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https://rpgnet-my.sharepoint.com/personal/kumarsan50_kecrpg_com/Documents/KEC_T&amp;D/1.DPR/DPR/"/>
    </mc:Choice>
  </mc:AlternateContent>
  <xr:revisionPtr revIDLastSave="2030" documentId="13_ncr:1_{839BE93A-35B1-4D25-BE6A-4E5CB79A4D3B}" xr6:coauthVersionLast="47" xr6:coauthVersionMax="47" xr10:uidLastSave="{A978172D-23BE-48F6-9004-C25BBB9F32A2}"/>
  <bookViews>
    <workbookView xWindow="-110" yWindow="-110" windowWidth="19420" windowHeight="10300" tabRatio="918" xr2:uid="{00000000-000D-0000-FFFF-FFFF00000000}"/>
  </bookViews>
  <sheets>
    <sheet name="TA413_PBNTL" sheetId="26" r:id="rId1"/>
    <sheet name="Visual Chart" sheetId="81" r:id="rId2"/>
    <sheet name="Final checking " sheetId="93" state="hidden" r:id="rId3"/>
    <sheet name="Stretch readiness " sheetId="88" r:id="rId4"/>
    <sheet name="Stringing" sheetId="46" r:id="rId5"/>
    <sheet name="Erection" sheetId="38" r:id="rId6"/>
    <sheet name="L2 Plan vs Actual" sheetId="73" state="hidden" r:id="rId7"/>
    <sheet name="Survey summary" sheetId="66" state="hidden" r:id="rId8"/>
    <sheet name="Detailed Survey " sheetId="31" state="hidden" r:id="rId9"/>
    <sheet name="Check Survey " sheetId="32" state="hidden" r:id="rId10"/>
    <sheet name="Tack Welding" sheetId="45" r:id="rId11"/>
    <sheet name="Earthing" sheetId="37" r:id="rId12"/>
    <sheet name="OPGW" sheetId="48" r:id="rId13"/>
    <sheet name="Foundation" sheetId="33" r:id="rId14"/>
    <sheet name="JUMPER Details" sheetId="94" r:id="rId15"/>
    <sheet name="ROW Tracker" sheetId="50" r:id="rId16"/>
    <sheet name="S-Curve FDN" sheetId="90" state="hidden" r:id="rId17"/>
    <sheet name="S-Curve Erection" sheetId="91" state="hidden" r:id="rId18"/>
    <sheet name="S-Curve Stringing" sheetId="92" state="hidden" r:id="rId19"/>
    <sheet name="Accessories" sheetId="49" state="hidden" r:id="rId20"/>
    <sheet name="Supply Status" sheetId="82" r:id="rId21"/>
    <sheet name="Hardware Supply" sheetId="43" r:id="rId22"/>
    <sheet name="Crossing status" sheetId="58" r:id="rId23"/>
    <sheet name="Tower Abstract sheet" sheetId="87" r:id="rId24"/>
    <sheet name="Statutory Proposals" sheetId="83" state="hidden" r:id="rId25"/>
    <sheet name="Tower Abstarct " sheetId="76" state="hidden" r:id="rId26"/>
    <sheet name="Location Summary" sheetId="80" r:id="rId27"/>
    <sheet name="Foundation Daily Progress" sheetId="71" state="hidden" r:id="rId28"/>
    <sheet name="Tower PRS abstract " sheetId="75" state="hidden" r:id="rId29"/>
    <sheet name="Stretch readiness  (2)" sheetId="89" state="hidden" r:id="rId30"/>
    <sheet name="Area" sheetId="8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s>
  <definedNames>
    <definedName name="\" localSheetId="6">{"AWARDED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26">{"AWARDED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24">{"AWARDED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3">{"AWARDED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29">{"AWARDED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2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23">{"AWARDED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 localSheetId="26">#REF!</definedName>
    <definedName name="\0" localSheetId="24">#REF!</definedName>
    <definedName name="\0" localSheetId="20">#REF!</definedName>
    <definedName name="\0" localSheetId="23">#REF!</definedName>
    <definedName name="\0">#REF!</definedName>
    <definedName name="\122" localSheetId="6" hidden="1">'[1]Rate Analysis'!#REF!</definedName>
    <definedName name="\122" localSheetId="24" hidden="1">#REF!</definedName>
    <definedName name="\122" localSheetId="3" hidden="1">'[1]Rate Analysis'!#REF!</definedName>
    <definedName name="\122" localSheetId="29" hidden="1">'[1]Rate Analysis'!#REF!</definedName>
    <definedName name="\122" localSheetId="20" hidden="1">#REF!</definedName>
    <definedName name="\122" hidden="1">#REF!</definedName>
    <definedName name="\123" localSheetId="6" hidden="1">'[2]Rate Analysis'!#REF!</definedName>
    <definedName name="\123" localSheetId="24" hidden="1">#REF!</definedName>
    <definedName name="\123" localSheetId="3" hidden="1">'[2]Rate Analysis'!#REF!</definedName>
    <definedName name="\123" localSheetId="29" hidden="1">'[2]Rate Analysis'!#REF!</definedName>
    <definedName name="\123" localSheetId="20" hidden="1">#REF!</definedName>
    <definedName name="\123" hidden="1">#REF!</definedName>
    <definedName name="\1234" localSheetId="6" hidden="1">'[2]Rate Analysis'!#REF!</definedName>
    <definedName name="\1234" localSheetId="24" hidden="1">#REF!</definedName>
    <definedName name="\1234" localSheetId="3" hidden="1">'[2]Rate Analysis'!#REF!</definedName>
    <definedName name="\1234" localSheetId="29" hidden="1">'[2]Rate Analysis'!#REF!</definedName>
    <definedName name="\1234" localSheetId="20" hidden="1">#REF!</definedName>
    <definedName name="\1234" hidden="1">#REF!</definedName>
    <definedName name="\12345" localSheetId="6" hidden="1">'[2]Rate Analysis'!#REF!</definedName>
    <definedName name="\12345" localSheetId="24" hidden="1">#REF!</definedName>
    <definedName name="\12345" localSheetId="3" hidden="1">'[2]Rate Analysis'!#REF!</definedName>
    <definedName name="\12345" localSheetId="29" hidden="1">'[2]Rate Analysis'!#REF!</definedName>
    <definedName name="\12345" localSheetId="20" hidden="1">#REF!</definedName>
    <definedName name="\12345" hidden="1">#REF!</definedName>
    <definedName name="\2" localSheetId="26">#REF!</definedName>
    <definedName name="\2" localSheetId="20">#REF!</definedName>
    <definedName name="\2" localSheetId="23">#REF!</definedName>
    <definedName name="\2">#REF!</definedName>
    <definedName name="\3">#REF!</definedName>
    <definedName name="\4">#REF!</definedName>
    <definedName name="\A" localSheetId="26">#REF!</definedName>
    <definedName name="\A" localSheetId="23">#REF!</definedName>
    <definedName name="\A" localSheetId="1">#REF!</definedName>
    <definedName name="\A">#REF!</definedName>
    <definedName name="\A_1">"#REF!"</definedName>
    <definedName name="\a1">#REF!</definedName>
    <definedName name="\B" localSheetId="26">#REF!</definedName>
    <definedName name="\B" localSheetId="23">#REF!</definedName>
    <definedName name="\B" localSheetId="1">#REF!</definedName>
    <definedName name="\B">#REF!</definedName>
    <definedName name="\C" localSheetId="1">#REF!</definedName>
    <definedName name="\C">#REF!</definedName>
    <definedName name="\c1">#REF!</definedName>
    <definedName name="\d">#N/A</definedName>
    <definedName name="\E">#REF!</definedName>
    <definedName name="\f" localSheetId="24">#REF!</definedName>
    <definedName name="\f">#REF!</definedName>
    <definedName name="\g">#REF!</definedName>
    <definedName name="\H" localSheetId="26">#REF!</definedName>
    <definedName name="\H" localSheetId="7">#REF!</definedName>
    <definedName name="\H" localSheetId="23">#REF!</definedName>
    <definedName name="\H">#REF!</definedName>
    <definedName name="\I">#REF!</definedName>
    <definedName name="\j">#REF!</definedName>
    <definedName name="\k">#REF!</definedName>
    <definedName name="\KWS123">#N/A</definedName>
    <definedName name="\l" localSheetId="6">#REF!</definedName>
    <definedName name="\l" localSheetId="26">#REF!</definedName>
    <definedName name="\l" localSheetId="7">#REF!</definedName>
    <definedName name="\l" localSheetId="23">#REF!</definedName>
    <definedName name="\l">#REF!</definedName>
    <definedName name="\M">#REF!</definedName>
    <definedName name="\N">#REF!</definedName>
    <definedName name="\P">#REF!</definedName>
    <definedName name="\q">#N/A</definedName>
    <definedName name="\R" localSheetId="6">#REF!</definedName>
    <definedName name="\R" localSheetId="26">#REF!</definedName>
    <definedName name="\R" localSheetId="7">#REF!</definedName>
    <definedName name="\R" localSheetId="23">#REF!</definedName>
    <definedName name="\R">#REF!</definedName>
    <definedName name="\S">#REF!</definedName>
    <definedName name="\t">#N/A</definedName>
    <definedName name="\U" localSheetId="6">#REF!</definedName>
    <definedName name="\U" localSheetId="26">#REF!</definedName>
    <definedName name="\U" localSheetId="7">#REF!</definedName>
    <definedName name="\U" localSheetId="23">#REF!</definedName>
    <definedName name="\U">#REF!</definedName>
    <definedName name="\V">#REF!</definedName>
    <definedName name="\z">#REF!</definedName>
    <definedName name="_" localSheetId="3">#REF!</definedName>
    <definedName name="_" localSheetId="29">#REF!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 localSheetId="6">(#REF!,#REF!)</definedName>
    <definedName name="______________________________________________xlnm.Print_Titles_2" localSheetId="24">(#REF!,#REF!)</definedName>
    <definedName name="______________________________________________xlnm.Print_Titles_2">(#REF!,#REF!)</definedName>
    <definedName name="_____________________________________________dol12" localSheetId="6">#REF!</definedName>
    <definedName name="_____________________________________________dol12" localSheetId="26">#REF!</definedName>
    <definedName name="_____________________________________________dol12" localSheetId="20">#REF!</definedName>
    <definedName name="_____________________________________________dol12" localSheetId="23">#REF!</definedName>
    <definedName name="_____________________________________________dol12">#REF!</definedName>
    <definedName name="_____________________________________________dol6" localSheetId="6">#REF!</definedName>
    <definedName name="_____________________________________________dol6" localSheetId="26">#REF!</definedName>
    <definedName name="_____________________________________________dol6" localSheetId="23">#REF!</definedName>
    <definedName name="_____________________________________________dol6">#REF!</definedName>
    <definedName name="_____________________________________________IDA1" localSheetId="6">#REF!</definedName>
    <definedName name="_____________________________________________IDA1" localSheetId="26">#REF!</definedName>
    <definedName name="_____________________________________________IDA1" localSheetId="23">#REF!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 localSheetId="6">(#REF!,#REF!)</definedName>
    <definedName name="____________________________________________xlnm.Print_Titles_2" localSheetId="26">(#REF!,#REF!)</definedName>
    <definedName name="____________________________________________xlnm.Print_Titles_2" localSheetId="20">(#REF!,#REF!)</definedName>
    <definedName name="____________________________________________xlnm.Print_Titles_2" localSheetId="23">(#REF!,#REF!)</definedName>
    <definedName name="____________________________________________xlnm.Print_Titles_2">(#REF!,#REF!)</definedName>
    <definedName name="___________________________________________dol12" localSheetId="6">#REF!</definedName>
    <definedName name="___________________________________________dol12" localSheetId="26">#REF!</definedName>
    <definedName name="___________________________________________dol12" localSheetId="20">#REF!</definedName>
    <definedName name="___________________________________________dol12" localSheetId="23">#REF!</definedName>
    <definedName name="___________________________________________dol12">#REF!</definedName>
    <definedName name="___________________________________________dol6" localSheetId="6">#REF!</definedName>
    <definedName name="___________________________________________dol6" localSheetId="26">#REF!</definedName>
    <definedName name="___________________________________________dol6" localSheetId="23">#REF!</definedName>
    <definedName name="___________________________________________dol6">#REF!</definedName>
    <definedName name="___________________________________________IDA1" localSheetId="6">#REF!</definedName>
    <definedName name="___________________________________________IDA1" localSheetId="26">#REF!</definedName>
    <definedName name="___________________________________________IDA1" localSheetId="23">#REF!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 localSheetId="6">(#REF!,#REF!)</definedName>
    <definedName name="___________________________________________xlnm.Print_Titles_2" localSheetId="26">(#REF!,#REF!)</definedName>
    <definedName name="___________________________________________xlnm.Print_Titles_2" localSheetId="20">(#REF!,#REF!)</definedName>
    <definedName name="___________________________________________xlnm.Print_Titles_2" localSheetId="23">(#REF!,#REF!)</definedName>
    <definedName name="___________________________________________xlnm.Print_Titles_2">(#REF!,#REF!)</definedName>
    <definedName name="___________________________________________xlnm.Print_Titles_3" localSheetId="6">(#REF!,#REF!)</definedName>
    <definedName name="___________________________________________xlnm.Print_Titles_3" localSheetId="26">(#REF!,#REF!)</definedName>
    <definedName name="___________________________________________xlnm.Print_Titles_3" localSheetId="23">(#REF!,#REF!)</definedName>
    <definedName name="___________________________________________xlnm.Print_Titles_3">(#REF!,#REF!)</definedName>
    <definedName name="__________________________________________dol12" localSheetId="6">#REF!</definedName>
    <definedName name="__________________________________________dol12" localSheetId="26">#REF!</definedName>
    <definedName name="__________________________________________dol12" localSheetId="20">#REF!</definedName>
    <definedName name="__________________________________________dol12" localSheetId="23">#REF!</definedName>
    <definedName name="__________________________________________dol12">#REF!</definedName>
    <definedName name="__________________________________________dol6" localSheetId="6">#REF!</definedName>
    <definedName name="__________________________________________dol6" localSheetId="26">#REF!</definedName>
    <definedName name="__________________________________________dol6" localSheetId="23">#REF!</definedName>
    <definedName name="__________________________________________dol6">#REF!</definedName>
    <definedName name="__________________________________________IDA1" localSheetId="6">#REF!</definedName>
    <definedName name="__________________________________________IDA1" localSheetId="26">#REF!</definedName>
    <definedName name="__________________________________________IDA1" localSheetId="23">#REF!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 localSheetId="6">(#REF!,#REF!)</definedName>
    <definedName name="__________________________________________xlnm.Print_Titles_2" localSheetId="26">(#REF!,#REF!)</definedName>
    <definedName name="__________________________________________xlnm.Print_Titles_2" localSheetId="20">(#REF!,#REF!)</definedName>
    <definedName name="__________________________________________xlnm.Print_Titles_2" localSheetId="23">(#REF!,#REF!)</definedName>
    <definedName name="__________________________________________xlnm.Print_Titles_2">(#REF!,#REF!)</definedName>
    <definedName name="_________________________________________dol12" localSheetId="6">#REF!</definedName>
    <definedName name="_________________________________________dol12" localSheetId="26">#REF!</definedName>
    <definedName name="_________________________________________dol12" localSheetId="20">#REF!</definedName>
    <definedName name="_________________________________________dol12" localSheetId="23">#REF!</definedName>
    <definedName name="_________________________________________dol12">#REF!</definedName>
    <definedName name="_________________________________________dol6" localSheetId="6">#REF!</definedName>
    <definedName name="_________________________________________dol6" localSheetId="26">#REF!</definedName>
    <definedName name="_________________________________________dol6" localSheetId="23">#REF!</definedName>
    <definedName name="_________________________________________dol6">#REF!</definedName>
    <definedName name="_________________________________________IDA1" localSheetId="6">#REF!</definedName>
    <definedName name="_________________________________________IDA1" localSheetId="26">#REF!</definedName>
    <definedName name="_________________________________________IDA1" localSheetId="23">#REF!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 localSheetId="6">(#REF!,#REF!)</definedName>
    <definedName name="_________________________________________xlnm.Print_Titles_2" localSheetId="26">(#REF!,#REF!)</definedName>
    <definedName name="_________________________________________xlnm.Print_Titles_2" localSheetId="20">(#REF!,#REF!)</definedName>
    <definedName name="_________________________________________xlnm.Print_Titles_2" localSheetId="23">(#REF!,#REF!)</definedName>
    <definedName name="_________________________________________xlnm.Print_Titles_2">(#REF!,#REF!)</definedName>
    <definedName name="_________________________________________xlnm.Print_Titles_3" localSheetId="6">(#REF!,#REF!)</definedName>
    <definedName name="_________________________________________xlnm.Print_Titles_3" localSheetId="26">(#REF!,#REF!)</definedName>
    <definedName name="_________________________________________xlnm.Print_Titles_3" localSheetId="23">(#REF!,#REF!)</definedName>
    <definedName name="_________________________________________xlnm.Print_Titles_3">(#REF!,#REF!)</definedName>
    <definedName name="________________________________________dol12" localSheetId="6">#REF!</definedName>
    <definedName name="________________________________________dol12" localSheetId="26">#REF!</definedName>
    <definedName name="________________________________________dol12" localSheetId="20">#REF!</definedName>
    <definedName name="________________________________________dol12" localSheetId="23">#REF!</definedName>
    <definedName name="________________________________________dol12">#REF!</definedName>
    <definedName name="________________________________________dol6" localSheetId="6">#REF!</definedName>
    <definedName name="________________________________________dol6" localSheetId="26">#REF!</definedName>
    <definedName name="________________________________________dol6" localSheetId="23">#REF!</definedName>
    <definedName name="________________________________________dol6">#REF!</definedName>
    <definedName name="________________________________________IDA1" localSheetId="6">#REF!</definedName>
    <definedName name="________________________________________IDA1" localSheetId="26">#REF!</definedName>
    <definedName name="________________________________________IDA1" localSheetId="23">#REF!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 localSheetId="6">(#REF!,#REF!)</definedName>
    <definedName name="________________________________________xlnm.Print_Titles_2" localSheetId="26">(#REF!,#REF!)</definedName>
    <definedName name="________________________________________xlnm.Print_Titles_2" localSheetId="20">(#REF!,#REF!)</definedName>
    <definedName name="________________________________________xlnm.Print_Titles_2" localSheetId="23">(#REF!,#REF!)</definedName>
    <definedName name="________________________________________xlnm.Print_Titles_2">(#REF!,#REF!)</definedName>
    <definedName name="________________________________________xlnm.Print_Titles_3" localSheetId="6">(#REF!,#REF!)</definedName>
    <definedName name="________________________________________xlnm.Print_Titles_3" localSheetId="26">(#REF!,#REF!)</definedName>
    <definedName name="________________________________________xlnm.Print_Titles_3" localSheetId="23">(#REF!,#REF!)</definedName>
    <definedName name="________________________________________xlnm.Print_Titles_3">(#REF!,#REF!)</definedName>
    <definedName name="_______________________________________dol12" localSheetId="6">#REF!</definedName>
    <definedName name="_______________________________________dol12" localSheetId="26">#REF!</definedName>
    <definedName name="_______________________________________dol12" localSheetId="20">#REF!</definedName>
    <definedName name="_______________________________________dol12" localSheetId="23">#REF!</definedName>
    <definedName name="_______________________________________dol12">#REF!</definedName>
    <definedName name="_______________________________________dol6" localSheetId="6">#REF!</definedName>
    <definedName name="_______________________________________dol6" localSheetId="26">#REF!</definedName>
    <definedName name="_______________________________________dol6" localSheetId="23">#REF!</definedName>
    <definedName name="_______________________________________dol6">#REF!</definedName>
    <definedName name="_______________________________________IDA1" localSheetId="6">#REF!</definedName>
    <definedName name="_______________________________________IDA1" localSheetId="26">#REF!</definedName>
    <definedName name="_______________________________________IDA1" localSheetId="23">#REF!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 localSheetId="6">(#REF!,#REF!)</definedName>
    <definedName name="_______________________________________xlnm.Print_Titles_2" localSheetId="26">(#REF!,#REF!)</definedName>
    <definedName name="_______________________________________xlnm.Print_Titles_2" localSheetId="20">(#REF!,#REF!)</definedName>
    <definedName name="_______________________________________xlnm.Print_Titles_2" localSheetId="23">(#REF!,#REF!)</definedName>
    <definedName name="_______________________________________xlnm.Print_Titles_2">(#REF!,#REF!)</definedName>
    <definedName name="_______________________________________xlnm.Print_Titles_3" localSheetId="6">(#REF!,#REF!)</definedName>
    <definedName name="_______________________________________xlnm.Print_Titles_3" localSheetId="26">(#REF!,#REF!)</definedName>
    <definedName name="_______________________________________xlnm.Print_Titles_3" localSheetId="23">(#REF!,#REF!)</definedName>
    <definedName name="_______________________________________xlnm.Print_Titles_3">(#REF!,#REF!)</definedName>
    <definedName name="______________________________________dol12" localSheetId="6">#REF!</definedName>
    <definedName name="______________________________________dol12" localSheetId="26">#REF!</definedName>
    <definedName name="______________________________________dol12" localSheetId="20">#REF!</definedName>
    <definedName name="______________________________________dol12" localSheetId="23">#REF!</definedName>
    <definedName name="______________________________________dol12">#REF!</definedName>
    <definedName name="______________________________________dol6" localSheetId="6">#REF!</definedName>
    <definedName name="______________________________________dol6" localSheetId="26">#REF!</definedName>
    <definedName name="______________________________________dol6" localSheetId="23">#REF!</definedName>
    <definedName name="______________________________________dol6">#REF!</definedName>
    <definedName name="______________________________________IDA1" localSheetId="6">#REF!</definedName>
    <definedName name="______________________________________IDA1" localSheetId="26">#REF!</definedName>
    <definedName name="______________________________________IDA1" localSheetId="23">#REF!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 localSheetId="6">(#REF!,#REF!)</definedName>
    <definedName name="______________________________________xlnm.Print_Titles_2" localSheetId="26">(#REF!,#REF!)</definedName>
    <definedName name="______________________________________xlnm.Print_Titles_2" localSheetId="20">(#REF!,#REF!)</definedName>
    <definedName name="______________________________________xlnm.Print_Titles_2" localSheetId="23">(#REF!,#REF!)</definedName>
    <definedName name="______________________________________xlnm.Print_Titles_2">(#REF!,#REF!)</definedName>
    <definedName name="______________________________________xlnm.Print_Titles_3" localSheetId="6">(#REF!,#REF!)</definedName>
    <definedName name="______________________________________xlnm.Print_Titles_3" localSheetId="26">(#REF!,#REF!)</definedName>
    <definedName name="______________________________________xlnm.Print_Titles_3" localSheetId="23">(#REF!,#REF!)</definedName>
    <definedName name="______________________________________xlnm.Print_Titles_3">(#REF!,#REF!)</definedName>
    <definedName name="_____________________________________dol12" localSheetId="6">#REF!</definedName>
    <definedName name="_____________________________________dol12" localSheetId="26">#REF!</definedName>
    <definedName name="_____________________________________dol12" localSheetId="20">#REF!</definedName>
    <definedName name="_____________________________________dol12" localSheetId="23">#REF!</definedName>
    <definedName name="_____________________________________dol12">#REF!</definedName>
    <definedName name="_____________________________________dol6" localSheetId="6">#REF!</definedName>
    <definedName name="_____________________________________dol6" localSheetId="26">#REF!</definedName>
    <definedName name="_____________________________________dol6" localSheetId="23">#REF!</definedName>
    <definedName name="_____________________________________dol6">#REF!</definedName>
    <definedName name="_____________________________________IDA1" localSheetId="6">#REF!</definedName>
    <definedName name="_____________________________________IDA1" localSheetId="26">#REF!</definedName>
    <definedName name="_____________________________________IDA1" localSheetId="23">#REF!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 localSheetId="6">(#REF!,#REF!)</definedName>
    <definedName name="_____________________________________xlnm.Print_Titles_2" localSheetId="26">(#REF!,#REF!)</definedName>
    <definedName name="_____________________________________xlnm.Print_Titles_2" localSheetId="20">(#REF!,#REF!)</definedName>
    <definedName name="_____________________________________xlnm.Print_Titles_2" localSheetId="23">(#REF!,#REF!)</definedName>
    <definedName name="_____________________________________xlnm.Print_Titles_2">(#REF!,#REF!)</definedName>
    <definedName name="_____________________________________xlnm.Print_Titles_3" localSheetId="6">(#REF!,#REF!)</definedName>
    <definedName name="_____________________________________xlnm.Print_Titles_3" localSheetId="26">(#REF!,#REF!)</definedName>
    <definedName name="_____________________________________xlnm.Print_Titles_3" localSheetId="23">(#REF!,#REF!)</definedName>
    <definedName name="_____________________________________xlnm.Print_Titles_3">(#REF!,#REF!)</definedName>
    <definedName name="____________________________________dol12" localSheetId="6">#REF!</definedName>
    <definedName name="____________________________________dol12" localSheetId="26">#REF!</definedName>
    <definedName name="____________________________________dol12" localSheetId="20">#REF!</definedName>
    <definedName name="____________________________________dol12" localSheetId="23">#REF!</definedName>
    <definedName name="____________________________________dol12">#REF!</definedName>
    <definedName name="____________________________________dol6" localSheetId="6">#REF!</definedName>
    <definedName name="____________________________________dol6" localSheetId="26">#REF!</definedName>
    <definedName name="____________________________________dol6" localSheetId="23">#REF!</definedName>
    <definedName name="____________________________________dol6">#REF!</definedName>
    <definedName name="____________________________________IDA1" localSheetId="6">#REF!</definedName>
    <definedName name="____________________________________IDA1" localSheetId="26">#REF!</definedName>
    <definedName name="____________________________________IDA1" localSheetId="23">#REF!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 localSheetId="6">(#REF!,#REF!)</definedName>
    <definedName name="____________________________________xlnm.Print_Titles_2" localSheetId="26">(#REF!,#REF!)</definedName>
    <definedName name="____________________________________xlnm.Print_Titles_2" localSheetId="20">(#REF!,#REF!)</definedName>
    <definedName name="____________________________________xlnm.Print_Titles_2" localSheetId="23">(#REF!,#REF!)</definedName>
    <definedName name="____________________________________xlnm.Print_Titles_2">(#REF!,#REF!)</definedName>
    <definedName name="____________________________________xlnm.Print_Titles_3" localSheetId="6">(#REF!,#REF!)</definedName>
    <definedName name="____________________________________xlnm.Print_Titles_3" localSheetId="26">(#REF!,#REF!)</definedName>
    <definedName name="____________________________________xlnm.Print_Titles_3" localSheetId="23">(#REF!,#REF!)</definedName>
    <definedName name="____________________________________xlnm.Print_Titles_3">(#REF!,#REF!)</definedName>
    <definedName name="___________________________________dol12" localSheetId="6">#REF!</definedName>
    <definedName name="___________________________________dol12" localSheetId="26">#REF!</definedName>
    <definedName name="___________________________________dol12" localSheetId="20">#REF!</definedName>
    <definedName name="___________________________________dol12" localSheetId="23">#REF!</definedName>
    <definedName name="___________________________________dol12">#REF!</definedName>
    <definedName name="___________________________________dol6" localSheetId="6">#REF!</definedName>
    <definedName name="___________________________________dol6" localSheetId="26">#REF!</definedName>
    <definedName name="___________________________________dol6" localSheetId="23">#REF!</definedName>
    <definedName name="___________________________________dol6">#REF!</definedName>
    <definedName name="___________________________________IDA1" localSheetId="6">#REF!</definedName>
    <definedName name="___________________________________IDA1" localSheetId="26">#REF!</definedName>
    <definedName name="___________________________________IDA1" localSheetId="23">#REF!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 localSheetId="6">(#REF!,#REF!)</definedName>
    <definedName name="___________________________________xlnm.Print_Titles_2" localSheetId="26">(#REF!,#REF!)</definedName>
    <definedName name="___________________________________xlnm.Print_Titles_2" localSheetId="20">(#REF!,#REF!)</definedName>
    <definedName name="___________________________________xlnm.Print_Titles_2" localSheetId="23">(#REF!,#REF!)</definedName>
    <definedName name="___________________________________xlnm.Print_Titles_2">(#REF!,#REF!)</definedName>
    <definedName name="___________________________________xlnm.Print_Titles_3" localSheetId="6">(#REF!,#REF!)</definedName>
    <definedName name="___________________________________xlnm.Print_Titles_3" localSheetId="26">(#REF!,#REF!)</definedName>
    <definedName name="___________________________________xlnm.Print_Titles_3" localSheetId="23">(#REF!,#REF!)</definedName>
    <definedName name="___________________________________xlnm.Print_Titles_3">(#REF!,#REF!)</definedName>
    <definedName name="__________________________________dol12" localSheetId="6">#REF!</definedName>
    <definedName name="__________________________________dol12" localSheetId="26">#REF!</definedName>
    <definedName name="__________________________________dol12" localSheetId="20">#REF!</definedName>
    <definedName name="__________________________________dol12" localSheetId="23">#REF!</definedName>
    <definedName name="__________________________________dol12">#REF!</definedName>
    <definedName name="__________________________________dol6" localSheetId="6">#REF!</definedName>
    <definedName name="__________________________________dol6" localSheetId="26">#REF!</definedName>
    <definedName name="__________________________________dol6" localSheetId="23">#REF!</definedName>
    <definedName name="__________________________________dol6">#REF!</definedName>
    <definedName name="__________________________________IDA1" localSheetId="6">#REF!</definedName>
    <definedName name="__________________________________IDA1" localSheetId="26">#REF!</definedName>
    <definedName name="__________________________________IDA1" localSheetId="23">#REF!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 localSheetId="6">(#REF!,#REF!)</definedName>
    <definedName name="__________________________________xlnm.Print_Titles_2" localSheetId="26">(#REF!,#REF!)</definedName>
    <definedName name="__________________________________xlnm.Print_Titles_2" localSheetId="20">(#REF!,#REF!)</definedName>
    <definedName name="__________________________________xlnm.Print_Titles_2" localSheetId="23">(#REF!,#REF!)</definedName>
    <definedName name="__________________________________xlnm.Print_Titles_2">(#REF!,#REF!)</definedName>
    <definedName name="__________________________________xlnm.Print_Titles_3" localSheetId="6">(#REF!,#REF!)</definedName>
    <definedName name="__________________________________xlnm.Print_Titles_3" localSheetId="26">(#REF!,#REF!)</definedName>
    <definedName name="__________________________________xlnm.Print_Titles_3" localSheetId="23">(#REF!,#REF!)</definedName>
    <definedName name="__________________________________xlnm.Print_Titles_3">(#REF!,#REF!)</definedName>
    <definedName name="_________________________________dol12" localSheetId="6">#REF!</definedName>
    <definedName name="_________________________________dol12" localSheetId="26">#REF!</definedName>
    <definedName name="_________________________________dol12" localSheetId="20">#REF!</definedName>
    <definedName name="_________________________________dol12" localSheetId="23">#REF!</definedName>
    <definedName name="_________________________________dol12">#REF!</definedName>
    <definedName name="_________________________________dol6" localSheetId="6">#REF!</definedName>
    <definedName name="_________________________________dol6" localSheetId="26">#REF!</definedName>
    <definedName name="_________________________________dol6" localSheetId="23">#REF!</definedName>
    <definedName name="_________________________________dol6">#REF!</definedName>
    <definedName name="_________________________________IDA1" localSheetId="6">#REF!</definedName>
    <definedName name="_________________________________IDA1" localSheetId="26">#REF!</definedName>
    <definedName name="_________________________________IDA1" localSheetId="23">#REF!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 localSheetId="6">(#REF!,#REF!)</definedName>
    <definedName name="_________________________________xlnm.Print_Titles_2" localSheetId="26">(#REF!,#REF!)</definedName>
    <definedName name="_________________________________xlnm.Print_Titles_2" localSheetId="20">(#REF!,#REF!)</definedName>
    <definedName name="_________________________________xlnm.Print_Titles_2" localSheetId="23">(#REF!,#REF!)</definedName>
    <definedName name="_________________________________xlnm.Print_Titles_2">(#REF!,#REF!)</definedName>
    <definedName name="_________________________________xlnm.Print_Titles_3" localSheetId="6">(#REF!,#REF!)</definedName>
    <definedName name="_________________________________xlnm.Print_Titles_3" localSheetId="26">(#REF!,#REF!)</definedName>
    <definedName name="_________________________________xlnm.Print_Titles_3" localSheetId="23">(#REF!,#REF!)</definedName>
    <definedName name="_________________________________xlnm.Print_Titles_3">(#REF!,#REF!)</definedName>
    <definedName name="________________________________dol12" localSheetId="6">#REF!</definedName>
    <definedName name="________________________________dol12" localSheetId="26">#REF!</definedName>
    <definedName name="________________________________dol12" localSheetId="20">#REF!</definedName>
    <definedName name="________________________________dol12" localSheetId="23">#REF!</definedName>
    <definedName name="________________________________dol12">#REF!</definedName>
    <definedName name="________________________________dol6" localSheetId="6">#REF!</definedName>
    <definedName name="________________________________dol6" localSheetId="26">#REF!</definedName>
    <definedName name="________________________________dol6" localSheetId="23">#REF!</definedName>
    <definedName name="________________________________dol6">#REF!</definedName>
    <definedName name="________________________________IDA1" localSheetId="6">#REF!</definedName>
    <definedName name="________________________________IDA1" localSheetId="26">#REF!</definedName>
    <definedName name="________________________________IDA1" localSheetId="23">#REF!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 localSheetId="6">(#REF!,#REF!)</definedName>
    <definedName name="________________________________xlnm.Print_Titles_2" localSheetId="26">(#REF!,#REF!)</definedName>
    <definedName name="________________________________xlnm.Print_Titles_2" localSheetId="20">(#REF!,#REF!)</definedName>
    <definedName name="________________________________xlnm.Print_Titles_2" localSheetId="23">(#REF!,#REF!)</definedName>
    <definedName name="________________________________xlnm.Print_Titles_2">(#REF!,#REF!)</definedName>
    <definedName name="________________________________xlnm.Print_Titles_3" localSheetId="6">(#REF!,#REF!)</definedName>
    <definedName name="________________________________xlnm.Print_Titles_3" localSheetId="26">(#REF!,#REF!)</definedName>
    <definedName name="________________________________xlnm.Print_Titles_3" localSheetId="23">(#REF!,#REF!)</definedName>
    <definedName name="________________________________xlnm.Print_Titles_3">(#REF!,#REF!)</definedName>
    <definedName name="_______________________________dol12" localSheetId="6">#REF!</definedName>
    <definedName name="_______________________________dol12" localSheetId="26">#REF!</definedName>
    <definedName name="_______________________________dol12" localSheetId="20">#REF!</definedName>
    <definedName name="_______________________________dol12" localSheetId="23">#REF!</definedName>
    <definedName name="_______________________________dol12">#REF!</definedName>
    <definedName name="_______________________________dol6" localSheetId="6">#REF!</definedName>
    <definedName name="_______________________________dol6" localSheetId="26">#REF!</definedName>
    <definedName name="_______________________________dol6" localSheetId="23">#REF!</definedName>
    <definedName name="_______________________________dol6">#REF!</definedName>
    <definedName name="_______________________________IDA1" localSheetId="6">#REF!</definedName>
    <definedName name="_______________________________IDA1" localSheetId="26">#REF!</definedName>
    <definedName name="_______________________________IDA1" localSheetId="23">#REF!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 localSheetId="6">(#REF!,#REF!)</definedName>
    <definedName name="_______________________________xlnm.Print_Titles_2" localSheetId="26">(#REF!,#REF!)</definedName>
    <definedName name="_______________________________xlnm.Print_Titles_2" localSheetId="20">(#REF!,#REF!)</definedName>
    <definedName name="_______________________________xlnm.Print_Titles_2" localSheetId="23">(#REF!,#REF!)</definedName>
    <definedName name="_______________________________xlnm.Print_Titles_2">(#REF!,#REF!)</definedName>
    <definedName name="_______________________________xlnm.Print_Titles_3" localSheetId="6">(#REF!,#REF!)</definedName>
    <definedName name="_______________________________xlnm.Print_Titles_3" localSheetId="26">(#REF!,#REF!)</definedName>
    <definedName name="_______________________________xlnm.Print_Titles_3" localSheetId="23">(#REF!,#REF!)</definedName>
    <definedName name="_______________________________xlnm.Print_Titles_3">(#REF!,#REF!)</definedName>
    <definedName name="______________________________dol12" localSheetId="6">#REF!</definedName>
    <definedName name="______________________________dol12" localSheetId="26">#REF!</definedName>
    <definedName name="______________________________dol12" localSheetId="20">#REF!</definedName>
    <definedName name="______________________________dol12" localSheetId="23">#REF!</definedName>
    <definedName name="______________________________dol12">#REF!</definedName>
    <definedName name="______________________________dol6" localSheetId="6">#REF!</definedName>
    <definedName name="______________________________dol6" localSheetId="26">#REF!</definedName>
    <definedName name="______________________________dol6" localSheetId="23">#REF!</definedName>
    <definedName name="______________________________dol6">#REF!</definedName>
    <definedName name="______________________________IDA1" localSheetId="6">#REF!</definedName>
    <definedName name="______________________________IDA1" localSheetId="26">#REF!</definedName>
    <definedName name="______________________________IDA1" localSheetId="23">#REF!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 localSheetId="6">(#REF!,#REF!)</definedName>
    <definedName name="______________________________xlnm.Print_Titles_2" localSheetId="26">(#REF!,#REF!)</definedName>
    <definedName name="______________________________xlnm.Print_Titles_2" localSheetId="20">(#REF!,#REF!)</definedName>
    <definedName name="______________________________xlnm.Print_Titles_2" localSheetId="23">(#REF!,#REF!)</definedName>
    <definedName name="______________________________xlnm.Print_Titles_2">(#REF!,#REF!)</definedName>
    <definedName name="______________________________xlnm.Print_Titles_3" localSheetId="6">(#REF!,#REF!)</definedName>
    <definedName name="______________________________xlnm.Print_Titles_3" localSheetId="26">(#REF!,#REF!)</definedName>
    <definedName name="______________________________xlnm.Print_Titles_3" localSheetId="23">(#REF!,#REF!)</definedName>
    <definedName name="______________________________xlnm.Print_Titles_3">(#REF!,#REF!)</definedName>
    <definedName name="_____________________________dol12" localSheetId="6">#REF!</definedName>
    <definedName name="_____________________________dol12" localSheetId="26">#REF!</definedName>
    <definedName name="_____________________________dol12" localSheetId="20">#REF!</definedName>
    <definedName name="_____________________________dol12" localSheetId="23">#REF!</definedName>
    <definedName name="_____________________________dol12">#REF!</definedName>
    <definedName name="_____________________________dol6" localSheetId="6">#REF!</definedName>
    <definedName name="_____________________________dol6" localSheetId="26">#REF!</definedName>
    <definedName name="_____________________________dol6" localSheetId="23">#REF!</definedName>
    <definedName name="_____________________________dol6">#REF!</definedName>
    <definedName name="_____________________________IDA1" localSheetId="6">#REF!</definedName>
    <definedName name="_____________________________IDA1" localSheetId="26">#REF!</definedName>
    <definedName name="_____________________________IDA1" localSheetId="23">#REF!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 localSheetId="6">(#REF!,#REF!)</definedName>
    <definedName name="_____________________________xlnm.Print_Titles_2" localSheetId="26">(#REF!,#REF!)</definedName>
    <definedName name="_____________________________xlnm.Print_Titles_2" localSheetId="20">(#REF!,#REF!)</definedName>
    <definedName name="_____________________________xlnm.Print_Titles_2" localSheetId="23">(#REF!,#REF!)</definedName>
    <definedName name="_____________________________xlnm.Print_Titles_2">(#REF!,#REF!)</definedName>
    <definedName name="_____________________________xlnm.Print_Titles_3" localSheetId="6">(#REF!,#REF!)</definedName>
    <definedName name="_____________________________xlnm.Print_Titles_3" localSheetId="26">(#REF!,#REF!)</definedName>
    <definedName name="_____________________________xlnm.Print_Titles_3" localSheetId="23">(#REF!,#REF!)</definedName>
    <definedName name="_____________________________xlnm.Print_Titles_3">(#REF!,#REF!)</definedName>
    <definedName name="____________________________dol12" localSheetId="6">#REF!</definedName>
    <definedName name="____________________________dol12" localSheetId="26">#REF!</definedName>
    <definedName name="____________________________dol12" localSheetId="20">#REF!</definedName>
    <definedName name="____________________________dol12" localSheetId="23">#REF!</definedName>
    <definedName name="____________________________dol12">#REF!</definedName>
    <definedName name="____________________________dol6" localSheetId="6">#REF!</definedName>
    <definedName name="____________________________dol6" localSheetId="26">#REF!</definedName>
    <definedName name="____________________________dol6" localSheetId="23">#REF!</definedName>
    <definedName name="____________________________dol6">#REF!</definedName>
    <definedName name="____________________________IDA1" localSheetId="6">#REF!</definedName>
    <definedName name="____________________________IDA1" localSheetId="26">#REF!</definedName>
    <definedName name="____________________________IDA1" localSheetId="23">#REF!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 localSheetId="6">(#REF!,#REF!)</definedName>
    <definedName name="____________________________xlnm.Print_Titles_2" localSheetId="26">(#REF!,#REF!)</definedName>
    <definedName name="____________________________xlnm.Print_Titles_2" localSheetId="20">(#REF!,#REF!)</definedName>
    <definedName name="____________________________xlnm.Print_Titles_2" localSheetId="23">(#REF!,#REF!)</definedName>
    <definedName name="____________________________xlnm.Print_Titles_2">(#REF!,#REF!)</definedName>
    <definedName name="____________________________xlnm.Print_Titles_3" localSheetId="6">(#REF!,#REF!)</definedName>
    <definedName name="____________________________xlnm.Print_Titles_3" localSheetId="26">(#REF!,#REF!)</definedName>
    <definedName name="____________________________xlnm.Print_Titles_3" localSheetId="23">(#REF!,#REF!)</definedName>
    <definedName name="____________________________xlnm.Print_Titles_3">(#REF!,#REF!)</definedName>
    <definedName name="___________________________dol12" localSheetId="6">#REF!</definedName>
    <definedName name="___________________________dol12" localSheetId="26">#REF!</definedName>
    <definedName name="___________________________dol12" localSheetId="20">#REF!</definedName>
    <definedName name="___________________________dol12" localSheetId="23">#REF!</definedName>
    <definedName name="___________________________dol12">#REF!</definedName>
    <definedName name="___________________________dol6" localSheetId="6">#REF!</definedName>
    <definedName name="___________________________dol6" localSheetId="26">#REF!</definedName>
    <definedName name="___________________________dol6" localSheetId="23">#REF!</definedName>
    <definedName name="___________________________dol6">#REF!</definedName>
    <definedName name="___________________________IDA1" localSheetId="6">#REF!</definedName>
    <definedName name="___________________________IDA1" localSheetId="26">#REF!</definedName>
    <definedName name="___________________________IDA1" localSheetId="23">#REF!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 localSheetId="6">(#REF!,#REF!)</definedName>
    <definedName name="___________________________xlnm.Print_Titles_2" localSheetId="26">(#REF!,#REF!)</definedName>
    <definedName name="___________________________xlnm.Print_Titles_2" localSheetId="20">(#REF!,#REF!)</definedName>
    <definedName name="___________________________xlnm.Print_Titles_2" localSheetId="23">(#REF!,#REF!)</definedName>
    <definedName name="___________________________xlnm.Print_Titles_2">(#REF!,#REF!)</definedName>
    <definedName name="___________________________xlnm.Print_Titles_3" localSheetId="6">(#REF!,#REF!)</definedName>
    <definedName name="___________________________xlnm.Print_Titles_3" localSheetId="26">(#REF!,#REF!)</definedName>
    <definedName name="___________________________xlnm.Print_Titles_3" localSheetId="23">(#REF!,#REF!)</definedName>
    <definedName name="___________________________xlnm.Print_Titles_3">(#REF!,#REF!)</definedName>
    <definedName name="__________________________b111121">'[3]PACK (B)'!#REF!</definedName>
    <definedName name="__________________________dol12" localSheetId="6">#REF!</definedName>
    <definedName name="__________________________dol12" localSheetId="26">#REF!</definedName>
    <definedName name="__________________________dol12" localSheetId="20">#REF!</definedName>
    <definedName name="__________________________dol12" localSheetId="23">#REF!</definedName>
    <definedName name="__________________________dol12">#REF!</definedName>
    <definedName name="__________________________dol6" localSheetId="6">#REF!</definedName>
    <definedName name="__________________________dol6" localSheetId="26">#REF!</definedName>
    <definedName name="__________________________dol6" localSheetId="23">#REF!</definedName>
    <definedName name="__________________________dol6">#REF!</definedName>
    <definedName name="__________________________dol7" localSheetId="6">#REF!</definedName>
    <definedName name="__________________________dol7" localSheetId="26">#REF!</definedName>
    <definedName name="__________________________dol7" localSheetId="23">#REF!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 localSheetId="6">(#REF!,#REF!)</definedName>
    <definedName name="__________________________xlnm.Print_Titles_2" localSheetId="26">(#REF!,#REF!)</definedName>
    <definedName name="__________________________xlnm.Print_Titles_2" localSheetId="20">(#REF!,#REF!)</definedName>
    <definedName name="__________________________xlnm.Print_Titles_2" localSheetId="23">(#REF!,#REF!)</definedName>
    <definedName name="__________________________xlnm.Print_Titles_2">(#REF!,#REF!)</definedName>
    <definedName name="__________________________xlnm.Print_Titles_3" localSheetId="6">(#REF!,#REF!)</definedName>
    <definedName name="__________________________xlnm.Print_Titles_3" localSheetId="26">(#REF!,#REF!)</definedName>
    <definedName name="__________________________xlnm.Print_Titles_3" localSheetId="23">(#REF!,#REF!)</definedName>
    <definedName name="__________________________xlnm.Print_Titles_3">(#REF!,#REF!)</definedName>
    <definedName name="_________________________b111121">'[3]PACK (B)'!#REF!</definedName>
    <definedName name="_________________________dol12" localSheetId="6">#REF!</definedName>
    <definedName name="_________________________dol12" localSheetId="26">#REF!</definedName>
    <definedName name="_________________________dol12" localSheetId="20">#REF!</definedName>
    <definedName name="_________________________dol12" localSheetId="23">#REF!</definedName>
    <definedName name="_________________________dol12">#REF!</definedName>
    <definedName name="_________________________dol6" localSheetId="6">#REF!</definedName>
    <definedName name="_________________________dol6" localSheetId="26">#REF!</definedName>
    <definedName name="_________________________dol6" localSheetId="23">#REF!</definedName>
    <definedName name="_________________________dol6">#REF!</definedName>
    <definedName name="_________________________IDA1" localSheetId="6">#REF!</definedName>
    <definedName name="_________________________IDA1" localSheetId="26">#REF!</definedName>
    <definedName name="_________________________IDA1" localSheetId="23">#REF!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 localSheetId="6">(#REF!,#REF!)</definedName>
    <definedName name="_________________________xlnm.Print_Titles_2" localSheetId="26">(#REF!,#REF!)</definedName>
    <definedName name="_________________________xlnm.Print_Titles_2" localSheetId="20">(#REF!,#REF!)</definedName>
    <definedName name="_________________________xlnm.Print_Titles_2" localSheetId="23">(#REF!,#REF!)</definedName>
    <definedName name="_________________________xlnm.Print_Titles_2">(#REF!,#REF!)</definedName>
    <definedName name="_________________________xlnm.Print_Titles_3" localSheetId="6">(#REF!,#REF!)</definedName>
    <definedName name="_________________________xlnm.Print_Titles_3" localSheetId="26">(#REF!,#REF!)</definedName>
    <definedName name="_________________________xlnm.Print_Titles_3" localSheetId="23">(#REF!,#REF!)</definedName>
    <definedName name="_________________________xlnm.Print_Titles_3">(#REF!,#REF!)</definedName>
    <definedName name="________________________b111121">'[3]PACK (B)'!#REF!</definedName>
    <definedName name="________________________dol12" localSheetId="6">#REF!</definedName>
    <definedName name="________________________dol12" localSheetId="26">#REF!</definedName>
    <definedName name="________________________dol12" localSheetId="20">#REF!</definedName>
    <definedName name="________________________dol12" localSheetId="23">#REF!</definedName>
    <definedName name="________________________dol12">#REF!</definedName>
    <definedName name="________________________dol6" localSheetId="6">#REF!</definedName>
    <definedName name="________________________dol6" localSheetId="26">#REF!</definedName>
    <definedName name="________________________dol6" localSheetId="23">#REF!</definedName>
    <definedName name="________________________dol6">#REF!</definedName>
    <definedName name="________________________IDA1" localSheetId="6">#REF!</definedName>
    <definedName name="________________________IDA1" localSheetId="26">#REF!</definedName>
    <definedName name="________________________IDA1" localSheetId="23">#REF!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 localSheetId="6">(#REF!,#REF!)</definedName>
    <definedName name="________________________xlnm.Print_Titles_2" localSheetId="26">(#REF!,#REF!)</definedName>
    <definedName name="________________________xlnm.Print_Titles_2" localSheetId="20">(#REF!,#REF!)</definedName>
    <definedName name="________________________xlnm.Print_Titles_2" localSheetId="23">(#REF!,#REF!)</definedName>
    <definedName name="________________________xlnm.Print_Titles_2">(#REF!,#REF!)</definedName>
    <definedName name="________________________xlnm.Print_Titles_3" localSheetId="6">(#REF!,#REF!)</definedName>
    <definedName name="________________________xlnm.Print_Titles_3" localSheetId="26">(#REF!,#REF!)</definedName>
    <definedName name="________________________xlnm.Print_Titles_3" localSheetId="23">(#REF!,#REF!)</definedName>
    <definedName name="________________________xlnm.Print_Titles_3">(#REF!,#REF!)</definedName>
    <definedName name="_______________________b111121">'[3]PACK (B)'!#REF!</definedName>
    <definedName name="_______________________dol12" localSheetId="6">#REF!</definedName>
    <definedName name="_______________________dol12" localSheetId="26">#REF!</definedName>
    <definedName name="_______________________dol12" localSheetId="20">#REF!</definedName>
    <definedName name="_______________________dol12" localSheetId="23">#REF!</definedName>
    <definedName name="_______________________dol12">#REF!</definedName>
    <definedName name="_______________________dol6" localSheetId="6">#REF!</definedName>
    <definedName name="_______________________dol6" localSheetId="26">#REF!</definedName>
    <definedName name="_______________________dol6" localSheetId="23">#REF!</definedName>
    <definedName name="_______________________dol6">#REF!</definedName>
    <definedName name="_______________________IDA1" localSheetId="6">#REF!</definedName>
    <definedName name="_______________________IDA1" localSheetId="26">#REF!</definedName>
    <definedName name="_______________________IDA1" localSheetId="23">#REF!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 localSheetId="6">(#REF!,#REF!)</definedName>
    <definedName name="_______________________xlnm.Print_Titles_2" localSheetId="26">(#REF!,#REF!)</definedName>
    <definedName name="_______________________xlnm.Print_Titles_2" localSheetId="20">(#REF!,#REF!)</definedName>
    <definedName name="_______________________xlnm.Print_Titles_2" localSheetId="23">(#REF!,#REF!)</definedName>
    <definedName name="_______________________xlnm.Print_Titles_2">(#REF!,#REF!)</definedName>
    <definedName name="_______________________xlnm.Print_Titles_3" localSheetId="6">(#REF!,#REF!)</definedName>
    <definedName name="_______________________xlnm.Print_Titles_3" localSheetId="26">(#REF!,#REF!)</definedName>
    <definedName name="_______________________xlnm.Print_Titles_3" localSheetId="23">(#REF!,#REF!)</definedName>
    <definedName name="_______________________xlnm.Print_Titles_3">(#REF!,#REF!)</definedName>
    <definedName name="______________________b111121">'[3]PACK (B)'!#REF!</definedName>
    <definedName name="______________________dol12" localSheetId="6">#REF!</definedName>
    <definedName name="______________________dol12" localSheetId="26">#REF!</definedName>
    <definedName name="______________________dol12" localSheetId="20">#REF!</definedName>
    <definedName name="______________________dol12" localSheetId="23">#REF!</definedName>
    <definedName name="______________________dol12">#REF!</definedName>
    <definedName name="______________________dol6" localSheetId="6">#REF!</definedName>
    <definedName name="______________________dol6" localSheetId="26">#REF!</definedName>
    <definedName name="______________________dol6" localSheetId="23">#REF!</definedName>
    <definedName name="______________________dol6">#REF!</definedName>
    <definedName name="______________________IDA1" localSheetId="6">#REF!</definedName>
    <definedName name="______________________IDA1" localSheetId="26">#REF!</definedName>
    <definedName name="______________________IDA1" localSheetId="23">#REF!</definedName>
    <definedName name="______________________IDA1">#REF!</definedName>
    <definedName name="______________________in18900">#REF!</definedName>
    <definedName name="______________________iv19000">#REF!</definedName>
    <definedName name="______________________TAB1">[4]TABLES!$A$2:$C$16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 localSheetId="6">(#REF!,#REF!)</definedName>
    <definedName name="______________________xlnm.Print_Titles_2" localSheetId="26">(#REF!,#REF!)</definedName>
    <definedName name="______________________xlnm.Print_Titles_2" localSheetId="20">(#REF!,#REF!)</definedName>
    <definedName name="______________________xlnm.Print_Titles_2" localSheetId="23">(#REF!,#REF!)</definedName>
    <definedName name="______________________xlnm.Print_Titles_2">(#REF!,#REF!)</definedName>
    <definedName name="______________________xlnm.Print_Titles_3" localSheetId="6">(#REF!,#REF!)</definedName>
    <definedName name="______________________xlnm.Print_Titles_3" localSheetId="26">(#REF!,#REF!)</definedName>
    <definedName name="______________________xlnm.Print_Titles_3" localSheetId="23">(#REF!,#REF!)</definedName>
    <definedName name="______________________xlnm.Print_Titles_3">(#REF!,#REF!)</definedName>
    <definedName name="_____________________b111121">'[3]PACK (B)'!#REF!</definedName>
    <definedName name="_____________________dol12" localSheetId="6">#REF!</definedName>
    <definedName name="_____________________dol12" localSheetId="26">#REF!</definedName>
    <definedName name="_____________________dol12" localSheetId="20">#REF!</definedName>
    <definedName name="_____________________dol12" localSheetId="23">#REF!</definedName>
    <definedName name="_____________________dol12">#REF!</definedName>
    <definedName name="_____________________dol6" localSheetId="6">#REF!</definedName>
    <definedName name="_____________________dol6" localSheetId="26">#REF!</definedName>
    <definedName name="_____________________dol6" localSheetId="23">#REF!</definedName>
    <definedName name="_____________________dol6">#REF!</definedName>
    <definedName name="_____________________IDA1" localSheetId="6">#REF!</definedName>
    <definedName name="_____________________IDA1" localSheetId="26">#REF!</definedName>
    <definedName name="_____________________IDA1" localSheetId="23">#REF!</definedName>
    <definedName name="_____________________IDA1">#REF!</definedName>
    <definedName name="_____________________in18900">#REF!</definedName>
    <definedName name="_____________________iv19000">#REF!</definedName>
    <definedName name="_____________________TAB1">[4]TABLES!$A$2:$C$16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 localSheetId="6">(#REF!,#REF!)</definedName>
    <definedName name="_____________________xlnm.Print_Titles_2" localSheetId="26">(#REF!,#REF!)</definedName>
    <definedName name="_____________________xlnm.Print_Titles_2" localSheetId="20">(#REF!,#REF!)</definedName>
    <definedName name="_____________________xlnm.Print_Titles_2" localSheetId="23">(#REF!,#REF!)</definedName>
    <definedName name="_____________________xlnm.Print_Titles_2">(#REF!,#REF!)</definedName>
    <definedName name="_____________________xlnm.Print_Titles_3" localSheetId="6">(#REF!,#REF!)</definedName>
    <definedName name="_____________________xlnm.Print_Titles_3" localSheetId="26">(#REF!,#REF!)</definedName>
    <definedName name="_____________________xlnm.Print_Titles_3" localSheetId="23">(#REF!,#REF!)</definedName>
    <definedName name="_____________________xlnm.Print_Titles_3">(#REF!,#REF!)</definedName>
    <definedName name="____________________b111121">'[3]PACK (B)'!#REF!</definedName>
    <definedName name="____________________dol12" localSheetId="6">#REF!</definedName>
    <definedName name="____________________dol12" localSheetId="26">#REF!</definedName>
    <definedName name="____________________dol12" localSheetId="20">#REF!</definedName>
    <definedName name="____________________dol12" localSheetId="23">#REF!</definedName>
    <definedName name="____________________dol12">#REF!</definedName>
    <definedName name="____________________dol6" localSheetId="6">#REF!</definedName>
    <definedName name="____________________dol6" localSheetId="26">#REF!</definedName>
    <definedName name="____________________dol6" localSheetId="23">#REF!</definedName>
    <definedName name="____________________dol6">#REF!</definedName>
    <definedName name="____________________IDA1" localSheetId="6">#REF!</definedName>
    <definedName name="____________________IDA1" localSheetId="26">#REF!</definedName>
    <definedName name="____________________IDA1" localSheetId="23">#REF!</definedName>
    <definedName name="____________________IDA1">#REF!</definedName>
    <definedName name="____________________in18900">#REF!</definedName>
    <definedName name="____________________iv19000">#REF!</definedName>
    <definedName name="____________________KEY3" hidden="1">'[5]SC Cost FEB 03'!#REF!</definedName>
    <definedName name="____________________TAB1">[4]TABLES!$A$2:$C$16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 localSheetId="6">(#REF!,#REF!)</definedName>
    <definedName name="____________________xlnm.Print_Titles_2" localSheetId="26">(#REF!,#REF!)</definedName>
    <definedName name="____________________xlnm.Print_Titles_2" localSheetId="20">(#REF!,#REF!)</definedName>
    <definedName name="____________________xlnm.Print_Titles_2" localSheetId="23">(#REF!,#REF!)</definedName>
    <definedName name="____________________xlnm.Print_Titles_2">(#REF!,#REF!)</definedName>
    <definedName name="____________________xlnm.Print_Titles_3" localSheetId="6">(#REF!,#REF!)</definedName>
    <definedName name="____________________xlnm.Print_Titles_3" localSheetId="26">(#REF!,#REF!)</definedName>
    <definedName name="____________________xlnm.Print_Titles_3" localSheetId="23">(#REF!,#REF!)</definedName>
    <definedName name="____________________xlnm.Print_Titles_3">(#REF!,#REF!)</definedName>
    <definedName name="___________________A71614" localSheetId="20">#REF!</definedName>
    <definedName name="___________________A71614">#REF!</definedName>
    <definedName name="___________________A81614" localSheetId="20">#REF!</definedName>
    <definedName name="___________________A81614">#REF!</definedName>
    <definedName name="___________________A91614" localSheetId="20">#REF!</definedName>
    <definedName name="___________________A91614">#REF!</definedName>
    <definedName name="___________________aa1" localSheetId="6" hidden="1">{"'PROFITABILITY'!$A$1:$F$45"}</definedName>
    <definedName name="___________________aa1" localSheetId="26" hidden="1">{"'PROFITABILITY'!$A$1:$F$45"}</definedName>
    <definedName name="___________________aa1" localSheetId="24" hidden="1">{"'PROFITABILITY'!$A$1:$F$45"}</definedName>
    <definedName name="___________________aa1" localSheetId="3" hidden="1">{"'PROFITABILITY'!$A$1:$F$45"}</definedName>
    <definedName name="___________________aa1" localSheetId="29" hidden="1">{"'PROFITABILITY'!$A$1:$F$45"}</definedName>
    <definedName name="___________________aa1" localSheetId="20" hidden="1">{"'PROFITABILITY'!$A$1:$F$45"}</definedName>
    <definedName name="___________________aa1" localSheetId="23" hidden="1">{"'PROFITABILITY'!$A$1:$F$45"}</definedName>
    <definedName name="___________________aa1" hidden="1">{"'PROFITABILITY'!$A$1:$F$45"}</definedName>
    <definedName name="___________________b111121">'[3]PACK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'[5]SC Cost FEB 03'!#REF!</definedName>
    <definedName name="___________________Nov2007" localSheetId="6" hidden="1">{"'PROFITABILITY'!$A$1:$F$45"}</definedName>
    <definedName name="___________________Nov2007" localSheetId="26" hidden="1">{"'PROFITABILITY'!$A$1:$F$45"}</definedName>
    <definedName name="___________________Nov2007" localSheetId="24" hidden="1">{"'PROFITABILITY'!$A$1:$F$45"}</definedName>
    <definedName name="___________________Nov2007" localSheetId="3" hidden="1">{"'PROFITABILITY'!$A$1:$F$45"}</definedName>
    <definedName name="___________________Nov2007" localSheetId="29" hidden="1">{"'PROFITABILITY'!$A$1:$F$45"}</definedName>
    <definedName name="___________________Nov2007" localSheetId="20" hidden="1">{"'PROFITABILITY'!$A$1:$F$45"}</definedName>
    <definedName name="___________________Nov2007" localSheetId="23" hidden="1">{"'PROFITABILITY'!$A$1:$F$45"}</definedName>
    <definedName name="___________________Nov2007" hidden="1">{"'PROFITABILITY'!$A$1:$F$45"}</definedName>
    <definedName name="___________________TAB1">[4]TABLES!$A$2:$C$16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 localSheetId="6">(#REF!,#REF!)</definedName>
    <definedName name="___________________xlnm.Print_Titles_2" localSheetId="24">(#REF!,#REF!)</definedName>
    <definedName name="___________________xlnm.Print_Titles_2">(#REF!,#REF!)</definedName>
    <definedName name="___________________xlnm.Print_Titles_3" localSheetId="6">(#REF!,#REF!)</definedName>
    <definedName name="___________________xlnm.Print_Titles_3" localSheetId="26">(#REF!,#REF!)</definedName>
    <definedName name="___________________xlnm.Print_Titles_3" localSheetId="23">(#REF!,#REF!)</definedName>
    <definedName name="___________________xlnm.Print_Titles_3">(#REF!,#REF!)</definedName>
    <definedName name="__________________aa1" localSheetId="6" hidden="1">{"'PROFITABILITY'!$A$1:$F$45"}</definedName>
    <definedName name="__________________aa1" localSheetId="26" hidden="1">{"'PROFITABILITY'!$A$1:$F$45"}</definedName>
    <definedName name="__________________aa1" localSheetId="24" hidden="1">{"'PROFITABILITY'!$A$1:$F$45"}</definedName>
    <definedName name="__________________aa1" localSheetId="3" hidden="1">{"'PROFITABILITY'!$A$1:$F$45"}</definedName>
    <definedName name="__________________aa1" localSheetId="29" hidden="1">{"'PROFITABILITY'!$A$1:$F$45"}</definedName>
    <definedName name="__________________aa1" localSheetId="20" hidden="1">{"'PROFITABILITY'!$A$1:$F$45"}</definedName>
    <definedName name="__________________aa1" localSheetId="23" hidden="1">{"'PROFITABILITY'!$A$1:$F$45"}</definedName>
    <definedName name="__________________aa1" hidden="1">{"'PROFITABILITY'!$A$1:$F$45"}</definedName>
    <definedName name="__________________b111121">'[3]PACK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'[6]SC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6" hidden="1">{"'PROFITABILITY'!$A$1:$F$45"}</definedName>
    <definedName name="__________________Nov2007" localSheetId="26" hidden="1">{"'PROFITABILITY'!$A$1:$F$45"}</definedName>
    <definedName name="__________________Nov2007" localSheetId="24" hidden="1">{"'PROFITABILITY'!$A$1:$F$45"}</definedName>
    <definedName name="__________________Nov2007" localSheetId="3" hidden="1">{"'PROFITABILITY'!$A$1:$F$45"}</definedName>
    <definedName name="__________________Nov2007" localSheetId="29" hidden="1">{"'PROFITABILITY'!$A$1:$F$45"}</definedName>
    <definedName name="__________________Nov2007" localSheetId="20" hidden="1">{"'PROFITABILITY'!$A$1:$F$45"}</definedName>
    <definedName name="__________________Nov2007" localSheetId="23" hidden="1">{"'PROFITABILITY'!$A$1:$F$45"}</definedName>
    <definedName name="__________________Nov2007" hidden="1">{"'PROFITABILITY'!$A$1:$F$45"}</definedName>
    <definedName name="__________________TAB1">[7]TABLES!$A$2:$C$16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 localSheetId="6">(#REF!,#REF!)</definedName>
    <definedName name="__________________xlnm.Print_Titles_2" localSheetId="24">(#REF!,#REF!)</definedName>
    <definedName name="__________________xlnm.Print_Titles_2">(#REF!,#REF!)</definedName>
    <definedName name="__________________xlnm.Print_Titles_3" localSheetId="6">(#REF!,#REF!)</definedName>
    <definedName name="__________________xlnm.Print_Titles_3" localSheetId="26">(#REF!,#REF!)</definedName>
    <definedName name="__________________xlnm.Print_Titles_3" localSheetId="23">(#REF!,#REF!)</definedName>
    <definedName name="__________________xlnm.Print_Titles_3">(#REF!,#REF!)</definedName>
    <definedName name="_________________A71614" localSheetId="20">#REF!</definedName>
    <definedName name="_________________A71614">#REF!</definedName>
    <definedName name="_________________A81614" localSheetId="20">#REF!</definedName>
    <definedName name="_________________A81614">#REF!</definedName>
    <definedName name="_________________A91614" localSheetId="20">#REF!</definedName>
    <definedName name="_________________A91614">#REF!</definedName>
    <definedName name="_________________aa1" localSheetId="6" hidden="1">{"'PROFITABILITY'!$A$1:$F$45"}</definedName>
    <definedName name="_________________aa1" localSheetId="26" hidden="1">{"'PROFITABILITY'!$A$1:$F$45"}</definedName>
    <definedName name="_________________aa1" localSheetId="24" hidden="1">{"'PROFITABILITY'!$A$1:$F$45"}</definedName>
    <definedName name="_________________aa1" localSheetId="3" hidden="1">{"'PROFITABILITY'!$A$1:$F$45"}</definedName>
    <definedName name="_________________aa1" localSheetId="29" hidden="1">{"'PROFITABILITY'!$A$1:$F$45"}</definedName>
    <definedName name="_________________aa1" localSheetId="20" hidden="1">{"'PROFITABILITY'!$A$1:$F$45"}</definedName>
    <definedName name="_________________aa1" localSheetId="23" hidden="1">{"'PROFITABILITY'!$A$1:$F$45"}</definedName>
    <definedName name="_________________aa1" hidden="1">{"'PROFITABILITY'!$A$1:$F$45"}</definedName>
    <definedName name="_________________b111121">'[3]PACK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 localSheetId="6">#REF!</definedName>
    <definedName name="_________________dol12" localSheetId="26">#REF!</definedName>
    <definedName name="_________________dol12" localSheetId="20">#REF!</definedName>
    <definedName name="_________________dol12" localSheetId="23">#REF!</definedName>
    <definedName name="_________________dol12">#REF!</definedName>
    <definedName name="_________________dol6" localSheetId="6">#REF!</definedName>
    <definedName name="_________________dol6" localSheetId="20">#REF!</definedName>
    <definedName name="_________________dol6">#REF!</definedName>
    <definedName name="_________________IDA1" localSheetId="6">#REF!</definedName>
    <definedName name="_________________IDA1">#REF!</definedName>
    <definedName name="_________________in18900">#REF!</definedName>
    <definedName name="_________________iv19000">#REF!</definedName>
    <definedName name="_________________KEY3" hidden="1">'[5]SC Cost FEB 03'!#REF!</definedName>
    <definedName name="_________________m20">#REF!</definedName>
    <definedName name="_________________Nov2007" localSheetId="6" hidden="1">{"'PROFITABILITY'!$A$1:$F$45"}</definedName>
    <definedName name="_________________Nov2007" localSheetId="26" hidden="1">{"'PROFITABILITY'!$A$1:$F$45"}</definedName>
    <definedName name="_________________Nov2007" localSheetId="24" hidden="1">{"'PROFITABILITY'!$A$1:$F$45"}</definedName>
    <definedName name="_________________Nov2007" localSheetId="3" hidden="1">{"'PROFITABILITY'!$A$1:$F$45"}</definedName>
    <definedName name="_________________Nov2007" localSheetId="29" hidden="1">{"'PROFITABILITY'!$A$1:$F$45"}</definedName>
    <definedName name="_________________Nov2007" localSheetId="20" hidden="1">{"'PROFITABILITY'!$A$1:$F$45"}</definedName>
    <definedName name="_________________Nov2007" localSheetId="23" hidden="1">{"'PROFITABILITY'!$A$1:$F$45"}</definedName>
    <definedName name="_________________Nov2007" hidden="1">{"'PROFITABILITY'!$A$1:$F$45"}</definedName>
    <definedName name="_________________TAB1">[8]TABLES!$A$2:$C$16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 localSheetId="6">(#REF!,#REF!)</definedName>
    <definedName name="_________________xlnm.Print_Titles_2" localSheetId="24">(#REF!,#REF!)</definedName>
    <definedName name="_________________xlnm.Print_Titles_2">(#REF!,#REF!)</definedName>
    <definedName name="_________________xlnm.Print_Titles_3" localSheetId="6">(#REF!,#REF!)</definedName>
    <definedName name="_________________xlnm.Print_Titles_3" localSheetId="26">(#REF!,#REF!)</definedName>
    <definedName name="_________________xlnm.Print_Titles_3" localSheetId="23">(#REF!,#REF!)</definedName>
    <definedName name="_________________xlnm.Print_Titles_3">(#REF!,#REF!)</definedName>
    <definedName name="________________A655600">#REF!</definedName>
    <definedName name="________________A71614" localSheetId="20">#REF!</definedName>
    <definedName name="________________A71614">#REF!</definedName>
    <definedName name="________________A81614" localSheetId="20">#REF!</definedName>
    <definedName name="________________A81614">#REF!</definedName>
    <definedName name="________________A91614" localSheetId="20">#REF!</definedName>
    <definedName name="________________A91614">#REF!</definedName>
    <definedName name="________________aa1" localSheetId="6" hidden="1">{"'PROFITABILITY'!$A$1:$F$45"}</definedName>
    <definedName name="________________aa1" localSheetId="26" hidden="1">{"'PROFITABILITY'!$A$1:$F$45"}</definedName>
    <definedName name="________________aa1" localSheetId="24" hidden="1">{"'PROFITABILITY'!$A$1:$F$45"}</definedName>
    <definedName name="________________aa1" localSheetId="3" hidden="1">{"'PROFITABILITY'!$A$1:$F$45"}</definedName>
    <definedName name="________________aa1" localSheetId="29" hidden="1">{"'PROFITABILITY'!$A$1:$F$45"}</definedName>
    <definedName name="________________aa1" localSheetId="20" hidden="1">{"'PROFITABILITY'!$A$1:$F$45"}</definedName>
    <definedName name="________________aa1" localSheetId="23" hidden="1">{"'PROFITABILITY'!$A$1:$F$45"}</definedName>
    <definedName name="________________aa1" hidden="1">{"'PROFITABILITY'!$A$1:$F$45"}</definedName>
    <definedName name="________________b111121">'[3]PACK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 localSheetId="6">#REF!</definedName>
    <definedName name="________________dol12" localSheetId="26">#REF!</definedName>
    <definedName name="________________dol12" localSheetId="20">#REF!</definedName>
    <definedName name="________________dol12" localSheetId="23">#REF!</definedName>
    <definedName name="________________dol12">#REF!</definedName>
    <definedName name="________________dol6" localSheetId="6">#REF!</definedName>
    <definedName name="________________dol6" localSheetId="26">#REF!</definedName>
    <definedName name="________________dol6" localSheetId="23">#REF!</definedName>
    <definedName name="________________dol6">#REF!</definedName>
    <definedName name="________________f1">#REF!</definedName>
    <definedName name="________________g1">#REF!</definedName>
    <definedName name="________________IDA1" localSheetId="6">#REF!</definedName>
    <definedName name="________________IDA1">#REF!</definedName>
    <definedName name="________________in18900">#REF!</definedName>
    <definedName name="________________iv19000">#REF!</definedName>
    <definedName name="________________KEY3" hidden="1">'[6]SC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6" hidden="1">{"'PROFITABILITY'!$A$1:$F$45"}</definedName>
    <definedName name="________________Nov2007" localSheetId="26" hidden="1">{"'PROFITABILITY'!$A$1:$F$45"}</definedName>
    <definedName name="________________Nov2007" localSheetId="24" hidden="1">{"'PROFITABILITY'!$A$1:$F$45"}</definedName>
    <definedName name="________________Nov2007" localSheetId="3" hidden="1">{"'PROFITABILITY'!$A$1:$F$45"}</definedName>
    <definedName name="________________Nov2007" localSheetId="29" hidden="1">{"'PROFITABILITY'!$A$1:$F$45"}</definedName>
    <definedName name="________________Nov2007" localSheetId="20" hidden="1">{"'PROFITABILITY'!$A$1:$F$45"}</definedName>
    <definedName name="________________Nov2007" localSheetId="23" hidden="1">{"'PROFITABILITY'!$A$1:$F$45"}</definedName>
    <definedName name="________________Nov2007" hidden="1">{"'PROFITABILITY'!$A$1:$F$45"}</definedName>
    <definedName name="________________TAB1">[8]TABLES!$A$2:$C$16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 localSheetId="6">(#REF!,#REF!)</definedName>
    <definedName name="________________xlnm.Print_Titles_2" localSheetId="24">(#REF!,#REF!)</definedName>
    <definedName name="________________xlnm.Print_Titles_2">(#REF!,#REF!)</definedName>
    <definedName name="________________xlnm.Print_Titles_3" localSheetId="6">(#REF!,#REF!)</definedName>
    <definedName name="________________xlnm.Print_Titles_3" localSheetId="26">(#REF!,#REF!)</definedName>
    <definedName name="________________xlnm.Print_Titles_3" localSheetId="23">(#REF!,#REF!)</definedName>
    <definedName name="________________xlnm.Print_Titles_3">(#REF!,#REF!)</definedName>
    <definedName name="_______________A655600">#REF!</definedName>
    <definedName name="_______________A71614" localSheetId="20">#REF!</definedName>
    <definedName name="_______________A71614">#REF!</definedName>
    <definedName name="_______________A81614" localSheetId="20">#REF!</definedName>
    <definedName name="_______________A81614">#REF!</definedName>
    <definedName name="_______________A91614" localSheetId="20">#REF!</definedName>
    <definedName name="_______________A91614">#REF!</definedName>
    <definedName name="_______________b111121">'[3]PACK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 localSheetId="6">#REF!</definedName>
    <definedName name="_______________dol12" localSheetId="26">#REF!</definedName>
    <definedName name="_______________dol12" localSheetId="20">#REF!</definedName>
    <definedName name="_______________dol12" localSheetId="23">#REF!</definedName>
    <definedName name="_______________dol12">#REF!</definedName>
    <definedName name="_______________dol6" localSheetId="6">#REF!</definedName>
    <definedName name="_______________dol6" localSheetId="26">#REF!</definedName>
    <definedName name="_______________dol6" localSheetId="23">#REF!</definedName>
    <definedName name="_______________dol6">#REF!</definedName>
    <definedName name="_______________f1">#REF!</definedName>
    <definedName name="_______________IDA1" localSheetId="6">#REF!</definedName>
    <definedName name="_______________IDA1">#REF!</definedName>
    <definedName name="_______________in18900">#REF!</definedName>
    <definedName name="_______________iv19000">#REF!</definedName>
    <definedName name="_______________KEY3" hidden="1">'[6]SC Cost FEB 03'!#REF!</definedName>
    <definedName name="_______________m20">#REF!</definedName>
    <definedName name="_______________m234">#REF!</definedName>
    <definedName name="_______________TAB1">[8]TABLES!$A$2:$C$16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 localSheetId="6">(#REF!,#REF!)</definedName>
    <definedName name="_______________xlnm.Print_Titles_2" localSheetId="26">(#REF!,#REF!)</definedName>
    <definedName name="_______________xlnm.Print_Titles_2" localSheetId="20">(#REF!,#REF!)</definedName>
    <definedName name="_______________xlnm.Print_Titles_2" localSheetId="23">(#REF!,#REF!)</definedName>
    <definedName name="_______________xlnm.Print_Titles_2">(#REF!,#REF!)</definedName>
    <definedName name="_______________xlnm.Print_Titles_3" localSheetId="6">(#REF!,#REF!)</definedName>
    <definedName name="_______________xlnm.Print_Titles_3" localSheetId="26">(#REF!,#REF!)</definedName>
    <definedName name="_______________xlnm.Print_Titles_3" localSheetId="23">(#REF!,#REF!)</definedName>
    <definedName name="_______________xlnm.Print_Titles_3">(#REF!,#REF!)</definedName>
    <definedName name="______________A655600">#REF!</definedName>
    <definedName name="______________A71614" localSheetId="20">#REF!</definedName>
    <definedName name="______________A71614">#REF!</definedName>
    <definedName name="______________A81614" localSheetId="20">#REF!</definedName>
    <definedName name="______________A81614">#REF!</definedName>
    <definedName name="______________A91614" localSheetId="20">#REF!</definedName>
    <definedName name="______________A91614">#REF!</definedName>
    <definedName name="______________aa1" localSheetId="6" hidden="1">{"'PROFITABILITY'!$A$1:$F$45"}</definedName>
    <definedName name="______________aa1" localSheetId="26" hidden="1">{"'PROFITABILITY'!$A$1:$F$45"}</definedName>
    <definedName name="______________aa1" localSheetId="24" hidden="1">{"'PROFITABILITY'!$A$1:$F$45"}</definedName>
    <definedName name="______________aa1" localSheetId="3" hidden="1">{"'PROFITABILITY'!$A$1:$F$45"}</definedName>
    <definedName name="______________aa1" localSheetId="29" hidden="1">{"'PROFITABILITY'!$A$1:$F$45"}</definedName>
    <definedName name="______________aa1" localSheetId="20" hidden="1">{"'PROFITABILITY'!$A$1:$F$45"}</definedName>
    <definedName name="______________aa1" localSheetId="23" hidden="1">{"'PROFITABILITY'!$A$1:$F$45"}</definedName>
    <definedName name="______________aa1" hidden="1">{"'PROFITABILITY'!$A$1:$F$45"}</definedName>
    <definedName name="______________b111121">'[3]PACK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 localSheetId="24">#REF!</definedName>
    <definedName name="______________cem124">#REF!</definedName>
    <definedName name="______________dol12" localSheetId="6">#REF!</definedName>
    <definedName name="______________dol12" localSheetId="20">#REF!</definedName>
    <definedName name="______________dol12">#REF!</definedName>
    <definedName name="______________dol6" localSheetId="6">#REF!</definedName>
    <definedName name="______________dol6" localSheetId="26">#REF!</definedName>
    <definedName name="______________dol6" localSheetId="23">#REF!</definedName>
    <definedName name="______________dol6">#REF!</definedName>
    <definedName name="______________f1">#REF!</definedName>
    <definedName name="______________g1">#REF!</definedName>
    <definedName name="______________IDA1" localSheetId="6">#REF!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6" hidden="1">{"'PROFITABILITY'!$A$1:$F$45"}</definedName>
    <definedName name="______________Nov2007" localSheetId="26" hidden="1">{"'PROFITABILITY'!$A$1:$F$45"}</definedName>
    <definedName name="______________Nov2007" localSheetId="24" hidden="1">{"'PROFITABILITY'!$A$1:$F$45"}</definedName>
    <definedName name="______________Nov2007" localSheetId="3" hidden="1">{"'PROFITABILITY'!$A$1:$F$45"}</definedName>
    <definedName name="______________Nov2007" localSheetId="29" hidden="1">{"'PROFITABILITY'!$A$1:$F$45"}</definedName>
    <definedName name="______________Nov2007" localSheetId="20" hidden="1">{"'PROFITABILITY'!$A$1:$F$45"}</definedName>
    <definedName name="______________Nov2007" localSheetId="23" hidden="1">{"'PROFITABILITY'!$A$1:$F$45"}</definedName>
    <definedName name="______________Nov2007" hidden="1">{"'PROFITABILITY'!$A$1:$F$45"}</definedName>
    <definedName name="______________TAB1">[8]TABLES!$A$2:$C$16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 localSheetId="26">#REF!</definedName>
    <definedName name="______________xlnm.Print_Area_2" localSheetId="23">#REF!</definedName>
    <definedName name="______________xlnm.Print_Area_2">#REF!</definedName>
    <definedName name="______________xlnm.Print_Area_3">#REF!</definedName>
    <definedName name="______________xlnm.Print_Titles_1">#REF!</definedName>
    <definedName name="______________xlnm.Print_Titles_2" localSheetId="6">(#REF!,#REF!)</definedName>
    <definedName name="______________xlnm.Print_Titles_2" localSheetId="24">(#REF!,#REF!)</definedName>
    <definedName name="______________xlnm.Print_Titles_2">(#REF!,#REF!)</definedName>
    <definedName name="______________xlnm.Print_Titles_3" localSheetId="6">(#REF!,#REF!)</definedName>
    <definedName name="______________xlnm.Print_Titles_3" localSheetId="26">(#REF!,#REF!)</definedName>
    <definedName name="______________xlnm.Print_Titles_3" localSheetId="23">(#REF!,#REF!)</definedName>
    <definedName name="______________xlnm.Print_Titles_3">(#REF!,#REF!)</definedName>
    <definedName name="_____________A65537">#REF!</definedName>
    <definedName name="_____________A655600">#REF!</definedName>
    <definedName name="_____________A71614" localSheetId="20">#REF!</definedName>
    <definedName name="_____________A71614">#REF!</definedName>
    <definedName name="_____________A81614" localSheetId="20">#REF!</definedName>
    <definedName name="_____________A81614">#REF!</definedName>
    <definedName name="_____________A91614" localSheetId="20">#REF!</definedName>
    <definedName name="_____________A91614">#REF!</definedName>
    <definedName name="_____________aa1" localSheetId="6" hidden="1">{"'PROFITABILITY'!$A$1:$F$45"}</definedName>
    <definedName name="_____________aa1" localSheetId="26" hidden="1">{"'PROFITABILITY'!$A$1:$F$45"}</definedName>
    <definedName name="_____________aa1" localSheetId="24" hidden="1">{"'PROFITABILITY'!$A$1:$F$45"}</definedName>
    <definedName name="_____________aa1" localSheetId="3" hidden="1">{"'PROFITABILITY'!$A$1:$F$45"}</definedName>
    <definedName name="_____________aa1" localSheetId="29" hidden="1">{"'PROFITABILITY'!$A$1:$F$45"}</definedName>
    <definedName name="_____________aa1" localSheetId="20" hidden="1">{"'PROFITABILITY'!$A$1:$F$45"}</definedName>
    <definedName name="_____________aa1" localSheetId="23" hidden="1">{"'PROFITABILITY'!$A$1:$F$45"}</definedName>
    <definedName name="_____________aa1" hidden="1">{"'PROFITABILITY'!$A$1:$F$45"}</definedName>
    <definedName name="_____________b111121">'[3]PACK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 localSheetId="24">#REF!</definedName>
    <definedName name="_____________cem124">#REF!</definedName>
    <definedName name="_____________dec05" localSheetId="26" hidden="1">{"'Sheet1'!$A$4386:$N$4591"}</definedName>
    <definedName name="_____________dec05" localSheetId="24" hidden="1">{"'Sheet1'!$A$4386:$N$4591"}</definedName>
    <definedName name="_____________dec05" localSheetId="3" hidden="1">{"'Sheet1'!$A$4386:$N$4591"}</definedName>
    <definedName name="_____________dec05" localSheetId="29" hidden="1">{"'Sheet1'!$A$4386:$N$4591"}</definedName>
    <definedName name="_____________dec05" localSheetId="20" hidden="1">{"'Sheet1'!$A$4386:$N$4591"}</definedName>
    <definedName name="_____________dec05" localSheetId="23" hidden="1">{"'Sheet1'!$A$4386:$N$4591"}</definedName>
    <definedName name="_____________dec05" hidden="1">{"'Sheet1'!$A$4386:$N$4591"}</definedName>
    <definedName name="_____________dol12" localSheetId="6">#REF!</definedName>
    <definedName name="_____________dol12">#REF!</definedName>
    <definedName name="_____________dol6" localSheetId="6">#REF!</definedName>
    <definedName name="_____________dol6">#REF!</definedName>
    <definedName name="_____________f1">#REF!</definedName>
    <definedName name="_____________g1">#REF!</definedName>
    <definedName name="_____________IDA1" localSheetId="6">#REF!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 localSheetId="24">#REF!</definedName>
    <definedName name="_____________mm1">#REF!</definedName>
    <definedName name="_____________mm2" localSheetId="24">#REF!</definedName>
    <definedName name="_____________mm2">#REF!</definedName>
    <definedName name="_____________mm3" localSheetId="24">#REF!</definedName>
    <definedName name="_____________mm3">#REF!</definedName>
    <definedName name="_____________Nov2007" localSheetId="6" hidden="1">{"'PROFITABILITY'!$A$1:$F$45"}</definedName>
    <definedName name="_____________Nov2007" localSheetId="26" hidden="1">{"'PROFITABILITY'!$A$1:$F$45"}</definedName>
    <definedName name="_____________Nov2007" localSheetId="24" hidden="1">{"'PROFITABILITY'!$A$1:$F$45"}</definedName>
    <definedName name="_____________Nov2007" localSheetId="3" hidden="1">{"'PROFITABILITY'!$A$1:$F$45"}</definedName>
    <definedName name="_____________Nov2007" localSheetId="29" hidden="1">{"'PROFITABILITY'!$A$1:$F$45"}</definedName>
    <definedName name="_____________Nov2007" localSheetId="20" hidden="1">{"'PROFITABILITY'!$A$1:$F$45"}</definedName>
    <definedName name="_____________Nov2007" localSheetId="23"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 localSheetId="24">#REF!</definedName>
    <definedName name="_____________tab1" localSheetId="3">#REF!</definedName>
    <definedName name="_____________tab1" localSheetId="29">#REF!</definedName>
    <definedName name="_____________tab1">#REF!</definedName>
    <definedName name="_____________tab2" localSheetId="24">#REF!</definedName>
    <definedName name="_____________tab2">#REF!</definedName>
    <definedName name="_____________VS2004" localSheetId="26" hidden="1">#REF!</definedName>
    <definedName name="_____________VS2004" localSheetId="23" hidden="1">#REF!</definedName>
    <definedName name="_____________VS2004" hidden="1">#REF!</definedName>
    <definedName name="_____________xlnm._FilterDatabase_2">#REF!</definedName>
    <definedName name="_____________xlnm.Print_Area_1" localSheetId="26">#REF!</definedName>
    <definedName name="_____________xlnm.Print_Area_1" localSheetId="23">#REF!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 localSheetId="6">(#REF!,#REF!)</definedName>
    <definedName name="_____________xlnm.Print_Titles_2" localSheetId="24">(#REF!,#REF!)</definedName>
    <definedName name="_____________xlnm.Print_Titles_2">(#REF!,#REF!)</definedName>
    <definedName name="_____________xlnm.Print_Titles_3" localSheetId="6">(#REF!,#REF!)</definedName>
    <definedName name="_____________xlnm.Print_Titles_3" localSheetId="26">(#REF!,#REF!)</definedName>
    <definedName name="_____________xlnm.Print_Titles_3" localSheetId="23">(#REF!,#REF!)</definedName>
    <definedName name="_____________xlnm.Print_Titles_3">(#REF!,#REF!)</definedName>
    <definedName name="____________A655600">#REF!</definedName>
    <definedName name="____________A71614" localSheetId="20">#REF!</definedName>
    <definedName name="____________A71614">#REF!</definedName>
    <definedName name="____________A81614" localSheetId="20">#REF!</definedName>
    <definedName name="____________A81614">#REF!</definedName>
    <definedName name="____________A91614" localSheetId="20">#REF!</definedName>
    <definedName name="____________A91614">#REF!</definedName>
    <definedName name="____________aa1" localSheetId="6" hidden="1">{"'PROFITABILITY'!$A$1:$F$45"}</definedName>
    <definedName name="____________aa1" localSheetId="26" hidden="1">{"'PROFITABILITY'!$A$1:$F$45"}</definedName>
    <definedName name="____________aa1" localSheetId="24" hidden="1">{"'PROFITABILITY'!$A$1:$F$45"}</definedName>
    <definedName name="____________aa1" localSheetId="3" hidden="1">{"'PROFITABILITY'!$A$1:$F$45"}</definedName>
    <definedName name="____________aa1" localSheetId="29" hidden="1">{"'PROFITABILITY'!$A$1:$F$45"}</definedName>
    <definedName name="____________aa1" localSheetId="20" hidden="1">{"'PROFITABILITY'!$A$1:$F$45"}</definedName>
    <definedName name="____________aa1" localSheetId="23"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'[3]PACK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26" hidden="1">{"'Sheet1'!$A$4386:$N$4591"}</definedName>
    <definedName name="____________dec05" localSheetId="24" hidden="1">{"'Sheet1'!$A$4386:$N$4591"}</definedName>
    <definedName name="____________dec05" localSheetId="3" hidden="1">{"'Sheet1'!$A$4386:$N$4591"}</definedName>
    <definedName name="____________dec05" localSheetId="29" hidden="1">{"'Sheet1'!$A$4386:$N$4591"}</definedName>
    <definedName name="____________dec05" localSheetId="20" hidden="1">{"'Sheet1'!$A$4386:$N$4591"}</definedName>
    <definedName name="____________dec05" localSheetId="23" hidden="1">{"'Sheet1'!$A$4386:$N$4591"}</definedName>
    <definedName name="____________dec05" hidden="1">{"'Sheet1'!$A$4386:$N$4591"}</definedName>
    <definedName name="____________dol12" localSheetId="6">#REF!</definedName>
    <definedName name="____________dol12">#REF!</definedName>
    <definedName name="____________dol6" localSheetId="6">#REF!</definedName>
    <definedName name="____________dol6">#REF!</definedName>
    <definedName name="____________drg1">#REF!</definedName>
    <definedName name="____________f1">#REF!</definedName>
    <definedName name="____________g1">#REF!</definedName>
    <definedName name="____________IDA1" localSheetId="6">#REF!</definedName>
    <definedName name="____________IDA1">#REF!</definedName>
    <definedName name="____________in18900">#REF!</definedName>
    <definedName name="____________iv19000">#REF!</definedName>
    <definedName name="____________KEY3" hidden="1">'[6]SC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 localSheetId="24">#REF!</definedName>
    <definedName name="____________mm1">#REF!</definedName>
    <definedName name="____________mm2" localSheetId="24">#REF!</definedName>
    <definedName name="____________mm2">#REF!</definedName>
    <definedName name="____________mm3" localSheetId="24">#REF!</definedName>
    <definedName name="____________mm3">#REF!</definedName>
    <definedName name="____________Nov2007" localSheetId="6" hidden="1">{"'PROFITABILITY'!$A$1:$F$45"}</definedName>
    <definedName name="____________Nov2007" localSheetId="26" hidden="1">{"'PROFITABILITY'!$A$1:$F$45"}</definedName>
    <definedName name="____________Nov2007" localSheetId="24" hidden="1">{"'PROFITABILITY'!$A$1:$F$45"}</definedName>
    <definedName name="____________Nov2007" localSheetId="3" hidden="1">{"'PROFITABILITY'!$A$1:$F$45"}</definedName>
    <definedName name="____________Nov2007" localSheetId="29" hidden="1">{"'PROFITABILITY'!$A$1:$F$45"}</definedName>
    <definedName name="____________Nov2007" localSheetId="20" hidden="1">{"'PROFITABILITY'!$A$1:$F$45"}</definedName>
    <definedName name="____________Nov2007" localSheetId="23"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 localSheetId="24">#REF!</definedName>
    <definedName name="____________tab1" localSheetId="3">#REF!</definedName>
    <definedName name="____________tab1" localSheetId="29">#REF!</definedName>
    <definedName name="____________tab1">#REF!</definedName>
    <definedName name="____________tab2" localSheetId="24">#REF!</definedName>
    <definedName name="____________tab2">#REF!</definedName>
    <definedName name="____________VS2004" localSheetId="26" hidden="1">#REF!</definedName>
    <definedName name="____________VS2004" localSheetId="23" hidden="1">#REF!</definedName>
    <definedName name="____________VS2004" hidden="1">#REF!</definedName>
    <definedName name="____________xlnm._FilterDatabase_1">"#REF!"</definedName>
    <definedName name="____________xlnm.Print_Area_1" localSheetId="6">#REF!</definedName>
    <definedName name="____________xlnm.Print_Area_1" localSheetId="26">#REF!</definedName>
    <definedName name="____________xlnm.Print_Area_1" localSheetId="20">#REF!</definedName>
    <definedName name="____________xlnm.Print_Area_1" localSheetId="23">#REF!</definedName>
    <definedName name="____________xlnm.Print_Area_1">#REF!</definedName>
    <definedName name="____________xlnm.Print_Area_13" localSheetId="6">#REF!</definedName>
    <definedName name="____________xlnm.Print_Area_13" localSheetId="26">#REF!</definedName>
    <definedName name="____________xlnm.Print_Area_13" localSheetId="23">#REF!</definedName>
    <definedName name="____________xlnm.Print_Area_13">#REF!</definedName>
    <definedName name="____________xlnm.Print_Area_2" localSheetId="26">#REF!</definedName>
    <definedName name="____________xlnm.Print_Area_2" localSheetId="23">#REF!</definedName>
    <definedName name="____________xlnm.Print_Area_2">#REF!</definedName>
    <definedName name="____________xlnm.Print_Area_3" localSheetId="26">#REF!</definedName>
    <definedName name="____________xlnm.Print_Area_3" localSheetId="23">#REF!</definedName>
    <definedName name="____________xlnm.Print_Area_3">#REF!</definedName>
    <definedName name="____________xlnm.Print_Titles_1">#REF!</definedName>
    <definedName name="____________xlnm.Print_Titles_2" localSheetId="6">(#REF!,#REF!)</definedName>
    <definedName name="____________xlnm.Print_Titles_2" localSheetId="24">(#REF!,#REF!)</definedName>
    <definedName name="____________xlnm.Print_Titles_2">(#REF!,#REF!)</definedName>
    <definedName name="____________xlnm.Print_Titles_3" localSheetId="6">(#REF!,#REF!)</definedName>
    <definedName name="____________xlnm.Print_Titles_3" localSheetId="26">(#REF!,#REF!)</definedName>
    <definedName name="____________xlnm.Print_Titles_3" localSheetId="23">(#REF!,#REF!)</definedName>
    <definedName name="____________xlnm.Print_Titles_3">(#REF!,#REF!)</definedName>
    <definedName name="___________A65537">#REF!</definedName>
    <definedName name="___________A655600">#REF!</definedName>
    <definedName name="___________a655601">#REF!</definedName>
    <definedName name="___________A71614" localSheetId="20">#REF!</definedName>
    <definedName name="___________A71614">#REF!</definedName>
    <definedName name="___________A81614" localSheetId="20">#REF!</definedName>
    <definedName name="___________A81614">#REF!</definedName>
    <definedName name="___________A91614" localSheetId="20">#REF!</definedName>
    <definedName name="___________A91614">#REF!</definedName>
    <definedName name="___________aa1" localSheetId="6" hidden="1">{"'PROFITABILITY'!$A$1:$F$45"}</definedName>
    <definedName name="___________aa1" localSheetId="26" hidden="1">{"'PROFITABILITY'!$A$1:$F$45"}</definedName>
    <definedName name="___________aa1" localSheetId="24" hidden="1">{"'PROFITABILITY'!$A$1:$F$45"}</definedName>
    <definedName name="___________aa1" localSheetId="3" hidden="1">{"'PROFITABILITY'!$A$1:$F$45"}</definedName>
    <definedName name="___________aa1" localSheetId="29" hidden="1">{"'PROFITABILITY'!$A$1:$F$45"}</definedName>
    <definedName name="___________aa1" localSheetId="20" hidden="1">{"'PROFITABILITY'!$A$1:$F$45"}</definedName>
    <definedName name="___________aa1" localSheetId="23"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 localSheetId="3">#REF!</definedName>
    <definedName name="___________b111121" localSheetId="29">#REF!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 localSheetId="24">#REF!</definedName>
    <definedName name="___________cem124">#REF!</definedName>
    <definedName name="___________dec05" localSheetId="26" hidden="1">{"'Sheet1'!$A$4386:$N$4591"}</definedName>
    <definedName name="___________dec05" localSheetId="24" hidden="1">{"'Sheet1'!$A$4386:$N$4591"}</definedName>
    <definedName name="___________dec05" localSheetId="3" hidden="1">{"'Sheet1'!$A$4386:$N$4591"}</definedName>
    <definedName name="___________dec05" localSheetId="29" hidden="1">{"'Sheet1'!$A$4386:$N$4591"}</definedName>
    <definedName name="___________dec05" localSheetId="20" hidden="1">{"'Sheet1'!$A$4386:$N$4591"}</definedName>
    <definedName name="___________dec05" localSheetId="23" hidden="1">{"'Sheet1'!$A$4386:$N$4591"}</definedName>
    <definedName name="___________dec05" hidden="1">{"'Sheet1'!$A$4386:$N$4591"}</definedName>
    <definedName name="___________dol12" localSheetId="6">#REF!</definedName>
    <definedName name="___________dol12">#REF!</definedName>
    <definedName name="___________dol6" localSheetId="6">#REF!</definedName>
    <definedName name="___________dol6">#REF!</definedName>
    <definedName name="___________f1">#REF!</definedName>
    <definedName name="___________g1">#REF!</definedName>
    <definedName name="___________IDA1" localSheetId="6">#REF!</definedName>
    <definedName name="___________IDA1">#REF!</definedName>
    <definedName name="___________in18900">#REF!</definedName>
    <definedName name="___________iv19000">#REF!</definedName>
    <definedName name="___________Ki1">[9]grid!$C$182</definedName>
    <definedName name="___________Ki2">[9]grid!$C$191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 localSheetId="24">#REF!</definedName>
    <definedName name="___________mm1">#REF!</definedName>
    <definedName name="___________mm2" localSheetId="24">#REF!</definedName>
    <definedName name="___________mm2">#REF!</definedName>
    <definedName name="___________mm3" localSheetId="24">#REF!</definedName>
    <definedName name="___________mm3">#REF!</definedName>
    <definedName name="___________Nov2007" localSheetId="6" hidden="1">{"'PROFITABILITY'!$A$1:$F$45"}</definedName>
    <definedName name="___________Nov2007" localSheetId="26" hidden="1">{"'PROFITABILITY'!$A$1:$F$45"}</definedName>
    <definedName name="___________Nov2007" localSheetId="24" hidden="1">{"'PROFITABILITY'!$A$1:$F$45"}</definedName>
    <definedName name="___________Nov2007" localSheetId="3" hidden="1">{"'PROFITABILITY'!$A$1:$F$45"}</definedName>
    <definedName name="___________Nov2007" localSheetId="29" hidden="1">{"'PROFITABILITY'!$A$1:$F$45"}</definedName>
    <definedName name="___________Nov2007" localSheetId="20" hidden="1">{"'PROFITABILITY'!$A$1:$F$45"}</definedName>
    <definedName name="___________Nov2007" localSheetId="23"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 localSheetId="24">#REF!</definedName>
    <definedName name="___________tab1" localSheetId="3">#REF!</definedName>
    <definedName name="___________tab1" localSheetId="29">#REF!</definedName>
    <definedName name="___________tab1">#REF!</definedName>
    <definedName name="___________tab2" localSheetId="24">#REF!</definedName>
    <definedName name="___________tab2">#REF!</definedName>
    <definedName name="___________VS2004" localSheetId="26" hidden="1">#REF!</definedName>
    <definedName name="___________VS2004" localSheetId="23" hidden="1">#REF!</definedName>
    <definedName name="___________VS2004" hidden="1">#REF!</definedName>
    <definedName name="___________xlnm._FilterDatabase_1">#REF!</definedName>
    <definedName name="___________xlnm._FilterDatabase_2">#REF!</definedName>
    <definedName name="___________xlnm.Print_Area_1" localSheetId="26">#REF!</definedName>
    <definedName name="___________xlnm.Print_Area_1" localSheetId="23">#REF!</definedName>
    <definedName name="___________xlnm.Print_Area_1">#REF!</definedName>
    <definedName name="___________xlnm.Print_Area_10">#REF!</definedName>
    <definedName name="___________xlnm.Print_Area_13">#REF!</definedName>
    <definedName name="___________xlnm.Print_Area_2" localSheetId="26">#REF!</definedName>
    <definedName name="___________xlnm.Print_Area_2" localSheetId="23">#REF!</definedName>
    <definedName name="___________xlnm.Print_Area_2">#REF!</definedName>
    <definedName name="___________xlnm.Print_Area_3" localSheetId="6">"#NAME?"</definedName>
    <definedName name="___________xlnm.Print_Area_3" localSheetId="26">"#NAME?"</definedName>
    <definedName name="___________xlnm.Print_Area_3" localSheetId="3">"#NAME?"</definedName>
    <definedName name="___________xlnm.Print_Area_3" localSheetId="29">"#NAME?"</definedName>
    <definedName name="___________xlnm.Print_Area_3" localSheetId="20">"#NAME?"</definedName>
    <definedName name="___________xlnm.Print_Area_3" localSheetId="23">"#NAME?"</definedName>
    <definedName name="___________xlnm.Print_Area_3">#REF!</definedName>
    <definedName name="___________xlnm.Print_Area_4" localSheetId="6">#REF!</definedName>
    <definedName name="___________xlnm.Print_Area_4" localSheetId="24">#REF!</definedName>
    <definedName name="___________xlnm.Print_Area_4">#REF!</definedName>
    <definedName name="___________xlnm.Print_Area_5" localSheetId="6">#REF!</definedName>
    <definedName name="___________xlnm.Print_Area_5">#REF!</definedName>
    <definedName name="___________xlnm.Print_Area_6" localSheetId="6">#REF!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 localSheetId="6">(#REF!,#REF!)</definedName>
    <definedName name="___________xlnm.Print_Titles_2" localSheetId="24">(#REF!,#REF!)</definedName>
    <definedName name="___________xlnm.Print_Titles_2">(#REF!,#REF!)</definedName>
    <definedName name="___________xlnm.Print_Titles_3" localSheetId="6">(#REF!,#REF!)</definedName>
    <definedName name="___________xlnm.Print_Titles_3" localSheetId="26">(#REF!,#REF!)</definedName>
    <definedName name="___________xlnm.Print_Titles_3" localSheetId="23">(#REF!,#REF!)</definedName>
    <definedName name="___________xlnm.Print_Titles_3">(#REF!,#REF!)</definedName>
    <definedName name="__________A65537">#REF!</definedName>
    <definedName name="__________A655600">#REF!</definedName>
    <definedName name="__________a655601">#REF!</definedName>
    <definedName name="__________A71614" localSheetId="20">#REF!</definedName>
    <definedName name="__________A71614">#REF!</definedName>
    <definedName name="__________A81614" localSheetId="20">#REF!</definedName>
    <definedName name="__________A81614">#REF!</definedName>
    <definedName name="__________A91614" localSheetId="20">#REF!</definedName>
    <definedName name="__________A91614">#REF!</definedName>
    <definedName name="__________a999999">#REF!</definedName>
    <definedName name="__________aa1" localSheetId="6" hidden="1">{"'PROFITABILITY'!$A$1:$F$45"}</definedName>
    <definedName name="__________aa1" localSheetId="26" hidden="1">{"'PROFITABILITY'!$A$1:$F$45"}</definedName>
    <definedName name="__________aa1" localSheetId="24" hidden="1">{"'PROFITABILITY'!$A$1:$F$45"}</definedName>
    <definedName name="__________aa1" localSheetId="3" hidden="1">{"'PROFITABILITY'!$A$1:$F$45"}</definedName>
    <definedName name="__________aa1" localSheetId="29" hidden="1">{"'PROFITABILITY'!$A$1:$F$45"}</definedName>
    <definedName name="__________aa1" localSheetId="20" hidden="1">{"'PROFITABILITY'!$A$1:$F$45"}</definedName>
    <definedName name="__________aa1" localSheetId="23"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'[3]PACK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26" hidden="1">{"'Sheet1'!$A$4386:$N$4591"}</definedName>
    <definedName name="__________dec05" localSheetId="24" hidden="1">{"'Sheet1'!$A$4386:$N$4591"}</definedName>
    <definedName name="__________dec05" localSheetId="3" hidden="1">{"'Sheet1'!$A$4386:$N$4591"}</definedName>
    <definedName name="__________dec05" localSheetId="29" hidden="1">{"'Sheet1'!$A$4386:$N$4591"}</definedName>
    <definedName name="__________dec05" localSheetId="20" hidden="1">{"'Sheet1'!$A$4386:$N$4591"}</definedName>
    <definedName name="__________dec05" localSheetId="23" hidden="1">{"'Sheet1'!$A$4386:$N$4591"}</definedName>
    <definedName name="__________dec05" hidden="1">{"'Sheet1'!$A$4386:$N$4591"}</definedName>
    <definedName name="__________dol12" localSheetId="6">#REF!</definedName>
    <definedName name="__________dol12">#REF!</definedName>
    <definedName name="__________dol6" localSheetId="6">#REF!</definedName>
    <definedName name="__________dol6">#REF!</definedName>
    <definedName name="__________drg1">#REF!</definedName>
    <definedName name="__________f1">#REF!</definedName>
    <definedName name="__________g1">#REF!</definedName>
    <definedName name="__________IDA1" localSheetId="6">#REF!</definedName>
    <definedName name="__________IDA1">#REF!</definedName>
    <definedName name="__________in18900">#REF!</definedName>
    <definedName name="__________iv19000">#REF!</definedName>
    <definedName name="__________Ki1">[9]grid!$C$182</definedName>
    <definedName name="__________Ki2">[9]grid!$C$191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 localSheetId="24">#REF!</definedName>
    <definedName name="__________mm1">#REF!</definedName>
    <definedName name="__________mm2" localSheetId="24">#REF!</definedName>
    <definedName name="__________mm2">#REF!</definedName>
    <definedName name="__________mm3" localSheetId="24">#REF!</definedName>
    <definedName name="__________mm3">#REF!</definedName>
    <definedName name="__________Nov2007" localSheetId="6" hidden="1">{"'PROFITABILITY'!$A$1:$F$45"}</definedName>
    <definedName name="__________Nov2007" localSheetId="26" hidden="1">{"'PROFITABILITY'!$A$1:$F$45"}</definedName>
    <definedName name="__________Nov2007" localSheetId="24" hidden="1">{"'PROFITABILITY'!$A$1:$F$45"}</definedName>
    <definedName name="__________Nov2007" localSheetId="3" hidden="1">{"'PROFITABILITY'!$A$1:$F$45"}</definedName>
    <definedName name="__________Nov2007" localSheetId="29" hidden="1">{"'PROFITABILITY'!$A$1:$F$45"}</definedName>
    <definedName name="__________Nov2007" localSheetId="20" hidden="1">{"'PROFITABILITY'!$A$1:$F$45"}</definedName>
    <definedName name="__________Nov2007" localSheetId="23"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 localSheetId="24">#REF!</definedName>
    <definedName name="__________tab1" localSheetId="3">#REF!</definedName>
    <definedName name="__________tab1" localSheetId="29">#REF!</definedName>
    <definedName name="__________tab1">#REF!</definedName>
    <definedName name="__________tab2" localSheetId="24">#REF!</definedName>
    <definedName name="__________tab2">#REF!</definedName>
    <definedName name="__________VS2004" localSheetId="26" hidden="1">#REF!</definedName>
    <definedName name="__________VS2004" localSheetId="23" hidden="1">#REF!</definedName>
    <definedName name="__________VS2004" hidden="1">#REF!</definedName>
    <definedName name="__________xlcn.WorksheetConnection_InfoEntryA2D32" localSheetId="6" hidden="1">'[10]Info Entry'!$A$2:$C$32</definedName>
    <definedName name="__________xlcn.WorksheetConnection_InfoEntryA2D32" localSheetId="24" hidden="1">#REF!</definedName>
    <definedName name="__________xlcn.WorksheetConnection_InfoEntryA2D32" localSheetId="3" hidden="1">'[10]Info Entry'!$A$2:$C$32</definedName>
    <definedName name="__________xlcn.WorksheetConnection_InfoEntryA2D32" localSheetId="29" hidden="1">'[10]Info Entry'!$A$2:$C$32</definedName>
    <definedName name="__________xlcn.WorksheetConnection_InfoEntryA2D32" localSheetId="20" hidden="1">#REF!</definedName>
    <definedName name="__________xlcn.WorksheetConnection_InfoEntryA2D32" hidden="1">#REF!</definedName>
    <definedName name="__________xlnm._FilterDatabase_1" localSheetId="26">#REF!</definedName>
    <definedName name="__________xlnm._FilterDatabase_1" localSheetId="20">#REF!</definedName>
    <definedName name="__________xlnm._FilterDatabase_1" localSheetId="23">#REF!</definedName>
    <definedName name="__________xlnm._FilterDatabase_1">#REF!</definedName>
    <definedName name="__________xlnm._FilterDatabase_2" localSheetId="26">#REF!</definedName>
    <definedName name="__________xlnm._FilterDatabase_2" localSheetId="23">#REF!</definedName>
    <definedName name="__________xlnm._FilterDatabase_2">#REF!</definedName>
    <definedName name="__________xlnm._FilterDatabase_5">#N/A</definedName>
    <definedName name="__________xlnm.Print_Area_1" localSheetId="6">#REF!</definedName>
    <definedName name="__________xlnm.Print_Area_1" localSheetId="26">#REF!</definedName>
    <definedName name="__________xlnm.Print_Area_1" localSheetId="20">#REF!</definedName>
    <definedName name="__________xlnm.Print_Area_1" localSheetId="23">#REF!</definedName>
    <definedName name="__________xlnm.Print_Area_1">#REF!</definedName>
    <definedName name="__________xlnm.Print_Area_10" localSheetId="6">#REF!</definedName>
    <definedName name="__________xlnm.Print_Area_10">#REF!</definedName>
    <definedName name="__________xlnm.Print_Area_13" localSheetId="6">#REF!</definedName>
    <definedName name="__________xlnm.Print_Area_13">#REF!</definedName>
    <definedName name="__________xlnm.Print_Area_2" localSheetId="26">#REF!</definedName>
    <definedName name="__________xlnm.Print_Area_2" localSheetId="23">#REF!</definedName>
    <definedName name="__________xlnm.Print_Area_2">#REF!</definedName>
    <definedName name="__________xlnm.Print_Area_3" localSheetId="26">#REF!</definedName>
    <definedName name="__________xlnm.Print_Area_3" localSheetId="23">#REF!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 localSheetId="6">(#REF!,#REF!)</definedName>
    <definedName name="__________xlnm.Print_Titles_2" localSheetId="26">(#REF!,#REF!)</definedName>
    <definedName name="__________xlnm.Print_Titles_2" localSheetId="20">(#REF!,#REF!)</definedName>
    <definedName name="__________xlnm.Print_Titles_2" localSheetId="23">(#REF!,#REF!)</definedName>
    <definedName name="__________xlnm.Print_Titles_2">(#REF!,#REF!)</definedName>
    <definedName name="__________xlnm.Print_Titles_3" localSheetId="6">(#REF!,#REF!)</definedName>
    <definedName name="__________xlnm.Print_Titles_3" localSheetId="26">(#REF!,#REF!)</definedName>
    <definedName name="__________xlnm.Print_Titles_3" localSheetId="23">(#REF!,#REF!)</definedName>
    <definedName name="__________xlnm.Print_Titles_3">(#REF!,#REF!)</definedName>
    <definedName name="_________1____123Graph_ACHART_1" localSheetId="6" hidden="1">#REF!</definedName>
    <definedName name="_________1____123Graph_ACHART_1" localSheetId="26" hidden="1">#REF!</definedName>
    <definedName name="_________1____123Graph_ACHART_1" localSheetId="20" hidden="1">#REF!</definedName>
    <definedName name="_________1____123Graph_ACHART_1" localSheetId="23" hidden="1">#REF!</definedName>
    <definedName name="_________1____123Graph_ACHART_1" hidden="1">#REF!</definedName>
    <definedName name="_________2____123Graph_BCHART_1" localSheetId="6" hidden="1">#REF!</definedName>
    <definedName name="_________2____123Graph_BCHART_1" localSheetId="26" hidden="1">#REF!</definedName>
    <definedName name="_________2____123Graph_BCHART_1" localSheetId="23" hidden="1">#REF!</definedName>
    <definedName name="_________2____123Graph_BCHART_1" hidden="1">#REF!</definedName>
    <definedName name="_________3____123Graph_CCHART_1" localSheetId="6" hidden="1">#REF!</definedName>
    <definedName name="_________3____123Graph_CCHART_1" localSheetId="26" hidden="1">#REF!</definedName>
    <definedName name="_________3____123Graph_CCHART_1" localSheetId="23"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6" hidden="1">{"'PROFITABILITY'!$A$1:$F$45"}</definedName>
    <definedName name="_________aa1" localSheetId="26" hidden="1">{"'PROFITABILITY'!$A$1:$F$45"}</definedName>
    <definedName name="_________aa1" localSheetId="24" hidden="1">{"'PROFITABILITY'!$A$1:$F$45"}</definedName>
    <definedName name="_________aa1" localSheetId="3" hidden="1">{"'PROFITABILITY'!$A$1:$F$45"}</definedName>
    <definedName name="_________aa1" localSheetId="29" hidden="1">{"'PROFITABILITY'!$A$1:$F$45"}</definedName>
    <definedName name="_________aa1" localSheetId="20" hidden="1">{"'PROFITABILITY'!$A$1:$F$45"}</definedName>
    <definedName name="_________aa1" localSheetId="23"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 localSheetId="3">#REF!</definedName>
    <definedName name="_________b111121" localSheetId="29">#REF!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 localSheetId="24">#REF!</definedName>
    <definedName name="_________cem124">#REF!</definedName>
    <definedName name="_________dec05" localSheetId="26" hidden="1">{"'Sheet1'!$A$4386:$N$4591"}</definedName>
    <definedName name="_________dec05" localSheetId="24" hidden="1">{"'Sheet1'!$A$4386:$N$4591"}</definedName>
    <definedName name="_________dec05" localSheetId="3" hidden="1">{"'Sheet1'!$A$4386:$N$4591"}</definedName>
    <definedName name="_________dec05" localSheetId="29" hidden="1">{"'Sheet1'!$A$4386:$N$4591"}</definedName>
    <definedName name="_________dec05" localSheetId="20" hidden="1">{"'Sheet1'!$A$4386:$N$4591"}</definedName>
    <definedName name="_________dec05" localSheetId="23" hidden="1">{"'Sheet1'!$A$4386:$N$4591"}</definedName>
    <definedName name="_________dec05" hidden="1">{"'Sheet1'!$A$4386:$N$4591"}</definedName>
    <definedName name="_________dol12" localSheetId="6">#REF!</definedName>
    <definedName name="_________dol12">#REF!</definedName>
    <definedName name="_________dol6" localSheetId="6">#REF!</definedName>
    <definedName name="_________dol6">#REF!</definedName>
    <definedName name="_________f1">#REF!</definedName>
    <definedName name="_________g1">#REF!</definedName>
    <definedName name="_________IDA1" localSheetId="6">#REF!</definedName>
    <definedName name="_________IDA1">#REF!</definedName>
    <definedName name="_________in18900">#REF!</definedName>
    <definedName name="_________iv19000">#REF!</definedName>
    <definedName name="_________Ki1">[9]grid!$C$182</definedName>
    <definedName name="_________Ki2">[9]grid!$C$191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 localSheetId="24">#REF!</definedName>
    <definedName name="_________mm1">#REF!</definedName>
    <definedName name="_________mm2" localSheetId="24">#REF!</definedName>
    <definedName name="_________mm2">#REF!</definedName>
    <definedName name="_________mm3" localSheetId="24">#REF!</definedName>
    <definedName name="_________mm3">#REF!</definedName>
    <definedName name="_________Nov2007" localSheetId="6" hidden="1">{"'PROFITABILITY'!$A$1:$F$45"}</definedName>
    <definedName name="_________Nov2007" localSheetId="26" hidden="1">{"'PROFITABILITY'!$A$1:$F$45"}</definedName>
    <definedName name="_________Nov2007" localSheetId="24" hidden="1">{"'PROFITABILITY'!$A$1:$F$45"}</definedName>
    <definedName name="_________Nov2007" localSheetId="3" hidden="1">{"'PROFITABILITY'!$A$1:$F$45"}</definedName>
    <definedName name="_________Nov2007" localSheetId="29" hidden="1">{"'PROFITABILITY'!$A$1:$F$45"}</definedName>
    <definedName name="_________Nov2007" localSheetId="20" hidden="1">{"'PROFITABILITY'!$A$1:$F$45"}</definedName>
    <definedName name="_________Nov2007" localSheetId="23"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 localSheetId="24">#REF!</definedName>
    <definedName name="_________tab1" localSheetId="3">#REF!</definedName>
    <definedName name="_________tab1" localSheetId="29">#REF!</definedName>
    <definedName name="_________tab1">#REF!</definedName>
    <definedName name="_________tab2" localSheetId="24">#REF!</definedName>
    <definedName name="_________tab2">#REF!</definedName>
    <definedName name="_________VS2004" localSheetId="26" hidden="1">#REF!</definedName>
    <definedName name="_________VS2004" localSheetId="23" hidden="1">#REF!</definedName>
    <definedName name="_________VS2004" hidden="1">#REF!</definedName>
    <definedName name="_________xlcn.WorksheetConnection_InfoEntryA2D32" localSheetId="6" hidden="1">'[10]Info Entry'!$A$2:$C$32</definedName>
    <definedName name="_________xlcn.WorksheetConnection_InfoEntryA2D32" localSheetId="24" hidden="1">#REF!</definedName>
    <definedName name="_________xlcn.WorksheetConnection_InfoEntryA2D32" localSheetId="3" hidden="1">'[10]Info Entry'!$A$2:$C$32</definedName>
    <definedName name="_________xlcn.WorksheetConnection_InfoEntryA2D32" localSheetId="29" hidden="1">'[10]Info Entry'!$A$2:$C$32</definedName>
    <definedName name="_________xlcn.WorksheetConnection_InfoEntryA2D32" localSheetId="20" hidden="1">#REF!</definedName>
    <definedName name="_________xlcn.WorksheetConnection_InfoEntryA2D32" hidden="1">#REF!</definedName>
    <definedName name="_________xlnm._FilterDatabase_1" localSheetId="26">#REF!</definedName>
    <definedName name="_________xlnm._FilterDatabase_1" localSheetId="20">#REF!</definedName>
    <definedName name="_________xlnm._FilterDatabase_1" localSheetId="23">#REF!</definedName>
    <definedName name="_________xlnm._FilterDatabase_1">#REF!</definedName>
    <definedName name="_________xlnm._FilterDatabase_2" localSheetId="26">#REF!</definedName>
    <definedName name="_________xlnm._FilterDatabase_2" localSheetId="23">#REF!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 localSheetId="6">#REF!</definedName>
    <definedName name="_________xlnm.Print_Area_1" localSheetId="26">#REF!</definedName>
    <definedName name="_________xlnm.Print_Area_1" localSheetId="20">#REF!</definedName>
    <definedName name="_________xlnm.Print_Area_1" localSheetId="23">#REF!</definedName>
    <definedName name="_________xlnm.Print_Area_1">#REF!</definedName>
    <definedName name="_________xlnm.Print_Area_1_1">"#REF!"</definedName>
    <definedName name="_________xlnm.Print_Area_10" localSheetId="6">#REF!</definedName>
    <definedName name="_________xlnm.Print_Area_10" localSheetId="26">#REF!</definedName>
    <definedName name="_________xlnm.Print_Area_10" localSheetId="20">#REF!</definedName>
    <definedName name="_________xlnm.Print_Area_10" localSheetId="23">#REF!</definedName>
    <definedName name="_________xlnm.Print_Area_10">#REF!</definedName>
    <definedName name="_________xlnm.Print_Area_10_1">"#REF!"</definedName>
    <definedName name="_________xlnm.Print_Area_11" localSheetId="6">#REF!</definedName>
    <definedName name="_________xlnm.Print_Area_11" localSheetId="26">#REF!</definedName>
    <definedName name="_________xlnm.Print_Area_11" localSheetId="20">#REF!</definedName>
    <definedName name="_________xlnm.Print_Area_11" localSheetId="23">#REF!</definedName>
    <definedName name="_________xlnm.Print_Area_11">#REF!</definedName>
    <definedName name="_________xlnm.Print_Area_13" localSheetId="6">#REF!</definedName>
    <definedName name="_________xlnm.Print_Area_13" localSheetId="26">#REF!</definedName>
    <definedName name="_________xlnm.Print_Area_13" localSheetId="23">#REF!</definedName>
    <definedName name="_________xlnm.Print_Area_13">#REF!</definedName>
    <definedName name="_________xlnm.Print_Area_2" localSheetId="26">#REF!</definedName>
    <definedName name="_________xlnm.Print_Area_2" localSheetId="23">#REF!</definedName>
    <definedName name="_________xlnm.Print_Area_2">#REF!</definedName>
    <definedName name="_________xlnm.Print_Area_2_1">"#REF!"</definedName>
    <definedName name="_________xlnm.Print_Area_3" localSheetId="6">#REF!</definedName>
    <definedName name="_________xlnm.Print_Area_3" localSheetId="26">#REF!</definedName>
    <definedName name="_________xlnm.Print_Area_3" localSheetId="20">#REF!</definedName>
    <definedName name="_________xlnm.Print_Area_3" localSheetId="23">#REF!</definedName>
    <definedName name="_________xlnm.Print_Area_3">#REF!</definedName>
    <definedName name="_________xlnm.Print_Area_4" localSheetId="6">#REF!</definedName>
    <definedName name="_________xlnm.Print_Area_4">#REF!</definedName>
    <definedName name="_________xlnm.Print_Area_5" localSheetId="6">#REF!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 localSheetId="6">(#REF!,#REF!)</definedName>
    <definedName name="_________xlnm.Print_Titles_2" localSheetId="24">(#REF!,#REF!)</definedName>
    <definedName name="_________xlnm.Print_Titles_2">(#REF!,#REF!)</definedName>
    <definedName name="_________xlnm.Print_Titles_3" localSheetId="6">(#REF!,#REF!)</definedName>
    <definedName name="_________xlnm.Print_Titles_3" localSheetId="26">(#REF!,#REF!)</definedName>
    <definedName name="_________xlnm.Print_Titles_3" localSheetId="23">(#REF!,#REF!)</definedName>
    <definedName name="_________xlnm.Print_Titles_3">(#REF!,#REF!)</definedName>
    <definedName name="_________xlnm.Print_Titles_4" localSheetId="6">#REF!</definedName>
    <definedName name="_________xlnm.Print_Titles_4" localSheetId="26">#REF!</definedName>
    <definedName name="_________xlnm.Print_Titles_4" localSheetId="20">#REF!</definedName>
    <definedName name="_________xlnm.Print_Titles_4" localSheetId="23">#REF!</definedName>
    <definedName name="_________xlnm.Print_Titles_4">#REF!</definedName>
    <definedName name="_________xlnm.Print_Titles_7" localSheetId="6">#REF!</definedName>
    <definedName name="_________xlnm.Print_Titles_7">#REF!</definedName>
    <definedName name="________1____123Graph_ACHART_1" localSheetId="6" hidden="1">#REF!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6" hidden="1">{"'PROFITABILITY'!$A$1:$F$45"}</definedName>
    <definedName name="________aa1" localSheetId="26" hidden="1">{"'PROFITABILITY'!$A$1:$F$45"}</definedName>
    <definedName name="________aa1" localSheetId="24" hidden="1">{"'PROFITABILITY'!$A$1:$F$45"}</definedName>
    <definedName name="________aa1" localSheetId="3" hidden="1">{"'PROFITABILITY'!$A$1:$F$45"}</definedName>
    <definedName name="________aa1" localSheetId="29" hidden="1">{"'PROFITABILITY'!$A$1:$F$45"}</definedName>
    <definedName name="________aa1" localSheetId="20" hidden="1">{"'PROFITABILITY'!$A$1:$F$45"}</definedName>
    <definedName name="________aa1" localSheetId="23"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 localSheetId="3">#REF!</definedName>
    <definedName name="________b111121" localSheetId="29">#REF!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 localSheetId="24">#REF!</definedName>
    <definedName name="________cem124">#REF!</definedName>
    <definedName name="________CU600" localSheetId="6" hidden="1">{#N/A,#N/A,TRUE,"toc";#N/A,#N/A,TRUE,"general";#N/A,#N/A,TRUE,"compressive";#N/A,#N/A,TRUE,"lateral";#N/A,#N/A,TRUE,"shallow"}</definedName>
    <definedName name="________CU600" localSheetId="26" hidden="1">{#N/A,#N/A,TRUE,"toc";#N/A,#N/A,TRUE,"general";#N/A,#N/A,TRUE,"compressive";#N/A,#N/A,TRUE,"lateral";#N/A,#N/A,TRUE,"shallow"}</definedName>
    <definedName name="________CU600" localSheetId="24" hidden="1">{#N/A,#N/A,TRUE,"toc";#N/A,#N/A,TRUE,"general";#N/A,#N/A,TRUE,"compressive";#N/A,#N/A,TRUE,"lateral";#N/A,#N/A,TRUE,"shallow"}</definedName>
    <definedName name="________CU600" localSheetId="3" hidden="1">{#N/A,#N/A,TRUE,"toc";#N/A,#N/A,TRUE,"general";#N/A,#N/A,TRUE,"compressive";#N/A,#N/A,TRUE,"lateral";#N/A,#N/A,TRUE,"shallow"}</definedName>
    <definedName name="________CU600" localSheetId="29" hidden="1">{#N/A,#N/A,TRUE,"toc";#N/A,#N/A,TRUE,"general";#N/A,#N/A,TRUE,"compressive";#N/A,#N/A,TRUE,"lateral";#N/A,#N/A,TRUE,"shallow"}</definedName>
    <definedName name="________CU600" localSheetId="20" hidden="1">{#N/A,#N/A,TRUE,"toc";#N/A,#N/A,TRUE,"general";#N/A,#N/A,TRUE,"compressive";#N/A,#N/A,TRUE,"lateral";#N/A,#N/A,TRUE,"shallow"}</definedName>
    <definedName name="________CU600" localSheetId="23" hidden="1">{#N/A,#N/A,TRUE,"toc";#N/A,#N/A,TRUE,"general";#N/A,#N/A,TRUE,"compressive";#N/A,#N/A,TRUE,"lateral";#N/A,#N/A,TRUE,"shallow"}</definedName>
    <definedName name="________CU600" hidden="1">{#N/A,#N/A,TRUE,"toc";#N/A,#N/A,TRUE,"general";#N/A,#N/A,TRUE,"compressive";#N/A,#N/A,TRUE,"lateral";#N/A,#N/A,TRUE,"shallow"}</definedName>
    <definedName name="________dec05" localSheetId="26" hidden="1">{"'Sheet1'!$A$4386:$N$4591"}</definedName>
    <definedName name="________dec05" localSheetId="24" hidden="1">{"'Sheet1'!$A$4386:$N$4591"}</definedName>
    <definedName name="________dec05" localSheetId="3" hidden="1">{"'Sheet1'!$A$4386:$N$4591"}</definedName>
    <definedName name="________dec05" localSheetId="29" hidden="1">{"'Sheet1'!$A$4386:$N$4591"}</definedName>
    <definedName name="________dec05" localSheetId="20" hidden="1">{"'Sheet1'!$A$4386:$N$4591"}</definedName>
    <definedName name="________dec05" localSheetId="23" hidden="1">{"'Sheet1'!$A$4386:$N$4591"}</definedName>
    <definedName name="________dec05" hidden="1">{"'Sheet1'!$A$4386:$N$4591"}</definedName>
    <definedName name="________DET1" localSheetId="6">[11]Basicrates!$D$39</definedName>
    <definedName name="________DET1" localSheetId="24">#REF!</definedName>
    <definedName name="________DET1" localSheetId="3">[11]Basicrates!$D$39</definedName>
    <definedName name="________DET1" localSheetId="29">[11]Basicrates!$D$39</definedName>
    <definedName name="________DET1" localSheetId="20">#REF!</definedName>
    <definedName name="________DET1">#REF!</definedName>
    <definedName name="________dol12" localSheetId="6">#REF!</definedName>
    <definedName name="________dol12" localSheetId="26">#REF!</definedName>
    <definedName name="________dol12" localSheetId="23">#REF!</definedName>
    <definedName name="________dol12">#REF!</definedName>
    <definedName name="________dol6" localSheetId="6">#REF!</definedName>
    <definedName name="________dol6">#REF!</definedName>
    <definedName name="________drg1">#REF!</definedName>
    <definedName name="________f1">#REF!</definedName>
    <definedName name="________FEL1" localSheetId="6">[11]Basicrates!$D$90</definedName>
    <definedName name="________FEL1" localSheetId="24">#REF!</definedName>
    <definedName name="________FEL1" localSheetId="3">[11]Basicrates!$D$90</definedName>
    <definedName name="________FEL1" localSheetId="29">[11]Basicrates!$D$90</definedName>
    <definedName name="________FEL1" localSheetId="20">#REF!</definedName>
    <definedName name="________FEL1">#REF!</definedName>
    <definedName name="________g1" localSheetId="20">#REF!</definedName>
    <definedName name="________g1">#REF!</definedName>
    <definedName name="________g2">#REF!</definedName>
    <definedName name="________GEL1" localSheetId="6">[11]Basicrates!$D$38</definedName>
    <definedName name="________GEL1" localSheetId="24">#REF!</definedName>
    <definedName name="________GEL1" localSheetId="3">[11]Basicrates!$D$38</definedName>
    <definedName name="________GEL1" localSheetId="29">[11]Basicrates!$D$38</definedName>
    <definedName name="________GEL1" localSheetId="20">#REF!</definedName>
    <definedName name="________GEL1">#REF!</definedName>
    <definedName name="________HBG10" localSheetId="6">[11]Basicrates!$F$13</definedName>
    <definedName name="________HBG10" localSheetId="24">#REF!</definedName>
    <definedName name="________HBG10" localSheetId="3">[11]Basicrates!$F$13</definedName>
    <definedName name="________HBG10" localSheetId="29">[11]Basicrates!$F$13</definedName>
    <definedName name="________HBG10" localSheetId="20">#REF!</definedName>
    <definedName name="________HBG10">#REF!</definedName>
    <definedName name="________HBG12" localSheetId="6">[11]Basicrates!$F$12</definedName>
    <definedName name="________HBG12" localSheetId="24">#REF!</definedName>
    <definedName name="________HBG12" localSheetId="3">[11]Basicrates!$F$12</definedName>
    <definedName name="________HBG12" localSheetId="29">[11]Basicrates!$F$12</definedName>
    <definedName name="________HBG12" localSheetId="20">#REF!</definedName>
    <definedName name="________HBG12">#REF!</definedName>
    <definedName name="________HBG25" localSheetId="6">[11]Basicrates!$F$10</definedName>
    <definedName name="________HBG25" localSheetId="24">#REF!</definedName>
    <definedName name="________HBG25" localSheetId="3">[11]Basicrates!$F$10</definedName>
    <definedName name="________HBG25" localSheetId="29">[11]Basicrates!$F$10</definedName>
    <definedName name="________HBG25" localSheetId="20">#REF!</definedName>
    <definedName name="________HBG25">#REF!</definedName>
    <definedName name="________HBG40" localSheetId="6">[11]Basicrates!$F$9</definedName>
    <definedName name="________HBG40" localSheetId="24">#REF!</definedName>
    <definedName name="________HBG40" localSheetId="3">[11]Basicrates!$F$9</definedName>
    <definedName name="________HBG40" localSheetId="29">[11]Basicrates!$F$9</definedName>
    <definedName name="________HBG40" localSheetId="20">#REF!</definedName>
    <definedName name="________HBG40">#REF!</definedName>
    <definedName name="________HBG50" localSheetId="6">[11]Basicrates!$F$8</definedName>
    <definedName name="________HBG50" localSheetId="24">#REF!</definedName>
    <definedName name="________HBG50" localSheetId="3">[11]Basicrates!$F$8</definedName>
    <definedName name="________HBG50" localSheetId="29">[11]Basicrates!$F$8</definedName>
    <definedName name="________HBG50" localSheetId="20">#REF!</definedName>
    <definedName name="________HBG50">#REF!</definedName>
    <definedName name="________HBG6" localSheetId="6">[11]Basicrates!$F$14</definedName>
    <definedName name="________HBG6" localSheetId="24">#REF!</definedName>
    <definedName name="________HBG6" localSheetId="3">[11]Basicrates!$F$14</definedName>
    <definedName name="________HBG6" localSheetId="29">[11]Basicrates!$F$14</definedName>
    <definedName name="________HBG6" localSheetId="20">#REF!</definedName>
    <definedName name="________HBG6">#REF!</definedName>
    <definedName name="________IDA1" localSheetId="26">#REF!</definedName>
    <definedName name="________IDA1" localSheetId="20">#REF!</definedName>
    <definedName name="________IDA1" localSheetId="23">#REF!</definedName>
    <definedName name="________IDA1">#REF!</definedName>
    <definedName name="________in18900" localSheetId="26">#REF!</definedName>
    <definedName name="________in18900" localSheetId="23">#REF!</definedName>
    <definedName name="________in18900">#REF!</definedName>
    <definedName name="________iv19000">#REF!</definedName>
    <definedName name="________KEY3" hidden="1">'[6]SC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 localSheetId="6">[11]Basicrates!$D$132</definedName>
    <definedName name="________MG1" localSheetId="24">#REF!</definedName>
    <definedName name="________MG1" localSheetId="3">[11]Basicrates!$D$132</definedName>
    <definedName name="________MG1" localSheetId="29">[11]Basicrates!$D$132</definedName>
    <definedName name="________MG1" localSheetId="20">#REF!</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 localSheetId="24">#REF!</definedName>
    <definedName name="________mm1">#REF!</definedName>
    <definedName name="________mm2" localSheetId="24">#REF!</definedName>
    <definedName name="________mm2">#REF!</definedName>
    <definedName name="________mm3" localSheetId="24">#REF!</definedName>
    <definedName name="________mm3">#REF!</definedName>
    <definedName name="________Mzd1" localSheetId="6">[12]Basicrates!$D$158</definedName>
    <definedName name="________Mzd1" localSheetId="24">#REF!</definedName>
    <definedName name="________Mzd1" localSheetId="3">[12]Basicrates!$D$158</definedName>
    <definedName name="________Mzd1" localSheetId="29">[12]Basicrates!$D$158</definedName>
    <definedName name="________Mzd1" localSheetId="20">#REF!</definedName>
    <definedName name="________Mzd1">#REF!</definedName>
    <definedName name="________Nov2007" localSheetId="6" hidden="1">{"'PROFITABILITY'!$A$1:$F$45"}</definedName>
    <definedName name="________Nov2007" localSheetId="26" hidden="1">{"'PROFITABILITY'!$A$1:$F$45"}</definedName>
    <definedName name="________Nov2007" localSheetId="24" hidden="1">{"'PROFITABILITY'!$A$1:$F$45"}</definedName>
    <definedName name="________Nov2007" localSheetId="3" hidden="1">{"'PROFITABILITY'!$A$1:$F$45"}</definedName>
    <definedName name="________Nov2007" localSheetId="29" hidden="1">{"'PROFITABILITY'!$A$1:$F$45"}</definedName>
    <definedName name="________Nov2007" localSheetId="20" hidden="1">{"'PROFITABILITY'!$A$1:$F$45"}</definedName>
    <definedName name="________Nov2007" localSheetId="23" hidden="1">{"'PROFITABILITY'!$A$1:$F$45"}</definedName>
    <definedName name="________Nov2007" hidden="1">{"'PROFITABILITY'!$A$1:$F$45"}</definedName>
    <definedName name="________OP2" localSheetId="6">[11]Basicrates!$D$152</definedName>
    <definedName name="________OP2" localSheetId="24">#REF!</definedName>
    <definedName name="________OP2" localSheetId="3">[11]Basicrates!$D$152</definedName>
    <definedName name="________OP2" localSheetId="29">[11]Basicrates!$D$152</definedName>
    <definedName name="________OP2" localSheetId="20">#REF!</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 localSheetId="24">#REF!</definedName>
    <definedName name="________tab1" localSheetId="3">#REF!</definedName>
    <definedName name="________tab1" localSheetId="29">#REF!</definedName>
    <definedName name="________tab1" localSheetId="20">#REF!</definedName>
    <definedName name="________tab1">#REF!</definedName>
    <definedName name="________tab2" localSheetId="20">#REF!</definedName>
    <definedName name="________tab2">#REF!</definedName>
    <definedName name="________VS2004" localSheetId="26" hidden="1">#REF!</definedName>
    <definedName name="________VS2004" localSheetId="23" hidden="1">#REF!</definedName>
    <definedName name="________VS2004" hidden="1">#REF!</definedName>
    <definedName name="________WD2" localSheetId="6">[11]Basicrates!$D$131</definedName>
    <definedName name="________WD2" localSheetId="24">#REF!</definedName>
    <definedName name="________WD2" localSheetId="3">[11]Basicrates!$D$131</definedName>
    <definedName name="________WD2" localSheetId="29">[11]Basicrates!$D$131</definedName>
    <definedName name="________WD2" localSheetId="20">#REF!</definedName>
    <definedName name="________WD2">#REF!</definedName>
    <definedName name="________Xl1">#REF!</definedName>
    <definedName name="________xlcn.WorksheetConnection_InfoEntryA2D32" localSheetId="6" hidden="1">'[10]Info Entry'!$A$2:$C$32</definedName>
    <definedName name="________xlcn.WorksheetConnection_InfoEntryA2D32" localSheetId="24" hidden="1">#REF!</definedName>
    <definedName name="________xlcn.WorksheetConnection_InfoEntryA2D32" localSheetId="3" hidden="1">'[10]Info Entry'!$A$2:$C$32</definedName>
    <definedName name="________xlcn.WorksheetConnection_InfoEntryA2D32" localSheetId="29" hidden="1">'[10]Info Entry'!$A$2:$C$32</definedName>
    <definedName name="________xlcn.WorksheetConnection_InfoEntryA2D32" localSheetId="20" hidden="1">#REF!</definedName>
    <definedName name="________xlcn.WorksheetConnection_InfoEntryA2D32" hidden="1">#REF!</definedName>
    <definedName name="________xlnm._FilterDatabase_1" localSheetId="26">#REF!</definedName>
    <definedName name="________xlnm._FilterDatabase_1" localSheetId="20">#REF!</definedName>
    <definedName name="________xlnm._FilterDatabase_1" localSheetId="23">#REF!</definedName>
    <definedName name="________xlnm._FilterDatabase_1">#REF!</definedName>
    <definedName name="________xlnm._FilterDatabase_2" localSheetId="26">#REF!</definedName>
    <definedName name="________xlnm._FilterDatabase_2" localSheetId="23">#REF!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 localSheetId="6">#REF!</definedName>
    <definedName name="________xlnm.Print_Area_1" localSheetId="26">#REF!</definedName>
    <definedName name="________xlnm.Print_Area_1" localSheetId="20">#REF!</definedName>
    <definedName name="________xlnm.Print_Area_1" localSheetId="23">#REF!</definedName>
    <definedName name="________xlnm.Print_Area_1">#REF!</definedName>
    <definedName name="________xlnm.Print_Area_1_1">"#REF!"</definedName>
    <definedName name="________xlnm.Print_Area_10" localSheetId="6">#REF!</definedName>
    <definedName name="________xlnm.Print_Area_10" localSheetId="26">#REF!</definedName>
    <definedName name="________xlnm.Print_Area_10" localSheetId="20">#REF!</definedName>
    <definedName name="________xlnm.Print_Area_10" localSheetId="23">#REF!</definedName>
    <definedName name="________xlnm.Print_Area_10">#REF!</definedName>
    <definedName name="________xlnm.Print_Area_10_1">"#REF!"</definedName>
    <definedName name="________xlnm.Print_Area_11" localSheetId="6">#REF!</definedName>
    <definedName name="________xlnm.Print_Area_11" localSheetId="26">#REF!</definedName>
    <definedName name="________xlnm.Print_Area_11" localSheetId="20">#REF!</definedName>
    <definedName name="________xlnm.Print_Area_11" localSheetId="23">#REF!</definedName>
    <definedName name="________xlnm.Print_Area_11">#REF!</definedName>
    <definedName name="________xlnm.Print_Area_11_1">"#REF!"</definedName>
    <definedName name="________xlnm.Print_Area_13" localSheetId="6">#REF!</definedName>
    <definedName name="________xlnm.Print_Area_13" localSheetId="26">#REF!</definedName>
    <definedName name="________xlnm.Print_Area_13" localSheetId="20">#REF!</definedName>
    <definedName name="________xlnm.Print_Area_13" localSheetId="23">#REF!</definedName>
    <definedName name="________xlnm.Print_Area_13">#REF!</definedName>
    <definedName name="________xlnm.Print_Area_2" localSheetId="6">#REF!</definedName>
    <definedName name="________xlnm.Print_Area_2" localSheetId="26">#REF!</definedName>
    <definedName name="________xlnm.Print_Area_2" localSheetId="23">#REF!</definedName>
    <definedName name="________xlnm.Print_Area_2">#REF!</definedName>
    <definedName name="________xlnm.Print_Area_3" localSheetId="26">#REF!</definedName>
    <definedName name="________xlnm.Print_Area_3" localSheetId="23">#REF!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 localSheetId="6">(#REF!,#REF!)</definedName>
    <definedName name="________xlnm.Print_Titles_2" localSheetId="24">(#REF!,#REF!)</definedName>
    <definedName name="________xlnm.Print_Titles_2">(#REF!,#REF!)</definedName>
    <definedName name="________xlnm.Print_Titles_3" localSheetId="6">(#REF!,#REF!)</definedName>
    <definedName name="________xlnm.Print_Titles_3" localSheetId="26">(#REF!,#REF!)</definedName>
    <definedName name="________xlnm.Print_Titles_3" localSheetId="23">(#REF!,#REF!)</definedName>
    <definedName name="________xlnm.Print_Titles_3">(#REF!,#REF!)</definedName>
    <definedName name="________xlnm.Print_Titles_4" localSheetId="6">#REF!</definedName>
    <definedName name="________xlnm.Print_Titles_4" localSheetId="26">#REF!</definedName>
    <definedName name="________xlnm.Print_Titles_4" localSheetId="20">#REF!</definedName>
    <definedName name="________xlnm.Print_Titles_4" localSheetId="23">#REF!</definedName>
    <definedName name="________xlnm.Print_Titles_4">#REF!</definedName>
    <definedName name="________xlnm.Print_Titles_7" localSheetId="6">#REF!</definedName>
    <definedName name="________xlnm.Print_Titles_7">#REF!</definedName>
    <definedName name="_______1____123Graph_ACHART_1" localSheetId="6" hidden="1">#REF!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6" hidden="1">{"'PROFITABILITY'!$A$1:$F$45"}</definedName>
    <definedName name="_______aa1" localSheetId="26" hidden="1">{"'PROFITABILITY'!$A$1:$F$45"}</definedName>
    <definedName name="_______aa1" localSheetId="24" hidden="1">{"'PROFITABILITY'!$A$1:$F$45"}</definedName>
    <definedName name="_______aa1" localSheetId="3" hidden="1">{"'PROFITABILITY'!$A$1:$F$45"}</definedName>
    <definedName name="_______aa1" localSheetId="29" hidden="1">{"'PROFITABILITY'!$A$1:$F$45"}</definedName>
    <definedName name="_______aa1" localSheetId="20" hidden="1">{"'PROFITABILITY'!$A$1:$F$45"}</definedName>
    <definedName name="_______aa1" localSheetId="23"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 localSheetId="3">#REF!</definedName>
    <definedName name="_______b111121" localSheetId="29">#REF!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 localSheetId="24">#REF!</definedName>
    <definedName name="_______cem124">#REF!</definedName>
    <definedName name="_______CFB1">#REF!</definedName>
    <definedName name="_______CFB2">#REF!</definedName>
    <definedName name="_______CFB3">#REF!</definedName>
    <definedName name="_______col33">'[13]A1-Continuous'!#REF!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26" hidden="1">{"'Sheet1'!$A$4386:$N$4591"}</definedName>
    <definedName name="_______dec05" localSheetId="24" hidden="1">{"'Sheet1'!$A$4386:$N$4591"}</definedName>
    <definedName name="_______dec05" localSheetId="3" hidden="1">{"'Sheet1'!$A$4386:$N$4591"}</definedName>
    <definedName name="_______dec05" localSheetId="29" hidden="1">{"'Sheet1'!$A$4386:$N$4591"}</definedName>
    <definedName name="_______dec05" localSheetId="20" hidden="1">{"'Sheet1'!$A$4386:$N$4591"}</definedName>
    <definedName name="_______dec05" localSheetId="23" hidden="1">{"'Sheet1'!$A$4386:$N$4591"}</definedName>
    <definedName name="_______dec05" hidden="1">{"'Sheet1'!$A$4386:$N$4591"}</definedName>
    <definedName name="_______del1">#REF!</definedName>
    <definedName name="_______DET1" localSheetId="6">[11]Basicrates!$D$39</definedName>
    <definedName name="_______DET1" localSheetId="24">#REF!</definedName>
    <definedName name="_______DET1" localSheetId="3">[11]Basicrates!$D$39</definedName>
    <definedName name="_______DET1" localSheetId="29">[11]Basicrates!$D$39</definedName>
    <definedName name="_______DET1" localSheetId="20">#REF!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 localSheetId="6">#REF!</definedName>
    <definedName name="_______dol12" localSheetId="26">#REF!</definedName>
    <definedName name="_______dol12" localSheetId="23">#REF!</definedName>
    <definedName name="_______dol12">#REF!</definedName>
    <definedName name="_______dol6" localSheetId="6">#REF!</definedName>
    <definedName name="_______dol6">#REF!</definedName>
    <definedName name="_______drg2">#REF!</definedName>
    <definedName name="_______f1">#REF!</definedName>
    <definedName name="_______FEL1" localSheetId="6">[11]Basicrates!$D$90</definedName>
    <definedName name="_______FEL1" localSheetId="24">#REF!</definedName>
    <definedName name="_______FEL1" localSheetId="3">[11]Basicrates!$D$90</definedName>
    <definedName name="_______FEL1" localSheetId="29">[11]Basicrates!$D$90</definedName>
    <definedName name="_______FEL1" localSheetId="20">#REF!</definedName>
    <definedName name="_______FEL1">#REF!</definedName>
    <definedName name="_______g1" localSheetId="20">#REF!</definedName>
    <definedName name="_______g1">#REF!</definedName>
    <definedName name="_______g2">#REF!</definedName>
    <definedName name="_______GEL1" localSheetId="6">[11]Basicrates!$D$38</definedName>
    <definedName name="_______GEL1" localSheetId="24">#REF!</definedName>
    <definedName name="_______GEL1" localSheetId="3">[11]Basicrates!$D$38</definedName>
    <definedName name="_______GEL1" localSheetId="29">[11]Basicrates!$D$38</definedName>
    <definedName name="_______GEL1" localSheetId="20">#REF!</definedName>
    <definedName name="_______GEL1">#REF!</definedName>
    <definedName name="_______HBG10" localSheetId="6">[11]Basicrates!$F$13</definedName>
    <definedName name="_______HBG10" localSheetId="24">#REF!</definedName>
    <definedName name="_______HBG10" localSheetId="3">[11]Basicrates!$F$13</definedName>
    <definedName name="_______HBG10" localSheetId="29">[11]Basicrates!$F$13</definedName>
    <definedName name="_______HBG10" localSheetId="20">#REF!</definedName>
    <definedName name="_______HBG10">#REF!</definedName>
    <definedName name="_______HBG12" localSheetId="6">[11]Basicrates!$F$12</definedName>
    <definedName name="_______HBG12" localSheetId="24">#REF!</definedName>
    <definedName name="_______HBG12" localSheetId="3">[11]Basicrates!$F$12</definedName>
    <definedName name="_______HBG12" localSheetId="29">[11]Basicrates!$F$12</definedName>
    <definedName name="_______HBG12" localSheetId="20">#REF!</definedName>
    <definedName name="_______HBG12">#REF!</definedName>
    <definedName name="_______HBG25" localSheetId="6">[11]Basicrates!$F$10</definedName>
    <definedName name="_______HBG25" localSheetId="24">#REF!</definedName>
    <definedName name="_______HBG25" localSheetId="3">[11]Basicrates!$F$10</definedName>
    <definedName name="_______HBG25" localSheetId="29">[11]Basicrates!$F$10</definedName>
    <definedName name="_______HBG25" localSheetId="20">#REF!</definedName>
    <definedName name="_______HBG25">#REF!</definedName>
    <definedName name="_______HBG40" localSheetId="6">[11]Basicrates!$F$9</definedName>
    <definedName name="_______HBG40" localSheetId="24">#REF!</definedName>
    <definedName name="_______HBG40" localSheetId="3">[11]Basicrates!$F$9</definedName>
    <definedName name="_______HBG40" localSheetId="29">[11]Basicrates!$F$9</definedName>
    <definedName name="_______HBG40" localSheetId="20">#REF!</definedName>
    <definedName name="_______HBG40">#REF!</definedName>
    <definedName name="_______HBG50" localSheetId="6">[11]Basicrates!$F$8</definedName>
    <definedName name="_______HBG50" localSheetId="24">#REF!</definedName>
    <definedName name="_______HBG50" localSheetId="3">[11]Basicrates!$F$8</definedName>
    <definedName name="_______HBG50" localSheetId="29">[11]Basicrates!$F$8</definedName>
    <definedName name="_______HBG50" localSheetId="20">#REF!</definedName>
    <definedName name="_______HBG50">#REF!</definedName>
    <definedName name="_______HBG6" localSheetId="6">[11]Basicrates!$F$14</definedName>
    <definedName name="_______HBG6" localSheetId="24">#REF!</definedName>
    <definedName name="_______HBG6" localSheetId="3">[11]Basicrates!$F$14</definedName>
    <definedName name="_______HBG6" localSheetId="29">[11]Basicrates!$F$14</definedName>
    <definedName name="_______HBG6" localSheetId="20">#REF!</definedName>
    <definedName name="_______HBG6">#REF!</definedName>
    <definedName name="_______IDA1" localSheetId="26">#REF!</definedName>
    <definedName name="_______IDA1" localSheetId="20">#REF!</definedName>
    <definedName name="_______IDA1" localSheetId="23">#REF!</definedName>
    <definedName name="_______IDA1">#REF!</definedName>
    <definedName name="_______in18900" localSheetId="26">#REF!</definedName>
    <definedName name="_______in18900" localSheetId="23">#REF!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'[13]A1-Continuous'!#REF!</definedName>
    <definedName name="_______MG1" localSheetId="6">[11]Basicrates!$D$132</definedName>
    <definedName name="_______MG1" localSheetId="24">#REF!</definedName>
    <definedName name="_______MG1" localSheetId="3">[11]Basicrates!$D$132</definedName>
    <definedName name="_______MG1" localSheetId="29">[11]Basicrates!$D$132</definedName>
    <definedName name="_______MG1" localSheetId="20">#REF!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'[13]A1-Continuous'!#REF!</definedName>
    <definedName name="_______ml33">'[13]A1-Continuous'!#REF!</definedName>
    <definedName name="_______mlc33">'[13]A1-Continuous'!#REF!</definedName>
    <definedName name="_______mm1" localSheetId="24">#REF!</definedName>
    <definedName name="_______mm1">#REF!</definedName>
    <definedName name="_______mm2" localSheetId="24">#REF!</definedName>
    <definedName name="_______mm2">#REF!</definedName>
    <definedName name="_______mm3" localSheetId="24">#REF!</definedName>
    <definedName name="_______mm3">#REF!</definedName>
    <definedName name="_______mnk1">#REF!</definedName>
    <definedName name="_______Mzd1" localSheetId="6">[12]Basicrates!$D$158</definedName>
    <definedName name="_______Mzd1" localSheetId="24">#REF!</definedName>
    <definedName name="_______Mzd1" localSheetId="3">[12]Basicrates!$D$158</definedName>
    <definedName name="_______Mzd1" localSheetId="29">[12]Basicrates!$D$158</definedName>
    <definedName name="_______Mzd1" localSheetId="20">#REF!</definedName>
    <definedName name="_______Mzd1">#REF!</definedName>
    <definedName name="_______Nov2007" localSheetId="6" hidden="1">{"'PROFITABILITY'!$A$1:$F$45"}</definedName>
    <definedName name="_______Nov2007" localSheetId="26" hidden="1">{"'PROFITABILITY'!$A$1:$F$45"}</definedName>
    <definedName name="_______Nov2007" localSheetId="24" hidden="1">{"'PROFITABILITY'!$A$1:$F$45"}</definedName>
    <definedName name="_______Nov2007" localSheetId="3" hidden="1">{"'PROFITABILITY'!$A$1:$F$45"}</definedName>
    <definedName name="_______Nov2007" localSheetId="29" hidden="1">{"'PROFITABILITY'!$A$1:$F$45"}</definedName>
    <definedName name="_______Nov2007" localSheetId="20" hidden="1">{"'PROFITABILITY'!$A$1:$F$45"}</definedName>
    <definedName name="_______Nov2007" localSheetId="23" hidden="1">{"'PROFITABILITY'!$A$1:$F$45"}</definedName>
    <definedName name="_______Nov2007" hidden="1">{"'PROFITABILITY'!$A$1:$F$45"}</definedName>
    <definedName name="_______OP2" localSheetId="6">[11]Basicrates!$D$152</definedName>
    <definedName name="_______OP2" localSheetId="24">#REF!</definedName>
    <definedName name="_______OP2" localSheetId="3">[11]Basicrates!$D$152</definedName>
    <definedName name="_______OP2" localSheetId="29">[11]Basicrates!$D$152</definedName>
    <definedName name="_______OP2" localSheetId="20">#REF!</definedName>
    <definedName name="_______OP2">#REF!</definedName>
    <definedName name="_______out2">#REF!</definedName>
    <definedName name="_______pep99">#REF!</definedName>
    <definedName name="_______Re1">#REF!</definedName>
    <definedName name="_______Rl1">#REF!</definedName>
    <definedName name="_______rs1" localSheetId="20">#REF!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 localSheetId="3">#REF!</definedName>
    <definedName name="_______tab1" localSheetId="29">#REF!</definedName>
    <definedName name="_______tab1" localSheetId="20">#REF!</definedName>
    <definedName name="_______tab1">#REF!</definedName>
    <definedName name="_______tab2" localSheetId="24">#REF!</definedName>
    <definedName name="_______tab2">#REF!</definedName>
    <definedName name="_______Tk1">#REF!</definedName>
    <definedName name="_______Tkl1">#REF!</definedName>
    <definedName name="_______VS2004" localSheetId="26" hidden="1">#REF!</definedName>
    <definedName name="_______VS2004" localSheetId="23" hidden="1">#REF!</definedName>
    <definedName name="_______VS2004" hidden="1">#REF!</definedName>
    <definedName name="_______WD2" localSheetId="6">[11]Basicrates!$D$131</definedName>
    <definedName name="_______WD2" localSheetId="24">#REF!</definedName>
    <definedName name="_______WD2" localSheetId="3">[11]Basicrates!$D$131</definedName>
    <definedName name="_______WD2" localSheetId="29">[11]Basicrates!$D$131</definedName>
    <definedName name="_______WD2" localSheetId="20">#REF!</definedName>
    <definedName name="_______WD2">#REF!</definedName>
    <definedName name="_______wp1">#REF!</definedName>
    <definedName name="_______Xl1">#REF!</definedName>
    <definedName name="_______xlcn.WorksheetConnection_InfoEntryA2D32" localSheetId="6" hidden="1">'[10]Info Entry'!$A$2:$C$32</definedName>
    <definedName name="_______xlcn.WorksheetConnection_InfoEntryA2D32" localSheetId="24" hidden="1">#REF!</definedName>
    <definedName name="_______xlcn.WorksheetConnection_InfoEntryA2D32" localSheetId="3" hidden="1">'[10]Info Entry'!$A$2:$C$32</definedName>
    <definedName name="_______xlcn.WorksheetConnection_InfoEntryA2D32" localSheetId="29" hidden="1">'[10]Info Entry'!$A$2:$C$32</definedName>
    <definedName name="_______xlcn.WorksheetConnection_InfoEntryA2D32" localSheetId="20" hidden="1">#REF!</definedName>
    <definedName name="_______xlcn.WorksheetConnection_InfoEntryA2D32" hidden="1">#REF!</definedName>
    <definedName name="_______xlnm._FilterDatabase_1" localSheetId="26">#REF!</definedName>
    <definedName name="_______xlnm._FilterDatabase_1" localSheetId="20">#REF!</definedName>
    <definedName name="_______xlnm._FilterDatabase_1" localSheetId="23">#REF!</definedName>
    <definedName name="_______xlnm._FilterDatabase_1">#REF!</definedName>
    <definedName name="_______xlnm._FilterDatabase_2" localSheetId="26">#REF!</definedName>
    <definedName name="_______xlnm._FilterDatabase_2" localSheetId="23">#REF!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 localSheetId="6">#REF!</definedName>
    <definedName name="_______xlnm.Print_Area_1" localSheetId="26">#REF!</definedName>
    <definedName name="_______xlnm.Print_Area_1" localSheetId="20">#REF!</definedName>
    <definedName name="_______xlnm.Print_Area_1" localSheetId="23">#REF!</definedName>
    <definedName name="_______xlnm.Print_Area_1">#REF!</definedName>
    <definedName name="_______xlnm.Print_Area_1_1">"#REF!"</definedName>
    <definedName name="_______xlnm.Print_Area_10" localSheetId="6">#REF!</definedName>
    <definedName name="_______xlnm.Print_Area_10" localSheetId="26">#REF!</definedName>
    <definedName name="_______xlnm.Print_Area_10" localSheetId="20">#REF!</definedName>
    <definedName name="_______xlnm.Print_Area_10" localSheetId="23">#REF!</definedName>
    <definedName name="_______xlnm.Print_Area_10">#REF!</definedName>
    <definedName name="_______xlnm.Print_Area_10_1">"#REF!"</definedName>
    <definedName name="_______xlnm.Print_Area_11" localSheetId="6">#REF!</definedName>
    <definedName name="_______xlnm.Print_Area_11" localSheetId="26">#REF!</definedName>
    <definedName name="_______xlnm.Print_Area_11" localSheetId="20">#REF!</definedName>
    <definedName name="_______xlnm.Print_Area_11" localSheetId="23">#REF!</definedName>
    <definedName name="_______xlnm.Print_Area_11">#REF!</definedName>
    <definedName name="_______xlnm.Print_Area_11_1">"#REF!"</definedName>
    <definedName name="_______xlnm.Print_Area_13" localSheetId="6">#REF!</definedName>
    <definedName name="_______xlnm.Print_Area_13" localSheetId="26">#REF!</definedName>
    <definedName name="_______xlnm.Print_Area_13" localSheetId="20">#REF!</definedName>
    <definedName name="_______xlnm.Print_Area_13" localSheetId="23">#REF!</definedName>
    <definedName name="_______xlnm.Print_Area_13">#REF!</definedName>
    <definedName name="_______xlnm.Print_Area_2" localSheetId="6">#REF!</definedName>
    <definedName name="_______xlnm.Print_Area_2" localSheetId="26">#REF!</definedName>
    <definedName name="_______xlnm.Print_Area_2" localSheetId="23">#REF!</definedName>
    <definedName name="_______xlnm.Print_Area_2">#REF!</definedName>
    <definedName name="_______xlnm.Print_Area_3" localSheetId="26">#REF!</definedName>
    <definedName name="_______xlnm.Print_Area_3" localSheetId="23">#REF!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 localSheetId="6">(#REF!,#REF!)</definedName>
    <definedName name="_______xlnm.Print_Titles_2" localSheetId="24">(#REF!,#REF!)</definedName>
    <definedName name="_______xlnm.Print_Titles_2">(#REF!,#REF!)</definedName>
    <definedName name="_______xlnm.Print_Titles_3" localSheetId="6">(#REF!,#REF!)</definedName>
    <definedName name="_______xlnm.Print_Titles_3" localSheetId="26">(#REF!,#REF!)</definedName>
    <definedName name="_______xlnm.Print_Titles_3" localSheetId="23">(#REF!,#REF!)</definedName>
    <definedName name="_______xlnm.Print_Titles_3">(#REF!,#REF!)</definedName>
    <definedName name="_______xlnm.Print_Titles_4" localSheetId="6">#REF!</definedName>
    <definedName name="_______xlnm.Print_Titles_4" localSheetId="26">#REF!</definedName>
    <definedName name="_______xlnm.Print_Titles_4" localSheetId="20">#REF!</definedName>
    <definedName name="_______xlnm.Print_Titles_4" localSheetId="23">#REF!</definedName>
    <definedName name="_______xlnm.Print_Titles_4">#REF!</definedName>
    <definedName name="_______xlnm.Print_Titles_7" localSheetId="6">#REF!</definedName>
    <definedName name="_______xlnm.Print_Titles_7">#REF!</definedName>
    <definedName name="______1____123Graph_ACHART_1" localSheetId="6" hidden="1">#REF!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6" hidden="1">{"'PROFITABILITY'!$A$1:$F$45"}</definedName>
    <definedName name="______aa1" localSheetId="26" hidden="1">{"'PROFITABILITY'!$A$1:$F$45"}</definedName>
    <definedName name="______aa1" localSheetId="24" hidden="1">{"'PROFITABILITY'!$A$1:$F$45"}</definedName>
    <definedName name="______aa1" localSheetId="3" hidden="1">{"'PROFITABILITY'!$A$1:$F$45"}</definedName>
    <definedName name="______aa1" localSheetId="29" hidden="1">{"'PROFITABILITY'!$A$1:$F$45"}</definedName>
    <definedName name="______aa1" localSheetId="20" hidden="1">{"'PROFITABILITY'!$A$1:$F$45"}</definedName>
    <definedName name="______aa1" localSheetId="23"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[14]Report!#REF!</definedName>
    <definedName name="______AXX4">[15]Sheet1!#REF!</definedName>
    <definedName name="______axx5">[15]Sheet1!#REF!</definedName>
    <definedName name="______axx6">[15]Sheet1!#REF!</definedName>
    <definedName name="______AXX7">[15]Sheet1!#REF!</definedName>
    <definedName name="______axx8">[15]Sheet1!#REF!</definedName>
    <definedName name="______b111121" localSheetId="3">#REF!</definedName>
    <definedName name="______b111121" localSheetId="29">#REF!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 localSheetId="24">#REF!</definedName>
    <definedName name="______cem124">#REF!</definedName>
    <definedName name="______CFB1">#REF!</definedName>
    <definedName name="______CFB2">#REF!</definedName>
    <definedName name="______CFB3">#REF!</definedName>
    <definedName name="______cli1">[16]Code!$B$3</definedName>
    <definedName name="______cli2">[16]Code!$B$4</definedName>
    <definedName name="______cli3">[16]Code!$B$5</definedName>
    <definedName name="______cli4">[16]Code!$B$6</definedName>
    <definedName name="______col33">'[17]A1-Continuous'!#REF!</definedName>
    <definedName name="______CU600" localSheetId="6" hidden="1">{#N/A,#N/A,TRUE,"toc";#N/A,#N/A,TRUE,"general";#N/A,#N/A,TRUE,"compressive";#N/A,#N/A,TRUE,"lateral";#N/A,#N/A,TRUE,"shallow"}</definedName>
    <definedName name="______CU600" localSheetId="26" hidden="1">{#N/A,#N/A,TRUE,"toc";#N/A,#N/A,TRUE,"general";#N/A,#N/A,TRUE,"compressive";#N/A,#N/A,TRUE,"lateral";#N/A,#N/A,TRUE,"shallow"}</definedName>
    <definedName name="______CU600" localSheetId="24" hidden="1">{#N/A,#N/A,TRUE,"toc";#N/A,#N/A,TRUE,"general";#N/A,#N/A,TRUE,"compressive";#N/A,#N/A,TRUE,"lateral";#N/A,#N/A,TRUE,"shallow"}</definedName>
    <definedName name="______CU600" localSheetId="3" hidden="1">{#N/A,#N/A,TRUE,"toc";#N/A,#N/A,TRUE,"general";#N/A,#N/A,TRUE,"compressive";#N/A,#N/A,TRUE,"lateral";#N/A,#N/A,TRUE,"shallow"}</definedName>
    <definedName name="______CU600" localSheetId="29" hidden="1">{#N/A,#N/A,TRUE,"toc";#N/A,#N/A,TRUE,"general";#N/A,#N/A,TRUE,"compressive";#N/A,#N/A,TRUE,"lateral";#N/A,#N/A,TRUE,"shallow"}</definedName>
    <definedName name="______CU600" localSheetId="20" hidden="1">{#N/A,#N/A,TRUE,"toc";#N/A,#N/A,TRUE,"general";#N/A,#N/A,TRUE,"compressive";#N/A,#N/A,TRUE,"lateral";#N/A,#N/A,TRUE,"shallow"}</definedName>
    <definedName name="______CU600" localSheetId="23"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26" hidden="1">{"'Sheet1'!$A$4386:$N$4591"}</definedName>
    <definedName name="______dec05" localSheetId="24" hidden="1">{"'Sheet1'!$A$4386:$N$4591"}</definedName>
    <definedName name="______dec05" localSheetId="3" hidden="1">{"'Sheet1'!$A$4386:$N$4591"}</definedName>
    <definedName name="______dec05" localSheetId="29" hidden="1">{"'Sheet1'!$A$4386:$N$4591"}</definedName>
    <definedName name="______dec05" localSheetId="20" hidden="1">{"'Sheet1'!$A$4386:$N$4591"}</definedName>
    <definedName name="______dec05" localSheetId="23" hidden="1">{"'Sheet1'!$A$4386:$N$4591"}</definedName>
    <definedName name="______dec05" hidden="1">{"'Sheet1'!$A$4386:$N$4591"}</definedName>
    <definedName name="______del1">#REF!</definedName>
    <definedName name="______DET1" localSheetId="6">[11]Basicrates!$D$39</definedName>
    <definedName name="______DET1" localSheetId="24">#REF!</definedName>
    <definedName name="______DET1" localSheetId="3">[11]Basicrates!$D$39</definedName>
    <definedName name="______DET1" localSheetId="29">[11]Basicrates!$D$39</definedName>
    <definedName name="______DET1" localSheetId="20">#REF!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 localSheetId="6">#REF!</definedName>
    <definedName name="______dol12" localSheetId="26">#REF!</definedName>
    <definedName name="______dol12" localSheetId="23">#REF!</definedName>
    <definedName name="______dol12">#REF!</definedName>
    <definedName name="______dol6" localSheetId="6">#REF!</definedName>
    <definedName name="______dol6">#REF!</definedName>
    <definedName name="______drg1">#REF!</definedName>
    <definedName name="______drg2">#REF!</definedName>
    <definedName name="______f1">#REF!</definedName>
    <definedName name="______FEL1" localSheetId="6">[11]Basicrates!$D$90</definedName>
    <definedName name="______FEL1" localSheetId="24">#REF!</definedName>
    <definedName name="______FEL1" localSheetId="3">[11]Basicrates!$D$90</definedName>
    <definedName name="______FEL1" localSheetId="29">[11]Basicrates!$D$90</definedName>
    <definedName name="______FEL1" localSheetId="20">#REF!</definedName>
    <definedName name="______FEL1">#REF!</definedName>
    <definedName name="______g1" localSheetId="20">#REF!</definedName>
    <definedName name="______g1">#REF!</definedName>
    <definedName name="______g2">#REF!</definedName>
    <definedName name="______GEL1" localSheetId="6">[11]Basicrates!$D$38</definedName>
    <definedName name="______GEL1" localSheetId="24">#REF!</definedName>
    <definedName name="______GEL1" localSheetId="3">[11]Basicrates!$D$38</definedName>
    <definedName name="______GEL1" localSheetId="29">[11]Basicrates!$D$38</definedName>
    <definedName name="______GEL1" localSheetId="20">#REF!</definedName>
    <definedName name="______GEL1">#REF!</definedName>
    <definedName name="______HBG10" localSheetId="6">[11]Basicrates!$F$13</definedName>
    <definedName name="______HBG10" localSheetId="24">#REF!</definedName>
    <definedName name="______HBG10" localSheetId="3">[11]Basicrates!$F$13</definedName>
    <definedName name="______HBG10" localSheetId="29">[11]Basicrates!$F$13</definedName>
    <definedName name="______HBG10" localSheetId="20">#REF!</definedName>
    <definedName name="______HBG10">#REF!</definedName>
    <definedName name="______HBG12" localSheetId="6">[11]Basicrates!$F$12</definedName>
    <definedName name="______HBG12" localSheetId="24">#REF!</definedName>
    <definedName name="______HBG12" localSheetId="3">[11]Basicrates!$F$12</definedName>
    <definedName name="______HBG12" localSheetId="29">[11]Basicrates!$F$12</definedName>
    <definedName name="______HBG12" localSheetId="20">#REF!</definedName>
    <definedName name="______HBG12">#REF!</definedName>
    <definedName name="______HBG25" localSheetId="6">[11]Basicrates!$F$10</definedName>
    <definedName name="______HBG25" localSheetId="24">#REF!</definedName>
    <definedName name="______HBG25" localSheetId="3">[11]Basicrates!$F$10</definedName>
    <definedName name="______HBG25" localSheetId="29">[11]Basicrates!$F$10</definedName>
    <definedName name="______HBG25" localSheetId="20">#REF!</definedName>
    <definedName name="______HBG25">#REF!</definedName>
    <definedName name="______HBG40" localSheetId="6">[11]Basicrates!$F$9</definedName>
    <definedName name="______HBG40" localSheetId="24">#REF!</definedName>
    <definedName name="______HBG40" localSheetId="3">[11]Basicrates!$F$9</definedName>
    <definedName name="______HBG40" localSheetId="29">[11]Basicrates!$F$9</definedName>
    <definedName name="______HBG40" localSheetId="20">#REF!</definedName>
    <definedName name="______HBG40">#REF!</definedName>
    <definedName name="______HBG50" localSheetId="6">[11]Basicrates!$F$8</definedName>
    <definedName name="______HBG50" localSheetId="24">#REF!</definedName>
    <definedName name="______HBG50" localSheetId="3">[11]Basicrates!$F$8</definedName>
    <definedName name="______HBG50" localSheetId="29">[11]Basicrates!$F$8</definedName>
    <definedName name="______HBG50" localSheetId="20">#REF!</definedName>
    <definedName name="______HBG50">#REF!</definedName>
    <definedName name="______HBG6" localSheetId="6">[11]Basicrates!$F$14</definedName>
    <definedName name="______HBG6" localSheetId="24">#REF!</definedName>
    <definedName name="______HBG6" localSheetId="3">[11]Basicrates!$F$14</definedName>
    <definedName name="______HBG6" localSheetId="29">[11]Basicrates!$F$14</definedName>
    <definedName name="______HBG6" localSheetId="20">#REF!</definedName>
    <definedName name="______HBG6">#REF!</definedName>
    <definedName name="______HCO2">[18]Design!#REF!</definedName>
    <definedName name="______hfi2">[15]Sheet1!#REF!</definedName>
    <definedName name="______hfi3">[14]Report!#REF!</definedName>
    <definedName name="______hfi4">[15]Sheet1!#REF!</definedName>
    <definedName name="______hfi5">[15]Sheet1!#REF!</definedName>
    <definedName name="______hfi6">[15]Sheet1!#REF!</definedName>
    <definedName name="______HFI7">[15]Sheet1!#REF!</definedName>
    <definedName name="______hfi8">[15]Sheet1!#REF!</definedName>
    <definedName name="______Hra2">[18]Design!#REF!</definedName>
    <definedName name="______Hso2">[18]Design!#REF!</definedName>
    <definedName name="______Hso3">[18]Design!#REF!</definedName>
    <definedName name="______IDA1" localSheetId="26">#REF!</definedName>
    <definedName name="______IDA1" localSheetId="20">#REF!</definedName>
    <definedName name="______IDA1" localSheetId="23">#REF!</definedName>
    <definedName name="______IDA1">#REF!</definedName>
    <definedName name="______in18900" localSheetId="26">#REF!</definedName>
    <definedName name="______in18900" localSheetId="23">#REF!</definedName>
    <definedName name="______in18900">#REF!</definedName>
    <definedName name="______Ism3">[18]Design!#REF!</definedName>
    <definedName name="______iv19000">#REF!</definedName>
    <definedName name="______kd1">[18]Design!#REF!</definedName>
    <definedName name="______kd2">[18]Design!#REF!</definedName>
    <definedName name="______kd3">[18]Design!#REF!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'[17]A1-Continuous'!#REF!</definedName>
    <definedName name="______MG1" localSheetId="6">[11]Basicrates!$D$132</definedName>
    <definedName name="______MG1" localSheetId="24">#REF!</definedName>
    <definedName name="______MG1" localSheetId="3">[11]Basicrates!$D$132</definedName>
    <definedName name="______MG1" localSheetId="29">[11]Basicrates!$D$132</definedName>
    <definedName name="______MG1" localSheetId="20">#REF!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'[17]A1-Continuous'!#REF!</definedName>
    <definedName name="______ml33">'[17]A1-Continuous'!#REF!</definedName>
    <definedName name="______mlc33">'[17]A1-Continuous'!#REF!</definedName>
    <definedName name="______mm1" localSheetId="24">#REF!</definedName>
    <definedName name="______mm1">#REF!</definedName>
    <definedName name="______mm2" localSheetId="24">#REF!</definedName>
    <definedName name="______mm2">#REF!</definedName>
    <definedName name="______mm3" localSheetId="24">#REF!</definedName>
    <definedName name="______mm3">#REF!</definedName>
    <definedName name="______mnk1">#REF!</definedName>
    <definedName name="______Mzd1" localSheetId="6">[12]Basicrates!$D$158</definedName>
    <definedName name="______Mzd1" localSheetId="24">#REF!</definedName>
    <definedName name="______Mzd1" localSheetId="3">[12]Basicrates!$D$158</definedName>
    <definedName name="______Mzd1" localSheetId="29">[12]Basicrates!$D$158</definedName>
    <definedName name="______Mzd1" localSheetId="20">#REF!</definedName>
    <definedName name="______Mzd1">#REF!</definedName>
    <definedName name="______Nov2007" localSheetId="6" hidden="1">{"'PROFITABILITY'!$A$1:$F$45"}</definedName>
    <definedName name="______Nov2007" localSheetId="26" hidden="1">{"'PROFITABILITY'!$A$1:$F$45"}</definedName>
    <definedName name="______Nov2007" localSheetId="24" hidden="1">{"'PROFITABILITY'!$A$1:$F$45"}</definedName>
    <definedName name="______Nov2007" localSheetId="3" hidden="1">{"'PROFITABILITY'!$A$1:$F$45"}</definedName>
    <definedName name="______Nov2007" localSheetId="29" hidden="1">{"'PROFITABILITY'!$A$1:$F$45"}</definedName>
    <definedName name="______Nov2007" localSheetId="20" hidden="1">{"'PROFITABILITY'!$A$1:$F$45"}</definedName>
    <definedName name="______Nov2007" localSheetId="23" hidden="1">{"'PROFITABILITY'!$A$1:$F$45"}</definedName>
    <definedName name="______Nov2007" hidden="1">{"'PROFITABILITY'!$A$1:$F$45"}</definedName>
    <definedName name="______OP2" localSheetId="6">[11]Basicrates!$D$152</definedName>
    <definedName name="______OP2" localSheetId="24">#REF!</definedName>
    <definedName name="______OP2" localSheetId="3">[11]Basicrates!$D$152</definedName>
    <definedName name="______OP2" localSheetId="29">[11]Basicrates!$D$152</definedName>
    <definedName name="______OP2" localSheetId="20">#REF!</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 localSheetId="20">#REF!</definedName>
    <definedName name="______rs1">#REF!</definedName>
    <definedName name="______run1">[18]Design!#REF!</definedName>
    <definedName name="______run2">[18]Design!#REF!</definedName>
    <definedName name="______run3">[18]Design!#REF!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 localSheetId="3">#REF!</definedName>
    <definedName name="______tab1" localSheetId="29">#REF!</definedName>
    <definedName name="______tab1" localSheetId="20">#REF!</definedName>
    <definedName name="______tab1">#REF!</definedName>
    <definedName name="______tab2" localSheetId="24">#REF!</definedName>
    <definedName name="______tab2">#REF!</definedName>
    <definedName name="______Tk1">#REF!</definedName>
    <definedName name="______Tkl1">#REF!</definedName>
    <definedName name="______Vf1">#REF!</definedName>
    <definedName name="______Vf2">#REF!</definedName>
    <definedName name="______VS2004" localSheetId="26" hidden="1">#REF!</definedName>
    <definedName name="______VS2004" localSheetId="23" hidden="1">#REF!</definedName>
    <definedName name="______VS2004" hidden="1">#REF!</definedName>
    <definedName name="______Wc1">[18]Design!#REF!</definedName>
    <definedName name="______WC3">[18]Design!#REF!</definedName>
    <definedName name="______WD2" localSheetId="6">[11]Basicrates!$D$131</definedName>
    <definedName name="______WD2" localSheetId="24">#REF!</definedName>
    <definedName name="______WD2" localSheetId="3">[11]Basicrates!$D$131</definedName>
    <definedName name="______WD2" localSheetId="29">[11]Basicrates!$D$131</definedName>
    <definedName name="______WD2" localSheetId="20">#REF!</definedName>
    <definedName name="______WD2">#REF!</definedName>
    <definedName name="______wp1">#REF!</definedName>
    <definedName name="______Wr1">[18]Design!#REF!</definedName>
    <definedName name="______Wr3">[18]Design!#REF!</definedName>
    <definedName name="______Xl1">#REF!</definedName>
    <definedName name="______xlcn.WorksheetConnection_InfoEntryA2D32" localSheetId="6" hidden="1">'[10]Info Entry'!$A$2:$C$32</definedName>
    <definedName name="______xlcn.WorksheetConnection_InfoEntryA2D32" localSheetId="24" hidden="1">#REF!</definedName>
    <definedName name="______xlcn.WorksheetConnection_InfoEntryA2D32" localSheetId="3" hidden="1">'[10]Info Entry'!$A$2:$C$32</definedName>
    <definedName name="______xlcn.WorksheetConnection_InfoEntryA2D32" localSheetId="29" hidden="1">'[10]Info Entry'!$A$2:$C$32</definedName>
    <definedName name="______xlcn.WorksheetConnection_InfoEntryA2D32" localSheetId="20" hidden="1">#REF!</definedName>
    <definedName name="______xlcn.WorksheetConnection_InfoEntryA2D32" hidden="1">#REF!</definedName>
    <definedName name="______xlnm._FilterDatabase_1" localSheetId="26">#REF!</definedName>
    <definedName name="______xlnm._FilterDatabase_1" localSheetId="20">#REF!</definedName>
    <definedName name="______xlnm._FilterDatabase_1" localSheetId="23">#REF!</definedName>
    <definedName name="______xlnm._FilterDatabase_1">#REF!</definedName>
    <definedName name="______xlnm._FilterDatabase_2" localSheetId="26">#REF!</definedName>
    <definedName name="______xlnm._FilterDatabase_2" localSheetId="23">#REF!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 localSheetId="6">#REF!</definedName>
    <definedName name="______xlnm.Print_Area_1" localSheetId="26">#REF!</definedName>
    <definedName name="______xlnm.Print_Area_1" localSheetId="20">#REF!</definedName>
    <definedName name="______xlnm.Print_Area_1" localSheetId="23">#REF!</definedName>
    <definedName name="______xlnm.Print_Area_1">#REF!</definedName>
    <definedName name="______xlnm.Print_Area_1_1">"#REF!"</definedName>
    <definedName name="______xlnm.Print_Area_10" localSheetId="6">#REF!</definedName>
    <definedName name="______xlnm.Print_Area_10" localSheetId="26">#REF!</definedName>
    <definedName name="______xlnm.Print_Area_10" localSheetId="20">#REF!</definedName>
    <definedName name="______xlnm.Print_Area_10" localSheetId="23">#REF!</definedName>
    <definedName name="______xlnm.Print_Area_10">#REF!</definedName>
    <definedName name="______xlnm.Print_Area_10_1">"#REF!"</definedName>
    <definedName name="______xlnm.Print_Area_11" localSheetId="6">#REF!</definedName>
    <definedName name="______xlnm.Print_Area_11" localSheetId="26">#REF!</definedName>
    <definedName name="______xlnm.Print_Area_11" localSheetId="20">#REF!</definedName>
    <definedName name="______xlnm.Print_Area_11" localSheetId="23">#REF!</definedName>
    <definedName name="______xlnm.Print_Area_11">#REF!</definedName>
    <definedName name="______xlnm.Print_Area_11_1">"#REF!"</definedName>
    <definedName name="______xlnm.Print_Area_13" localSheetId="6">#REF!</definedName>
    <definedName name="______xlnm.Print_Area_13" localSheetId="26">#REF!</definedName>
    <definedName name="______xlnm.Print_Area_13" localSheetId="20">#REF!</definedName>
    <definedName name="______xlnm.Print_Area_13" localSheetId="23">#REF!</definedName>
    <definedName name="______xlnm.Print_Area_13">#REF!</definedName>
    <definedName name="______xlnm.Print_Area_2" localSheetId="6">#REF!</definedName>
    <definedName name="______xlnm.Print_Area_2" localSheetId="26">#REF!</definedName>
    <definedName name="______xlnm.Print_Area_2" localSheetId="23">#REF!</definedName>
    <definedName name="______xlnm.Print_Area_2">#REF!</definedName>
    <definedName name="______xlnm.Print_Area_3" localSheetId="26">#REF!</definedName>
    <definedName name="______xlnm.Print_Area_3" localSheetId="23">#REF!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 localSheetId="6">(#REF!,#REF!)</definedName>
    <definedName name="______xlnm.Print_Titles_2" localSheetId="26">(#REF!,#REF!)</definedName>
    <definedName name="______xlnm.Print_Titles_2" localSheetId="20">(#REF!,#REF!)</definedName>
    <definedName name="______xlnm.Print_Titles_2" localSheetId="23">(#REF!,#REF!)</definedName>
    <definedName name="______xlnm.Print_Titles_2">(#REF!,#REF!)</definedName>
    <definedName name="______xlnm.Print_Titles_3" localSheetId="6">(#REF!,#REF!)</definedName>
    <definedName name="______xlnm.Print_Titles_3" localSheetId="26">(#REF!,#REF!)</definedName>
    <definedName name="______xlnm.Print_Titles_3" localSheetId="23">(#REF!,#REF!)</definedName>
    <definedName name="______xlnm.Print_Titles_3">(#REF!,#REF!)</definedName>
    <definedName name="______xlnm.Print_Titles_4" localSheetId="6">#REF!</definedName>
    <definedName name="______xlnm.Print_Titles_4" localSheetId="26">#REF!</definedName>
    <definedName name="______xlnm.Print_Titles_4" localSheetId="20">#REF!</definedName>
    <definedName name="______xlnm.Print_Titles_4" localSheetId="23">#REF!</definedName>
    <definedName name="______xlnm.Print_Titles_4">#REF!</definedName>
    <definedName name="______xlnm.Print_Titles_7" localSheetId="6">#REF!</definedName>
    <definedName name="______xlnm.Print_Titles_7">#REF!</definedName>
    <definedName name="_____1____123Graph_ACHART_1" localSheetId="6" hidden="1">#REF!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6" hidden="1">{"'PROFITABILITY'!$A$1:$F$45"}</definedName>
    <definedName name="_____aa1" localSheetId="26" hidden="1">{"'PROFITABILITY'!$A$1:$F$45"}</definedName>
    <definedName name="_____aa1" localSheetId="24" hidden="1">{"'PROFITABILITY'!$A$1:$F$45"}</definedName>
    <definedName name="_____aa1" localSheetId="3" hidden="1">{"'PROFITABILITY'!$A$1:$F$45"}</definedName>
    <definedName name="_____aa1" localSheetId="29" hidden="1">{"'PROFITABILITY'!$A$1:$F$45"}</definedName>
    <definedName name="_____aa1" localSheetId="20" hidden="1">{"'PROFITABILITY'!$A$1:$F$45"}</definedName>
    <definedName name="_____aa1" localSheetId="23"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[14]Report!#REF!</definedName>
    <definedName name="_____axx2">[19]Report!#REF!</definedName>
    <definedName name="_____axx3">[14]Report!#REF!</definedName>
    <definedName name="_____AXX4">[15]Sheet1!#REF!</definedName>
    <definedName name="_____axx5">[15]Sheet1!#REF!</definedName>
    <definedName name="_____axx6">[15]Sheet1!#REF!</definedName>
    <definedName name="_____AXX7">[15]Sheet1!#REF!</definedName>
    <definedName name="_____axx8">[15]Sheet1!#REF!</definedName>
    <definedName name="_____b1">#REF!</definedName>
    <definedName name="_____b111121" localSheetId="3">#REF!</definedName>
    <definedName name="_____b111121" localSheetId="29">#REF!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 localSheetId="24">#REF!</definedName>
    <definedName name="_____cem124">#REF!</definedName>
    <definedName name="_____CFB1">#REF!</definedName>
    <definedName name="_____CFB2">#REF!</definedName>
    <definedName name="_____CFB3">#REF!</definedName>
    <definedName name="_____cff2">#REF!</definedName>
    <definedName name="_____cli1">[20]Code!$B$3</definedName>
    <definedName name="_____cli2">[20]Code!$B$4</definedName>
    <definedName name="_____cli3">[20]Code!$B$5</definedName>
    <definedName name="_____cli4">[20]Code!$B$6</definedName>
    <definedName name="_____col33">'[21]A1-Continuous'!#REF!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26" hidden="1">{"'Sheet1'!$A$4386:$N$4591"}</definedName>
    <definedName name="_____dec05" localSheetId="24" hidden="1">{"'Sheet1'!$A$4386:$N$4591"}</definedName>
    <definedName name="_____dec05" localSheetId="3" hidden="1">{"'Sheet1'!$A$4386:$N$4591"}</definedName>
    <definedName name="_____dec05" localSheetId="29" hidden="1">{"'Sheet1'!$A$4386:$N$4591"}</definedName>
    <definedName name="_____dec05" localSheetId="20" hidden="1">{"'Sheet1'!$A$4386:$N$4591"}</definedName>
    <definedName name="_____dec05" localSheetId="23" hidden="1">{"'Sheet1'!$A$4386:$N$4591"}</definedName>
    <definedName name="_____dec05" hidden="1">{"'Sheet1'!$A$4386:$N$4591"}</definedName>
    <definedName name="_____del1">#REF!</definedName>
    <definedName name="_____DET1" localSheetId="6">[11]Basicrates!$D$39</definedName>
    <definedName name="_____DET1" localSheetId="24">#REF!</definedName>
    <definedName name="_____DET1" localSheetId="3">[11]Basicrates!$D$39</definedName>
    <definedName name="_____DET1" localSheetId="29">[11]Basicrates!$D$39</definedName>
    <definedName name="_____DET1" localSheetId="20">#REF!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 localSheetId="6">#REF!</definedName>
    <definedName name="_____dol12" localSheetId="26">#REF!</definedName>
    <definedName name="_____dol12" localSheetId="23">#REF!</definedName>
    <definedName name="_____dol12">#REF!</definedName>
    <definedName name="_____dol6" localSheetId="6">#REF!</definedName>
    <definedName name="_____dol6">#REF!</definedName>
    <definedName name="_____drg1">#REF!</definedName>
    <definedName name="_____drg2">#REF!</definedName>
    <definedName name="_____eth2">#REF!</definedName>
    <definedName name="_____f1">#REF!</definedName>
    <definedName name="_____FEL1" localSheetId="6">[11]Basicrates!$D$90</definedName>
    <definedName name="_____FEL1" localSheetId="24">#REF!</definedName>
    <definedName name="_____FEL1" localSheetId="3">[11]Basicrates!$D$90</definedName>
    <definedName name="_____FEL1" localSheetId="29">[11]Basicrates!$D$90</definedName>
    <definedName name="_____FEL1" localSheetId="20">#REF!</definedName>
    <definedName name="_____FEL1">#REF!</definedName>
    <definedName name="_____Fpi1">#REF!</definedName>
    <definedName name="_____g1" localSheetId="20">#REF!</definedName>
    <definedName name="_____g1">#REF!</definedName>
    <definedName name="_____g2">#REF!</definedName>
    <definedName name="_____GEL1" localSheetId="6">[11]Basicrates!$D$38</definedName>
    <definedName name="_____GEL1" localSheetId="24">#REF!</definedName>
    <definedName name="_____GEL1" localSheetId="3">[11]Basicrates!$D$38</definedName>
    <definedName name="_____GEL1" localSheetId="29">[11]Basicrates!$D$38</definedName>
    <definedName name="_____GEL1" localSheetId="20">#REF!</definedName>
    <definedName name="_____GEL1">#REF!</definedName>
    <definedName name="_____HBG10" localSheetId="6">[11]Basicrates!$F$13</definedName>
    <definedName name="_____HBG10" localSheetId="24">#REF!</definedName>
    <definedName name="_____HBG10" localSheetId="3">[11]Basicrates!$F$13</definedName>
    <definedName name="_____HBG10" localSheetId="29">[11]Basicrates!$F$13</definedName>
    <definedName name="_____HBG10" localSheetId="20">#REF!</definedName>
    <definedName name="_____HBG10">#REF!</definedName>
    <definedName name="_____HBG12" localSheetId="6">[11]Basicrates!$F$12</definedName>
    <definedName name="_____HBG12" localSheetId="24">#REF!</definedName>
    <definedName name="_____HBG12" localSheetId="3">[11]Basicrates!$F$12</definedName>
    <definedName name="_____HBG12" localSheetId="29">[11]Basicrates!$F$12</definedName>
    <definedName name="_____HBG12" localSheetId="20">#REF!</definedName>
    <definedName name="_____HBG12">#REF!</definedName>
    <definedName name="_____HBG25" localSheetId="6">[11]Basicrates!$F$10</definedName>
    <definedName name="_____HBG25" localSheetId="24">#REF!</definedName>
    <definedName name="_____HBG25" localSheetId="3">[11]Basicrates!$F$10</definedName>
    <definedName name="_____HBG25" localSheetId="29">[11]Basicrates!$F$10</definedName>
    <definedName name="_____HBG25" localSheetId="20">#REF!</definedName>
    <definedName name="_____HBG25">#REF!</definedName>
    <definedName name="_____HBG40" localSheetId="6">[11]Basicrates!$F$9</definedName>
    <definedName name="_____HBG40" localSheetId="24">#REF!</definedName>
    <definedName name="_____HBG40" localSheetId="3">[11]Basicrates!$F$9</definedName>
    <definedName name="_____HBG40" localSheetId="29">[11]Basicrates!$F$9</definedName>
    <definedName name="_____HBG40" localSheetId="20">#REF!</definedName>
    <definedName name="_____HBG40">#REF!</definedName>
    <definedName name="_____HBG50" localSheetId="6">[11]Basicrates!$F$8</definedName>
    <definedName name="_____HBG50" localSheetId="24">#REF!</definedName>
    <definedName name="_____HBG50" localSheetId="3">[11]Basicrates!$F$8</definedName>
    <definedName name="_____HBG50" localSheetId="29">[11]Basicrates!$F$8</definedName>
    <definedName name="_____HBG50" localSheetId="20">#REF!</definedName>
    <definedName name="_____HBG50">#REF!</definedName>
    <definedName name="_____HBG6" localSheetId="6">[11]Basicrates!$F$14</definedName>
    <definedName name="_____HBG6" localSheetId="24">#REF!</definedName>
    <definedName name="_____HBG6" localSheetId="3">[11]Basicrates!$F$14</definedName>
    <definedName name="_____HBG6" localSheetId="29">[11]Basicrates!$F$14</definedName>
    <definedName name="_____HBG6" localSheetId="20">#REF!</definedName>
    <definedName name="_____HBG6">#REF!</definedName>
    <definedName name="_____HCO2">[18]Design!#REF!</definedName>
    <definedName name="_____hfi1">[14]Report!#REF!</definedName>
    <definedName name="_____hfi2">[19]Report!#REF!</definedName>
    <definedName name="_____hfi3">[19]Report!#REF!</definedName>
    <definedName name="_____hfi4">[15]Sheet1!#REF!</definedName>
    <definedName name="_____hfi5">[15]Sheet1!#REF!</definedName>
    <definedName name="_____hfi6">[15]Sheet1!#REF!</definedName>
    <definedName name="_____HFI7">[15]Sheet1!#REF!</definedName>
    <definedName name="_____hfi8">[15]Sheet1!#REF!</definedName>
    <definedName name="_____Hra2">[18]Design!#REF!</definedName>
    <definedName name="_____Hso2">[18]Design!#REF!</definedName>
    <definedName name="_____Hso3">[18]Design!#REF!</definedName>
    <definedName name="_____IDA1" localSheetId="26">#REF!</definedName>
    <definedName name="_____IDA1" localSheetId="20">#REF!</definedName>
    <definedName name="_____IDA1" localSheetId="23">#REF!</definedName>
    <definedName name="_____IDA1">#REF!</definedName>
    <definedName name="_____ifa1">#REF!</definedName>
    <definedName name="_____ifa2">#REF!</definedName>
    <definedName name="_____in18900" localSheetId="26">#REF!</definedName>
    <definedName name="_____in18900" localSheetId="23">#REF!</definedName>
    <definedName name="_____in18900">#REF!</definedName>
    <definedName name="_____INT1">#REF!</definedName>
    <definedName name="_____Ism3">[18]Design!#REF!</definedName>
    <definedName name="_____iv19000">#REF!</definedName>
    <definedName name="_____kd1">[18]Design!#REF!</definedName>
    <definedName name="_____kd2">[18]Design!#REF!</definedName>
    <definedName name="_____kd3">[18]Design!#REF!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'[21]A1-Continuous'!#REF!</definedName>
    <definedName name="_____MG1" localSheetId="6">[11]Basicrates!$D$132</definedName>
    <definedName name="_____MG1" localSheetId="24">#REF!</definedName>
    <definedName name="_____MG1" localSheetId="3">[11]Basicrates!$D$132</definedName>
    <definedName name="_____MG1" localSheetId="29">[11]Basicrates!$D$132</definedName>
    <definedName name="_____MG1" localSheetId="20">#REF!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'[21]A1-Continuous'!#REF!</definedName>
    <definedName name="_____ml33">'[21]A1-Continuous'!#REF!</definedName>
    <definedName name="_____mlc33">'[21]A1-Continuous'!#REF!</definedName>
    <definedName name="_____mm1" localSheetId="24">#REF!</definedName>
    <definedName name="_____mm1">#REF!</definedName>
    <definedName name="_____mm2" localSheetId="24">#REF!</definedName>
    <definedName name="_____mm2">#REF!</definedName>
    <definedName name="_____mm3" localSheetId="24">#REF!</definedName>
    <definedName name="_____mm3">#REF!</definedName>
    <definedName name="_____mnk1">#REF!</definedName>
    <definedName name="_____Mzd1" localSheetId="6">[11]Basicrates!$D$158</definedName>
    <definedName name="_____Mzd1" localSheetId="24">#REF!</definedName>
    <definedName name="_____Mzd1" localSheetId="3">[11]Basicrates!$D$158</definedName>
    <definedName name="_____Mzd1" localSheetId="29">[11]Basicrates!$D$158</definedName>
    <definedName name="_____Mzd1" localSheetId="20">#REF!</definedName>
    <definedName name="_____Mzd1">#REF!</definedName>
    <definedName name="_____new1">#REF!</definedName>
    <definedName name="_____Nov2007" localSheetId="6" hidden="1">{"'PROFITABILITY'!$A$1:$F$45"}</definedName>
    <definedName name="_____Nov2007" localSheetId="26" hidden="1">{"'PROFITABILITY'!$A$1:$F$45"}</definedName>
    <definedName name="_____Nov2007" localSheetId="24" hidden="1">{"'PROFITABILITY'!$A$1:$F$45"}</definedName>
    <definedName name="_____Nov2007" localSheetId="3" hidden="1">{"'PROFITABILITY'!$A$1:$F$45"}</definedName>
    <definedName name="_____Nov2007" localSheetId="29" hidden="1">{"'PROFITABILITY'!$A$1:$F$45"}</definedName>
    <definedName name="_____Nov2007" localSheetId="20" hidden="1">{"'PROFITABILITY'!$A$1:$F$45"}</definedName>
    <definedName name="_____Nov2007" localSheetId="23" hidden="1">{"'PROFITABILITY'!$A$1:$F$45"}</definedName>
    <definedName name="_____Nov2007" hidden="1">{"'PROFITABILITY'!$A$1:$F$45"}</definedName>
    <definedName name="_____np3" localSheetId="6">'[22]Material '!$G$50</definedName>
    <definedName name="_____np3" localSheetId="24">#REF!</definedName>
    <definedName name="_____np3" localSheetId="3">'[22]Material '!$G$50</definedName>
    <definedName name="_____np3" localSheetId="29">'[22]Material '!$G$50</definedName>
    <definedName name="_____np3" localSheetId="20">#REF!</definedName>
    <definedName name="_____np3">#REF!</definedName>
    <definedName name="_____OP2" localSheetId="6">[11]Basicrates!$D$152</definedName>
    <definedName name="_____OP2" localSheetId="24">#REF!</definedName>
    <definedName name="_____OP2" localSheetId="3">[11]Basicrates!$D$152</definedName>
    <definedName name="_____OP2" localSheetId="29">[11]Basicrates!$D$152</definedName>
    <definedName name="_____OP2" localSheetId="20">#REF!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 localSheetId="20">#REF!</definedName>
    <definedName name="_____RAC1">#REF!</definedName>
    <definedName name="_____rcu2">#REF!</definedName>
    <definedName name="_____Re1">#REF!</definedName>
    <definedName name="_____Rl1">#REF!</definedName>
    <definedName name="_____rs1" localSheetId="20">#REF!</definedName>
    <definedName name="_____rs1">#REF!</definedName>
    <definedName name="_____rt1">#REF!</definedName>
    <definedName name="_____rt2">#REF!</definedName>
    <definedName name="_____rt3">#REF!</definedName>
    <definedName name="_____run1">[18]Design!#REF!</definedName>
    <definedName name="_____run2">[18]Design!#REF!</definedName>
    <definedName name="_____run3">[18]Design!#REF!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 localSheetId="24">#REF!</definedName>
    <definedName name="_____tab1" localSheetId="3">#REF!</definedName>
    <definedName name="_____tab1" localSheetId="29">#REF!</definedName>
    <definedName name="_____tab1">#REF!</definedName>
    <definedName name="_____tab2" localSheetId="24">#REF!</definedName>
    <definedName name="_____tab2">#REF!</definedName>
    <definedName name="_____tf2" localSheetId="6">[23]Intro!$J$142</definedName>
    <definedName name="_____tf2" localSheetId="24">#REF!</definedName>
    <definedName name="_____tf2" localSheetId="3">[23]Intro!$J$142</definedName>
    <definedName name="_____tf2" localSheetId="29">[23]Intro!$J$142</definedName>
    <definedName name="_____tf2" localSheetId="20">#REF!</definedName>
    <definedName name="_____tf2">#REF!</definedName>
    <definedName name="_____tf3" localSheetId="6">[23]Intro!$J$148</definedName>
    <definedName name="_____tf3" localSheetId="24">#REF!</definedName>
    <definedName name="_____tf3" localSheetId="3">[23]Intro!$J$148</definedName>
    <definedName name="_____tf3" localSheetId="29">[23]Intro!$J$148</definedName>
    <definedName name="_____tf3" localSheetId="20">#REF!</definedName>
    <definedName name="_____tf3">#REF!</definedName>
    <definedName name="_____tf4" localSheetId="6">[23]Intro!$J$150</definedName>
    <definedName name="_____tf4" localSheetId="24">#REF!</definedName>
    <definedName name="_____tf4" localSheetId="3">[23]Intro!$J$150</definedName>
    <definedName name="_____tf4" localSheetId="29">[23]Intro!$J$150</definedName>
    <definedName name="_____tf4" localSheetId="20">#REF!</definedName>
    <definedName name="_____tf4">#REF!</definedName>
    <definedName name="_____tfd1" localSheetId="6">[23]Intro!$L$141</definedName>
    <definedName name="_____tfd1" localSheetId="24">#REF!</definedName>
    <definedName name="_____tfd1" localSheetId="3">[23]Intro!$L$141</definedName>
    <definedName name="_____tfd1" localSheetId="29">[23]Intro!$L$141</definedName>
    <definedName name="_____tfd1" localSheetId="20">#REF!</definedName>
    <definedName name="_____tfd1">#REF!</definedName>
    <definedName name="_____tfd2" localSheetId="6">[23]Intro!$L$143</definedName>
    <definedName name="_____tfd2" localSheetId="24">#REF!</definedName>
    <definedName name="_____tfd2" localSheetId="3">[23]Intro!$L$143</definedName>
    <definedName name="_____tfd2" localSheetId="29">[23]Intro!$L$143</definedName>
    <definedName name="_____tfd2" localSheetId="20">#REF!</definedName>
    <definedName name="_____tfd2">#REF!</definedName>
    <definedName name="_____tfd3" localSheetId="6">[23]Intro!$L$147</definedName>
    <definedName name="_____tfd3" localSheetId="24">#REF!</definedName>
    <definedName name="_____tfd3" localSheetId="3">[23]Intro!$L$147</definedName>
    <definedName name="_____tfd3" localSheetId="29">[23]Intro!$L$147</definedName>
    <definedName name="_____tfd3" localSheetId="20">#REF!</definedName>
    <definedName name="_____tfd3">#REF!</definedName>
    <definedName name="_____tfd4" localSheetId="6">[23]Intro!$L$149</definedName>
    <definedName name="_____tfd4" localSheetId="24">#REF!</definedName>
    <definedName name="_____tfd4" localSheetId="3">[23]Intro!$L$149</definedName>
    <definedName name="_____tfd4" localSheetId="29">[23]Intro!$L$149</definedName>
    <definedName name="_____tfd4" localSheetId="20">#REF!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 localSheetId="6">[23]Intro!$C$140</definedName>
    <definedName name="_____tr1" localSheetId="24">#REF!</definedName>
    <definedName name="_____tr1" localSheetId="3">[23]Intro!$C$140</definedName>
    <definedName name="_____tr1" localSheetId="29">[23]Intro!$C$140</definedName>
    <definedName name="_____tr1" localSheetId="20">#REF!</definedName>
    <definedName name="_____tr1">#REF!</definedName>
    <definedName name="_____tr2" localSheetId="6">[23]Intro!$C$142</definedName>
    <definedName name="_____tr2" localSheetId="24">#REF!</definedName>
    <definedName name="_____tr2" localSheetId="3">[23]Intro!$C$142</definedName>
    <definedName name="_____tr2" localSheetId="29">[23]Intro!$C$142</definedName>
    <definedName name="_____tr2" localSheetId="20">#REF!</definedName>
    <definedName name="_____tr2">#REF!</definedName>
    <definedName name="_____tr3" localSheetId="6">[23]Intro!$C$150</definedName>
    <definedName name="_____tr3" localSheetId="24">#REF!</definedName>
    <definedName name="_____tr3" localSheetId="3">[23]Intro!$C$150</definedName>
    <definedName name="_____tr3" localSheetId="29">[23]Intro!$C$150</definedName>
    <definedName name="_____tr3" localSheetId="20">#REF!</definedName>
    <definedName name="_____tr3">#REF!</definedName>
    <definedName name="_____trd1" localSheetId="6">[23]Intro!$B$140</definedName>
    <definedName name="_____trd1" localSheetId="24">#REF!</definedName>
    <definedName name="_____trd1" localSheetId="3">[23]Intro!$B$140</definedName>
    <definedName name="_____trd1" localSheetId="29">[23]Intro!$B$140</definedName>
    <definedName name="_____trd1" localSheetId="20">#REF!</definedName>
    <definedName name="_____trd1">#REF!</definedName>
    <definedName name="_____trd2" localSheetId="6">[23]Intro!$B$142</definedName>
    <definedName name="_____trd2" localSheetId="24">#REF!</definedName>
    <definedName name="_____trd2" localSheetId="3">[23]Intro!$B$142</definedName>
    <definedName name="_____trd2" localSheetId="29">[23]Intro!$B$142</definedName>
    <definedName name="_____trd2" localSheetId="20">#REF!</definedName>
    <definedName name="_____trd2">#REF!</definedName>
    <definedName name="_____trd3" localSheetId="6">[23]Intro!$B$148</definedName>
    <definedName name="_____trd3" localSheetId="24">#REF!</definedName>
    <definedName name="_____trd3" localSheetId="3">[23]Intro!$B$148</definedName>
    <definedName name="_____trd3" localSheetId="29">[23]Intro!$B$148</definedName>
    <definedName name="_____trd3" localSheetId="20">#REF!</definedName>
    <definedName name="_____trd3">#REF!</definedName>
    <definedName name="_____Vf1">#REF!</definedName>
    <definedName name="_____Vf2">#REF!</definedName>
    <definedName name="_____vr1">#REF!</definedName>
    <definedName name="_____VS2004" localSheetId="26" hidden="1">#REF!</definedName>
    <definedName name="_____VS2004" localSheetId="20" hidden="1">#REF!</definedName>
    <definedName name="_____VS2004" localSheetId="23" hidden="1">#REF!</definedName>
    <definedName name="_____VS2004" hidden="1">#REF!</definedName>
    <definedName name="_____Wc1">[18]Design!#REF!</definedName>
    <definedName name="_____WC3">[18]Design!#REF!</definedName>
    <definedName name="_____WD2" localSheetId="6">[11]Basicrates!$D$131</definedName>
    <definedName name="_____WD2" localSheetId="24">#REF!</definedName>
    <definedName name="_____WD2" localSheetId="3">[11]Basicrates!$D$131</definedName>
    <definedName name="_____WD2" localSheetId="29">[11]Basicrates!$D$131</definedName>
    <definedName name="_____WD2" localSheetId="20">#REF!</definedName>
    <definedName name="_____WD2">#REF!</definedName>
    <definedName name="_____wp1">#REF!</definedName>
    <definedName name="_____Wr1">[18]Design!#REF!</definedName>
    <definedName name="_____Wr3">[18]Design!#REF!</definedName>
    <definedName name="_____Xl1">#REF!</definedName>
    <definedName name="_____xlcn.WorksheetConnection_InfoEntryA2D32" localSheetId="6" hidden="1">'[10]Info Entry'!$A$2:$C$32</definedName>
    <definedName name="_____xlcn.WorksheetConnection_InfoEntryA2D32" localSheetId="24" hidden="1">#REF!</definedName>
    <definedName name="_____xlcn.WorksheetConnection_InfoEntryA2D32" localSheetId="3" hidden="1">'[10]Info Entry'!$A$2:$C$32</definedName>
    <definedName name="_____xlcn.WorksheetConnection_InfoEntryA2D32" localSheetId="29" hidden="1">'[10]Info Entry'!$A$2:$C$32</definedName>
    <definedName name="_____xlcn.WorksheetConnection_InfoEntryA2D32" localSheetId="20" hidden="1">#REF!</definedName>
    <definedName name="_____xlcn.WorksheetConnection_InfoEntryA2D32" hidden="1">#REF!</definedName>
    <definedName name="_____xlnm._FilterDatabase" localSheetId="26">#REF!</definedName>
    <definedName name="_____xlnm._FilterDatabase" localSheetId="20">#REF!</definedName>
    <definedName name="_____xlnm._FilterDatabase" localSheetId="23">#REF!</definedName>
    <definedName name="_____xlnm._FilterDatabase">#REF!</definedName>
    <definedName name="_____xlnm._FilterDatabase_1" localSheetId="26">#REF!</definedName>
    <definedName name="_____xlnm._FilterDatabase_1" localSheetId="23">#REF!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 localSheetId="6">#REF!</definedName>
    <definedName name="_____xlnm.Print_Area_1" localSheetId="26">#REF!</definedName>
    <definedName name="_____xlnm.Print_Area_1" localSheetId="20">#REF!</definedName>
    <definedName name="_____xlnm.Print_Area_1" localSheetId="23">#REF!</definedName>
    <definedName name="_____xlnm.Print_Area_1">#REF!</definedName>
    <definedName name="_____xlnm.Print_Area_1_1">"#REF!"</definedName>
    <definedName name="_____xlnm.Print_Area_10" localSheetId="6">#REF!</definedName>
    <definedName name="_____xlnm.Print_Area_10" localSheetId="26">#REF!</definedName>
    <definedName name="_____xlnm.Print_Area_10" localSheetId="20">#REF!</definedName>
    <definedName name="_____xlnm.Print_Area_10" localSheetId="23">#REF!</definedName>
    <definedName name="_____xlnm.Print_Area_10">#REF!</definedName>
    <definedName name="_____xlnm.Print_Area_10_1">"#REF!"</definedName>
    <definedName name="_____xlnm.Print_Area_11" localSheetId="6">#REF!</definedName>
    <definedName name="_____xlnm.Print_Area_11" localSheetId="26">#REF!</definedName>
    <definedName name="_____xlnm.Print_Area_11" localSheetId="20">#REF!</definedName>
    <definedName name="_____xlnm.Print_Area_11" localSheetId="23">#REF!</definedName>
    <definedName name="_____xlnm.Print_Area_11">#REF!</definedName>
    <definedName name="_____xlnm.Print_Area_11_1">"#REF!"</definedName>
    <definedName name="_____xlnm.Print_Area_13" localSheetId="6">#REF!</definedName>
    <definedName name="_____xlnm.Print_Area_13" localSheetId="26">#REF!</definedName>
    <definedName name="_____xlnm.Print_Area_13" localSheetId="20">#REF!</definedName>
    <definedName name="_____xlnm.Print_Area_13" localSheetId="23">#REF!</definedName>
    <definedName name="_____xlnm.Print_Area_13">#REF!</definedName>
    <definedName name="_____xlnm.Print_Area_2" localSheetId="6">#REF!</definedName>
    <definedName name="_____xlnm.Print_Area_2" localSheetId="26">#REF!</definedName>
    <definedName name="_____xlnm.Print_Area_2" localSheetId="23">#REF!</definedName>
    <definedName name="_____xlnm.Print_Area_2">#REF!</definedName>
    <definedName name="_____xlnm.Print_Area_3" localSheetId="26">#REF!</definedName>
    <definedName name="_____xlnm.Print_Area_3" localSheetId="23">#REF!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"#NAME?"</definedName>
    <definedName name="_____xlnm.Print_Titles_1" localSheetId="26">"#NAME?"</definedName>
    <definedName name="_____xlnm.Print_Titles_1" localSheetId="3">"#NAME?"</definedName>
    <definedName name="_____xlnm.Print_Titles_1" localSheetId="29">"#NAME?"</definedName>
    <definedName name="_____xlnm.Print_Titles_1" localSheetId="20">"#NAME?"</definedName>
    <definedName name="_____xlnm.Print_Titles_1" localSheetId="23">"#NAME?"</definedName>
    <definedName name="_____xlnm.Print_Titles_1">#REF!</definedName>
    <definedName name="_____xlnm.Print_Titles_2" localSheetId="6">(#REF!,#REF!)</definedName>
    <definedName name="_____xlnm.Print_Titles_2" localSheetId="26">(#REF!,#REF!)</definedName>
    <definedName name="_____xlnm.Print_Titles_2" localSheetId="20">(#REF!,#REF!)</definedName>
    <definedName name="_____xlnm.Print_Titles_2" localSheetId="23">(#REF!,#REF!)</definedName>
    <definedName name="_____xlnm.Print_Titles_2">(#REF!,#REF!)</definedName>
    <definedName name="_____xlnm.Print_Titles_3" localSheetId="6">(#REF!,#REF!)</definedName>
    <definedName name="_____xlnm.Print_Titles_3" localSheetId="26">(#REF!,#REF!)</definedName>
    <definedName name="_____xlnm.Print_Titles_3" localSheetId="23">(#REF!,#REF!)</definedName>
    <definedName name="_____xlnm.Print_Titles_3">(#REF!,#REF!)</definedName>
    <definedName name="_____xlnm.Print_Titles_4" localSheetId="6">#REF!</definedName>
    <definedName name="_____xlnm.Print_Titles_4" localSheetId="26">#REF!</definedName>
    <definedName name="_____xlnm.Print_Titles_4" localSheetId="20">#REF!</definedName>
    <definedName name="_____xlnm.Print_Titles_4" localSheetId="23">#REF!</definedName>
    <definedName name="_____xlnm.Print_Titles_4">#REF!</definedName>
    <definedName name="_____xlnm.Print_Titles_7" localSheetId="6">#REF!</definedName>
    <definedName name="_____xlnm.Print_Titles_7">#REF!</definedName>
    <definedName name="____1____123Graph_ACHART_1" localSheetId="6" hidden="1">#REF!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6" hidden="1">{"'PROFITABILITY'!$A$1:$F$45"}</definedName>
    <definedName name="____aa1" localSheetId="26" hidden="1">{"'PROFITABILITY'!$A$1:$F$45"}</definedName>
    <definedName name="____aa1" localSheetId="24" hidden="1">{"'PROFITABILITY'!$A$1:$F$45"}</definedName>
    <definedName name="____aa1" localSheetId="3" hidden="1">{"'PROFITABILITY'!$A$1:$F$45"}</definedName>
    <definedName name="____aa1" localSheetId="29" hidden="1">{"'PROFITABILITY'!$A$1:$F$45"}</definedName>
    <definedName name="____aa1" localSheetId="20" hidden="1">{"'PROFITABILITY'!$A$1:$F$45"}</definedName>
    <definedName name="____aa1" localSheetId="23"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[19]Report!#REF!</definedName>
    <definedName name="____axx2">[24]Report!#REF!</definedName>
    <definedName name="____axx3">[19]Report!#REF!</definedName>
    <definedName name="____AXX4" localSheetId="3">#REF!</definedName>
    <definedName name="____AXX4" localSheetId="29">#REF!</definedName>
    <definedName name="____AXX4">#REF!</definedName>
    <definedName name="____axx5" localSheetId="3">#REF!</definedName>
    <definedName name="____axx5" localSheetId="29">#REF!</definedName>
    <definedName name="____axx5">#REF!</definedName>
    <definedName name="____axx6" localSheetId="3">#REF!</definedName>
    <definedName name="____axx6" localSheetId="29">#REF!</definedName>
    <definedName name="____axx6">#REF!</definedName>
    <definedName name="____AXX7" localSheetId="3">#REF!</definedName>
    <definedName name="____AXX7" localSheetId="29">#REF!</definedName>
    <definedName name="____AXX7">#REF!</definedName>
    <definedName name="____axx8" localSheetId="3">#REF!</definedName>
    <definedName name="____axx8" localSheetId="29">#REF!</definedName>
    <definedName name="____axx8">#REF!</definedName>
    <definedName name="____b1">#REF!</definedName>
    <definedName name="____b111121" localSheetId="3">#REF!</definedName>
    <definedName name="____b111121" localSheetId="29">#REF!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 localSheetId="6">#REF!</definedName>
    <definedName name="____CBR220" localSheetId="26">#REF!</definedName>
    <definedName name="____CBR220" localSheetId="20">#REF!</definedName>
    <definedName name="____CBR220" localSheetId="23">#REF!</definedName>
    <definedName name="____CBR220">#REF!</definedName>
    <definedName name="____CBR500" localSheetId="6">#REF!</definedName>
    <definedName name="____CBR500" localSheetId="26">#REF!</definedName>
    <definedName name="____CBR500" localSheetId="23">#REF!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[20]Code!$B$3</definedName>
    <definedName name="____cli2">[20]Code!$B$4</definedName>
    <definedName name="____cli3">[20]Code!$B$5</definedName>
    <definedName name="____cli4">[20]Code!$B$6</definedName>
    <definedName name="____col33">#REF!</definedName>
    <definedName name="____cth2">#REF!</definedName>
    <definedName name="____CTR220" localSheetId="6">#REF!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26" hidden="1">{"'Sheet1'!$A$4386:$N$4591"}</definedName>
    <definedName name="____dec05" localSheetId="24" hidden="1">{"'Sheet1'!$A$4386:$N$4591"}</definedName>
    <definedName name="____dec05" localSheetId="3" hidden="1">{"'Sheet1'!$A$4386:$N$4591"}</definedName>
    <definedName name="____dec05" localSheetId="29" hidden="1">{"'Sheet1'!$A$4386:$N$4591"}</definedName>
    <definedName name="____dec05" localSheetId="20" hidden="1">{"'Sheet1'!$A$4386:$N$4591"}</definedName>
    <definedName name="____dec05" localSheetId="23" hidden="1">{"'Sheet1'!$A$4386:$N$4591"}</definedName>
    <definedName name="____dec05" hidden="1">{"'Sheet1'!$A$4386:$N$4591"}</definedName>
    <definedName name="____del1">#REF!</definedName>
    <definedName name="____DET1" localSheetId="6">[11]Basicrates!$D$39</definedName>
    <definedName name="____DET1" localSheetId="24">#REF!</definedName>
    <definedName name="____DET1" localSheetId="3">[11]Basicrates!$D$39</definedName>
    <definedName name="____DET1" localSheetId="29">[11]Basicrates!$D$39</definedName>
    <definedName name="____DET1" localSheetId="20">#REF!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[25]CAL!#REF!</definedName>
    <definedName name="____dol12" localSheetId="26">#REF!</definedName>
    <definedName name="____dol12" localSheetId="20">#REF!</definedName>
    <definedName name="____dol12" localSheetId="23">#REF!</definedName>
    <definedName name="____dol12">#REF!</definedName>
    <definedName name="____dol6" localSheetId="26">#REF!</definedName>
    <definedName name="____dol6" localSheetId="23">#REF!</definedName>
    <definedName name="____dol6">#REF!</definedName>
    <definedName name="____drg1">#REF!</definedName>
    <definedName name="____drg2">#REF!</definedName>
    <definedName name="____eth2">#REF!</definedName>
    <definedName name="____f1">#REF!</definedName>
    <definedName name="____FEL1" localSheetId="6">[11]Basicrates!$D$90</definedName>
    <definedName name="____FEL1" localSheetId="24">#REF!</definedName>
    <definedName name="____FEL1" localSheetId="3">[11]Basicrates!$D$90</definedName>
    <definedName name="____FEL1" localSheetId="29">[11]Basicrates!$D$90</definedName>
    <definedName name="____FEL1" localSheetId="20">#REF!</definedName>
    <definedName name="____FEL1">#REF!</definedName>
    <definedName name="____Fpi1" localSheetId="20">#REF!</definedName>
    <definedName name="____Fpi1">#REF!</definedName>
    <definedName name="____g1" localSheetId="20">#REF!</definedName>
    <definedName name="____g1">#REF!</definedName>
    <definedName name="____g2">#REF!</definedName>
    <definedName name="____g2_1">#REF!</definedName>
    <definedName name="____GEL1" localSheetId="6">[11]Basicrates!$D$38</definedName>
    <definedName name="____GEL1" localSheetId="24">#REF!</definedName>
    <definedName name="____GEL1" localSheetId="3">[11]Basicrates!$D$38</definedName>
    <definedName name="____GEL1" localSheetId="29">[11]Basicrates!$D$38</definedName>
    <definedName name="____GEL1" localSheetId="20">#REF!</definedName>
    <definedName name="____GEL1">#REF!</definedName>
    <definedName name="____HBG10" localSheetId="6">[11]Basicrates!$F$13</definedName>
    <definedName name="____HBG10" localSheetId="24">#REF!</definedName>
    <definedName name="____HBG10" localSheetId="3">[11]Basicrates!$F$13</definedName>
    <definedName name="____HBG10" localSheetId="29">[11]Basicrates!$F$13</definedName>
    <definedName name="____HBG10" localSheetId="20">#REF!</definedName>
    <definedName name="____HBG10">#REF!</definedName>
    <definedName name="____HBG12" localSheetId="6">[11]Basicrates!$F$12</definedName>
    <definedName name="____HBG12" localSheetId="24">#REF!</definedName>
    <definedName name="____HBG12" localSheetId="3">[11]Basicrates!$F$12</definedName>
    <definedName name="____HBG12" localSheetId="29">[11]Basicrates!$F$12</definedName>
    <definedName name="____HBG12" localSheetId="20">#REF!</definedName>
    <definedName name="____HBG12">#REF!</definedName>
    <definedName name="____HBG25" localSheetId="6">[11]Basicrates!$F$10</definedName>
    <definedName name="____HBG25" localSheetId="24">#REF!</definedName>
    <definedName name="____HBG25" localSheetId="3">[11]Basicrates!$F$10</definedName>
    <definedName name="____HBG25" localSheetId="29">[11]Basicrates!$F$10</definedName>
    <definedName name="____HBG25" localSheetId="20">#REF!</definedName>
    <definedName name="____HBG25">#REF!</definedName>
    <definedName name="____HBG40" localSheetId="6">[11]Basicrates!$F$9</definedName>
    <definedName name="____HBG40" localSheetId="24">#REF!</definedName>
    <definedName name="____HBG40" localSheetId="3">[11]Basicrates!$F$9</definedName>
    <definedName name="____HBG40" localSheetId="29">[11]Basicrates!$F$9</definedName>
    <definedName name="____HBG40" localSheetId="20">#REF!</definedName>
    <definedName name="____HBG40">#REF!</definedName>
    <definedName name="____HBG50" localSheetId="6">[11]Basicrates!$F$8</definedName>
    <definedName name="____HBG50" localSheetId="24">#REF!</definedName>
    <definedName name="____HBG50" localSheetId="3">[11]Basicrates!$F$8</definedName>
    <definedName name="____HBG50" localSheetId="29">[11]Basicrates!$F$8</definedName>
    <definedName name="____HBG50" localSheetId="20">#REF!</definedName>
    <definedName name="____HBG50">#REF!</definedName>
    <definedName name="____HBG6" localSheetId="6">[11]Basicrates!$F$14</definedName>
    <definedName name="____HBG6" localSheetId="24">#REF!</definedName>
    <definedName name="____HBG6" localSheetId="3">[11]Basicrates!$F$14</definedName>
    <definedName name="____HBG6" localSheetId="29">[11]Basicrates!$F$14</definedName>
    <definedName name="____HBG6" localSheetId="20">#REF!</definedName>
    <definedName name="____HBG6">#REF!</definedName>
    <definedName name="____HCO2" localSheetId="20">#REF!</definedName>
    <definedName name="____HCO2">#REF!</definedName>
    <definedName name="____hfi1">[19]Report!#REF!</definedName>
    <definedName name="____hfi2" localSheetId="3">#REF!</definedName>
    <definedName name="____hfi2" localSheetId="29">#REF!</definedName>
    <definedName name="____hfi2" localSheetId="20">#REF!</definedName>
    <definedName name="____hfi2">#REF!</definedName>
    <definedName name="____hfi3">[24]Report!#REF!</definedName>
    <definedName name="____hfi4" localSheetId="3">#REF!</definedName>
    <definedName name="____hfi4" localSheetId="29">#REF!</definedName>
    <definedName name="____hfi4">#REF!</definedName>
    <definedName name="____hfi5" localSheetId="3">#REF!</definedName>
    <definedName name="____hfi5" localSheetId="29">#REF!</definedName>
    <definedName name="____hfi5">#REF!</definedName>
    <definedName name="____hfi6" localSheetId="3">#REF!</definedName>
    <definedName name="____hfi6" localSheetId="29">#REF!</definedName>
    <definedName name="____hfi6">#REF!</definedName>
    <definedName name="____HFI7">[15]Sheet1!#REF!</definedName>
    <definedName name="____hfi8" localSheetId="3">#REF!</definedName>
    <definedName name="____hfi8" localSheetId="29">#REF!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[25]CAL!#REF!</definedName>
    <definedName name="____IDA1" localSheetId="26">#REF!</definedName>
    <definedName name="____IDA1" localSheetId="23">#REF!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 localSheetId="6">#REF!</definedName>
    <definedName name="____in18900" localSheetId="26">#REF!</definedName>
    <definedName name="____in18900" localSheetId="20">#REF!</definedName>
    <definedName name="____in18900" localSheetId="23">#REF!</definedName>
    <definedName name="____in18900">#REF!</definedName>
    <definedName name="____INT1">#REF!</definedName>
    <definedName name="____Ism3" localSheetId="20">#REF!</definedName>
    <definedName name="____Ism3">#REF!</definedName>
    <definedName name="____iv19000" localSheetId="6">#REF!</definedName>
    <definedName name="____iv19000">#REF!</definedName>
    <definedName name="____kd1">#REF!</definedName>
    <definedName name="____kd2">#REF!</definedName>
    <definedName name="____kd3">#REF!</definedName>
    <definedName name="____Ki1">#REF!</definedName>
    <definedName name="____Ki2">#REF!</definedName>
    <definedName name="____LAR220" localSheetId="6">#REF!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 localSheetId="24">#REF!</definedName>
    <definedName name="____mcl132" localSheetId="3">#REF!</definedName>
    <definedName name="____mcl132" localSheetId="29">#REF!</definedName>
    <definedName name="____mcl132">#REF!</definedName>
    <definedName name="____MG1" localSheetId="6">[11]Basicrates!$D$132</definedName>
    <definedName name="____MG1" localSheetId="24">#REF!</definedName>
    <definedName name="____MG1" localSheetId="3">[11]Basicrates!$D$132</definedName>
    <definedName name="____MG1" localSheetId="29">[11]Basicrates!$D$132</definedName>
    <definedName name="____MG1" localSheetId="20">#REF!</definedName>
    <definedName name="____MG1">#REF!</definedName>
    <definedName name="____mix10">4.5</definedName>
    <definedName name="____mix15">264/50</definedName>
    <definedName name="____MIX1540" localSheetId="6">'[26]Mix Design'!$P$11</definedName>
    <definedName name="____MIX1540" localSheetId="24">#REF!</definedName>
    <definedName name="____MIX1540" localSheetId="3">'[26]Mix Design'!$P$11</definedName>
    <definedName name="____MIX1540" localSheetId="29">'[26]Mix Design'!$P$11</definedName>
    <definedName name="____MIX1540" localSheetId="20">#REF!</definedName>
    <definedName name="____MIX1540">#REF!</definedName>
    <definedName name="____MIX2" localSheetId="6">'[27]Mix Design'!$P$12</definedName>
    <definedName name="____MIX2" localSheetId="24">#REF!</definedName>
    <definedName name="____MIX2" localSheetId="3">'[27]Mix Design'!$P$12</definedName>
    <definedName name="____MIX2" localSheetId="29">'[27]Mix Design'!$P$12</definedName>
    <definedName name="____MIX2" localSheetId="20">#REF!</definedName>
    <definedName name="____MIX2">#REF!</definedName>
    <definedName name="____mix20">330/50</definedName>
    <definedName name="____MIX2020" localSheetId="6">'[26]Mix Design'!$P$12</definedName>
    <definedName name="____MIX2020" localSheetId="24">#REF!</definedName>
    <definedName name="____MIX2020" localSheetId="3">'[26]Mix Design'!$P$12</definedName>
    <definedName name="____MIX2020" localSheetId="29">'[26]Mix Design'!$P$12</definedName>
    <definedName name="____MIX2020" localSheetId="20">#REF!</definedName>
    <definedName name="____MIX2020">#REF!</definedName>
    <definedName name="____MIX2040" localSheetId="6">'[26]Mix Design'!$P$13</definedName>
    <definedName name="____MIX2040" localSheetId="24">#REF!</definedName>
    <definedName name="____MIX2040" localSheetId="3">'[26]Mix Design'!$P$13</definedName>
    <definedName name="____MIX2040" localSheetId="29">'[26]Mix Design'!$P$13</definedName>
    <definedName name="____MIX2040" localSheetId="20">#REF!</definedName>
    <definedName name="____MIX2040">#REF!</definedName>
    <definedName name="____MIX2540" localSheetId="6">'[26]Mix Design'!$P$15</definedName>
    <definedName name="____MIX2540" localSheetId="24">#REF!</definedName>
    <definedName name="____MIX2540" localSheetId="3">'[26]Mix Design'!$P$15</definedName>
    <definedName name="____MIX2540" localSheetId="29">'[26]Mix Design'!$P$15</definedName>
    <definedName name="____MIX2540" localSheetId="20">#REF!</definedName>
    <definedName name="____MIX2540">#REF!</definedName>
    <definedName name="____Mix255" localSheetId="6">'[28]Mix Design'!$P$13</definedName>
    <definedName name="____Mix255" localSheetId="24">#REF!</definedName>
    <definedName name="____Mix255" localSheetId="3">'[28]Mix Design'!$P$13</definedName>
    <definedName name="____Mix255" localSheetId="29">'[28]Mix Design'!$P$13</definedName>
    <definedName name="____Mix255" localSheetId="20">#REF!</definedName>
    <definedName name="____Mix255">#REF!</definedName>
    <definedName name="____mix30">350/50</definedName>
    <definedName name="____mix40">450/50</definedName>
    <definedName name="____ml3" localSheetId="24">#REF!</definedName>
    <definedName name="____ml3" localSheetId="3">#REF!</definedName>
    <definedName name="____ml3" localSheetId="29">#REF!</definedName>
    <definedName name="____ml3">#REF!</definedName>
    <definedName name="____ml33" localSheetId="24">#REF!</definedName>
    <definedName name="____ml33" localSheetId="3">#REF!</definedName>
    <definedName name="____ml33" localSheetId="29">#REF!</definedName>
    <definedName name="____ml33">#REF!</definedName>
    <definedName name="____mlc33" localSheetId="24">#REF!</definedName>
    <definedName name="____mlc33" localSheetId="3">#REF!</definedName>
    <definedName name="____mlc33" localSheetId="29">#REF!</definedName>
    <definedName name="____mlc33">#REF!</definedName>
    <definedName name="____mm1">#REF!</definedName>
    <definedName name="____mm2">#REF!</definedName>
    <definedName name="____mm3">#REF!</definedName>
    <definedName name="____mnk1">#REF!</definedName>
    <definedName name="____Mzd1" localSheetId="6">[11]Basicrates!$D$158</definedName>
    <definedName name="____Mzd1" localSheetId="24">#REF!</definedName>
    <definedName name="____Mzd1" localSheetId="3">[11]Basicrates!$D$158</definedName>
    <definedName name="____Mzd1" localSheetId="29">[11]Basicrates!$D$158</definedName>
    <definedName name="____Mzd1" localSheetId="20">#REF!</definedName>
    <definedName name="____Mzd1">#REF!</definedName>
    <definedName name="____new1">#REF!</definedName>
    <definedName name="____Nov2007" localSheetId="6" hidden="1">{"'PROFITABILITY'!$A$1:$F$45"}</definedName>
    <definedName name="____Nov2007" localSheetId="26" hidden="1">{"'PROFITABILITY'!$A$1:$F$45"}</definedName>
    <definedName name="____Nov2007" localSheetId="24" hidden="1">{"'PROFITABILITY'!$A$1:$F$45"}</definedName>
    <definedName name="____Nov2007" localSheetId="3" hidden="1">{"'PROFITABILITY'!$A$1:$F$45"}</definedName>
    <definedName name="____Nov2007" localSheetId="29" hidden="1">{"'PROFITABILITY'!$A$1:$F$45"}</definedName>
    <definedName name="____Nov2007" localSheetId="20" hidden="1">{"'PROFITABILITY'!$A$1:$F$45"}</definedName>
    <definedName name="____Nov2007" localSheetId="23" hidden="1">{"'PROFITABILITY'!$A$1:$F$45"}</definedName>
    <definedName name="____Nov2007" hidden="1">{"'PROFITABILITY'!$A$1:$F$45"}</definedName>
    <definedName name="____np3" localSheetId="6">'[22]Material '!$G$50</definedName>
    <definedName name="____np3" localSheetId="24">#REF!</definedName>
    <definedName name="____np3" localSheetId="3">'[22]Material '!$G$50</definedName>
    <definedName name="____np3" localSheetId="29">'[22]Material '!$G$50</definedName>
    <definedName name="____np3" localSheetId="20">#REF!</definedName>
    <definedName name="____np3">#REF!</definedName>
    <definedName name="____OP2" localSheetId="6">[11]Basicrates!$D$152</definedName>
    <definedName name="____OP2" localSheetId="24">#REF!</definedName>
    <definedName name="____OP2" localSheetId="3">[11]Basicrates!$D$152</definedName>
    <definedName name="____OP2" localSheetId="29">[11]Basicrates!$D$152</definedName>
    <definedName name="____OP2" localSheetId="20">#REF!</definedName>
    <definedName name="____OP2">#REF!</definedName>
    <definedName name="____out2">#REF!</definedName>
    <definedName name="____pan1">#REF!</definedName>
    <definedName name="____PAN2">#REF!</definedName>
    <definedName name="____PB1">#REF!</definedName>
    <definedName name="____pep99">#REF!</definedName>
    <definedName name="____pfi1">[25]CAL!#REF!</definedName>
    <definedName name="____PLC220" localSheetId="26">#REF!</definedName>
    <definedName name="____PLC220" localSheetId="20">#REF!</definedName>
    <definedName name="____PLC220" localSheetId="23">#REF!</definedName>
    <definedName name="____PLC220">#REF!</definedName>
    <definedName name="____PM123" hidden="1">{"'Sheet1'!$A$4386:$N$4591"}</definedName>
    <definedName name="____pp1">[25]CAL!#REF!</definedName>
    <definedName name="____pp2">[25]CAL!#REF!</definedName>
    <definedName name="____RAC1">#REF!</definedName>
    <definedName name="____rcu2">#REF!</definedName>
    <definedName name="____Re1">#REF!</definedName>
    <definedName name="____RE220" localSheetId="26">#REF!</definedName>
    <definedName name="____RE220" localSheetId="23">#REF!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 localSheetId="24">#REF!</definedName>
    <definedName name="____tab1" localSheetId="3">#REF!</definedName>
    <definedName name="____tab1" localSheetId="29">#REF!</definedName>
    <definedName name="____tab1">#REF!</definedName>
    <definedName name="____tab2" localSheetId="24">#REF!</definedName>
    <definedName name="____tab2">#REF!</definedName>
    <definedName name="____TB2" localSheetId="6">'[29]SPT vs PHI'!$B$2:$C$65</definedName>
    <definedName name="____TB2" localSheetId="24">#REF!</definedName>
    <definedName name="____TB2" localSheetId="3">'[29]SPT vs PHI'!$B$2:$C$65</definedName>
    <definedName name="____TB2" localSheetId="29">'[29]SPT vs PHI'!$B$2:$C$65</definedName>
    <definedName name="____TB2" localSheetId="20">#REF!</definedName>
    <definedName name="____TB2">#REF!</definedName>
    <definedName name="____tf1" localSheetId="6">[23]Intro!$J$140</definedName>
    <definedName name="____tf1" localSheetId="24">#REF!</definedName>
    <definedName name="____tf1" localSheetId="3">[23]Intro!$J$140</definedName>
    <definedName name="____tf1" localSheetId="29">[23]Intro!$J$140</definedName>
    <definedName name="____tf1" localSheetId="20">#REF!</definedName>
    <definedName name="____tf1">#REF!</definedName>
    <definedName name="____tf2" localSheetId="6">[23]Intro!$J$142</definedName>
    <definedName name="____tf2" localSheetId="24">#REF!</definedName>
    <definedName name="____tf2" localSheetId="3">[23]Intro!$J$142</definedName>
    <definedName name="____tf2" localSheetId="29">[23]Intro!$J$142</definedName>
    <definedName name="____tf2" localSheetId="20">#REF!</definedName>
    <definedName name="____tf2">#REF!</definedName>
    <definedName name="____tf3" localSheetId="6">[23]Intro!$J$148</definedName>
    <definedName name="____tf3" localSheetId="24">#REF!</definedName>
    <definedName name="____tf3" localSheetId="3">[23]Intro!$J$148</definedName>
    <definedName name="____tf3" localSheetId="29">[23]Intro!$J$148</definedName>
    <definedName name="____tf3" localSheetId="20">#REF!</definedName>
    <definedName name="____tf3">#REF!</definedName>
    <definedName name="____tf4" localSheetId="6">[23]Intro!$J$150</definedName>
    <definedName name="____tf4" localSheetId="24">#REF!</definedName>
    <definedName name="____tf4" localSheetId="3">[23]Intro!$J$150</definedName>
    <definedName name="____tf4" localSheetId="29">[23]Intro!$J$150</definedName>
    <definedName name="____tf4" localSheetId="20">#REF!</definedName>
    <definedName name="____tf4">#REF!</definedName>
    <definedName name="____tfd1" localSheetId="6">[23]Intro!$L$141</definedName>
    <definedName name="____tfd1" localSheetId="24">#REF!</definedName>
    <definedName name="____tfd1" localSheetId="3">[23]Intro!$L$141</definedName>
    <definedName name="____tfd1" localSheetId="29">[23]Intro!$L$141</definedName>
    <definedName name="____tfd1" localSheetId="20">#REF!</definedName>
    <definedName name="____tfd1">#REF!</definedName>
    <definedName name="____tfd2" localSheetId="6">[23]Intro!$L$143</definedName>
    <definedName name="____tfd2" localSheetId="24">#REF!</definedName>
    <definedName name="____tfd2" localSheetId="3">[23]Intro!$L$143</definedName>
    <definedName name="____tfd2" localSheetId="29">[23]Intro!$L$143</definedName>
    <definedName name="____tfd2" localSheetId="20">#REF!</definedName>
    <definedName name="____tfd2">#REF!</definedName>
    <definedName name="____tfd3" localSheetId="6">[23]Intro!$L$147</definedName>
    <definedName name="____tfd3" localSheetId="24">#REF!</definedName>
    <definedName name="____tfd3" localSheetId="3">[23]Intro!$L$147</definedName>
    <definedName name="____tfd3" localSheetId="29">[23]Intro!$L$147</definedName>
    <definedName name="____tfd3" localSheetId="20">#REF!</definedName>
    <definedName name="____tfd3">#REF!</definedName>
    <definedName name="____tfd4" localSheetId="6">[23]Intro!$L$149</definedName>
    <definedName name="____tfd4" localSheetId="24">#REF!</definedName>
    <definedName name="____tfd4" localSheetId="3">[23]Intro!$L$149</definedName>
    <definedName name="____tfd4" localSheetId="29">[23]Intro!$L$149</definedName>
    <definedName name="____tfd4" localSheetId="20">#REF!</definedName>
    <definedName name="____tfd4">#REF!</definedName>
    <definedName name="____Tk1">#REF!</definedName>
    <definedName name="____Tk11">#REF!</definedName>
    <definedName name="____Tk2" localSheetId="20">#REF!</definedName>
    <definedName name="____Tk2">#REF!</definedName>
    <definedName name="____Tkl1">#REF!</definedName>
    <definedName name="____tl1">#REF!</definedName>
    <definedName name="____tl2">#REF!</definedName>
    <definedName name="____tr1" localSheetId="6">[23]Intro!$C$140</definedName>
    <definedName name="____tr1" localSheetId="24">#REF!</definedName>
    <definedName name="____tr1" localSheetId="3">[23]Intro!$C$140</definedName>
    <definedName name="____tr1" localSheetId="29">[23]Intro!$C$140</definedName>
    <definedName name="____tr1" localSheetId="20">#REF!</definedName>
    <definedName name="____tr1">#REF!</definedName>
    <definedName name="____tr2" localSheetId="6">[23]Intro!$C$142</definedName>
    <definedName name="____tr2" localSheetId="24">#REF!</definedName>
    <definedName name="____tr2" localSheetId="3">[23]Intro!$C$142</definedName>
    <definedName name="____tr2" localSheetId="29">[23]Intro!$C$142</definedName>
    <definedName name="____tr2" localSheetId="20">#REF!</definedName>
    <definedName name="____tr2">#REF!</definedName>
    <definedName name="____TR220" localSheetId="26">#REF!</definedName>
    <definedName name="____TR220" localSheetId="20">#REF!</definedName>
    <definedName name="____TR220" localSheetId="23">#REF!</definedName>
    <definedName name="____TR220">#REF!</definedName>
    <definedName name="____tr3" localSheetId="6">[23]Intro!$C$150</definedName>
    <definedName name="____tr3" localSheetId="24">#REF!</definedName>
    <definedName name="____tr3" localSheetId="3">[23]Intro!$C$150</definedName>
    <definedName name="____tr3" localSheetId="29">[23]Intro!$C$150</definedName>
    <definedName name="____tr3" localSheetId="20">#REF!</definedName>
    <definedName name="____tr3">#REF!</definedName>
    <definedName name="____TR500" localSheetId="26">#REF!</definedName>
    <definedName name="____TR500" localSheetId="20">#REF!</definedName>
    <definedName name="____TR500" localSheetId="23">#REF!</definedName>
    <definedName name="____TR500">#REF!</definedName>
    <definedName name="____trd1" localSheetId="6">[23]Intro!$B$140</definedName>
    <definedName name="____trd1" localSheetId="24">#REF!</definedName>
    <definedName name="____trd1" localSheetId="3">[23]Intro!$B$140</definedName>
    <definedName name="____trd1" localSheetId="29">[23]Intro!$B$140</definedName>
    <definedName name="____trd1" localSheetId="20">#REF!</definedName>
    <definedName name="____trd1">#REF!</definedName>
    <definedName name="____trd2" localSheetId="6">[23]Intro!$B$142</definedName>
    <definedName name="____trd2" localSheetId="24">#REF!</definedName>
    <definedName name="____trd2" localSheetId="3">[23]Intro!$B$142</definedName>
    <definedName name="____trd2" localSheetId="29">[23]Intro!$B$142</definedName>
    <definedName name="____trd2" localSheetId="20">#REF!</definedName>
    <definedName name="____trd2">#REF!</definedName>
    <definedName name="____trd3" localSheetId="6">[23]Intro!$B$148</definedName>
    <definedName name="____trd3" localSheetId="24">#REF!</definedName>
    <definedName name="____trd3" localSheetId="3">[23]Intro!$B$148</definedName>
    <definedName name="____trd3" localSheetId="29">[23]Intro!$B$148</definedName>
    <definedName name="____trd3" localSheetId="20">#REF!</definedName>
    <definedName name="____trd3">#REF!</definedName>
    <definedName name="____Vf1">#REF!</definedName>
    <definedName name="____Vf2">#REF!</definedName>
    <definedName name="____vr1" localSheetId="20">#REF!</definedName>
    <definedName name="____vr1">#REF!</definedName>
    <definedName name="____VS2004" localSheetId="26" hidden="1">#REF!</definedName>
    <definedName name="____VS2004" localSheetId="23" hidden="1">#REF!</definedName>
    <definedName name="____VS2004" hidden="1">#REF!</definedName>
    <definedName name="____Wc1">#REF!</definedName>
    <definedName name="____WC3">#REF!</definedName>
    <definedName name="____WD2" localSheetId="6">[11]Basicrates!$D$131</definedName>
    <definedName name="____WD2" localSheetId="24">#REF!</definedName>
    <definedName name="____WD2" localSheetId="3">[11]Basicrates!$D$131</definedName>
    <definedName name="____WD2" localSheetId="29">[11]Basicrates!$D$131</definedName>
    <definedName name="____WD2" localSheetId="20">#REF!</definedName>
    <definedName name="____WD2">#REF!</definedName>
    <definedName name="____wp1" localSheetId="20">#REF!</definedName>
    <definedName name="____wp1">#REF!</definedName>
    <definedName name="____Wr1" localSheetId="20">#REF!</definedName>
    <definedName name="____Wr1">#REF!</definedName>
    <definedName name="____Wr3">#REF!</definedName>
    <definedName name="____Xl1">#REF!</definedName>
    <definedName name="____xlcn.WorksheetConnection_InfoEntryA2D32" localSheetId="6" hidden="1">'[10]Info Entry'!$A$2:$C$32</definedName>
    <definedName name="____xlcn.WorksheetConnection_InfoEntryA2D32" localSheetId="24" hidden="1">#REF!</definedName>
    <definedName name="____xlcn.WorksheetConnection_InfoEntryA2D32" localSheetId="3" hidden="1">'[10]Info Entry'!$A$2:$C$32</definedName>
    <definedName name="____xlcn.WorksheetConnection_InfoEntryA2D32" localSheetId="29" hidden="1">'[10]Info Entry'!$A$2:$C$32</definedName>
    <definedName name="____xlcn.WorksheetConnection_InfoEntryA2D32" localSheetId="20" hidden="1">#REF!</definedName>
    <definedName name="____xlcn.WorksheetConnection_InfoEntryA2D32" hidden="1">#REF!</definedName>
    <definedName name="____xlnm._FilterDatabase" localSheetId="26">#REF!</definedName>
    <definedName name="____xlnm._FilterDatabase" localSheetId="20">#REF!</definedName>
    <definedName name="____xlnm._FilterDatabase" localSheetId="23">#REF!</definedName>
    <definedName name="____xlnm._FilterDatabase">#REF!</definedName>
    <definedName name="____xlnm._FilterDatabase_1" localSheetId="26">#REF!</definedName>
    <definedName name="____xlnm._FilterDatabase_1" localSheetId="23">#REF!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 localSheetId="6">#REF!</definedName>
    <definedName name="____xlnm.Print_Area" localSheetId="26">#REF!</definedName>
    <definedName name="____xlnm.Print_Area" localSheetId="20">#REF!</definedName>
    <definedName name="____xlnm.Print_Area" localSheetId="23">#REF!</definedName>
    <definedName name="____xlnm.Print_Area">#REF!</definedName>
    <definedName name="____xlnm.Print_Area_1" localSheetId="6">#REF!</definedName>
    <definedName name="____xlnm.Print_Area_1" localSheetId="26">#REF!</definedName>
    <definedName name="____xlnm.Print_Area_1" localSheetId="23">#REF!</definedName>
    <definedName name="____xlnm.Print_Area_1">#REF!</definedName>
    <definedName name="____xlnm.Print_Area_1_1">"#REF!"</definedName>
    <definedName name="____xlnm.Print_Area_1_2">"#REF!"</definedName>
    <definedName name="____xlnm.Print_Area_10" localSheetId="6">#REF!</definedName>
    <definedName name="____xlnm.Print_Area_10" localSheetId="26">#REF!</definedName>
    <definedName name="____xlnm.Print_Area_10" localSheetId="20">#REF!</definedName>
    <definedName name="____xlnm.Print_Area_10" localSheetId="23">#REF!</definedName>
    <definedName name="____xlnm.Print_Area_10">#REF!</definedName>
    <definedName name="____xlnm.Print_Area_10_1">"#REF!"</definedName>
    <definedName name="____xlnm.Print_Area_11" localSheetId="6">#REF!</definedName>
    <definedName name="____xlnm.Print_Area_11" localSheetId="26">#REF!</definedName>
    <definedName name="____xlnm.Print_Area_11" localSheetId="20">#REF!</definedName>
    <definedName name="____xlnm.Print_Area_11" localSheetId="23">#REF!</definedName>
    <definedName name="____xlnm.Print_Area_11">#REF!</definedName>
    <definedName name="____xlnm.Print_Area_13" localSheetId="6">#REF!</definedName>
    <definedName name="____xlnm.Print_Area_13">#REF!</definedName>
    <definedName name="____xlnm.Print_Area_2" localSheetId="26">#REF!</definedName>
    <definedName name="____xlnm.Print_Area_2" localSheetId="23">#REF!</definedName>
    <definedName name="____xlnm.Print_Area_2">#REF!</definedName>
    <definedName name="____xlnm.Print_Area_3" localSheetId="26">#REF!</definedName>
    <definedName name="____xlnm.Print_Area_3" localSheetId="23">#REF!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 localSheetId="26">#REF!</definedName>
    <definedName name="____xlnm.Print_Titles_1" localSheetId="23">#REF!</definedName>
    <definedName name="____xlnm.Print_Titles_1">#REF!</definedName>
    <definedName name="____xlnm.Print_Titles_2" localSheetId="6">(#REF!,#REF!)</definedName>
    <definedName name="____xlnm.Print_Titles_2" localSheetId="24">(#REF!,#REF!)</definedName>
    <definedName name="____xlnm.Print_Titles_2">(#REF!,#REF!)</definedName>
    <definedName name="____xlnm.Print_Titles_3" localSheetId="6">(#REF!,#REF!)</definedName>
    <definedName name="____xlnm.Print_Titles_3" localSheetId="26">(#REF!,#REF!)</definedName>
    <definedName name="____xlnm.Print_Titles_3" localSheetId="23">(#REF!,#REF!)</definedName>
    <definedName name="____xlnm.Print_Titles_3">(#REF!,#REF!)</definedName>
    <definedName name="____xlnm.Print_Titles_4" localSheetId="6">#REF!</definedName>
    <definedName name="____xlnm.Print_Titles_4" localSheetId="26">#REF!</definedName>
    <definedName name="____xlnm.Print_Titles_4" localSheetId="20">#REF!</definedName>
    <definedName name="____xlnm.Print_Titles_4" localSheetId="23">#REF!</definedName>
    <definedName name="____xlnm.Print_Titles_4">#REF!</definedName>
    <definedName name="____xlnm.Print_Titles_7" localSheetId="6">#REF!</definedName>
    <definedName name="____xlnm.Print_Titles_7">#REF!</definedName>
    <definedName name="____ZS1">#REF!</definedName>
    <definedName name="____ZS2">#REF!</definedName>
    <definedName name="___1____123Graph_ACHART_1" localSheetId="6" hidden="1">#REF!</definedName>
    <definedName name="___1____123Graph_ACHART_1" hidden="1">#REF!</definedName>
    <definedName name="___1__123Graph_ACHART_1" hidden="1">#REF!</definedName>
    <definedName name="___1_3_1_1">#REF!</definedName>
    <definedName name="___10_s_1_1">[30]Vdc5!#REF!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6" hidden="1">{"'PROFITABILITY'!$A$1:$F$45"}</definedName>
    <definedName name="___aa1" localSheetId="26" hidden="1">{"'PROFITABILITY'!$A$1:$F$45"}</definedName>
    <definedName name="___aa1" localSheetId="24" hidden="1">{"'PROFITABILITY'!$A$1:$F$45"}</definedName>
    <definedName name="___aa1" localSheetId="3" hidden="1">{"'PROFITABILITY'!$A$1:$F$45"}</definedName>
    <definedName name="___aa1" localSheetId="29" hidden="1">{"'PROFITABILITY'!$A$1:$F$45"}</definedName>
    <definedName name="___aa1" localSheetId="20" hidden="1">{"'PROFITABILITY'!$A$1:$F$45"}</definedName>
    <definedName name="___aa1" localSheetId="23"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[24]Report!#REF!</definedName>
    <definedName name="___axx2">[14]Report!#REF!</definedName>
    <definedName name="___axx3">[24]Report!#REF!</definedName>
    <definedName name="___AXX4" localSheetId="3">#REF!</definedName>
    <definedName name="___AXX4" localSheetId="29">#REF!</definedName>
    <definedName name="___AXX4">#REF!</definedName>
    <definedName name="___axx5" localSheetId="3">#REF!</definedName>
    <definedName name="___axx5" localSheetId="29">#REF!</definedName>
    <definedName name="___axx5">#REF!</definedName>
    <definedName name="___axx6" localSheetId="3">#REF!</definedName>
    <definedName name="___axx6" localSheetId="29">#REF!</definedName>
    <definedName name="___axx6">#REF!</definedName>
    <definedName name="___AXX7" localSheetId="3">#REF!</definedName>
    <definedName name="___AXX7" localSheetId="29">#REF!</definedName>
    <definedName name="___AXX7">#REF!</definedName>
    <definedName name="___axx8" localSheetId="3">#REF!</definedName>
    <definedName name="___axx8" localSheetId="29">#REF!</definedName>
    <definedName name="___axx8">#REF!</definedName>
    <definedName name="___b1">#REF!</definedName>
    <definedName name="___b1_1">#REF!</definedName>
    <definedName name="___b111121" localSheetId="3">#REF!</definedName>
    <definedName name="___b111121" localSheetId="29">#REF!</definedName>
    <definedName name="___b111121">#REF!</definedName>
    <definedName name="___bhh2">#REF!</definedName>
    <definedName name="___BLK2" localSheetId="6">[31]BLK2!$1:$1048576</definedName>
    <definedName name="___BLK2" localSheetId="24">#REF!</definedName>
    <definedName name="___BLK2" localSheetId="3">[31]BLK2!$1:$1048576</definedName>
    <definedName name="___BLK2" localSheetId="29">[31]BLK2!$1:$1048576</definedName>
    <definedName name="___BLK2" localSheetId="20">#REF!</definedName>
    <definedName name="___BLK2">#REF!</definedName>
    <definedName name="___BLK3" localSheetId="6">[31]BLK3!$1:$1048576</definedName>
    <definedName name="___BLK3" localSheetId="24">#REF!</definedName>
    <definedName name="___BLK3" localSheetId="3">[31]BLK3!$1:$1048576</definedName>
    <definedName name="___BLK3" localSheetId="29">[31]BLK3!$1:$1048576</definedName>
    <definedName name="___BLK3" localSheetId="20">#REF!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 localSheetId="6">#REF!</definedName>
    <definedName name="___CBR220" localSheetId="26">#REF!</definedName>
    <definedName name="___CBR220" localSheetId="20">#REF!</definedName>
    <definedName name="___CBR220" localSheetId="23">#REF!</definedName>
    <definedName name="___CBR220">#REF!</definedName>
    <definedName name="___CBR500" localSheetId="6">#REF!</definedName>
    <definedName name="___CBR500" localSheetId="26">#REF!</definedName>
    <definedName name="___CBR500" localSheetId="23">#REF!</definedName>
    <definedName name="___CBR500">#REF!</definedName>
    <definedName name="___cdd2">#REF!</definedName>
    <definedName name="___cem124" localSheetId="6">[32]Analysis!$D$434</definedName>
    <definedName name="___cem124" localSheetId="26">#REF!</definedName>
    <definedName name="___cem124" localSheetId="3">[32]Analysis!$D$434</definedName>
    <definedName name="___cem124" localSheetId="29">[32]Analysis!$D$434</definedName>
    <definedName name="___cem124" localSheetId="20">#REF!</definedName>
    <definedName name="___cem124" localSheetId="23">#REF!</definedName>
    <definedName name="___cem124">#REF!</definedName>
    <definedName name="___CFB1">#REF!</definedName>
    <definedName name="___CFB2">#REF!</definedName>
    <definedName name="___CFB3">#REF!</definedName>
    <definedName name="___cff2" localSheetId="20">#REF!</definedName>
    <definedName name="___cff2">#REF!</definedName>
    <definedName name="___cli1">[20]Code!$B$3</definedName>
    <definedName name="___cli2">[20]Code!$B$4</definedName>
    <definedName name="___cli3">[20]Code!$B$5</definedName>
    <definedName name="___cli4">[20]Code!$B$6</definedName>
    <definedName name="___cli5">#REF!</definedName>
    <definedName name="___col33" localSheetId="3">#REF!</definedName>
    <definedName name="___col33" localSheetId="29">#REF!</definedName>
    <definedName name="___col33">#REF!</definedName>
    <definedName name="___cth2">#REF!</definedName>
    <definedName name="___CTR220" localSheetId="26">#REF!</definedName>
    <definedName name="___CTR220" localSheetId="23">#REF!</definedName>
    <definedName name="___CTR220">#REF!</definedName>
    <definedName name="___CTR500" localSheetId="26">#REF!</definedName>
    <definedName name="___CTR500" localSheetId="23">#REF!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26" hidden="1">{"'Sheet1'!$A$4386:$N$4591"}</definedName>
    <definedName name="___dec05" localSheetId="24" hidden="1">{"'Sheet1'!$A$4386:$N$4591"}</definedName>
    <definedName name="___dec05" localSheetId="3" hidden="1">{"'Sheet1'!$A$4386:$N$4591"}</definedName>
    <definedName name="___dec05" localSheetId="29" hidden="1">{"'Sheet1'!$A$4386:$N$4591"}</definedName>
    <definedName name="___dec05" localSheetId="20" hidden="1">{"'Sheet1'!$A$4386:$N$4591"}</definedName>
    <definedName name="___dec05" localSheetId="23" hidden="1">{"'Sheet1'!$A$4386:$N$4591"}</definedName>
    <definedName name="___dec05" hidden="1">{"'Sheet1'!$A$4386:$N$4591"}</definedName>
    <definedName name="___del1">#REF!</definedName>
    <definedName name="___DET1" localSheetId="6">[11]Basicrates!$D$39</definedName>
    <definedName name="___DET1" localSheetId="24">#REF!</definedName>
    <definedName name="___DET1" localSheetId="3">[11]Basicrates!$D$39</definedName>
    <definedName name="___DET1" localSheetId="29">[11]Basicrates!$D$39</definedName>
    <definedName name="___DET1" localSheetId="20">#REF!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[33]Coalmine!#REF!</definedName>
    <definedName name="___dol12" localSheetId="26">#REF!</definedName>
    <definedName name="___dol12" localSheetId="20">#REF!</definedName>
    <definedName name="___dol12" localSheetId="23">#REF!</definedName>
    <definedName name="___dol12">#REF!</definedName>
    <definedName name="___dol6" localSheetId="26">#REF!</definedName>
    <definedName name="___dol6" localSheetId="23">#REF!</definedName>
    <definedName name="___dol6">#REF!</definedName>
    <definedName name="___drg1">#REF!</definedName>
    <definedName name="___drg2">#REF!</definedName>
    <definedName name="___eth2">#REF!</definedName>
    <definedName name="___f1">#REF!</definedName>
    <definedName name="___FEL1" localSheetId="6">[11]Basicrates!$D$90</definedName>
    <definedName name="___FEL1" localSheetId="24">#REF!</definedName>
    <definedName name="___FEL1" localSheetId="3">[11]Basicrates!$D$90</definedName>
    <definedName name="___FEL1" localSheetId="29">[11]Basicrates!$D$90</definedName>
    <definedName name="___FEL1" localSheetId="20">#REF!</definedName>
    <definedName name="___FEL1">#REF!</definedName>
    <definedName name="___Fpi1" localSheetId="20">#REF!</definedName>
    <definedName name="___Fpi1">#REF!</definedName>
    <definedName name="___g1" localSheetId="20">#REF!</definedName>
    <definedName name="___g1">#REF!</definedName>
    <definedName name="___g2">#REF!</definedName>
    <definedName name="___g2_1">#REF!</definedName>
    <definedName name="___GEL1" localSheetId="6">[11]Basicrates!$D$38</definedName>
    <definedName name="___GEL1" localSheetId="24">#REF!</definedName>
    <definedName name="___GEL1" localSheetId="3">[11]Basicrates!$D$38</definedName>
    <definedName name="___GEL1" localSheetId="29">[11]Basicrates!$D$38</definedName>
    <definedName name="___GEL1" localSheetId="20">#REF!</definedName>
    <definedName name="___GEL1">#REF!</definedName>
    <definedName name="___HBG10" localSheetId="6">[11]Basicrates!$F$13</definedName>
    <definedName name="___HBG10" localSheetId="24">#REF!</definedName>
    <definedName name="___HBG10" localSheetId="3">[11]Basicrates!$F$13</definedName>
    <definedName name="___HBG10" localSheetId="29">[11]Basicrates!$F$13</definedName>
    <definedName name="___HBG10" localSheetId="20">#REF!</definedName>
    <definedName name="___HBG10">#REF!</definedName>
    <definedName name="___HBG12" localSheetId="6">[11]Basicrates!$F$12</definedName>
    <definedName name="___HBG12" localSheetId="24">#REF!</definedName>
    <definedName name="___HBG12" localSheetId="3">[11]Basicrates!$F$12</definedName>
    <definedName name="___HBG12" localSheetId="29">[11]Basicrates!$F$12</definedName>
    <definedName name="___HBG12" localSheetId="20">#REF!</definedName>
    <definedName name="___HBG12">#REF!</definedName>
    <definedName name="___HBG25" localSheetId="6">[11]Basicrates!$F$10</definedName>
    <definedName name="___HBG25" localSheetId="24">#REF!</definedName>
    <definedName name="___HBG25" localSheetId="3">[11]Basicrates!$F$10</definedName>
    <definedName name="___HBG25" localSheetId="29">[11]Basicrates!$F$10</definedName>
    <definedName name="___HBG25" localSheetId="20">#REF!</definedName>
    <definedName name="___HBG25">#REF!</definedName>
    <definedName name="___HBG40" localSheetId="6">[11]Basicrates!$F$9</definedName>
    <definedName name="___HBG40" localSheetId="24">#REF!</definedName>
    <definedName name="___HBG40" localSheetId="3">[11]Basicrates!$F$9</definedName>
    <definedName name="___HBG40" localSheetId="29">[11]Basicrates!$F$9</definedName>
    <definedName name="___HBG40" localSheetId="20">#REF!</definedName>
    <definedName name="___HBG40">#REF!</definedName>
    <definedName name="___HBG50" localSheetId="6">[11]Basicrates!$F$8</definedName>
    <definedName name="___HBG50" localSheetId="24">#REF!</definedName>
    <definedName name="___HBG50" localSheetId="3">[11]Basicrates!$F$8</definedName>
    <definedName name="___HBG50" localSheetId="29">[11]Basicrates!$F$8</definedName>
    <definedName name="___HBG50" localSheetId="20">#REF!</definedName>
    <definedName name="___HBG50">#REF!</definedName>
    <definedName name="___HBG6" localSheetId="6">[11]Basicrates!$F$14</definedName>
    <definedName name="___HBG6" localSheetId="24">#REF!</definedName>
    <definedName name="___HBG6" localSheetId="3">[11]Basicrates!$F$14</definedName>
    <definedName name="___HBG6" localSheetId="29">[11]Basicrates!$F$14</definedName>
    <definedName name="___HBG6" localSheetId="20">#REF!</definedName>
    <definedName name="___HBG6">#REF!</definedName>
    <definedName name="___HCO2" localSheetId="20">#REF!</definedName>
    <definedName name="___HCO2">#REF!</definedName>
    <definedName name="___hfi1">[24]Report!#REF!</definedName>
    <definedName name="___hfi2" localSheetId="3">#REF!</definedName>
    <definedName name="___hfi2" localSheetId="29">#REF!</definedName>
    <definedName name="___hfi2" localSheetId="20">#REF!</definedName>
    <definedName name="___hfi2">#REF!</definedName>
    <definedName name="___hfi3">[14]Report!#REF!</definedName>
    <definedName name="___hfi4" localSheetId="3">#REF!</definedName>
    <definedName name="___hfi4" localSheetId="29">#REF!</definedName>
    <definedName name="___hfi4">#REF!</definedName>
    <definedName name="___hfi5" localSheetId="3">#REF!</definedName>
    <definedName name="___hfi5" localSheetId="29">#REF!</definedName>
    <definedName name="___hfi5">#REF!</definedName>
    <definedName name="___hfi6" localSheetId="3">#REF!</definedName>
    <definedName name="___hfi6" localSheetId="29">#REF!</definedName>
    <definedName name="___hfi6">#REF!</definedName>
    <definedName name="___HFI7" localSheetId="3">#REF!</definedName>
    <definedName name="___HFI7" localSheetId="29">#REF!</definedName>
    <definedName name="___HFI7">#REF!</definedName>
    <definedName name="___hfi8" localSheetId="3">#REF!</definedName>
    <definedName name="___hfi8" localSheetId="29">#REF!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[33]Coalmine!#REF!</definedName>
    <definedName name="___IDA1" localSheetId="26">#REF!</definedName>
    <definedName name="___IDA1" localSheetId="23">#REF!</definedName>
    <definedName name="___IDA1">#REF!</definedName>
    <definedName name="___ifa1">#REF!</definedName>
    <definedName name="___ifa2">#REF!</definedName>
    <definedName name="___III7">"$C4.$#REF!$#REF!"</definedName>
    <definedName name="___in18900" localSheetId="26">#REF!</definedName>
    <definedName name="___in18900" localSheetId="23">#REF!</definedName>
    <definedName name="___in18900">#REF!</definedName>
    <definedName name="___INT1">#REF!</definedName>
    <definedName name="___Ism3" localSheetId="20">#REF!</definedName>
    <definedName name="___Ism3">#REF!</definedName>
    <definedName name="___iv19000">#REF!</definedName>
    <definedName name="___kd1">#REF!</definedName>
    <definedName name="___kd2">#REF!</definedName>
    <definedName name="___kd3">#REF!</definedName>
    <definedName name="___KEY3" hidden="1">'[6]SC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 localSheetId="24">#REF!</definedName>
    <definedName name="___mcl132" localSheetId="3">#REF!</definedName>
    <definedName name="___mcl132" localSheetId="29">#REF!</definedName>
    <definedName name="___mcl132">#REF!</definedName>
    <definedName name="___MG1" localSheetId="6">[11]Basicrates!$D$132</definedName>
    <definedName name="___MG1" localSheetId="24">#REF!</definedName>
    <definedName name="___MG1" localSheetId="3">[11]Basicrates!$D$132</definedName>
    <definedName name="___MG1" localSheetId="29">[11]Basicrates!$D$132</definedName>
    <definedName name="___MG1" localSheetId="20">#REF!</definedName>
    <definedName name="___MG1">#REF!</definedName>
    <definedName name="___mix10">4.5</definedName>
    <definedName name="___mix15">264/50</definedName>
    <definedName name="___MIX1540" localSheetId="6">'[26]Mix Design'!$P$11</definedName>
    <definedName name="___MIX1540" localSheetId="24">#REF!</definedName>
    <definedName name="___MIX1540" localSheetId="3">'[26]Mix Design'!$P$11</definedName>
    <definedName name="___MIX1540" localSheetId="29">'[26]Mix Design'!$P$11</definedName>
    <definedName name="___MIX1540" localSheetId="20">#REF!</definedName>
    <definedName name="___MIX1540">#REF!</definedName>
    <definedName name="___MIX2" localSheetId="6">'[27]Mix Design'!$P$12</definedName>
    <definedName name="___MIX2" localSheetId="24">#REF!</definedName>
    <definedName name="___MIX2" localSheetId="3">'[27]Mix Design'!$P$12</definedName>
    <definedName name="___MIX2" localSheetId="29">'[27]Mix Design'!$P$12</definedName>
    <definedName name="___MIX2" localSheetId="20">#REF!</definedName>
    <definedName name="___MIX2">#REF!</definedName>
    <definedName name="___mix20">330/50</definedName>
    <definedName name="___MIX2020" localSheetId="6">'[26]Mix Design'!$P$12</definedName>
    <definedName name="___MIX2020" localSheetId="24">#REF!</definedName>
    <definedName name="___MIX2020" localSheetId="3">'[26]Mix Design'!$P$12</definedName>
    <definedName name="___MIX2020" localSheetId="29">'[26]Mix Design'!$P$12</definedName>
    <definedName name="___MIX2020" localSheetId="20">#REF!</definedName>
    <definedName name="___MIX2020">#REF!</definedName>
    <definedName name="___MIX2040" localSheetId="6">'[26]Mix Design'!$P$13</definedName>
    <definedName name="___MIX2040" localSheetId="24">#REF!</definedName>
    <definedName name="___MIX2040" localSheetId="3">'[26]Mix Design'!$P$13</definedName>
    <definedName name="___MIX2040" localSheetId="29">'[26]Mix Design'!$P$13</definedName>
    <definedName name="___MIX2040" localSheetId="20">#REF!</definedName>
    <definedName name="___MIX2040">#REF!</definedName>
    <definedName name="___MIX2540" localSheetId="6">'[26]Mix Design'!$P$15</definedName>
    <definedName name="___MIX2540" localSheetId="24">#REF!</definedName>
    <definedName name="___MIX2540" localSheetId="3">'[26]Mix Design'!$P$15</definedName>
    <definedName name="___MIX2540" localSheetId="29">'[26]Mix Design'!$P$15</definedName>
    <definedName name="___MIX2540" localSheetId="20">#REF!</definedName>
    <definedName name="___MIX2540">#REF!</definedName>
    <definedName name="___Mix255" localSheetId="6">'[28]Mix Design'!$P$13</definedName>
    <definedName name="___Mix255" localSheetId="24">#REF!</definedName>
    <definedName name="___Mix255" localSheetId="3">'[28]Mix Design'!$P$13</definedName>
    <definedName name="___Mix255" localSheetId="29">'[28]Mix Design'!$P$13</definedName>
    <definedName name="___Mix255" localSheetId="20">#REF!</definedName>
    <definedName name="___Mix255">#REF!</definedName>
    <definedName name="___mix30">350/50</definedName>
    <definedName name="___mix40">450/50</definedName>
    <definedName name="___ml3" localSheetId="24">#REF!</definedName>
    <definedName name="___ml3" localSheetId="3">#REF!</definedName>
    <definedName name="___ml3" localSheetId="29">#REF!</definedName>
    <definedName name="___ml3">#REF!</definedName>
    <definedName name="___ml33" localSheetId="24">#REF!</definedName>
    <definedName name="___ml33" localSheetId="3">#REF!</definedName>
    <definedName name="___ml33" localSheetId="29">#REF!</definedName>
    <definedName name="___ml33">#REF!</definedName>
    <definedName name="___mlc33" localSheetId="24">#REF!</definedName>
    <definedName name="___mlc33" localSheetId="3">#REF!</definedName>
    <definedName name="___mlc33" localSheetId="29">#REF!</definedName>
    <definedName name="___mlc33">#REF!</definedName>
    <definedName name="___mm1">#REF!</definedName>
    <definedName name="___mm2">#REF!</definedName>
    <definedName name="___mm3">#REF!</definedName>
    <definedName name="___mnk1">#REF!</definedName>
    <definedName name="___Mzd1" localSheetId="6">[11]Basicrates!$D$158</definedName>
    <definedName name="___Mzd1" localSheetId="24">#REF!</definedName>
    <definedName name="___Mzd1" localSheetId="3">[11]Basicrates!$D$158</definedName>
    <definedName name="___Mzd1" localSheetId="29">[11]Basicrates!$D$158</definedName>
    <definedName name="___Mzd1" localSheetId="20">#REF!</definedName>
    <definedName name="___Mzd1">#REF!</definedName>
    <definedName name="___new1">#REF!</definedName>
    <definedName name="___Nov2007" localSheetId="6" hidden="1">{"'PROFITABILITY'!$A$1:$F$45"}</definedName>
    <definedName name="___Nov2007" localSheetId="26" hidden="1">{"'PROFITABILITY'!$A$1:$F$45"}</definedName>
    <definedName name="___Nov2007" localSheetId="24" hidden="1">{"'PROFITABILITY'!$A$1:$F$45"}</definedName>
    <definedName name="___Nov2007" localSheetId="3" hidden="1">{"'PROFITABILITY'!$A$1:$F$45"}</definedName>
    <definedName name="___Nov2007" localSheetId="29" hidden="1">{"'PROFITABILITY'!$A$1:$F$45"}</definedName>
    <definedName name="___Nov2007" localSheetId="20" hidden="1">{"'PROFITABILITY'!$A$1:$F$45"}</definedName>
    <definedName name="___Nov2007" localSheetId="23" hidden="1">{"'PROFITABILITY'!$A$1:$F$45"}</definedName>
    <definedName name="___Nov2007" hidden="1">{"'PROFITABILITY'!$A$1:$F$45"}</definedName>
    <definedName name="___np3" localSheetId="6">'[22]Material '!$G$50</definedName>
    <definedName name="___np3" localSheetId="24">#REF!</definedName>
    <definedName name="___np3" localSheetId="3">'[22]Material '!$G$50</definedName>
    <definedName name="___np3" localSheetId="29">'[22]Material '!$G$50</definedName>
    <definedName name="___np3" localSheetId="20">#REF!</definedName>
    <definedName name="___np3">#REF!</definedName>
    <definedName name="___OP2" localSheetId="6">[11]Basicrates!$D$152</definedName>
    <definedName name="___OP2" localSheetId="24">#REF!</definedName>
    <definedName name="___OP2" localSheetId="3">[11]Basicrates!$D$152</definedName>
    <definedName name="___OP2" localSheetId="29">[11]Basicrates!$D$152</definedName>
    <definedName name="___OP2" localSheetId="20">#REF!</definedName>
    <definedName name="___OP2">#REF!</definedName>
    <definedName name="___out2">#REF!</definedName>
    <definedName name="___pan1">#REF!</definedName>
    <definedName name="___PAN2">#REF!</definedName>
    <definedName name="___PB1">#REF!</definedName>
    <definedName name="___pep99">#REF!</definedName>
    <definedName name="___pfi1">[33]Coalmine!#REF!</definedName>
    <definedName name="___PLC220" localSheetId="26">#REF!</definedName>
    <definedName name="___PLC220" localSheetId="20">#REF!</definedName>
    <definedName name="___PLC220" localSheetId="23">#REF!</definedName>
    <definedName name="___PLC220">#REF!</definedName>
    <definedName name="___PM123" hidden="1">{"'Sheet1'!$A$4386:$N$4591"}</definedName>
    <definedName name="___pp1">[33]Coalmine!#REF!</definedName>
    <definedName name="___pp2">[33]Coalmine!#REF!</definedName>
    <definedName name="___RAC1">#REF!</definedName>
    <definedName name="___rcu2">#REF!</definedName>
    <definedName name="___Re1">#REF!</definedName>
    <definedName name="___RE220" localSheetId="26">#REF!</definedName>
    <definedName name="___RE220" localSheetId="23">#REF!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 localSheetId="24">#REF!</definedName>
    <definedName name="___tab1" localSheetId="3">#REF!</definedName>
    <definedName name="___tab1" localSheetId="29">#REF!</definedName>
    <definedName name="___tab1">#REF!</definedName>
    <definedName name="___tab2" localSheetId="24">#REF!</definedName>
    <definedName name="___tab2">#REF!</definedName>
    <definedName name="___TB2" localSheetId="6">'[29]SPT vs PHI'!$B$2:$C$65</definedName>
    <definedName name="___TB2" localSheetId="24">#REF!</definedName>
    <definedName name="___TB2" localSheetId="3">'[29]SPT vs PHI'!$B$2:$C$65</definedName>
    <definedName name="___TB2" localSheetId="29">'[29]SPT vs PHI'!$B$2:$C$65</definedName>
    <definedName name="___TB2" localSheetId="20">#REF!</definedName>
    <definedName name="___TB2">#REF!</definedName>
    <definedName name="___tf1" localSheetId="6">[23]Intro!$J$140</definedName>
    <definedName name="___tf1" localSheetId="24">#REF!</definedName>
    <definedName name="___tf1" localSheetId="3">[23]Intro!$J$140</definedName>
    <definedName name="___tf1" localSheetId="29">[23]Intro!$J$140</definedName>
    <definedName name="___tf1" localSheetId="20">#REF!</definedName>
    <definedName name="___tf1">#REF!</definedName>
    <definedName name="___tf2" localSheetId="6">[23]Intro!$J$142</definedName>
    <definedName name="___tf2" localSheetId="24">#REF!</definedName>
    <definedName name="___tf2" localSheetId="3">[23]Intro!$J$142</definedName>
    <definedName name="___tf2" localSheetId="29">[23]Intro!$J$142</definedName>
    <definedName name="___tf2" localSheetId="20">#REF!</definedName>
    <definedName name="___tf2">#REF!</definedName>
    <definedName name="___tf3" localSheetId="6">[23]Intro!$J$148</definedName>
    <definedName name="___tf3" localSheetId="24">#REF!</definedName>
    <definedName name="___tf3" localSheetId="3">[23]Intro!$J$148</definedName>
    <definedName name="___tf3" localSheetId="29">[23]Intro!$J$148</definedName>
    <definedName name="___tf3" localSheetId="20">#REF!</definedName>
    <definedName name="___tf3">#REF!</definedName>
    <definedName name="___tf4" localSheetId="6">[23]Intro!$J$150</definedName>
    <definedName name="___tf4" localSheetId="24">#REF!</definedName>
    <definedName name="___tf4" localSheetId="3">[23]Intro!$J$150</definedName>
    <definedName name="___tf4" localSheetId="29">[23]Intro!$J$150</definedName>
    <definedName name="___tf4" localSheetId="20">#REF!</definedName>
    <definedName name="___tf4">#REF!</definedName>
    <definedName name="___tfd1" localSheetId="6">[23]Intro!$L$141</definedName>
    <definedName name="___tfd1" localSheetId="24">#REF!</definedName>
    <definedName name="___tfd1" localSheetId="3">[23]Intro!$L$141</definedName>
    <definedName name="___tfd1" localSheetId="29">[23]Intro!$L$141</definedName>
    <definedName name="___tfd1" localSheetId="20">#REF!</definedName>
    <definedName name="___tfd1">#REF!</definedName>
    <definedName name="___tfd2" localSheetId="6">[23]Intro!$L$143</definedName>
    <definedName name="___tfd2" localSheetId="24">#REF!</definedName>
    <definedName name="___tfd2" localSheetId="3">[23]Intro!$L$143</definedName>
    <definedName name="___tfd2" localSheetId="29">[23]Intro!$L$143</definedName>
    <definedName name="___tfd2" localSheetId="20">#REF!</definedName>
    <definedName name="___tfd2">#REF!</definedName>
    <definedName name="___tfd3" localSheetId="6">[23]Intro!$L$147</definedName>
    <definedName name="___tfd3" localSheetId="24">#REF!</definedName>
    <definedName name="___tfd3" localSheetId="3">[23]Intro!$L$147</definedName>
    <definedName name="___tfd3" localSheetId="29">[23]Intro!$L$147</definedName>
    <definedName name="___tfd3" localSheetId="20">#REF!</definedName>
    <definedName name="___tfd3">#REF!</definedName>
    <definedName name="___tfd4" localSheetId="6">[23]Intro!$L$149</definedName>
    <definedName name="___tfd4" localSheetId="24">#REF!</definedName>
    <definedName name="___tfd4" localSheetId="3">[23]Intro!$L$149</definedName>
    <definedName name="___tfd4" localSheetId="29">[23]Intro!$L$149</definedName>
    <definedName name="___tfd4" localSheetId="20">#REF!</definedName>
    <definedName name="___tfd4">#REF!</definedName>
    <definedName name="___Tk1" localSheetId="20">#REF!</definedName>
    <definedName name="___Tk1">#REF!</definedName>
    <definedName name="___Tk11" localSheetId="20">#REF!</definedName>
    <definedName name="___Tk11">#REF!</definedName>
    <definedName name="___Tk2">#REF!</definedName>
    <definedName name="___Tkl1">#REF!</definedName>
    <definedName name="___tl1">#REF!</definedName>
    <definedName name="___tl2">#REF!</definedName>
    <definedName name="___tr1" localSheetId="6">[23]Intro!$C$140</definedName>
    <definedName name="___tr1" localSheetId="24">#REF!</definedName>
    <definedName name="___tr1" localSheetId="3">[23]Intro!$C$140</definedName>
    <definedName name="___tr1" localSheetId="29">[23]Intro!$C$140</definedName>
    <definedName name="___tr1" localSheetId="20">#REF!</definedName>
    <definedName name="___tr1">#REF!</definedName>
    <definedName name="___tr2" localSheetId="6">[23]Intro!$C$142</definedName>
    <definedName name="___tr2" localSheetId="24">#REF!</definedName>
    <definedName name="___tr2" localSheetId="3">[23]Intro!$C$142</definedName>
    <definedName name="___tr2" localSheetId="29">[23]Intro!$C$142</definedName>
    <definedName name="___tr2" localSheetId="20">#REF!</definedName>
    <definedName name="___tr2">#REF!</definedName>
    <definedName name="___TR220" localSheetId="26">#REF!</definedName>
    <definedName name="___TR220" localSheetId="20">#REF!</definedName>
    <definedName name="___TR220" localSheetId="23">#REF!</definedName>
    <definedName name="___TR220">#REF!</definedName>
    <definedName name="___tr3" localSheetId="6">[23]Intro!$C$150</definedName>
    <definedName name="___tr3" localSheetId="24">#REF!</definedName>
    <definedName name="___tr3" localSheetId="3">[23]Intro!$C$150</definedName>
    <definedName name="___tr3" localSheetId="29">[23]Intro!$C$150</definedName>
    <definedName name="___tr3" localSheetId="20">#REF!</definedName>
    <definedName name="___tr3">#REF!</definedName>
    <definedName name="___TR500" localSheetId="26">#REF!</definedName>
    <definedName name="___TR500" localSheetId="20">#REF!</definedName>
    <definedName name="___TR500" localSheetId="23">#REF!</definedName>
    <definedName name="___TR500">#REF!</definedName>
    <definedName name="___trd1" localSheetId="6">[23]Intro!$B$140</definedName>
    <definedName name="___trd1" localSheetId="24">#REF!</definedName>
    <definedName name="___trd1" localSheetId="3">[23]Intro!$B$140</definedName>
    <definedName name="___trd1" localSheetId="29">[23]Intro!$B$140</definedName>
    <definedName name="___trd1" localSheetId="20">#REF!</definedName>
    <definedName name="___trd1">#REF!</definedName>
    <definedName name="___trd2" localSheetId="6">[23]Intro!$B$142</definedName>
    <definedName name="___trd2" localSheetId="24">#REF!</definedName>
    <definedName name="___trd2" localSheetId="3">[23]Intro!$B$142</definedName>
    <definedName name="___trd2" localSheetId="29">[23]Intro!$B$142</definedName>
    <definedName name="___trd2" localSheetId="20">#REF!</definedName>
    <definedName name="___trd2">#REF!</definedName>
    <definedName name="___trd3" localSheetId="6">[23]Intro!$B$148</definedName>
    <definedName name="___trd3" localSheetId="24">#REF!</definedName>
    <definedName name="___trd3" localSheetId="3">[23]Intro!$B$148</definedName>
    <definedName name="___trd3" localSheetId="29">[23]Intro!$B$148</definedName>
    <definedName name="___trd3" localSheetId="20">#REF!</definedName>
    <definedName name="___trd3">#REF!</definedName>
    <definedName name="___Vf1" localSheetId="20">#REF!</definedName>
    <definedName name="___Vf1">#REF!</definedName>
    <definedName name="___Vf2" localSheetId="20">#REF!</definedName>
    <definedName name="___Vf2">#REF!</definedName>
    <definedName name="___vr1">#REF!</definedName>
    <definedName name="___VS2004" localSheetId="26" hidden="1">#REF!</definedName>
    <definedName name="___VS2004" localSheetId="23" hidden="1">#REF!</definedName>
    <definedName name="___VS2004" hidden="1">#REF!</definedName>
    <definedName name="___Wc1">#REF!</definedName>
    <definedName name="___WC3">#REF!</definedName>
    <definedName name="___WD2" localSheetId="6">[11]Basicrates!$D$131</definedName>
    <definedName name="___WD2" localSheetId="24">#REF!</definedName>
    <definedName name="___WD2" localSheetId="3">[11]Basicrates!$D$131</definedName>
    <definedName name="___WD2" localSheetId="29">[11]Basicrates!$D$131</definedName>
    <definedName name="___WD2" localSheetId="20">#REF!</definedName>
    <definedName name="___WD2">#REF!</definedName>
    <definedName name="___wp1" localSheetId="20">#REF!</definedName>
    <definedName name="___wp1">#REF!</definedName>
    <definedName name="___Wr1" localSheetId="20">#REF!</definedName>
    <definedName name="___Wr1">#REF!</definedName>
    <definedName name="___Wr3">#REF!</definedName>
    <definedName name="___Xl1">#REF!</definedName>
    <definedName name="___xlcn.WorksheetConnection_InfoEntryA2D32" localSheetId="6" hidden="1">'[10]Info Entry'!$A$2:$C$32</definedName>
    <definedName name="___xlcn.WorksheetConnection_InfoEntryA2D32" localSheetId="24" hidden="1">#REF!</definedName>
    <definedName name="___xlcn.WorksheetConnection_InfoEntryA2D32" localSheetId="3" hidden="1">'[10]Info Entry'!$A$2:$C$32</definedName>
    <definedName name="___xlcn.WorksheetConnection_InfoEntryA2D32" localSheetId="29" hidden="1">'[10]Info Entry'!$A$2:$C$32</definedName>
    <definedName name="___xlcn.WorksheetConnection_InfoEntryA2D32" localSheetId="20" hidden="1">#REF!</definedName>
    <definedName name="___xlcn.WorksheetConnection_InfoEntryA2D32" hidden="1">#REF!</definedName>
    <definedName name="___xlfn_COUNTIFS">#N/A</definedName>
    <definedName name="___xlfn_SUMIFS">#N/A</definedName>
    <definedName name="___xlnm._FilterDatabase" localSheetId="26">#REF!</definedName>
    <definedName name="___xlnm._FilterDatabase" localSheetId="20">#REF!</definedName>
    <definedName name="___xlnm._FilterDatabase" localSheetId="23">#REF!</definedName>
    <definedName name="___xlnm._FilterDatabase">#REF!</definedName>
    <definedName name="___xlnm._FilterDatabase_1" localSheetId="26">#REF!</definedName>
    <definedName name="___xlnm._FilterDatabase_1" localSheetId="23">#REF!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 localSheetId="6">#REF!</definedName>
    <definedName name="___xlnm.Print_Area" localSheetId="26">#REF!</definedName>
    <definedName name="___xlnm.Print_Area" localSheetId="3">#REF!</definedName>
    <definedName name="___xlnm.Print_Area" localSheetId="29">#REF!</definedName>
    <definedName name="___xlnm.Print_Area" localSheetId="20">#REF!</definedName>
    <definedName name="___xlnm.Print_Area" localSheetId="23">#REF!</definedName>
    <definedName name="___xlnm.Print_Area">#REF!</definedName>
    <definedName name="___xlnm.Print_Area_1" localSheetId="6">#REF!</definedName>
    <definedName name="___xlnm.Print_Area_1" localSheetId="26">#REF!</definedName>
    <definedName name="___xlnm.Print_Area_1" localSheetId="23">#REF!</definedName>
    <definedName name="___xlnm.Print_Area_1">#REF!</definedName>
    <definedName name="___xlnm.Print_Area_1_1">"#REF!"</definedName>
    <definedName name="___xlnm.Print_Area_1_2">"#REF!"</definedName>
    <definedName name="___xlnm.Print_Area_10" localSheetId="6">#REF!</definedName>
    <definedName name="___xlnm.Print_Area_10" localSheetId="26">#REF!</definedName>
    <definedName name="___xlnm.Print_Area_10" localSheetId="20">#REF!</definedName>
    <definedName name="___xlnm.Print_Area_10" localSheetId="23">#REF!</definedName>
    <definedName name="___xlnm.Print_Area_10">#REF!</definedName>
    <definedName name="___xlnm.Print_Area_10_1">"#REF!"</definedName>
    <definedName name="___xlnm.Print_Area_11" localSheetId="6">#REF!</definedName>
    <definedName name="___xlnm.Print_Area_11" localSheetId="26">#REF!</definedName>
    <definedName name="___xlnm.Print_Area_11" localSheetId="20">#REF!</definedName>
    <definedName name="___xlnm.Print_Area_11" localSheetId="23">#REF!</definedName>
    <definedName name="___xlnm.Print_Area_11">#REF!</definedName>
    <definedName name="___xlnm.Print_Area_13" localSheetId="6">#REF!</definedName>
    <definedName name="___xlnm.Print_Area_13">#REF!</definedName>
    <definedName name="___xlnm.Print_Area_2" localSheetId="26">#REF!</definedName>
    <definedName name="___xlnm.Print_Area_2" localSheetId="3">#REF!</definedName>
    <definedName name="___xlnm.Print_Area_2" localSheetId="29">#REF!</definedName>
    <definedName name="___xlnm.Print_Area_2" localSheetId="23">#REF!</definedName>
    <definedName name="___xlnm.Print_Area_2">#REF!</definedName>
    <definedName name="___xlnm.Print_Area_3" localSheetId="26">#REF!</definedName>
    <definedName name="___xlnm.Print_Area_3" localSheetId="3">#REF!</definedName>
    <definedName name="___xlnm.Print_Area_3" localSheetId="29">#REF!</definedName>
    <definedName name="___xlnm.Print_Area_3" localSheetId="23">#REF!</definedName>
    <definedName name="___xlnm.Print_Area_3">#REF!</definedName>
    <definedName name="___xlnm.Print_Area_4">#REF!</definedName>
    <definedName name="___xlnm.Print_Area_5" localSheetId="3">#REF!</definedName>
    <definedName name="___xlnm.Print_Area_5" localSheetId="29">#REF!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 localSheetId="26">#REF!</definedName>
    <definedName name="___xlnm.Print_Titles_1" localSheetId="23">#REF!</definedName>
    <definedName name="___xlnm.Print_Titles_1">#REF!</definedName>
    <definedName name="___xlnm.Print_Titles_2" localSheetId="6">(#REF!,#REF!)</definedName>
    <definedName name="___xlnm.Print_Titles_2" localSheetId="24">(#REF!,#REF!)</definedName>
    <definedName name="___xlnm.Print_Titles_2">(#REF!,#REF!)</definedName>
    <definedName name="___xlnm.Print_Titles_3" localSheetId="6">(#REF!,#REF!)</definedName>
    <definedName name="___xlnm.Print_Titles_3" localSheetId="26">(#REF!,#REF!)</definedName>
    <definedName name="___xlnm.Print_Titles_3" localSheetId="23">(#REF!,#REF!)</definedName>
    <definedName name="___xlnm.Print_Titles_3">(#REF!,#REF!)</definedName>
    <definedName name="___xlnm.Print_Titles_4" localSheetId="6">#REF!</definedName>
    <definedName name="___xlnm.Print_Titles_4" localSheetId="26">#REF!</definedName>
    <definedName name="___xlnm.Print_Titles_4" localSheetId="20">#REF!</definedName>
    <definedName name="___xlnm.Print_Titles_4" localSheetId="23">#REF!</definedName>
    <definedName name="___xlnm.Print_Titles_4">#REF!</definedName>
    <definedName name="___xlnm.Print_Titles_7" localSheetId="6">#REF!</definedName>
    <definedName name="___xlnm.Print_Titles_7">#REF!</definedName>
    <definedName name="___ZS1">#REF!</definedName>
    <definedName name="___ZS2">#REF!</definedName>
    <definedName name="__1_______123Graph_ACHART_1" localSheetId="6" hidden="1">#REF!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[30]Vdc5!#REF!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localSheetId="6" hidden="1">#REF!</definedName>
    <definedName name="__123Graph_A" localSheetId="24" hidden="1">#REF!</definedName>
    <definedName name="__123Graph_A" hidden="1">#REF!</definedName>
    <definedName name="__123Graph_ACURRENT" localSheetId="6" hidden="1">[34]FitOutConfCentre!#REF!</definedName>
    <definedName name="__123Graph_ACURRENT" localSheetId="24" hidden="1">#REF!</definedName>
    <definedName name="__123Graph_ACURRENT" localSheetId="3" hidden="1">[34]FitOutConfCentre!#REF!</definedName>
    <definedName name="__123Graph_ACURRENT" localSheetId="29" hidden="1">[34]FitOutConfCentre!#REF!</definedName>
    <definedName name="__123Graph_ACURRENT" localSheetId="20" hidden="1">#REF!</definedName>
    <definedName name="__123Graph_ACURRENT" hidden="1">#REF!</definedName>
    <definedName name="__123Graph_ASTATPROG" hidden="1">#REF!</definedName>
    <definedName name="__123Graph_B" localSheetId="26" hidden="1">#REF!</definedName>
    <definedName name="__123Graph_B" localSheetId="3" hidden="1">#REF!</definedName>
    <definedName name="__123Graph_B" localSheetId="29" hidden="1">#REF!</definedName>
    <definedName name="__123Graph_B" localSheetId="23" hidden="1">#REF!</definedName>
    <definedName name="__123Graph_B" localSheetId="1"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localSheetId="24" hidden="1">#REF!</definedName>
    <definedName name="__123Graph_E" hidden="1">#REF!</definedName>
    <definedName name="__123Graph_F" localSheetId="24" hidden="1">#REF!</definedName>
    <definedName name="__123Graph_F" hidden="1">#REF!</definedName>
    <definedName name="__123Graph_X" localSheetId="26" hidden="1">#REF!</definedName>
    <definedName name="__123Graph_X" localSheetId="23" hidden="1">#REF!</definedName>
    <definedName name="__123Graph_X" hidden="1">#REF!</definedName>
    <definedName name="__123Graph_XSTATPROG" hidden="1">#REF!</definedName>
    <definedName name="__12Excel_BuiltIn_Print_Area_1_1">#REF!</definedName>
    <definedName name="__13___123Graph_ACHART_1" localSheetId="26" hidden="1">#REF!</definedName>
    <definedName name="__13___123Graph_ACHART_1" localSheetId="23" hidden="1">#REF!</definedName>
    <definedName name="__13___123Graph_ACHART_1" hidden="1">#REF!</definedName>
    <definedName name="__13Excel_BuiltIn_Print_Area_1_2">#REF!</definedName>
    <definedName name="__14___123Graph_BCHART_1" localSheetId="26" hidden="1">#REF!</definedName>
    <definedName name="__14___123Graph_BCHART_1" localSheetId="23" hidden="1">#REF!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[30]Vdc5!#REF!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6" hidden="1">{"'PROFITABILITY'!$A$1:$F$45"}</definedName>
    <definedName name="__aa1" localSheetId="26" hidden="1">{"'PROFITABILITY'!$A$1:$F$45"}</definedName>
    <definedName name="__aa1" localSheetId="24" hidden="1">{"'PROFITABILITY'!$A$1:$F$45"}</definedName>
    <definedName name="__aa1" localSheetId="3" hidden="1">{"'PROFITABILITY'!$A$1:$F$45"}</definedName>
    <definedName name="__aa1" localSheetId="29" hidden="1">{"'PROFITABILITY'!$A$1:$F$45"}</definedName>
    <definedName name="__aa1" localSheetId="20" hidden="1">{"'PROFITABILITY'!$A$1:$F$45"}</definedName>
    <definedName name="__aa1" localSheetId="23" hidden="1">{"'PROFITABILITY'!$A$1:$F$45"}</definedName>
    <definedName name="__aa1" hidden="1">{"'PROFITABILITY'!$A$1:$F$45"}</definedName>
    <definedName name="__aba2">#REF!</definedName>
    <definedName name="__acs1">#REF!</definedName>
    <definedName name="__acs2">#REF!</definedName>
    <definedName name="__ahu1" localSheetId="6">'[35]Costing-blk-B'!#REF!</definedName>
    <definedName name="__ahu1" localSheetId="24">#REF!</definedName>
    <definedName name="__ahu1" localSheetId="3">'[35]Costing-blk-B'!#REF!</definedName>
    <definedName name="__ahu1" localSheetId="29">'[35]Costing-blk-B'!#REF!</definedName>
    <definedName name="__ahu1" localSheetId="20">#REF!</definedName>
    <definedName name="__ahu1">#REF!</definedName>
    <definedName name="__ahu2" localSheetId="6">'[35]Costing-blk-B'!#REF!</definedName>
    <definedName name="__ahu2" localSheetId="24">#REF!</definedName>
    <definedName name="__ahu2" localSheetId="3">'[35]Costing-blk-B'!#REF!</definedName>
    <definedName name="__ahu2" localSheetId="29">'[35]Costing-blk-B'!#REF!</definedName>
    <definedName name="__ahu2" localSheetId="20">#REF!</definedName>
    <definedName name="__ahu2">#REF!</definedName>
    <definedName name="__aoc1" localSheetId="20">#REF!</definedName>
    <definedName name="__aoc1">#REF!</definedName>
    <definedName name="__aoc2" localSheetId="20">#REF!</definedName>
    <definedName name="__aoc2">#REF!</definedName>
    <definedName name="__aoc3">#REF!</definedName>
    <definedName name="__aoc4">#REF!</definedName>
    <definedName name="__axx1">[14]Report!#REF!</definedName>
    <definedName name="__axx2">[24]Report!#REF!</definedName>
    <definedName name="__axx3">[14]Report!#REF!</definedName>
    <definedName name="__AXX4">#REF!</definedName>
    <definedName name="__axx5" localSheetId="3">#REF!</definedName>
    <definedName name="__axx5" localSheetId="29">#REF!</definedName>
    <definedName name="__axx5">#REF!</definedName>
    <definedName name="__axx6">#REF!</definedName>
    <definedName name="__AXX7" localSheetId="3">#REF!</definedName>
    <definedName name="__AXX7" localSheetId="29">#REF!</definedName>
    <definedName name="__AXX7">#REF!</definedName>
    <definedName name="__axx8">#REF!</definedName>
    <definedName name="__b1">#REF!</definedName>
    <definedName name="__b1_1">#REF!</definedName>
    <definedName name="__b111121" localSheetId="3">#REF!</definedName>
    <definedName name="__b111121" localSheetId="29">#REF!</definedName>
    <definedName name="__b111121">#REF!</definedName>
    <definedName name="__BAA1">#REF!</definedName>
    <definedName name="__bct75">#REF!</definedName>
    <definedName name="__bhh2">#REF!</definedName>
    <definedName name="__BLK3" localSheetId="6">[31]BLK3!$1:$1048576</definedName>
    <definedName name="__BLK3" localSheetId="24">#REF!</definedName>
    <definedName name="__BLK3" localSheetId="3">[31]BLK3!$1:$1048576</definedName>
    <definedName name="__BLK3" localSheetId="29">[31]BLK3!$1:$1048576</definedName>
    <definedName name="__BLK3" localSheetId="20">#REF!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 localSheetId="6">#REF!</definedName>
    <definedName name="__CBR220" localSheetId="26">#REF!</definedName>
    <definedName name="__CBR220" localSheetId="20">#REF!</definedName>
    <definedName name="__CBR220" localSheetId="23">#REF!</definedName>
    <definedName name="__CBR220">#REF!</definedName>
    <definedName name="__CBR500" localSheetId="6">#REF!</definedName>
    <definedName name="__CBR500" localSheetId="26">#REF!</definedName>
    <definedName name="__CBR500" localSheetId="23">#REF!</definedName>
    <definedName name="__CBR500">#REF!</definedName>
    <definedName name="__CCT220">#REF!</definedName>
    <definedName name="__cdd2">#REF!</definedName>
    <definedName name="__cem124" localSheetId="6">[32]Analysis!$D$434</definedName>
    <definedName name="__cem124" localSheetId="26">#REF!</definedName>
    <definedName name="__cem124" localSheetId="3">[32]Analysis!$D$434</definedName>
    <definedName name="__cem124" localSheetId="29">[32]Analysis!$D$434</definedName>
    <definedName name="__cem124" localSheetId="20">#REF!</definedName>
    <definedName name="__cem124" localSheetId="23">#REF!</definedName>
    <definedName name="__cem124">#REF!</definedName>
    <definedName name="__CFB1">#REF!</definedName>
    <definedName name="__CFB2">#REF!</definedName>
    <definedName name="__CFB3">#REF!</definedName>
    <definedName name="__cff2" localSheetId="20">#REF!</definedName>
    <definedName name="__cff2">#REF!</definedName>
    <definedName name="__cli1">[20]Code!$B$3</definedName>
    <definedName name="__cli2">[20]Code!$B$4</definedName>
    <definedName name="__cli3">[20]Code!$B$5</definedName>
    <definedName name="__cli4">[20]Code!$B$6</definedName>
    <definedName name="__cli5">#REF!</definedName>
    <definedName name="__col33" localSheetId="3">#REF!</definedName>
    <definedName name="__col33" localSheetId="29">#REF!</definedName>
    <definedName name="__col33">#REF!</definedName>
    <definedName name="__cth2">#REF!</definedName>
    <definedName name="__CTR220" localSheetId="26">#REF!</definedName>
    <definedName name="__CTR220" localSheetId="23">#REF!</definedName>
    <definedName name="__CTR220">#REF!</definedName>
    <definedName name="__CTR500" localSheetId="26">#REF!</definedName>
    <definedName name="__CTR500" localSheetId="23">#REF!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 localSheetId="6">'[36]BDisc Q4'!#REF!</definedName>
    <definedName name="__DAT17" localSheetId="24">#REF!</definedName>
    <definedName name="__DAT17" localSheetId="3">'[36]BDisc Q4'!#REF!</definedName>
    <definedName name="__DAT17" localSheetId="29">'[36]BDisc Q4'!#REF!</definedName>
    <definedName name="__DAT17" localSheetId="20">#REF!</definedName>
    <definedName name="__DAT17">#REF!</definedName>
    <definedName name="__DAT18" localSheetId="6">'[36]BDisc Q4'!#REF!</definedName>
    <definedName name="__DAT18" localSheetId="24">#REF!</definedName>
    <definedName name="__DAT18" localSheetId="3">'[36]BDisc Q4'!#REF!</definedName>
    <definedName name="__DAT18" localSheetId="29">'[36]BDisc Q4'!#REF!</definedName>
    <definedName name="__DAT18" localSheetId="20">#REF!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26" hidden="1">{"'Sheet1'!$A$4386:$N$4591"}</definedName>
    <definedName name="__dec05" localSheetId="24" hidden="1">{"'Sheet1'!$A$4386:$N$4591"}</definedName>
    <definedName name="__dec05" localSheetId="3" hidden="1">{"'Sheet1'!$A$4386:$N$4591"}</definedName>
    <definedName name="__dec05" localSheetId="29" hidden="1">{"'Sheet1'!$A$4386:$N$4591"}</definedName>
    <definedName name="__dec05" localSheetId="20" hidden="1">{"'Sheet1'!$A$4386:$N$4591"}</definedName>
    <definedName name="__dec05" localSheetId="23" hidden="1">{"'Sheet1'!$A$4386:$N$4591"}</definedName>
    <definedName name="__dec05" hidden="1">{"'Sheet1'!$A$4386:$N$4591"}</definedName>
    <definedName name="__del1">#REF!</definedName>
    <definedName name="__DET1" localSheetId="6">[11]Basicrates!$D$39</definedName>
    <definedName name="__DET1" localSheetId="24">#REF!</definedName>
    <definedName name="__DET1" localSheetId="3">[11]Basicrates!$D$39</definedName>
    <definedName name="__DET1" localSheetId="29">[11]Basicrates!$D$39</definedName>
    <definedName name="__DET1" localSheetId="20">#REF!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[37]Coalmine!#REF!</definedName>
    <definedName name="__DKT75">#REF!</definedName>
    <definedName name="__dol12" localSheetId="26">#REF!</definedName>
    <definedName name="__dol12" localSheetId="20">#REF!</definedName>
    <definedName name="__dol12" localSheetId="23">#REF!</definedName>
    <definedName name="__dol12">#REF!</definedName>
    <definedName name="__dol6" localSheetId="26">#REF!</definedName>
    <definedName name="__dol6" localSheetId="23">#REF!</definedName>
    <definedName name="__dol6">#REF!</definedName>
    <definedName name="__drg1">#REF!</definedName>
    <definedName name="__drg2">#REF!</definedName>
    <definedName name="__EdFJsKAA" localSheetId="26">#REF!</definedName>
    <definedName name="__EdFJsKAA" localSheetId="23">#REF!</definedName>
    <definedName name="__EdFJsKAA">#REF!</definedName>
    <definedName name="__eid1" localSheetId="6">[38]C1C2!$B$3:$B$12</definedName>
    <definedName name="__eid1" localSheetId="24">#REF!</definedName>
    <definedName name="__eid1" localSheetId="3">[38]C1C2!$B$3:$B$12</definedName>
    <definedName name="__eid1" localSheetId="29">[38]C1C2!$B$3:$B$12</definedName>
    <definedName name="__eid1" localSheetId="20">#REF!</definedName>
    <definedName name="__eid1">#REF!</definedName>
    <definedName name="__eth2" localSheetId="20">#REF!</definedName>
    <definedName name="__eth2">#REF!</definedName>
    <definedName name="__f1" localSheetId="20">#REF!</definedName>
    <definedName name="__f1">#REF!</definedName>
    <definedName name="__FEL1" localSheetId="6">[11]Basicrates!$D$90</definedName>
    <definedName name="__FEL1" localSheetId="24">#REF!</definedName>
    <definedName name="__FEL1" localSheetId="3">[11]Basicrates!$D$90</definedName>
    <definedName name="__FEL1" localSheetId="29">[11]Basicrates!$D$90</definedName>
    <definedName name="__FEL1" localSheetId="20">#REF!</definedName>
    <definedName name="__FEL1">#REF!</definedName>
    <definedName name="__Fpi1" localSheetId="20">#REF!</definedName>
    <definedName name="__Fpi1">#REF!</definedName>
    <definedName name="__g1" localSheetId="20">#REF!</definedName>
    <definedName name="__g1">#REF!</definedName>
    <definedName name="__g2">#REF!</definedName>
    <definedName name="__g2_1">#REF!</definedName>
    <definedName name="__GEL1" localSheetId="6">[11]Basicrates!$D$38</definedName>
    <definedName name="__GEL1" localSheetId="24">#REF!</definedName>
    <definedName name="__GEL1" localSheetId="3">[11]Basicrates!$D$38</definedName>
    <definedName name="__GEL1" localSheetId="29">[11]Basicrates!$D$38</definedName>
    <definedName name="__GEL1" localSheetId="20">#REF!</definedName>
    <definedName name="__GEL1">#REF!</definedName>
    <definedName name="__HBG10" localSheetId="6">[11]Basicrates!$F$13</definedName>
    <definedName name="__HBG10" localSheetId="24">#REF!</definedName>
    <definedName name="__HBG10" localSheetId="3">[11]Basicrates!$F$13</definedName>
    <definedName name="__HBG10" localSheetId="29">[11]Basicrates!$F$13</definedName>
    <definedName name="__HBG10" localSheetId="20">#REF!</definedName>
    <definedName name="__HBG10">#REF!</definedName>
    <definedName name="__HBG12" localSheetId="6">[11]Basicrates!$F$12</definedName>
    <definedName name="__HBG12" localSheetId="24">#REF!</definedName>
    <definedName name="__HBG12" localSheetId="3">[11]Basicrates!$F$12</definedName>
    <definedName name="__HBG12" localSheetId="29">[11]Basicrates!$F$12</definedName>
    <definedName name="__HBG12" localSheetId="20">#REF!</definedName>
    <definedName name="__HBG12">#REF!</definedName>
    <definedName name="__HBG25" localSheetId="6">[11]Basicrates!$F$10</definedName>
    <definedName name="__HBG25" localSheetId="24">#REF!</definedName>
    <definedName name="__HBG25" localSheetId="3">[11]Basicrates!$F$10</definedName>
    <definedName name="__HBG25" localSheetId="29">[11]Basicrates!$F$10</definedName>
    <definedName name="__HBG25" localSheetId="20">#REF!</definedName>
    <definedName name="__HBG25">#REF!</definedName>
    <definedName name="__HBG40" localSheetId="6">[11]Basicrates!$F$9</definedName>
    <definedName name="__HBG40" localSheetId="24">#REF!</definedName>
    <definedName name="__HBG40" localSheetId="3">[11]Basicrates!$F$9</definedName>
    <definedName name="__HBG40" localSheetId="29">[11]Basicrates!$F$9</definedName>
    <definedName name="__HBG40" localSheetId="20">#REF!</definedName>
    <definedName name="__HBG40">#REF!</definedName>
    <definedName name="__HBG50" localSheetId="6">[11]Basicrates!$F$8</definedName>
    <definedName name="__HBG50" localSheetId="24">#REF!</definedName>
    <definedName name="__HBG50" localSheetId="3">[11]Basicrates!$F$8</definedName>
    <definedName name="__HBG50" localSheetId="29">[11]Basicrates!$F$8</definedName>
    <definedName name="__HBG50" localSheetId="20">#REF!</definedName>
    <definedName name="__HBG50">#REF!</definedName>
    <definedName name="__HBG6" localSheetId="6">[11]Basicrates!$F$14</definedName>
    <definedName name="__HBG6" localSheetId="24">#REF!</definedName>
    <definedName name="__HBG6" localSheetId="3">[11]Basicrates!$F$14</definedName>
    <definedName name="__HBG6" localSheetId="29">[11]Basicrates!$F$14</definedName>
    <definedName name="__HBG6" localSheetId="20">#REF!</definedName>
    <definedName name="__HBG6">#REF!</definedName>
    <definedName name="__HCO2" localSheetId="20">#REF!</definedName>
    <definedName name="__HCO2">#REF!</definedName>
    <definedName name="__hfi1">[14]Report!#REF!</definedName>
    <definedName name="__hfi2" localSheetId="3">#REF!</definedName>
    <definedName name="__hfi2" localSheetId="29">#REF!</definedName>
    <definedName name="__hfi2" localSheetId="20">#REF!</definedName>
    <definedName name="__hfi2">#REF!</definedName>
    <definedName name="__hfi3">[24]Report!#REF!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[37]Coalmine!#REF!</definedName>
    <definedName name="__hxf1">[25]CAL!#REF!</definedName>
    <definedName name="__IDA1" localSheetId="26">#REF!</definedName>
    <definedName name="__IDA1" localSheetId="23">#REF!</definedName>
    <definedName name="__IDA1">#REF!</definedName>
    <definedName name="__ifa1">#REF!</definedName>
    <definedName name="__ifa2">#REF!</definedName>
    <definedName name="__III7">"$C4.$#REF!$#REF!"</definedName>
    <definedName name="__in18900" localSheetId="26">#REF!</definedName>
    <definedName name="__in18900" localSheetId="23">#REF!</definedName>
    <definedName name="__in18900">#REF!</definedName>
    <definedName name="__INT1">#REF!</definedName>
    <definedName name="__Ism3" localSheetId="20">#REF!</definedName>
    <definedName name="__Ism3">#REF!</definedName>
    <definedName name="__ISO220">#REF!</definedName>
    <definedName name="__iv19000">#REF!</definedName>
    <definedName name="__kd1">#REF!</definedName>
    <definedName name="__kd2">#REF!</definedName>
    <definedName name="__kd3">#REF!</definedName>
    <definedName name="__KEY3" hidden="1">'[5]SC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 localSheetId="6">[39]costing!#REF!</definedName>
    <definedName name="__mcc1" localSheetId="24">#REF!</definedName>
    <definedName name="__mcc1" localSheetId="3">[39]costing!#REF!</definedName>
    <definedName name="__mcc1" localSheetId="29">[39]costing!#REF!</definedName>
    <definedName name="__mcc1" localSheetId="20">#REF!</definedName>
    <definedName name="__mcc1">#REF!</definedName>
    <definedName name="__mcc2" localSheetId="6">[39]costing!#REF!</definedName>
    <definedName name="__mcc2" localSheetId="24">#REF!</definedName>
    <definedName name="__mcc2" localSheetId="3">[39]costing!#REF!</definedName>
    <definedName name="__mcc2" localSheetId="29">[39]costing!#REF!</definedName>
    <definedName name="__mcc2" localSheetId="20">#REF!</definedName>
    <definedName name="__mcc2">#REF!</definedName>
    <definedName name="__mcl132" localSheetId="3">#REF!</definedName>
    <definedName name="__mcl132" localSheetId="29">#REF!</definedName>
    <definedName name="__mcl132" localSheetId="20">#REF!</definedName>
    <definedName name="__mcl132">#REF!</definedName>
    <definedName name="__MG1" localSheetId="6">[11]Basicrates!$D$132</definedName>
    <definedName name="__MG1" localSheetId="24">#REF!</definedName>
    <definedName name="__MG1" localSheetId="3">[11]Basicrates!$D$132</definedName>
    <definedName name="__MG1" localSheetId="29">[11]Basicrates!$D$132</definedName>
    <definedName name="__MG1" localSheetId="20">#REF!</definedName>
    <definedName name="__MG1">#REF!</definedName>
    <definedName name="__mix10">4.5</definedName>
    <definedName name="__mix15">264/50</definedName>
    <definedName name="__MIX1540" localSheetId="6">'[26]Mix Design'!$P$11</definedName>
    <definedName name="__MIX1540" localSheetId="24">#REF!</definedName>
    <definedName name="__MIX1540" localSheetId="3">'[26]Mix Design'!$P$11</definedName>
    <definedName name="__MIX1540" localSheetId="29">'[26]Mix Design'!$P$11</definedName>
    <definedName name="__MIX1540" localSheetId="20">#REF!</definedName>
    <definedName name="__MIX1540">#REF!</definedName>
    <definedName name="__MIX2" localSheetId="6">'[27]Mix Design'!$P$12</definedName>
    <definedName name="__MIX2" localSheetId="24">#REF!</definedName>
    <definedName name="__MIX2" localSheetId="3">'[27]Mix Design'!$P$12</definedName>
    <definedName name="__MIX2" localSheetId="29">'[27]Mix Design'!$P$12</definedName>
    <definedName name="__MIX2" localSheetId="20">#REF!</definedName>
    <definedName name="__MIX2">#REF!</definedName>
    <definedName name="__mix20">330/50</definedName>
    <definedName name="__MIX2020" localSheetId="6">'[26]Mix Design'!$P$12</definedName>
    <definedName name="__MIX2020" localSheetId="24">#REF!</definedName>
    <definedName name="__MIX2020" localSheetId="3">'[26]Mix Design'!$P$12</definedName>
    <definedName name="__MIX2020" localSheetId="29">'[26]Mix Design'!$P$12</definedName>
    <definedName name="__MIX2020" localSheetId="20">#REF!</definedName>
    <definedName name="__MIX2020">#REF!</definedName>
    <definedName name="__MIX2040" localSheetId="6">'[26]Mix Design'!$P$13</definedName>
    <definedName name="__MIX2040" localSheetId="24">#REF!</definedName>
    <definedName name="__MIX2040" localSheetId="3">'[26]Mix Design'!$P$13</definedName>
    <definedName name="__MIX2040" localSheetId="29">'[26]Mix Design'!$P$13</definedName>
    <definedName name="__MIX2040" localSheetId="20">#REF!</definedName>
    <definedName name="__MIX2040">#REF!</definedName>
    <definedName name="__MIX2540" localSheetId="6">'[26]Mix Design'!$P$15</definedName>
    <definedName name="__MIX2540" localSheetId="24">#REF!</definedName>
    <definedName name="__MIX2540" localSheetId="3">'[26]Mix Design'!$P$15</definedName>
    <definedName name="__MIX2540" localSheetId="29">'[26]Mix Design'!$P$15</definedName>
    <definedName name="__MIX2540" localSheetId="20">#REF!</definedName>
    <definedName name="__MIX2540">#REF!</definedName>
    <definedName name="__Mix255" localSheetId="6">'[28]Mix Design'!$P$13</definedName>
    <definedName name="__Mix255" localSheetId="24">#REF!</definedName>
    <definedName name="__Mix255" localSheetId="3">'[28]Mix Design'!$P$13</definedName>
    <definedName name="__Mix255" localSheetId="29">'[28]Mix Design'!$P$13</definedName>
    <definedName name="__Mix255" localSheetId="20">#REF!</definedName>
    <definedName name="__Mix255">#REF!</definedName>
    <definedName name="__mix30">350/50</definedName>
    <definedName name="__mix40">450/50</definedName>
    <definedName name="__ml3" localSheetId="24">#REF!</definedName>
    <definedName name="__ml3" localSheetId="3">#REF!</definedName>
    <definedName name="__ml3" localSheetId="29">#REF!</definedName>
    <definedName name="__ml3">#REF!</definedName>
    <definedName name="__ml33" localSheetId="24">#REF!</definedName>
    <definedName name="__ml33" localSheetId="3">#REF!</definedName>
    <definedName name="__ml33" localSheetId="29">#REF!</definedName>
    <definedName name="__ml33">#REF!</definedName>
    <definedName name="__mlc33" localSheetId="24">#REF!</definedName>
    <definedName name="__mlc33" localSheetId="3">#REF!</definedName>
    <definedName name="__mlc33" localSheetId="29">#REF!</definedName>
    <definedName name="__mlc33">#REF!</definedName>
    <definedName name="__mm1">#REF!</definedName>
    <definedName name="__mm2">#REF!</definedName>
    <definedName name="__mm3">#REF!</definedName>
    <definedName name="__MMB220">#REF!</definedName>
    <definedName name="__mnk1">#REF!</definedName>
    <definedName name="__mp1" localSheetId="6">[39]costing!#REF!</definedName>
    <definedName name="__mp1" localSheetId="24">#REF!</definedName>
    <definedName name="__mp1" localSheetId="3">[39]costing!#REF!</definedName>
    <definedName name="__mp1" localSheetId="29">[39]costing!#REF!</definedName>
    <definedName name="__mp1" localSheetId="20">#REF!</definedName>
    <definedName name="__mp1">#REF!</definedName>
    <definedName name="__Mzd1" localSheetId="6">[11]Basicrates!$D$158</definedName>
    <definedName name="__Mzd1" localSheetId="24">#REF!</definedName>
    <definedName name="__Mzd1" localSheetId="3">[11]Basicrates!$D$158</definedName>
    <definedName name="__Mzd1" localSheetId="29">[11]Basicrates!$D$158</definedName>
    <definedName name="__Mzd1" localSheetId="20">#REF!</definedName>
    <definedName name="__Mzd1">#REF!</definedName>
    <definedName name="__new1">#REF!</definedName>
    <definedName name="__Nov2007" localSheetId="6" hidden="1">{"'PROFITABILITY'!$A$1:$F$45"}</definedName>
    <definedName name="__Nov2007" localSheetId="26" hidden="1">{"'PROFITABILITY'!$A$1:$F$45"}</definedName>
    <definedName name="__Nov2007" localSheetId="24" hidden="1">{"'PROFITABILITY'!$A$1:$F$45"}</definedName>
    <definedName name="__Nov2007" localSheetId="3" hidden="1">{"'PROFITABILITY'!$A$1:$F$45"}</definedName>
    <definedName name="__Nov2007" localSheetId="29" hidden="1">{"'PROFITABILITY'!$A$1:$F$45"}</definedName>
    <definedName name="__Nov2007" localSheetId="20" hidden="1">{"'PROFITABILITY'!$A$1:$F$45"}</definedName>
    <definedName name="__Nov2007" localSheetId="23" hidden="1">{"'PROFITABILITY'!$A$1:$F$45"}</definedName>
    <definedName name="__Nov2007" hidden="1">{"'PROFITABILITY'!$A$1:$F$45"}</definedName>
    <definedName name="__np3" localSheetId="6">'[22]Material '!$G$50</definedName>
    <definedName name="__np3" localSheetId="24">#REF!</definedName>
    <definedName name="__np3" localSheetId="3">'[22]Material '!$G$50</definedName>
    <definedName name="__np3" localSheetId="29">'[22]Material '!$G$50</definedName>
    <definedName name="__np3" localSheetId="20">#REF!</definedName>
    <definedName name="__np3">#REF!</definedName>
    <definedName name="__ns1" hidden="1">{#N/A,#N/A,FALSE,"COVER1.XLS ";#N/A,#N/A,FALSE,"RACT1.XLS";#N/A,#N/A,FALSE,"RACT2.XLS";#N/A,#N/A,FALSE,"ECCMP";#N/A,#N/A,FALSE,"WELDER.XLS"}</definedName>
    <definedName name="__nt75">#REF!</definedName>
    <definedName name="__OP2" localSheetId="6">[11]Basicrates!$D$152</definedName>
    <definedName name="__OP2" localSheetId="24">#REF!</definedName>
    <definedName name="__OP2" localSheetId="3">[11]Basicrates!$D$152</definedName>
    <definedName name="__OP2" localSheetId="29">[11]Basicrates!$D$152</definedName>
    <definedName name="__OP2" localSheetId="20">#REF!</definedName>
    <definedName name="__OP2">#REF!</definedName>
    <definedName name="__out2">#REF!</definedName>
    <definedName name="__pan1">#REF!</definedName>
    <definedName name="__PAN2">#REF!</definedName>
    <definedName name="__PB1">#REF!</definedName>
    <definedName name="__pdp1" localSheetId="6">[39]costing!#REF!</definedName>
    <definedName name="__pdp1" localSheetId="24">#REF!</definedName>
    <definedName name="__pdp1" localSheetId="3">[39]costing!#REF!</definedName>
    <definedName name="__pdp1" localSheetId="29">[39]costing!#REF!</definedName>
    <definedName name="__pdp1" localSheetId="20">#REF!</definedName>
    <definedName name="__pdp1">#REF!</definedName>
    <definedName name="__pdp2" localSheetId="6">[39]costing!#REF!</definedName>
    <definedName name="__pdp2" localSheetId="24">#REF!</definedName>
    <definedName name="__pdp2" localSheetId="3">[39]costing!#REF!</definedName>
    <definedName name="__pdp2" localSheetId="29">[39]costing!#REF!</definedName>
    <definedName name="__pdp2" localSheetId="20">#REF!</definedName>
    <definedName name="__pdp2">#REF!</definedName>
    <definedName name="__pdp3" localSheetId="6">[39]costing!#REF!</definedName>
    <definedName name="__pdp3" localSheetId="24">#REF!</definedName>
    <definedName name="__pdp3" localSheetId="3">[39]costing!#REF!</definedName>
    <definedName name="__pdp3" localSheetId="29">[39]costing!#REF!</definedName>
    <definedName name="__pdp3" localSheetId="20">#REF!</definedName>
    <definedName name="__pdp3">#REF!</definedName>
    <definedName name="__pep99">#REF!</definedName>
    <definedName name="__pfi1">[37]Coalmine!#REF!</definedName>
    <definedName name="__PLC220" localSheetId="26">#REF!</definedName>
    <definedName name="__PLC220" localSheetId="20">#REF!</definedName>
    <definedName name="__PLC220" localSheetId="23">#REF!</definedName>
    <definedName name="__PLC220">#REF!</definedName>
    <definedName name="__pp1">[37]Coalmine!#REF!</definedName>
    <definedName name="__pp2">[37]Coalmine!#REF!</definedName>
    <definedName name="__Q1">#REF!</definedName>
    <definedName name="__Q1_1">#REF!</definedName>
    <definedName name="__rcu2">#REF!</definedName>
    <definedName name="__Re1">#REF!</definedName>
    <definedName name="__RE220" localSheetId="26">#REF!</definedName>
    <definedName name="__RE220" localSheetId="23">#REF!</definedName>
    <definedName name="__RE220">#REF!</definedName>
    <definedName name="__RE500">#REF!</definedName>
    <definedName name="__Rl1">#REF!</definedName>
    <definedName name="__ROD6">#REF!</definedName>
    <definedName name="__row1" localSheetId="6">'[40]BOQ LT'!#REF!</definedName>
    <definedName name="__row1" localSheetId="24">#REF!</definedName>
    <definedName name="__row1" localSheetId="3">'[40]BOQ LT'!#REF!</definedName>
    <definedName name="__row1" localSheetId="29">'[40]BOQ LT'!#REF!</definedName>
    <definedName name="__row1" localSheetId="20">#REF!</definedName>
    <definedName name="__row1">#REF!</definedName>
    <definedName name="__rs1" localSheetId="20">#REF!</definedName>
    <definedName name="__rs1">#REF!</definedName>
    <definedName name="__rt1" localSheetId="20">#REF!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 localSheetId="6">'[41]Form 6'!$B$11,'[41]Form 6'!$B$14,'[41]Form 6'!$B$17,'[41]Form 6'!$B$20,'[41]Form 6'!$B$23,'[41]Form 6'!$B$26,'[41]Form 6'!$B$29,'[41]Form 6'!$B$32,'[41]Form 6'!$B$35,'[41]Form 6'!$B$38,'[41]Form 6'!$B$41,'[41]Form 6'!$B$44,'[41]Form 6'!$B$47,'[41]Form 6'!$B$50,'[41]Form 6'!$B$53,'[41]Form 6'!$B$56,'[41]Form 6'!$B$59,'[41]Form 6'!$B$62,'[41]Form 6'!$B$65,'[41]Form 6'!$B$68</definedName>
    <definedName name="__sel1" localSheetId="24">#REF!,#REF!,#REF!,#REF!,#REF!,#REF!,#REF!,#REF!,#REF!,#REF!,#REF!,#REF!,#REF!,#REF!,#REF!,#REF!,#REF!,#REF!,#REF!,#REF!</definedName>
    <definedName name="__sel1" localSheetId="3">'[41]Form 6'!$B$11,'[41]Form 6'!$B$14,'[41]Form 6'!$B$17,'[41]Form 6'!$B$20,'[41]Form 6'!$B$23,'[41]Form 6'!$B$26,'[41]Form 6'!$B$29,'[41]Form 6'!$B$32,'[41]Form 6'!$B$35,'[41]Form 6'!$B$38,'[41]Form 6'!$B$41,'[41]Form 6'!$B$44,'[41]Form 6'!$B$47,'[41]Form 6'!$B$50,'[41]Form 6'!$B$53,'[41]Form 6'!$B$56,'[41]Form 6'!$B$59,'[41]Form 6'!$B$62,'[41]Form 6'!$B$65,'[41]Form 6'!$B$68</definedName>
    <definedName name="__sel1" localSheetId="29">'[41]Form 6'!$B$11,'[41]Form 6'!$B$14,'[41]Form 6'!$B$17,'[41]Form 6'!$B$20,'[41]Form 6'!$B$23,'[41]Form 6'!$B$26,'[41]Form 6'!$B$29,'[41]Form 6'!$B$32,'[41]Form 6'!$B$35,'[41]Form 6'!$B$38,'[41]Form 6'!$B$41,'[41]Form 6'!$B$44,'[41]Form 6'!$B$47,'[41]Form 6'!$B$50,'[41]Form 6'!$B$53,'[41]Form 6'!$B$56,'[41]Form 6'!$B$59,'[41]Form 6'!$B$62,'[41]Form 6'!$B$65,'[41]Form 6'!$B$68</definedName>
    <definedName name="__sel1" localSheetId="20">#REF!,#REF!,#REF!,#REF!,#REF!,#REF!,#REF!,#REF!,#REF!,#REF!,#REF!,#REF!,#REF!,#REF!,#REF!,#REF!,#REF!,#REF!,#REF!,#REF!</definedName>
    <definedName name="__sel1">#REF!,#REF!,#REF!,#REF!,#REF!,#REF!,#REF!,#REF!,#REF!,#REF!,#REF!,#REF!,#REF!,#REF!,#REF!,#REF!,#REF!,#REF!,#REF!,#REF!</definedName>
    <definedName name="__sh1">90</definedName>
    <definedName name="__sh2">120</definedName>
    <definedName name="__sh3">150</definedName>
    <definedName name="__sh4">180</definedName>
    <definedName name="__sig1">[42]Code!$B$5</definedName>
    <definedName name="__sig2">[42]Code!$B$6</definedName>
    <definedName name="__sig3">[42]Code!$B$7</definedName>
    <definedName name="__sig4">[42]Code!$B$8</definedName>
    <definedName name="__sig5">[42]Code!$B$9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 localSheetId="24">#REF!</definedName>
    <definedName name="__tab1" localSheetId="3">#REF!</definedName>
    <definedName name="__tab1" localSheetId="29">#REF!</definedName>
    <definedName name="__tab1" localSheetId="20">#REF!</definedName>
    <definedName name="__tab1">#REF!</definedName>
    <definedName name="__tab2" localSheetId="24">#REF!</definedName>
    <definedName name="__tab2">#REF!</definedName>
    <definedName name="__TB2" localSheetId="6">'[29]SPT vs PHI'!$B$2:$C$65</definedName>
    <definedName name="__TB2" localSheetId="24">#REF!</definedName>
    <definedName name="__TB2" localSheetId="3">'[29]SPT vs PHI'!$B$2:$C$65</definedName>
    <definedName name="__TB2" localSheetId="29">'[29]SPT vs PHI'!$B$2:$C$65</definedName>
    <definedName name="__TB2" localSheetId="20">#REF!</definedName>
    <definedName name="__TB2">#REF!</definedName>
    <definedName name="__tf1" localSheetId="6">[23]Intro!$J$140</definedName>
    <definedName name="__tf1" localSheetId="24">#REF!</definedName>
    <definedName name="__tf1" localSheetId="3">[23]Intro!$J$140</definedName>
    <definedName name="__tf1" localSheetId="29">[23]Intro!$J$140</definedName>
    <definedName name="__tf1" localSheetId="20">#REF!</definedName>
    <definedName name="__tf1">#REF!</definedName>
    <definedName name="__tf2" localSheetId="6">[23]Intro!$J$142</definedName>
    <definedName name="__tf2" localSheetId="24">#REF!</definedName>
    <definedName name="__tf2" localSheetId="3">[23]Intro!$J$142</definedName>
    <definedName name="__tf2" localSheetId="29">[23]Intro!$J$142</definedName>
    <definedName name="__tf2" localSheetId="20">#REF!</definedName>
    <definedName name="__tf2">#REF!</definedName>
    <definedName name="__tf3" localSheetId="6">[23]Intro!$J$148</definedName>
    <definedName name="__tf3" localSheetId="24">#REF!</definedName>
    <definedName name="__tf3" localSheetId="3">[23]Intro!$J$148</definedName>
    <definedName name="__tf3" localSheetId="29">[23]Intro!$J$148</definedName>
    <definedName name="__tf3" localSheetId="20">#REF!</definedName>
    <definedName name="__tf3">#REF!</definedName>
    <definedName name="__tf4" localSheetId="6">[23]Intro!$J$150</definedName>
    <definedName name="__tf4" localSheetId="24">#REF!</definedName>
    <definedName name="__tf4" localSheetId="3">[23]Intro!$J$150</definedName>
    <definedName name="__tf4" localSheetId="29">[23]Intro!$J$150</definedName>
    <definedName name="__tf4" localSheetId="20">#REF!</definedName>
    <definedName name="__tf4">#REF!</definedName>
    <definedName name="__tfd1" localSheetId="6">[23]Intro!$L$141</definedName>
    <definedName name="__tfd1" localSheetId="24">#REF!</definedName>
    <definedName name="__tfd1" localSheetId="3">[23]Intro!$L$141</definedName>
    <definedName name="__tfd1" localSheetId="29">[23]Intro!$L$141</definedName>
    <definedName name="__tfd1" localSheetId="20">#REF!</definedName>
    <definedName name="__tfd1">#REF!</definedName>
    <definedName name="__tfd2" localSheetId="6">[23]Intro!$L$143</definedName>
    <definedName name="__tfd2" localSheetId="24">#REF!</definedName>
    <definedName name="__tfd2" localSheetId="3">[23]Intro!$L$143</definedName>
    <definedName name="__tfd2" localSheetId="29">[23]Intro!$L$143</definedName>
    <definedName name="__tfd2" localSheetId="20">#REF!</definedName>
    <definedName name="__tfd2">#REF!</definedName>
    <definedName name="__tfd3" localSheetId="6">[23]Intro!$L$147</definedName>
    <definedName name="__tfd3" localSheetId="24">#REF!</definedName>
    <definedName name="__tfd3" localSheetId="3">[23]Intro!$L$147</definedName>
    <definedName name="__tfd3" localSheetId="29">[23]Intro!$L$147</definedName>
    <definedName name="__tfd3" localSheetId="20">#REF!</definedName>
    <definedName name="__tfd3">#REF!</definedName>
    <definedName name="__tfd4" localSheetId="6">[23]Intro!$L$149</definedName>
    <definedName name="__tfd4" localSheetId="24">#REF!</definedName>
    <definedName name="__tfd4" localSheetId="3">[23]Intro!$L$149</definedName>
    <definedName name="__tfd4" localSheetId="29">[23]Intro!$L$149</definedName>
    <definedName name="__tfd4" localSheetId="20">#REF!</definedName>
    <definedName name="__tfd4">#REF!</definedName>
    <definedName name="__Tk1" localSheetId="20">#REF!</definedName>
    <definedName name="__Tk1">#REF!</definedName>
    <definedName name="__Tk11" localSheetId="20">#REF!</definedName>
    <definedName name="__Tk11">#REF!</definedName>
    <definedName name="__Tk2">#REF!</definedName>
    <definedName name="__Tkl1">#REF!</definedName>
    <definedName name="__tl1">#REF!</definedName>
    <definedName name="__tl2">#REF!</definedName>
    <definedName name="__tr1" localSheetId="6">[23]Intro!$C$140</definedName>
    <definedName name="__tr1" localSheetId="24">#REF!</definedName>
    <definedName name="__tr1" localSheetId="3">[23]Intro!$C$140</definedName>
    <definedName name="__tr1" localSheetId="29">[23]Intro!$C$140</definedName>
    <definedName name="__tr1" localSheetId="20">#REF!</definedName>
    <definedName name="__tr1">#REF!</definedName>
    <definedName name="__tr2" localSheetId="6">[23]Intro!$C$142</definedName>
    <definedName name="__tr2" localSheetId="24">#REF!</definedName>
    <definedName name="__tr2" localSheetId="3">[23]Intro!$C$142</definedName>
    <definedName name="__tr2" localSheetId="29">[23]Intro!$C$142</definedName>
    <definedName name="__tr2" localSheetId="20">#REF!</definedName>
    <definedName name="__tr2">#REF!</definedName>
    <definedName name="__TR220" localSheetId="26">#REF!</definedName>
    <definedName name="__TR220" localSheetId="20">#REF!</definedName>
    <definedName name="__TR220" localSheetId="23">#REF!</definedName>
    <definedName name="__TR220">#REF!</definedName>
    <definedName name="__tr3" localSheetId="6">[23]Intro!$C$150</definedName>
    <definedName name="__tr3" localSheetId="24">#REF!</definedName>
    <definedName name="__tr3" localSheetId="3">[23]Intro!$C$150</definedName>
    <definedName name="__tr3" localSheetId="29">[23]Intro!$C$150</definedName>
    <definedName name="__tr3" localSheetId="20">#REF!</definedName>
    <definedName name="__tr3">#REF!</definedName>
    <definedName name="__TR500" localSheetId="26">#REF!</definedName>
    <definedName name="__TR500" localSheetId="20">#REF!</definedName>
    <definedName name="__TR500" localSheetId="23">#REF!</definedName>
    <definedName name="__TR500">#REF!</definedName>
    <definedName name="__tr75">#REF!</definedName>
    <definedName name="__trd1" localSheetId="6">[23]Intro!$B$140</definedName>
    <definedName name="__trd1" localSheetId="24">#REF!</definedName>
    <definedName name="__trd1" localSheetId="3">[23]Intro!$B$140</definedName>
    <definedName name="__trd1" localSheetId="29">[23]Intro!$B$140</definedName>
    <definedName name="__trd1" localSheetId="20">#REF!</definedName>
    <definedName name="__trd1">#REF!</definedName>
    <definedName name="__trd2" localSheetId="6">[23]Intro!$B$142</definedName>
    <definedName name="__trd2" localSheetId="24">#REF!</definedName>
    <definedName name="__trd2" localSheetId="3">[23]Intro!$B$142</definedName>
    <definedName name="__trd2" localSheetId="29">[23]Intro!$B$142</definedName>
    <definedName name="__trd2" localSheetId="20">#REF!</definedName>
    <definedName name="__trd2">#REF!</definedName>
    <definedName name="__trd3" localSheetId="6">[23]Intro!$B$148</definedName>
    <definedName name="__trd3" localSheetId="24">#REF!</definedName>
    <definedName name="__trd3" localSheetId="3">[23]Intro!$B$148</definedName>
    <definedName name="__trd3" localSheetId="29">[23]Intro!$B$148</definedName>
    <definedName name="__trd3" localSheetId="20">#REF!</definedName>
    <definedName name="__trd3">#REF!</definedName>
    <definedName name="__trt75">#REF!</definedName>
    <definedName name="__try1" localSheetId="6">[43]InputPO_Del!#REF!</definedName>
    <definedName name="__try1" localSheetId="24">#REF!</definedName>
    <definedName name="__try1" localSheetId="3">[43]InputPO_Del!#REF!</definedName>
    <definedName name="__try1" localSheetId="29">[43]InputPO_Del!#REF!</definedName>
    <definedName name="__try1" localSheetId="20">#REF!</definedName>
    <definedName name="__try1">#REF!</definedName>
    <definedName name="__tt75">#REF!</definedName>
    <definedName name="__Vf1" localSheetId="20">#REF!</definedName>
    <definedName name="__Vf1">#REF!</definedName>
    <definedName name="__Vf2" localSheetId="20">#REF!</definedName>
    <definedName name="__Vf2">#REF!</definedName>
    <definedName name="__vr1">#REF!</definedName>
    <definedName name="__VS2004" localSheetId="26" hidden="1">#REF!</definedName>
    <definedName name="__VS2004" localSheetId="23" hidden="1">#REF!</definedName>
    <definedName name="__VS2004" hidden="1">#REF!</definedName>
    <definedName name="__Wc1">#REF!</definedName>
    <definedName name="__WC3">#REF!</definedName>
    <definedName name="__WD2" localSheetId="6">[11]Basicrates!$D$131</definedName>
    <definedName name="__WD2" localSheetId="24">#REF!</definedName>
    <definedName name="__WD2" localSheetId="3">[11]Basicrates!$D$131</definedName>
    <definedName name="__WD2" localSheetId="29">[11]Basicrates!$D$131</definedName>
    <definedName name="__WD2" localSheetId="20">#REF!</definedName>
    <definedName name="__WD2">#REF!</definedName>
    <definedName name="__wp1" localSheetId="20">#REF!</definedName>
    <definedName name="__wp1">#REF!</definedName>
    <definedName name="__Wr1" localSheetId="20">#REF!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localSheetId="6" hidden="1">'[10]Info Entry'!$A$2:$C$32</definedName>
    <definedName name="__xlcn.WorksheetConnection_InfoEntryA2D32" localSheetId="24" hidden="1">#REF!</definedName>
    <definedName name="__xlcn.WorksheetConnection_InfoEntryA2D32" localSheetId="3" hidden="1">'[10]Info Entry'!$A$2:$C$32</definedName>
    <definedName name="__xlcn.WorksheetConnection_InfoEntryA2D32" localSheetId="29" hidden="1">'[10]Info Entry'!$A$2:$C$32</definedName>
    <definedName name="__xlcn.WorksheetConnection_InfoEntryA2D32" localSheetId="20" hidden="1">#REF!</definedName>
    <definedName name="__xlcn.WorksheetConnection_InfoEntryA2D32" hidden="1">#REF!</definedName>
    <definedName name="__xlfn_COUNTIFS">#N/A</definedName>
    <definedName name="__xlfn_SUMIFS">#N/A</definedName>
    <definedName name="__xlnm._FilterDatabase" localSheetId="3">#N/A</definedName>
    <definedName name="__xlnm._FilterDatabase" localSheetId="29">#N/A</definedName>
    <definedName name="__xlnm._FilterDatabase">#N/A</definedName>
    <definedName name="__xlnm._FilterDatabase_1" localSheetId="6">#REF!</definedName>
    <definedName name="__xlnm._FilterDatabase_1" localSheetId="26">#REF!</definedName>
    <definedName name="__xlnm._FilterDatabase_1" localSheetId="20">#REF!</definedName>
    <definedName name="__xlnm._FilterDatabase_1" localSheetId="23">#REF!</definedName>
    <definedName name="__xlnm._FilterDatabase_1">#REF!</definedName>
    <definedName name="__xlnm._FilterDatabase_1_1">"#REF!"</definedName>
    <definedName name="__xlnm._FilterDatabase_2" localSheetId="6">#REF!</definedName>
    <definedName name="__xlnm._FilterDatabase_2" localSheetId="26">#REF!</definedName>
    <definedName name="__xlnm._FilterDatabase_2" localSheetId="20">#REF!</definedName>
    <definedName name="__xlnm._FilterDatabase_2" localSheetId="23">#REF!</definedName>
    <definedName name="__xlnm._FilterDatabase_2">#REF!</definedName>
    <definedName name="__xlnm._FilterDatabase_2_1">"#REF!"</definedName>
    <definedName name="__xlnm._FilterDatabase_3" localSheetId="6">#REF!</definedName>
    <definedName name="__xlnm._FilterDatabase_3" localSheetId="26">#REF!</definedName>
    <definedName name="__xlnm._FilterDatabase_3" localSheetId="20">#REF!</definedName>
    <definedName name="__xlnm._FilterDatabase_3" localSheetId="23">#REF!</definedName>
    <definedName name="__xlnm._FilterDatabase_3">#REF!</definedName>
    <definedName name="__xlnm._FilterDatabase_3_1">"#REF!"</definedName>
    <definedName name="__xlnm._FilterDatabase_4" localSheetId="6">#REF!</definedName>
    <definedName name="__xlnm._FilterDatabase_4" localSheetId="26">#REF!</definedName>
    <definedName name="__xlnm._FilterDatabase_4" localSheetId="20">#REF!</definedName>
    <definedName name="__xlnm._FilterDatabase_4" localSheetId="23">#REF!</definedName>
    <definedName name="__xlnm._FilterDatabase_4">#REF!</definedName>
    <definedName name="__xlnm._FilterDatabase_5">#N/A</definedName>
    <definedName name="__xlnm.Database">"#REF!"</definedName>
    <definedName name="__xlnm.Database_1">"#REF!"</definedName>
    <definedName name="__xlnm.Print_Area" localSheetId="6">#REF!</definedName>
    <definedName name="__xlnm.Print_Area" localSheetId="26">#REF!</definedName>
    <definedName name="__xlnm.Print_Area" localSheetId="3">#REF!</definedName>
    <definedName name="__xlnm.Print_Area" localSheetId="29">#REF!</definedName>
    <definedName name="__xlnm.Print_Area" localSheetId="20">#REF!</definedName>
    <definedName name="__xlnm.Print_Area" localSheetId="7">#REF!</definedName>
    <definedName name="__xlnm.Print_Area" localSheetId="23">#REF!</definedName>
    <definedName name="__xlnm.Print_Area">"$#REF!.$A$1:$D$37"</definedName>
    <definedName name="__xlnm.Print_Area_1" localSheetId="6">#REF!</definedName>
    <definedName name="__xlnm.Print_Area_1" localSheetId="26">#REF!</definedName>
    <definedName name="__xlnm.Print_Area_1" localSheetId="3">#REF!</definedName>
    <definedName name="__xlnm.Print_Area_1" localSheetId="29">#REF!</definedName>
    <definedName name="__xlnm.Print_Area_1" localSheetId="20">#REF!</definedName>
    <definedName name="__xlnm.Print_Area_1" localSheetId="7">#REF!</definedName>
    <definedName name="__xlnm.Print_Area_1" localSheetId="23">#REF!</definedName>
    <definedName name="__xlnm.Print_Area_1">"$#REF!.$A$1:$D$37"</definedName>
    <definedName name="__xlnm.Print_Area_1_1" localSheetId="6">"#REF!"</definedName>
    <definedName name="__xlnm.Print_Area_1_1" localSheetId="26">"#REF!"</definedName>
    <definedName name="__xlnm.Print_Area_1_1" localSheetId="3">"#REF!"</definedName>
    <definedName name="__xlnm.Print_Area_1_1" localSheetId="29">"#REF!"</definedName>
    <definedName name="__xlnm.Print_Area_1_1" localSheetId="20">"#REF!"</definedName>
    <definedName name="__xlnm.Print_Area_1_1" localSheetId="23">"#REF!"</definedName>
    <definedName name="__xlnm.Print_Area_1_1">#REF!</definedName>
    <definedName name="__xlnm.Print_Area_1_2">"#REF!"</definedName>
    <definedName name="__xlnm.Print_Area_1_3">"#REF!"</definedName>
    <definedName name="__xlnm.Print_Area_10" localSheetId="6">#REF!</definedName>
    <definedName name="__xlnm.Print_Area_10" localSheetId="26">#REF!</definedName>
    <definedName name="__xlnm.Print_Area_10" localSheetId="20">#REF!</definedName>
    <definedName name="__xlnm.Print_Area_10" localSheetId="23">#REF!</definedName>
    <definedName name="__xlnm.Print_Area_10">#REF!</definedName>
    <definedName name="__xlnm.Print_Area_10_1">"#REF!"</definedName>
    <definedName name="__xlnm.Print_Area_11" localSheetId="6">#REF!</definedName>
    <definedName name="__xlnm.Print_Area_11" localSheetId="26">#REF!</definedName>
    <definedName name="__xlnm.Print_Area_11" localSheetId="20">#REF!</definedName>
    <definedName name="__xlnm.Print_Area_11" localSheetId="23">#REF!</definedName>
    <definedName name="__xlnm.Print_Area_11">#REF!</definedName>
    <definedName name="__xlnm.Print_Area_13" localSheetId="6">#REF!</definedName>
    <definedName name="__xlnm.Print_Area_13">#REF!</definedName>
    <definedName name="__xlnm.Print_Area_2" localSheetId="6">#REF!</definedName>
    <definedName name="__xlnm.Print_Area_2" localSheetId="26">#REF!</definedName>
    <definedName name="__xlnm.Print_Area_2" localSheetId="3">#REF!</definedName>
    <definedName name="__xlnm.Print_Area_2" localSheetId="29">#REF!</definedName>
    <definedName name="__xlnm.Print_Area_2" localSheetId="20">#REF!</definedName>
    <definedName name="__xlnm.Print_Area_2" localSheetId="7">#REF!</definedName>
    <definedName name="__xlnm.Print_Area_2" localSheetId="23">#REF!</definedName>
    <definedName name="__xlnm.Print_Area_2">"$#REF!.$A$1:$Z$38"</definedName>
    <definedName name="__xlnm.Print_Area_3" localSheetId="6">#REF!</definedName>
    <definedName name="__xlnm.Print_Area_3" localSheetId="26">#REF!</definedName>
    <definedName name="__xlnm.Print_Area_3" localSheetId="3">#REF!</definedName>
    <definedName name="__xlnm.Print_Area_3" localSheetId="29">#REF!</definedName>
    <definedName name="__xlnm.Print_Area_3" localSheetId="20">#REF!</definedName>
    <definedName name="__xlnm.Print_Area_3" localSheetId="7">#REF!</definedName>
    <definedName name="__xlnm.Print_Area_3" localSheetId="23">#REF!</definedName>
    <definedName name="__xlnm.Print_Area_3">"$#REF!.$A$1:$E$42"</definedName>
    <definedName name="__xlnm.Print_Area_3_1" localSheetId="6">#REF!</definedName>
    <definedName name="__xlnm.Print_Area_3_1" localSheetId="26">#REF!</definedName>
    <definedName name="__xlnm.Print_Area_3_1" localSheetId="20">#REF!</definedName>
    <definedName name="__xlnm.Print_Area_3_1" localSheetId="23">#REF!</definedName>
    <definedName name="__xlnm.Print_Area_3_1">#REF!</definedName>
    <definedName name="__xlnm.Print_Area_3_2">"#REF!"</definedName>
    <definedName name="__xlnm.Print_Area_3_3">"#REF!"</definedName>
    <definedName name="__xlnm.Print_Area_4" localSheetId="6">#REF!</definedName>
    <definedName name="__xlnm.Print_Area_4" localSheetId="26">#REF!</definedName>
    <definedName name="__xlnm.Print_Area_4" localSheetId="3">#REF!</definedName>
    <definedName name="__xlnm.Print_Area_4" localSheetId="29">#REF!</definedName>
    <definedName name="__xlnm.Print_Area_4" localSheetId="20">#REF!</definedName>
    <definedName name="__xlnm.Print_Area_4" localSheetId="7">#REF!</definedName>
    <definedName name="__xlnm.Print_Area_4" localSheetId="23">#REF!</definedName>
    <definedName name="__xlnm.Print_Area_4">"$#REF!.$A$1:$D$37"</definedName>
    <definedName name="__xlnm.Print_Area_5" localSheetId="6">#REF!</definedName>
    <definedName name="__xlnm.Print_Area_5" localSheetId="26">#REF!</definedName>
    <definedName name="__xlnm.Print_Area_5" localSheetId="3">#REF!</definedName>
    <definedName name="__xlnm.Print_Area_5" localSheetId="29">#REF!</definedName>
    <definedName name="__xlnm.Print_Area_5" localSheetId="20">#REF!</definedName>
    <definedName name="__xlnm.Print_Area_5" localSheetId="7">#REF!</definedName>
    <definedName name="__xlnm.Print_Area_5" localSheetId="23">#REF!</definedName>
    <definedName name="__xlnm.Print_Area_5">"$#REF!.$A$1:$D$37"</definedName>
    <definedName name="__xlnm.Print_Area_6" localSheetId="6">#REF!</definedName>
    <definedName name="__xlnm.Print_Area_6" localSheetId="26">#REF!</definedName>
    <definedName name="__xlnm.Print_Area_6" localSheetId="3">#REF!</definedName>
    <definedName name="__xlnm.Print_Area_6" localSheetId="29">#REF!</definedName>
    <definedName name="__xlnm.Print_Area_6" localSheetId="20">#REF!</definedName>
    <definedName name="__xlnm.Print_Area_6" localSheetId="7">#REF!</definedName>
    <definedName name="__xlnm.Print_Area_6" localSheetId="23">#REF!</definedName>
    <definedName name="__xlnm.Print_Area_6">"$#REF!.$A$1:$O$46"</definedName>
    <definedName name="__xlnm.Print_Area_7" localSheetId="6">#REF!</definedName>
    <definedName name="__xlnm.Print_Area_7" localSheetId="26">#REF!</definedName>
    <definedName name="__xlnm.Print_Area_7" localSheetId="3">#REF!</definedName>
    <definedName name="__xlnm.Print_Area_7" localSheetId="29">#REF!</definedName>
    <definedName name="__xlnm.Print_Area_7" localSheetId="20">#REF!</definedName>
    <definedName name="__xlnm.Print_Area_7" localSheetId="7">#REF!</definedName>
    <definedName name="__xlnm.Print_Area_7" localSheetId="23">#REF!</definedName>
    <definedName name="__xlnm.Print_Area_7">"$#REF!.$A$1:$O$42"</definedName>
    <definedName name="__xlnm.Print_Area_8" localSheetId="6">#REF!</definedName>
    <definedName name="__xlnm.Print_Area_8" localSheetId="26">#REF!</definedName>
    <definedName name="__xlnm.Print_Area_8" localSheetId="20">#REF!</definedName>
    <definedName name="__xlnm.Print_Area_8" localSheetId="23">#REF!</definedName>
    <definedName name="__xlnm.Print_Area_8">#REF!</definedName>
    <definedName name="__xlnm.Print_Area_9" localSheetId="6">#REF!</definedName>
    <definedName name="__xlnm.Print_Area_9">#REF!</definedName>
    <definedName name="__xlnm.Print_Titles" localSheetId="6">#REF!</definedName>
    <definedName name="__xlnm.Print_Titles" localSheetId="3">#REF!</definedName>
    <definedName name="__xlnm.Print_Titles" localSheetId="29">#REF!</definedName>
    <definedName name="__xlnm.Print_Titles">#REF!</definedName>
    <definedName name="__xlnm.Print_Titles_1" localSheetId="26">#REF!</definedName>
    <definedName name="__xlnm.Print_Titles_1" localSheetId="3">#REF!</definedName>
    <definedName name="__xlnm.Print_Titles_1" localSheetId="29">#REF!</definedName>
    <definedName name="__xlnm.Print_Titles_1" localSheetId="23">#REF!</definedName>
    <definedName name="__xlnm.Print_Titles_1">#REF!</definedName>
    <definedName name="__xlnm.Print_Titles_1_1">#REF!</definedName>
    <definedName name="__xlnm.Print_Titles_1_2">"#REF!"</definedName>
    <definedName name="__xlnm.Print_Titles_1_3">"#REF!"</definedName>
    <definedName name="__xlnm.Print_Titles_2" localSheetId="6">#REF!</definedName>
    <definedName name="__xlnm.Print_Titles_2" localSheetId="26">#REF!</definedName>
    <definedName name="__xlnm.Print_Titles_2" localSheetId="20">#REF!</definedName>
    <definedName name="__xlnm.Print_Titles_2" localSheetId="23">#REF!</definedName>
    <definedName name="__xlnm.Print_Titles_2">#REF!</definedName>
    <definedName name="__xlnm.Print_Titles_3" localSheetId="6">#REF!</definedName>
    <definedName name="__xlnm.Print_Titles_3" localSheetId="26">#REF!</definedName>
    <definedName name="__xlnm.Print_Titles_3" localSheetId="23">#REF!</definedName>
    <definedName name="__xlnm.Print_Titles_3">#REF!</definedName>
    <definedName name="__xlnm.Print_Titles_3_1" localSheetId="6">#REF!</definedName>
    <definedName name="__xlnm.Print_Titles_3_1" localSheetId="26">#REF!</definedName>
    <definedName name="__xlnm.Print_Titles_3_1" localSheetId="23">#REF!</definedName>
    <definedName name="__xlnm.Print_Titles_3_1">#REF!</definedName>
    <definedName name="__xlnm.Print_Titles_3_2">"#REF!"</definedName>
    <definedName name="__xlnm.Print_Titles_3_3">"#REF!"</definedName>
    <definedName name="__xlnm.Print_Titles_4" localSheetId="6">#REF!</definedName>
    <definedName name="__xlnm.Print_Titles_4" localSheetId="26">#REF!</definedName>
    <definedName name="__xlnm.Print_Titles_4" localSheetId="20">#REF!</definedName>
    <definedName name="__xlnm.Print_Titles_4" localSheetId="23">#REF!</definedName>
    <definedName name="__xlnm.Print_Titles_4">#REF!</definedName>
    <definedName name="__xlnm.Print_Titles_7" localSheetId="6">#REF!</definedName>
    <definedName name="__xlnm.Print_Titles_7">#REF!</definedName>
    <definedName name="__xlnm.Recorder">"#REF!"</definedName>
    <definedName name="__xlnm.Recorder_1">"#REF!"</definedName>
    <definedName name="__ZS1" localSheetId="24">#REF!</definedName>
    <definedName name="__ZS1">#REF!</definedName>
    <definedName name="__ZS2" localSheetId="24">#REF!</definedName>
    <definedName name="__ZS2">#REF!</definedName>
    <definedName name="_0" localSheetId="24">#REF!</definedName>
    <definedName name="_0">#REF!</definedName>
    <definedName name="_0___0">#REF!</definedName>
    <definedName name="_033">#REF!</definedName>
    <definedName name="_066">#REF!</definedName>
    <definedName name="_0790" localSheetId="26">#REF!</definedName>
    <definedName name="_0790" localSheetId="23">#REF!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'[44](4) Task_Productivty'!$A$1</definedName>
    <definedName name="_1_3_1_1">#REF!</definedName>
    <definedName name="_1_Jan17">#REF!</definedName>
    <definedName name="_10.0mm" localSheetId="6">'[45]Materials '!$AV$9</definedName>
    <definedName name="_10.0mm" localSheetId="24">#REF!</definedName>
    <definedName name="_10.0mm" localSheetId="3">'[45]Materials '!$AV$9</definedName>
    <definedName name="_10.0mm" localSheetId="29">'[45]Materials '!$AV$9</definedName>
    <definedName name="_10.0mm" localSheetId="20">#REF!</definedName>
    <definedName name="_10.0mm">#REF!</definedName>
    <definedName name="_10________123Graph_ACHART_1" localSheetId="26" hidden="1">#REF!</definedName>
    <definedName name="_10________123Graph_ACHART_1" localSheetId="20" hidden="1">#REF!</definedName>
    <definedName name="_10________123Graph_ACHART_1" localSheetId="23" hidden="1">#REF!</definedName>
    <definedName name="_10________123Graph_ACHART_1" hidden="1">#REF!</definedName>
    <definedName name="_10____123Graph_ACHART_1" localSheetId="26" hidden="1">#REF!</definedName>
    <definedName name="_10____123Graph_ACHART_1" localSheetId="23" hidden="1">#REF!</definedName>
    <definedName name="_10____123Graph_ACHART_1" hidden="1">#REF!</definedName>
    <definedName name="_10__123Graph_BCHART_1" hidden="1">#REF!</definedName>
    <definedName name="_10_a1_1_1_1">#REF!</definedName>
    <definedName name="_10_s_1_1">[30]Vdc5!#REF!</definedName>
    <definedName name="_1000A01">#N/A</definedName>
    <definedName name="_10Excel_BuiltIn_Print_Area_18_1" localSheetId="20">#REF!</definedName>
    <definedName name="_10Excel_BuiltIn_Print_Area_18_1">#REF!</definedName>
    <definedName name="_10Excel_BuiltIn_Print_Area_3_1" localSheetId="20">#REF!</definedName>
    <definedName name="_10Excel_BuiltIn_Print_Area_3_1">#REF!</definedName>
    <definedName name="_10Excel_BuiltIn_Print_Area_4_1_1_1_1" localSheetId="6">#REF!</definedName>
    <definedName name="_10Excel_BuiltIn_Print_Area_4_1_1_1_1" localSheetId="26">#REF!</definedName>
    <definedName name="_10Excel_BuiltIn_Print_Area_4_1_1_1_1" localSheetId="7">#REF!</definedName>
    <definedName name="_10Excel_BuiltIn_Print_Area_4_1_1_1_1" localSheetId="23">#REF!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localSheetId="6" hidden="1">#REF!</definedName>
    <definedName name="_11________123Graph_BCHART_1" localSheetId="26" hidden="1">#REF!</definedName>
    <definedName name="_11________123Graph_BCHART_1" localSheetId="20" hidden="1">#REF!</definedName>
    <definedName name="_11________123Graph_BCHART_1" localSheetId="23" hidden="1">#REF!</definedName>
    <definedName name="_11________123Graph_BCHART_1" hidden="1">#REF!</definedName>
    <definedName name="_11____123Graph_BCHART_1" localSheetId="6" hidden="1">#REF!</definedName>
    <definedName name="_11____123Graph_BCHART_1" localSheetId="26" hidden="1">#REF!</definedName>
    <definedName name="_11____123Graph_BCHART_1" localSheetId="23" hidden="1">#REF!</definedName>
    <definedName name="_11____123Graph_BCHART_1" hidden="1">#REF!</definedName>
    <definedName name="_11_3_0Crite" localSheetId="6">#REF!</definedName>
    <definedName name="_11_3_0Crite" localSheetId="26">#REF!</definedName>
    <definedName name="_11_3_0Crite" localSheetId="23">#REF!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 localSheetId="26">#REF!</definedName>
    <definedName name="_11Excel_BuiltIn_Print_Area_4_1_1_1_1_1" localSheetId="7">#REF!</definedName>
    <definedName name="_11Excel_BuiltIn_Print_Area_4_1_1_1_1_1" localSheetId="23">#REF!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localSheetId="6" hidden="1">#REF!</definedName>
    <definedName name="_12________123Graph_CCHART_1" localSheetId="26" hidden="1">#REF!</definedName>
    <definedName name="_12________123Graph_CCHART_1" localSheetId="20" hidden="1">#REF!</definedName>
    <definedName name="_12________123Graph_CCHART_1" localSheetId="23" hidden="1">#REF!</definedName>
    <definedName name="_12________123Graph_CCHART_1" hidden="1">#REF!</definedName>
    <definedName name="_12____123Graph_CCHART_1" localSheetId="6" hidden="1">#REF!</definedName>
    <definedName name="_12____123Graph_CCHART_1" localSheetId="26" hidden="1">#REF!</definedName>
    <definedName name="_12____123Graph_CCHART_1" localSheetId="23" hidden="1">#REF!</definedName>
    <definedName name="_12____123Graph_CCHART_1" hidden="1">#REF!</definedName>
    <definedName name="_12__123Graph_BCHART_1" localSheetId="6" hidden="1">#REF!</definedName>
    <definedName name="_12__123Graph_BCHART_1" localSheetId="26" hidden="1">#REF!</definedName>
    <definedName name="_12__123Graph_BCHART_1" localSheetId="23"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 localSheetId="26">#REF!</definedName>
    <definedName name="_12Excel_BuiltIn_Print_Area_4_1_1_1_1_1_1" localSheetId="7">#REF!</definedName>
    <definedName name="_12Excel_BuiltIn_Print_Area_4_1_1_1_1_1_1" localSheetId="23">#REF!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 localSheetId="6">'[45]Materials '!$AV$7</definedName>
    <definedName name="_13.2mm" localSheetId="24">#REF!</definedName>
    <definedName name="_13.2mm" localSheetId="3">'[45]Materials '!$AV$7</definedName>
    <definedName name="_13.2mm" localSheetId="29">'[45]Materials '!$AV$7</definedName>
    <definedName name="_13.2mm" localSheetId="20">#REF!</definedName>
    <definedName name="_13.2mm">#REF!</definedName>
    <definedName name="_13____123Graph_ACHART_1" localSheetId="6" hidden="1">#REF!</definedName>
    <definedName name="_13____123Graph_ACHART_1" localSheetId="26" hidden="1">#REF!</definedName>
    <definedName name="_13____123Graph_ACHART_1" localSheetId="20" hidden="1">#REF!</definedName>
    <definedName name="_13____123Graph_ACHART_1" localSheetId="23" hidden="1">#REF!</definedName>
    <definedName name="_13____123Graph_ACHART_1" hidden="1">#REF!</definedName>
    <definedName name="_13___123Graph_ACHART_1" localSheetId="6" hidden="1">#REF!</definedName>
    <definedName name="_13___123Graph_ACHART_1" localSheetId="26" hidden="1">#REF!</definedName>
    <definedName name="_13___123Graph_ACHART_1" localSheetId="23" hidden="1">#REF!</definedName>
    <definedName name="_13___123Graph_ACHART_1" hidden="1">#REF!</definedName>
    <definedName name="_13_3_0Criteria" localSheetId="26">#REF!</definedName>
    <definedName name="_13_3_0Criteria" localSheetId="23">#REF!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 localSheetId="20">#REF!</definedName>
    <definedName name="_13Excel_BuiltIn_Print_Area_2_1">#REF!</definedName>
    <definedName name="_13Excel_BuiltIn_Print_Area_2_1_1_1_1" localSheetId="20">#REF!</definedName>
    <definedName name="_13Excel_BuiltIn_Print_Area_2_1_1_1_1">#REF!</definedName>
    <definedName name="_13Excel_BuiltIn_Print_Area_3_1_1_1_1" localSheetId="20">#REF!</definedName>
    <definedName name="_13Excel_BuiltIn_Print_Area_3_1_1_1_1">#REF!</definedName>
    <definedName name="_13Excel_BuiltIn_Print_Area_4_1_1_1_1_1_1_1_1_1_1" localSheetId="6">#REF!</definedName>
    <definedName name="_13Excel_BuiltIn_Print_Area_4_1_1_1_1_1_1_1_1_1_1" localSheetId="26">#REF!</definedName>
    <definedName name="_13Excel_BuiltIn_Print_Area_4_1_1_1_1_1_1_1_1_1_1" localSheetId="7">#REF!</definedName>
    <definedName name="_13Excel_BuiltIn_Print_Area_4_1_1_1_1_1_1_1_1_1_1" localSheetId="23">#REF!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localSheetId="6" hidden="1">#REF!</definedName>
    <definedName name="_14____123Graph_BCHART_1" localSheetId="26" hidden="1">#REF!</definedName>
    <definedName name="_14____123Graph_BCHART_1" localSheetId="20" hidden="1">#REF!</definedName>
    <definedName name="_14____123Graph_BCHART_1" localSheetId="23" hidden="1">#REF!</definedName>
    <definedName name="_14____123Graph_BCHART_1" hidden="1">#REF!</definedName>
    <definedName name="_14___123Graph_BCHART_1" localSheetId="6" hidden="1">#REF!</definedName>
    <definedName name="_14___123Graph_BCHART_1" localSheetId="20"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 localSheetId="26">#REF!</definedName>
    <definedName name="_14Excel_BuiltIn_Print_Area_4_1_1_1_1_1_1_1_1_1_1_1" localSheetId="7">#REF!</definedName>
    <definedName name="_14Excel_BuiltIn_Print_Area_4_1_1_1_1_1_1_1_1_1_1_1" localSheetId="23">#REF!</definedName>
    <definedName name="_14Excel_BuiltIn_Print_Area_4_1_1_1_1_1_1_1_1_1_1_1">#REF!</definedName>
    <definedName name="_14Excel_BuiltIn_Print_Area_5_1_1_1_1">#REF!</definedName>
    <definedName name="_14MACRO_SOMMAIRE_.Bouton9_QuandClic">#N/A</definedName>
    <definedName name="_15____123Graph_CCHART_1" localSheetId="6" hidden="1">#REF!</definedName>
    <definedName name="_15____123Graph_CCHART_1" localSheetId="26" hidden="1">#REF!</definedName>
    <definedName name="_15____123Graph_CCHART_1" localSheetId="20" hidden="1">#REF!</definedName>
    <definedName name="_15____123Graph_CCHART_1" localSheetId="23" hidden="1">#REF!</definedName>
    <definedName name="_15____123Graph_CCHART_1" hidden="1">#REF!</definedName>
    <definedName name="_15___123Graph_CCHART_1" localSheetId="6" hidden="1">#REF!</definedName>
    <definedName name="_15___123Graph_CCHART_1" localSheetId="20" hidden="1">#REF!</definedName>
    <definedName name="_15___123Graph_CCHART_1" hidden="1">#REF!</definedName>
    <definedName name="_15__123Graph_CCHART_1" localSheetId="6"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 localSheetId="26">#REF!</definedName>
    <definedName name="_15Excel_BuiltIn_Print_Area_4_1_1_1_1_1_1_1_1_1_1_1_1" localSheetId="7">#REF!</definedName>
    <definedName name="_15Excel_BuiltIn_Print_Area_4_1_1_1_1_1_1_1_1_1_1_1_1" localSheetId="23">#REF!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localSheetId="6" hidden="1">#REF!</definedName>
    <definedName name="_16__123Graph_ACHART_1" localSheetId="26" hidden="1">#REF!</definedName>
    <definedName name="_16__123Graph_ACHART_1" localSheetId="20" hidden="1">#REF!</definedName>
    <definedName name="_16__123Graph_ACHART_1" localSheetId="23" hidden="1">#REF!</definedName>
    <definedName name="_16__123Graph_ACHART_1" hidden="1">#REF!</definedName>
    <definedName name="_16_F_1_1">#REF!</definedName>
    <definedName name="_16BS">#REF!</definedName>
    <definedName name="_16Excel_BuiltIn_Print_Area_3_1_1" localSheetId="20">#REF!</definedName>
    <definedName name="_16Excel_BuiltIn_Print_Area_3_1_1">#REF!</definedName>
    <definedName name="_16Excel_BuiltIn_Print_Area_5_1_1_1_1">#REF!</definedName>
    <definedName name="_16Excel_BuiltIn_Print_Titles_1_1_1" localSheetId="20">(#REF!,#REF!)</definedName>
    <definedName name="_16Excel_BuiltIn_Print_Titles_1_1_1">(#REF!,#REF!)</definedName>
    <definedName name="_16Excel_BuiltIn_Print_Titles_4_1" localSheetId="6">#REF!</definedName>
    <definedName name="_16Excel_BuiltIn_Print_Titles_4_1" localSheetId="20">#REF!</definedName>
    <definedName name="_16Excel_BuiltIn_Print_Titles_4_1">#REF!</definedName>
    <definedName name="_16MACROS_IMPRESSION_.Démare">#N/A</definedName>
    <definedName name="_17__123Graph_BCHART_1" localSheetId="6" hidden="1">#REF!</definedName>
    <definedName name="_17__123Graph_BCHART_1" localSheetId="26" hidden="1">#REF!</definedName>
    <definedName name="_17__123Graph_BCHART_1" localSheetId="24" hidden="1">#REF!</definedName>
    <definedName name="_17__123Graph_BCHART_1" localSheetId="23" hidden="1">#REF!</definedName>
    <definedName name="_17__123Graph_BCHART_1" hidden="1">#REF!</definedName>
    <definedName name="_17_3__Criteria" localSheetId="6">#REF!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localSheetId="6" hidden="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20">#REF!</definedName>
    <definedName name="_1Excel_BuiltIn_Print_Area_1_1">#REF!</definedName>
    <definedName name="_1Excel_BuiltIn_Print_Area_10_1" localSheetId="20">#REF!</definedName>
    <definedName name="_1Excel_BuiltIn_Print_Area_10_1">#REF!</definedName>
    <definedName name="_1Excel_BuiltIn_Print_Area_3_1">#REF!</definedName>
    <definedName name="_1Excel_BuiltIn_Print_Area_4_1" localSheetId="20">#REF!</definedName>
    <definedName name="_1Excel_BuiltIn_Print_Area_4_1">#REF!</definedName>
    <definedName name="_1F" localSheetId="6" hidden="1">[46]대비표!#REF!</definedName>
    <definedName name="_1F" localSheetId="24" hidden="1">#REF!</definedName>
    <definedName name="_1F" localSheetId="3" hidden="1">[46]대비표!#REF!</definedName>
    <definedName name="_1F" localSheetId="29" hidden="1">[46]대비표!#REF!</definedName>
    <definedName name="_1F" localSheetId="20" hidden="1">#REF!</definedName>
    <definedName name="_1F" hidden="1">#REF!</definedName>
    <definedName name="_1MACRO_3___Roof_Plate_.resolution">#N/A</definedName>
    <definedName name="_2" localSheetId="6">#REF!</definedName>
    <definedName name="_2" localSheetId="24">#REF!</definedName>
    <definedName name="_2" localSheetId="20">#REF!</definedName>
    <definedName name="_2">#REF!</definedName>
    <definedName name="_2____________123Graph_BCHART_1" localSheetId="6" hidden="1">#REF!</definedName>
    <definedName name="_2____________123Graph_BCHART_1" localSheetId="20" hidden="1">#REF!</definedName>
    <definedName name="_2____________123Graph_BCHART_1" hidden="1">#REF!</definedName>
    <definedName name="_2_______123Graph_BCHART_1" localSheetId="6" hidden="1">#REF!</definedName>
    <definedName name="_2_______123Graph_BCHART_1" localSheetId="20"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localSheetId="6" hidden="1">[46]대비표!#REF!</definedName>
    <definedName name="_2_0_0_F" localSheetId="24" hidden="1">#REF!</definedName>
    <definedName name="_2_0_0_F" localSheetId="3" hidden="1">[46]대비표!#REF!</definedName>
    <definedName name="_2_0_0_F" localSheetId="29" hidden="1">[46]대비표!#REF!</definedName>
    <definedName name="_2_0_0_F" localSheetId="20" hidden="1">#REF!</definedName>
    <definedName name="_2_0_0_F" hidden="1">#REF!</definedName>
    <definedName name="_2_3_1_1">#REF!</definedName>
    <definedName name="_2_4_1_1">#REF!</definedName>
    <definedName name="_20_s_1_1">[30]Vdc5!#REF!</definedName>
    <definedName name="_20Excel_BuiltIn_Print_Area_5_1_1_1" localSheetId="20">#REF!</definedName>
    <definedName name="_20Excel_BuiltIn_Print_Area_5_1_1_1">#REF!</definedName>
    <definedName name="_20F" localSheetId="6" hidden="1">[46]대비표!#REF!</definedName>
    <definedName name="_20F" localSheetId="24" hidden="1">#REF!</definedName>
    <definedName name="_20F" localSheetId="3" hidden="1">[46]대비표!#REF!</definedName>
    <definedName name="_20F" localSheetId="29" hidden="1">[46]대비표!#REF!</definedName>
    <definedName name="_20F" localSheetId="20" hidden="1">#REF!</definedName>
    <definedName name="_20F" hidden="1">#REF!</definedName>
    <definedName name="_21_0_0_F" localSheetId="6" hidden="1">[46]대비표!#REF!</definedName>
    <definedName name="_21_0_0_F" localSheetId="24" hidden="1">#REF!</definedName>
    <definedName name="_21_0_0_F" localSheetId="3" hidden="1">[46]대비표!#REF!</definedName>
    <definedName name="_21_0_0_F" localSheetId="29" hidden="1">[46]대비표!#REF!</definedName>
    <definedName name="_21_0_0_F" localSheetId="20" hidden="1">#REF!</definedName>
    <definedName name="_21_0_0_F" hidden="1">#REF!</definedName>
    <definedName name="_21Excel_BuiltIn_Print_Area_3_1" localSheetId="20">#REF!</definedName>
    <definedName name="_21Excel_BuiltIn_Print_Area_3_1">#REF!</definedName>
    <definedName name="_21Excel_BuiltIn_Print_Area_5_1_1_1_1" localSheetId="20">#REF!</definedName>
    <definedName name="_21Excel_BuiltIn_Print_Area_5_1_1_1_1">#REF!</definedName>
    <definedName name="_21G_0Extract" localSheetId="26">#REF!</definedName>
    <definedName name="_21G_0Extract" localSheetId="23">#REF!</definedName>
    <definedName name="_21G_0Extract">#REF!</definedName>
    <definedName name="_22" localSheetId="26" hidden="1">#REF!</definedName>
    <definedName name="_22" localSheetId="23" hidden="1">#REF!</definedName>
    <definedName name="_22" hidden="1">#REF!</definedName>
    <definedName name="_22_Z_1_1">#REF!</definedName>
    <definedName name="_22Excel_BuiltIn_Print_Area_7_1_1_1_1">#REF!</definedName>
    <definedName name="_23_0_0_F" localSheetId="6" hidden="1">[46]대비표!#REF!</definedName>
    <definedName name="_23_0_0_F" localSheetId="24" hidden="1">#REF!</definedName>
    <definedName name="_23_0_0_F" localSheetId="3" hidden="1">[46]대비표!#REF!</definedName>
    <definedName name="_23_0_0_F" localSheetId="29" hidden="1">[46]대비표!#REF!</definedName>
    <definedName name="_23_0_0_F" localSheetId="20" hidden="1">#REF!</definedName>
    <definedName name="_23_0_0_F" hidden="1">#REF!</definedName>
    <definedName name="_23Excel_BuiltIn_Print_Area_3_1_1" localSheetId="20">#REF!</definedName>
    <definedName name="_23Excel_BuiltIn_Print_Area_3_1_1">#REF!</definedName>
    <definedName name="_23Excel_BuiltIn_Print_Area_8_1_1_1_1" localSheetId="20">#REF!</definedName>
    <definedName name="_23Excel_BuiltIn_Print_Area_8_1_1_1_1">#REF!</definedName>
    <definedName name="_23G__Extr" localSheetId="26">#REF!</definedName>
    <definedName name="_23G__Extr" localSheetId="23">#REF!</definedName>
    <definedName name="_23G__Extr">#REF!</definedName>
    <definedName name="_24_0_0_F" localSheetId="6" hidden="1">[46]대비표!#REF!</definedName>
    <definedName name="_24_0_0_F" localSheetId="24" hidden="1">#REF!</definedName>
    <definedName name="_24_0_0_F" localSheetId="3" hidden="1">[46]대비표!#REF!</definedName>
    <definedName name="_24_0_0_F" localSheetId="29" hidden="1">[46]대비표!#REF!</definedName>
    <definedName name="_24_0_0_F" localSheetId="20" hidden="1">#REF!</definedName>
    <definedName name="_24_0_0_F" hidden="1">#REF!</definedName>
    <definedName name="_24Excel_BuiltIn_Print_Area_1_1">#REF!</definedName>
    <definedName name="_24Excel_BuiltIn_Print_Area_9_1" localSheetId="20">#REF!</definedName>
    <definedName name="_24Excel_BuiltIn_Print_Area_9_1">#REF!</definedName>
    <definedName name="_25Excel_BuiltIn_Print_Area_1_2">#REF!</definedName>
    <definedName name="_25Excel_BuiltIn_Print_Area_3_1_1_1" localSheetId="20">#REF!</definedName>
    <definedName name="_25Excel_BuiltIn_Print_Area_3_1_1_1">#REF!</definedName>
    <definedName name="_25G__Extract" localSheetId="26">#REF!</definedName>
    <definedName name="_25G__Extract" localSheetId="23">#REF!</definedName>
    <definedName name="_25G__Extract">#REF!</definedName>
    <definedName name="_27Excel_BuiltIn_Print_Area_3_1_1_1_1">#REF!</definedName>
    <definedName name="_29Excel_BuiltIn_Print_Area_4_1_1_1_1">#REF!</definedName>
    <definedName name="_2A2" localSheetId="6">'[47]P Staff fac'!$F$12</definedName>
    <definedName name="_2A2" localSheetId="24">#REF!</definedName>
    <definedName name="_2A2" localSheetId="3">'[47]P Staff fac'!$F$12</definedName>
    <definedName name="_2A2" localSheetId="29">'[47]P Staff fac'!$F$12</definedName>
    <definedName name="_2A2" localSheetId="20">#REF!</definedName>
    <definedName name="_2A2">#REF!</definedName>
    <definedName name="_2Excel_BuiltIn_Print_Area_10">"$#REF!.$A$1:$V$42"</definedName>
    <definedName name="_2Excel_BuiltIn_Print_Area_12_1_1_1_1" localSheetId="20">#REF!</definedName>
    <definedName name="_2Excel_BuiltIn_Print_Area_12_1_1_1_1">#REF!</definedName>
    <definedName name="_2Excel_BuiltIn_Print_Area_2_1_1_1" localSheetId="20">#REF!</definedName>
    <definedName name="_2Excel_BuiltIn_Print_Area_2_1_1_1">#REF!</definedName>
    <definedName name="_2Excel_BuiltIn_Print_Area_3_1" localSheetId="20">#REF!</definedName>
    <definedName name="_2Excel_BuiltIn_Print_Area_3_1">#REF!</definedName>
    <definedName name="_2Excel_BuiltIn_Print_Area_4_1">#REF!</definedName>
    <definedName name="_2MACRO_SOMMAIRE_.Bouton1_QuandClic">#N/A</definedName>
    <definedName name="_3" localSheetId="6">#REF!</definedName>
    <definedName name="_3" localSheetId="26">#REF!</definedName>
    <definedName name="_3" localSheetId="20">#REF!</definedName>
    <definedName name="_3" localSheetId="23">#REF!</definedName>
    <definedName name="_3">#REF!</definedName>
    <definedName name="_3_______________aq" localSheetId="6">#REF!</definedName>
    <definedName name="_3_______________aq" localSheetId="20">#REF!</definedName>
    <definedName name="_3_______________aq">#REF!</definedName>
    <definedName name="_3______________b" localSheetId="6">#REF!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 localSheetId="6">[48]PRELIM5!$F$17</definedName>
    <definedName name="_3B3" localSheetId="24">#REF!</definedName>
    <definedName name="_3B3" localSheetId="3">[48]PRELIM5!$F$17</definedName>
    <definedName name="_3B3" localSheetId="29">[48]PRELIM5!$F$17</definedName>
    <definedName name="_3B3" localSheetId="20">#REF!</definedName>
    <definedName name="_3B3">#REF!</definedName>
    <definedName name="_3Excel_BuiltIn_Print_Area_10_1" localSheetId="20">#REF!</definedName>
    <definedName name="_3Excel_BuiltIn_Print_Area_10_1">#REF!</definedName>
    <definedName name="_3Excel_BuiltIn_Print_Area_11">"$#REF!.$A$1:$V$46"</definedName>
    <definedName name="_3Excel_BuiltIn_Print_Area_16_1_1_1_1" localSheetId="20">#REF!</definedName>
    <definedName name="_3Excel_BuiltIn_Print_Area_16_1_1_1_1">#REF!</definedName>
    <definedName name="_3Excel_BuiltIn_Print_Area_2_1_1_1_1_1_1_1_1_1_1_1" localSheetId="20">#REF!</definedName>
    <definedName name="_3Excel_BuiltIn_Print_Area_2_1_1_1_1_1_1_1_1_1_1_1">#REF!</definedName>
    <definedName name="_3Excel_BuiltIn_Print_Area_4_1_1">#REF!</definedName>
    <definedName name="_3Excel_BuiltIn_Print_Titles_3_1" localSheetId="20">#REF!</definedName>
    <definedName name="_3Excel_BuiltIn_Print_Titles_3_1">#REF!</definedName>
    <definedName name="_3MACRO_SOMMAIRE_.Bouton10_QuandClic">#N/A</definedName>
    <definedName name="_4" localSheetId="6">#REF!</definedName>
    <definedName name="_4" localSheetId="26">#REF!</definedName>
    <definedName name="_4" localSheetId="20">#REF!</definedName>
    <definedName name="_4" localSheetId="23">#REF!</definedName>
    <definedName name="_4">#REF!</definedName>
    <definedName name="_4_" localSheetId="6">#REF!</definedName>
    <definedName name="_4_" localSheetId="20">#REF!</definedName>
    <definedName name="_4_">#REF!</definedName>
    <definedName name="_4_____________" localSheetId="6">#REF!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 localSheetId="6">'[45]Materials '!$AV$4</definedName>
    <definedName name="_40mm" localSheetId="24">#REF!</definedName>
    <definedName name="_40mm" localSheetId="3">'[45]Materials '!$AV$4</definedName>
    <definedName name="_40mm" localSheetId="29">'[45]Materials '!$AV$4</definedName>
    <definedName name="_40mm" localSheetId="20">#REF!</definedName>
    <definedName name="_40mm">#REF!</definedName>
    <definedName name="_41aa1_" localSheetId="6" hidden="1">{#N/A,#N/A,FALSE,"CCTV"}</definedName>
    <definedName name="_41aa1_" localSheetId="26" hidden="1">{#N/A,#N/A,FALSE,"CCTV"}</definedName>
    <definedName name="_41aa1_" localSheetId="24" hidden="1">{#N/A,#N/A,FALSE,"CCTV"}</definedName>
    <definedName name="_41aa1_" localSheetId="3" hidden="1">{#N/A,#N/A,FALSE,"CCTV"}</definedName>
    <definedName name="_41aa1_" localSheetId="29" hidden="1">{#N/A,#N/A,FALSE,"CCTV"}</definedName>
    <definedName name="_41aa1_" localSheetId="20" hidden="1">{#N/A,#N/A,FALSE,"CCTV"}</definedName>
    <definedName name="_41aa1_" localSheetId="23" hidden="1">{#N/A,#N/A,FALSE,"CCTV"}</definedName>
    <definedName name="_41aa1_" hidden="1">{#N/A,#N/A,FALSE,"CCTV"}</definedName>
    <definedName name="_4321">#REF!</definedName>
    <definedName name="_4aa1_" localSheetId="6" hidden="1">{#N/A,#N/A,FALSE,"CCTV"}</definedName>
    <definedName name="_4aa1_" localSheetId="26" hidden="1">{#N/A,#N/A,FALSE,"CCTV"}</definedName>
    <definedName name="_4aa1_" localSheetId="24" hidden="1">{#N/A,#N/A,FALSE,"CCTV"}</definedName>
    <definedName name="_4aa1_" localSheetId="3" hidden="1">{#N/A,#N/A,FALSE,"CCTV"}</definedName>
    <definedName name="_4aa1_" localSheetId="29" hidden="1">{#N/A,#N/A,FALSE,"CCTV"}</definedName>
    <definedName name="_4aa1_" localSheetId="20" hidden="1">{#N/A,#N/A,FALSE,"CCTV"}</definedName>
    <definedName name="_4aa1_" localSheetId="23" hidden="1">{#N/A,#N/A,FALSE,"CCTV"}</definedName>
    <definedName name="_4aa1_" hidden="1">{#N/A,#N/A,FALSE,"CCTV"}</definedName>
    <definedName name="_4C_x" localSheetId="6">#REF!</definedName>
    <definedName name="_4C_x" localSheetId="26">#REF!</definedName>
    <definedName name="_4C_x" localSheetId="20">#REF!</definedName>
    <definedName name="_4C_x" localSheetId="23">#REF!</definedName>
    <definedName name="_4C_x">#REF!</definedName>
    <definedName name="_4Excel_BuiltIn_Print_Area_12">"$#REF!.$A$1:$P$83"</definedName>
    <definedName name="_4Excel_BuiltIn_Print_Area_17_1_1_1_1" localSheetId="20">#REF!</definedName>
    <definedName name="_4Excel_BuiltIn_Print_Area_17_1_1_1_1">#REF!</definedName>
    <definedName name="_4Excel_BuiltIn_Print_Area_3_1_1_1_1_1_1_1_1_1" localSheetId="20">#REF!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 localSheetId="20">#REF!</definedName>
    <definedName name="_5.0_Hire_and_running_charges_of_winch___grab">#REF!</definedName>
    <definedName name="_5.6mm" localSheetId="6">'[45]Materials '!$AV$10</definedName>
    <definedName name="_5.6mm" localSheetId="24">#REF!</definedName>
    <definedName name="_5.6mm" localSheetId="3">'[45]Materials '!$AV$10</definedName>
    <definedName name="_5.6mm" localSheetId="29">'[45]Materials '!$AV$10</definedName>
    <definedName name="_5.6mm" localSheetId="20">#REF!</definedName>
    <definedName name="_5.6mm">#REF!</definedName>
    <definedName name="_5___________123Graph_BCHART_1" localSheetId="6" hidden="1">#REF!</definedName>
    <definedName name="_5___________123Graph_BCHART_1" localSheetId="26" hidden="1">#REF!</definedName>
    <definedName name="_5___________123Graph_BCHART_1" localSheetId="23" hidden="1">#REF!</definedName>
    <definedName name="_5___________123Graph_BCHART_1" hidden="1">#REF!</definedName>
    <definedName name="_5______123Graph_BCHART_1" localSheetId="6"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 localSheetId="20">#REF!</definedName>
    <definedName name="_5Excel_BuiltIn_Print_Area_4_1">#REF!</definedName>
    <definedName name="_5Excel_BuiltIn_Print_Area_4_1_1_1_1">#REF!</definedName>
    <definedName name="_5MACRO_SOMMAIRE_.Bouton12_QuandClic">#N/A</definedName>
    <definedName name="_6___________123Graph_CCHART_1" localSheetId="6" hidden="1">#REF!</definedName>
    <definedName name="_6___________123Graph_CCHART_1" localSheetId="26" hidden="1">#REF!</definedName>
    <definedName name="_6___________123Graph_CCHART_1" localSheetId="24" hidden="1">#REF!</definedName>
    <definedName name="_6___________123Graph_CCHART_1" localSheetId="23" hidden="1">#REF!</definedName>
    <definedName name="_6___________123Graph_CCHART_1" hidden="1">#REF!</definedName>
    <definedName name="_6______123Graph_CCHART_1" localSheetId="6" hidden="1">#REF!</definedName>
    <definedName name="_6______123Graph_CCHART_1" hidden="1">#REF!</definedName>
    <definedName name="_6___123Graph_CCHART_1" localSheetId="6"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 localSheetId="26">#REF!</definedName>
    <definedName name="_6Excel_BuiltIn_Print_Area_1_1" localSheetId="7">#REF!</definedName>
    <definedName name="_6Excel_BuiltIn_Print_Area_1_1" localSheetId="23">#REF!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 localSheetId="20">#REF!</definedName>
    <definedName name="_6Excel_BuiltIn_Print_Area_4_1_1">#REF!</definedName>
    <definedName name="_6Excel_BuiltIn_Print_Area_4_1_1_1_1_1">#REF!</definedName>
    <definedName name="_6MACRO_SOMMAIRE_.Bouton13_QuandClic">#N/A</definedName>
    <definedName name="_7__________123Graph_ACHART_1" localSheetId="6" hidden="1">#REF!</definedName>
    <definedName name="_7__________123Graph_ACHART_1" localSheetId="26" hidden="1">#REF!</definedName>
    <definedName name="_7__________123Graph_ACHART_1" localSheetId="24" hidden="1">#REF!</definedName>
    <definedName name="_7__________123Graph_ACHART_1" localSheetId="23" hidden="1">#REF!</definedName>
    <definedName name="_7__________123Graph_ACHART_1" hidden="1">#REF!</definedName>
    <definedName name="_7_____123Graph_ACHART_1" localSheetId="6" hidden="1">#REF!</definedName>
    <definedName name="_7_____123Graph_ACHART_1" hidden="1">#REF!</definedName>
    <definedName name="_7__123Graph_ACHART_1" localSheetId="6"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 localSheetId="26">#REF!</definedName>
    <definedName name="_7Excel_BuiltIn_Print_Area_4_1" localSheetId="7">#REF!</definedName>
    <definedName name="_7Excel_BuiltIn_Print_Area_4_1" localSheetId="23">#REF!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localSheetId="6" hidden="1">#REF!</definedName>
    <definedName name="_8__________123Graph_BCHART_1" localSheetId="26" hidden="1">#REF!</definedName>
    <definedName name="_8__________123Graph_BCHART_1" localSheetId="20" hidden="1">#REF!</definedName>
    <definedName name="_8__________123Graph_BCHART_1" localSheetId="23" hidden="1">#REF!</definedName>
    <definedName name="_8__________123Graph_BCHART_1" hidden="1">#REF!</definedName>
    <definedName name="_8_____123Graph_BCHART_1" localSheetId="6" hidden="1">#REF!</definedName>
    <definedName name="_8_____123Graph_BCHART_1" localSheetId="20" hidden="1">#REF!</definedName>
    <definedName name="_8_____123Graph_BCHART_1" hidden="1">#REF!</definedName>
    <definedName name="_8__123Graph_BCHART_1" localSheetId="6"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 localSheetId="26">#REF!</definedName>
    <definedName name="_8Excel_BuiltIn_Print_Area_4_1_1" localSheetId="7">#REF!</definedName>
    <definedName name="_8Excel_BuiltIn_Print_Area_4_1_1" localSheetId="23">#REF!</definedName>
    <definedName name="_8Excel_BuiltIn_Print_Area_4_1_1">#REF!</definedName>
    <definedName name="_8Excel_BuiltIn_Print_Area_4_1_1_1_1">#REF!</definedName>
    <definedName name="_8MACRO_SOMMAIRE_.Bouton3_QuandClic">#N/A</definedName>
    <definedName name="_9__________123Graph_CCHART_1" localSheetId="6" hidden="1">#REF!</definedName>
    <definedName name="_9__________123Graph_CCHART_1" localSheetId="26" hidden="1">#REF!</definedName>
    <definedName name="_9__________123Graph_CCHART_1" localSheetId="20" hidden="1">#REF!</definedName>
    <definedName name="_9__________123Graph_CCHART_1" localSheetId="23" hidden="1">#REF!</definedName>
    <definedName name="_9__________123Graph_CCHART_1" hidden="1">#REF!</definedName>
    <definedName name="_9_____123Graph_CCHART_1" localSheetId="6" hidden="1">#REF!</definedName>
    <definedName name="_9_____123Graph_CCHART_1" localSheetId="20" hidden="1">#REF!</definedName>
    <definedName name="_9_____123Graph_CCHART_1" hidden="1">#REF!</definedName>
    <definedName name="_9__123Graph_CCHART_1" localSheetId="6"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 localSheetId="26">#REF!</definedName>
    <definedName name="_9Excel_BuiltIn_Print_Area_4_1_1_1" localSheetId="7">#REF!</definedName>
    <definedName name="_9Excel_BuiltIn_Print_Area_4_1_1_1" localSheetId="23">#REF!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 localSheetId="26">"#REF!"</definedName>
    <definedName name="_a" localSheetId="3">"#REF!"</definedName>
    <definedName name="_a" localSheetId="29">"#REF!"</definedName>
    <definedName name="_A" localSheetId="20">#REF!</definedName>
    <definedName name="_a" localSheetId="23">"#REF!"</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 localSheetId="6">#REF!</definedName>
    <definedName name="_A20000" localSheetId="26">#REF!</definedName>
    <definedName name="_A20000" localSheetId="20">#REF!</definedName>
    <definedName name="_A20000" localSheetId="23">#REF!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 localSheetId="6">#REF!</definedName>
    <definedName name="_A65537">#REF!</definedName>
    <definedName name="_A655600" localSheetId="6">#REF!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6" hidden="1">{"'PROFITABILITY'!$A$1:$F$45"}</definedName>
    <definedName name="_aa1" localSheetId="26" hidden="1">{"'PROFITABILITY'!$A$1:$F$45"}</definedName>
    <definedName name="_aa1" localSheetId="24" hidden="1">{"'PROFITABILITY'!$A$1:$F$45"}</definedName>
    <definedName name="_aa1" localSheetId="3" hidden="1">{"'PROFITABILITY'!$A$1:$F$45"}</definedName>
    <definedName name="_aa1" localSheetId="29" hidden="1">{"'PROFITABILITY'!$A$1:$F$45"}</definedName>
    <definedName name="_aa1" localSheetId="20" hidden="1">{"'PROFITABILITY'!$A$1:$F$45"}</definedName>
    <definedName name="_aa1" localSheetId="23" hidden="1">{"'PROFITABILITY'!$A$1:$F$45"}</definedName>
    <definedName name="_aa1" hidden="1">{"'PROFITABILITY'!$A$1:$F$45"}</definedName>
    <definedName name="_aba2" localSheetId="26">#REF!</definedName>
    <definedName name="_aba2" localSheetId="7">#REF!</definedName>
    <definedName name="_aba2" localSheetId="23">#REF!</definedName>
    <definedName name="_aba2">#REF!</definedName>
    <definedName name="_acs1">#REF!</definedName>
    <definedName name="_acs2">#REF!</definedName>
    <definedName name="_adj1" localSheetId="26">#REF!</definedName>
    <definedName name="_adj1" localSheetId="7">#REF!</definedName>
    <definedName name="_adj1" localSheetId="23">#REF!</definedName>
    <definedName name="_adj1">#REF!</definedName>
    <definedName name="_ahu1" localSheetId="26">#REF!</definedName>
    <definedName name="_ahu1" localSheetId="7">#REF!</definedName>
    <definedName name="_ahu1" localSheetId="23">#REF!</definedName>
    <definedName name="_ahu1">#REF!</definedName>
    <definedName name="_ahu2" localSheetId="26">#REF!</definedName>
    <definedName name="_ahu2" localSheetId="23">#REF!</definedName>
    <definedName name="_ahu2">#REF!</definedName>
    <definedName name="_am1">#N/A</definedName>
    <definedName name="_am2">#N/A</definedName>
    <definedName name="_Ann1">#REF!</definedName>
    <definedName name="_aoc1" localSheetId="6">'[49]02'!$I$91</definedName>
    <definedName name="_aoc1" localSheetId="26">#REF!</definedName>
    <definedName name="_aoc1" localSheetId="24">#REF!</definedName>
    <definedName name="_aoc1" localSheetId="3">'[49]02'!$I$91</definedName>
    <definedName name="_aoc1" localSheetId="29">'[49]02'!$I$91</definedName>
    <definedName name="_aoc1" localSheetId="20">#REF!</definedName>
    <definedName name="_aoc1" localSheetId="23">#REF!</definedName>
    <definedName name="_aoc1">#REF!</definedName>
    <definedName name="_AOC2" localSheetId="6">#REF!</definedName>
    <definedName name="_AOC2" localSheetId="26">#REF!</definedName>
    <definedName name="_AOC2" localSheetId="23">#REF!</definedName>
    <definedName name="_AOC2">#REF!</definedName>
    <definedName name="_aoc3" localSheetId="6">'[49]04'!$I$27</definedName>
    <definedName name="_aoc3" localSheetId="26">#REF!</definedName>
    <definedName name="_aoc3" localSheetId="24">#REF!</definedName>
    <definedName name="_aoc3" localSheetId="3">'[49]04'!$I$27</definedName>
    <definedName name="_aoc3" localSheetId="29">'[49]04'!$I$27</definedName>
    <definedName name="_aoc3" localSheetId="20">#REF!</definedName>
    <definedName name="_aoc3" localSheetId="23">#REF!</definedName>
    <definedName name="_aoc3">#REF!</definedName>
    <definedName name="_aoc4" localSheetId="6">'[49]05'!$I$103</definedName>
    <definedName name="_aoc4" localSheetId="26">#REF!</definedName>
    <definedName name="_aoc4" localSheetId="24">#REF!</definedName>
    <definedName name="_aoc4" localSheetId="3">'[49]05'!$I$103</definedName>
    <definedName name="_aoc4" localSheetId="29">'[49]05'!$I$103</definedName>
    <definedName name="_aoc4" localSheetId="20">#REF!</definedName>
    <definedName name="_aoc4" localSheetId="23">#REF!</definedName>
    <definedName name="_aoc4">#REF!</definedName>
    <definedName name="_AtRisk_SimSetting_AutomaticallyGenerateReports" hidden="1">FALSE</definedName>
    <definedName name="_AtRisk_SimSetting_AutomaticResultsDisplayMode" localSheetId="6" hidden="1">2</definedName>
    <definedName name="_AtRisk_SimSetting_AutomaticResultsDisplayMode" localSheetId="26" hidden="1">0</definedName>
    <definedName name="_AtRisk_SimSetting_AutomaticResultsDisplayMode" localSheetId="3" hidden="1">2</definedName>
    <definedName name="_AtRisk_SimSetting_AutomaticResultsDisplayMode" localSheetId="29" hidden="1">2</definedName>
    <definedName name="_AtRisk_SimSetting_AutomaticResultsDisplayMode" localSheetId="20" hidden="1">2</definedName>
    <definedName name="_AtRisk_SimSetting_AutomaticResultsDisplayMode" localSheetId="23" hidden="1">0</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localSheetId="6" hidden="1">FALSE</definedName>
    <definedName name="_AtRisk_SimSetting_SmartSensitivityAnalysisEnabled" localSheetId="26" hidden="1">TRUE</definedName>
    <definedName name="_AtRisk_SimSetting_SmartSensitivityAnalysisEnabled" localSheetId="3" hidden="1">FALSE</definedName>
    <definedName name="_AtRisk_SimSetting_SmartSensitivityAnalysisEnabled" localSheetId="29" hidden="1">FALSE</definedName>
    <definedName name="_AtRisk_SimSetting_SmartSensitivityAnalysisEnabled" localSheetId="20" hidden="1">FALSE</definedName>
    <definedName name="_AtRisk_SimSetting_SmartSensitivityAnalysisEnabled" localSheetId="23" hidden="1">TRUE</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 localSheetId="3">#REF!</definedName>
    <definedName name="_AXX1" localSheetId="29">#REF!</definedName>
    <definedName name="_AXX1">#REF!</definedName>
    <definedName name="_axx2" localSheetId="3">#REF!</definedName>
    <definedName name="_axx2" localSheetId="29">#REF!</definedName>
    <definedName name="_axx2">#REF!</definedName>
    <definedName name="_axx3">[24]Report!#REF!</definedName>
    <definedName name="_AXX4">[15]Sheet1!#REF!</definedName>
    <definedName name="_axx5">[15]Sheet1!#REF!</definedName>
    <definedName name="_axx6">[15]Sheet1!#REF!</definedName>
    <definedName name="_AXX7">[15]Sheet1!#REF!</definedName>
    <definedName name="_axx8">[15]Sheet1!#REF!</definedName>
    <definedName name="_B">#REF!</definedName>
    <definedName name="_B1">#REF!</definedName>
    <definedName name="_b1_1">#REF!</definedName>
    <definedName name="_b111121" localSheetId="3">#REF!</definedName>
    <definedName name="_b111121" localSheetId="29">#REF!</definedName>
    <definedName name="_b111121">#REF!</definedName>
    <definedName name="_BAA1">#REF!</definedName>
    <definedName name="_BAS1">#REF!</definedName>
    <definedName name="_bct75">#REF!</definedName>
    <definedName name="_bhh2">#REF!</definedName>
    <definedName name="_bitumen6070" localSheetId="6">'[45]Materials '!$AV$17</definedName>
    <definedName name="_bitumen6070" localSheetId="24">#REF!</definedName>
    <definedName name="_bitumen6070" localSheetId="3">'[45]Materials '!$AV$17</definedName>
    <definedName name="_bitumen6070" localSheetId="29">'[45]Materials '!$AV$17</definedName>
    <definedName name="_bitumen6070" localSheetId="20">#REF!</definedName>
    <definedName name="_bitumen6070">#REF!</definedName>
    <definedName name="_BLK2" localSheetId="6">[31]BLK2!$1:$1048576</definedName>
    <definedName name="_BLK2" localSheetId="24">#REF!</definedName>
    <definedName name="_BLK2" localSheetId="3">[31]BLK2!$1:$1048576</definedName>
    <definedName name="_BLK2" localSheetId="29">[31]BLK2!$1:$1048576</definedName>
    <definedName name="_BLK2" localSheetId="20">#REF!</definedName>
    <definedName name="_BLK2">#REF!</definedName>
    <definedName name="_BLK3" localSheetId="6">[31]BLK3!$1:$1048576</definedName>
    <definedName name="_BLK3" localSheetId="24">#REF!</definedName>
    <definedName name="_BLK3" localSheetId="3">[31]BLK3!$1:$1048576</definedName>
    <definedName name="_BLK3" localSheetId="29">[31]BLK3!$1:$1048576</definedName>
    <definedName name="_BLK3" localSheetId="20">#REF!</definedName>
    <definedName name="_BLK3">#REF!</definedName>
    <definedName name="_bom1" localSheetId="26">#REF!</definedName>
    <definedName name="_bom1" localSheetId="20">#REF!</definedName>
    <definedName name="_bom1" localSheetId="2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 localSheetId="6">[50]PROCTOR!#REF!</definedName>
    <definedName name="_CAN458" localSheetId="24">#REF!</definedName>
    <definedName name="_CAN458" localSheetId="3">[50]PROCTOR!#REF!</definedName>
    <definedName name="_CAN458" localSheetId="29">[50]PROCTOR!#REF!</definedName>
    <definedName name="_CAN458" localSheetId="20">#REF!</definedName>
    <definedName name="_CAN458">#REF!</definedName>
    <definedName name="_CAN486" localSheetId="6">[50]PROCTOR!#REF!</definedName>
    <definedName name="_CAN486" localSheetId="24">#REF!</definedName>
    <definedName name="_CAN486" localSheetId="3">[50]PROCTOR!#REF!</definedName>
    <definedName name="_CAN486" localSheetId="29">[50]PROCTOR!#REF!</definedName>
    <definedName name="_CAN486" localSheetId="20">#REF!</definedName>
    <definedName name="_CAN486">#REF!</definedName>
    <definedName name="_CAN487" localSheetId="6">[50]PROCTOR!#REF!</definedName>
    <definedName name="_CAN487" localSheetId="24">#REF!</definedName>
    <definedName name="_CAN487" localSheetId="3">[50]PROCTOR!#REF!</definedName>
    <definedName name="_CAN487" localSheetId="29">[50]PROCTOR!#REF!</definedName>
    <definedName name="_CAN487" localSheetId="20">#REF!</definedName>
    <definedName name="_CAN487">#REF!</definedName>
    <definedName name="_CAN488" localSheetId="6">[50]PROCTOR!#REF!</definedName>
    <definedName name="_CAN488" localSheetId="24">#REF!</definedName>
    <definedName name="_CAN488" localSheetId="3">[50]PROCTOR!#REF!</definedName>
    <definedName name="_CAN488" localSheetId="29">[50]PROCTOR!#REF!</definedName>
    <definedName name="_CAN488" localSheetId="20">#REF!</definedName>
    <definedName name="_CAN488">#REF!</definedName>
    <definedName name="_CAN489" localSheetId="6">[50]PROCTOR!#REF!</definedName>
    <definedName name="_CAN489" localSheetId="24">#REF!</definedName>
    <definedName name="_CAN489" localSheetId="3">[50]PROCTOR!#REF!</definedName>
    <definedName name="_CAN489" localSheetId="29">[50]PROCTOR!#REF!</definedName>
    <definedName name="_CAN489" localSheetId="20">#REF!</definedName>
    <definedName name="_CAN489">#REF!</definedName>
    <definedName name="_CAN490" localSheetId="6">[50]PROCTOR!#REF!</definedName>
    <definedName name="_CAN490" localSheetId="24">#REF!</definedName>
    <definedName name="_CAN490" localSheetId="3">[50]PROCTOR!#REF!</definedName>
    <definedName name="_CAN490" localSheetId="29">[50]PROCTOR!#REF!</definedName>
    <definedName name="_CAN490" localSheetId="20">#REF!</definedName>
    <definedName name="_CAN490">#REF!</definedName>
    <definedName name="_CAN491" localSheetId="6">[50]PROCTOR!#REF!</definedName>
    <definedName name="_CAN491" localSheetId="24">#REF!</definedName>
    <definedName name="_CAN491" localSheetId="3">[50]PROCTOR!#REF!</definedName>
    <definedName name="_CAN491" localSheetId="29">[50]PROCTOR!#REF!</definedName>
    <definedName name="_CAN491" localSheetId="20">#REF!</definedName>
    <definedName name="_CAN491">#REF!</definedName>
    <definedName name="_CAN492" localSheetId="6">[50]PROCTOR!#REF!</definedName>
    <definedName name="_CAN492" localSheetId="24">#REF!</definedName>
    <definedName name="_CAN492" localSheetId="3">[50]PROCTOR!#REF!</definedName>
    <definedName name="_CAN492" localSheetId="29">[50]PROCTOR!#REF!</definedName>
    <definedName name="_CAN492" localSheetId="20">#REF!</definedName>
    <definedName name="_CAN492">#REF!</definedName>
    <definedName name="_CAN493" localSheetId="6">[50]PROCTOR!#REF!</definedName>
    <definedName name="_CAN493" localSheetId="24">#REF!</definedName>
    <definedName name="_CAN493" localSheetId="3">[50]PROCTOR!#REF!</definedName>
    <definedName name="_CAN493" localSheetId="29">[50]PROCTOR!#REF!</definedName>
    <definedName name="_CAN493" localSheetId="20">#REF!</definedName>
    <definedName name="_CAN493">#REF!</definedName>
    <definedName name="_CAN494" localSheetId="6">[50]PROCTOR!#REF!</definedName>
    <definedName name="_CAN494" localSheetId="24">#REF!</definedName>
    <definedName name="_CAN494" localSheetId="3">[50]PROCTOR!#REF!</definedName>
    <definedName name="_CAN494" localSheetId="29">[50]PROCTOR!#REF!</definedName>
    <definedName name="_CAN494" localSheetId="20">#REF!</definedName>
    <definedName name="_CAN494">#REF!</definedName>
    <definedName name="_CAN495" localSheetId="6">[50]PROCTOR!#REF!</definedName>
    <definedName name="_CAN495" localSheetId="24">#REF!</definedName>
    <definedName name="_CAN495" localSheetId="3">[50]PROCTOR!#REF!</definedName>
    <definedName name="_CAN495" localSheetId="29">[50]PROCTOR!#REF!</definedName>
    <definedName name="_CAN495" localSheetId="20">#REF!</definedName>
    <definedName name="_CAN495">#REF!</definedName>
    <definedName name="_CAN496" localSheetId="6">[50]PROCTOR!#REF!</definedName>
    <definedName name="_CAN496" localSheetId="24">#REF!</definedName>
    <definedName name="_CAN496" localSheetId="3">[50]PROCTOR!#REF!</definedName>
    <definedName name="_CAN496" localSheetId="29">[50]PROCTOR!#REF!</definedName>
    <definedName name="_CAN496" localSheetId="20">#REF!</definedName>
    <definedName name="_CAN496">#REF!</definedName>
    <definedName name="_CAN497" localSheetId="6">[50]PROCTOR!#REF!</definedName>
    <definedName name="_CAN497" localSheetId="24">#REF!</definedName>
    <definedName name="_CAN497" localSheetId="3">[50]PROCTOR!#REF!</definedName>
    <definedName name="_CAN497" localSheetId="29">[50]PROCTOR!#REF!</definedName>
    <definedName name="_CAN497" localSheetId="20">#REF!</definedName>
    <definedName name="_CAN497">#REF!</definedName>
    <definedName name="_CAN498" localSheetId="6">[50]PROCTOR!#REF!</definedName>
    <definedName name="_CAN498" localSheetId="24">#REF!</definedName>
    <definedName name="_CAN498" localSheetId="3">[50]PROCTOR!#REF!</definedName>
    <definedName name="_CAN498" localSheetId="29">[50]PROCTOR!#REF!</definedName>
    <definedName name="_CAN498" localSheetId="20">#REF!</definedName>
    <definedName name="_CAN498">#REF!</definedName>
    <definedName name="_CAN499" localSheetId="6">[50]PROCTOR!#REF!</definedName>
    <definedName name="_CAN499" localSheetId="24">#REF!</definedName>
    <definedName name="_CAN499" localSheetId="3">[50]PROCTOR!#REF!</definedName>
    <definedName name="_CAN499" localSheetId="29">[50]PROCTOR!#REF!</definedName>
    <definedName name="_CAN499" localSheetId="20">#REF!</definedName>
    <definedName name="_CAN499">#REF!</definedName>
    <definedName name="_CAN500" localSheetId="6">[50]PROCTOR!#REF!</definedName>
    <definedName name="_CAN500" localSheetId="24">#REF!</definedName>
    <definedName name="_CAN500" localSheetId="3">[50]PROCTOR!#REF!</definedName>
    <definedName name="_CAN500" localSheetId="29">[50]PROCTOR!#REF!</definedName>
    <definedName name="_CAN500" localSheetId="20">#REF!</definedName>
    <definedName name="_CAN500">#REF!</definedName>
    <definedName name="_CBR220" localSheetId="26">#REF!</definedName>
    <definedName name="_CBR220" localSheetId="20">#REF!</definedName>
    <definedName name="_CBR220" localSheetId="23">#REF!</definedName>
    <definedName name="_CBR220">#REF!</definedName>
    <definedName name="_CBR500" localSheetId="26">#REF!</definedName>
    <definedName name="_CBR500" localSheetId="23">#REF!</definedName>
    <definedName name="_CBR500">#REF!</definedName>
    <definedName name="_CCT220">#REF!</definedName>
    <definedName name="_cdd2">#REF!</definedName>
    <definedName name="_CDT1">#REF!</definedName>
    <definedName name="_cem124" localSheetId="6">[32]Analysis!$D$434</definedName>
    <definedName name="_cem124" localSheetId="24">#REF!</definedName>
    <definedName name="_cem124" localSheetId="3">[32]Analysis!$D$434</definedName>
    <definedName name="_cem124" localSheetId="29">[32]Analysis!$D$434</definedName>
    <definedName name="_cem124" localSheetId="20">#REF!</definedName>
    <definedName name="_cem124">#REF!</definedName>
    <definedName name="_cf2" localSheetId="6" hidden="1">{#N/A,#N/A,FALSE,"Variables";#N/A,#N/A,FALSE,"NPV Cashflows NZ$";#N/A,#N/A,FALSE,"Cashflows NZ$"}</definedName>
    <definedName name="_cf2" localSheetId="26" hidden="1">{#N/A,#N/A,FALSE,"Variables";#N/A,#N/A,FALSE,"NPV Cashflows NZ$";#N/A,#N/A,FALSE,"Cashflows NZ$"}</definedName>
    <definedName name="_cf2" localSheetId="24" hidden="1">{#N/A,#N/A,FALSE,"Variables";#N/A,#N/A,FALSE,"NPV Cashflows NZ$";#N/A,#N/A,FALSE,"Cashflows NZ$"}</definedName>
    <definedName name="_cf2" localSheetId="3" hidden="1">{#N/A,#N/A,FALSE,"Variables";#N/A,#N/A,FALSE,"NPV Cashflows NZ$";#N/A,#N/A,FALSE,"Cashflows NZ$"}</definedName>
    <definedName name="_cf2" localSheetId="29" hidden="1">{#N/A,#N/A,FALSE,"Variables";#N/A,#N/A,FALSE,"NPV Cashflows NZ$";#N/A,#N/A,FALSE,"Cashflows NZ$"}</definedName>
    <definedName name="_cf2" localSheetId="20" hidden="1">{#N/A,#N/A,FALSE,"Variables";#N/A,#N/A,FALSE,"NPV Cashflows NZ$";#N/A,#N/A,FALSE,"Cashflows NZ$"}</definedName>
    <definedName name="_cf2" localSheetId="23" hidden="1">{#N/A,#N/A,FALSE,"Variables";#N/A,#N/A,FALSE,"NPV Cashflows NZ$";#N/A,#N/A,FALSE,"Cashflows NZ$"}</definedName>
    <definedName name="_cf2" hidden="1">{#N/A,#N/A,FALSE,"Variables";#N/A,#N/A,FALSE,"NPV Cashflows NZ$";#N/A,#N/A,FALSE,"Cashflows NZ$"}</definedName>
    <definedName name="_CFB1" localSheetId="6">#REF!</definedName>
    <definedName name="_CFB1" localSheetId="26">#REF!</definedName>
    <definedName name="_CFB1" localSheetId="24">#REF!</definedName>
    <definedName name="_CFB1" localSheetId="23">#REF!</definedName>
    <definedName name="_CFB1">#REF!</definedName>
    <definedName name="_CFB2" localSheetId="6">#REF!</definedName>
    <definedName name="_CFB2">#REF!</definedName>
    <definedName name="_CFB3">#REF!</definedName>
    <definedName name="_cff2">#REF!</definedName>
    <definedName name="_cli1">[20]Code!$B$3</definedName>
    <definedName name="_cli2">[20]Code!$B$4</definedName>
    <definedName name="_cli3">[20]Code!$B$5</definedName>
    <definedName name="_cli4">[20]Code!$B$6</definedName>
    <definedName name="_cli5">#REF!</definedName>
    <definedName name="_COL1">#REF!</definedName>
    <definedName name="_col33">'[13]A1-Continuous'!#REF!</definedName>
    <definedName name="_CRMB" localSheetId="6">'[45]Materials '!$AV$18</definedName>
    <definedName name="_CRMB" localSheetId="24">#REF!</definedName>
    <definedName name="_CRMB" localSheetId="3">'[45]Materials '!$AV$18</definedName>
    <definedName name="_CRMB" localSheetId="29">'[45]Materials '!$AV$18</definedName>
    <definedName name="_CRMB" localSheetId="20">#REF!</definedName>
    <definedName name="_CRMB">#REF!</definedName>
    <definedName name="_cth2" localSheetId="20">#REF!</definedName>
    <definedName name="_cth2">#REF!</definedName>
    <definedName name="_CTR220" localSheetId="26">#REF!</definedName>
    <definedName name="_CTR220" localSheetId="23">#REF!</definedName>
    <definedName name="_CTR220">#REF!</definedName>
    <definedName name="_CTR500" localSheetId="26">#REF!</definedName>
    <definedName name="_CTR500" localSheetId="23">#REF!</definedName>
    <definedName name="_CTR500">#REF!</definedName>
    <definedName name="_CVT220">#REF!</definedName>
    <definedName name="_CVT500">#REF!</definedName>
    <definedName name="_d">"#REF!"</definedName>
    <definedName name="_DAT1" localSheetId="6">#REF!</definedName>
    <definedName name="_DAT1" localSheetId="26">#REF!</definedName>
    <definedName name="_DAT1" localSheetId="20">#REF!</definedName>
    <definedName name="_DAT1" localSheetId="23">#REF!</definedName>
    <definedName name="_DAT1">#REF!</definedName>
    <definedName name="_DAT10" localSheetId="6">#REF!</definedName>
    <definedName name="_DAT10" localSheetId="20">#REF!</definedName>
    <definedName name="_DAT10">#REF!</definedName>
    <definedName name="_DAT11" localSheetId="6">#REF!</definedName>
    <definedName name="_DAT11">#REF!</definedName>
    <definedName name="_DAT12">#REF!</definedName>
    <definedName name="_DAT13">#REF!</definedName>
    <definedName name="_DAT14">#REF!</definedName>
    <definedName name="_DAT15">#REF!</definedName>
    <definedName name="_DAT16">#REF!</definedName>
    <definedName name="_DAT17" localSheetId="26">#REF!</definedName>
    <definedName name="_DAT17" localSheetId="23">#REF!</definedName>
    <definedName name="_DAT17">#REF!</definedName>
    <definedName name="_DAT18" localSheetId="26">#REF!</definedName>
    <definedName name="_DAT18" localSheetId="23">#REF!</definedName>
    <definedName name="_DAT18">#REF!</definedName>
    <definedName name="_DAT2" localSheetId="26">#REF!</definedName>
    <definedName name="_DAT2" localSheetId="23">#REF!</definedName>
    <definedName name="_DAT2">#REF!</definedName>
    <definedName name="_DAT3" localSheetId="26">#REF!</definedName>
    <definedName name="_DAT3" localSheetId="23">#REF!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26" hidden="1">{"'Sheet1'!$A$4386:$N$4591"}</definedName>
    <definedName name="_dec05" localSheetId="24" hidden="1">{"'Sheet1'!$A$4386:$N$4591"}</definedName>
    <definedName name="_dec05" localSheetId="3" hidden="1">{"'Sheet1'!$A$4386:$N$4591"}</definedName>
    <definedName name="_dec05" localSheetId="29" hidden="1">{"'Sheet1'!$A$4386:$N$4591"}</definedName>
    <definedName name="_dec05" localSheetId="20" hidden="1">{"'Sheet1'!$A$4386:$N$4591"}</definedName>
    <definedName name="_dec05" localSheetId="23"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[37]Coalmine!#REF!</definedName>
    <definedName name="_Dist_Bin" hidden="1">#REF!</definedName>
    <definedName name="_Dist_Values" hidden="1">#REF!</definedName>
    <definedName name="_DKT75">#REF!</definedName>
    <definedName name="_dol11" localSheetId="26">#REF!</definedName>
    <definedName name="_dol11" localSheetId="23">#REF!</definedName>
    <definedName name="_dol11">#REF!</definedName>
    <definedName name="_dol12">#REF!</definedName>
    <definedName name="_dol13">#REF!</definedName>
    <definedName name="_dol6">#REF!</definedName>
    <definedName name="_drg1" localSheetId="26">#REF!</definedName>
    <definedName name="_drg1" localSheetId="23">#REF!</definedName>
    <definedName name="_drg1">#REF!</definedName>
    <definedName name="_drg2" localSheetId="26">#REF!</definedName>
    <definedName name="_drg2" localSheetId="23">#REF!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 localSheetId="6">#REF!</definedName>
    <definedName name="_F1" localSheetId="26">#REF!</definedName>
    <definedName name="_f1" localSheetId="20">#REF!</definedName>
    <definedName name="_F1" localSheetId="23">#REF!</definedName>
    <definedName name="_F1">#REF!</definedName>
    <definedName name="_F3" localSheetId="6">#REF!</definedName>
    <definedName name="_F3" localSheetId="20">#REF!</definedName>
    <definedName name="_F3">#REF!</definedName>
    <definedName name="_fac1" localSheetId="6">#REF!</definedName>
    <definedName name="_fac1">#REF!</definedName>
    <definedName name="_fac2">#REF!</definedName>
    <definedName name="_fac3">#REF!</definedName>
    <definedName name="_FEL1" localSheetId="6">[11]Basicrates!$D$90</definedName>
    <definedName name="_FEL1" localSheetId="24">#REF!</definedName>
    <definedName name="_FEL1" localSheetId="3">[11]Basicrates!$D$90</definedName>
    <definedName name="_FEL1" localSheetId="29">[11]Basicrates!$D$90</definedName>
    <definedName name="_FEL1" localSheetId="20">#REF!</definedName>
    <definedName name="_FEL1">#REF!</definedName>
    <definedName name="_FF3" localSheetId="26">#REF!</definedName>
    <definedName name="_FF3" localSheetId="20">#REF!</definedName>
    <definedName name="_FF3" localSheetId="23">#REF!</definedName>
    <definedName name="_FF3">#REF!</definedName>
    <definedName name="_Fill" localSheetId="26" hidden="1">#REF!</definedName>
    <definedName name="_Fill" localSheetId="23" hidden="1">#REF!</definedName>
    <definedName name="_Fill" hidden="1">#REF!</definedName>
    <definedName name="_Fill_1" localSheetId="6">"#REF!"</definedName>
    <definedName name="_Fill_1" localSheetId="26">"#REF!"</definedName>
    <definedName name="_Fill_1" localSheetId="3">"#REF!"</definedName>
    <definedName name="_Fill_1" localSheetId="29">"#REF!"</definedName>
    <definedName name="_Fill_1" localSheetId="20">"#REF!"</definedName>
    <definedName name="_Fill_1" localSheetId="23">"#REF!"</definedName>
    <definedName name="_Fill_1">#REF!</definedName>
    <definedName name="_Fill1" localSheetId="6" hidden="1">[51]BHANDUP!#REF!</definedName>
    <definedName name="_Fill1" localSheetId="24" hidden="1">#REF!</definedName>
    <definedName name="_Fill1" localSheetId="3" hidden="1">[51]BHANDUP!#REF!</definedName>
    <definedName name="_Fill1" localSheetId="29" hidden="1">[51]BHANDUP!#REF!</definedName>
    <definedName name="_Fill1" localSheetId="20" hidden="1">#REF!</definedName>
    <definedName name="_Fill1" hidden="1">#REF!</definedName>
    <definedName name="_xlnm._FilterDatabase" localSheetId="9" hidden="1">'Check Survey '!$A$4:$G$57</definedName>
    <definedName name="_xlnm._FilterDatabase" localSheetId="8" hidden="1">'Detailed Survey '!$A$4:$J$52</definedName>
    <definedName name="_xlnm._FilterDatabase" localSheetId="11" hidden="1">Earthing!$A$4:$J$296</definedName>
    <definedName name="_xlnm._FilterDatabase" localSheetId="5" hidden="1">Erection!$A$4:$W$308</definedName>
    <definedName name="_xlnm._FilterDatabase" localSheetId="13" hidden="1">Foundation!$A$4:$Q$362</definedName>
    <definedName name="_xlnm._FilterDatabase" localSheetId="27" hidden="1">'Foundation Daily Progress'!$B$3:$R$1318</definedName>
    <definedName name="_xlnm._FilterDatabase" localSheetId="14" hidden="1">'JUMPER Details'!$A$3:$H$65</definedName>
    <definedName name="_xlnm._FilterDatabase" localSheetId="6">#REF!</definedName>
    <definedName name="_xlnm._FilterDatabase" localSheetId="26" hidden="1">'Location Summary'!$A$3:$P$615</definedName>
    <definedName name="_xlnm._FilterDatabase" localSheetId="15" hidden="1">'ROW Tracker'!$A$4:$O$188</definedName>
    <definedName name="_xlnm._FilterDatabase" localSheetId="24" hidden="1">#REF!</definedName>
    <definedName name="_xlnm._FilterDatabase" localSheetId="3" hidden="1">'Stretch readiness '!$A$10:$L$77</definedName>
    <definedName name="_xlnm._FilterDatabase" localSheetId="29" hidden="1">'Stretch readiness  (2)'!$A$11:$S$75</definedName>
    <definedName name="_xlnm._FilterDatabase" localSheetId="4" hidden="1">Stringing!$A$4:$U$15</definedName>
    <definedName name="_xlnm._FilterDatabase" localSheetId="20">#REF!</definedName>
    <definedName name="_xlnm._FilterDatabase" localSheetId="7" hidden="1">'Survey summary'!$A$2:$N$31</definedName>
    <definedName name="_xlnm._FilterDatabase" localSheetId="10" hidden="1">'Tack Welding'!$B$4:$K$119</definedName>
    <definedName name="_xlnm._FilterDatabase" localSheetId="25" hidden="1">'Tower Abstarct '!$A$4:$G$302</definedName>
    <definedName name="_xlnm._FilterDatabase" localSheetId="23" hidden="1">'Tower Abstract sheet'!$I$3:$K$309</definedName>
    <definedName name="_xlnm._FilterDatabase" hidden="1">#REF!</definedName>
    <definedName name="_FilterDatabase_0" localSheetId="6">#REF!</definedName>
    <definedName name="_FilterDatabase_0" localSheetId="20">#REF!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 localSheetId="6">#REF!</definedName>
    <definedName name="_FLK1" localSheetId="26">#REF!</definedName>
    <definedName name="_FLK1" localSheetId="24">#REF!</definedName>
    <definedName name="_FLK1" localSheetId="23">#REF!</definedName>
    <definedName name="_FLK1">#REF!</definedName>
    <definedName name="_FND1">#REF!</definedName>
    <definedName name="_FND2">#REF!</definedName>
    <definedName name="_fos1" localSheetId="6">#REF!</definedName>
    <definedName name="_fos1">#REF!</definedName>
    <definedName name="_Fpi1">#REF!</definedName>
    <definedName name="_g1">#REF!</definedName>
    <definedName name="_g2">#REF!</definedName>
    <definedName name="_g2_1">#REF!</definedName>
    <definedName name="_g66666">#REF!</definedName>
    <definedName name="_GEN1" localSheetId="6">#REF!</definedName>
    <definedName name="_GEN1">#REF!</definedName>
    <definedName name="_h">#REF!</definedName>
    <definedName name="_HBG10" localSheetId="6">[11]Basicrates!$F$13</definedName>
    <definedName name="_HBG10" localSheetId="24">#REF!</definedName>
    <definedName name="_HBG10" localSheetId="3">[11]Basicrates!$F$13</definedName>
    <definedName name="_HBG10" localSheetId="29">[11]Basicrates!$F$13</definedName>
    <definedName name="_HBG10" localSheetId="20">#REF!</definedName>
    <definedName name="_HBG10">#REF!</definedName>
    <definedName name="_HBG12" localSheetId="6">[11]Basicrates!$F$12</definedName>
    <definedName name="_HBG12" localSheetId="24">#REF!</definedName>
    <definedName name="_HBG12" localSheetId="3">[11]Basicrates!$F$12</definedName>
    <definedName name="_HBG12" localSheetId="29">[11]Basicrates!$F$12</definedName>
    <definedName name="_HBG12" localSheetId="20">#REF!</definedName>
    <definedName name="_HBG12">#REF!</definedName>
    <definedName name="_HBG25" localSheetId="6">[11]Basicrates!$F$10</definedName>
    <definedName name="_HBG25" localSheetId="24">#REF!</definedName>
    <definedName name="_HBG25" localSheetId="3">[11]Basicrates!$F$10</definedName>
    <definedName name="_HBG25" localSheetId="29">[11]Basicrates!$F$10</definedName>
    <definedName name="_HBG25" localSheetId="20">#REF!</definedName>
    <definedName name="_HBG25">#REF!</definedName>
    <definedName name="_HBG40" localSheetId="6">[11]Basicrates!$F$9</definedName>
    <definedName name="_HBG40" localSheetId="24">#REF!</definedName>
    <definedName name="_HBG40" localSheetId="3">[11]Basicrates!$F$9</definedName>
    <definedName name="_HBG40" localSheetId="29">[11]Basicrates!$F$9</definedName>
    <definedName name="_HBG40" localSheetId="20">#REF!</definedName>
    <definedName name="_HBG40">#REF!</definedName>
    <definedName name="_HBG50" localSheetId="6">[11]Basicrates!$F$8</definedName>
    <definedName name="_HBG50" localSheetId="24">#REF!</definedName>
    <definedName name="_HBG50" localSheetId="3">[11]Basicrates!$F$8</definedName>
    <definedName name="_HBG50" localSheetId="29">[11]Basicrates!$F$8</definedName>
    <definedName name="_HBG50" localSheetId="20">#REF!</definedName>
    <definedName name="_HBG50">#REF!</definedName>
    <definedName name="_HBG6" localSheetId="6">[11]Basicrates!$F$14</definedName>
    <definedName name="_HBG6" localSheetId="24">#REF!</definedName>
    <definedName name="_HBG6" localSheetId="3">[11]Basicrates!$F$14</definedName>
    <definedName name="_HBG6" localSheetId="29">[11]Basicrates!$F$14</definedName>
    <definedName name="_HBG6" localSheetId="20">#REF!</definedName>
    <definedName name="_HBG6">#REF!</definedName>
    <definedName name="_hcjksd">#REF!</definedName>
    <definedName name="_HCO2">#REF!</definedName>
    <definedName name="_HE02" localSheetId="26">#REF!</definedName>
    <definedName name="_HE02" localSheetId="20">#REF!</definedName>
    <definedName name="_HE02" localSheetId="23">#REF!</definedName>
    <definedName name="_HE02">#REF!</definedName>
    <definedName name="_HE06" localSheetId="26">#REF!</definedName>
    <definedName name="_HE06" localSheetId="23">#REF!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[14]Report!#REF!</definedName>
    <definedName name="_hfi2">[15]Sheet1!#REF!</definedName>
    <definedName name="_hfi3">[14]Report!#REF!</definedName>
    <definedName name="_hfi4">[15]Sheet1!#REF!</definedName>
    <definedName name="_hfi5">[15]Sheet1!#REF!</definedName>
    <definedName name="_hfi6">[15]Sheet1!#REF!</definedName>
    <definedName name="_HFI7" localSheetId="3">#REF!</definedName>
    <definedName name="_HFI7" localSheetId="29">#REF!</definedName>
    <definedName name="_HFI7">#REF!</definedName>
    <definedName name="_hfi8">[15]Sheet1!#REF!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[37]Coalmine!#REF!</definedName>
    <definedName name="_hxf1">[25]CAL!#REF!</definedName>
    <definedName name="_i">"#REF!"</definedName>
    <definedName name="_Icc01" localSheetId="24">#REF!</definedName>
    <definedName name="_Icc01">#REF!</definedName>
    <definedName name="_IDA1" localSheetId="6">#REF!</definedName>
    <definedName name="_IDA1" localSheetId="26">#REF!</definedName>
    <definedName name="_IDA1" localSheetId="20">#REF!</definedName>
    <definedName name="_IDA1" localSheetId="23">#REF!</definedName>
    <definedName name="_IDA1">#REF!</definedName>
    <definedName name="_ifa1">#REF!</definedName>
    <definedName name="_ifa2">#REF!</definedName>
    <definedName name="_III7">"$C4.$#REF!$#REF!"</definedName>
    <definedName name="_in18900" localSheetId="6">#REF!</definedName>
    <definedName name="_in18900" localSheetId="26">#REF!</definedName>
    <definedName name="_in18900" localSheetId="24">#REF!</definedName>
    <definedName name="_in18900" localSheetId="20">#REF!</definedName>
    <definedName name="_in18900" localSheetId="23">#REF!</definedName>
    <definedName name="_in18900">#REF!</definedName>
    <definedName name="_INT1">#REF!</definedName>
    <definedName name="_IPB1" localSheetId="6">#REF!</definedName>
    <definedName name="_IPB1" localSheetId="26">#REF!</definedName>
    <definedName name="_IPB1" localSheetId="23">#REF!</definedName>
    <definedName name="_IPB1">#REF!</definedName>
    <definedName name="_Ism3">#REF!</definedName>
    <definedName name="_ISO220">#REF!</definedName>
    <definedName name="_iv19000" localSheetId="26">#REF!</definedName>
    <definedName name="_iv19000" localSheetId="23">#REF!</definedName>
    <definedName name="_iv19000">#REF!</definedName>
    <definedName name="_j">"#REF!"</definedName>
    <definedName name="_k">"#REF!"</definedName>
    <definedName name="_kd1">#REF!</definedName>
    <definedName name="_kd2">#REF!</definedName>
    <definedName name="_kd3">#REF!</definedName>
    <definedName name="_Key1" localSheetId="6" hidden="1">#REF!</definedName>
    <definedName name="_Key1" localSheetId="26" hidden="1">#REF!</definedName>
    <definedName name="_Key1" localSheetId="24" hidden="1">#REF!</definedName>
    <definedName name="_Key1" localSheetId="23" hidden="1">#REF!</definedName>
    <definedName name="_Key1" hidden="1">#REF!</definedName>
    <definedName name="_Key2" localSheetId="6" hidden="1">#REF!</definedName>
    <definedName name="_Key2" hidden="1">#REF!</definedName>
    <definedName name="_key3" localSheetId="6" hidden="1">#REF!</definedName>
    <definedName name="_key3" localSheetId="3" hidden="1">#REF!</definedName>
    <definedName name="_key3" localSheetId="29"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 localSheetId="24">#REF!</definedName>
    <definedName name="_l">#REF!</definedName>
    <definedName name="_LAR220" localSheetId="26">#REF!</definedName>
    <definedName name="_LAR220" localSheetId="24">#REF!</definedName>
    <definedName name="_LAR220" localSheetId="23">#REF!</definedName>
    <definedName name="_LAR220">#REF!</definedName>
    <definedName name="_LAR500" localSheetId="6">#REF!</definedName>
    <definedName name="_LAR500" localSheetId="26">#REF!</definedName>
    <definedName name="_LAR500" localSheetId="23">#REF!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 localSheetId="26">"#REF!"</definedName>
    <definedName name="_m" localSheetId="3">"#REF!"</definedName>
    <definedName name="_m" localSheetId="29">"#REF!"</definedName>
    <definedName name="_M" localSheetId="20">#REF!</definedName>
    <definedName name="_m" localSheetId="23">"#REF!"</definedName>
    <definedName name="_m">"#REF!"</definedName>
    <definedName name="_m20" localSheetId="20">#REF!</definedName>
    <definedName name="_m20">#REF!</definedName>
    <definedName name="_m234" localSheetId="20">#REF!</definedName>
    <definedName name="_m234">#REF!</definedName>
    <definedName name="_m35" localSheetId="20">#REF!</definedName>
    <definedName name="_m35">#REF!</definedName>
    <definedName name="_mac2">200</definedName>
    <definedName name="_MAN1">#REF!</definedName>
    <definedName name="_MatInverse_In" localSheetId="24" hidden="1">#REF!</definedName>
    <definedName name="_MatInverse_In" hidden="1">#REF!</definedName>
    <definedName name="_MatInverse_Out" hidden="1">[52]Table!#REF!</definedName>
    <definedName name="_mcc1" localSheetId="26">#REF!</definedName>
    <definedName name="_mcc1" localSheetId="7">#REF!</definedName>
    <definedName name="_mcc1" localSheetId="23">#REF!</definedName>
    <definedName name="_mcc1">#REF!</definedName>
    <definedName name="_mcc2" localSheetId="26">#REF!</definedName>
    <definedName name="_mcc2" localSheetId="7">#REF!</definedName>
    <definedName name="_mcc2" localSheetId="23">#REF!</definedName>
    <definedName name="_mcc2">#REF!</definedName>
    <definedName name="_mcl132">'[13]A1-Continuous'!#REF!</definedName>
    <definedName name="_MG1" localSheetId="6">[11]Basicrates!$D$132</definedName>
    <definedName name="_MG1" localSheetId="24">#REF!</definedName>
    <definedName name="_MG1" localSheetId="3">[11]Basicrates!$D$132</definedName>
    <definedName name="_MG1" localSheetId="29">[11]Basicrates!$D$132</definedName>
    <definedName name="_MG1" localSheetId="20">#REF!</definedName>
    <definedName name="_MG1">#REF!</definedName>
    <definedName name="_mhr1" localSheetId="26">#REF!</definedName>
    <definedName name="_mhr1" localSheetId="20">#REF!</definedName>
    <definedName name="_mhr1" localSheetId="23">#REF!</definedName>
    <definedName name="_mhr1">#REF!</definedName>
    <definedName name="_mhr2" localSheetId="26">#REF!</definedName>
    <definedName name="_mhr2" localSheetId="23">#REF!</definedName>
    <definedName name="_mhr2">#REF!</definedName>
    <definedName name="_mhr3">#REF!</definedName>
    <definedName name="_mhr4">#REF!</definedName>
    <definedName name="_mix10">4.5</definedName>
    <definedName name="_mix15">264/50</definedName>
    <definedName name="_MIX1540" localSheetId="6">'[26]Mix Design'!$P$11</definedName>
    <definedName name="_MIX1540" localSheetId="24">#REF!</definedName>
    <definedName name="_MIX1540" localSheetId="3">'[26]Mix Design'!$P$11</definedName>
    <definedName name="_MIX1540" localSheetId="29">'[26]Mix Design'!$P$11</definedName>
    <definedName name="_MIX1540" localSheetId="20">#REF!</definedName>
    <definedName name="_MIX1540">#REF!</definedName>
    <definedName name="_MIX2" localSheetId="6">'[27]Mix Design'!$P$12</definedName>
    <definedName name="_MIX2" localSheetId="24">#REF!</definedName>
    <definedName name="_MIX2" localSheetId="3">'[27]Mix Design'!$P$12</definedName>
    <definedName name="_MIX2" localSheetId="29">'[27]Mix Design'!$P$12</definedName>
    <definedName name="_MIX2" localSheetId="20">#REF!</definedName>
    <definedName name="_MIX2">#REF!</definedName>
    <definedName name="_mix20">330/50</definedName>
    <definedName name="_MIX2020" localSheetId="6">'[26]Mix Design'!$P$12</definedName>
    <definedName name="_MIX2020" localSheetId="24">#REF!</definedName>
    <definedName name="_MIX2020" localSheetId="3">'[26]Mix Design'!$P$12</definedName>
    <definedName name="_MIX2020" localSheetId="29">'[26]Mix Design'!$P$12</definedName>
    <definedName name="_MIX2020" localSheetId="20">#REF!</definedName>
    <definedName name="_MIX2020">#REF!</definedName>
    <definedName name="_MIX2040" localSheetId="6">'[26]Mix Design'!$P$13</definedName>
    <definedName name="_MIX2040" localSheetId="24">#REF!</definedName>
    <definedName name="_MIX2040" localSheetId="3">'[26]Mix Design'!$P$13</definedName>
    <definedName name="_MIX2040" localSheetId="29">'[26]Mix Design'!$P$13</definedName>
    <definedName name="_MIX2040" localSheetId="20">#REF!</definedName>
    <definedName name="_MIX2040">#REF!</definedName>
    <definedName name="_MIX2540" localSheetId="6">'[26]Mix Design'!$P$15</definedName>
    <definedName name="_MIX2540" localSheetId="24">#REF!</definedName>
    <definedName name="_MIX2540" localSheetId="3">'[26]Mix Design'!$P$15</definedName>
    <definedName name="_MIX2540" localSheetId="29">'[26]Mix Design'!$P$15</definedName>
    <definedName name="_MIX2540" localSheetId="20">#REF!</definedName>
    <definedName name="_MIX2540">#REF!</definedName>
    <definedName name="_Mix255" localSheetId="6">'[28]Mix Design'!$P$13</definedName>
    <definedName name="_Mix255" localSheetId="24">#REF!</definedName>
    <definedName name="_Mix255" localSheetId="3">'[28]Mix Design'!$P$13</definedName>
    <definedName name="_Mix255" localSheetId="29">'[28]Mix Design'!$P$13</definedName>
    <definedName name="_Mix255" localSheetId="20">#REF!</definedName>
    <definedName name="_Mix255">#REF!</definedName>
    <definedName name="_mix30" localSheetId="3">360/50</definedName>
    <definedName name="_mix30" localSheetId="29">360/50</definedName>
    <definedName name="_mix30">360/50</definedName>
    <definedName name="_mix40" localSheetId="3">450/50</definedName>
    <definedName name="_mix40" localSheetId="29">450/50</definedName>
    <definedName name="_mix40">450/50</definedName>
    <definedName name="_ml3">'[13]A1-Continuous'!#REF!</definedName>
    <definedName name="_ml33">'[13]A1-Continuous'!#REF!</definedName>
    <definedName name="_mlc33">'[13]A1-Continuous'!#REF!</definedName>
    <definedName name="_mm1" localSheetId="24">#REF!</definedName>
    <definedName name="_mm1">#REF!</definedName>
    <definedName name="_mm2" localSheetId="24">#REF!</definedName>
    <definedName name="_mm2">#REF!</definedName>
    <definedName name="_mm3" localSheetId="24">#REF!</definedName>
    <definedName name="_mm3">#REF!</definedName>
    <definedName name="_MMB220">#REF!</definedName>
    <definedName name="_mnk1">#REF!</definedName>
    <definedName name="_mp1" localSheetId="26">#REF!</definedName>
    <definedName name="_mp1" localSheetId="23">#REF!</definedName>
    <definedName name="_mp1">#REF!</definedName>
    <definedName name="_Mzd1" localSheetId="6">[11]Basicrates!$D$158</definedName>
    <definedName name="_Mzd1" localSheetId="24">#REF!</definedName>
    <definedName name="_Mzd1" localSheetId="3">[11]Basicrates!$D$158</definedName>
    <definedName name="_Mzd1" localSheetId="29">[11]Basicrates!$D$158</definedName>
    <definedName name="_Mzd1" localSheetId="20">#REF!</definedName>
    <definedName name="_Mzd1">#REF!</definedName>
    <definedName name="_N" localSheetId="20">#REF!</definedName>
    <definedName name="_N">#REF!</definedName>
    <definedName name="_new1">#REF!</definedName>
    <definedName name="_ngl3" localSheetId="26">#REF!</definedName>
    <definedName name="_ngl3" localSheetId="23">#REF!</definedName>
    <definedName name="_ngl3">#REF!</definedName>
    <definedName name="_ngl4" localSheetId="26">#REF!</definedName>
    <definedName name="_ngl4" localSheetId="23">#REF!</definedName>
    <definedName name="_ngl4">#REF!</definedName>
    <definedName name="_Nov2007" localSheetId="6" hidden="1">{"'PROFITABILITY'!$A$1:$F$45"}</definedName>
    <definedName name="_Nov2007" localSheetId="26" hidden="1">{"'PROFITABILITY'!$A$1:$F$45"}</definedName>
    <definedName name="_Nov2007" localSheetId="24" hidden="1">{"'PROFITABILITY'!$A$1:$F$45"}</definedName>
    <definedName name="_Nov2007" localSheetId="3" hidden="1">{"'PROFITABILITY'!$A$1:$F$45"}</definedName>
    <definedName name="_Nov2007" localSheetId="29" hidden="1">{"'PROFITABILITY'!$A$1:$F$45"}</definedName>
    <definedName name="_Nov2007" localSheetId="20" hidden="1">{"'PROFITABILITY'!$A$1:$F$45"}</definedName>
    <definedName name="_Nov2007" localSheetId="23" hidden="1">{"'PROFITABILITY'!$A$1:$F$45"}</definedName>
    <definedName name="_Nov2007" hidden="1">{"'PROFITABILITY'!$A$1:$F$45"}</definedName>
    <definedName name="_np3" localSheetId="6">'[22]Material '!$G$50</definedName>
    <definedName name="_np3" localSheetId="24">#REF!</definedName>
    <definedName name="_np3" localSheetId="3">'[22]Material '!$G$50</definedName>
    <definedName name="_np3" localSheetId="29">'[22]Material '!$G$50</definedName>
    <definedName name="_np3" localSheetId="20">#REF!</definedName>
    <definedName name="_np3">#REF!</definedName>
    <definedName name="_nt75">#REF!</definedName>
    <definedName name="_OP2" localSheetId="6">[11]Basicrates!$D$152</definedName>
    <definedName name="_OP2" localSheetId="24">#REF!</definedName>
    <definedName name="_OP2" localSheetId="3">[11]Basicrates!$D$152</definedName>
    <definedName name="_OP2" localSheetId="29">[11]Basicrates!$D$152</definedName>
    <definedName name="_OP2" localSheetId="20">#REF!</definedName>
    <definedName name="_OP2">#REF!</definedName>
    <definedName name="_Order1" hidden="1">255</definedName>
    <definedName name="_Order2" localSheetId="26" hidden="1">255</definedName>
    <definedName name="_Order2" localSheetId="20" hidden="1">0</definedName>
    <definedName name="_Order2" localSheetId="23" hidden="1">255</definedName>
    <definedName name="_Order2" hidden="1">255</definedName>
    <definedName name="_out2" localSheetId="26">#REF!</definedName>
    <definedName name="_out2" localSheetId="23">#REF!</definedName>
    <definedName name="_out2" localSheetId="1">#REF!</definedName>
    <definedName name="_out2">#REF!</definedName>
    <definedName name="_p" localSheetId="26">"#REF!"</definedName>
    <definedName name="_p" localSheetId="3">"#REF!"</definedName>
    <definedName name="_p" localSheetId="29">"#REF!"</definedName>
    <definedName name="_P" localSheetId="20">#REF!</definedName>
    <definedName name="_p" localSheetId="23">"#REF!"</definedName>
    <definedName name="_p">"#REF!"</definedName>
    <definedName name="_P1" localSheetId="6">#REF!</definedName>
    <definedName name="_P1" localSheetId="26">#REF!</definedName>
    <definedName name="_P1" localSheetId="24">#REF!</definedName>
    <definedName name="_P1" localSheetId="23">#REF!</definedName>
    <definedName name="_P1">#REF!</definedName>
    <definedName name="_P2" localSheetId="6">#REF!</definedName>
    <definedName name="_P2">#REF!</definedName>
    <definedName name="_P3" localSheetId="6">#REF!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26">#REF!</definedName>
    <definedName name="_pdp1" localSheetId="23">#REF!</definedName>
    <definedName name="_pdp1" localSheetId="1">#REF!</definedName>
    <definedName name="_pdp1">#REF!</definedName>
    <definedName name="_pdp2" localSheetId="26">#REF!</definedName>
    <definedName name="_pdp2" localSheetId="23">#REF!</definedName>
    <definedName name="_pdp2" localSheetId="1">#REF!</definedName>
    <definedName name="_pdp2">#REF!</definedName>
    <definedName name="_pdp3" localSheetId="26">#REF!</definedName>
    <definedName name="_pdp3" localSheetId="23">#REF!</definedName>
    <definedName name="_pdp3" localSheetId="1">#REF!</definedName>
    <definedName name="_pdp3">#REF!</definedName>
    <definedName name="_pep99" localSheetId="26">#REF!</definedName>
    <definedName name="_pep99" localSheetId="23">#REF!</definedName>
    <definedName name="_pep99" localSheetId="1">#REF!</definedName>
    <definedName name="_pep99">#REF!</definedName>
    <definedName name="_pfi1">[37]Coalmine!#REF!</definedName>
    <definedName name="_PIN1">#REF!</definedName>
    <definedName name="_PLC220">#REF!</definedName>
    <definedName name="_PM123" localSheetId="26" hidden="1">{"'Sheet1'!$A$4386:$N$4591"}</definedName>
    <definedName name="_PM123" localSheetId="24" hidden="1">{"'Sheet1'!$A$4386:$N$4591"}</definedName>
    <definedName name="_PM123" localSheetId="3" hidden="1">{"'Sheet1'!$A$4386:$N$4591"}</definedName>
    <definedName name="_PM123" localSheetId="29" hidden="1">{"'Sheet1'!$A$4386:$N$4591"}</definedName>
    <definedName name="_PM123" localSheetId="20" hidden="1">{"'Sheet1'!$A$4386:$N$4591"}</definedName>
    <definedName name="_PM123" localSheetId="23" hidden="1">{"'Sheet1'!$A$4386:$N$4591"}</definedName>
    <definedName name="_PM123" hidden="1">{"'Sheet1'!$A$4386:$N$4591"}</definedName>
    <definedName name="_PO2" localSheetId="6">'[53]PO NOS'!$B$2:$D$994</definedName>
    <definedName name="_PO2" localSheetId="24">#REF!</definedName>
    <definedName name="_PO2" localSheetId="3">'[53]PO NOS'!$B$2:$D$994</definedName>
    <definedName name="_PO2" localSheetId="29">'[53]PO NOS'!$B$2:$D$994</definedName>
    <definedName name="_PO2" localSheetId="20">#REF!</definedName>
    <definedName name="_PO2">#REF!</definedName>
    <definedName name="_pp" localSheetId="6" hidden="1">{"'PROFITABILITY'!$A$1:$F$45"}</definedName>
    <definedName name="_pp" localSheetId="26" hidden="1">{"'PROFITABILITY'!$A$1:$F$45"}</definedName>
    <definedName name="_pp" localSheetId="24" hidden="1">{"'PROFITABILITY'!$A$1:$F$45"}</definedName>
    <definedName name="_pp" localSheetId="3" hidden="1">{"'PROFITABILITY'!$A$1:$F$45"}</definedName>
    <definedName name="_pp" localSheetId="29" hidden="1">{"'PROFITABILITY'!$A$1:$F$45"}</definedName>
    <definedName name="_pp" localSheetId="20" hidden="1">{"'PROFITABILITY'!$A$1:$F$45"}</definedName>
    <definedName name="_pp" localSheetId="23" hidden="1">{"'PROFITABILITY'!$A$1:$F$45"}</definedName>
    <definedName name="_pp" hidden="1">{"'PROFITABILITY'!$A$1:$F$45"}</definedName>
    <definedName name="_pp1">[37]Coalmine!#REF!</definedName>
    <definedName name="_pp2">[37]Coalmine!#REF!</definedName>
    <definedName name="_ps1" localSheetId="1">#REF!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 localSheetId="6">#REF!</definedName>
    <definedName name="_QTY1" localSheetId="26">#REF!</definedName>
    <definedName name="_QTY1" localSheetId="20">#REF!</definedName>
    <definedName name="_QTY1" localSheetId="23">#REF!</definedName>
    <definedName name="_QTY1">#REF!</definedName>
    <definedName name="_qty2" localSheetId="6">#REF!</definedName>
    <definedName name="_qty2" localSheetId="26">#REF!</definedName>
    <definedName name="_qty2" localSheetId="23">#REF!</definedName>
    <definedName name="_qty2">#REF!</definedName>
    <definedName name="_qty3" localSheetId="6">#REF!</definedName>
    <definedName name="_qty3" localSheetId="26">#REF!</definedName>
    <definedName name="_qty3" localSheetId="23">#REF!</definedName>
    <definedName name="_qty3">#REF!</definedName>
    <definedName name="_qty4">#REF!</definedName>
    <definedName name="_r" localSheetId="26">"#REF!"</definedName>
    <definedName name="_r" localSheetId="3">"#REF!"</definedName>
    <definedName name="_r" localSheetId="29">"#REF!"</definedName>
    <definedName name="_R" localSheetId="20">#REF!</definedName>
    <definedName name="_r" localSheetId="23">"#REF!"</definedName>
    <definedName name="_r">"#REF!"</definedName>
    <definedName name="_R1">#REF!</definedName>
    <definedName name="_RAC1" localSheetId="20">#REF!</definedName>
    <definedName name="_RAC1">#REF!</definedName>
    <definedName name="_RBS1" localSheetId="6">#REF!</definedName>
    <definedName name="_RBS1" localSheetId="26">#REF!</definedName>
    <definedName name="_RBS1" localSheetId="23">#REF!</definedName>
    <definedName name="_RBS1">#REF!</definedName>
    <definedName name="_rc">#REF!</definedName>
    <definedName name="_rcu2">#REF!</definedName>
    <definedName name="_Re1">#REF!</definedName>
    <definedName name="_RE100" localSheetId="6">#REF!</definedName>
    <definedName name="_RE100">#REF!</definedName>
    <definedName name="_RE104" localSheetId="6">#REF!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localSheetId="6" hidden="1">#REF!</definedName>
    <definedName name="_Regression_Out" localSheetId="26" hidden="1">#REF!</definedName>
    <definedName name="_Regression_Out" localSheetId="20" hidden="1">#REF!</definedName>
    <definedName name="_Regression_Out" localSheetId="23" hidden="1">#REF!</definedName>
    <definedName name="_Regression_Out" hidden="1">#REF!</definedName>
    <definedName name="_Regression_X" localSheetId="6" hidden="1">#REF!</definedName>
    <definedName name="_Regression_X" localSheetId="26" hidden="1">#REF!</definedName>
    <definedName name="_Regression_X" localSheetId="23" hidden="1">#REF!</definedName>
    <definedName name="_Regression_X" hidden="1">#REF!</definedName>
    <definedName name="_Regression_Y" localSheetId="6" hidden="1">#REF!</definedName>
    <definedName name="_Regression_Y" localSheetId="26" hidden="1">#REF!</definedName>
    <definedName name="_Regression_Y" localSheetId="23" hidden="1">#REF!</definedName>
    <definedName name="_Regression_Y" hidden="1">#REF!</definedName>
    <definedName name="_Rl1">#REF!</definedName>
    <definedName name="_ROD6">#REF!</definedName>
    <definedName name="_row1" localSheetId="26">#REF!</definedName>
    <definedName name="_row1" localSheetId="23">#REF!</definedName>
    <definedName name="_row1" localSheetId="1">#REF!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[30]Vdc5!#REF!</definedName>
    <definedName name="_s_1_1">[30]Vdc5!#REF!</definedName>
    <definedName name="_s41" hidden="1">{"form-D1",#N/A,FALSE,"FORM-D1";"form-D1_amt",#N/A,FALSE,"FORM-D1"}</definedName>
    <definedName name="_SAP1" localSheetId="26">#REF!</definedName>
    <definedName name="_SAP1" localSheetId="23">#REF!</definedName>
    <definedName name="_SAP1" localSheetId="1">#REF!</definedName>
    <definedName name="_SAP1">#REF!</definedName>
    <definedName name="_SAP10" localSheetId="1">#REF!</definedName>
    <definedName name="_SAP10">#REF!</definedName>
    <definedName name="_SAP11" localSheetId="1">#REF!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 localSheetId="6">#REF!</definedName>
    <definedName name="_sch2" localSheetId="26">#REF!</definedName>
    <definedName name="_sch2" localSheetId="20">#REF!</definedName>
    <definedName name="_sch2" localSheetId="7">#REF!</definedName>
    <definedName name="_sch2" localSheetId="23">#REF!</definedName>
    <definedName name="_sch2">#REF!</definedName>
    <definedName name="_sch9" localSheetId="26">#REF!</definedName>
    <definedName name="_sch9" localSheetId="23">#REF!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[42]Code!$B$5</definedName>
    <definedName name="_sig2">[42]Code!$B$6</definedName>
    <definedName name="_sig3">[42]Code!$B$7</definedName>
    <definedName name="_sig4">[42]Code!$B$8</definedName>
    <definedName name="_sig5">[42]Code!$B$9</definedName>
    <definedName name="_sit75">#REF!</definedName>
    <definedName name="_Sort" localSheetId="20" hidden="1">#REF!</definedName>
    <definedName name="_Sort" hidden="1">#REF!</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6">#REF!</definedName>
    <definedName name="_SS402" localSheetId="26">#REF!</definedName>
    <definedName name="_SS402" localSheetId="7">#REF!</definedName>
    <definedName name="_SS402" localSheetId="23">#REF!</definedName>
    <definedName name="_SS402">#REF!</definedName>
    <definedName name="_SS403" localSheetId="26">#REF!</definedName>
    <definedName name="_SS403" localSheetId="7">#REF!</definedName>
    <definedName name="_SS403" localSheetId="23">#REF!</definedName>
    <definedName name="_SS403">#REF!</definedName>
    <definedName name="_SS404" localSheetId="26">#REF!</definedName>
    <definedName name="_SS404" localSheetId="7">#REF!</definedName>
    <definedName name="_SS404" localSheetId="2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 localSheetId="6">#REF!</definedName>
    <definedName name="_SV7025" localSheetId="26">#REF!</definedName>
    <definedName name="_SV7025" localSheetId="20">#REF!</definedName>
    <definedName name="_SV7025" localSheetId="23">#REF!</definedName>
    <definedName name="_SV7025">#REF!</definedName>
    <definedName name="_SV7042" localSheetId="6">#REF!</definedName>
    <definedName name="_SV7042" localSheetId="26">#REF!</definedName>
    <definedName name="_SV7042" localSheetId="23">#REF!</definedName>
    <definedName name="_SV7042">#REF!</definedName>
    <definedName name="_SV7043" localSheetId="6">#REF!</definedName>
    <definedName name="_SV7043" localSheetId="26">#REF!</definedName>
    <definedName name="_SV7043" localSheetId="23">#REF!</definedName>
    <definedName name="_SV7043">#REF!</definedName>
    <definedName name="_SV7045">#REF!</definedName>
    <definedName name="_SV7048">#REF!</definedName>
    <definedName name="_t">"#REF!"</definedName>
    <definedName name="_T141000" localSheetId="6">#REF!</definedName>
    <definedName name="_T141000" localSheetId="26">#REF!</definedName>
    <definedName name="_T141000" localSheetId="20">#REF!</definedName>
    <definedName name="_T141000" localSheetId="23">#REF!</definedName>
    <definedName name="_T141000">#REF!</definedName>
    <definedName name="_T142000" localSheetId="6">#REF!</definedName>
    <definedName name="_T142000" localSheetId="20">#REF!</definedName>
    <definedName name="_T142000">#REF!</definedName>
    <definedName name="_T143100" localSheetId="6">#REF!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 localSheetId="3">#REF!</definedName>
    <definedName name="_TAB1" localSheetId="29">#REF!</definedName>
    <definedName name="_TAB1">#REF!</definedName>
    <definedName name="_TAB2">#REF!</definedName>
    <definedName name="_TB2" localSheetId="6">'[29]SPT vs PHI'!$B$2:$C$65</definedName>
    <definedName name="_TB2" localSheetId="24">#REF!</definedName>
    <definedName name="_TB2" localSheetId="3">'[29]SPT vs PHI'!$B$2:$C$65</definedName>
    <definedName name="_TB2" localSheetId="29">'[29]SPT vs PHI'!$B$2:$C$65</definedName>
    <definedName name="_TB2" localSheetId="20">#REF!</definedName>
    <definedName name="_TB2">#REF!</definedName>
    <definedName name="_te1">#REF!</definedName>
    <definedName name="_tf2" localSheetId="6">[23]Intro!$J$142</definedName>
    <definedName name="_tf2" localSheetId="24">#REF!</definedName>
    <definedName name="_tf2" localSheetId="3">[23]Intro!$J$142</definedName>
    <definedName name="_tf2" localSheetId="29">[23]Intro!$J$142</definedName>
    <definedName name="_tf2" localSheetId="20">#REF!</definedName>
    <definedName name="_tf2">#REF!</definedName>
    <definedName name="_tf3" localSheetId="6">[23]Intro!$J$148</definedName>
    <definedName name="_tf3" localSheetId="24">#REF!</definedName>
    <definedName name="_tf3" localSheetId="3">[23]Intro!$J$148</definedName>
    <definedName name="_tf3" localSheetId="29">[23]Intro!$J$148</definedName>
    <definedName name="_tf3" localSheetId="20">#REF!</definedName>
    <definedName name="_tf3">#REF!</definedName>
    <definedName name="_tf4" localSheetId="6">[23]Intro!$J$150</definedName>
    <definedName name="_tf4" localSheetId="24">#REF!</definedName>
    <definedName name="_tf4" localSheetId="3">[23]Intro!$J$150</definedName>
    <definedName name="_tf4" localSheetId="29">[23]Intro!$J$150</definedName>
    <definedName name="_tf4" localSheetId="20">#REF!</definedName>
    <definedName name="_tf4">#REF!</definedName>
    <definedName name="_tfd1" localSheetId="6">[23]Intro!$L$141</definedName>
    <definedName name="_tfd1" localSheetId="24">#REF!</definedName>
    <definedName name="_tfd1" localSheetId="3">[23]Intro!$L$141</definedName>
    <definedName name="_tfd1" localSheetId="29">[23]Intro!$L$141</definedName>
    <definedName name="_tfd1" localSheetId="20">#REF!</definedName>
    <definedName name="_tfd1">#REF!</definedName>
    <definedName name="_tfd2" localSheetId="6">[23]Intro!$L$143</definedName>
    <definedName name="_tfd2" localSheetId="24">#REF!</definedName>
    <definedName name="_tfd2" localSheetId="3">[23]Intro!$L$143</definedName>
    <definedName name="_tfd2" localSheetId="29">[23]Intro!$L$143</definedName>
    <definedName name="_tfd2" localSheetId="20">#REF!</definedName>
    <definedName name="_tfd2">#REF!</definedName>
    <definedName name="_tfd3" localSheetId="6">[23]Intro!$L$147</definedName>
    <definedName name="_tfd3" localSheetId="24">#REF!</definedName>
    <definedName name="_tfd3" localSheetId="3">[23]Intro!$L$147</definedName>
    <definedName name="_tfd3" localSheetId="29">[23]Intro!$L$147</definedName>
    <definedName name="_tfd3" localSheetId="20">#REF!</definedName>
    <definedName name="_tfd3">#REF!</definedName>
    <definedName name="_tfd4" localSheetId="6">[23]Intro!$L$149</definedName>
    <definedName name="_tfd4" localSheetId="24">#REF!</definedName>
    <definedName name="_tfd4" localSheetId="3">[23]Intro!$L$149</definedName>
    <definedName name="_tfd4" localSheetId="29">[23]Intro!$L$149</definedName>
    <definedName name="_tfd4" localSheetId="20">#REF!</definedName>
    <definedName name="_tfd4">#REF!</definedName>
    <definedName name="_Tk1" localSheetId="20">#REF!</definedName>
    <definedName name="_Tk1">#REF!</definedName>
    <definedName name="_Tk11" localSheetId="20">#REF!</definedName>
    <definedName name="_Tk11">#REF!</definedName>
    <definedName name="_Tk2">#REF!</definedName>
    <definedName name="_Tkl1">#REF!</definedName>
    <definedName name="_tl1">#REF!</definedName>
    <definedName name="_tl2">#REF!</definedName>
    <definedName name="_Tm2">#REF!</definedName>
    <definedName name="_tr1" localSheetId="6">[23]Intro!$C$140</definedName>
    <definedName name="_tr1" localSheetId="24">#REF!</definedName>
    <definedName name="_tr1" localSheetId="3">[23]Intro!$C$140</definedName>
    <definedName name="_tr1" localSheetId="29">[23]Intro!$C$140</definedName>
    <definedName name="_tr1" localSheetId="20">#REF!</definedName>
    <definedName name="_tr1">#REF!</definedName>
    <definedName name="_TR100">#REF!</definedName>
    <definedName name="_tr2" localSheetId="6">[23]Intro!$C$142</definedName>
    <definedName name="_tr2" localSheetId="24">#REF!</definedName>
    <definedName name="_tr2" localSheetId="3">[23]Intro!$C$142</definedName>
    <definedName name="_tr2" localSheetId="29">[23]Intro!$C$142</definedName>
    <definedName name="_tr2" localSheetId="20">#REF!</definedName>
    <definedName name="_tr2">#REF!</definedName>
    <definedName name="_TR220" localSheetId="26">#REF!</definedName>
    <definedName name="_TR220" localSheetId="20">#REF!</definedName>
    <definedName name="_TR220" localSheetId="23">#REF!</definedName>
    <definedName name="_TR220">#REF!</definedName>
    <definedName name="_tr3" localSheetId="6">[23]Intro!$C$150</definedName>
    <definedName name="_tr3" localSheetId="24">#REF!</definedName>
    <definedName name="_tr3" localSheetId="3">[23]Intro!$C$150</definedName>
    <definedName name="_tr3" localSheetId="29">[23]Intro!$C$150</definedName>
    <definedName name="_tr3" localSheetId="20">#REF!</definedName>
    <definedName name="_tr3">#REF!</definedName>
    <definedName name="_TR315">#REF!</definedName>
    <definedName name="_TR33">#REF!</definedName>
    <definedName name="_TR500" localSheetId="26">#REF!</definedName>
    <definedName name="_TR500" localSheetId="20">#REF!</definedName>
    <definedName name="_TR500" localSheetId="23">#REF!</definedName>
    <definedName name="_TR500">#REF!</definedName>
    <definedName name="_tr75">#REF!</definedName>
    <definedName name="_trd1" localSheetId="6">[23]Intro!$B$140</definedName>
    <definedName name="_trd1" localSheetId="24">#REF!</definedName>
    <definedName name="_trd1" localSheetId="3">[23]Intro!$B$140</definedName>
    <definedName name="_trd1" localSheetId="29">[23]Intro!$B$140</definedName>
    <definedName name="_trd1" localSheetId="20">#REF!</definedName>
    <definedName name="_trd1">#REF!</definedName>
    <definedName name="_trd2" localSheetId="6">[23]Intro!$B$142</definedName>
    <definedName name="_trd2" localSheetId="24">#REF!</definedName>
    <definedName name="_trd2" localSheetId="3">[23]Intro!$B$142</definedName>
    <definedName name="_trd2" localSheetId="29">[23]Intro!$B$142</definedName>
    <definedName name="_trd2" localSheetId="20">#REF!</definedName>
    <definedName name="_trd2">#REF!</definedName>
    <definedName name="_trd3" localSheetId="6">[23]Intro!$B$148</definedName>
    <definedName name="_trd3" localSheetId="24">#REF!</definedName>
    <definedName name="_trd3" localSheetId="3">[23]Intro!$B$148</definedName>
    <definedName name="_trd3" localSheetId="29">[23]Intro!$B$148</definedName>
    <definedName name="_trd3" localSheetId="20">#REF!</definedName>
    <definedName name="_trd3">#REF!</definedName>
    <definedName name="_trt75">#REF!</definedName>
    <definedName name="_try1" localSheetId="26">#REF!</definedName>
    <definedName name="_try1" localSheetId="20">#REF!</definedName>
    <definedName name="_try1" localSheetId="23">#REF!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 localSheetId="6">[11]Basicrates!$D$131</definedName>
    <definedName name="_WD2" localSheetId="24">#REF!</definedName>
    <definedName name="_WD2" localSheetId="3">[11]Basicrates!$D$131</definedName>
    <definedName name="_WD2" localSheetId="29">[11]Basicrates!$D$131</definedName>
    <definedName name="_WD2" localSheetId="20">#REF!</definedName>
    <definedName name="_WD2">#REF!</definedName>
    <definedName name="_WP1" localSheetId="26">#REF!</definedName>
    <definedName name="_WP1" localSheetId="20">#REF!</definedName>
    <definedName name="_WP1" localSheetId="23">#REF!</definedName>
    <definedName name="_WP1">#REF!</definedName>
    <definedName name="_Wr1">#REF!</definedName>
    <definedName name="_Wr3">#REF!</definedName>
    <definedName name="_Xl1">#REF!</definedName>
    <definedName name="_xlcn.WorksheetConnection_InfoEntryA2D32" localSheetId="6" hidden="1">'[10]Info Entry'!$A$2:$C$32</definedName>
    <definedName name="_xlcn.WorksheetConnection_InfoEntryA2D32" localSheetId="24" hidden="1">#REF!</definedName>
    <definedName name="_xlcn.WorksheetConnection_InfoEntryA2D32" localSheetId="3" hidden="1">'[10]Info Entry'!$A$2:$C$32</definedName>
    <definedName name="_xlcn.WorksheetConnection_InfoEntryA2D32" localSheetId="29" hidden="1">'[10]Info Entry'!$A$2:$C$32</definedName>
    <definedName name="_xlcn.WorksheetConnection_InfoEntryA2D32" localSheetId="20" hidden="1">#REF!</definedName>
    <definedName name="_xlcn.WorksheetConnection_InfoEntryA2D32" hidden="1">#REF!</definedName>
    <definedName name="_Z">#REF!</definedName>
    <definedName name="_Z_1">#REF!</definedName>
    <definedName name="_Z_1_1">#REF!</definedName>
    <definedName name="_ZS1" localSheetId="20">#REF!</definedName>
    <definedName name="_ZS1">#REF!</definedName>
    <definedName name="_ZS2" localSheetId="20">#REF!</definedName>
    <definedName name="_ZS2">#REF!</definedName>
    <definedName name="¿uº°¿μ¾÷" localSheetId="26">#REF!</definedName>
    <definedName name="¿uº°¿μ¾÷" localSheetId="23">#REF!</definedName>
    <definedName name="¿uº°¿μ¾÷">#REF!</definedName>
    <definedName name="√">"SQRT"</definedName>
    <definedName name="a" localSheetId="26">#REF!</definedName>
    <definedName name="a" localSheetId="23">#REF!</definedName>
    <definedName name="a" localSheetId="1">#REF!</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 localSheetId="24">INDEX(#REF!,MATCH(#REF!,#REF!,0))</definedName>
    <definedName name="A_D" localSheetId="20">INDEX(#REF!,MATCH(#REF!,#REF!,0))</definedName>
    <definedName name="A_D">INDEX(#REF!,MATCH(#REF!,#REF!,0))</definedName>
    <definedName name="a_dash" localSheetId="6">#REF!</definedName>
    <definedName name="a_dash" localSheetId="26">#REF!</definedName>
    <definedName name="a_dash" localSheetId="20">#REF!</definedName>
    <definedName name="a_dash" localSheetId="23">#REF!</definedName>
    <definedName name="a_dash">#REF!</definedName>
    <definedName name="A_sp">#REF!</definedName>
    <definedName name="a0" localSheetId="6">#REF!</definedName>
    <definedName name="a0" localSheetId="26">#REF!</definedName>
    <definedName name="a0" localSheetId="23">#REF!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26">#REF!</definedName>
    <definedName name="A1_" localSheetId="23">#REF!</definedName>
    <definedName name="A1_" localSheetId="1">#REF!</definedName>
    <definedName name="A1_">#REF!</definedName>
    <definedName name="A1____0">#REF!</definedName>
    <definedName name="A1____13">#REF!</definedName>
    <definedName name="A10_" localSheetId="1">#REF!</definedName>
    <definedName name="A10_">#REF!</definedName>
    <definedName name="A10____0">#REF!</definedName>
    <definedName name="A10____13">#REF!</definedName>
    <definedName name="A13_" localSheetId="1">#REF!</definedName>
    <definedName name="A13_">#REF!</definedName>
    <definedName name="A13____0">#REF!</definedName>
    <definedName name="A13____13">#REF!</definedName>
    <definedName name="a1a" localSheetId="3">#REF!</definedName>
    <definedName name="a1a" localSheetId="29">#REF!</definedName>
    <definedName name="a1a">#REF!</definedName>
    <definedName name="A2_">#REF!</definedName>
    <definedName name="A2____0">#REF!</definedName>
    <definedName name="A2____13">#REF!</definedName>
    <definedName name="a2a" localSheetId="3">#REF!</definedName>
    <definedName name="a2a" localSheetId="29">#REF!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26">#REF!</definedName>
    <definedName name="aa" localSheetId="23">#REF!</definedName>
    <definedName name="aa">#REF!</definedName>
    <definedName name="aa_1">#REF!</definedName>
    <definedName name="aaa" localSheetId="6">#REF!</definedName>
    <definedName name="AAA" localSheetId="26" hidden="1">{#N/A,#N/A,FALSE,"COVER1.XLS ";#N/A,#N/A,FALSE,"RACT1.XLS";#N/A,#N/A,FALSE,"RACT2.XLS";#N/A,#N/A,FALSE,"ECCMP";#N/A,#N/A,FALSE,"WELDER.XLS"}</definedName>
    <definedName name="AAA" localSheetId="24" hidden="1">{#N/A,#N/A,FALSE,"COVER1.XLS ";#N/A,#N/A,FALSE,"RACT1.XLS";#N/A,#N/A,FALSE,"RACT2.XLS";#N/A,#N/A,FALSE,"ECCMP";#N/A,#N/A,FALSE,"WELDER.XLS"}</definedName>
    <definedName name="aaa" localSheetId="3">#REF!</definedName>
    <definedName name="aaa" localSheetId="29">#REF!</definedName>
    <definedName name="AAA" localSheetId="20" hidden="1">{#N/A,#N/A,FALSE,"COVER1.XLS ";#N/A,#N/A,FALSE,"RACT1.XLS";#N/A,#N/A,FALSE,"RACT2.XLS";#N/A,#N/A,FALSE,"ECCMP";#N/A,#N/A,FALSE,"WELDER.XLS"}</definedName>
    <definedName name="AAA" localSheetId="7" hidden="1">{#N/A,#N/A,FALSE,"COVER1.XLS ";#N/A,#N/A,FALSE,"RACT1.XLS";#N/A,#N/A,FALSE,"RACT2.XLS";#N/A,#N/A,FALSE,"ECCMP";#N/A,#N/A,FALSE,"WELDER.XLS"}</definedName>
    <definedName name="AAA" localSheetId="23" hidden="1">{#N/A,#N/A,FALSE,"COVER1.XLS ";#N/A,#N/A,FALSE,"RACT1.XLS";#N/A,#N/A,FALSE,"RACT2.XLS";#N/A,#N/A,FALSE,"ECCMP";#N/A,#N/A,FALSE,"WELDER.XLS"}</definedName>
    <definedName name="AAA" localSheetId="1" hidden="1">{#N/A,#N/A,FALSE,"COVER1.XLS ";#N/A,#N/A,FALSE,"RACT1.XLS";#N/A,#N/A,FALSE,"RACT2.XLS";#N/A,#N/A,FALSE,"ECCMP";#N/A,#N/A,FALSE,"WELDER.XLS"}</definedName>
    <definedName name="AAA" hidden="1">{#N/A,#N/A,FALSE,"COVER1.XLS ";#N/A,#N/A,FALSE,"RACT1.XLS";#N/A,#N/A,FALSE,"RACT2.XLS";#N/A,#N/A,FALSE,"ECCMP";#N/A,#N/A,FALSE,"WELDER.XLS"}</definedName>
    <definedName name="aaaa" localSheetId="6">#REF!</definedName>
    <definedName name="aaaa" localSheetId="26">#REF!</definedName>
    <definedName name="aaaa" localSheetId="7">#REF!</definedName>
    <definedName name="aaaa" localSheetId="23">#REF!</definedName>
    <definedName name="aaaa">#REF!</definedName>
    <definedName name="AAAA_1">NA()</definedName>
    <definedName name="aaaaa" localSheetId="24">#REF!</definedName>
    <definedName name="aaaaa">#REF!</definedName>
    <definedName name="AAAAAA" localSheetId="26" hidden="1">#REF!</definedName>
    <definedName name="AAAAAA" localSheetId="20" hidden="1">#REF!</definedName>
    <definedName name="AAAAAA" localSheetId="23" hidden="1">#REF!</definedName>
    <definedName name="AAAAAA" hidden="1">#REF!</definedName>
    <definedName name="AAAAAAA">#REF!</definedName>
    <definedName name="AAAAAAAAA" localSheetId="26">#REF!</definedName>
    <definedName name="AAAAAAAAA" localSheetId="23">#REF!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6" hidden="1">{"form-D1",#N/A,FALSE,"FORM-D1";"form-D1_amt",#N/A,FALSE,"FORM-D1"}</definedName>
    <definedName name="aab" localSheetId="26" hidden="1">{"form-D1",#N/A,FALSE,"FORM-D1";"form-D1_amt",#N/A,FALSE,"FORM-D1"}</definedName>
    <definedName name="aab" localSheetId="24" hidden="1">{"form-D1",#N/A,FALSE,"FORM-D1";"form-D1_amt",#N/A,FALSE,"FORM-D1"}</definedName>
    <definedName name="aab" localSheetId="3" hidden="1">{"form-D1",#N/A,FALSE,"FORM-D1";"form-D1_amt",#N/A,FALSE,"FORM-D1"}</definedName>
    <definedName name="aab" localSheetId="29" hidden="1">{"form-D1",#N/A,FALSE,"FORM-D1";"form-D1_amt",#N/A,FALSE,"FORM-D1"}</definedName>
    <definedName name="aab" localSheetId="20" hidden="1">{"form-D1",#N/A,FALSE,"FORM-D1";"form-D1_amt",#N/A,FALSE,"FORM-D1"}</definedName>
    <definedName name="aab" localSheetId="23" hidden="1">{"form-D1",#N/A,FALSE,"FORM-D1";"form-D1_amt",#N/A,FALSE,"FORM-D1"}</definedName>
    <definedName name="aab" hidden="1">{"form-D1",#N/A,FALSE,"FORM-D1";"form-D1_amt",#N/A,FALSE,"FORM-D1"}</definedName>
    <definedName name="aab_1">NA()</definedName>
    <definedName name="aac" localSheetId="6" hidden="1">{"'PROFITABILITY'!$A$1:$F$45"}</definedName>
    <definedName name="aac" localSheetId="26" hidden="1">{"'PROFITABILITY'!$A$1:$F$45"}</definedName>
    <definedName name="aac" localSheetId="24" hidden="1">{"'PROFITABILITY'!$A$1:$F$45"}</definedName>
    <definedName name="aac" localSheetId="3" hidden="1">{"'PROFITABILITY'!$A$1:$F$45"}</definedName>
    <definedName name="aac" localSheetId="29" hidden="1">{"'PROFITABILITY'!$A$1:$F$45"}</definedName>
    <definedName name="aac" localSheetId="20" hidden="1">{"'PROFITABILITY'!$A$1:$F$45"}</definedName>
    <definedName name="aac" localSheetId="23" hidden="1">{"'PROFITABILITY'!$A$1:$F$45"}</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[54]GWC!#REF!</definedName>
    <definedName name="AASDF">#REF!</definedName>
    <definedName name="aav" localSheetId="6" hidden="1">{"'PROFITABILITY'!$A$1:$F$45"}</definedName>
    <definedName name="aav" localSheetId="26" hidden="1">{"'PROFITABILITY'!$A$1:$F$45"}</definedName>
    <definedName name="aav" localSheetId="24" hidden="1">{"'PROFITABILITY'!$A$1:$F$45"}</definedName>
    <definedName name="aav" localSheetId="3" hidden="1">{"'PROFITABILITY'!$A$1:$F$45"}</definedName>
    <definedName name="aav" localSheetId="29" hidden="1">{"'PROFITABILITY'!$A$1:$F$45"}</definedName>
    <definedName name="aav" localSheetId="20" hidden="1">{"'PROFITABILITY'!$A$1:$F$45"}</definedName>
    <definedName name="aav" localSheetId="23" hidden="1">{"'PROFITABILITY'!$A$1:$F$45"}</definedName>
    <definedName name="aav" hidden="1">{"'PROFITABILITY'!$A$1:$F$45"}</definedName>
    <definedName name="aAXX1">#REF!</definedName>
    <definedName name="ab" localSheetId="26">#REF!</definedName>
    <definedName name="ab" localSheetId="7">#REF!</definedName>
    <definedName name="ab" localSheetId="23">#REF!</definedName>
    <definedName name="ab">#REF!</definedName>
    <definedName name="aba" hidden="1">{#N/A,#N/A,FALSE,"COVER1.XLS ";#N/A,#N/A,FALSE,"RACT1.XLS";#N/A,#N/A,FALSE,"RACT2.XLS";#N/A,#N/A,FALSE,"ECCMP";#N/A,#N/A,FALSE,"WELDER.XLS"}</definedName>
    <definedName name="abab">#REF!</definedName>
    <definedName name="ABACUS" localSheetId="26">#REF!</definedName>
    <definedName name="ABACUS" localSheetId="7">#REF!</definedName>
    <definedName name="ABACUS" localSheetId="23">#REF!</definedName>
    <definedName name="ABACUS">#REF!</definedName>
    <definedName name="abb">#REF!</definedName>
    <definedName name="abc" localSheetId="6" hidden="1">{"'PROFITABILITY'!$A$1:$F$45"}</definedName>
    <definedName name="abc" localSheetId="26" hidden="1">{"'PROFITABILITY'!$A$1:$F$45"}</definedName>
    <definedName name="abc" localSheetId="24" hidden="1">{"'PROFITABILITY'!$A$1:$F$45"}</definedName>
    <definedName name="abc" localSheetId="3" hidden="1">{"'PROFITABILITY'!$A$1:$F$45"}</definedName>
    <definedName name="abc" localSheetId="29" hidden="1">{"'PROFITABILITY'!$A$1:$F$45"}</definedName>
    <definedName name="abc" localSheetId="20">#REF!</definedName>
    <definedName name="abc" localSheetId="23" hidden="1">{"'PROFITABILITY'!$A$1:$F$45"}</definedName>
    <definedName name="abc" hidden="1">{"'PROFITABILITY'!$A$1:$F$45"}</definedName>
    <definedName name="aBC_1">#REF!</definedName>
    <definedName name="ABCD">#REF!</definedName>
    <definedName name="abcde">#REF!</definedName>
    <definedName name="abcdefg" localSheetId="6" hidden="1">{"'PROFITABILITY'!$A$1:$F$45"}</definedName>
    <definedName name="abcdefg" localSheetId="26" hidden="1">{"'PROFITABILITY'!$A$1:$F$45"}</definedName>
    <definedName name="abcdefg" localSheetId="24" hidden="1">{"'PROFITABILITY'!$A$1:$F$45"}</definedName>
    <definedName name="abcdefg" localSheetId="3" hidden="1">{"'PROFITABILITY'!$A$1:$F$45"}</definedName>
    <definedName name="abcdefg" localSheetId="29" hidden="1">{"'PROFITABILITY'!$A$1:$F$45"}</definedName>
    <definedName name="abcdefg" localSheetId="20" hidden="1">{"'PROFITABILITY'!$A$1:$F$45"}</definedName>
    <definedName name="abcdefg" localSheetId="23" hidden="1">{"'PROFITABILITY'!$A$1:$F$45"}</definedName>
    <definedName name="abcdefg" hidden="1">{"'PROFITABILITY'!$A$1:$F$45"}</definedName>
    <definedName name="abg" localSheetId="3">#REF!</definedName>
    <definedName name="abg" localSheetId="29">#REF!</definedName>
    <definedName name="abg">#REF!</definedName>
    <definedName name="ABoltDia">#REF!</definedName>
    <definedName name="ABoltLength">#REF!</definedName>
    <definedName name="ABoltProjection">#REF!</definedName>
    <definedName name="ABS">#REF!</definedName>
    <definedName name="abstract" localSheetId="6">'[55]Rate Analysis'!$G$154</definedName>
    <definedName name="abstract" localSheetId="24">#REF!</definedName>
    <definedName name="abstract" localSheetId="3">'[55]Rate Analysis'!$G$154</definedName>
    <definedName name="abstract" localSheetId="29">'[55]Rate Analysis'!$G$154</definedName>
    <definedName name="abstract" localSheetId="20">#REF!</definedName>
    <definedName name="abstract">#REF!</definedName>
    <definedName name="ABTemplateOD" localSheetId="26">#REF!</definedName>
    <definedName name="ABTemplateOD" localSheetId="20">#REF!</definedName>
    <definedName name="ABTemplateOD" localSheetId="23">#REF!</definedName>
    <definedName name="ABTemplateOD">#REF!</definedName>
    <definedName name="AC" localSheetId="26">#REF!</definedName>
    <definedName name="AC" localSheetId="23">#REF!</definedName>
    <definedName name="AC">#REF!</definedName>
    <definedName name="AC_DESIGN">#REF!</definedName>
    <definedName name="AC_disc">#REF!</definedName>
    <definedName name="AC170CM" localSheetId="6">[11]Basicrates!$D$133</definedName>
    <definedName name="AC170CM" localSheetId="24">#REF!</definedName>
    <definedName name="AC170CM" localSheetId="3">[11]Basicrates!$D$133</definedName>
    <definedName name="AC170CM" localSheetId="29">[11]Basicrates!$D$133</definedName>
    <definedName name="AC170CM" localSheetId="20">#REF!</definedName>
    <definedName name="AC170CM">#REF!</definedName>
    <definedName name="ACARRAY" localSheetId="20">#REF!</definedName>
    <definedName name="ACARRAY">#REF!</definedName>
    <definedName name="acb">#REF!</definedName>
    <definedName name="ACCESS" localSheetId="26">#REF!</definedName>
    <definedName name="ACCESS" localSheetId="23">#REF!</definedName>
    <definedName name="ACCESS">#REF!</definedName>
    <definedName name="ACCESS220" localSheetId="26">#REF!</definedName>
    <definedName name="ACCESS220" localSheetId="23">#REF!</definedName>
    <definedName name="ACCESS220">#REF!</definedName>
    <definedName name="AccessDatabase" hidden="1">"C:\WIN95\Desktop\Ramesh\AIC\Aic.mdb"</definedName>
    <definedName name="Accessories">#REF!</definedName>
    <definedName name="accp" localSheetId="6">#REF!</definedName>
    <definedName name="accp" localSheetId="26">#REF!</definedName>
    <definedName name="accp" localSheetId="20">#REF!</definedName>
    <definedName name="accp" localSheetId="23">#REF!</definedName>
    <definedName name="accp">#REF!</definedName>
    <definedName name="ACDC" localSheetId="6">#REF!</definedName>
    <definedName name="ACDC">#REF!</definedName>
    <definedName name="ACDC220" localSheetId="6">#REF!</definedName>
    <definedName name="ACDC220">#REF!</definedName>
    <definedName name="ACER" comment="Self loader 03">#REF!</definedName>
    <definedName name="ACK">[56]Basis!$I$5</definedName>
    <definedName name="ACT">#REF!</definedName>
    <definedName name="ACTIVITY_5">#REF!</definedName>
    <definedName name="ACTIVITY_6">#REF!</definedName>
    <definedName name="ACTN">#REF!</definedName>
    <definedName name="ACTN2">#REF!</definedName>
    <definedName name="actp" localSheetId="6" hidden="1">{"Total Indirect Manpower",#N/A,FALSE,"J";"Total Direct Manpower",#N/A,FALSE,"J";"Direct Structural Manpower",#N/A,FALSE,"J";"Direct Mechanical Manpower",#N/A,FALSE,"J";"Direct Piping Manpower",#N/A,FALSE,"J";"Direct Tanks Manpower",#N/A,FALSE,"J";"Direct ElecInstrSS Manpower",#N/A,FALSE,"J"}</definedName>
    <definedName name="actp" localSheetId="26" hidden="1">{"Total Indirect Manpower",#N/A,FALSE,"J";"Total Direct Manpower",#N/A,FALSE,"J";"Direct Structural Manpower",#N/A,FALSE,"J";"Direct Mechanical Manpower",#N/A,FALSE,"J";"Direct Piping Manpower",#N/A,FALSE,"J";"Direct Tanks Manpower",#N/A,FALSE,"J";"Direct ElecInstrSS Manpower",#N/A,FALSE,"J"}</definedName>
    <definedName name="actp" localSheetId="24" hidden="1">{"Total Indirect Manpower",#N/A,FALSE,"J";"Total Direct Manpower",#N/A,FALSE,"J";"Direct Structural Manpower",#N/A,FALSE,"J";"Direct Mechanical Manpower",#N/A,FALSE,"J";"Direct Piping Manpower",#N/A,FALSE,"J";"Direct Tanks Manpower",#N/A,FALSE,"J";"Direct ElecInstrSS Manpower",#N/A,FALSE,"J"}</definedName>
    <definedName name="actp" localSheetId="3" hidden="1">{"Total Indirect Manpower",#N/A,FALSE,"J";"Total Direct Manpower",#N/A,FALSE,"J";"Direct Structural Manpower",#N/A,FALSE,"J";"Direct Mechanical Manpower",#N/A,FALSE,"J";"Direct Piping Manpower",#N/A,FALSE,"J";"Direct Tanks Manpower",#N/A,FALSE,"J";"Direct ElecInstrSS Manpower",#N/A,FALSE,"J"}</definedName>
    <definedName name="actp" localSheetId="29" hidden="1">{"Total Indirect Manpower",#N/A,FALSE,"J";"Total Direct Manpower",#N/A,FALSE,"J";"Direct Structural Manpower",#N/A,FALSE,"J";"Direct Mechanical Manpower",#N/A,FALSE,"J";"Direct Piping Manpower",#N/A,FALSE,"J";"Direct Tanks Manpower",#N/A,FALSE,"J";"Direct ElecInstrSS Manpower",#N/A,FALSE,"J"}</definedName>
    <definedName name="actp" localSheetId="20" hidden="1">{"Total Indirect Manpower",#N/A,FALSE,"J";"Total Direct Manpower",#N/A,FALSE,"J";"Direct Structural Manpower",#N/A,FALSE,"J";"Direct Mechanical Manpower",#N/A,FALSE,"J";"Direct Piping Manpower",#N/A,FALSE,"J";"Direct Tanks Manpower",#N/A,FALSE,"J";"Direct ElecInstrSS Manpower",#N/A,FALSE,"J"}</definedName>
    <definedName name="actp" localSheetId="23"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localSheetId="26" hidden="1">{"'Sheet1'!$A$4386:$N$4591"}</definedName>
    <definedName name="AD" localSheetId="24" hidden="1">{"'Sheet1'!$A$4386:$N$4591"}</definedName>
    <definedName name="AD" localSheetId="3" hidden="1">{"'Sheet1'!$A$4386:$N$4591"}</definedName>
    <definedName name="AD" localSheetId="29" hidden="1">{"'Sheet1'!$A$4386:$N$4591"}</definedName>
    <definedName name="AD" localSheetId="20" hidden="1">{"'Sheet1'!$A$4386:$N$4591"}</definedName>
    <definedName name="AD" localSheetId="23" hidden="1">{"'Sheet1'!$A$4386:$N$4591"}</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localSheetId="6" hidden="1">#REF!</definedName>
    <definedName name="ADADADADAD" hidden="1">#REF!</definedName>
    <definedName name="adadd" hidden="1">{#N/A,#N/A,FALSE,"COVER1.XLS ";#N/A,#N/A,FALSE,"RACT1.XLS";#N/A,#N/A,FALSE,"RACT2.XLS";#N/A,#N/A,FALSE,"ECCMP";#N/A,#N/A,FALSE,"WELDER.XLS"}</definedName>
    <definedName name="adas">[57]CLAY!#REF!</definedName>
    <definedName name="adasdas">#REF!</definedName>
    <definedName name="adcbef" localSheetId="6" hidden="1">{"'PROFITABILITY'!$A$1:$F$45"}</definedName>
    <definedName name="adcbef" localSheetId="26" hidden="1">{"'PROFITABILITY'!$A$1:$F$45"}</definedName>
    <definedName name="adcbef" localSheetId="24" hidden="1">{"'PROFITABILITY'!$A$1:$F$45"}</definedName>
    <definedName name="adcbef" localSheetId="3" hidden="1">{"'PROFITABILITY'!$A$1:$F$45"}</definedName>
    <definedName name="adcbef" localSheetId="29" hidden="1">{"'PROFITABILITY'!$A$1:$F$45"}</definedName>
    <definedName name="adcbef" localSheetId="20" hidden="1">{"'PROFITABILITY'!$A$1:$F$45"}</definedName>
    <definedName name="adcbef" localSheetId="23" hidden="1">{"'PROFITABILITY'!$A$1:$F$45"}</definedName>
    <definedName name="adcbef" hidden="1">{"'PROFITABILITY'!$A$1:$F$45"}</definedName>
    <definedName name="ADD">#REF!</definedName>
    <definedName name="addf">#REF!</definedName>
    <definedName name="ADF">#REF!</definedName>
    <definedName name="adfa">#REF!</definedName>
    <definedName name="adfad">[54]GWC!#REF!</definedName>
    <definedName name="ADFFG">#REF!</definedName>
    <definedName name="ADFGFG">#REF!</definedName>
    <definedName name="ADFS">#REF!</definedName>
    <definedName name="adfsgdfv">#REF!</definedName>
    <definedName name="ADG">#REF!</definedName>
    <definedName name="adgh">[15]Sheet1!#REF!</definedName>
    <definedName name="ADITION" localSheetId="6" hidden="1">{"'장비'!$A$3:$M$12"}</definedName>
    <definedName name="ADITION" localSheetId="26" hidden="1">{"'장비'!$A$3:$M$12"}</definedName>
    <definedName name="ADITION" localSheetId="24" hidden="1">{"'장비'!$A$3:$M$12"}</definedName>
    <definedName name="ADITION" localSheetId="3" hidden="1">{"'장비'!$A$3:$M$12"}</definedName>
    <definedName name="ADITION" localSheetId="29" hidden="1">{"'장비'!$A$3:$M$12"}</definedName>
    <definedName name="ADITION" localSheetId="20" hidden="1">{"'장비'!$A$3:$M$12"}</definedName>
    <definedName name="ADITION" localSheetId="23" hidden="1">{"'장비'!$A$3:$M$12"}</definedName>
    <definedName name="ADITION" hidden="1">{"'장비'!$A$3:$M$12"}</definedName>
    <definedName name="adj" localSheetId="26">#REF!</definedName>
    <definedName name="adj" localSheetId="23">#REF!</definedName>
    <definedName name="adj">#REF!</definedName>
    <definedName name="admixPC" localSheetId="6">[58]RA!$P$11</definedName>
    <definedName name="admixPC" localSheetId="24">#REF!</definedName>
    <definedName name="admixPC" localSheetId="3">[58]RA!$P$11</definedName>
    <definedName name="admixPC" localSheetId="29">[58]RA!$P$11</definedName>
    <definedName name="admixPC" localSheetId="20">#REF!</definedName>
    <definedName name="admixPC">#REF!</definedName>
    <definedName name="admixpolymer" localSheetId="6">[59]Inputs!$D$18</definedName>
    <definedName name="admixpolymer" localSheetId="24">#REF!</definedName>
    <definedName name="admixpolymer" localSheetId="3">[59]Inputs!$D$18</definedName>
    <definedName name="admixpolymer" localSheetId="29">[59]Inputs!$D$18</definedName>
    <definedName name="admixpolymer" localSheetId="20">#REF!</definedName>
    <definedName name="admixpolymer">#REF!</definedName>
    <definedName name="Admixture" localSheetId="20">#REF!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 localSheetId="6">'[60]Cost of O &amp; O'!$F$13</definedName>
    <definedName name="ADUMP" localSheetId="24">#REF!</definedName>
    <definedName name="ADUMP" localSheetId="3">'[60]Cost of O &amp; O'!$F$13</definedName>
    <definedName name="ADUMP" localSheetId="29">'[60]Cost of O &amp; O'!$F$13</definedName>
    <definedName name="ADUMP" localSheetId="20">#REF!</definedName>
    <definedName name="ADUMP">#REF!</definedName>
    <definedName name="ADVIK" localSheetId="26">#REF!</definedName>
    <definedName name="ADVIK" localSheetId="20">#REF!</definedName>
    <definedName name="ADVIK" localSheetId="23">#REF!</definedName>
    <definedName name="ADVIK">#REF!</definedName>
    <definedName name="adwea">#REF!</definedName>
    <definedName name="ae" localSheetId="26">#REF!</definedName>
    <definedName name="ae" localSheetId="23">#REF!</definedName>
    <definedName name="ae">#REF!</definedName>
    <definedName name="AEA" localSheetId="6">[61]ANALYSIS!$C$18</definedName>
    <definedName name="AEA" localSheetId="24">#REF!</definedName>
    <definedName name="AEA" localSheetId="3">[61]ANALYSIS!$C$18</definedName>
    <definedName name="AEA" localSheetId="29">[61]ANALYSIS!$C$18</definedName>
    <definedName name="AEA" localSheetId="20">#REF!</definedName>
    <definedName name="AEA">#REF!</definedName>
    <definedName name="AED" localSheetId="26">#REF!</definedName>
    <definedName name="AED" localSheetId="20">#REF!</definedName>
    <definedName name="AED" localSheetId="23">#REF!</definedName>
    <definedName name="AED">#REF!</definedName>
    <definedName name="AEDproEUR" localSheetId="26">1/#REF!</definedName>
    <definedName name="AEDproEUR" localSheetId="20">1/#REF!</definedName>
    <definedName name="AEDproEUR" localSheetId="23">1/#REF!</definedName>
    <definedName name="AEDproEUR">1/#REF!</definedName>
    <definedName name="aerawrwaraaa">[54]GWC!#REF!</definedName>
    <definedName name="aesrdgdrg">#REF!</definedName>
    <definedName name="aeyae" localSheetId="6">'[62]FORM-16'!$B$1:$K$61</definedName>
    <definedName name="aeyae" localSheetId="24">#REF!</definedName>
    <definedName name="aeyae" localSheetId="3">'[62]FORM-16'!$B$1:$K$61</definedName>
    <definedName name="aeyae" localSheetId="29">'[62]FORM-16'!$B$1:$K$61</definedName>
    <definedName name="aeyae" localSheetId="20">#REF!</definedName>
    <definedName name="aeyae">#REF!</definedName>
    <definedName name="aeyrq" localSheetId="6">'[62]FORM-16'!$B$63:$K$135</definedName>
    <definedName name="aeyrq" localSheetId="24">#REF!</definedName>
    <definedName name="aeyrq" localSheetId="3">'[62]FORM-16'!$B$63:$K$135</definedName>
    <definedName name="aeyrq" localSheetId="29">'[62]FORM-16'!$B$63:$K$135</definedName>
    <definedName name="aeyrq" localSheetId="20">#REF!</definedName>
    <definedName name="aeyrq">#REF!</definedName>
    <definedName name="aeyt" localSheetId="6">'[63]FORM-16'!$A$63:$J$135</definedName>
    <definedName name="aeyt" localSheetId="24">#REF!</definedName>
    <definedName name="aeyt" localSheetId="3">'[63]FORM-16'!$A$63:$J$135</definedName>
    <definedName name="aeyt" localSheetId="29">'[63]FORM-16'!$A$63:$J$135</definedName>
    <definedName name="aeyt" localSheetId="20">#REF!</definedName>
    <definedName name="aeyt">#REF!</definedName>
    <definedName name="af" localSheetId="26">#REF!</definedName>
    <definedName name="af" localSheetId="20">#REF!</definedName>
    <definedName name="af" localSheetId="23">#REF!</definedName>
    <definedName name="af">#REF!</definedName>
    <definedName name="AF_00" localSheetId="26">#REF!</definedName>
    <definedName name="AF_00" localSheetId="23">#REF!</definedName>
    <definedName name="AF_00">#REF!</definedName>
    <definedName name="AF_01" localSheetId="26">#REF!</definedName>
    <definedName name="AF_01" localSheetId="23">#REF!</definedName>
    <definedName name="AF_01">#REF!</definedName>
    <definedName name="AF_02">#REF!</definedName>
    <definedName name="AF_98">#REF!</definedName>
    <definedName name="AF_99">#REF!</definedName>
    <definedName name="AF_M_98" localSheetId="26">#REF!</definedName>
    <definedName name="AF_M_98" localSheetId="23">#REF!</definedName>
    <definedName name="AF_M_98">#REF!</definedName>
    <definedName name="AF_M_99" localSheetId="26">#REF!</definedName>
    <definedName name="AF_M_99" localSheetId="23">#REF!</definedName>
    <definedName name="AF_M_99">#REF!</definedName>
    <definedName name="afafa" hidden="1">[64]MAINBS1!#REF!</definedName>
    <definedName name="afdad" localSheetId="6" hidden="1">{"form-D1",#N/A,FALSE,"FORM-D1";"form-D1_amt",#N/A,FALSE,"FORM-D1"}</definedName>
    <definedName name="afdad" localSheetId="26" hidden="1">{"form-D1",#N/A,FALSE,"FORM-D1";"form-D1_amt",#N/A,FALSE,"FORM-D1"}</definedName>
    <definedName name="afdad" localSheetId="24" hidden="1">{"form-D1",#N/A,FALSE,"FORM-D1";"form-D1_amt",#N/A,FALSE,"FORM-D1"}</definedName>
    <definedName name="afdad" localSheetId="3" hidden="1">{"form-D1",#N/A,FALSE,"FORM-D1";"form-D1_amt",#N/A,FALSE,"FORM-D1"}</definedName>
    <definedName name="afdad" localSheetId="29" hidden="1">{"form-D1",#N/A,FALSE,"FORM-D1";"form-D1_amt",#N/A,FALSE,"FORM-D1"}</definedName>
    <definedName name="afdad" localSheetId="20" hidden="1">{"form-D1",#N/A,FALSE,"FORM-D1";"form-D1_amt",#N/A,FALSE,"FORM-D1"}</definedName>
    <definedName name="afdad" localSheetId="23" hidden="1">{"form-D1",#N/A,FALSE,"FORM-D1";"form-D1_amt",#N/A,FALSE,"FORM-D1"}</definedName>
    <definedName name="afdad" hidden="1">{"form-D1",#N/A,FALSE,"FORM-D1";"form-D1_amt",#N/A,FALSE,"FORM-D1"}</definedName>
    <definedName name="afdad_1">NA()</definedName>
    <definedName name="AFF">#REF!</definedName>
    <definedName name="afit" localSheetId="6">#REF!</definedName>
    <definedName name="afit" localSheetId="26">#REF!</definedName>
    <definedName name="afit" localSheetId="20">#REF!</definedName>
    <definedName name="afit" localSheetId="23">#REF!</definedName>
    <definedName name="afit">#REF!</definedName>
    <definedName name="afsgs">[57]CLAY!#REF!</definedName>
    <definedName name="AG" localSheetId="6">INDEX(#REF!,MATCH(#REF!,#REF!,0))</definedName>
    <definedName name="Ag" localSheetId="26">#REF!</definedName>
    <definedName name="Ag" localSheetId="24">#REF!</definedName>
    <definedName name="AG" localSheetId="3">INDEX(#REF!,MATCH(#REF!,#REF!,0))</definedName>
    <definedName name="AG" localSheetId="29">INDEX(#REF!,MATCH(#REF!,#REF!,0))</definedName>
    <definedName name="Ag" localSheetId="23">#REF!</definedName>
    <definedName name="Ag">#REF!</definedName>
    <definedName name="Ag___0" localSheetId="6">#REF!</definedName>
    <definedName name="Ag___0" localSheetId="24">#REF!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 localSheetId="6">'[65]Basic Rates'!$C$19</definedName>
    <definedName name="Agg40mm" localSheetId="24">#REF!</definedName>
    <definedName name="Agg40mm" localSheetId="3">'[65]Basic Rates'!$C$19</definedName>
    <definedName name="Agg40mm" localSheetId="29">'[65]Basic Rates'!$C$19</definedName>
    <definedName name="Agg40mm" localSheetId="20">#REF!</definedName>
    <definedName name="Agg40mm">#REF!</definedName>
    <definedName name="AggMT" localSheetId="6">'[65]Basic Rates'!$E$12</definedName>
    <definedName name="AggMT" localSheetId="24">#REF!</definedName>
    <definedName name="AggMT" localSheetId="3">'[65]Basic Rates'!$E$12</definedName>
    <definedName name="AggMT" localSheetId="29">'[65]Basic Rates'!$E$12</definedName>
    <definedName name="AggMT" localSheetId="20">#REF!</definedName>
    <definedName name="AggMT">#REF!</definedName>
    <definedName name="aggregates20mm" localSheetId="6">'[45]Materials '!$AV$6</definedName>
    <definedName name="aggregates20mm" localSheetId="24">#REF!</definedName>
    <definedName name="aggregates20mm" localSheetId="3">'[45]Materials '!$AV$6</definedName>
    <definedName name="aggregates20mm" localSheetId="29">'[45]Materials '!$AV$6</definedName>
    <definedName name="aggregates20mm" localSheetId="20">#REF!</definedName>
    <definedName name="aggregates20mm">#REF!</definedName>
    <definedName name="Agr12mm" localSheetId="20">#REF!</definedName>
    <definedName name="Agr12mm">#REF!</definedName>
    <definedName name="Agr20mm" localSheetId="20">#REF!</definedName>
    <definedName name="Agr20mm">#REF!</definedName>
    <definedName name="Agr40mm">#REF!</definedName>
    <definedName name="Agr53mm">#REF!</definedName>
    <definedName name="Agr6mm">#REF!</definedName>
    <definedName name="agrP">#REF!</definedName>
    <definedName name="AH" localSheetId="6" hidden="1">{#N/A,#N/A,FALSE,"CCTV"}</definedName>
    <definedName name="AH" localSheetId="26" hidden="1">{#N/A,#N/A,FALSE,"CCTV"}</definedName>
    <definedName name="AH" localSheetId="24" hidden="1">{#N/A,#N/A,FALSE,"CCTV"}</definedName>
    <definedName name="AH" localSheetId="3" hidden="1">{#N/A,#N/A,FALSE,"CCTV"}</definedName>
    <definedName name="AH" localSheetId="29" hidden="1">{#N/A,#N/A,FALSE,"CCTV"}</definedName>
    <definedName name="ah" localSheetId="20">#REF!</definedName>
    <definedName name="AH" localSheetId="23" hidden="1">{#N/A,#N/A,FALSE,"CCTV"}</definedName>
    <definedName name="AH" hidden="1">{#N/A,#N/A,FALSE,"CCTV"}</definedName>
    <definedName name="AHAHAHAHAH" localSheetId="6" hidden="1">#REF!</definedName>
    <definedName name="AHAHAHAHAH" localSheetId="26" hidden="1">#REF!</definedName>
    <definedName name="AHAHAHAHAH" localSheetId="20" hidden="1">#REF!</definedName>
    <definedName name="AHAHAHAHAH" localSheetId="23" hidden="1">#REF!</definedName>
    <definedName name="AHAHAHAHAH" hidden="1">#REF!</definedName>
    <definedName name="AI" localSheetId="6">#REF!</definedName>
    <definedName name="AI">#REF!</definedName>
    <definedName name="Aic_Instrumentation_List" localSheetId="6">#REF!</definedName>
    <definedName name="Aic_Instrumentation_List">#REF!</definedName>
    <definedName name="AICC_Serv" localSheetId="1">#REF!</definedName>
    <definedName name="AICC_Serv">#REF!</definedName>
    <definedName name="AIR_COOLER_CODES">#REF!</definedName>
    <definedName name="air_trap">#REF!</definedName>
    <definedName name="AirConditioning" localSheetId="1">#REF!</definedName>
    <definedName name="AirConditioning">#REF!</definedName>
    <definedName name="aiv">#REF!</definedName>
    <definedName name="AJ" localSheetId="24">INDEX(#REF!,MATCH(#REF!,#REF!,0))</definedName>
    <definedName name="AJ" localSheetId="20">INDEX(#REF!,MATCH(#REF!,#REF!,0))</definedName>
    <definedName name="AJ">INDEX(#REF!,MATCH(#REF!,#REF!,0))</definedName>
    <definedName name="ajslk" hidden="1">{"form-D1",#N/A,FALSE,"FORM-D1";"form-D1_amt",#N/A,FALSE,"FORM-D1"}</definedName>
    <definedName name="AK" localSheetId="24">INDEX(#REF!,MATCH(#REF!,#REF!,0))</definedName>
    <definedName name="AK" localSheetId="3">INDEX(#REF!,MATCH(#REF!,#REF!,0))</definedName>
    <definedName name="AK" localSheetId="29">INDEX(#REF!,MATCH(#REF!,#REF!,0))</definedName>
    <definedName name="AK" localSheetId="20">INDEX(#REF!,MATCH(#REF!,#REF!,0))</definedName>
    <definedName name="AK">INDEX(#REF!,MATCH(#REF!,#REF!,0))</definedName>
    <definedName name="aks">#REF!</definedName>
    <definedName name="aksj" hidden="1">{"form-D1",#N/A,FALSE,"FORM-D1";"form-D1_amt",#N/A,FALSE,"FORM-D1"}</definedName>
    <definedName name="AL" localSheetId="24">INDEX(#REF!,MATCH(#REF!,#REF!,0))</definedName>
    <definedName name="AL" localSheetId="3">INDEX(#REF!,MATCH(#REF!,#REF!,0))</definedName>
    <definedName name="AL" localSheetId="29">INDEX(#REF!,MATCH(#REF!,#REF!,0))</definedName>
    <definedName name="AL" localSheetId="20">INDEX(#REF!,MATCH(#REF!,#REF!,0))</definedName>
    <definedName name="AL">INDEX(#REF!,MATCH(#REF!,#REF!,0))</definedName>
    <definedName name="ALarea">#REF!</definedName>
    <definedName name="alarms" localSheetId="1">#REF!</definedName>
    <definedName name="alarms">#REF!</definedName>
    <definedName name="ALIM">#REF!</definedName>
    <definedName name="all" localSheetId="6">'[66]Load Details(B2)'!$A$1:$J$387</definedName>
    <definedName name="all" localSheetId="26">#REF!</definedName>
    <definedName name="all" localSheetId="24">#REF!</definedName>
    <definedName name="all" localSheetId="3">'[66]Load Details(B2)'!$A$1:$J$387</definedName>
    <definedName name="all" localSheetId="29">'[66]Load Details(B2)'!$A$1:$J$387</definedName>
    <definedName name="all" localSheetId="20">#REF!</definedName>
    <definedName name="all" localSheetId="23">#REF!</definedName>
    <definedName name="all">#REF!</definedName>
    <definedName name="All_Item" localSheetId="26">#REF!</definedName>
    <definedName name="All_Item" localSheetId="23">#REF!</definedName>
    <definedName name="All_Item">#REF!</definedName>
    <definedName name="alpha" localSheetId="6">[67]DSLP!#REF!</definedName>
    <definedName name="alpha" localSheetId="26">#REF!</definedName>
    <definedName name="alpha" localSheetId="24">#REF!</definedName>
    <definedName name="alpha" localSheetId="3">[67]DSLP!#REF!</definedName>
    <definedName name="alpha" localSheetId="29">[67]DSLP!#REF!</definedName>
    <definedName name="alpha" localSheetId="20">#REF!</definedName>
    <definedName name="alpha" localSheetId="23">#REF!</definedName>
    <definedName name="alpha">#REF!</definedName>
    <definedName name="alpha_disc" localSheetId="26">#REF!</definedName>
    <definedName name="alpha_disc" localSheetId="23">#REF!</definedName>
    <definedName name="alpha_disc">#REF!</definedName>
    <definedName name="alpha_ed" localSheetId="26">#REF!</definedName>
    <definedName name="alpha_ed" localSheetId="23">#REF!</definedName>
    <definedName name="alpha_ed">#REF!</definedName>
    <definedName name="alphaa">#REF!</definedName>
    <definedName name="alphab">#REF!</definedName>
    <definedName name="ALPIN">#N/A</definedName>
    <definedName name="ALPJYOU">#N/A</definedName>
    <definedName name="ALPTOI">#N/A</definedName>
    <definedName name="Alt" localSheetId="20">#REF!</definedName>
    <definedName name="Alt">#REF!</definedName>
    <definedName name="Aluminium" localSheetId="6">'[65]Basic Rates'!$C$18</definedName>
    <definedName name="Aluminium" localSheetId="24">#REF!</definedName>
    <definedName name="Aluminium" localSheetId="3">'[65]Basic Rates'!$C$18</definedName>
    <definedName name="Aluminium" localSheetId="29">'[65]Basic Rates'!$C$18</definedName>
    <definedName name="Aluminium" localSheetId="20">#REF!</definedName>
    <definedName name="Aluminium">#REF!</definedName>
    <definedName name="Alw" localSheetId="6">#REF!</definedName>
    <definedName name="Alw" localSheetId="26">#REF!</definedName>
    <definedName name="Alw" localSheetId="23">#REF!</definedName>
    <definedName name="Alw">#REF!</definedName>
    <definedName name="alwarsump">#REF!</definedName>
    <definedName name="AM" localSheetId="24">INDEX(#REF!,MATCH(#REF!,#REF!,0))</definedName>
    <definedName name="AM" localSheetId="3">INDEX(#REF!,MATCH(#REF!,#REF!,0))</definedName>
    <definedName name="AM" localSheetId="29">INDEX(#REF!,MATCH(#REF!,#REF!,0))</definedName>
    <definedName name="AM" localSheetId="20">INDEX(#REF!,MATCH(#REF!,#REF!,0))</definedName>
    <definedName name="AM">INDEX(#REF!,MATCH(#REF!,#REF!,0))</definedName>
    <definedName name="ama">'[68]YTD-March''10'!#REF!</definedName>
    <definedName name="amin">#REF!</definedName>
    <definedName name="amin1">#REF!</definedName>
    <definedName name="amin2">#REF!</definedName>
    <definedName name="amol" localSheetId="6">#REF!</definedName>
    <definedName name="amol">#REF!</definedName>
    <definedName name="amritsar" localSheetId="6">'[69]AoR Finishing'!$J$309</definedName>
    <definedName name="amritsar" localSheetId="24">#REF!</definedName>
    <definedName name="amritsar" localSheetId="3">'[69]AoR Finishing'!$J$309</definedName>
    <definedName name="amritsar" localSheetId="29">'[69]AoR Finishing'!$J$309</definedName>
    <definedName name="amritsar" localSheetId="20">#REF!</definedName>
    <definedName name="amritsar">#REF!</definedName>
    <definedName name="Analysis" localSheetId="26">#REF!</definedName>
    <definedName name="Analysis" localSheetId="20">#REF!</definedName>
    <definedName name="Analysis" localSheetId="23">#REF!</definedName>
    <definedName name="Analysis">#REF!</definedName>
    <definedName name="Analysis_1">"#REF!"</definedName>
    <definedName name="anb">#REF!</definedName>
    <definedName name="anchor" localSheetId="6">#REF!</definedName>
    <definedName name="anchor" localSheetId="26">#REF!</definedName>
    <definedName name="anchor" localSheetId="20">#REF!</definedName>
    <definedName name="anchor" localSheetId="23">#REF!</definedName>
    <definedName name="anchor">#REF!</definedName>
    <definedName name="Anfang" localSheetId="6">#REF!</definedName>
    <definedName name="Anfang" localSheetId="20">#REF!</definedName>
    <definedName name="Anfang">#REF!</definedName>
    <definedName name="Angeb">#REF!</definedName>
    <definedName name="angle" localSheetId="6">#REF!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 localSheetId="3">#REF!</definedName>
    <definedName name="annex6" localSheetId="29">#REF!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 localSheetId="6">[58]RA!$P$25</definedName>
    <definedName name="anticorrosive" localSheetId="24">#REF!</definedName>
    <definedName name="anticorrosive" localSheetId="3">[58]RA!$P$25</definedName>
    <definedName name="anticorrosive" localSheetId="29">[58]RA!$P$25</definedName>
    <definedName name="anticorrosive" localSheetId="20">#REF!</definedName>
    <definedName name="anticorrosive">#REF!</definedName>
    <definedName name="Ao">#REF!</definedName>
    <definedName name="Aone">#REF!</definedName>
    <definedName name="AP">#REF!</definedName>
    <definedName name="app" localSheetId="6">#REF!</definedName>
    <definedName name="app" localSheetId="26">#REF!</definedName>
    <definedName name="app" localSheetId="23">#REF!</definedName>
    <definedName name="app">#REF!</definedName>
    <definedName name="APPR">#REF!</definedName>
    <definedName name="Approach" localSheetId="3">#REF!</definedName>
    <definedName name="Approach" localSheetId="29">#REF!</definedName>
    <definedName name="Approach">#REF!</definedName>
    <definedName name="APR" localSheetId="6" hidden="1">{"form-D1",#N/A,FALSE,"FORM-D1";"form-D1_amt",#N/A,FALSE,"FORM-D1"}</definedName>
    <definedName name="APR" localSheetId="26" hidden="1">{"form-D1",#N/A,FALSE,"FORM-D1";"form-D1_amt",#N/A,FALSE,"FORM-D1"}</definedName>
    <definedName name="APR" localSheetId="24" hidden="1">{"form-D1",#N/A,FALSE,"FORM-D1";"form-D1_amt",#N/A,FALSE,"FORM-D1"}</definedName>
    <definedName name="APR" localSheetId="3" hidden="1">{"form-D1",#N/A,FALSE,"FORM-D1";"form-D1_amt",#N/A,FALSE,"FORM-D1"}</definedName>
    <definedName name="APR" localSheetId="29" hidden="1">{"form-D1",#N/A,FALSE,"FORM-D1";"form-D1_amt",#N/A,FALSE,"FORM-D1"}</definedName>
    <definedName name="APR" localSheetId="20" hidden="1">{"form-D1",#N/A,FALSE,"FORM-D1";"form-D1_amt",#N/A,FALSE,"FORM-D1"}</definedName>
    <definedName name="APR" localSheetId="23" hidden="1">{"form-D1",#N/A,FALSE,"FORM-D1";"form-D1_amt",#N/A,FALSE,"FORM-D1"}</definedName>
    <definedName name="APR" hidden="1">{"form-D1",#N/A,FALSE,"FORM-D1";"form-D1_amt",#N/A,FALSE,"FORM-D1"}</definedName>
    <definedName name="APR_1">NA()</definedName>
    <definedName name="APRIL">#REF!</definedName>
    <definedName name="april_qty" localSheetId="26">#REF!</definedName>
    <definedName name="april_qty" localSheetId="20">#REF!</definedName>
    <definedName name="april_qty" localSheetId="23">#REF!</definedName>
    <definedName name="april_qty">#REF!</definedName>
    <definedName name="APRIL14"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2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2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29"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2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localSheetId="2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6" hidden="1">{#N/A,#N/A,FALSE,"WRSUMMARY";#N/A,#N/A,FALSE,"ANNEX-1";#N/A,#N/A,FALSE,"ANNEX-2";#N/A,#N/A,FALSE,"ANNEX-3";#N/A,#N/A,FALSE,"WORKING"}</definedName>
    <definedName name="apty" localSheetId="26" hidden="1">{#N/A,#N/A,FALSE,"WRSUMMARY";#N/A,#N/A,FALSE,"ANNEX-1";#N/A,#N/A,FALSE,"ANNEX-2";#N/A,#N/A,FALSE,"ANNEX-3";#N/A,#N/A,FALSE,"WORKING"}</definedName>
    <definedName name="apty" localSheetId="24" hidden="1">{#N/A,#N/A,FALSE,"WRSUMMARY";#N/A,#N/A,FALSE,"ANNEX-1";#N/A,#N/A,FALSE,"ANNEX-2";#N/A,#N/A,FALSE,"ANNEX-3";#N/A,#N/A,FALSE,"WORKING"}</definedName>
    <definedName name="apty" localSheetId="3" hidden="1">{#N/A,#N/A,FALSE,"WRSUMMARY";#N/A,#N/A,FALSE,"ANNEX-1";#N/A,#N/A,FALSE,"ANNEX-2";#N/A,#N/A,FALSE,"ANNEX-3";#N/A,#N/A,FALSE,"WORKING"}</definedName>
    <definedName name="apty" localSheetId="29" hidden="1">{#N/A,#N/A,FALSE,"WRSUMMARY";#N/A,#N/A,FALSE,"ANNEX-1";#N/A,#N/A,FALSE,"ANNEX-2";#N/A,#N/A,FALSE,"ANNEX-3";#N/A,#N/A,FALSE,"WORKING"}</definedName>
    <definedName name="apty" localSheetId="20" hidden="1">{#N/A,#N/A,FALSE,"WRSUMMARY";#N/A,#N/A,FALSE,"ANNEX-1";#N/A,#N/A,FALSE,"ANNEX-2";#N/A,#N/A,FALSE,"ANNEX-3";#N/A,#N/A,FALSE,"WORKING"}</definedName>
    <definedName name="apty" localSheetId="23" hidden="1">{#N/A,#N/A,FALSE,"WRSUMMARY";#N/A,#N/A,FALSE,"ANNEX-1";#N/A,#N/A,FALSE,"ANNEX-2";#N/A,#N/A,FALSE,"ANNEX-3";#N/A,#N/A,FALSE,"WORKING"}</definedName>
    <definedName name="apty" hidden="1">{#N/A,#N/A,FALSE,"WRSUMMARY";#N/A,#N/A,FALSE,"ANNEX-1";#N/A,#N/A,FALSE,"ANNEX-2";#N/A,#N/A,FALSE,"ANNEX-3";#N/A,#N/A,FALSE,"WORKING"}</definedName>
    <definedName name="aq" localSheetId="6">#REF!</definedName>
    <definedName name="aq" localSheetId="26">#REF!</definedName>
    <definedName name="aq" localSheetId="24">#REF!</definedName>
    <definedName name="aq" localSheetId="3">#REF!</definedName>
    <definedName name="aq" localSheetId="29">#REF!</definedName>
    <definedName name="aq" localSheetId="23">#REF!</definedName>
    <definedName name="aq">#REF!</definedName>
    <definedName name="ar">#REF!</definedName>
    <definedName name="arb" localSheetId="6" hidden="1">#REF!</definedName>
    <definedName name="arb" hidden="1">#REF!</definedName>
    <definedName name="arctanz">#REF!</definedName>
    <definedName name="Area">#REF!</definedName>
    <definedName name="AREA_000" localSheetId="6">#REF!</definedName>
    <definedName name="AREA_000">#REF!</definedName>
    <definedName name="AREA_001">#REF!</definedName>
    <definedName name="AreaA1" localSheetId="6">#REF!,#REF!,#REF!</definedName>
    <definedName name="AreaA1" localSheetId="24">#REF!,#REF!,#REF!</definedName>
    <definedName name="AreaA1" localSheetId="20">#REF!,#REF!,#REF!</definedName>
    <definedName name="AreaA1">#REF!,#REF!,#REF!</definedName>
    <definedName name="AreaA3" localSheetId="6">#REF!,#REF!,#REF!</definedName>
    <definedName name="AreaA3" localSheetId="20">#REF!,#REF!,#REF!</definedName>
    <definedName name="AreaA3">#REF!,#REF!,#REF!</definedName>
    <definedName name="aredsgdrgaer">#REF!</definedName>
    <definedName name="arrotonda" localSheetId="6">#REF!</definedName>
    <definedName name="arrotonda" localSheetId="26">#REF!</definedName>
    <definedName name="arrotonda" localSheetId="20">#REF!</definedName>
    <definedName name="arrotonda" localSheetId="23">#REF!</definedName>
    <definedName name="arrotonda">#REF!</definedName>
    <definedName name="arwrw">#REF!</definedName>
    <definedName name="as" localSheetId="26">#REF!</definedName>
    <definedName name="as" localSheetId="23">#REF!</definedName>
    <definedName name="as" localSheetId="1">#REF!</definedName>
    <definedName name="as">#REF!</definedName>
    <definedName name="as_1">[70]Vdc5!#REF!</definedName>
    <definedName name="AS_disc" localSheetId="1">#REF!</definedName>
    <definedName name="AS_disc">#REF!</definedName>
    <definedName name="AS2DocOpenMode" hidden="1">"AS2DocumentEdit"</definedName>
    <definedName name="asa">#REF!</definedName>
    <definedName name="asd" localSheetId="6">#REF!</definedName>
    <definedName name="asd" localSheetId="26">#REF!</definedName>
    <definedName name="asd" localSheetId="20">#REF!</definedName>
    <definedName name="asd" localSheetId="23">#REF!</definedName>
    <definedName name="asd">#REF!</definedName>
    <definedName name="asda" localSheetId="6">#REF!</definedName>
    <definedName name="asda" localSheetId="3">#REF!</definedName>
    <definedName name="asda" localSheetId="29">#REF!</definedName>
    <definedName name="asda">#REF!</definedName>
    <definedName name="asdcasd"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2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2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2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2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localSheetId="2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 localSheetId="20">#REF!</definedName>
    <definedName name="asddfr">#REF!</definedName>
    <definedName name="asdff" localSheetId="20">#REF!</definedName>
    <definedName name="asdff">#REF!</definedName>
    <definedName name="asdfgf" localSheetId="6">#REF!</definedName>
    <definedName name="asdfgf" localSheetId="26">#REF!</definedName>
    <definedName name="asdfgf" localSheetId="23">#REF!</definedName>
    <definedName name="asdfgf">#REF!</definedName>
    <definedName name="ASDFGH" localSheetId="6" hidden="1">#REF!</definedName>
    <definedName name="ASDFGH" hidden="1">#REF!</definedName>
    <definedName name="ASDGSG" hidden="1">{"'PROFITABILITY'!$A$1:$F$45"}</definedName>
    <definedName name="asdsad" localSheetId="1">#REF!</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 localSheetId="24">#REF!</definedName>
    <definedName name="ASHOKA">#REF!</definedName>
    <definedName name="asjk" hidden="1">{"form-D1",#N/A,FALSE,"FORM-D1";"form-D1_amt",#N/A,FALSE,"FORM-D1"}</definedName>
    <definedName name="ass" localSheetId="26" hidden="1">#REF!</definedName>
    <definedName name="ass" localSheetId="20">#REF!</definedName>
    <definedName name="ass" localSheetId="23" hidden="1">#REF!</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localSheetId="26" hidden="1">#REF!</definedName>
    <definedName name="ASSASAASA" localSheetId="23" hidden="1">#REF!</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 localSheetId="6">'[71]LABOUR RATE'!$B$4:$B$20</definedName>
    <definedName name="Available_Labour" localSheetId="24">#REF!</definedName>
    <definedName name="Available_Labour" localSheetId="3">'[71]LABOUR RATE'!$B$4:$B$20</definedName>
    <definedName name="Available_Labour" localSheetId="29">'[71]LABOUR RATE'!$B$4:$B$20</definedName>
    <definedName name="Available_Labour" localSheetId="20">#REF!</definedName>
    <definedName name="Available_Labour">#REF!</definedName>
    <definedName name="AVIBRA" localSheetId="6">'[60]Cost of O &amp; O'!$F$8</definedName>
    <definedName name="AVIBRA" localSheetId="24">#REF!</definedName>
    <definedName name="AVIBRA" localSheetId="3">'[60]Cost of O &amp; O'!$F$8</definedName>
    <definedName name="AVIBRA" localSheetId="29">'[60]Cost of O &amp; O'!$F$8</definedName>
    <definedName name="AVIBRA" localSheetId="20">#REF!</definedName>
    <definedName name="AVIBRA">#REF!</definedName>
    <definedName name="aw" localSheetId="26">#REF!</definedName>
    <definedName name="aw" localSheetId="20">#REF!</definedName>
    <definedName name="aw" localSheetId="23">#REF!</definedName>
    <definedName name="aw">#REF!</definedName>
    <definedName name="awsegfSAeFG">#REF!</definedName>
    <definedName name="AWW">#REF!</definedName>
    <definedName name="ax" localSheetId="3">#REF!</definedName>
    <definedName name="ax" localSheetId="29">#REF!</definedName>
    <definedName name="ax">#REF!</definedName>
    <definedName name="AXXX2">[25]CAL!#REF!</definedName>
    <definedName name="AXXX3">[25]CAL!#REF!</definedName>
    <definedName name="AXXX3d">[25]CAL!#REF!</definedName>
    <definedName name="AXXXX2">[25]CAL!#REF!</definedName>
    <definedName name="AXXXX3">[25]CAL!#REF!</definedName>
    <definedName name="ay" localSheetId="3">#REF!</definedName>
    <definedName name="ay" localSheetId="29">#REF!</definedName>
    <definedName name="ay">#REF!</definedName>
    <definedName name="azdfrgg">#REF!</definedName>
    <definedName name="aziz" localSheetId="6">[72]Data!$J$9:$K$13</definedName>
    <definedName name="aziz" localSheetId="24">#REF!</definedName>
    <definedName name="aziz" localSheetId="3">[72]Data!$J$9:$K$13</definedName>
    <definedName name="aziz" localSheetId="29">[72]Data!$J$9:$K$13</definedName>
    <definedName name="aziz" localSheetId="20">#REF!</definedName>
    <definedName name="aziz">#REF!</definedName>
    <definedName name="azsa" localSheetId="6" hidden="1">{"'PROFITABILITY'!$A$1:$F$45"}</definedName>
    <definedName name="azsa" localSheetId="26" hidden="1">{"'PROFITABILITY'!$A$1:$F$45"}</definedName>
    <definedName name="azsa" localSheetId="24" hidden="1">{"'PROFITABILITY'!$A$1:$F$45"}</definedName>
    <definedName name="azsa" localSheetId="3" hidden="1">{"'PROFITABILITY'!$A$1:$F$45"}</definedName>
    <definedName name="azsa" localSheetId="29" hidden="1">{"'PROFITABILITY'!$A$1:$F$45"}</definedName>
    <definedName name="azsa" localSheetId="20" hidden="1">{"'PROFITABILITY'!$A$1:$F$45"}</definedName>
    <definedName name="azsa" localSheetId="23" hidden="1">{"'PROFITABILITY'!$A$1:$F$45"}</definedName>
    <definedName name="azsa" hidden="1">{"'PROFITABILITY'!$A$1:$F$45"}</definedName>
    <definedName name="B" localSheetId="3">#REF!</definedName>
    <definedName name="B" localSheetId="29">#REF!</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 localSheetId="6">'[22]Material '!$G$31</definedName>
    <definedName name="ballies" localSheetId="24">#REF!</definedName>
    <definedName name="ballies" localSheetId="3">'[22]Material '!$G$31</definedName>
    <definedName name="ballies" localSheetId="29">'[22]Material '!$G$31</definedName>
    <definedName name="ballies" localSheetId="20">#REF!</definedName>
    <definedName name="ballies">#REF!</definedName>
    <definedName name="bas" localSheetId="6" hidden="1">{"'PROFITABILITY'!$A$1:$F$45"}</definedName>
    <definedName name="bas" localSheetId="26" hidden="1">{"'PROFITABILITY'!$A$1:$F$45"}</definedName>
    <definedName name="bas" localSheetId="24" hidden="1">{"'PROFITABILITY'!$A$1:$F$45"}</definedName>
    <definedName name="bas" localSheetId="3" hidden="1">{"'PROFITABILITY'!$A$1:$F$45"}</definedName>
    <definedName name="bas" localSheetId="29" hidden="1">{"'PROFITABILITY'!$A$1:$F$45"}</definedName>
    <definedName name="bas" localSheetId="20" hidden="1">{"'PROFITABILITY'!$A$1:$F$45"}</definedName>
    <definedName name="bas" localSheetId="23" hidden="1">{"'PROFITABILITY'!$A$1:$F$45"}</definedName>
    <definedName name="bas" hidden="1">{"'PROFITABILITY'!$A$1:$F$45"}</definedName>
    <definedName name="BASE_PLATE">#REF!</definedName>
    <definedName name="BaseCement">[73]Indices!$F$7</definedName>
    <definedName name="BaseClayProducts">[73]Indices!$G$7</definedName>
    <definedName name="BaseDiesel">[73]Indices!$C$7</definedName>
    <definedName name="BaseI1">#REF!</definedName>
    <definedName name="BaseI2">#REF!</definedName>
    <definedName name="BaseI3">#REF!</definedName>
    <definedName name="BaseI4">#REF!</definedName>
    <definedName name="BaseIronSteel">[73]Indices!$E$7</definedName>
    <definedName name="BasekV1">#REF!</definedName>
    <definedName name="BasekV2">#REF!</definedName>
    <definedName name="BasekV3">#REF!</definedName>
    <definedName name="BasekV4">#REF!</definedName>
    <definedName name="BaseLabour">[73]Indices!$D$7</definedName>
    <definedName name="BaseMVA">#REF!</definedName>
    <definedName name="basetrav">#REF!</definedName>
    <definedName name="BASHA">#REF!</definedName>
    <definedName name="Basic_Material_List" localSheetId="6">'[71]Material Rate'!$B$5:$B$17</definedName>
    <definedName name="Basic_Material_List" localSheetId="24">#REF!</definedName>
    <definedName name="Basic_Material_List" localSheetId="3">'[71]Material Rate'!$B$5:$B$17</definedName>
    <definedName name="Basic_Material_List" localSheetId="29">'[71]Material Rate'!$B$5:$B$17</definedName>
    <definedName name="Basic_Material_List" localSheetId="20">#REF!</definedName>
    <definedName name="Basic_Material_List">#REF!</definedName>
    <definedName name="basic_rtu" localSheetId="26">#REF!</definedName>
    <definedName name="basic_rtu" localSheetId="20">#REF!</definedName>
    <definedName name="basic_rtu" localSheetId="23">#REF!</definedName>
    <definedName name="basic_rtu">#REF!</definedName>
    <definedName name="bat">#REF!</definedName>
    <definedName name="bat_det">#REF!</definedName>
    <definedName name="Batching_hot_mix_plant">#REF!</definedName>
    <definedName name="BAUfaktor" localSheetId="26">#REF!</definedName>
    <definedName name="BAUfaktor" localSheetId="23">#REF!</definedName>
    <definedName name="BAUfaktor">#REF!</definedName>
    <definedName name="bawerffg">#REF!</definedName>
    <definedName name="bb" localSheetId="6" hidden="1">{"'PROFITABILITY'!$A$1:$F$45"}</definedName>
    <definedName name="bb" localSheetId="26" hidden="1">{"'PROFITABILITY'!$A$1:$F$45"}</definedName>
    <definedName name="bb" localSheetId="24" hidden="1">{"'PROFITABILITY'!$A$1:$F$45"}</definedName>
    <definedName name="bb" localSheetId="3" hidden="1">{"'PROFITABILITY'!$A$1:$F$45"}</definedName>
    <definedName name="bb" localSheetId="29" hidden="1">{"'PROFITABILITY'!$A$1:$F$45"}</definedName>
    <definedName name="bb" localSheetId="20">#REF!</definedName>
    <definedName name="bb" localSheetId="23" hidden="1">{"'PROFITABILITY'!$A$1:$F$45"}</definedName>
    <definedName name="bb" hidden="1">{"'PROFITABILITY'!$A$1:$F$45"}</definedName>
    <definedName name="bbb" localSheetId="6" hidden="1">{"'PROFITABILITY'!$A$1:$F$45"}</definedName>
    <definedName name="bbb" localSheetId="26" hidden="1">{"'PROFITABILITY'!$A$1:$F$45"}</definedName>
    <definedName name="bbb" localSheetId="24" hidden="1">{"'PROFITABILITY'!$A$1:$F$45"}</definedName>
    <definedName name="bbb" localSheetId="3" hidden="1">{"'PROFITABILITY'!$A$1:$F$45"}</definedName>
    <definedName name="bbb" localSheetId="29" hidden="1">{"'PROFITABILITY'!$A$1:$F$45"}</definedName>
    <definedName name="BBB" localSheetId="20">#REF!</definedName>
    <definedName name="bbb" localSheetId="23" hidden="1">{"'PROFITABILITY'!$A$1:$F$45"}</definedName>
    <definedName name="bbb" hidden="1">{"'PROFITABILITY'!$A$1:$F$45"}</definedName>
    <definedName name="bbbb">#REF!</definedName>
    <definedName name="BBH">#REF!</definedName>
    <definedName name="bc" localSheetId="3">#REF!</definedName>
    <definedName name="bc" localSheetId="29">#REF!</definedName>
    <definedName name="bc">#REF!</definedName>
    <definedName name="bcd">#REF!</definedName>
    <definedName name="bcgf">[57]CLAY!#REF!</definedName>
    <definedName name="bcs">#REF!</definedName>
    <definedName name="bct">#REF!</definedName>
    <definedName name="bcv" localSheetId="6" hidden="1">{"'PROFITABILITY'!$A$1:$F$45"}</definedName>
    <definedName name="bcv" localSheetId="26" hidden="1">{"'PROFITABILITY'!$A$1:$F$45"}</definedName>
    <definedName name="bcv" localSheetId="24" hidden="1">{"'PROFITABILITY'!$A$1:$F$45"}</definedName>
    <definedName name="bcv" localSheetId="3" hidden="1">{"'PROFITABILITY'!$A$1:$F$45"}</definedName>
    <definedName name="bcv" localSheetId="29" hidden="1">{"'PROFITABILITY'!$A$1:$F$45"}</definedName>
    <definedName name="bcv" localSheetId="20" hidden="1">{"'PROFITABILITY'!$A$1:$F$45"}</definedName>
    <definedName name="bcv" localSheetId="23" hidden="1">{"'PROFITABILITY'!$A$1:$F$45"}</definedName>
    <definedName name="bcv" hidden="1">{"'PROFITABILITY'!$A$1:$F$45"}</definedName>
    <definedName name="BD" localSheetId="24">INDEX(#REF!,MATCH(#REF!,#REF!,0))</definedName>
    <definedName name="BD" localSheetId="20">INDEX(#REF!,MATCH(#REF!,#REF!,0))</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 localSheetId="24">INDEX(#REF!,MATCH(#REF!,#REF!,0))</definedName>
    <definedName name="BE" localSheetId="3">INDEX(#REF!,MATCH(#REF!,#REF!,0))</definedName>
    <definedName name="BE" localSheetId="29">INDEX(#REF!,MATCH(#REF!,#REF!,0))</definedName>
    <definedName name="BE" localSheetId="20">INDEX(#REF!,MATCH(#REF!,#REF!,0))</definedName>
    <definedName name="BE">INDEX(#REF!,MATCH(#REF!,#REF!,0))</definedName>
    <definedName name="bearings" localSheetId="6">[74]Inputs!$D$16</definedName>
    <definedName name="bearings" localSheetId="24">#REF!</definedName>
    <definedName name="bearings" localSheetId="3">[74]Inputs!$D$16</definedName>
    <definedName name="bearings" localSheetId="29">[74]Inputs!$D$16</definedName>
    <definedName name="bearings" localSheetId="20">#REF!</definedName>
    <definedName name="bearings">#REF!</definedName>
    <definedName name="Beg_Bal">#REF!</definedName>
    <definedName name="Beldar" localSheetId="20">#REF!</definedName>
    <definedName name="Beldar">#REF!</definedName>
    <definedName name="BEN" localSheetId="26">#REF!</definedName>
    <definedName name="BEN" localSheetId="23">#REF!</definedName>
    <definedName name="BEN">#REF!</definedName>
    <definedName name="BEND">#REF!</definedName>
    <definedName name="Benefits" localSheetId="26">#REF!</definedName>
    <definedName name="Benefits" localSheetId="23">#REF!</definedName>
    <definedName name="Benefits">#REF!</definedName>
    <definedName name="BENJ">#REF!</definedName>
    <definedName name="Bentonite" localSheetId="6">[75]RA!$P$27</definedName>
    <definedName name="Bentonite" localSheetId="24">#REF!</definedName>
    <definedName name="Bentonite" localSheetId="3">[75]RA!$P$27</definedName>
    <definedName name="Bentonite" localSheetId="29">[75]RA!$P$27</definedName>
    <definedName name="Bentonite" localSheetId="20">#REF!</definedName>
    <definedName name="Bentonite">#REF!</definedName>
    <definedName name="beta" localSheetId="26">#REF!</definedName>
    <definedName name="beta" localSheetId="20">#REF!</definedName>
    <definedName name="beta" localSheetId="23">#REF!</definedName>
    <definedName name="beta">#REF!</definedName>
    <definedName name="BF" localSheetId="26">INDEX(#REF!,MATCH(#REF!,#REF!,0))</definedName>
    <definedName name="BF" localSheetId="24">INDEX(#REF!,MATCH(#REF!,#REF!,0))</definedName>
    <definedName name="BF" localSheetId="3">INDEX(#REF!,MATCH(#REF!,#REF!,0))</definedName>
    <definedName name="BF" localSheetId="29">INDEX(#REF!,MATCH(#REF!,#REF!,0))</definedName>
    <definedName name="BF" localSheetId="20">#REF!</definedName>
    <definedName name="BF" localSheetId="23">INDEX(#REF!,MATCH(#REF!,#REF!,0))</definedName>
    <definedName name="BF">INDEX(#REF!,MATCH(#REF!,#REF!,0))</definedName>
    <definedName name="BG" localSheetId="26">#REF!</definedName>
    <definedName name="BG" localSheetId="23">#REF!</definedName>
    <definedName name="BG">#REF!</definedName>
    <definedName name="BG_CHGS">#REF!</definedName>
    <definedName name="BG_RATE">#REF!</definedName>
    <definedName name="BGrP">#REF!</definedName>
    <definedName name="BGT3_WORKING">#REF!</definedName>
    <definedName name="BH" localSheetId="26">INDEX(#REF!,MATCH(#REF!,#REF!,0))</definedName>
    <definedName name="BH" localSheetId="24">INDEX(#REF!,MATCH(#REF!,#REF!,0))</definedName>
    <definedName name="BH" localSheetId="3">INDEX(#REF!,MATCH(#REF!,#REF!,0))</definedName>
    <definedName name="BH" localSheetId="29">INDEX(#REF!,MATCH(#REF!,#REF!,0))</definedName>
    <definedName name="bh" localSheetId="20">#REF!</definedName>
    <definedName name="BH" localSheetId="23">INDEX(#REF!,MATCH(#REF!,#REF!,0))</definedName>
    <definedName name="BH">INDEX(#REF!,MATCH(#REF!,#REF!,0))</definedName>
    <definedName name="bhaska1">#REF!</definedName>
    <definedName name="bhaskar">#REF!</definedName>
    <definedName name="Bhisti">#REF!</definedName>
    <definedName name="bhs">[76]strain!#REF!</definedName>
    <definedName name="BI" localSheetId="26">INDEX(#REF!,MATCH(#REF!,#REF!,0))</definedName>
    <definedName name="BI" localSheetId="24">INDEX(#REF!,MATCH(#REF!,#REF!,0))</definedName>
    <definedName name="BI" localSheetId="20">#REF!</definedName>
    <definedName name="BI" localSheetId="23">INDEX(#REF!,MATCH(#REF!,#REF!,0))</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 localSheetId="6">'[77]Machinary_Road Work'!$K$7</definedName>
    <definedName name="bitpressuredis" localSheetId="24">#REF!</definedName>
    <definedName name="bitpressuredis" localSheetId="3">'[77]Machinary_Road Work'!$K$7</definedName>
    <definedName name="bitpressuredis" localSheetId="29">'[77]Machinary_Road Work'!$K$7</definedName>
    <definedName name="bitpressuredis" localSheetId="20">#REF!</definedName>
    <definedName name="bitpressuredis">#REF!</definedName>
    <definedName name="BJ" localSheetId="24">INDEX(#REF!,MATCH(#REF!,#REF!,0))</definedName>
    <definedName name="BJ" localSheetId="20">INDEX(#REF!,MATCH(#REF!,#REF!,0))</definedName>
    <definedName name="BJ">INDEX(#REF!,MATCH(#REF!,#REF!,0))</definedName>
    <definedName name="BK" localSheetId="24">INDEX(#REF!,MATCH(#REF!,#REF!,0))</definedName>
    <definedName name="BK" localSheetId="20">INDEX(#REF!,MATCH(#REF!,#REF!,0))</definedName>
    <definedName name="BK">INDEX(#REF!,MATCH(#REF!,#REF!,0))</definedName>
    <definedName name="BKS" localSheetId="6">[78]BOQ!#REF!</definedName>
    <definedName name="BKS" localSheetId="24">#REF!</definedName>
    <definedName name="BKS" localSheetId="3">[78]BOQ!#REF!</definedName>
    <definedName name="BKS" localSheetId="29">[78]BOQ!#REF!</definedName>
    <definedName name="BKS" localSheetId="20">#REF!</definedName>
    <definedName name="BKS">#REF!</definedName>
    <definedName name="BL" localSheetId="24">INDEX(#REF!,MATCH(#REF!,#REF!,0))</definedName>
    <definedName name="BL" localSheetId="20">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 localSheetId="6">[12]Basicrates!$D$145</definedName>
    <definedName name="BlkS" localSheetId="24">#REF!</definedName>
    <definedName name="BlkS" localSheetId="3">[12]Basicrates!$D$145</definedName>
    <definedName name="BlkS" localSheetId="29">[12]Basicrates!$D$145</definedName>
    <definedName name="BlkS" localSheetId="20">#REF!</definedName>
    <definedName name="BlkS">#REF!</definedName>
    <definedName name="BM" localSheetId="26">#REF!</definedName>
    <definedName name="BM" localSheetId="20">#REF!</definedName>
    <definedName name="BM" localSheetId="23">#REF!</definedName>
    <definedName name="BM">#REF!</definedName>
    <definedName name="Bn" localSheetId="26">#REF!</definedName>
    <definedName name="Bn" localSheetId="23">#REF!</definedName>
    <definedName name="Bn">#REF!</definedName>
    <definedName name="BODY1">#REF!</definedName>
    <definedName name="BODY2">#REF!</definedName>
    <definedName name="boisar" localSheetId="26">#REF!</definedName>
    <definedName name="boisar" localSheetId="23">#REF!</definedName>
    <definedName name="boisar">#REF!</definedName>
    <definedName name="BOISAR_BAYWISE">#REF!</definedName>
    <definedName name="bol">#REF!</definedName>
    <definedName name="BOLT">#REF!</definedName>
    <definedName name="BoltCircle">#REF!</definedName>
    <definedName name="BoltCircleOrPoleOD">#REF!</definedName>
    <definedName name="bom" localSheetId="26">#REF!</definedName>
    <definedName name="bom" localSheetId="23">#REF!</definedName>
    <definedName name="bom" localSheetId="1">#REF!</definedName>
    <definedName name="bom">#REF!</definedName>
    <definedName name="BOM_PR">#REF!</definedName>
    <definedName name="BOM_PR_TOT">#REF!</definedName>
    <definedName name="boml">#REF!</definedName>
    <definedName name="bondstone" localSheetId="6">'[22]Material '!$G$40</definedName>
    <definedName name="bondstone" localSheetId="24">#REF!</definedName>
    <definedName name="bondstone" localSheetId="3">'[22]Material '!$G$40</definedName>
    <definedName name="bondstone" localSheetId="29">'[22]Material '!$G$40</definedName>
    <definedName name="bondstone" localSheetId="20">#REF!</definedName>
    <definedName name="bondstone">#REF!</definedName>
    <definedName name="BONPSCHE" localSheetId="26">#REF!</definedName>
    <definedName name="BONPSCHE" localSheetId="20">#REF!</definedName>
    <definedName name="BONPSCHE" localSheetId="23">#REF!</definedName>
    <definedName name="BONPSCHE">#REF!</definedName>
    <definedName name="BOQ">#REF!</definedName>
    <definedName name="BOQ_1">"#REF!"</definedName>
    <definedName name="boq_type" localSheetId="24">#REF!</definedName>
    <definedName name="boq_type">#REF!</definedName>
    <definedName name="boq_version" localSheetId="24">#REF!</definedName>
    <definedName name="boq_version">#REF!</definedName>
    <definedName name="BOSS" localSheetId="6">#REF!</definedName>
    <definedName name="BOSS" localSheetId="26">#REF!</definedName>
    <definedName name="BOSS" localSheetId="23">#REF!</definedName>
    <definedName name="BOSS">#REF!</definedName>
    <definedName name="botl">#REF!</definedName>
    <definedName name="botn">#REF!</definedName>
    <definedName name="BOX" localSheetId="6">#REF!</definedName>
    <definedName name="BOX">#REF!</definedName>
    <definedName name="bp" localSheetId="3">#REF!</definedName>
    <definedName name="bp" localSheetId="29">#REF!</definedName>
    <definedName name="bp">#REF!</definedName>
    <definedName name="bpf">#REF!</definedName>
    <definedName name="bps" localSheetId="26">#REF!</definedName>
    <definedName name="bps" localSheetId="23">#REF!</definedName>
    <definedName name="bps" localSheetId="1">#REF!</definedName>
    <definedName name="bps">#REF!</definedName>
    <definedName name="BQ">#REF!</definedName>
    <definedName name="BR_Resou" localSheetId="26">#REF!</definedName>
    <definedName name="BR_Resou" localSheetId="23">#REF!</definedName>
    <definedName name="BR_Resou" localSheetId="1">#REF!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6" hidden="1">{"form-D1",#N/A,FALSE,"FORM-D1";"form-D1_amt",#N/A,FALSE,"FORM-D1"}</definedName>
    <definedName name="Bridge" localSheetId="26" hidden="1">{"form-D1",#N/A,FALSE,"FORM-D1";"form-D1_amt",#N/A,FALSE,"FORM-D1"}</definedName>
    <definedName name="Bridge" localSheetId="24" hidden="1">{"form-D1",#N/A,FALSE,"FORM-D1";"form-D1_amt",#N/A,FALSE,"FORM-D1"}</definedName>
    <definedName name="Bridge" localSheetId="3" hidden="1">{"form-D1",#N/A,FALSE,"FORM-D1";"form-D1_amt",#N/A,FALSE,"FORM-D1"}</definedName>
    <definedName name="Bridge" localSheetId="29" hidden="1">{"form-D1",#N/A,FALSE,"FORM-D1";"form-D1_amt",#N/A,FALSE,"FORM-D1"}</definedName>
    <definedName name="Bridge" localSheetId="20" hidden="1">{"form-D1",#N/A,FALSE,"FORM-D1";"form-D1_amt",#N/A,FALSE,"FORM-D1"}</definedName>
    <definedName name="Bridge" localSheetId="23" hidden="1">{"form-D1",#N/A,FALSE,"FORM-D1";"form-D1_amt",#N/A,FALSE,"FORM-D1"}</definedName>
    <definedName name="Bridge" hidden="1">{"form-D1",#N/A,FALSE,"FORM-D1";"form-D1_amt",#N/A,FALSE,"FORM-D1"}</definedName>
    <definedName name="brk" localSheetId="20">#REF!</definedName>
    <definedName name="brk">#REF!</definedName>
    <definedName name="brk___0">#REF!</definedName>
    <definedName name="bs" localSheetId="26">#REF!</definedName>
    <definedName name="BS" localSheetId="20">#REF!</definedName>
    <definedName name="bs" localSheetId="23">#REF!</definedName>
    <definedName name="bs">#REF!</definedName>
    <definedName name="BS_9A" localSheetId="26">#REF!</definedName>
    <definedName name="BS_9A" localSheetId="23">#REF!</definedName>
    <definedName name="BS_9A">#REF!</definedName>
    <definedName name="BS_9B" localSheetId="26">#REF!</definedName>
    <definedName name="BS_9B" localSheetId="23">#REF!</definedName>
    <definedName name="BS_9B">#REF!</definedName>
    <definedName name="bt80.100" localSheetId="6">'[79]Abs PMRL'!$B$292</definedName>
    <definedName name="bt80.100" localSheetId="24">#REF!</definedName>
    <definedName name="bt80.100" localSheetId="3">'[79]Abs PMRL'!$B$292</definedName>
    <definedName name="bt80.100" localSheetId="29">'[79]Abs PMRL'!$B$292</definedName>
    <definedName name="bt80.100" localSheetId="20">#REF!</definedName>
    <definedName name="bt80.100">#REF!</definedName>
    <definedName name="btb_musd" localSheetId="26">#REF!</definedName>
    <definedName name="btb_musd" localSheetId="3">#REF!</definedName>
    <definedName name="btb_musd" localSheetId="29">#REF!</definedName>
    <definedName name="btb_musd" localSheetId="23">#REF!</definedName>
    <definedName name="btb_musd" localSheetId="1">#REF!</definedName>
    <definedName name="btb_musd">#REF!</definedName>
    <definedName name="bua">#REF!</definedName>
    <definedName name="bUB">#REF!</definedName>
    <definedName name="BUDDHA">#REF!</definedName>
    <definedName name="budgets">#REF!</definedName>
    <definedName name="building" localSheetId="6">'[80]DETAILED  BOQ'!$A$2</definedName>
    <definedName name="building" localSheetId="26">#REF!</definedName>
    <definedName name="building" localSheetId="24">#REF!</definedName>
    <definedName name="building" localSheetId="3">'[80]DETAILED  BOQ'!$A$2</definedName>
    <definedName name="building" localSheetId="29">'[80]DETAILED  BOQ'!$A$2</definedName>
    <definedName name="building" localSheetId="20">#REF!</definedName>
    <definedName name="building" localSheetId="23">#REF!</definedName>
    <definedName name="building">#REF!</definedName>
    <definedName name="building___0" localSheetId="6">'[81]ANNEXURE-A'!$A$2</definedName>
    <definedName name="building___0" localSheetId="24">#REF!</definedName>
    <definedName name="building___0" localSheetId="3">'[81]ANNEXURE-A'!$A$2</definedName>
    <definedName name="building___0" localSheetId="29">'[81]ANNEXURE-A'!$A$2</definedName>
    <definedName name="building___0" localSheetId="20">#REF!</definedName>
    <definedName name="building___0">#REF!</definedName>
    <definedName name="building___11" localSheetId="6">'[81]ANNEXURE-A'!$A$2</definedName>
    <definedName name="building___11" localSheetId="24">#REF!</definedName>
    <definedName name="building___11" localSheetId="3">'[81]ANNEXURE-A'!$A$2</definedName>
    <definedName name="building___11" localSheetId="29">'[81]ANNEXURE-A'!$A$2</definedName>
    <definedName name="building___11" localSheetId="20">#REF!</definedName>
    <definedName name="building___11">#REF!</definedName>
    <definedName name="building___12" localSheetId="6">'[81]ANNEXURE-A'!$A$2</definedName>
    <definedName name="building___12" localSheetId="24">#REF!</definedName>
    <definedName name="building___12" localSheetId="3">'[81]ANNEXURE-A'!$A$2</definedName>
    <definedName name="building___12" localSheetId="29">'[81]ANNEXURE-A'!$A$2</definedName>
    <definedName name="building___12" localSheetId="20">#REF!</definedName>
    <definedName name="building___12">#REF!</definedName>
    <definedName name="BuiltIn_AutoFilter___1" localSheetId="20">#REF!</definedName>
    <definedName name="BuiltIn_AutoFilter___1">#REF!</definedName>
    <definedName name="BuiltIn_AutoFilter___17" localSheetId="20">#REF!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 localSheetId="6">#REF!</definedName>
    <definedName name="BuiltIn_Print_Area" localSheetId="26">#REF!</definedName>
    <definedName name="BuiltIn_Print_Area" localSheetId="20">#REF!</definedName>
    <definedName name="BuiltIn_Print_Area" localSheetId="23">#REF!</definedName>
    <definedName name="BuiltIn_Print_Area">#REF!</definedName>
    <definedName name="BuiltIn_Print_Area___0" localSheetId="6">#REF!</definedName>
    <definedName name="BuiltIn_Print_Area___0" localSheetId="20">#REF!</definedName>
    <definedName name="BuiltIn_Print_Area___0">#REF!</definedName>
    <definedName name="BuiltIn_Print_Area___0___0" localSheetId="6">#REF!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[82]Raipur!#REF!</definedName>
    <definedName name="BuiltIn_Print_Area___0___0___0___0___0___0_1">#REF!</definedName>
    <definedName name="BuiltIn_Print_Area___0___0___0___0___0_1">[82]Raipur!#REF!</definedName>
    <definedName name="BuiltIn_Print_Area___0___0___0___0_1">#REF!</definedName>
    <definedName name="BuiltIn_Print_Area___0___0___0_1">[82]Raipur!#REF!</definedName>
    <definedName name="BuiltIn_Print_Area___0___0_1">#REF!</definedName>
    <definedName name="BuiltIn_Print_Area___0_1">#REF!</definedName>
    <definedName name="BuiltIn_Print_Area_1">#REF!</definedName>
    <definedName name="BuiltIn_Print_Titles">#REF!</definedName>
    <definedName name="BuiltIn_Print_Titles___0" localSheetId="3">#REF!</definedName>
    <definedName name="BuiltIn_Print_Titles___0" localSheetId="29">#REF!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[82]Raipur!#REF!</definedName>
    <definedName name="BuiltIn_Print_Titles___0___0___0_1">#REF!</definedName>
    <definedName name="BuiltIn_Print_Titles___0___0_1">[82]Raipur!#REF!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 localSheetId="24">#REF!</definedName>
    <definedName name="BW">#REF!</definedName>
    <definedName name="Bx" localSheetId="26">#REF!</definedName>
    <definedName name="Bx" localSheetId="24">#REF!</definedName>
    <definedName name="Bx" localSheetId="23">#REF!</definedName>
    <definedName name="Bx">#REF!</definedName>
    <definedName name="Bx___0">#REF!</definedName>
    <definedName name="Bx___13">#REF!</definedName>
    <definedName name="Bxx">#REF!</definedName>
    <definedName name="by_weld">#REF!</definedName>
    <definedName name="C_">#REF!</definedName>
    <definedName name="c_1" localSheetId="6">'[83]C-1'!$G$36</definedName>
    <definedName name="c_1" localSheetId="24">#REF!</definedName>
    <definedName name="c_1" localSheetId="3">'[83]C-1'!$G$36</definedName>
    <definedName name="c_1" localSheetId="29">'[83]C-1'!$G$36</definedName>
    <definedName name="c_1" localSheetId="20">#REF!</definedName>
    <definedName name="c_1">#REF!</definedName>
    <definedName name="c_10" localSheetId="6">'[83]C-10'!$G$54</definedName>
    <definedName name="c_10" localSheetId="24">#REF!</definedName>
    <definedName name="c_10" localSheetId="3">'[83]C-10'!$G$54</definedName>
    <definedName name="c_10" localSheetId="29">'[83]C-10'!$G$54</definedName>
    <definedName name="c_10" localSheetId="20">#REF!</definedName>
    <definedName name="c_10">#REF!</definedName>
    <definedName name="c_11" localSheetId="6">'[83]C-11'!$G$20</definedName>
    <definedName name="c_11" localSheetId="24">#REF!</definedName>
    <definedName name="c_11" localSheetId="3">'[83]C-11'!$G$20</definedName>
    <definedName name="c_11" localSheetId="29">'[83]C-11'!$G$20</definedName>
    <definedName name="c_11" localSheetId="20">#REF!</definedName>
    <definedName name="c_11">#REF!</definedName>
    <definedName name="c_12" localSheetId="6">'[83]C-12'!$G$12</definedName>
    <definedName name="c_12" localSheetId="24">#REF!</definedName>
    <definedName name="c_12" localSheetId="3">'[83]C-12'!$G$12</definedName>
    <definedName name="c_12" localSheetId="29">'[83]C-12'!$G$12</definedName>
    <definedName name="c_12" localSheetId="20">#REF!</definedName>
    <definedName name="c_12">#REF!</definedName>
    <definedName name="c_2" localSheetId="6">'[83]C-2'!$G$35</definedName>
    <definedName name="c_2" localSheetId="24">#REF!</definedName>
    <definedName name="c_2" localSheetId="3">'[83]C-2'!$G$35</definedName>
    <definedName name="c_2" localSheetId="29">'[83]C-2'!$G$35</definedName>
    <definedName name="c_2" localSheetId="20">#REF!</definedName>
    <definedName name="c_2">#REF!</definedName>
    <definedName name="c_3" localSheetId="6">'[83]C-3'!$G$23</definedName>
    <definedName name="c_3" localSheetId="24">#REF!</definedName>
    <definedName name="c_3" localSheetId="3">'[83]C-3'!$G$23</definedName>
    <definedName name="c_3" localSheetId="29">'[83]C-3'!$G$23</definedName>
    <definedName name="c_3" localSheetId="20">#REF!</definedName>
    <definedName name="c_3">#REF!</definedName>
    <definedName name="c_4" localSheetId="6">'[83]C-4'!$G$24</definedName>
    <definedName name="c_4" localSheetId="24">#REF!</definedName>
    <definedName name="c_4" localSheetId="3">'[83]C-4'!$G$24</definedName>
    <definedName name="c_4" localSheetId="29">'[83]C-4'!$G$24</definedName>
    <definedName name="c_4" localSheetId="20">#REF!</definedName>
    <definedName name="c_4">#REF!</definedName>
    <definedName name="c_5" localSheetId="6">'[83]C-5'!$G$25</definedName>
    <definedName name="c_5" localSheetId="24">#REF!</definedName>
    <definedName name="c_5" localSheetId="3">'[83]C-5'!$G$25</definedName>
    <definedName name="c_5" localSheetId="29">'[83]C-5'!$G$25</definedName>
    <definedName name="c_5" localSheetId="20">#REF!</definedName>
    <definedName name="c_5">#REF!</definedName>
    <definedName name="c_5a" localSheetId="6">'[83]C-5A'!$G$22</definedName>
    <definedName name="c_5a" localSheetId="24">#REF!</definedName>
    <definedName name="c_5a" localSheetId="3">'[83]C-5A'!$G$22</definedName>
    <definedName name="c_5a" localSheetId="29">'[83]C-5A'!$G$22</definedName>
    <definedName name="c_5a" localSheetId="20">#REF!</definedName>
    <definedName name="c_5a">#REF!</definedName>
    <definedName name="c_6" localSheetId="6">'[83]C-6'!$G$49</definedName>
    <definedName name="c_6" localSheetId="24">#REF!</definedName>
    <definedName name="c_6" localSheetId="3">'[83]C-6'!$G$49</definedName>
    <definedName name="c_6" localSheetId="29">'[83]C-6'!$G$49</definedName>
    <definedName name="c_6" localSheetId="20">#REF!</definedName>
    <definedName name="c_6">#REF!</definedName>
    <definedName name="c_6a" localSheetId="6">'[83]C-6A'!$G$48</definedName>
    <definedName name="c_6a" localSheetId="24">#REF!</definedName>
    <definedName name="c_6a" localSheetId="3">'[83]C-6A'!$G$48</definedName>
    <definedName name="c_6a" localSheetId="29">'[83]C-6A'!$G$48</definedName>
    <definedName name="c_6a" localSheetId="20">#REF!</definedName>
    <definedName name="c_6a">#REF!</definedName>
    <definedName name="c_7" localSheetId="6">'[83]C-7'!$H$40</definedName>
    <definedName name="c_7" localSheetId="24">#REF!</definedName>
    <definedName name="c_7" localSheetId="3">'[83]C-7'!$H$40</definedName>
    <definedName name="c_7" localSheetId="29">'[83]C-7'!$H$40</definedName>
    <definedName name="c_7" localSheetId="20">#REF!</definedName>
    <definedName name="c_7">#REF!</definedName>
    <definedName name="c_8" localSheetId="6">'[83]C-8'!$G$31</definedName>
    <definedName name="c_8" localSheetId="24">#REF!</definedName>
    <definedName name="c_8" localSheetId="3">'[83]C-8'!$G$31</definedName>
    <definedName name="c_8" localSheetId="29">'[83]C-8'!$G$31</definedName>
    <definedName name="c_8" localSheetId="20">#REF!</definedName>
    <definedName name="c_8">#REF!</definedName>
    <definedName name="c_9" localSheetId="6">'[83]C-9'!$G$32</definedName>
    <definedName name="c_9" localSheetId="24">#REF!</definedName>
    <definedName name="c_9" localSheetId="3">'[83]C-9'!$G$32</definedName>
    <definedName name="c_9" localSheetId="29">'[83]C-9'!$G$32</definedName>
    <definedName name="c_9" localSheetId="20">#REF!</definedName>
    <definedName name="c_9">#REF!</definedName>
    <definedName name="c_c">#REF!</definedName>
    <definedName name="c_margin" localSheetId="26">#REF!</definedName>
    <definedName name="c_margin" localSheetId="20">#REF!</definedName>
    <definedName name="c_margin" localSheetId="23">#REF!</definedName>
    <definedName name="c_margin">#REF!</definedName>
    <definedName name="C_VALUE" localSheetId="26">#REF!</definedName>
    <definedName name="C_VALUE" localSheetId="23">#REF!</definedName>
    <definedName name="C_VALUE">#REF!</definedName>
    <definedName name="C0">#REF!</definedName>
    <definedName name="Ca" localSheetId="26">#REF!</definedName>
    <definedName name="ca" localSheetId="20">#REF!*1.507</definedName>
    <definedName name="Ca" localSheetId="23">#REF!</definedName>
    <definedName name="Ca">#REF!</definedName>
    <definedName name="caa" localSheetId="6" hidden="1">{"'PROFITABILITY'!$A$1:$F$45"}</definedName>
    <definedName name="caa" localSheetId="26" hidden="1">{"'PROFITABILITY'!$A$1:$F$45"}</definedName>
    <definedName name="caa" localSheetId="24" hidden="1">{"'PROFITABILITY'!$A$1:$F$45"}</definedName>
    <definedName name="caa" localSheetId="3" hidden="1">{"'PROFITABILITY'!$A$1:$F$45"}</definedName>
    <definedName name="caa" localSheetId="29" hidden="1">{"'PROFITABILITY'!$A$1:$F$45"}</definedName>
    <definedName name="caa" localSheetId="20" hidden="1">{"'PROFITABILITY'!$A$1:$F$45"}</definedName>
    <definedName name="caa" localSheetId="23" hidden="1">{"'PROFITABILITY'!$A$1:$F$45"}</definedName>
    <definedName name="caa" hidden="1">{"'PROFITABILITY'!$A$1:$F$45"}</definedName>
    <definedName name="CABLE" localSheetId="26">#REF!</definedName>
    <definedName name="CABLE" localSheetId="23">#REF!</definedName>
    <definedName name="CABLE" localSheetId="1">#REF!</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 localSheetId="3">#REF!</definedName>
    <definedName name="cant" localSheetId="29">#REF!</definedName>
    <definedName name="cant">#REF!</definedName>
    <definedName name="cap" localSheetId="26">#REF!</definedName>
    <definedName name="cap" localSheetId="23">#REF!</definedName>
    <definedName name="cap" localSheetId="1">#REF!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 localSheetId="3">#REF!</definedName>
    <definedName name="cash" localSheetId="29">#REF!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 localSheetId="6">#REF!</definedName>
    <definedName name="CAUSE" localSheetId="26">#REF!</definedName>
    <definedName name="CAUSE" localSheetId="20">#REF!</definedName>
    <definedName name="CAUSE" localSheetId="23">#REF!</definedName>
    <definedName name="CAUSE">#REF!</definedName>
    <definedName name="CB" localSheetId="24">INDEX(#REF!,MATCH(#REF!,#REF!,0))</definedName>
    <definedName name="CB" localSheetId="3">INDEX(#REF!,MATCH(#REF!,#REF!,0))</definedName>
    <definedName name="CB" localSheetId="29">INDEX(#REF!,MATCH(#REF!,#REF!,0))</definedName>
    <definedName name="CB" localSheetId="20">INDEX(#REF!,MATCH(#REF!,#REF!,0))</definedName>
    <definedName name="CB">INDEX(#REF!,MATCH(#REF!,#REF!,0))</definedName>
    <definedName name="CBISO" localSheetId="26">#REF!</definedName>
    <definedName name="CBISO" localSheetId="23">#REF!</definedName>
    <definedName name="CBISO" localSheetId="1">#REF!</definedName>
    <definedName name="CBISO">#REF!</definedName>
    <definedName name="CBISO145" localSheetId="26">#REF!</definedName>
    <definedName name="CBISO145" localSheetId="23">#REF!</definedName>
    <definedName name="CBISO145" localSheetId="1">#REF!</definedName>
    <definedName name="CBISO145">#REF!</definedName>
    <definedName name="CBISO245" localSheetId="1">#REF!</definedName>
    <definedName name="CBISO245">#REF!</definedName>
    <definedName name="CBR220CTL">#REF!</definedName>
    <definedName name="CBR500CTL">#REF!</definedName>
    <definedName name="CC" localSheetId="6">INDEX(#REF!,MATCH(#REF!,#REF!,0))</definedName>
    <definedName name="cc" localSheetId="26" hidden="1">{"form-D1",#N/A,FALSE,"FORM-D1";"form-D1_amt",#N/A,FALSE,"FORM-D1"}</definedName>
    <definedName name="cc" localSheetId="24" hidden="1">{"form-D1",#N/A,FALSE,"FORM-D1";"form-D1_amt",#N/A,FALSE,"FORM-D1"}</definedName>
    <definedName name="CC" localSheetId="3">INDEX(#REF!,MATCH(#REF!,#REF!,0))</definedName>
    <definedName name="CC" localSheetId="29">INDEX(#REF!,MATCH(#REF!,#REF!,0))</definedName>
    <definedName name="CC" localSheetId="20">#REF!</definedName>
    <definedName name="cc" localSheetId="23" hidden="1">{"form-D1",#N/A,FALSE,"FORM-D1";"form-D1_amt",#N/A,FALSE,"FORM-D1"}</definedName>
    <definedName name="cc" hidden="1">{"form-D1",#N/A,FALSE,"FORM-D1";"form-D1_amt",#N/A,FALSE,"FORM-D1"}</definedName>
    <definedName name="CCB">#REF!</definedName>
    <definedName name="CCC" localSheetId="6" hidden="1">{#N/A,#N/A,FALSE,"str_title";#N/A,#N/A,FALSE,"SUM";#N/A,#N/A,FALSE,"Scope";#N/A,#N/A,FALSE,"PIE-Jn";#N/A,#N/A,FALSE,"PIE-Jn_Hz";#N/A,#N/A,FALSE,"Liq_Plan";#N/A,#N/A,FALSE,"S_Curve";#N/A,#N/A,FALSE,"Liq_Prof";#N/A,#N/A,FALSE,"Man_Pwr";#N/A,#N/A,FALSE,"Man_Prof"}</definedName>
    <definedName name="CCC" localSheetId="26" hidden="1">{#N/A,#N/A,FALSE,"str_title";#N/A,#N/A,FALSE,"SUM";#N/A,#N/A,FALSE,"Scope";#N/A,#N/A,FALSE,"PIE-Jn";#N/A,#N/A,FALSE,"PIE-Jn_Hz";#N/A,#N/A,FALSE,"Liq_Plan";#N/A,#N/A,FALSE,"S_Curve";#N/A,#N/A,FALSE,"Liq_Prof";#N/A,#N/A,FALSE,"Man_Pwr";#N/A,#N/A,FALSE,"Man_Prof"}</definedName>
    <definedName name="CCC" localSheetId="24" hidden="1">{#N/A,#N/A,FALSE,"str_title";#N/A,#N/A,FALSE,"SUM";#N/A,#N/A,FALSE,"Scope";#N/A,#N/A,FALSE,"PIE-Jn";#N/A,#N/A,FALSE,"PIE-Jn_Hz";#N/A,#N/A,FALSE,"Liq_Plan";#N/A,#N/A,FALSE,"S_Curve";#N/A,#N/A,FALSE,"Liq_Prof";#N/A,#N/A,FALSE,"Man_Pwr";#N/A,#N/A,FALSE,"Man_Prof"}</definedName>
    <definedName name="CCC" localSheetId="3" hidden="1">{#N/A,#N/A,FALSE,"str_title";#N/A,#N/A,FALSE,"SUM";#N/A,#N/A,FALSE,"Scope";#N/A,#N/A,FALSE,"PIE-Jn";#N/A,#N/A,FALSE,"PIE-Jn_Hz";#N/A,#N/A,FALSE,"Liq_Plan";#N/A,#N/A,FALSE,"S_Curve";#N/A,#N/A,FALSE,"Liq_Prof";#N/A,#N/A,FALSE,"Man_Pwr";#N/A,#N/A,FALSE,"Man_Prof"}</definedName>
    <definedName name="CCC" localSheetId="29" hidden="1">{#N/A,#N/A,FALSE,"str_title";#N/A,#N/A,FALSE,"SUM";#N/A,#N/A,FALSE,"Scope";#N/A,#N/A,FALSE,"PIE-Jn";#N/A,#N/A,FALSE,"PIE-Jn_Hz";#N/A,#N/A,FALSE,"Liq_Plan";#N/A,#N/A,FALSE,"S_Curve";#N/A,#N/A,FALSE,"Liq_Prof";#N/A,#N/A,FALSE,"Man_Pwr";#N/A,#N/A,FALSE,"Man_Prof"}</definedName>
    <definedName name="CCC" localSheetId="20"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23"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 localSheetId="6">#REF!</definedName>
    <definedName name="cccc" localSheetId="26">#REF!</definedName>
    <definedName name="cccc" localSheetId="20">#REF!</definedName>
    <definedName name="cccc" localSheetId="23">#REF!</definedName>
    <definedName name="cccc">#REF!</definedName>
    <definedName name="cd" localSheetId="26">#REF!</definedName>
    <definedName name="cd" localSheetId="3">#REF!</definedName>
    <definedName name="cd" localSheetId="29">#REF!</definedName>
    <definedName name="cd" localSheetId="7">#REF!</definedName>
    <definedName name="cd" localSheetId="23">#REF!</definedName>
    <definedName name="cd">#REF!</definedName>
    <definedName name="CD_HW" localSheetId="26">#REF!</definedName>
    <definedName name="CD_HW" localSheetId="7">#REF!</definedName>
    <definedName name="CD_HW" localSheetId="23">#REF!</definedName>
    <definedName name="CD_HW">#REF!</definedName>
    <definedName name="CD_SPLADL" localSheetId="26">#REF!</definedName>
    <definedName name="CD_SPLADL" localSheetId="7">#REF!</definedName>
    <definedName name="CD_SPLADL" localSheetId="23">#REF!</definedName>
    <definedName name="CD_SPLADL">#REF!</definedName>
    <definedName name="CD_SW">#REF!</definedName>
    <definedName name="cdays">#REF!</definedName>
    <definedName name="cdds" localSheetId="3">#REF!</definedName>
    <definedName name="cdds" localSheetId="29">#REF!</definedName>
    <definedName name="cdds">#REF!</definedName>
    <definedName name="cdfgdf">#REF!</definedName>
    <definedName name="Cdi">'[84]220 11  BS '!#REF!</definedName>
    <definedName name="CDT">#REF!</definedName>
    <definedName name="CE" localSheetId="24">INDEX(#REF!,MATCH(#REF!,#REF!,0))</definedName>
    <definedName name="CE" localSheetId="3">INDEX(#REF!,MATCH(#REF!,#REF!,0))</definedName>
    <definedName name="CE" localSheetId="29">INDEX(#REF!,MATCH(#REF!,#REF!,0))</definedName>
    <definedName name="CE" localSheetId="20">INDEX(#REF!,MATCH(#REF!,#REF!,0))</definedName>
    <definedName name="CE">INDEX(#REF!,MATCH(#REF!,#REF!,0))</definedName>
    <definedName name="ced" localSheetId="26">#REF!</definedName>
    <definedName name="ced" localSheetId="23">#REF!</definedName>
    <definedName name="ced">#REF!</definedName>
    <definedName name="CED_BOHW" localSheetId="26">#REF!</definedName>
    <definedName name="CED_BOHW" localSheetId="23">#REF!</definedName>
    <definedName name="CED_BOHW" localSheetId="1">#REF!</definedName>
    <definedName name="CED_BOHW">#REF!</definedName>
    <definedName name="CED_BOSW" localSheetId="1">#REF!</definedName>
    <definedName name="CED_BOSW">#REF!</definedName>
    <definedName name="CED_IDTOHW" localSheetId="1">#REF!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 localSheetId="6">[32]Analysis!$D$343</definedName>
    <definedName name="cement" localSheetId="24">#REF!</definedName>
    <definedName name="cement" localSheetId="3">[32]Analysis!$D$343</definedName>
    <definedName name="cement" localSheetId="29">[32]Analysis!$D$343</definedName>
    <definedName name="cement" localSheetId="20">#REF!</definedName>
    <definedName name="cement">#REF!</definedName>
    <definedName name="Cement_124" localSheetId="6">'[85]Rate Analysis'!$D$434</definedName>
    <definedName name="Cement_124" localSheetId="26">#REF!</definedName>
    <definedName name="Cement_124" localSheetId="24">#REF!</definedName>
    <definedName name="Cement_124" localSheetId="3">'[85]Rate Analysis'!$D$434</definedName>
    <definedName name="Cement_124" localSheetId="29">'[85]Rate Analysis'!$D$434</definedName>
    <definedName name="Cement_124" localSheetId="20">#REF!</definedName>
    <definedName name="Cement_124" localSheetId="23">#REF!</definedName>
    <definedName name="Cement_124">#REF!</definedName>
    <definedName name="cent" localSheetId="6">[86]CHIFLET!$B$35</definedName>
    <definedName name="cent" localSheetId="24">#REF!</definedName>
    <definedName name="cent" localSheetId="3">[86]CHIFLET!$B$35</definedName>
    <definedName name="cent" localSheetId="29">[86]CHIFLET!$B$35</definedName>
    <definedName name="cent" localSheetId="20">#REF!</definedName>
    <definedName name="cent">#REF!</definedName>
    <definedName name="CeramicFloorTiles" localSheetId="6">'[65]Basic Rates'!$C$21</definedName>
    <definedName name="CeramicFloorTiles" localSheetId="24">#REF!</definedName>
    <definedName name="CeramicFloorTiles" localSheetId="3">'[65]Basic Rates'!$C$21</definedName>
    <definedName name="CeramicFloorTiles" localSheetId="29">'[65]Basic Rates'!$C$21</definedName>
    <definedName name="CeramicFloorTiles" localSheetId="20">#REF!</definedName>
    <definedName name="CeramicFloorTiles">#REF!</definedName>
    <definedName name="CF" localSheetId="26">#REF!</definedName>
    <definedName name="Cf" localSheetId="20">#REF!</definedName>
    <definedName name="CF" localSheetId="23">#REF!</definedName>
    <definedName name="CF">#REF!</definedName>
    <definedName name="cf_musd" localSheetId="26">#REF!</definedName>
    <definedName name="cf_musd" localSheetId="3">#REF!</definedName>
    <definedName name="cf_musd" localSheetId="29">#REF!</definedName>
    <definedName name="cf_musd" localSheetId="23">#REF!</definedName>
    <definedName name="cf_musd">#REF!</definedName>
    <definedName name="cfre">#REF!</definedName>
    <definedName name="CG" localSheetId="24">INDEX(#REF!,MATCH(#REF!,#REF!,0))</definedName>
    <definedName name="CG" localSheetId="20">INDEX(#REF!,MATCH(#REF!,#REF!,0))</definedName>
    <definedName name="CG">INDEX(#REF!,MATCH(#REF!,#REF!,0))</definedName>
    <definedName name="cgxcf">#REF!</definedName>
    <definedName name="CH" localSheetId="24">INDEX(#REF!,MATCH(#REF!,#REF!,0))</definedName>
    <definedName name="CH" localSheetId="20">INDEX(#REF!,MATCH(#REF!,#REF!,0))</definedName>
    <definedName name="CH">INDEX(#REF!,MATCH(#REF!,#REF!,0))</definedName>
    <definedName name="ch_area1" localSheetId="26">#REF!</definedName>
    <definedName name="ch_area1" localSheetId="23">#REF!</definedName>
    <definedName name="ch_area1">#REF!</definedName>
    <definedName name="ch_area2" localSheetId="26">#REF!</definedName>
    <definedName name="ch_area2" localSheetId="23">#REF!</definedName>
    <definedName name="ch_area2">#REF!</definedName>
    <definedName name="ch_area3" localSheetId="26">#REF!</definedName>
    <definedName name="ch_area3" localSheetId="23">#REF!</definedName>
    <definedName name="ch_area3">#REF!</definedName>
    <definedName name="ch_area4" localSheetId="26">#REF!</definedName>
    <definedName name="ch_area4" localSheetId="23">#REF!</definedName>
    <definedName name="ch_area4">#REF!</definedName>
    <definedName name="chand" localSheetId="6">'[87]Civil &amp; design'!$F$17</definedName>
    <definedName name="chand" localSheetId="24">#REF!</definedName>
    <definedName name="chand" localSheetId="3">'[87]Civil &amp; design'!$F$17</definedName>
    <definedName name="chand" localSheetId="29">'[87]Civil &amp; design'!$F$17</definedName>
    <definedName name="chand" localSheetId="20">#REF!</definedName>
    <definedName name="chand">#REF!</definedName>
    <definedName name="chandra">#REF!</definedName>
    <definedName name="Charges_of_road_roller" localSheetId="20">#REF!</definedName>
    <definedName name="Charges_of_road_roller">#REF!</definedName>
    <definedName name="CHART" localSheetId="6">'[88]C-12'!$G$12</definedName>
    <definedName name="CHART" localSheetId="24">#REF!</definedName>
    <definedName name="CHART" localSheetId="3">'[88]C-12'!$G$12</definedName>
    <definedName name="CHART" localSheetId="29">'[88]C-12'!$G$12</definedName>
    <definedName name="CHART" localSheetId="20">#REF!</definedName>
    <definedName name="CHART">#REF!</definedName>
    <definedName name="ChartData_Monthly">#REF!</definedName>
    <definedName name="ChartData_Weekly">#REF!</definedName>
    <definedName name="check" localSheetId="26">#REF!</definedName>
    <definedName name="check" localSheetId="20">#REF!</definedName>
    <definedName name="check" localSheetId="23">#REF!</definedName>
    <definedName name="check">#REF!</definedName>
    <definedName name="checked" localSheetId="3">#REF!</definedName>
    <definedName name="checked" localSheetId="29">#REF!</definedName>
    <definedName name="checked">#REF!</definedName>
    <definedName name="CHF" localSheetId="26">#REF!</definedName>
    <definedName name="CHF" localSheetId="23">#REF!</definedName>
    <definedName name="CHF">#REF!</definedName>
    <definedName name="chk" localSheetId="26">#REF!</definedName>
    <definedName name="chk" localSheetId="23">#REF!</definedName>
    <definedName name="chk" localSheetId="1">#REF!</definedName>
    <definedName name="chk">#REF!</definedName>
    <definedName name="chmap1">#N/A</definedName>
    <definedName name="CHW">#REF!</definedName>
    <definedName name="CI" localSheetId="24">INDEX(#REF!,MATCH(#REF!,#REF!,0))</definedName>
    <definedName name="CI" localSheetId="20">INDEX(#REF!,MATCH(#REF!,#REF!,0))</definedName>
    <definedName name="CI">INDEX(#REF!,MATCH(#REF!,#REF!,0))</definedName>
    <definedName name="CIF_ABB_Imp" localSheetId="1">#REF!</definedName>
    <definedName name="CIF_ABB_Imp">#REF!</definedName>
    <definedName name="CIF_ABB_local" localSheetId="1">#REF!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 localSheetId="24">#REF!</definedName>
    <definedName name="civ">#REF!</definedName>
    <definedName name="civil" localSheetId="6">#REF!</definedName>
    <definedName name="civil" localSheetId="26">#REF!</definedName>
    <definedName name="civil" localSheetId="20">#REF!</definedName>
    <definedName name="civil" localSheetId="23">#REF!</definedName>
    <definedName name="civil">#REF!</definedName>
    <definedName name="CJ" localSheetId="24">INDEX(#REF!,MATCH(#REF!,#REF!,0))</definedName>
    <definedName name="CJ" localSheetId="20">INDEX(#REF!,MATCH(#REF!,#REF!,0))</definedName>
    <definedName name="CJ">INDEX(#REF!,MATCH(#REF!,#REF!,0))</definedName>
    <definedName name="CK" localSheetId="24">INDEX(#REF!,MATCH(#REF!,#REF!,0))</definedName>
    <definedName name="CK" localSheetId="20">INDEX(#REF!,MATCH(#REF!,#REF!,0))</definedName>
    <definedName name="CK">INDEX(#REF!,MATCH(#REF!,#REF!,0))</definedName>
    <definedName name="Cl" localSheetId="6">#REF!</definedName>
    <definedName name="Cl" localSheetId="26">#REF!</definedName>
    <definedName name="Cl" localSheetId="24">#REF!</definedName>
    <definedName name="cl" localSheetId="20">150</definedName>
    <definedName name="Cl" localSheetId="23">#REF!</definedName>
    <definedName name="Cl">#REF!</definedName>
    <definedName name="Cl.Preforma" localSheetId="6" hidden="1">{"Execavation",#N/A,FALSE,"furniture (employer)"}</definedName>
    <definedName name="Cl.Preforma" localSheetId="26" hidden="1">{"Execavation",#N/A,FALSE,"furniture (employer)"}</definedName>
    <definedName name="Cl.Preforma" localSheetId="24" hidden="1">{"Execavation",#N/A,FALSE,"furniture (employer)"}</definedName>
    <definedName name="Cl.Preforma" localSheetId="3" hidden="1">{"Execavation",#N/A,FALSE,"furniture (employer)"}</definedName>
    <definedName name="Cl.Preforma" localSheetId="29" hidden="1">{"Execavation",#N/A,FALSE,"furniture (employer)"}</definedName>
    <definedName name="Cl.Preforma" localSheetId="20" hidden="1">{"Execavation",#N/A,FALSE,"furniture (employer)"}</definedName>
    <definedName name="Cl.Preforma" localSheetId="23" hidden="1">{"Execavation",#N/A,FALSE,"furniture (employer)"}</definedName>
    <definedName name="Cl.Preforma" hidden="1">{"Execavation",#N/A,FALSE,"furniture (employer)"}</definedName>
    <definedName name="cl33kv" localSheetId="3">#REF!</definedName>
    <definedName name="cl33kv" localSheetId="29">#REF!</definedName>
    <definedName name="cl33kv" localSheetId="20">#REF!</definedName>
    <definedName name="cl33kv">#REF!</definedName>
    <definedName name="CLAIMB" localSheetId="6" hidden="1">{"Execavation",#N/A,FALSE,"furniture (employer)"}</definedName>
    <definedName name="CLAIMB" localSheetId="26" hidden="1">{"Execavation",#N/A,FALSE,"furniture (employer)"}</definedName>
    <definedName name="CLAIMB" localSheetId="24" hidden="1">{"Execavation",#N/A,FALSE,"furniture (employer)"}</definedName>
    <definedName name="CLAIMB" localSheetId="3" hidden="1">{"Execavation",#N/A,FALSE,"furniture (employer)"}</definedName>
    <definedName name="CLAIMB" localSheetId="29" hidden="1">{"Execavation",#N/A,FALSE,"furniture (employer)"}</definedName>
    <definedName name="CLAIMB" localSheetId="20" hidden="1">{"Execavation",#N/A,FALSE,"furniture (employer)"}</definedName>
    <definedName name="CLAIMB" localSheetId="23" hidden="1">{"Execavation",#N/A,FALSE,"furniture (employer)"}</definedName>
    <definedName name="CLAIMB" hidden="1">{"Execavation",#N/A,FALSE,"furniture (employer)"}</definedName>
    <definedName name="CLAIMSB" localSheetId="6" hidden="1">{"Execavation",#N/A,FALSE,"furniture (employer)"}</definedName>
    <definedName name="CLAIMSB" localSheetId="26" hidden="1">{"Execavation",#N/A,FALSE,"furniture (employer)"}</definedName>
    <definedName name="CLAIMSB" localSheetId="24" hidden="1">{"Execavation",#N/A,FALSE,"furniture (employer)"}</definedName>
    <definedName name="CLAIMSB" localSheetId="3" hidden="1">{"Execavation",#N/A,FALSE,"furniture (employer)"}</definedName>
    <definedName name="CLAIMSB" localSheetId="29" hidden="1">{"Execavation",#N/A,FALSE,"furniture (employer)"}</definedName>
    <definedName name="CLAIMSB" localSheetId="20" hidden="1">{"Execavation",#N/A,FALSE,"furniture (employer)"}</definedName>
    <definedName name="CLAIMSB" localSheetId="23" hidden="1">{"Execavation",#N/A,FALSE,"furniture (employer)"}</definedName>
    <definedName name="CLAIMSB" hidden="1">{"Execavation",#N/A,FALSE,"furniture (employer)"}</definedName>
    <definedName name="CLASS">#REF!</definedName>
    <definedName name="clbs">#REF!</definedName>
    <definedName name="cld">#REF!</definedName>
    <definedName name="Clearance" localSheetId="6">#REF!</definedName>
    <definedName name="Clearance" localSheetId="26">#REF!</definedName>
    <definedName name="Clearance" localSheetId="24">#REF!</definedName>
    <definedName name="Clearance" localSheetId="3">#REF!</definedName>
    <definedName name="Clearance" localSheetId="29">#REF!</definedName>
    <definedName name="Clearance" localSheetId="23">#REF!</definedName>
    <definedName name="Clearance">#REF!</definedName>
    <definedName name="cli" localSheetId="6">#REF!</definedName>
    <definedName name="cli">#REF!</definedName>
    <definedName name="CLIENT" localSheetId="6">#REF!</definedName>
    <definedName name="CLIENT">#REF!</definedName>
    <definedName name="Client_Markup">#REF!</definedName>
    <definedName name="cll">#REF!</definedName>
    <definedName name="cllf" localSheetId="3">#REF!</definedName>
    <definedName name="cllf" localSheetId="29">#REF!</definedName>
    <definedName name="cllf">#REF!</definedName>
    <definedName name="CLM" localSheetId="6" hidden="1">{"Execavation",#N/A,FALSE,"furniture (employer)"}</definedName>
    <definedName name="CLM" localSheetId="26" hidden="1">{"Execavation",#N/A,FALSE,"furniture (employer)"}</definedName>
    <definedName name="CLM" localSheetId="24" hidden="1">{"Execavation",#N/A,FALSE,"furniture (employer)"}</definedName>
    <definedName name="CLM" localSheetId="3" hidden="1">{"Execavation",#N/A,FALSE,"furniture (employer)"}</definedName>
    <definedName name="CLM" localSheetId="29" hidden="1">{"Execavation",#N/A,FALSE,"furniture (employer)"}</definedName>
    <definedName name="CLM" localSheetId="20" hidden="1">{"Execavation",#N/A,FALSE,"furniture (employer)"}</definedName>
    <definedName name="CLM" localSheetId="23"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 localSheetId="24">#REF!</definedName>
    <definedName name="cltf" localSheetId="3">#REF!</definedName>
    <definedName name="cltf" localSheetId="29">#REF!</definedName>
    <definedName name="cltf">#REF!</definedName>
    <definedName name="CM" localSheetId="24">INDEX(#REF!,MATCH(#REF!,#REF!,0))</definedName>
    <definedName name="CM" localSheetId="20">INDEX(#REF!,MATCH(#REF!,#REF!,0))</definedName>
    <definedName name="CM">INDEX(#REF!,MATCH(#REF!,#REF!,0))</definedName>
    <definedName name="CM_14" localSheetId="6">'[85]Rate Analysis'!$D$77</definedName>
    <definedName name="CM_14" localSheetId="26">#REF!</definedName>
    <definedName name="CM_14" localSheetId="24">#REF!</definedName>
    <definedName name="CM_14" localSheetId="3">'[85]Rate Analysis'!$D$77</definedName>
    <definedName name="CM_14" localSheetId="29">'[85]Rate Analysis'!$D$77</definedName>
    <definedName name="CM_14" localSheetId="20">#REF!</definedName>
    <definedName name="CM_14" localSheetId="23">#REF!</definedName>
    <definedName name="CM_14">#REF!</definedName>
    <definedName name="cM_143" localSheetId="6">[32]Analysis!$D$77</definedName>
    <definedName name="cM_143" localSheetId="24">#REF!</definedName>
    <definedName name="cM_143" localSheetId="3">[32]Analysis!$D$77</definedName>
    <definedName name="cM_143" localSheetId="29">[32]Analysis!$D$77</definedName>
    <definedName name="cM_143" localSheetId="20">#REF!</definedName>
    <definedName name="cM_143">#REF!</definedName>
    <definedName name="cmort3" localSheetId="20">#REF!</definedName>
    <definedName name="cmort3">#REF!</definedName>
    <definedName name="co" localSheetId="6">#REF!</definedName>
    <definedName name="co" localSheetId="26">#REF!</definedName>
    <definedName name="co" localSheetId="23">#REF!</definedName>
    <definedName name="co">#REF!</definedName>
    <definedName name="Coarsesand">#REF!</definedName>
    <definedName name="coat">#REF!</definedName>
    <definedName name="Code" hidden="1">#REF!</definedName>
    <definedName name="CODES_AND_COSTS">#REF!</definedName>
    <definedName name="COE" localSheetId="26">#REF!</definedName>
    <definedName name="COE" localSheetId="23">#REF!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 localSheetId="26">#REF!</definedName>
    <definedName name="collection" localSheetId="23">#REF!</definedName>
    <definedName name="collection" localSheetId="1">#REF!</definedName>
    <definedName name="collection">#REF!</definedName>
    <definedName name="Collie">#REF!</definedName>
    <definedName name="COLLSTATUS" localSheetId="1">#REF!</definedName>
    <definedName name="COLLSTATUS">#REF!</definedName>
    <definedName name="collstatuspage1" localSheetId="1">#REF!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26">#REF!</definedName>
    <definedName name="commn" localSheetId="23">#REF!</definedName>
    <definedName name="commn">#REF!</definedName>
    <definedName name="Common">#REF!</definedName>
    <definedName name="COMP" localSheetId="26">#REF!</definedName>
    <definedName name="COMP" localSheetId="23">#REF!</definedName>
    <definedName name="COMP" localSheetId="1">#REF!</definedName>
    <definedName name="COMP">#REF!</definedName>
    <definedName name="company" localSheetId="1">#REF!</definedName>
    <definedName name="company">#REF!</definedName>
    <definedName name="Company_Name">#REF!</definedName>
    <definedName name="compressor" localSheetId="6">'[58]Machinary_Road Work'!$K$4</definedName>
    <definedName name="compressor" localSheetId="24">#REF!</definedName>
    <definedName name="compressor" localSheetId="3">'[58]Machinary_Road Work'!$K$4</definedName>
    <definedName name="compressor" localSheetId="29">'[58]Machinary_Road Work'!$K$4</definedName>
    <definedName name="compressor" localSheetId="20">#REF!</definedName>
    <definedName name="compressor">#REF!</definedName>
    <definedName name="con" localSheetId="20">#REF!</definedName>
    <definedName name="con">#REF!</definedName>
    <definedName name="CONCABLES" localSheetId="26">#REF!</definedName>
    <definedName name="CONCABLES" localSheetId="23">#REF!</definedName>
    <definedName name="CONCABLES">#REF!</definedName>
    <definedName name="CONCABLES220" localSheetId="26">#REF!</definedName>
    <definedName name="CONCABLES220" localSheetId="23">#REF!</definedName>
    <definedName name="CONCABLES220">#REF!</definedName>
    <definedName name="Concpaver" localSheetId="6">'[58]Machinary_Road Work'!$H$9</definedName>
    <definedName name="Concpaver" localSheetId="24">#REF!</definedName>
    <definedName name="Concpaver" localSheetId="3">'[58]Machinary_Road Work'!$H$9</definedName>
    <definedName name="Concpaver" localSheetId="29">'[58]Machinary_Road Work'!$H$9</definedName>
    <definedName name="Concpaver" localSheetId="20">#REF!</definedName>
    <definedName name="Concpaver">#REF!</definedName>
    <definedName name="cONCRETE" localSheetId="6" hidden="1">{"form-D1",#N/A,FALSE,"FORM-D1";"form-D1_amt",#N/A,FALSE,"FORM-D1"}</definedName>
    <definedName name="cONCRETE" localSheetId="26" hidden="1">{"form-D1",#N/A,FALSE,"FORM-D1";"form-D1_amt",#N/A,FALSE,"FORM-D1"}</definedName>
    <definedName name="cONCRETE" localSheetId="24" hidden="1">{"form-D1",#N/A,FALSE,"FORM-D1";"form-D1_amt",#N/A,FALSE,"FORM-D1"}</definedName>
    <definedName name="cONCRETE" localSheetId="3" hidden="1">{"form-D1",#N/A,FALSE,"FORM-D1";"form-D1_amt",#N/A,FALSE,"FORM-D1"}</definedName>
    <definedName name="cONCRETE" localSheetId="29" hidden="1">{"form-D1",#N/A,FALSE,"FORM-D1";"form-D1_amt",#N/A,FALSE,"FORM-D1"}</definedName>
    <definedName name="cONCRETE" localSheetId="20" hidden="1">{"form-D1",#N/A,FALSE,"FORM-D1";"form-D1_amt",#N/A,FALSE,"FORM-D1"}</definedName>
    <definedName name="cONCRETE" localSheetId="23" hidden="1">{"form-D1",#N/A,FALSE,"FORM-D1";"form-D1_amt",#N/A,FALSE,"FORM-D1"}</definedName>
    <definedName name="cONCRETE" hidden="1">{"form-D1",#N/A,FALSE,"FORM-D1";"form-D1_amt",#N/A,FALSE,"FORM-D1"}</definedName>
    <definedName name="COND" localSheetId="6">#REF!</definedName>
    <definedName name="COND" localSheetId="26">#REF!</definedName>
    <definedName name="COND" localSheetId="20">#REF!</definedName>
    <definedName name="COND" localSheetId="23">#REF!</definedName>
    <definedName name="COND">#REF!</definedName>
    <definedName name="cond.span" localSheetId="20">#REF!</definedName>
    <definedName name="cond.span">#REF!</definedName>
    <definedName name="conductor">#REF!</definedName>
    <definedName name="ConductorType" localSheetId="24">OFFSET(#REF!,0,0,COUNTA(#REF!),1)</definedName>
    <definedName name="ConductorType">OFFSET(#REF!,0,0,COUNTA(#REF!),1)</definedName>
    <definedName name="CONDUIT" localSheetId="6">#REF!</definedName>
    <definedName name="CONDUIT" localSheetId="26">#REF!</definedName>
    <definedName name="CONDUIT" localSheetId="24">#REF!</definedName>
    <definedName name="CONDUIT" localSheetId="20">#REF!</definedName>
    <definedName name="CONDUIT" localSheetId="23">#REF!</definedName>
    <definedName name="CONDUIT">#REF!</definedName>
    <definedName name="config">#REF!</definedName>
    <definedName name="CONS">#REF!</definedName>
    <definedName name="cons.smm">#REF!</definedName>
    <definedName name="const" localSheetId="6" hidden="1">{"'PROFITABILITY'!$A$1:$F$45"}</definedName>
    <definedName name="const" localSheetId="26" hidden="1">{"'PROFITABILITY'!$A$1:$F$45"}</definedName>
    <definedName name="const" localSheetId="24" hidden="1">{"'PROFITABILITY'!$A$1:$F$45"}</definedName>
    <definedName name="const" localSheetId="3" hidden="1">{"'PROFITABILITY'!$A$1:$F$45"}</definedName>
    <definedName name="const" localSheetId="29" hidden="1">{"'PROFITABILITY'!$A$1:$F$45"}</definedName>
    <definedName name="const" localSheetId="20" hidden="1">{"'PROFITABILITY'!$A$1:$F$45"}</definedName>
    <definedName name="const" localSheetId="23"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1">#REF!</definedName>
    <definedName name="CONTENTS">#REF!</definedName>
    <definedName name="CONTRACT_NO">#REF!</definedName>
    <definedName name="Contract_weight">'[44](2)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 localSheetId="24">#REF!</definedName>
    <definedName name="cord">#REF!</definedName>
    <definedName name="COS" localSheetId="6">#REF!</definedName>
    <definedName name="COS" localSheetId="26">#REF!</definedName>
    <definedName name="COS" localSheetId="20">#REF!</definedName>
    <definedName name="COS" localSheetId="23">#REF!</definedName>
    <definedName name="COS">#REF!</definedName>
    <definedName name="cosq">#REF!</definedName>
    <definedName name="cost">#REF!</definedName>
    <definedName name="Cost__Ex_Works" localSheetId="6">#REF!</definedName>
    <definedName name="Cost__Ex_Works" localSheetId="26">#REF!</definedName>
    <definedName name="Cost__Ex_Works" localSheetId="23">#REF!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 localSheetId="3">#REF!</definedName>
    <definedName name="COST_PSCH" localSheetId="29">#REF!</definedName>
    <definedName name="COST_PSCH">#REF!</definedName>
    <definedName name="COST_PSCH1">#REF!</definedName>
    <definedName name="COSTING">#REF!</definedName>
    <definedName name="COU">#REF!</definedName>
    <definedName name="COU___0">#REF!</definedName>
    <definedName name="COU___13">#REF!</definedName>
    <definedName name="cover" localSheetId="6">[89]Intake!$F$26</definedName>
    <definedName name="cover" localSheetId="24">#REF!</definedName>
    <definedName name="cover" localSheetId="3">[89]Intake!$F$26</definedName>
    <definedName name="cover" localSheetId="29">[89]Intake!$F$26</definedName>
    <definedName name="cover" localSheetId="20">#REF!</definedName>
    <definedName name="cover">#REF!</definedName>
    <definedName name="Cover_blocks" localSheetId="20">#REF!</definedName>
    <definedName name="Cover_blocks">#REF!</definedName>
    <definedName name="Cover1" localSheetId="6" hidden="1">{"Total Indirect Manpower",#N/A,FALSE,"J";"Total Direct Manpower",#N/A,FALSE,"J";"Direct Structural Manpower",#N/A,FALSE,"J";"Direct Mechanical Manpower",#N/A,FALSE,"J";"Direct Piping Manpower",#N/A,FALSE,"J";"Direct Tanks Manpower",#N/A,FALSE,"J";"Direct ElecInstrSS Manpower",#N/A,FALSE,"J"}</definedName>
    <definedName name="Cover1" localSheetId="26" hidden="1">{"Total Indirect Manpower",#N/A,FALSE,"J";"Total Direct Manpower",#N/A,FALSE,"J";"Direct Structural Manpower",#N/A,FALSE,"J";"Direct Mechanical Manpower",#N/A,FALSE,"J";"Direct Piping Manpower",#N/A,FALSE,"J";"Direct Tanks Manpower",#N/A,FALSE,"J";"Direct ElecInstrSS Manpower",#N/A,FALSE,"J"}</definedName>
    <definedName name="Cover1" localSheetId="24" hidden="1">{"Total Indirect Manpower",#N/A,FALSE,"J";"Total Direct Manpower",#N/A,FALSE,"J";"Direct Structural Manpower",#N/A,FALSE,"J";"Direct Mechanical Manpower",#N/A,FALSE,"J";"Direct Piping Manpower",#N/A,FALSE,"J";"Direct Tanks Manpower",#N/A,FALSE,"J";"Direct ElecInstrSS Manpower",#N/A,FALSE,"J"}</definedName>
    <definedName name="Cover1" localSheetId="3" hidden="1">{"Total Indirect Manpower",#N/A,FALSE,"J";"Total Direct Manpower",#N/A,FALSE,"J";"Direct Structural Manpower",#N/A,FALSE,"J";"Direct Mechanical Manpower",#N/A,FALSE,"J";"Direct Piping Manpower",#N/A,FALSE,"J";"Direct Tanks Manpower",#N/A,FALSE,"J";"Direct ElecInstrSS Manpower",#N/A,FALSE,"J"}</definedName>
    <definedName name="Cover1" localSheetId="29" hidden="1">{"Total Indirect Manpower",#N/A,FALSE,"J";"Total Direct Manpower",#N/A,FALSE,"J";"Direct Structural Manpower",#N/A,FALSE,"J";"Direct Mechanical Manpower",#N/A,FALSE,"J";"Direct Piping Manpower",#N/A,FALSE,"J";"Direct Tanks Manpower",#N/A,FALSE,"J";"Direct ElecInstrSS Manpower",#N/A,FALSE,"J"}</definedName>
    <definedName name="Cover1" localSheetId="20" hidden="1">{"Total Indirect Manpower",#N/A,FALSE,"J";"Total Direct Manpower",#N/A,FALSE,"J";"Direct Structural Manpower",#N/A,FALSE,"J";"Direct Mechanical Manpower",#N/A,FALSE,"J";"Direct Piping Manpower",#N/A,FALSE,"J";"Direct Tanks Manpower",#N/A,FALSE,"J";"Direct ElecInstrSS Manpower",#N/A,FALSE,"J"}</definedName>
    <definedName name="Cover1" localSheetId="23"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6" hidden="1">{#N/A,#N/A,FALSE,"str_title";#N/A,#N/A,FALSE,"SUM";#N/A,#N/A,FALSE,"Scope";#N/A,#N/A,FALSE,"PIE-Jn";#N/A,#N/A,FALSE,"PIE-Jn_Hz";#N/A,#N/A,FALSE,"Liq_Plan";#N/A,#N/A,FALSE,"S_Curve";#N/A,#N/A,FALSE,"Liq_Prof";#N/A,#N/A,FALSE,"Man_Pwr";#N/A,#N/A,FALSE,"Man_Prof"}</definedName>
    <definedName name="COVVV" localSheetId="26" hidden="1">{#N/A,#N/A,FALSE,"str_title";#N/A,#N/A,FALSE,"SUM";#N/A,#N/A,FALSE,"Scope";#N/A,#N/A,FALSE,"PIE-Jn";#N/A,#N/A,FALSE,"PIE-Jn_Hz";#N/A,#N/A,FALSE,"Liq_Plan";#N/A,#N/A,FALSE,"S_Curve";#N/A,#N/A,FALSE,"Liq_Prof";#N/A,#N/A,FALSE,"Man_Pwr";#N/A,#N/A,FALSE,"Man_Prof"}</definedName>
    <definedName name="COVVV" localSheetId="24" hidden="1">{#N/A,#N/A,FALSE,"str_title";#N/A,#N/A,FALSE,"SUM";#N/A,#N/A,FALSE,"Scope";#N/A,#N/A,FALSE,"PIE-Jn";#N/A,#N/A,FALSE,"PIE-Jn_Hz";#N/A,#N/A,FALSE,"Liq_Plan";#N/A,#N/A,FALSE,"S_Curve";#N/A,#N/A,FALSE,"Liq_Prof";#N/A,#N/A,FALSE,"Man_Pwr";#N/A,#N/A,FALSE,"Man_Prof"}</definedName>
    <definedName name="COVVV" localSheetId="3" hidden="1">{#N/A,#N/A,FALSE,"str_title";#N/A,#N/A,FALSE,"SUM";#N/A,#N/A,FALSE,"Scope";#N/A,#N/A,FALSE,"PIE-Jn";#N/A,#N/A,FALSE,"PIE-Jn_Hz";#N/A,#N/A,FALSE,"Liq_Plan";#N/A,#N/A,FALSE,"S_Curve";#N/A,#N/A,FALSE,"Liq_Prof";#N/A,#N/A,FALSE,"Man_Pwr";#N/A,#N/A,FALSE,"Man_Prof"}</definedName>
    <definedName name="COVVV" localSheetId="29" hidden="1">{#N/A,#N/A,FALSE,"str_title";#N/A,#N/A,FALSE,"SUM";#N/A,#N/A,FALSE,"Scope";#N/A,#N/A,FALSE,"PIE-Jn";#N/A,#N/A,FALSE,"PIE-Jn_Hz";#N/A,#N/A,FALSE,"Liq_Plan";#N/A,#N/A,FALSE,"S_Curve";#N/A,#N/A,FALSE,"Liq_Prof";#N/A,#N/A,FALSE,"Man_Pwr";#N/A,#N/A,FALSE,"Man_Prof"}</definedName>
    <definedName name="COVVV" localSheetId="20"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23"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6">#REF!</definedName>
    <definedName name="cp" localSheetId="26">#REF!</definedName>
    <definedName name="cp" localSheetId="7">#REF!</definedName>
    <definedName name="cp" localSheetId="23">#REF!</definedName>
    <definedName name="cp">#REF!</definedName>
    <definedName name="CPLG">#REF!</definedName>
    <definedName name="CPM">#REF!</definedName>
    <definedName name="CPRP" localSheetId="26">#REF!</definedName>
    <definedName name="CPRP" localSheetId="7">#REF!</definedName>
    <definedName name="CPRP" localSheetId="23">#REF!</definedName>
    <definedName name="CPRP">#REF!</definedName>
    <definedName name="cprp_lucknow" localSheetId="26">#REF!</definedName>
    <definedName name="cprp_lucknow" localSheetId="7">#REF!</definedName>
    <definedName name="cprp_lucknow" localSheetId="23">#REF!</definedName>
    <definedName name="cprp_lucknow">#REF!</definedName>
    <definedName name="cprp_mandola">#REF!</definedName>
    <definedName name="CP새단가">#REF!</definedName>
    <definedName name="cr" localSheetId="6">[90]dBase!$J$14</definedName>
    <definedName name="cr" localSheetId="24">#REF!</definedName>
    <definedName name="cr" localSheetId="3">[90]dBase!$J$14</definedName>
    <definedName name="cr" localSheetId="29">[90]dBase!$J$14</definedName>
    <definedName name="cr" localSheetId="20">#REF!</definedName>
    <definedName name="cr">#REF!</definedName>
    <definedName name="cr_monthly_interim_application_no__01_revised__payment_certificate" localSheetId="20">#REF!</definedName>
    <definedName name="cr_monthly_interim_application_no__01_revised__payment_certificate">#REF!</definedName>
    <definedName name="CRB">#REF!</definedName>
    <definedName name="_xlnm.Criteria" localSheetId="20">#REF!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 localSheetId="6">[67]DSLP!#REF!</definedName>
    <definedName name="CS" localSheetId="26">#REF!</definedName>
    <definedName name="CS" localSheetId="24">#REF!</definedName>
    <definedName name="CS" localSheetId="3">[67]DSLP!#REF!</definedName>
    <definedName name="CS" localSheetId="29">[67]DSLP!#REF!</definedName>
    <definedName name="Cs" localSheetId="20">#REF!</definedName>
    <definedName name="CS" localSheetId="23">#REF!</definedName>
    <definedName name="CS">#REF!</definedName>
    <definedName name="Cs___0" localSheetId="20">#REF!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 localSheetId="6">'[91]Master data'!$A$6:$B$14</definedName>
    <definedName name="Currency_Rates" localSheetId="24">#REF!</definedName>
    <definedName name="Currency_Rates" localSheetId="3">'[91]Master data'!$A$6:$B$14</definedName>
    <definedName name="Currency_Rates" localSheetId="29">'[91]Master data'!$A$6:$B$14</definedName>
    <definedName name="Currency_Rates" localSheetId="20">#REF!</definedName>
    <definedName name="Currency_Rates">#REF!</definedName>
    <definedName name="CurrencyPhrase" localSheetId="20">#REF!</definedName>
    <definedName name="CurrencyPhrase">#REF!</definedName>
    <definedName name="current1" localSheetId="26">#REF!</definedName>
    <definedName name="current1" localSheetId="23">#REF!</definedName>
    <definedName name="current1">#REF!</definedName>
    <definedName name="current2" localSheetId="26">#REF!</definedName>
    <definedName name="current2" localSheetId="23">#REF!</definedName>
    <definedName name="current2">#REF!</definedName>
    <definedName name="current3">#REF!</definedName>
    <definedName name="current4">#REF!</definedName>
    <definedName name="current5">#REF!</definedName>
    <definedName name="cust">#REF!</definedName>
    <definedName name="Customs_clearance" localSheetId="6">'[91]Master data'!$A$22:$B$23</definedName>
    <definedName name="Customs_clearance" localSheetId="24">#REF!</definedName>
    <definedName name="Customs_clearance" localSheetId="3">'[91]Master data'!$A$22:$B$23</definedName>
    <definedName name="Customs_clearance" localSheetId="29">'[91]Master data'!$A$22:$B$23</definedName>
    <definedName name="Customs_clearance" localSheetId="20">#REF!</definedName>
    <definedName name="Customs_clearance">#REF!</definedName>
    <definedName name="cutback" localSheetId="6">'[45]Materials '!$AV$19</definedName>
    <definedName name="cutback" localSheetId="24">#REF!</definedName>
    <definedName name="cutback" localSheetId="3">'[45]Materials '!$AV$19</definedName>
    <definedName name="cutback" localSheetId="29">'[45]Materials '!$AV$19</definedName>
    <definedName name="cutback" localSheetId="20">#REF!</definedName>
    <definedName name="cutback">#REF!</definedName>
    <definedName name="CV" hidden="1">#NAME?</definedName>
    <definedName name="cvd" localSheetId="6">#REF!</definedName>
    <definedName name="cvd" localSheetId="26">#REF!</definedName>
    <definedName name="cvd" localSheetId="20">#REF!</definedName>
    <definedName name="cvd" localSheetId="23">#REF!</definedName>
    <definedName name="cvd">#REF!</definedName>
    <definedName name="CVD_HW" localSheetId="6">#REF!</definedName>
    <definedName name="CVD_HW" localSheetId="20">#REF!</definedName>
    <definedName name="CVD_HW">#REF!</definedName>
    <definedName name="CVD_SW" localSheetId="6">#REF!</definedName>
    <definedName name="CVD_SW">#REF!</definedName>
    <definedName name="cvdcess">#REF!</definedName>
    <definedName name="CVT">#REF!</definedName>
    <definedName name="cw" localSheetId="3">20</definedName>
    <definedName name="cw" localSheetId="29">20</definedName>
    <definedName name="cw">20</definedName>
    <definedName name="cx">#REF!</definedName>
    <definedName name="D" localSheetId="3">#REF!</definedName>
    <definedName name="D" localSheetId="29">#REF!</definedName>
    <definedName name="D" localSheetId="20">#REF!</definedName>
    <definedName name="D">#REF!</definedName>
    <definedName name="d._Staging_to_keep_deflactometer___hire_charges_of_deflectometer" localSheetId="20">#REF!</definedName>
    <definedName name="d._Staging_to_keep_deflactometer___hire_charges_of_deflectometer">#REF!</definedName>
    <definedName name="D_" localSheetId="20">#REF!</definedName>
    <definedName name="D_">#REF!</definedName>
    <definedName name="d___0">#REF!</definedName>
    <definedName name="d___13">#REF!</definedName>
    <definedName name="D_D" localSheetId="24">INDEX(#REF!,MATCH(#REF!,#REF!,0))</definedName>
    <definedName name="D_D" localSheetId="20">INDEX(#REF!,MATCH(#REF!,#REF!,0))</definedName>
    <definedName name="D_D">INDEX(#REF!,MATCH(#REF!,#REF!,0))</definedName>
    <definedName name="d_jp" localSheetId="26" hidden="1">{"'Sheet1'!$A$4386:$N$4591"}</definedName>
    <definedName name="d_jp" localSheetId="24" hidden="1">{"'Sheet1'!$A$4386:$N$4591"}</definedName>
    <definedName name="d_jp" localSheetId="3" hidden="1">{"'Sheet1'!$A$4386:$N$4591"}</definedName>
    <definedName name="d_jp" localSheetId="29" hidden="1">{"'Sheet1'!$A$4386:$N$4591"}</definedName>
    <definedName name="d_jp" localSheetId="20" hidden="1">{"'Sheet1'!$A$4386:$N$4591"}</definedName>
    <definedName name="d_jp" localSheetId="23"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localSheetId="6" hidden="1">'[1]Rate Analysis'!#REF!</definedName>
    <definedName name="DAdsaD" localSheetId="24" hidden="1">#REF!</definedName>
    <definedName name="DAdsaD" localSheetId="3" hidden="1">'[1]Rate Analysis'!#REF!</definedName>
    <definedName name="DAdsaD" localSheetId="29" hidden="1">'[1]Rate Analysis'!#REF!</definedName>
    <definedName name="DAdsaD" localSheetId="20" hidden="1">#REF!</definedName>
    <definedName name="DAdsaD" hidden="1">#REF!</definedName>
    <definedName name="dam">#REF!</definedName>
    <definedName name="Dampers" localSheetId="6" hidden="1">{"'PROFITABILITY'!$A$1:$F$45"}</definedName>
    <definedName name="Dampers" localSheetId="26" hidden="1">{"'PROFITABILITY'!$A$1:$F$45"}</definedName>
    <definedName name="Dampers" localSheetId="24" hidden="1">{"'PROFITABILITY'!$A$1:$F$45"}</definedName>
    <definedName name="Dampers" localSheetId="3" hidden="1">{"'PROFITABILITY'!$A$1:$F$45"}</definedName>
    <definedName name="Dampers" localSheetId="29" hidden="1">{"'PROFITABILITY'!$A$1:$F$45"}</definedName>
    <definedName name="Dampers" localSheetId="20" hidden="1">{"'PROFITABILITY'!$A$1:$F$45"}</definedName>
    <definedName name="Dampers" localSheetId="23" hidden="1">{"'PROFITABILITY'!$A$1:$F$45"}</definedName>
    <definedName name="Dampers" hidden="1">{"'PROFITABILITY'!$A$1:$F$45"}</definedName>
    <definedName name="DANGA" localSheetId="6">#REF!,#REF!</definedName>
    <definedName name="DANGA" localSheetId="24">#REF!,#REF!</definedName>
    <definedName name="DANGA">#REF!,#REF!</definedName>
    <definedName name="DaRWk1" localSheetId="6">#REF!</definedName>
    <definedName name="DaRWk1" localSheetId="26">#REF!</definedName>
    <definedName name="DaRWk1" localSheetId="20">#REF!</definedName>
    <definedName name="DaRWk1" localSheetId="23">#REF!</definedName>
    <definedName name="DaRWk1">#REF!</definedName>
    <definedName name="DaRWk10" localSheetId="6">#REF!</definedName>
    <definedName name="DaRWk10" localSheetId="26">#REF!</definedName>
    <definedName name="DaRWk10" localSheetId="23">#REF!</definedName>
    <definedName name="DaRWk10">#REF!</definedName>
    <definedName name="DaRWk11" localSheetId="6">#REF!</definedName>
    <definedName name="DaRWk11" localSheetId="26">#REF!</definedName>
    <definedName name="DaRWk11" localSheetId="23">#REF!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26">#REF!</definedName>
    <definedName name="DATA15" localSheetId="23">#REF!</definedName>
    <definedName name="DATA15">#REF!</definedName>
    <definedName name="DATA16" localSheetId="26">#REF!</definedName>
    <definedName name="DATA16" localSheetId="23">#REF!</definedName>
    <definedName name="DATA16">#REF!</definedName>
    <definedName name="DATA17" localSheetId="26">#REF!</definedName>
    <definedName name="DATA17" localSheetId="23">#REF!</definedName>
    <definedName name="DATA17">#REF!</definedName>
    <definedName name="DATA18" localSheetId="26">#REF!</definedName>
    <definedName name="DATA18" localSheetId="23">#REF!</definedName>
    <definedName name="DATA18" localSheetId="1">#REF!</definedName>
    <definedName name="DATA18">#REF!</definedName>
    <definedName name="DATA19" localSheetId="1">#REF!</definedName>
    <definedName name="DATA19">#REF!</definedName>
    <definedName name="data2" hidden="1">#REF!</definedName>
    <definedName name="data3" hidden="1">#REF!</definedName>
    <definedName name="_xlnm.Database" localSheetId="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 localSheetId="6">INDEX(#REF!,MATCH(#REF!,#REF!,0))</definedName>
    <definedName name="db" localSheetId="24">#REF!</definedName>
    <definedName name="DB" localSheetId="3">INDEX(#REF!,MATCH(#REF!,#REF!,0))</definedName>
    <definedName name="DB" localSheetId="29">INDEX(#REF!,MATCH(#REF!,#REF!,0))</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 localSheetId="6">'[26]Cost of O &amp; O'!$F$14</definedName>
    <definedName name="DCLAY" localSheetId="24">#REF!</definedName>
    <definedName name="DCLAY" localSheetId="3">'[26]Cost of O &amp; O'!$F$14</definedName>
    <definedName name="DCLAY" localSheetId="29">'[26]Cost of O &amp; O'!$F$14</definedName>
    <definedName name="DCLAY" localSheetId="20">#REF!</definedName>
    <definedName name="DCLAY">#REF!</definedName>
    <definedName name="dcrw" localSheetId="20">#REF!</definedName>
    <definedName name="dcrw">#REF!</definedName>
    <definedName name="dcrwk1" localSheetId="26">#REF!</definedName>
    <definedName name="dcrwk1" localSheetId="23">#REF!</definedName>
    <definedName name="dcrwk1">#REF!</definedName>
    <definedName name="dcrwk10" localSheetId="26">#REF!</definedName>
    <definedName name="dcrwk10" localSheetId="23">#REF!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6" hidden="1">{"'PROFITABILITY'!$A$1:$F$45"}</definedName>
    <definedName name="dd" localSheetId="26" hidden="1">{"'PROFITABILITY'!$A$1:$F$45"}</definedName>
    <definedName name="dd" localSheetId="24" hidden="1">{"'PROFITABILITY'!$A$1:$F$45"}</definedName>
    <definedName name="dd" localSheetId="3" hidden="1">{"'PROFITABILITY'!$A$1:$F$45"}</definedName>
    <definedName name="dd" localSheetId="29" hidden="1">{"'PROFITABILITY'!$A$1:$F$45"}</definedName>
    <definedName name="dd" localSheetId="20" hidden="1">{"'PROFITABILITY'!$A$1:$F$45"}</definedName>
    <definedName name="dd" localSheetId="23" hidden="1">{"'PROFITABILITY'!$A$1:$F$45"}</definedName>
    <definedName name="dd" hidden="1">{"'PROFITABILITY'!$A$1:$F$45"}</definedName>
    <definedName name="DD_1">NA()</definedName>
    <definedName name="ddash" localSheetId="24">#REF!</definedName>
    <definedName name="ddash">#REF!</definedName>
    <definedName name="DDD" localSheetId="6">#REF!</definedName>
    <definedName name="DDD" localSheetId="26">#REF!</definedName>
    <definedName name="DDD" localSheetId="20">#REF!</definedName>
    <definedName name="DDD" localSheetId="23">#REF!</definedName>
    <definedName name="DDD">#REF!</definedName>
    <definedName name="dddd" localSheetId="6">#REF!</definedName>
    <definedName name="dddd" localSheetId="3">#REF!</definedName>
    <definedName name="dddd" localSheetId="29">#REF!</definedName>
    <definedName name="dddd">#REF!</definedName>
    <definedName name="DDDD_1">NA()</definedName>
    <definedName name="ddddd" localSheetId="24">#REF!</definedName>
    <definedName name="ddddd">#REF!</definedName>
    <definedName name="ddf" localSheetId="24">#REF!</definedName>
    <definedName name="ddf">#REF!</definedName>
    <definedName name="ddfd">#REF!</definedName>
    <definedName name="DDK" localSheetId="6">'[92]BOQ (2)'!$A$1:$G$52</definedName>
    <definedName name="DDK" localSheetId="26">#REF!</definedName>
    <definedName name="DDK" localSheetId="24">#REF!</definedName>
    <definedName name="DDK" localSheetId="3">'[92]BOQ (2)'!$A$1:$G$52</definedName>
    <definedName name="DDK" localSheetId="29">'[92]BOQ (2)'!$A$1:$G$52</definedName>
    <definedName name="DDK" localSheetId="20">#REF!</definedName>
    <definedName name="DDK" localSheetId="23">#REF!</definedName>
    <definedName name="DDK">#REF!</definedName>
    <definedName name="dds">#REF!</definedName>
    <definedName name="DE" localSheetId="26">INDEX(#REF!,MATCH(#REF!,#REF!,0))</definedName>
    <definedName name="DE" localSheetId="24">INDEX(#REF!,MATCH(#REF!,#REF!,0))</definedName>
    <definedName name="De" localSheetId="20">#REF!</definedName>
    <definedName name="DE" localSheetId="23">INDEX(#REF!,MATCH(#REF!,#REF!,0))</definedName>
    <definedName name="DE">INDEX(#REF!,MATCH(#REF!,#REF!,0))</definedName>
    <definedName name="de_cost" localSheetId="6">#REF!</definedName>
    <definedName name="de_cost" localSheetId="26">#REF!</definedName>
    <definedName name="de_cost" localSheetId="23">#REF!</definedName>
    <definedName name="de_cost">#REF!</definedName>
    <definedName name="DEBTORS" localSheetId="26">#REF!</definedName>
    <definedName name="DEBTORS" localSheetId="23">#REF!</definedName>
    <definedName name="DEBTORS" localSheetId="1">#REF!</definedName>
    <definedName name="DEBTORS">#REF!</definedName>
    <definedName name="DEC.GH">#REF!</definedName>
    <definedName name="DEED" localSheetId="1">#REF!</definedName>
    <definedName name="DEED">#REF!</definedName>
    <definedName name="deep" localSheetId="6">'[93]FAMILY TEXT'!$G$2:$G$6</definedName>
    <definedName name="deep" localSheetId="24">#REF!</definedName>
    <definedName name="deep" localSheetId="3">'[93]FAMILY TEXT'!$G$2:$G$6</definedName>
    <definedName name="deep" localSheetId="29">'[93]FAMILY TEXT'!$G$2:$G$6</definedName>
    <definedName name="deep" localSheetId="20">#REF!</definedName>
    <definedName name="deep">#REF!</definedName>
    <definedName name="DEF">#REF!</definedName>
    <definedName name="DEHRI" localSheetId="26">#REF!</definedName>
    <definedName name="DEHRI" localSheetId="20">#REF!</definedName>
    <definedName name="DEHRI" localSheetId="23">#REF!</definedName>
    <definedName name="DEHRI">#REF!</definedName>
    <definedName name="DelDC" localSheetId="26">#REF!</definedName>
    <definedName name="DelDC" localSheetId="23">#REF!</definedName>
    <definedName name="DelDC">#REF!</definedName>
    <definedName name="DelDm">#REF!</definedName>
    <definedName name="Delivery">#REF!</definedName>
    <definedName name="delk">#REF!</definedName>
    <definedName name="delm">#REF!</definedName>
    <definedName name="delm2">#REF!</definedName>
    <definedName name="DELTA" localSheetId="6" hidden="1">{"'PROFITABILITY'!$A$1:$F$45"}</definedName>
    <definedName name="DELTA" localSheetId="26" hidden="1">{"'PROFITABILITY'!$A$1:$F$45"}</definedName>
    <definedName name="DELTA" localSheetId="24" hidden="1">{"'PROFITABILITY'!$A$1:$F$45"}</definedName>
    <definedName name="DELTA" localSheetId="3" hidden="1">{"'PROFITABILITY'!$A$1:$F$45"}</definedName>
    <definedName name="DELTA" localSheetId="29" hidden="1">{"'PROFITABILITY'!$A$1:$F$45"}</definedName>
    <definedName name="delta" localSheetId="20">#REF!</definedName>
    <definedName name="DELTA" localSheetId="23" hidden="1">{"'PROFITABILITY'!$A$1:$F$45"}</definedName>
    <definedName name="DELTA" hidden="1">{"'PROFITABILITY'!$A$1:$F$45"}</definedName>
    <definedName name="DELTA1" localSheetId="6" hidden="1">{"'PROFITABILITY'!$A$1:$F$45"}</definedName>
    <definedName name="DELTA1" localSheetId="26" hidden="1">{"'PROFITABILITY'!$A$1:$F$45"}</definedName>
    <definedName name="DELTA1" localSheetId="24" hidden="1">{"'PROFITABILITY'!$A$1:$F$45"}</definedName>
    <definedName name="DELTA1" localSheetId="3" hidden="1">{"'PROFITABILITY'!$A$1:$F$45"}</definedName>
    <definedName name="DELTA1" localSheetId="29" hidden="1">{"'PROFITABILITY'!$A$1:$F$45"}</definedName>
    <definedName name="delta1" localSheetId="20">#REF!</definedName>
    <definedName name="DELTA1" localSheetId="23"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 localSheetId="1">#REF!</definedName>
    <definedName name="DEM">#REF!</definedName>
    <definedName name="den" localSheetId="3">#REF!</definedName>
    <definedName name="den" localSheetId="29">#REF!</definedName>
    <definedName name="den">#REF!</definedName>
    <definedName name="DepartmentRange">[94]Listing!$C$1:$C$33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 localSheetId="3">#REF!</definedName>
    <definedName name="designed" localSheetId="29">#REF!</definedName>
    <definedName name="designed">#REF!</definedName>
    <definedName name="DesignYears">#REF!</definedName>
    <definedName name="DESILTING" localSheetId="6" hidden="1">{#N/A,#N/A,FALSE,"abs";#N/A,#N/A,FALSE,"Annex-I";#N/A,#N/A,FALSE,"Annex-II";#N/A,#N/A,FALSE,"Annex-III";#N/A,#N/A,FALSE,"Annex-IV";#N/A,#N/A,FALSE,"Annex-V";#N/A,#N/A,FALSE,"Annex-VI"}</definedName>
    <definedName name="DESILTING" localSheetId="26" hidden="1">{#N/A,#N/A,FALSE,"abs";#N/A,#N/A,FALSE,"Annex-I";#N/A,#N/A,FALSE,"Annex-II";#N/A,#N/A,FALSE,"Annex-III";#N/A,#N/A,FALSE,"Annex-IV";#N/A,#N/A,FALSE,"Annex-V";#N/A,#N/A,FALSE,"Annex-VI"}</definedName>
    <definedName name="DESILTING" localSheetId="24" hidden="1">{#N/A,#N/A,FALSE,"abs";#N/A,#N/A,FALSE,"Annex-I";#N/A,#N/A,FALSE,"Annex-II";#N/A,#N/A,FALSE,"Annex-III";#N/A,#N/A,FALSE,"Annex-IV";#N/A,#N/A,FALSE,"Annex-V";#N/A,#N/A,FALSE,"Annex-VI"}</definedName>
    <definedName name="DESILTING" localSheetId="3" hidden="1">{#N/A,#N/A,FALSE,"abs";#N/A,#N/A,FALSE,"Annex-I";#N/A,#N/A,FALSE,"Annex-II";#N/A,#N/A,FALSE,"Annex-III";#N/A,#N/A,FALSE,"Annex-IV";#N/A,#N/A,FALSE,"Annex-V";#N/A,#N/A,FALSE,"Annex-VI"}</definedName>
    <definedName name="DESILTING" localSheetId="29" hidden="1">{#N/A,#N/A,FALSE,"abs";#N/A,#N/A,FALSE,"Annex-I";#N/A,#N/A,FALSE,"Annex-II";#N/A,#N/A,FALSE,"Annex-III";#N/A,#N/A,FALSE,"Annex-IV";#N/A,#N/A,FALSE,"Annex-V";#N/A,#N/A,FALSE,"Annex-VI"}</definedName>
    <definedName name="DESILTING" localSheetId="20" hidden="1">{#N/A,#N/A,FALSE,"abs";#N/A,#N/A,FALSE,"Annex-I";#N/A,#N/A,FALSE,"Annex-II";#N/A,#N/A,FALSE,"Annex-III";#N/A,#N/A,FALSE,"Annex-IV";#N/A,#N/A,FALSE,"Annex-V";#N/A,#N/A,FALSE,"Annex-VI"}</definedName>
    <definedName name="DESILTING" localSheetId="23"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 localSheetId="24">#REF!</definedName>
    <definedName name="Dest_Price">#REF!</definedName>
    <definedName name="det_act_plan" localSheetId="6">#REF!</definedName>
    <definedName name="det_act_plan" localSheetId="26">#REF!</definedName>
    <definedName name="det_act_plan" localSheetId="20">#REF!</definedName>
    <definedName name="det_act_plan" localSheetId="23">#REF!</definedName>
    <definedName name="det_act_plan">#REF!</definedName>
    <definedName name="Detailed" localSheetId="6">#REF!</definedName>
    <definedName name="Detailed" localSheetId="3">#REF!</definedName>
    <definedName name="Detailed" localSheetId="29">#REF!</definedName>
    <definedName name="Detailed">#REF!</definedName>
    <definedName name="Details" localSheetId="6">#REF!</definedName>
    <definedName name="Details">#REF!</definedName>
    <definedName name="dev" localSheetId="6">'[95]july-I'!$H$126:$H$140</definedName>
    <definedName name="dev" localSheetId="24">#REF!</definedName>
    <definedName name="dev" localSheetId="3">'[95]july-I'!$H$126:$H$140</definedName>
    <definedName name="dev" localSheetId="29">'[95]july-I'!$H$126:$H$140</definedName>
    <definedName name="dev" localSheetId="20">#REF!</definedName>
    <definedName name="dev">#REF!</definedName>
    <definedName name="df" localSheetId="26" hidden="1">#REF!</definedName>
    <definedName name="df" localSheetId="20">#REF!</definedName>
    <definedName name="df" localSheetId="23" hidden="1">#REF!</definedName>
    <definedName name="df" hidden="1">#REF!</definedName>
    <definedName name="dfadf" localSheetId="6">(#REF!,#REF!)</definedName>
    <definedName name="dfadf" localSheetId="26">(#REF!,#REF!)</definedName>
    <definedName name="dfadf" localSheetId="20">(#REF!,#REF!)</definedName>
    <definedName name="dfadf" localSheetId="23">(#REF!,#REF!)</definedName>
    <definedName name="dfadf">(#REF!,#REF!)</definedName>
    <definedName name="dfadvdsv" localSheetId="6">#REF!</definedName>
    <definedName name="dfadvdsv" localSheetId="24">#REF!</definedName>
    <definedName name="dfadvdsv" localSheetId="20">#REF!</definedName>
    <definedName name="dfadvdsv">#REF!</definedName>
    <definedName name="dfaf" localSheetId="6" hidden="1">{"'장비'!$A$3:$M$12"}</definedName>
    <definedName name="dfaf" localSheetId="26" hidden="1">{"'장비'!$A$3:$M$12"}</definedName>
    <definedName name="dfaf" localSheetId="24" hidden="1">{"'장비'!$A$3:$M$12"}</definedName>
    <definedName name="dfaf" localSheetId="3" hidden="1">{"'장비'!$A$3:$M$12"}</definedName>
    <definedName name="dfaf" localSheetId="29" hidden="1">{"'장비'!$A$3:$M$12"}</definedName>
    <definedName name="dfaf" localSheetId="20" hidden="1">{"'장비'!$A$3:$M$12"}</definedName>
    <definedName name="dfaf" localSheetId="23" hidden="1">{"'장비'!$A$3:$M$12"}</definedName>
    <definedName name="dfaf" hidden="1">{"'장비'!$A$3:$M$12"}</definedName>
    <definedName name="DFD" localSheetId="6" hidden="1">{"'PROFITABILITY'!$A$1:$F$45"}</definedName>
    <definedName name="DFD" localSheetId="26" hidden="1">{"'PROFITABILITY'!$A$1:$F$45"}</definedName>
    <definedName name="DFD" localSheetId="24" hidden="1">{"'PROFITABILITY'!$A$1:$F$45"}</definedName>
    <definedName name="DFD" localSheetId="3" hidden="1">{"'PROFITABILITY'!$A$1:$F$45"}</definedName>
    <definedName name="DFD" localSheetId="29" hidden="1">{"'PROFITABILITY'!$A$1:$F$45"}</definedName>
    <definedName name="DFD" localSheetId="20" hidden="1">{"'PROFITABILITY'!$A$1:$F$45"}</definedName>
    <definedName name="DFD" localSheetId="23" hidden="1">{"'PROFITABILITY'!$A$1:$F$45"}</definedName>
    <definedName name="DFD" hidden="1">{"'PROFITABILITY'!$A$1:$F$45"}</definedName>
    <definedName name="dfd_1">#REF!</definedName>
    <definedName name="dfdf">[96]Report!#REF!</definedName>
    <definedName name="dfdfdfd" localSheetId="6" hidden="1">{"'PROFITABILITY'!$A$1:$F$45"}</definedName>
    <definedName name="dfdfdfd" localSheetId="26" hidden="1">{"'PROFITABILITY'!$A$1:$F$45"}</definedName>
    <definedName name="dfdfdfd" localSheetId="24" hidden="1">{"'PROFITABILITY'!$A$1:$F$45"}</definedName>
    <definedName name="dfdfdfd" localSheetId="3" hidden="1">{"'PROFITABILITY'!$A$1:$F$45"}</definedName>
    <definedName name="dfdfdfd" localSheetId="29" hidden="1">{"'PROFITABILITY'!$A$1:$F$45"}</definedName>
    <definedName name="dfdfdfd" localSheetId="20" hidden="1">{"'PROFITABILITY'!$A$1:$F$45"}</definedName>
    <definedName name="dfdfdfd" localSheetId="23" hidden="1">{"'PROFITABILITY'!$A$1:$F$45"}</definedName>
    <definedName name="dfdfdfd" hidden="1">{"'PROFITABILITY'!$A$1:$F$45"}</definedName>
    <definedName name="dfdfs" localSheetId="26" hidden="1">{"'Sheet1'!$A$4386:$N$4591"}</definedName>
    <definedName name="dfdfs" localSheetId="24" hidden="1">{"'Sheet1'!$A$4386:$N$4591"}</definedName>
    <definedName name="dfdfs" localSheetId="3" hidden="1">{"'Sheet1'!$A$4386:$N$4591"}</definedName>
    <definedName name="dfdfs" localSheetId="29" hidden="1">{"'Sheet1'!$A$4386:$N$4591"}</definedName>
    <definedName name="dfdfs" localSheetId="20" hidden="1">{"'Sheet1'!$A$4386:$N$4591"}</definedName>
    <definedName name="dfdfs" localSheetId="23" hidden="1">{"'Sheet1'!$A$4386:$N$4591"}</definedName>
    <definedName name="dfdfs" hidden="1">{"'Sheet1'!$A$4386:$N$4591"}</definedName>
    <definedName name="DFDSF" localSheetId="6" hidden="1">[97]drg!#REF!</definedName>
    <definedName name="DFDSF" localSheetId="24" hidden="1">#REF!</definedName>
    <definedName name="DFDSF" localSheetId="3" hidden="1">[97]drg!#REF!</definedName>
    <definedName name="DFDSF" localSheetId="29" hidden="1">[97]drg!#REF!</definedName>
    <definedName name="DFDSF" localSheetId="20" hidden="1">#REF!</definedName>
    <definedName name="DFDSF" hidden="1">#REF!</definedName>
    <definedName name="DFF" localSheetId="26">#REF!</definedName>
    <definedName name="DFF" localSheetId="20">#REF!</definedName>
    <definedName name="DFF" localSheetId="23">#REF!</definedName>
    <definedName name="DFF">#REF!</definedName>
    <definedName name="DFHGFKLJHG">#N/A</definedName>
    <definedName name="DFINE" localSheetId="6">'[26]Cost of O &amp; O'!$F$15</definedName>
    <definedName name="DFINE" localSheetId="24">#REF!</definedName>
    <definedName name="DFINE" localSheetId="3">'[26]Cost of O &amp; O'!$F$15</definedName>
    <definedName name="DFINE" localSheetId="29">'[26]Cost of O &amp; O'!$F$15</definedName>
    <definedName name="DFINE" localSheetId="20">#REF!</definedName>
    <definedName name="DFINE">#REF!</definedName>
    <definedName name="DFR">#REF!</definedName>
    <definedName name="dfrads">#REF!</definedName>
    <definedName name="dfsdf">#REF!</definedName>
    <definedName name="dfsga" localSheetId="20">#REF!</definedName>
    <definedName name="dfsga">#REF!</definedName>
    <definedName name="DG" localSheetId="1">#REF!</definedName>
    <definedName name="DG">#REF!</definedName>
    <definedName name="DG_Total" localSheetId="1">#REF!</definedName>
    <definedName name="DG_Total">#REF!</definedName>
    <definedName name="dg125kva" localSheetId="6">'[58]Machinary_Road Work'!$K$21</definedName>
    <definedName name="dg125kva" localSheetId="24">#REF!</definedName>
    <definedName name="dg125kva" localSheetId="3">'[58]Machinary_Road Work'!$K$21</definedName>
    <definedName name="dg125kva" localSheetId="29">'[58]Machinary_Road Work'!$K$21</definedName>
    <definedName name="dg125kva" localSheetId="20">#REF!</definedName>
    <definedName name="dg125kva">#REF!</definedName>
    <definedName name="dg250KVA" localSheetId="6">'[58]Machinary_Road Work'!$K$85</definedName>
    <definedName name="dg250KVA" localSheetId="24">#REF!</definedName>
    <definedName name="dg250KVA" localSheetId="3">'[58]Machinary_Road Work'!$K$85</definedName>
    <definedName name="dg250KVA" localSheetId="29">'[58]Machinary_Road Work'!$K$85</definedName>
    <definedName name="dg250KVA" localSheetId="20">#REF!</definedName>
    <definedName name="dg250KVA">#REF!</definedName>
    <definedName name="dgfgfd" hidden="1">{#N/A,#N/A,FALSE,"COVER.XLS";#N/A,#N/A,FALSE,"RACT1.XLS";#N/A,#N/A,FALSE,"RACT2.XLS";#N/A,#N/A,FALSE,"ECCMP";#N/A,#N/A,FALSE,"WELDER.XLS"}</definedName>
    <definedName name="dgn" localSheetId="26">#REF!</definedName>
    <definedName name="dgn" localSheetId="20">#REF!</definedName>
    <definedName name="dgn" localSheetId="23">#REF!</definedName>
    <definedName name="dgn">#REF!</definedName>
    <definedName name="dgp" localSheetId="26">#REF!</definedName>
    <definedName name="dgp" localSheetId="23">#REF!</definedName>
    <definedName name="dgp" localSheetId="1">#REF!</definedName>
    <definedName name="dgp">#REF!</definedName>
    <definedName name="dgv">#REF!</definedName>
    <definedName name="DH" localSheetId="24">INDEX(#REF!,MATCH(#REF!,#REF!,0))</definedName>
    <definedName name="DH" localSheetId="3">INDEX(#REF!,MATCH(#REF!,#REF!,0))</definedName>
    <definedName name="DH" localSheetId="29">INDEX(#REF!,MATCH(#REF!,#REF!,0))</definedName>
    <definedName name="DH" localSheetId="20">INDEX(#REF!,MATCH(#REF!,#REF!,0))</definedName>
    <definedName name="DH">INDEX(#REF!,MATCH(#REF!,#REF!,0))</definedName>
    <definedName name="dhgh">#REF!</definedName>
    <definedName name="DHTML" localSheetId="26" hidden="1">{"'Sheet1'!$A$4386:$N$4591"}</definedName>
    <definedName name="DHTML" localSheetId="24" hidden="1">{"'Sheet1'!$A$4386:$N$4591"}</definedName>
    <definedName name="DHTML" localSheetId="3" hidden="1">{"'Sheet1'!$A$4386:$N$4591"}</definedName>
    <definedName name="DHTML" localSheetId="29" hidden="1">{"'Sheet1'!$A$4386:$N$4591"}</definedName>
    <definedName name="DHTML" localSheetId="20" hidden="1">{"'Sheet1'!$A$4386:$N$4591"}</definedName>
    <definedName name="DHTML" localSheetId="23" hidden="1">{"'Sheet1'!$A$4386:$N$4591"}</definedName>
    <definedName name="DHTML" hidden="1">{"'Sheet1'!$A$4386:$N$4591"}</definedName>
    <definedName name="DI" localSheetId="6">INDEX(#REF!,MATCH(#REF!,#REF!,0))</definedName>
    <definedName name="Di" localSheetId="24">#REF!</definedName>
    <definedName name="DI" localSheetId="3">INDEX(#REF!,MATCH(#REF!,#REF!,0))</definedName>
    <definedName name="DI" localSheetId="29">INDEX(#REF!,MATCH(#REF!,#REF!,0))</definedName>
    <definedName name="Di">#REF!</definedName>
    <definedName name="diacab">#REF!</definedName>
    <definedName name="Dialog5">#N/A</definedName>
    <definedName name="diameter">#REF!</definedName>
    <definedName name="diaphragm">#REF!</definedName>
    <definedName name="diatubal">#REF!</definedName>
    <definedName name="Diesel" localSheetId="6">'[79]Abs PMRL'!$B$46</definedName>
    <definedName name="Diesel" localSheetId="24">#REF!</definedName>
    <definedName name="Diesel" localSheetId="3">'[79]Abs PMRL'!$B$46</definedName>
    <definedName name="Diesel" localSheetId="29">'[79]Abs PMRL'!$B$46</definedName>
    <definedName name="Diesel" localSheetId="20">#REF!</definedName>
    <definedName name="Diesel">#REF!</definedName>
    <definedName name="diff" localSheetId="26">#REF!</definedName>
    <definedName name="diff" localSheetId="3">#REF!</definedName>
    <definedName name="diff" localSheetId="29">#REF!</definedName>
    <definedName name="diff" localSheetId="23">#REF!</definedName>
    <definedName name="diff" localSheetId="1">#REF!</definedName>
    <definedName name="diff">#REF!</definedName>
    <definedName name="diff1" localSheetId="26">#REF!</definedName>
    <definedName name="diff1" localSheetId="3">#REF!</definedName>
    <definedName name="diff1" localSheetId="29">#REF!</definedName>
    <definedName name="diff1" localSheetId="23">#REF!</definedName>
    <definedName name="diff1" localSheetId="1">#REF!</definedName>
    <definedName name="diff1">#REF!</definedName>
    <definedName name="DIns" localSheetId="6">[67]DSLP!#REF!</definedName>
    <definedName name="DIns" localSheetId="26">#REF!</definedName>
    <definedName name="DIns" localSheetId="24">#REF!</definedName>
    <definedName name="DIns" localSheetId="3">[67]DSLP!#REF!</definedName>
    <definedName name="DIns" localSheetId="29">[67]DSLP!#REF!</definedName>
    <definedName name="DIns" localSheetId="20">#REF!</definedName>
    <definedName name="DIns" localSheetId="23">#REF!</definedName>
    <definedName name="DIns">#REF!</definedName>
    <definedName name="Dis" localSheetId="6" hidden="1">{"'PROFITABILITY'!$A$1:$F$45"}</definedName>
    <definedName name="Dis" localSheetId="26" hidden="1">{"'PROFITABILITY'!$A$1:$F$45"}</definedName>
    <definedName name="Dis" localSheetId="24" hidden="1">{"'PROFITABILITY'!$A$1:$F$45"}</definedName>
    <definedName name="Dis" localSheetId="3" hidden="1">{"'PROFITABILITY'!$A$1:$F$45"}</definedName>
    <definedName name="Dis" localSheetId="29" hidden="1">{"'PROFITABILITY'!$A$1:$F$45"}</definedName>
    <definedName name="Dis" localSheetId="20" hidden="1">{"'PROFITABILITY'!$A$1:$F$45"}</definedName>
    <definedName name="Dis" localSheetId="23" hidden="1">{"'PROFITABILITY'!$A$1:$F$45"}</definedName>
    <definedName name="Dis" hidden="1">{"'PROFITABILITY'!$A$1:$F$45"}</definedName>
    <definedName name="DIS_UNIT" localSheetId="6">[72]Data!$E$5:$G$88</definedName>
    <definedName name="DIS_UNIT" localSheetId="24">#REF!</definedName>
    <definedName name="DIS_UNIT" localSheetId="3">[72]Data!$E$5:$G$88</definedName>
    <definedName name="DIS_UNIT" localSheetId="29">[72]Data!$E$5:$G$88</definedName>
    <definedName name="DIS_UNIT" localSheetId="20">#REF!</definedName>
    <definedName name="DIS_UNIT">#REF!</definedName>
    <definedName name="disc" localSheetId="26">#REF!</definedName>
    <definedName name="disc" localSheetId="23">#REF!</definedName>
    <definedName name="disc" localSheetId="1">#REF!</definedName>
    <definedName name="disc">#REF!</definedName>
    <definedName name="Discount" hidden="1">#REF!</definedName>
    <definedName name="Discount1" localSheetId="26">#REF!</definedName>
    <definedName name="Discount1" localSheetId="23">#REF!</definedName>
    <definedName name="Discount1">#REF!</definedName>
    <definedName name="disdir">#REF!</definedName>
    <definedName name="display_area_2" localSheetId="6" hidden="1">[98]Uls!$C$3:$K$46</definedName>
    <definedName name="display_area_2" localSheetId="24" hidden="1">#REF!</definedName>
    <definedName name="display_area_2" localSheetId="3" hidden="1">[98]Uls!$C$3:$K$46</definedName>
    <definedName name="display_area_2" localSheetId="29" hidden="1">[98]Uls!$C$3:$K$46</definedName>
    <definedName name="display_area_2" localSheetId="20" hidden="1">#REF!</definedName>
    <definedName name="display_area_2" hidden="1">#REF!</definedName>
    <definedName name="DIST1">[33]Coalmine!#REF!</definedName>
    <definedName name="Distrib" localSheetId="26">#REF!</definedName>
    <definedName name="Distrib" localSheetId="20">#REF!</definedName>
    <definedName name="Distrib" localSheetId="23">#REF!</definedName>
    <definedName name="Distrib">#REF!</definedName>
    <definedName name="DIV">1000000</definedName>
    <definedName name="diz" localSheetId="6">[86]CHIFLET!$B$36</definedName>
    <definedName name="diz" localSheetId="24">#REF!</definedName>
    <definedName name="diz" localSheetId="3">[86]CHIFLET!$B$36</definedName>
    <definedName name="diz" localSheetId="29">[86]CHIFLET!$B$36</definedName>
    <definedName name="diz" localSheetId="20">#REF!</definedName>
    <definedName name="diz">#REF!</definedName>
    <definedName name="DJ" localSheetId="24">INDEX(#REF!,MATCH(#REF!,#REF!,0))</definedName>
    <definedName name="DJ" localSheetId="20">INDEX(#REF!,MATCH(#REF!,#REF!,0))</definedName>
    <definedName name="DJ">INDEX(#REF!,MATCH(#REF!,#REF!,0))</definedName>
    <definedName name="DJH">#REF!</definedName>
    <definedName name="DK" localSheetId="26">INDEX(#REF!,MATCH(#REF!,#REF!,0))</definedName>
    <definedName name="DK" localSheetId="24">INDEX(#REF!,MATCH(#REF!,#REF!,0))</definedName>
    <definedName name="DK" localSheetId="3">INDEX(#REF!,MATCH(#REF!,#REF!,0))</definedName>
    <definedName name="DK" localSheetId="29">INDEX(#REF!,MATCH(#REF!,#REF!,0))</definedName>
    <definedName name="dk" localSheetId="20">#REF!</definedName>
    <definedName name="DK" localSheetId="23">INDEX(#REF!,MATCH(#REF!,#REF!,0))</definedName>
    <definedName name="DK">INDEX(#REF!,MATCH(#REF!,#REF!,0))</definedName>
    <definedName name="dkd" localSheetId="26">#REF!</definedName>
    <definedName name="dkd" localSheetId="23">#REF!</definedName>
    <definedName name="dkd">#REF!</definedName>
    <definedName name="DKG" localSheetId="6" hidden="1">{"'PROFITABILITY'!$A$1:$F$45"}</definedName>
    <definedName name="DKG" localSheetId="26" hidden="1">{"'PROFITABILITY'!$A$1:$F$45"}</definedName>
    <definedName name="DKG" localSheetId="24" hidden="1">{"'PROFITABILITY'!$A$1:$F$45"}</definedName>
    <definedName name="DKG" localSheetId="3" hidden="1">{"'PROFITABILITY'!$A$1:$F$45"}</definedName>
    <definedName name="DKG" localSheetId="29" hidden="1">{"'PROFITABILITY'!$A$1:$F$45"}</definedName>
    <definedName name="DKG" localSheetId="20" hidden="1">{"'PROFITABILITY'!$A$1:$F$45"}</definedName>
    <definedName name="DKG" localSheetId="23" hidden="1">{"'PROFITABILITY'!$A$1:$F$45"}</definedName>
    <definedName name="DKG" hidden="1">{"'PROFITABILITY'!$A$1:$F$45"}</definedName>
    <definedName name="dks">#REF!</definedName>
    <definedName name="dkt">#REF!</definedName>
    <definedName name="DL" localSheetId="6">INDEX(#REF!,MATCH(#REF!,#REF!,0))</definedName>
    <definedName name="dl" localSheetId="24">#REF!</definedName>
    <definedName name="DL" localSheetId="3">INDEX(#REF!,MATCH(#REF!,#REF!,0))</definedName>
    <definedName name="DL" localSheetId="29">INDEX(#REF!,MATCH(#REF!,#REF!,0))</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6">#REF!</definedName>
    <definedName name="DM" localSheetId="26">#REF!</definedName>
    <definedName name="DM" localSheetId="20">#REF!</definedName>
    <definedName name="DM" localSheetId="23">#REF!</definedName>
    <definedName name="DM">#REF!</definedName>
    <definedName name="dms">#REF!</definedName>
    <definedName name="dmt">#REF!</definedName>
    <definedName name="DMUCK" localSheetId="6">'[26]Cost of O &amp; O'!$F$17</definedName>
    <definedName name="DMUCK" localSheetId="24">#REF!</definedName>
    <definedName name="DMUCK" localSheetId="3">'[26]Cost of O &amp; O'!$F$17</definedName>
    <definedName name="DMUCK" localSheetId="29">'[26]Cost of O &amp; O'!$F$17</definedName>
    <definedName name="DMUCK" localSheetId="20">#REF!</definedName>
    <definedName name="DMUCK">#REF!</definedName>
    <definedName name="DMUSD" localSheetId="6">#REF!</definedName>
    <definedName name="DMUSD" localSheetId="26">#REF!</definedName>
    <definedName name="DMUSD" localSheetId="23">#REF!</definedName>
    <definedName name="DMUSD">#REF!</definedName>
    <definedName name="dn" hidden="1">{#N/A,#N/A,FALSE,"COVER1.XLS ";#N/A,#N/A,FALSE,"RACT1.XLS";#N/A,#N/A,FALSE,"RACT2.XLS";#N/A,#N/A,FALSE,"ECCMP";#N/A,#N/A,FALSE,"WELDER.XLS"}</definedName>
    <definedName name="Do">#REF!</definedName>
    <definedName name="DOC">#REF!</definedName>
    <definedName name="docu" localSheetId="3">#REF!</definedName>
    <definedName name="docu" localSheetId="29">#REF!</definedName>
    <definedName name="docu">#REF!</definedName>
    <definedName name="dol">#REF!</definedName>
    <definedName name="dol7.5" localSheetId="26">#REF!</definedName>
    <definedName name="dol7.5" localSheetId="7">#REF!</definedName>
    <definedName name="dol7.5" localSheetId="23">#REF!</definedName>
    <definedName name="dol7.5">#REF!</definedName>
    <definedName name="DOLLARS1">#REF!</definedName>
    <definedName name="DOLLARS2">#REF!</definedName>
    <definedName name="Dome1">'[99]Data Sheet'!$B$3:$B$51</definedName>
    <definedName name="domestic_global">#REF!</definedName>
    <definedName name="Double">#REF!</definedName>
    <definedName name="Doz">#REF!</definedName>
    <definedName name="DPN" localSheetId="6" hidden="1">{#N/A,#N/A,FALSE,"WRSUMMARY";#N/A,#N/A,FALSE,"ANNEX-1";#N/A,#N/A,FALSE,"ANNEX-2";#N/A,#N/A,FALSE,"ANNEX-3";#N/A,#N/A,FALSE,"WORKING"}</definedName>
    <definedName name="DPN" localSheetId="26" hidden="1">{#N/A,#N/A,FALSE,"WRSUMMARY";#N/A,#N/A,FALSE,"ANNEX-1";#N/A,#N/A,FALSE,"ANNEX-2";#N/A,#N/A,FALSE,"ANNEX-3";#N/A,#N/A,FALSE,"WORKING"}</definedName>
    <definedName name="DPN" localSheetId="24" hidden="1">{#N/A,#N/A,FALSE,"WRSUMMARY";#N/A,#N/A,FALSE,"ANNEX-1";#N/A,#N/A,FALSE,"ANNEX-2";#N/A,#N/A,FALSE,"ANNEX-3";#N/A,#N/A,FALSE,"WORKING"}</definedName>
    <definedName name="DPN" localSheetId="3" hidden="1">{#N/A,#N/A,FALSE,"WRSUMMARY";#N/A,#N/A,FALSE,"ANNEX-1";#N/A,#N/A,FALSE,"ANNEX-2";#N/A,#N/A,FALSE,"ANNEX-3";#N/A,#N/A,FALSE,"WORKING"}</definedName>
    <definedName name="DPN" localSheetId="29" hidden="1">{#N/A,#N/A,FALSE,"WRSUMMARY";#N/A,#N/A,FALSE,"ANNEX-1";#N/A,#N/A,FALSE,"ANNEX-2";#N/A,#N/A,FALSE,"ANNEX-3";#N/A,#N/A,FALSE,"WORKING"}</definedName>
    <definedName name="DPN" localSheetId="20" hidden="1">{#N/A,#N/A,FALSE,"WRSUMMARY";#N/A,#N/A,FALSE,"ANNEX-1";#N/A,#N/A,FALSE,"ANNEX-2";#N/A,#N/A,FALSE,"ANNEX-3";#N/A,#N/A,FALSE,"WORKING"}</definedName>
    <definedName name="DPN" localSheetId="23" hidden="1">{#N/A,#N/A,FALSE,"WRSUMMARY";#N/A,#N/A,FALSE,"ANNEX-1";#N/A,#N/A,FALSE,"ANNEX-2";#N/A,#N/A,FALSE,"ANNEX-3";#N/A,#N/A,FALSE,"WORKING"}</definedName>
    <definedName name="DPN" hidden="1">{#N/A,#N/A,FALSE,"WRSUMMARY";#N/A,#N/A,FALSE,"ANNEX-1";#N/A,#N/A,FALSE,"ANNEX-2";#N/A,#N/A,FALSE,"ANNEX-3";#N/A,#N/A,FALSE,"WORKING"}</definedName>
    <definedName name="DPR" localSheetId="24">#REF!&amp;#REF!&amp;#REF!&amp;#REF!&amp;#REF!&amp;#REF!&amp;#REF!&amp;#REF!&amp;#REF!&amp;#REF!</definedName>
    <definedName name="DPR" localSheetId="20">#REF!&amp;#REF!&amp;#REF!&amp;#REF!&amp;#REF!&amp;#REF!&amp;#REF!&amp;#REF!&amp;#REF!&amp;#REF!</definedName>
    <definedName name="DPR">#REF!&amp;#REF!&amp;#REF!&amp;#REF!&amp;#REF!&amp;#REF!&amp;#REF!&amp;#REF!&amp;#REF!&amp;#REF!</definedName>
    <definedName name="dq">#REF!</definedName>
    <definedName name="DR.33" localSheetId="24">#REF!</definedName>
    <definedName name="DR.33">#REF!</definedName>
    <definedName name="DR.46">#REF!</definedName>
    <definedName name="DR.56">#REF!</definedName>
    <definedName name="drain_trap" localSheetId="6">#REF!</definedName>
    <definedName name="drain_trap" localSheetId="26">#REF!</definedName>
    <definedName name="drain_trap" localSheetId="23">#REF!</definedName>
    <definedName name="drain_trap">#REF!</definedName>
    <definedName name="DRAWING" localSheetId="6">#REF!</definedName>
    <definedName name="DRAWING">#REF!</definedName>
    <definedName name="DRBA3O"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2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2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29"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2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localSheetId="2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 localSheetId="6">'[26]Cost of O &amp; O'!$F$18</definedName>
    <definedName name="DRIP" localSheetId="24">#REF!</definedName>
    <definedName name="DRIP" localSheetId="3">'[26]Cost of O &amp; O'!$F$18</definedName>
    <definedName name="DRIP" localSheetId="29">'[26]Cost of O &amp; O'!$F$18</definedName>
    <definedName name="DRIP" localSheetId="20">#REF!</definedName>
    <definedName name="DRIP">#REF!</definedName>
    <definedName name="DS" localSheetId="6">#REF!</definedName>
    <definedName name="DS" localSheetId="26">#REF!</definedName>
    <definedName name="ds" localSheetId="20">#REF!</definedName>
    <definedName name="DS" localSheetId="23">#REF!</definedName>
    <definedName name="DS">#REF!</definedName>
    <definedName name="Ds___0" localSheetId="6">#REF!</definedName>
    <definedName name="Ds___0">#REF!</definedName>
    <definedName name="Ds___13">#REF!</definedName>
    <definedName name="dsad" localSheetId="6" hidden="1">{"form-D1",#N/A,FALSE,"FORM-D1";"form-D1_amt",#N/A,FALSE,"FORM-D1"}</definedName>
    <definedName name="dsad" localSheetId="26" hidden="1">{"form-D1",#N/A,FALSE,"FORM-D1";"form-D1_amt",#N/A,FALSE,"FORM-D1"}</definedName>
    <definedName name="dsad" localSheetId="24" hidden="1">{"form-D1",#N/A,FALSE,"FORM-D1";"form-D1_amt",#N/A,FALSE,"FORM-D1"}</definedName>
    <definedName name="dsad" localSheetId="3" hidden="1">{"form-D1",#N/A,FALSE,"FORM-D1";"form-D1_amt",#N/A,FALSE,"FORM-D1"}</definedName>
    <definedName name="dsad" localSheetId="29" hidden="1">{"form-D1",#N/A,FALSE,"FORM-D1";"form-D1_amt",#N/A,FALSE,"FORM-D1"}</definedName>
    <definedName name="dsad" localSheetId="20" hidden="1">{"form-D1",#N/A,FALSE,"FORM-D1";"form-D1_amt",#N/A,FALSE,"FORM-D1"}</definedName>
    <definedName name="dsad" localSheetId="23" hidden="1">{"form-D1",#N/A,FALSE,"FORM-D1";"form-D1_amt",#N/A,FALSE,"FORM-D1"}</definedName>
    <definedName name="dsad" hidden="1">{"form-D1",#N/A,FALSE,"FORM-D1";"form-D1_amt",#N/A,FALSE,"FORM-D1"}</definedName>
    <definedName name="dsad_1">NA()</definedName>
    <definedName name="dsada" localSheetId="6">#REF!</definedName>
    <definedName name="dsada" localSheetId="26">#REF!</definedName>
    <definedName name="dsada" localSheetId="20">#REF!</definedName>
    <definedName name="dsada" localSheetId="23">#REF!</definedName>
    <definedName name="dsada">#REF!</definedName>
    <definedName name="dsargfdg">#REF!</definedName>
    <definedName name="dsat" localSheetId="6">#REF!</definedName>
    <definedName name="dsat" localSheetId="20">#REF!</definedName>
    <definedName name="dsat">#REF!</definedName>
    <definedName name="dsdf" hidden="1">#REF!</definedName>
    <definedName name="dsds" localSheetId="6" hidden="1">#REF!</definedName>
    <definedName name="dsds" hidden="1">#REF!</definedName>
    <definedName name="dsdsdls" localSheetId="26">#REF!</definedName>
    <definedName name="dsdsdls" localSheetId="23">#REF!</definedName>
    <definedName name="dsdsdls">#REF!</definedName>
    <definedName name="DSF">#REF!</definedName>
    <definedName name="dsfadsf">#REF!</definedName>
    <definedName name="dsgtgx" localSheetId="1">#REF!</definedName>
    <definedName name="dsgtgx">#REF!</definedName>
    <definedName name="DSSWEE" localSheetId="6" hidden="1">{"form-D1",#N/A,FALSE,"FORM-D1";"form-D1_amt",#N/A,FALSE,"FORM-D1"}</definedName>
    <definedName name="DSSWEE" localSheetId="26" hidden="1">{"form-D1",#N/A,FALSE,"FORM-D1";"form-D1_amt",#N/A,FALSE,"FORM-D1"}</definedName>
    <definedName name="DSSWEE" localSheetId="24" hidden="1">{"form-D1",#N/A,FALSE,"FORM-D1";"form-D1_amt",#N/A,FALSE,"FORM-D1"}</definedName>
    <definedName name="DSSWEE" localSheetId="3" hidden="1">{"form-D1",#N/A,FALSE,"FORM-D1";"form-D1_amt",#N/A,FALSE,"FORM-D1"}</definedName>
    <definedName name="DSSWEE" localSheetId="29" hidden="1">{"form-D1",#N/A,FALSE,"FORM-D1";"form-D1_amt",#N/A,FALSE,"FORM-D1"}</definedName>
    <definedName name="DSSWEE" localSheetId="20" hidden="1">{"form-D1",#N/A,FALSE,"FORM-D1";"form-D1_amt",#N/A,FALSE,"FORM-D1"}</definedName>
    <definedName name="DSSWEE" localSheetId="23" hidden="1">{"form-D1",#N/A,FALSE,"FORM-D1";"form-D1_amt",#N/A,FALSE,"FORM-D1"}</definedName>
    <definedName name="DSSWEE" hidden="1">{"form-D1",#N/A,FALSE,"FORM-D1";"form-D1_amt",#N/A,FALSE,"FORM-D1"}</definedName>
    <definedName name="Dt">[100]Codes!$C$8</definedName>
    <definedName name="dtnps" localSheetId="6">#REF!</definedName>
    <definedName name="dtnps" localSheetId="26">#REF!</definedName>
    <definedName name="dtnps" localSheetId="20">#REF!</definedName>
    <definedName name="dtnps" localSheetId="23">#REF!</definedName>
    <definedName name="dtnps">#REF!</definedName>
    <definedName name="dtyr" localSheetId="6">'[101]FORM-16'!$A$1:$J$61</definedName>
    <definedName name="dtyr" localSheetId="24">#REF!</definedName>
    <definedName name="dtyr" localSheetId="3">'[101]FORM-16'!$A$1:$J$61</definedName>
    <definedName name="dtyr" localSheetId="29">'[101]FORM-16'!$A$1:$J$61</definedName>
    <definedName name="dtyr" localSheetId="20">#REF!</definedName>
    <definedName name="dtyr">#REF!</definedName>
    <definedName name="dual_plate_check" localSheetId="6">#REF!</definedName>
    <definedName name="dual_plate_check" localSheetId="26">#REF!</definedName>
    <definedName name="dual_plate_check" localSheetId="23">#REF!</definedName>
    <definedName name="dual_plate_check">#REF!</definedName>
    <definedName name="dukhan">#REF!</definedName>
    <definedName name="dumppr">#REF!</definedName>
    <definedName name="duplex_strainer">#REF!</definedName>
    <definedName name="Dust">#REF!</definedName>
    <definedName name="Dv" localSheetId="3">#REF!</definedName>
    <definedName name="Dv" localSheetId="29">#REF!</definedName>
    <definedName name="Dv">#REF!</definedName>
    <definedName name="dvv" localSheetId="3">#REF!</definedName>
    <definedName name="dvv" localSheetId="29">#REF!</definedName>
    <definedName name="dvv">#REF!</definedName>
    <definedName name="dx_shape">#REF!</definedName>
    <definedName name="e" localSheetId="26">#REF!</definedName>
    <definedName name="e" localSheetId="3">#REF!</definedName>
    <definedName name="e" localSheetId="29">#REF!</definedName>
    <definedName name="e" localSheetId="23">#REF!</definedName>
    <definedName name="e" localSheetId="1">#REF!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 localSheetId="24">INDEX(#REF!,MATCH(#REF!,#REF!,0))</definedName>
    <definedName name="EA" localSheetId="20">INDEX(#REF!,MATCH(#REF!,#REF!,0))</definedName>
    <definedName name="EA">INDEX(#REF!,MATCH(#REF!,#REF!,0))</definedName>
    <definedName name="Eair">#REF!</definedName>
    <definedName name="EARTH" localSheetId="3">#REF!</definedName>
    <definedName name="EARTH" localSheetId="29">#REF!</definedName>
    <definedName name="EARTH">#REF!</definedName>
    <definedName name="EARTH1">#REF!</definedName>
    <definedName name="Earthing">[102]Earthing!$A$3:$I$855</definedName>
    <definedName name="Earthwork" localSheetId="6">'[103]Master Rates'!$D$5</definedName>
    <definedName name="Earthwork" localSheetId="24">#REF!</definedName>
    <definedName name="Earthwork" localSheetId="3">'[103]Master Rates'!$D$5</definedName>
    <definedName name="Earthwork" localSheetId="29">'[103]Master Rates'!$D$5</definedName>
    <definedName name="Earthwork" localSheetId="20">#REF!</definedName>
    <definedName name="Earthwork">#REF!</definedName>
    <definedName name="eawerawea">[54]NWC!#REF!</definedName>
    <definedName name="EB" localSheetId="24">INDEX(#REF!,MATCH(#REF!,#REF!,0))</definedName>
    <definedName name="EB" localSheetId="20">INDEX(#REF!,MATCH(#REF!,#REF!,0))</definedName>
    <definedName name="EB">INDEX(#REF!,MATCH(#REF!,#REF!,0))</definedName>
    <definedName name="EB_Total" localSheetId="26">#REF!</definedName>
    <definedName name="EB_Total" localSheetId="23">#REF!</definedName>
    <definedName name="EB_Total" localSheetId="1">#REF!</definedName>
    <definedName name="EB_Total">#REF!</definedName>
    <definedName name="EC" localSheetId="24">INDEX(#REF!,MATCH(#REF!,#REF!,0))</definedName>
    <definedName name="EC" localSheetId="20">INDEX(#REF!,MATCH(#REF!,#REF!,0))</definedName>
    <definedName name="EC">INDEX(#REF!,MATCH(#REF!,#REF!,0))</definedName>
    <definedName name="ec_charges" localSheetId="1">#REF!</definedName>
    <definedName name="ec_charges">#REF!</definedName>
    <definedName name="ecfact" localSheetId="1">#REF!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6" hidden="1">{"'PROFITABILITY'!$A$1:$F$45"}</definedName>
    <definedName name="eee" localSheetId="26" hidden="1">{"'PROFITABILITY'!$A$1:$F$45"}</definedName>
    <definedName name="eee" localSheetId="24" hidden="1">{"'PROFITABILITY'!$A$1:$F$45"}</definedName>
    <definedName name="eee" localSheetId="3" hidden="1">{"'PROFITABILITY'!$A$1:$F$45"}</definedName>
    <definedName name="eee" localSheetId="29" hidden="1">{"'PROFITABILITY'!$A$1:$F$45"}</definedName>
    <definedName name="eee" localSheetId="20">#REF!</definedName>
    <definedName name="eee" localSheetId="23" hidden="1">{"'PROFITABILITY'!$A$1:$F$45"}</definedName>
    <definedName name="eee" hidden="1">{"'PROFITABILITY'!$A$1:$F$45"}</definedName>
    <definedName name="EEEE" localSheetId="6" hidden="1">{"form-D1",#N/A,FALSE,"FORM-D1";"form-D1_amt",#N/A,FALSE,"FORM-D1"}</definedName>
    <definedName name="EEEE" localSheetId="26" hidden="1">{"form-D1",#N/A,FALSE,"FORM-D1";"form-D1_amt",#N/A,FALSE,"FORM-D1"}</definedName>
    <definedName name="EEEE" localSheetId="24" hidden="1">{"form-D1",#N/A,FALSE,"FORM-D1";"form-D1_amt",#N/A,FALSE,"FORM-D1"}</definedName>
    <definedName name="EEEE" localSheetId="3" hidden="1">{"form-D1",#N/A,FALSE,"FORM-D1";"form-D1_amt",#N/A,FALSE,"FORM-D1"}</definedName>
    <definedName name="EEEE" localSheetId="29" hidden="1">{"form-D1",#N/A,FALSE,"FORM-D1";"form-D1_amt",#N/A,FALSE,"FORM-D1"}</definedName>
    <definedName name="EEEE" localSheetId="20" hidden="1">{"form-D1",#N/A,FALSE,"FORM-D1";"form-D1_amt",#N/A,FALSE,"FORM-D1"}</definedName>
    <definedName name="EEEE" localSheetId="23" hidden="1">{"form-D1",#N/A,FALSE,"FORM-D1";"form-D1_amt",#N/A,FALSE,"FORM-D1"}</definedName>
    <definedName name="EEEE" hidden="1">{"form-D1",#N/A,FALSE,"FORM-D1";"form-D1_amt",#N/A,FALSE,"FORM-D1"}</definedName>
    <definedName name="EEEE_1">NA()</definedName>
    <definedName name="eehr" localSheetId="24">#REF!</definedName>
    <definedName name="eehr">#REF!</definedName>
    <definedName name="eehrw" localSheetId="24">#REF!</definedName>
    <definedName name="eehrw">#REF!</definedName>
    <definedName name="Eela" localSheetId="24">#REF!</definedName>
    <definedName name="Eela">#REF!</definedName>
    <definedName name="eela2">#REF!</definedName>
    <definedName name="eelat">[76]strain!#REF!</definedName>
    <definedName name="EEpi">#REF!</definedName>
    <definedName name="EEst">#REF!</definedName>
    <definedName name="EF" localSheetId="24">INDEX(#REF!,MATCH(#REF!,#REF!,0))</definedName>
    <definedName name="EF" localSheetId="20">INDEX(#REF!,MATCH(#REF!,#REF!,0))</definedName>
    <definedName name="EF">INDEX(#REF!,MATCH(#REF!,#REF!,0))</definedName>
    <definedName name="EFFECT" localSheetId="6">#REF!</definedName>
    <definedName name="EFFECT">#REF!</definedName>
    <definedName name="EFFICIENCY" localSheetId="6">#REF!</definedName>
    <definedName name="EFFICIENCY">#REF!</definedName>
    <definedName name="EFINE" localSheetId="6">'[26]Cost of O &amp; O'!$F$7</definedName>
    <definedName name="EFINE" localSheetId="24">#REF!</definedName>
    <definedName name="EFINE" localSheetId="3">'[26]Cost of O &amp; O'!$F$7</definedName>
    <definedName name="EFINE" localSheetId="29">'[26]Cost of O &amp; O'!$F$7</definedName>
    <definedName name="EFINE" localSheetId="20">#REF!</definedName>
    <definedName name="EFINE">#REF!</definedName>
    <definedName name="EG" localSheetId="24">INDEX(#REF!,MATCH(#REF!,#REF!,0))</definedName>
    <definedName name="EG" localSheetId="20">INDEX(#REF!,MATCH(#REF!,#REF!,0))</definedName>
    <definedName name="EG">INDEX(#REF!,MATCH(#REF!,#REF!,0))</definedName>
    <definedName name="EH" localSheetId="24">INDEX(#REF!,MATCH(#REF!,#REF!,0))</definedName>
    <definedName name="EH" localSheetId="20">INDEX(#REF!,MATCH(#REF!,#REF!,0))</definedName>
    <definedName name="EH">INDEX(#REF!,MATCH(#REF!,#REF!,0))</definedName>
    <definedName name="EH_001_1" localSheetId="26">#REF!</definedName>
    <definedName name="EH_001_1" localSheetId="23">#REF!</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 localSheetId="24">INDEX(#REF!,MATCH(#REF!,#REF!,0))</definedName>
    <definedName name="EI" localSheetId="20">INDEX(#REF!,MATCH(#REF!,#REF!,0))</definedName>
    <definedName name="EI">INDEX(#REF!,MATCH(#REF!,#REF!,0))</definedName>
    <definedName name="eid" localSheetId="6">[38]C1C2!$B$3:$B$11</definedName>
    <definedName name="eid" localSheetId="24">#REF!</definedName>
    <definedName name="eid" localSheetId="3">[38]C1C2!$B$3:$B$11</definedName>
    <definedName name="eid" localSheetId="29">[38]C1C2!$B$3:$B$11</definedName>
    <definedName name="eid" localSheetId="20">#REF!</definedName>
    <definedName name="eid">#REF!</definedName>
    <definedName name="EJ" localSheetId="24">INDEX(#REF!,MATCH(#REF!,#REF!,0))</definedName>
    <definedName name="EJ" localSheetId="20">INDEX(#REF!,MATCH(#REF!,#REF!,0))</definedName>
    <definedName name="EJ">INDEX(#REF!,MATCH(#REF!,#REF!,0))</definedName>
    <definedName name="EK" localSheetId="24">INDEX(#REF!,MATCH(#REF!,#REF!,0))</definedName>
    <definedName name="EK" localSheetId="20">INDEX(#REF!,MATCH(#REF!,#REF!,0))</definedName>
    <definedName name="EK">INDEX(#REF!,MATCH(#REF!,#REF!,0))</definedName>
    <definedName name="EL" localSheetId="24">INDEX(#REF!,MATCH(#REF!,#REF!,0))</definedName>
    <definedName name="EL" localSheetId="20">INDEX(#REF!,MATCH(#REF!,#REF!,0))</definedName>
    <definedName name="EL">INDEX(#REF!,MATCH(#REF!,#REF!,0))</definedName>
    <definedName name="elb">#REF!</definedName>
    <definedName name="elec" localSheetId="20">#REF!</definedName>
    <definedName name="elec">#REF!</definedName>
    <definedName name="elt">#REF!</definedName>
    <definedName name="EM" localSheetId="6">INDEX(#REF!,MATCH(#REF!,#REF!,0))</definedName>
    <definedName name="Em" localSheetId="24">#REF!</definedName>
    <definedName name="EM" localSheetId="3">INDEX(#REF!,MATCH(#REF!,#REF!,0))</definedName>
    <definedName name="EM" localSheetId="29">INDEX(#REF!,MATCH(#REF!,#REF!,0))</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6" hidden="1">{"Execavation",#N/A,FALSE,"furniture (employer)"}</definedName>
    <definedName name="emb" localSheetId="26" hidden="1">{"Execavation",#N/A,FALSE,"furniture (employer)"}</definedName>
    <definedName name="emb" localSheetId="24" hidden="1">{"Execavation",#N/A,FALSE,"furniture (employer)"}</definedName>
    <definedName name="emb" localSheetId="3" hidden="1">{"Execavation",#N/A,FALSE,"furniture (employer)"}</definedName>
    <definedName name="emb" localSheetId="29" hidden="1">{"Execavation",#N/A,FALSE,"furniture (employer)"}</definedName>
    <definedName name="EMB" localSheetId="20">#REF!</definedName>
    <definedName name="emb" localSheetId="23" hidden="1">{"Execavation",#N/A,FALSE,"furniture (employer)"}</definedName>
    <definedName name="emb" hidden="1">{"Execavation",#N/A,FALSE,"furniture (employer)"}</definedName>
    <definedName name="EMET" localSheetId="20">#REF!</definedName>
    <definedName name="EMET">#REF!</definedName>
    <definedName name="EMET___0">#REF!</definedName>
    <definedName name="EMET___0___0">#REF!</definedName>
    <definedName name="EMET___0___0___0">#REF!</definedName>
    <definedName name="EMET___0___0___0___0">#REF!</definedName>
    <definedName name="eml" localSheetId="3">#REF!</definedName>
    <definedName name="eml" localSheetId="29">#REF!</definedName>
    <definedName name="eml" localSheetId="20">#REF!</definedName>
    <definedName name="eml">#REF!</definedName>
    <definedName name="empl_area1" localSheetId="20">#REF!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 localSheetId="6">'[26]Cost of O &amp; O'!$F$9</definedName>
    <definedName name="EMUCK" localSheetId="24">#REF!</definedName>
    <definedName name="EMUCK" localSheetId="3">'[26]Cost of O &amp; O'!$F$9</definedName>
    <definedName name="EMUCK" localSheetId="29">'[26]Cost of O &amp; O'!$F$9</definedName>
    <definedName name="EMUCK" localSheetId="20">#REF!</definedName>
    <definedName name="EMUCK">#REF!</definedName>
    <definedName name="En" localSheetId="26">#REF!</definedName>
    <definedName name="En" localSheetId="20">#REF!</definedName>
    <definedName name="En" localSheetId="23">#REF!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'[104]EP 13-14'!#REF!</definedName>
    <definedName name="EP_AM">'[104]EP 13-14'!#REF!</definedName>
    <definedName name="EP_ANFA">'[104]EP 13-14'!#REF!</definedName>
    <definedName name="EP_ANFE">'[104]EP 13-14'!#REF!</definedName>
    <definedName name="EP_ANFEBG">'[104]EP 13-14'!#REF!</definedName>
    <definedName name="EP_ANWC">'[104]EP 13-14'!#REF!</definedName>
    <definedName name="EP_Apr">'[104]EP 13-14'!$AN:$AN</definedName>
    <definedName name="EP_Aug">'[104]EP 13-14'!$AR:$AR</definedName>
    <definedName name="EP_Avg_Adv">'[104]EP 13-14'!#REF!</definedName>
    <definedName name="EP_Avg_COI">'[104]EP 13-14'!#REF!</definedName>
    <definedName name="EP_Avg_OCA">'[104]EP 13-14'!#REF!</definedName>
    <definedName name="EP_Avg_OCL">'[104]EP 13-14'!#REF!</definedName>
    <definedName name="EP_Avg_OS">'[104]EP 13-14'!#REF!</definedName>
    <definedName name="EP_Avg_Stk">'[104]EP 13-14'!#REF!</definedName>
    <definedName name="EP_Avg_VC">'[104]EP 13-14'!#REF!</definedName>
    <definedName name="EP_Avg_WC_Key">#REF!</definedName>
    <definedName name="EP_COI">'[104]EP 13-14'!#REF!</definedName>
    <definedName name="EP_Dec">'[104]EP 13-14'!$AV:$AV</definedName>
    <definedName name="EP_Deprn">'[104]EP 13-14'!#REF!</definedName>
    <definedName name="EP_Feb">'[104]EP 13-14'!$AX:$AX</definedName>
    <definedName name="EP_GM">'[104]EP 13-14'!#REF!</definedName>
    <definedName name="EP_Jan">'[104]EP 13-14'!$AW:$AW</definedName>
    <definedName name="EP_Jul">'[104]EP 13-14'!$AQ:$AQ</definedName>
    <definedName name="EP_Jun">'[104]EP 13-14'!$AP:$AP</definedName>
    <definedName name="EP_Key">'[104]EP 13-14'!#REF!</definedName>
    <definedName name="EP_Mar">'[104]EP 13-14'!$AY:$AY</definedName>
    <definedName name="EP_MAT_Sales">'[104]EP 13-14'!#REF!</definedName>
    <definedName name="EP_May">'[104]EP 13-14'!$AO:$AO</definedName>
    <definedName name="EP_Nov">'[104]EP 13-14'!$AU:$AU</definedName>
    <definedName name="EP_NWC">'[104]EP 13-14'!#REF!</definedName>
    <definedName name="EP_OB_Cust">'[104]EP 13-14'!#REF!</definedName>
    <definedName name="EP_OB_IU">'[104]EP 13-14'!#REF!</definedName>
    <definedName name="EP_OCA">'[104]EP 13-14'!#REF!</definedName>
    <definedName name="EP_OCL">'[104]EP 13-14'!#REF!</definedName>
    <definedName name="EP_Oct">'[104]EP 13-14'!$AT:$AT</definedName>
    <definedName name="EP_OD_Common">'[104]EP 13-14'!#REF!</definedName>
    <definedName name="EP_OI_Cust">'[104]EP 13-14'!#REF!</definedName>
    <definedName name="EP_OI_IU">'[104]EP 13-14'!#REF!</definedName>
    <definedName name="EP_OS">'[104]EP 13-14'!#REF!</definedName>
    <definedName name="EP_PBDIT">'[104]EP 13-14'!#REF!</definedName>
    <definedName name="EP_PBIT">'[104]EP 13-14'!#REF!</definedName>
    <definedName name="EP_Per_Key">#REF!</definedName>
    <definedName name="EP_Res_Key">#REF!</definedName>
    <definedName name="EP_Sales_Cust">'[104]EP 13-14'!#REF!</definedName>
    <definedName name="EP_Sales_IU">'[104]EP 13-14'!#REF!</definedName>
    <definedName name="EP_Sep">'[104]EP 13-14'!$AS:$AS</definedName>
    <definedName name="EP_Stk">'[104]EP 13-14'!#REF!</definedName>
    <definedName name="EP_Top_Key">#REF!</definedName>
    <definedName name="EP_VC">'[104]EP 13-14'!#REF!</definedName>
    <definedName name="EP_WC_Key">#REF!</definedName>
    <definedName name="Epa" localSheetId="6">[105]Data!$C$20</definedName>
    <definedName name="Epa" localSheetId="24">#REF!</definedName>
    <definedName name="Epa" localSheetId="3">[105]Data!$C$20</definedName>
    <definedName name="Epa" localSheetId="29">[105]Data!$C$20</definedName>
    <definedName name="Epa" localSheetId="20">#REF!</definedName>
    <definedName name="Epa">#REF!</definedName>
    <definedName name="Epi" localSheetId="20">#REF!</definedName>
    <definedName name="Epi">#REF!</definedName>
    <definedName name="eq_index" localSheetId="26">#REF!</definedName>
    <definedName name="eq_index" localSheetId="23">#REF!</definedName>
    <definedName name="eq_index">#REF!</definedName>
    <definedName name="EQMOB" localSheetId="26">#REF!</definedName>
    <definedName name="EQMOB" localSheetId="23">#REF!</definedName>
    <definedName name="EQMOB">#REF!</definedName>
    <definedName name="EQUIPCOM">#REF!</definedName>
    <definedName name="EquipmentType">#REF!</definedName>
    <definedName name="er">#REF!</definedName>
    <definedName name="ErCost">#REF!</definedName>
    <definedName name="ere" localSheetId="26">#REF!</definedName>
    <definedName name="ere" localSheetId="3">#REF!</definedName>
    <definedName name="ere" localSheetId="29">#REF!</definedName>
    <definedName name="ere" localSheetId="23">#REF!</definedName>
    <definedName name="ere">#REF!</definedName>
    <definedName name="ERE_RATE">IF([106]EREC_BAL!$G1&gt;=44242,_xlfn.XLOOKUP([106]EREC_BAL!$C1,[106]RATE!$A$3:$A$36,[106]RATE!$B$3:$B$36),0)</definedName>
    <definedName name="EREBOQ132">#REF!</definedName>
    <definedName name="EREBOQ400">#REF!</definedName>
    <definedName name="erec" localSheetId="26">#REF!</definedName>
    <definedName name="erec" localSheetId="3">#REF!</definedName>
    <definedName name="erec" localSheetId="29">#REF!</definedName>
    <definedName name="erec" localSheetId="23">#REF!</definedName>
    <definedName name="erec">#REF!</definedName>
    <definedName name="erecps" localSheetId="26">#REF!</definedName>
    <definedName name="erecps" localSheetId="23">#REF!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20">OFFSET(#REF!,0,0,COUNTA(#REF!),1)</definedName>
    <definedName name="ErectionTool">OFFSET(#REF!,0,0,COUNTA(#REF!),1)</definedName>
    <definedName name="erer">#REF!</definedName>
    <definedName name="ERIP" localSheetId="6">'[26]Cost of O &amp; O'!$F$10</definedName>
    <definedName name="ERIP" localSheetId="24">#REF!</definedName>
    <definedName name="ERIP" localSheetId="3">'[26]Cost of O &amp; O'!$F$10</definedName>
    <definedName name="ERIP" localSheetId="29">'[26]Cost of O &amp; O'!$F$10</definedName>
    <definedName name="ERIP" localSheetId="20">#REF!</definedName>
    <definedName name="ERIP">#REF!</definedName>
    <definedName name="ERT" localSheetId="24">IFERROR(LEFT(INDEX(#REF!,MATCH(#REF!,#REF!,0)),3),"")</definedName>
    <definedName name="ERT" localSheetId="20">IFERROR(LEFT(INDEX(#REF!,MATCH(#REF!,#REF!,0)),3),"")</definedName>
    <definedName name="ERT">IFERROR(LEFT(INDEX(#REF!,MATCH(#REF!,#REF!,0)),3),"")</definedName>
    <definedName name="ERTYYWWS" localSheetId="6" hidden="1">{"form-D1",#N/A,FALSE,"FORM-D1";"form-D1_amt",#N/A,FALSE,"FORM-D1"}</definedName>
    <definedName name="ERTYYWWS" localSheetId="26" hidden="1">{"form-D1",#N/A,FALSE,"FORM-D1";"form-D1_amt",#N/A,FALSE,"FORM-D1"}</definedName>
    <definedName name="ERTYYWWS" localSheetId="24" hidden="1">{"form-D1",#N/A,FALSE,"FORM-D1";"form-D1_amt",#N/A,FALSE,"FORM-D1"}</definedName>
    <definedName name="ERTYYWWS" localSheetId="3" hidden="1">{"form-D1",#N/A,FALSE,"FORM-D1";"form-D1_amt",#N/A,FALSE,"FORM-D1"}</definedName>
    <definedName name="ERTYYWWS" localSheetId="29" hidden="1">{"form-D1",#N/A,FALSE,"FORM-D1";"form-D1_amt",#N/A,FALSE,"FORM-D1"}</definedName>
    <definedName name="ERTYYWWS" localSheetId="20" hidden="1">{"form-D1",#N/A,FALSE,"FORM-D1";"form-D1_amt",#N/A,FALSE,"FORM-D1"}</definedName>
    <definedName name="ERTYYWWS" localSheetId="23" hidden="1">{"form-D1",#N/A,FALSE,"FORM-D1";"form-D1_amt",#N/A,FALSE,"FORM-D1"}</definedName>
    <definedName name="ERTYYWWS" hidden="1">{"form-D1",#N/A,FALSE,"FORM-D1";"form-D1_amt",#N/A,FALSE,"FORM-D1"}</definedName>
    <definedName name="ERV" localSheetId="26">#REF!</definedName>
    <definedName name="ERV" localSheetId="23">#REF!</definedName>
    <definedName name="ERV" localSheetId="1">#REF!</definedName>
    <definedName name="ERV">#REF!</definedName>
    <definedName name="eryq43y7" localSheetId="6">'[101]FORM-16'!$A$63:$J$135</definedName>
    <definedName name="eryq43y7" localSheetId="24">#REF!</definedName>
    <definedName name="eryq43y7" localSheetId="3">'[101]FORM-16'!$A$63:$J$135</definedName>
    <definedName name="eryq43y7" localSheetId="29">'[101]FORM-16'!$A$63:$J$135</definedName>
    <definedName name="eryq43y7" localSheetId="20">#REF!</definedName>
    <definedName name="eryq43y7">#REF!</definedName>
    <definedName name="Es" localSheetId="26">#REF!</definedName>
    <definedName name="Es" localSheetId="20">#REF!</definedName>
    <definedName name="Es" localSheetId="23">#REF!</definedName>
    <definedName name="Es">#REF!</definedName>
    <definedName name="Es___0">#REF!</definedName>
    <definedName name="Es___13">#REF!</definedName>
    <definedName name="esc_1">#REF!</definedName>
    <definedName name="ESC_2">#REF!</definedName>
    <definedName name="ESC_BOHW" localSheetId="1">#REF!</definedName>
    <definedName name="ESC_BOHW">#REF!</definedName>
    <definedName name="ESC_BOSW" localSheetId="1">#REF!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localSheetId="6" hidden="1">'[107]Rate Analysis'!#REF!</definedName>
    <definedName name="ESCALATION1" localSheetId="24" hidden="1">#REF!</definedName>
    <definedName name="ESCALATION1" localSheetId="3" hidden="1">'[107]Rate Analysis'!#REF!</definedName>
    <definedName name="ESCALATION1" localSheetId="29" hidden="1">'[107]Rate Analysis'!#REF!</definedName>
    <definedName name="ESCALATION1" localSheetId="20" hidden="1">#REF!</definedName>
    <definedName name="ESCALATION1" hidden="1">#REF!</definedName>
    <definedName name="ESCPRD_BOHW" localSheetId="26">#REF!</definedName>
    <definedName name="ESCPRD_BOHW" localSheetId="20">#REF!</definedName>
    <definedName name="ESCPRD_BOHW" localSheetId="23">#REF!</definedName>
    <definedName name="ESCPRD_BOHW">#REF!</definedName>
    <definedName name="ESCPRD_BOSW" localSheetId="26">#REF!</definedName>
    <definedName name="ESCPRD_BOSW" localSheetId="23">#REF!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 localSheetId="24">INDIRECT(VLOOKUP(#REF!,#REF!,1,0))</definedName>
    <definedName name="Etouch" localSheetId="20">INDIRECT(VLOOKUP(#REF!,#REF!,1,0))</definedName>
    <definedName name="Etouch">INDIRECT(VLOOKUP(#REF!,#REF!,1,0))</definedName>
    <definedName name="etu" localSheetId="6">'[108]FORM-16'!$A$63:$J$135</definedName>
    <definedName name="etu" localSheetId="24">#REF!</definedName>
    <definedName name="etu" localSheetId="3">'[108]FORM-16'!$A$63:$J$135</definedName>
    <definedName name="etu" localSheetId="29">'[108]FORM-16'!$A$63:$J$135</definedName>
    <definedName name="etu" localSheetId="20">#REF!</definedName>
    <definedName name="etu">#REF!</definedName>
    <definedName name="ETUDEBT" localSheetId="20">#REF!</definedName>
    <definedName name="ETUDEBT">#REF!</definedName>
    <definedName name="etwet" localSheetId="26">#REF!</definedName>
    <definedName name="etwet" localSheetId="23">#REF!</definedName>
    <definedName name="etwet">#REF!</definedName>
    <definedName name="eun" localSheetId="26">#REF!</definedName>
    <definedName name="eun" localSheetId="23">#REF!</definedName>
    <definedName name="eun">#REF!</definedName>
    <definedName name="EUR">#REF!</definedName>
    <definedName name="EURO">#REF!</definedName>
    <definedName name="EVA">#REF!</definedName>
    <definedName name="EVM_COST">#REF!</definedName>
    <definedName name="ew" localSheetId="6">#REF!,#REF!,#REF!,#REF!,#REF!,#REF!,#REF!,#REF!,#REF!,#REF!,#REF!,#REF!,#REF!</definedName>
    <definedName name="ew" localSheetId="26">#REF!,#REF!,#REF!,#REF!,#REF!,#REF!,#REF!,#REF!,#REF!,#REF!,#REF!,#REF!,#REF!</definedName>
    <definedName name="ew" localSheetId="24">#REF!,#REF!,#REF!,#REF!,#REF!,#REF!,#REF!,#REF!,#REF!,#REF!,#REF!,#REF!,#REF!</definedName>
    <definedName name="ew" localSheetId="23">#REF!,#REF!,#REF!,#REF!,#REF!,#REF!,#REF!,#REF!,#REF!,#REF!,#REF!,#REF!,#REF!</definedName>
    <definedName name="ew">#REF!,#REF!,#REF!,#REF!,#REF!,#REF!,#REF!,#REF!,#REF!,#REF!,#REF!,#REF!,#REF!</definedName>
    <definedName name="EWEQEWE">[54]GWC!#REF!</definedName>
    <definedName name="ewer" localSheetId="6" hidden="1">{"'PROFITABILITY'!$A$1:$F$45"}</definedName>
    <definedName name="ewer" localSheetId="26" hidden="1">{"'PROFITABILITY'!$A$1:$F$45"}</definedName>
    <definedName name="ewer" localSheetId="24" hidden="1">{"'PROFITABILITY'!$A$1:$F$45"}</definedName>
    <definedName name="ewer" localSheetId="3" hidden="1">{"'PROFITABILITY'!$A$1:$F$45"}</definedName>
    <definedName name="ewer" localSheetId="29" hidden="1">{"'PROFITABILITY'!$A$1:$F$45"}</definedName>
    <definedName name="ewer" localSheetId="20" hidden="1">{"'PROFITABILITY'!$A$1:$F$45"}</definedName>
    <definedName name="ewer" localSheetId="23" hidden="1">{"'PROFITABILITY'!$A$1:$F$45"}</definedName>
    <definedName name="ewer" hidden="1">{"'PROFITABILITY'!$A$1:$F$45"}</definedName>
    <definedName name="ewre" hidden="1">#REF!</definedName>
    <definedName name="EWWW" localSheetId="6" hidden="1">{"form-D1",#N/A,FALSE,"FORM-D1";"form-D1_amt",#N/A,FALSE,"FORM-D1"}</definedName>
    <definedName name="EWWW" localSheetId="26" hidden="1">{"form-D1",#N/A,FALSE,"FORM-D1";"form-D1_amt",#N/A,FALSE,"FORM-D1"}</definedName>
    <definedName name="EWWW" localSheetId="24" hidden="1">{"form-D1",#N/A,FALSE,"FORM-D1";"form-D1_amt",#N/A,FALSE,"FORM-D1"}</definedName>
    <definedName name="EWWW" localSheetId="3" hidden="1">{"form-D1",#N/A,FALSE,"FORM-D1";"form-D1_amt",#N/A,FALSE,"FORM-D1"}</definedName>
    <definedName name="EWWW" localSheetId="29" hidden="1">{"form-D1",#N/A,FALSE,"FORM-D1";"form-D1_amt",#N/A,FALSE,"FORM-D1"}</definedName>
    <definedName name="EWWW" localSheetId="20" hidden="1">{"form-D1",#N/A,FALSE,"FORM-D1";"form-D1_amt",#N/A,FALSE,"FORM-D1"}</definedName>
    <definedName name="EWWW" localSheetId="23" hidden="1">{"form-D1",#N/A,FALSE,"FORM-D1";"form-D1_amt",#N/A,FALSE,"FORM-D1"}</definedName>
    <definedName name="EWWW" hidden="1">{"form-D1",#N/A,FALSE,"FORM-D1";"form-D1_amt",#N/A,FALSE,"FORM-D1"}</definedName>
    <definedName name="ex" localSheetId="6">#REF!</definedName>
    <definedName name="ex" localSheetId="26">#REF!</definedName>
    <definedName name="ex" localSheetId="20">#REF!</definedName>
    <definedName name="ex" localSheetId="23">#REF!</definedName>
    <definedName name="ex">#REF!</definedName>
    <definedName name="ex_joint" localSheetId="6">#REF!</definedName>
    <definedName name="ex_joint" localSheetId="20">#REF!</definedName>
    <definedName name="ex_joint">#REF!</definedName>
    <definedName name="Ex_Rate_LC_per_FC" localSheetId="6">#REF!</definedName>
    <definedName name="Ex_Rate_LC_per_FC">#REF!</definedName>
    <definedName name="ExcavatorPOL" localSheetId="6">'[65]Basic Rates'!$C$29</definedName>
    <definedName name="ExcavatorPOL" localSheetId="24">#REF!</definedName>
    <definedName name="ExcavatorPOL" localSheetId="3">'[65]Basic Rates'!$C$29</definedName>
    <definedName name="ExcavatorPOL" localSheetId="29">'[65]Basic Rates'!$C$29</definedName>
    <definedName name="ExcavatorPOL" localSheetId="20">#REF!</definedName>
    <definedName name="ExcavatorPOL">#REF!</definedName>
    <definedName name="excavcl" localSheetId="20">#REF!</definedName>
    <definedName name="excavcl">#REF!</definedName>
    <definedName name="excavtion_offset">#REF!</definedName>
    <definedName name="Excel_BuiltIn__FilterDatabase_1" localSheetId="3">#REF!</definedName>
    <definedName name="Excel_BuiltIn__FilterDatabase_1" localSheetId="29">#REF!</definedName>
    <definedName name="Excel_BuiltIn__FilterDatabase_1" localSheetId="20">#REF!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 localSheetId="6">#REF!</definedName>
    <definedName name="Excel_BuiltIn__FilterDatabase_31" localSheetId="26">#REF!</definedName>
    <definedName name="Excel_BuiltIn__FilterDatabase_31" localSheetId="20">#REF!</definedName>
    <definedName name="Excel_BuiltIn__FilterDatabase_31" localSheetId="23">#REF!</definedName>
    <definedName name="Excel_BuiltIn__FilterDatabase_31">#REF!</definedName>
    <definedName name="Excel_BuiltIn__FilterDatabase_31_1" localSheetId="20">#REF!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 localSheetId="6">#REF!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 localSheetId="6">#REF!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 localSheetId="6">#REF!</definedName>
    <definedName name="Excel_BuiltIn_Print_Area_1" localSheetId="26">#REF!</definedName>
    <definedName name="Excel_BuiltIn_Print_Area_1" localSheetId="7">#REF!</definedName>
    <definedName name="Excel_BuiltIn_Print_Area_1" localSheetId="23">#REF!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26">"$#REF!.$A$1:$O$42"</definedName>
    <definedName name="Excel_BuiltIn_Print_Area_2" localSheetId="3">"$#REF!.$A$1:$O$42"</definedName>
    <definedName name="Excel_BuiltIn_Print_Area_2" localSheetId="29">"$#REF!.$A$1:$O$42"</definedName>
    <definedName name="Excel_BuiltIn_Print_Area_2" localSheetId="20">#REF!</definedName>
    <definedName name="Excel_BuiltIn_Print_Area_2" localSheetId="23">"$#REF!.$A$1:$O$42"</definedName>
    <definedName name="Excel_BuiltIn_Print_Area_2">"$#REF!.$A$1:$O$42"</definedName>
    <definedName name="Excel_BuiltIn_Print_Area_2_1" localSheetId="6">#REF!</definedName>
    <definedName name="Excel_BuiltIn_Print_Area_2_1" localSheetId="26">#REF!</definedName>
    <definedName name="Excel_BuiltIn_Print_Area_2_1" localSheetId="7">#REF!</definedName>
    <definedName name="Excel_BuiltIn_Print_Area_2_1" localSheetId="23">#REF!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 localSheetId="3">"$#REF!.$A$1:$G$149"</definedName>
    <definedName name="Excel_BuiltIn_Print_Area_3_1_1_1" localSheetId="29">"$#REF!.$A$1:$G$149"</definedName>
    <definedName name="Excel_BuiltIn_Print_Area_3_1_1_1">"$#REF!.$A$1:$G$149"</definedName>
    <definedName name="Excel_BuiltIn_Print_Area_3_1_1_1_1" localSheetId="24">#REF!</definedName>
    <definedName name="Excel_BuiltIn_Print_Area_3_1_1_1_1">#REF!</definedName>
    <definedName name="Excel_BuiltIn_Print_Area_3_1_1_1_1_1" localSheetId="24">#REF!</definedName>
    <definedName name="Excel_BuiltIn_Print_Area_3_1_1_1_1_1">#REF!</definedName>
    <definedName name="Excel_BuiltIn_Print_Area_3_1_1_1_1_1_1" localSheetId="24">#REF!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 localSheetId="26">#REF!</definedName>
    <definedName name="Excel_BuiltIn_Print_Area_4_1" localSheetId="7">#REF!</definedName>
    <definedName name="Excel_BuiltIn_Print_Area_4_1" localSheetId="23">#REF!</definedName>
    <definedName name="Excel_BuiltIn_Print_Area_4_1">#REF!</definedName>
    <definedName name="Excel_BuiltIn_Print_Area_4_1_1" localSheetId="26">#REF!</definedName>
    <definedName name="Excel_BuiltIn_Print_Area_4_1_1" localSheetId="7">#REF!</definedName>
    <definedName name="Excel_BuiltIn_Print_Area_4_1_1" localSheetId="23">#REF!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 localSheetId="24">#REF!</definedName>
    <definedName name="Excel_BuiltIn_Print_Area_5">#REF!</definedName>
    <definedName name="Excel_BuiltIn_Print_Area_5_1" localSheetId="24">#REF!</definedName>
    <definedName name="Excel_BuiltIn_Print_Area_5_1">#REF!</definedName>
    <definedName name="Excel_BuiltIn_Print_Area_5_1_1" localSheetId="24">#REF!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 localSheetId="24">#REF!,#REF!</definedName>
    <definedName name="Excel_BuiltIn_Print_Titles">#REF!,#REF!</definedName>
    <definedName name="Excel_BuiltIn_Print_Titles_1" localSheetId="20">#REF!</definedName>
    <definedName name="Excel_BuiltIn_Print_Titles_1">#REF!</definedName>
    <definedName name="Excel_BuiltIn_Print_Titles_1_1" localSheetId="20">#REF!</definedName>
    <definedName name="Excel_BuiltIn_Print_Titles_1_1">#REF!</definedName>
    <definedName name="Excel_BuiltIn_Print_Titles_1_1_1">"$#REF!.$A$1:$IU$6"</definedName>
    <definedName name="Excel_BuiltIn_Print_Titles_1_4" localSheetId="24">#REF!</definedName>
    <definedName name="Excel_BuiltIn_Print_Titles_1_4">#REF!</definedName>
    <definedName name="Excel_BuiltIn_Print_Titles_10" localSheetId="24">#REF!</definedName>
    <definedName name="Excel_BuiltIn_Print_Titles_10" localSheetId="3">#REF!</definedName>
    <definedName name="Excel_BuiltIn_Print_Titles_10" localSheetId="29">#REF!</definedName>
    <definedName name="Excel_BuiltIn_Print_Titles_10">#REF!</definedName>
    <definedName name="Excel_BuiltIn_Print_Titles_11" localSheetId="24">#REF!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 localSheetId="3">#REF!</definedName>
    <definedName name="Excel_BuiltIn_Print_Titles_16" localSheetId="29">#REF!</definedName>
    <definedName name="Excel_BuiltIn_Print_Titles_16">#REF!</definedName>
    <definedName name="Excel_BuiltIn_Print_Titles_17" localSheetId="24">#REF!,#REF!</definedName>
    <definedName name="Excel_BuiltIn_Print_Titles_17">#REF!,#REF!</definedName>
    <definedName name="Excel_BuiltIn_Print_Titles_18" localSheetId="24">#REF!</definedName>
    <definedName name="Excel_BuiltIn_Print_Titles_18">#REF!</definedName>
    <definedName name="Excel_BuiltIn_Print_Titles_19" localSheetId="24">#REF!</definedName>
    <definedName name="Excel_BuiltIn_Print_Titles_19">#REF!</definedName>
    <definedName name="Excel_BuiltIn_Print_Titles_2" localSheetId="24">#REF!</definedName>
    <definedName name="Excel_BuiltIn_Print_Titles_2">#REF!</definedName>
    <definedName name="Excel_BuiltIn_Print_Titles_2_1" localSheetId="26">#REF!</definedName>
    <definedName name="Excel_BuiltIn_Print_Titles_2_1" localSheetId="23">#REF!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 localSheetId="26">#REF!</definedName>
    <definedName name="Excel_BuiltIn_Print_Titles_3_1_1" localSheetId="20">"$#REF!.$A$6:$IP$8"</definedName>
    <definedName name="Excel_BuiltIn_Print_Titles_3_1_1" localSheetId="23">#REF!</definedName>
    <definedName name="Excel_BuiltIn_Print_Titles_3_1_1">#REF!</definedName>
    <definedName name="Excel_BuiltIn_Print_Titles_4_1" localSheetId="26">#REF!</definedName>
    <definedName name="Excel_BuiltIn_Print_Titles_4_1" localSheetId="24">#REF!</definedName>
    <definedName name="Excel_BuiltIn_Print_Titles_4_1" localSheetId="3">#REF!</definedName>
    <definedName name="Excel_BuiltIn_Print_Titles_4_1" localSheetId="29">#REF!</definedName>
    <definedName name="Excel_BuiltIn_Print_Titles_4_1" localSheetId="23">#REF!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 localSheetId="3">#REF!</definedName>
    <definedName name="Excel_BuiltIn_Print_Titles_5_1" localSheetId="29">#REF!</definedName>
    <definedName name="Excel_BuiltIn_Print_Titles_5_1">#REF!</definedName>
    <definedName name="Excel_BuiltIn_Print_Titles_5_1_1" localSheetId="3">#REF!</definedName>
    <definedName name="Excel_BuiltIn_Print_Titles_5_1_1" localSheetId="29">#REF!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 localSheetId="26">#REF!</definedName>
    <definedName name="exp_ch" localSheetId="23">#REF!</definedName>
    <definedName name="exp_ch">#REF!</definedName>
    <definedName name="expense">#REF!</definedName>
    <definedName name="EXPHEADS" localSheetId="26">#REF!</definedName>
    <definedName name="EXPHEADS" localSheetId="23">#REF!</definedName>
    <definedName name="EXPHEADS" localSheetId="1">#REF!</definedName>
    <definedName name="EXPHEADS">#REF!</definedName>
    <definedName name="Exrate">#REF!</definedName>
    <definedName name="EXST" hidden="1">{"'PROFITABILITY'!$A$1:$F$45"}</definedName>
    <definedName name="external" localSheetId="1">#REF!</definedName>
    <definedName name="external">#REF!</definedName>
    <definedName name="Extra_Pay">#REF!</definedName>
    <definedName name="ExtraCredit">#REF!</definedName>
    <definedName name="_xlnm.Extract">#REF!</definedName>
    <definedName name="exwks" localSheetId="1">#REF!</definedName>
    <definedName name="exwks">#REF!</definedName>
    <definedName name="f">#REF!</definedName>
    <definedName name="F___0">#REF!</definedName>
    <definedName name="f_1" localSheetId="6" hidden="1">{"'PROFITABILITY'!$A$1:$F$45"}</definedName>
    <definedName name="f_1" localSheetId="26" hidden="1">{"'PROFITABILITY'!$A$1:$F$45"}</definedName>
    <definedName name="f_1" localSheetId="24" hidden="1">{"'PROFITABILITY'!$A$1:$F$45"}</definedName>
    <definedName name="f_1" localSheetId="3" hidden="1">{"'PROFITABILITY'!$A$1:$F$45"}</definedName>
    <definedName name="f_1" localSheetId="29" hidden="1">{"'PROFITABILITY'!$A$1:$F$45"}</definedName>
    <definedName name="f_1" localSheetId="20" hidden="1">{"'PROFITABILITY'!$A$1:$F$45"}</definedName>
    <definedName name="f_1" localSheetId="23" hidden="1">{"'PROFITABILITY'!$A$1:$F$45"}</definedName>
    <definedName name="f_1" hidden="1">{"'PROFITABILITY'!$A$1:$F$45"}</definedName>
    <definedName name="f_shape">#REF!</definedName>
    <definedName name="FA" localSheetId="26">INDEX(#REF!,MATCH(#REF!,#REF!,0))</definedName>
    <definedName name="FA" localSheetId="24">INDEX(#REF!,MATCH(#REF!,#REF!,0))</definedName>
    <definedName name="FA" localSheetId="3">INDEX(#REF!,MATCH(#REF!,#REF!,0))</definedName>
    <definedName name="FA" localSheetId="29">INDEX(#REF!,MATCH(#REF!,#REF!,0))</definedName>
    <definedName name="fa" localSheetId="20">35.31*15</definedName>
    <definedName name="FA" localSheetId="23">INDEX(#REF!,MATCH(#REF!,#REF!,0))</definedName>
    <definedName name="FA">INDEX(#REF!,MATCH(#REF!,#REF!,0))</definedName>
    <definedName name="FabricatedTMT" localSheetId="24">#REF!</definedName>
    <definedName name="FabricatedTMT" localSheetId="20">#REF!</definedName>
    <definedName name="FabricatedTMT">#REF!</definedName>
    <definedName name="fac">0.825</definedName>
    <definedName name="faciastone" localSheetId="6">'[22]Material '!$G$51</definedName>
    <definedName name="faciastone" localSheetId="24">#REF!</definedName>
    <definedName name="faciastone" localSheetId="3">'[22]Material '!$G$51</definedName>
    <definedName name="faciastone" localSheetId="29">'[22]Material '!$G$51</definedName>
    <definedName name="faciastone" localSheetId="20">#REF!</definedName>
    <definedName name="faciastone">#REF!</definedName>
    <definedName name="facom" localSheetId="6">'[109]TBAL9697 -group wise  sdpl'!$A$34</definedName>
    <definedName name="facom" localSheetId="24">#REF!</definedName>
    <definedName name="facom" localSheetId="3">'[109]TBAL9697 -group wise  sdpl'!$A$34</definedName>
    <definedName name="facom" localSheetId="29">'[109]TBAL9697 -group wise  sdpl'!$A$34</definedName>
    <definedName name="facom" localSheetId="20">#REF!</definedName>
    <definedName name="facom">#REF!</definedName>
    <definedName name="facplc" localSheetId="26">#REF!</definedName>
    <definedName name="facplc" localSheetId="7">#REF!</definedName>
    <definedName name="facplc" localSheetId="23">#REF!</definedName>
    <definedName name="facplc">#REF!</definedName>
    <definedName name="Factor" localSheetId="26">#REF!</definedName>
    <definedName name="Factor" localSheetId="7">#REF!</definedName>
    <definedName name="Factor" localSheetId="23">#REF!</definedName>
    <definedName name="Factor">#REF!</definedName>
    <definedName name="Factora" localSheetId="6">#REF!/#REF!</definedName>
    <definedName name="Factora" localSheetId="26">#REF!/#REF!</definedName>
    <definedName name="Factora" localSheetId="20">#REF!/#REF!</definedName>
    <definedName name="Factora" localSheetId="23">#REF!/#REF!</definedName>
    <definedName name="Factora">#REF!/#REF!</definedName>
    <definedName name="fafas">#REF!</definedName>
    <definedName name="fafur" localSheetId="6">'[109]TBAL9697 -group wise  sdpl'!$A$34</definedName>
    <definedName name="fafur" localSheetId="24">#REF!</definedName>
    <definedName name="fafur" localSheetId="3">'[109]TBAL9697 -group wise  sdpl'!$A$34</definedName>
    <definedName name="fafur" localSheetId="29">'[109]TBAL9697 -group wise  sdpl'!$A$34</definedName>
    <definedName name="fafur" localSheetId="20">#REF!</definedName>
    <definedName name="fafur">#REF!</definedName>
    <definedName name="FAH">#REF!</definedName>
    <definedName name="faplm" localSheetId="6">'[109]TBAL9697 -group wise  sdpl'!$A$34</definedName>
    <definedName name="faplm" localSheetId="24">#REF!</definedName>
    <definedName name="faplm" localSheetId="3">'[109]TBAL9697 -group wise  sdpl'!$A$34</definedName>
    <definedName name="faplm" localSheetId="29">'[109]TBAL9697 -group wise  sdpl'!$A$34</definedName>
    <definedName name="faplm" localSheetId="20">#REF!</definedName>
    <definedName name="faplm">#REF!</definedName>
    <definedName name="fapms" localSheetId="6">'[109]TBAL9697 -group wise  sdpl'!$A$34</definedName>
    <definedName name="fapms" localSheetId="24">#REF!</definedName>
    <definedName name="fapms" localSheetId="3">'[109]TBAL9697 -group wise  sdpl'!$A$34</definedName>
    <definedName name="fapms" localSheetId="29">'[109]TBAL9697 -group wise  sdpl'!$A$34</definedName>
    <definedName name="fapms" localSheetId="20">#REF!</definedName>
    <definedName name="fapms">#REF!</definedName>
    <definedName name="fasdfasdf">#REF!</definedName>
    <definedName name="FASDFSD">#REF!</definedName>
    <definedName name="fasf">#REF!</definedName>
    <definedName name="fasfa" localSheetId="6" hidden="1">{"'PROFITABILITY'!$A$1:$F$45"}</definedName>
    <definedName name="fasfa" localSheetId="26" hidden="1">{"'PROFITABILITY'!$A$1:$F$45"}</definedName>
    <definedName name="fasfa" localSheetId="24" hidden="1">{"'PROFITABILITY'!$A$1:$F$45"}</definedName>
    <definedName name="fasfa" localSheetId="3" hidden="1">{"'PROFITABILITY'!$A$1:$F$45"}</definedName>
    <definedName name="fasfa" localSheetId="29" hidden="1">{"'PROFITABILITY'!$A$1:$F$45"}</definedName>
    <definedName name="fasfa" localSheetId="20" hidden="1">{"'PROFITABILITY'!$A$1:$F$45"}</definedName>
    <definedName name="fasfa" localSheetId="23" hidden="1">{"'PROFITABILITY'!$A$1:$F$45"}</definedName>
    <definedName name="fasfa" hidden="1">{"'PROFITABILITY'!$A$1:$F$45"}</definedName>
    <definedName name="faultMVA">#REF!</definedName>
    <definedName name="faveh" localSheetId="6">'[109]TBAL9697 -group wise  sdpl'!$A$34</definedName>
    <definedName name="faveh" localSheetId="24">#REF!</definedName>
    <definedName name="faveh" localSheetId="3">'[109]TBAL9697 -group wise  sdpl'!$A$34</definedName>
    <definedName name="faveh" localSheetId="29">'[109]TBAL9697 -group wise  sdpl'!$A$34</definedName>
    <definedName name="faveh" localSheetId="20">#REF!</definedName>
    <definedName name="faveh">#REF!</definedName>
    <definedName name="FB" localSheetId="6">INDEX(#REF!,MATCH(#REF!,#REF!,0))</definedName>
    <definedName name="Fb" localSheetId="26">#REF!</definedName>
    <definedName name="Fb" localSheetId="24">#REF!</definedName>
    <definedName name="FB" localSheetId="3">INDEX(#REF!,MATCH(#REF!,#REF!,0))</definedName>
    <definedName name="FB" localSheetId="29">INDEX(#REF!,MATCH(#REF!,#REF!,0))</definedName>
    <definedName name="FB" localSheetId="20">#REF!</definedName>
    <definedName name="Fb" localSheetId="23">#REF!</definedName>
    <definedName name="Fb">#REF!</definedName>
    <definedName name="FC" localSheetId="26">#REF!</definedName>
    <definedName name="FC" localSheetId="23">#REF!</definedName>
    <definedName name="FC">#REF!</definedName>
    <definedName name="fcgc">#REF!</definedName>
    <definedName name="FCL" localSheetId="3">#REF!</definedName>
    <definedName name="FCL" localSheetId="29">#REF!</definedName>
    <definedName name="FCL">#REF!</definedName>
    <definedName name="FCode" localSheetId="6" hidden="1">[98]Uls!$D$46</definedName>
    <definedName name="FCode" localSheetId="24" hidden="1">#REF!</definedName>
    <definedName name="FCode" localSheetId="3" hidden="1">[98]Uls!$D$46</definedName>
    <definedName name="FCode" localSheetId="29" hidden="1">[98]Uls!$D$46</definedName>
    <definedName name="FCode" localSheetId="20" hidden="1">#REF!</definedName>
    <definedName name="FCode" hidden="1">#REF!</definedName>
    <definedName name="FCR">#REF!</definedName>
    <definedName name="FD" localSheetId="24">INDEX(#REF!,MATCH(#REF!,#REF!,0))</definedName>
    <definedName name="FD" localSheetId="3">INDEX(#REF!,MATCH(#REF!,#REF!,0))</definedName>
    <definedName name="FD" localSheetId="29">INDEX(#REF!,MATCH(#REF!,#REF!,0))</definedName>
    <definedName name="FD" localSheetId="20">INDEX(#REF!,MATCH(#REF!,#REF!,0))</definedName>
    <definedName name="FD">INDEX(#REF!,MATCH(#REF!,#REF!,0))</definedName>
    <definedName name="fda" localSheetId="20">#REF!</definedName>
    <definedName name="fda">#REF!</definedName>
    <definedName name="fdb" localSheetId="20">#REF!</definedName>
    <definedName name="fdb">#REF!</definedName>
    <definedName name="FDF">#REF!</definedName>
    <definedName name="fdfds" localSheetId="26">#REF!</definedName>
    <definedName name="fdfds" localSheetId="23">#REF!</definedName>
    <definedName name="fdfds">#REF!</definedName>
    <definedName name="FDGSDFG" localSheetId="6" hidden="1">{#N/A,#N/A,TRUE,"STEEL";#N/A,#N/A,TRUE,"OUTSIDE FAB.";#N/A,#N/A,TRUE,"WIP";#N/A,#N/A,TRUE,"FINISHED GOODS";#N/A,#N/A,TRUE,"SCRAP"}</definedName>
    <definedName name="FDGSDFG" localSheetId="26" hidden="1">{#N/A,#N/A,TRUE,"STEEL";#N/A,#N/A,TRUE,"OUTSIDE FAB.";#N/A,#N/A,TRUE,"WIP";#N/A,#N/A,TRUE,"FINISHED GOODS";#N/A,#N/A,TRUE,"SCRAP"}</definedName>
    <definedName name="FDGSDFG" localSheetId="24" hidden="1">{#N/A,#N/A,TRUE,"STEEL";#N/A,#N/A,TRUE,"OUTSIDE FAB.";#N/A,#N/A,TRUE,"WIP";#N/A,#N/A,TRUE,"FINISHED GOODS";#N/A,#N/A,TRUE,"SCRAP"}</definedName>
    <definedName name="FDGSDFG" localSheetId="3" hidden="1">{#N/A,#N/A,TRUE,"STEEL";#N/A,#N/A,TRUE,"OUTSIDE FAB.";#N/A,#N/A,TRUE,"WIP";#N/A,#N/A,TRUE,"FINISHED GOODS";#N/A,#N/A,TRUE,"SCRAP"}</definedName>
    <definedName name="FDGSDFG" localSheetId="29" hidden="1">{#N/A,#N/A,TRUE,"STEEL";#N/A,#N/A,TRUE,"OUTSIDE FAB.";#N/A,#N/A,TRUE,"WIP";#N/A,#N/A,TRUE,"FINISHED GOODS";#N/A,#N/A,TRUE,"SCRAP"}</definedName>
    <definedName name="FDGSDFG" localSheetId="20" hidden="1">{#N/A,#N/A,TRUE,"STEEL";#N/A,#N/A,TRUE,"OUTSIDE FAB.";#N/A,#N/A,TRUE,"WIP";#N/A,#N/A,TRUE,"FINISHED GOODS";#N/A,#N/A,TRUE,"SCRAP"}</definedName>
    <definedName name="FDGSDFG" localSheetId="23"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3">#REF!</definedName>
    <definedName name="Fdl" localSheetId="29">#REF!</definedName>
    <definedName name="Fdl" localSheetId="20">#REF!</definedName>
    <definedName name="Fdl">#REF!</definedName>
    <definedName name="FDN" localSheetId="6">IFERROR(LEFT(INDEX(#REF!,MATCH(#REF!,#REF!,0)),3),"")</definedName>
    <definedName name="FDN" localSheetId="24">#REF!</definedName>
    <definedName name="FDN" localSheetId="3">IFERROR(LEFT(INDEX(#REF!,MATCH(#REF!,#REF!,0)),3),"")</definedName>
    <definedName name="FDN" localSheetId="29">IFERROR(LEFT(INDEX(#REF!,MATCH(#REF!,#REF!,0)),3),"")</definedName>
    <definedName name="FDN" localSheetId="20">#REF!</definedName>
    <definedName name="FDN">#REF!</definedName>
    <definedName name="FDN_Conc" localSheetId="24">IFERROR(IF(#REF!&gt;=44242,(_xlfn.XLOOKUP(#REF!&amp;#REF!,#REF!,#REF!)),0),"")</definedName>
    <definedName name="FDN_Conc" localSheetId="20">IFERROR(IF(#REF!&gt;=44242,(_xlfn.XLOOKUP(#REF!&amp;#REF!,#REF!,#REF!)),0),"")</definedName>
    <definedName name="FDN_Conc">IFERROR(IF(#REF!&gt;=44242,(_xlfn.XLOOKUP(#REF!&amp;#REF!,#REF!,#REF!)),0),"")</definedName>
    <definedName name="FDN_Data">'[110]foundation counsumption'!$A$4:$AN$497</definedName>
    <definedName name="fdn_no" localSheetId="6">#REF!</definedName>
    <definedName name="fdn_no">#REF!</definedName>
    <definedName name="FDN_Rate" localSheetId="24">IFERROR(_xlfn.XLOOKUP(#REF!&amp;#REF!,#REF!,#REF!),"")</definedName>
    <definedName name="FDN_Rate" localSheetId="20">IFERROR(_xlfn.XLOOKUP(#REF!&amp;#REF!,#REF!,#REF!),"")</definedName>
    <definedName name="FDN_Rate">IFERROR(_xlfn.XLOOKUP(#REF!&amp;#REF!,#REF!,#REF!),"")</definedName>
    <definedName name="FDN_Revenue" localSheetId="24">IFERROR(IF(#REF!&gt;=44242,(_xlfn.XLOOKUP(#REF!&amp;#REF!,#REF!,#REF!)),0),"")</definedName>
    <definedName name="FDN_Revenue" localSheetId="20">IFERROR(IF(#REF!&gt;=44242,(_xlfn.XLOOKUP(#REF!&amp;#REF!,#REF!,#REF!)),0),"")</definedName>
    <definedName name="FDN_Revenue">IFERROR(IF(#REF!&gt;=44242,(_xlfn.XLOOKUP(#REF!&amp;#REF!,#REF!,#REF!)),0),"")</definedName>
    <definedName name="FDNBOQ132">#REF!</definedName>
    <definedName name="FDNBOQ400">#REF!</definedName>
    <definedName name="FDNtare" localSheetId="6">VLOOKUP([111]Foundation!XFB1&amp;" "&amp;[111]Foundation!XFC1,#REF!,2,0)/10^7</definedName>
    <definedName name="FDNtare" localSheetId="26">VLOOKUP(#REF!&amp;" "&amp;#REF!,#REF!,2,0)/10^7</definedName>
    <definedName name="FDNtare" localSheetId="24">VLOOKUP(#REF!&amp;" "&amp;#REF!,#REF!,2,0)/10^7</definedName>
    <definedName name="FDNtare" localSheetId="3">VLOOKUP([111]Foundation!XFB1&amp;" "&amp;[111]Foundation!XFC1,#REF!,2,0)/10^7</definedName>
    <definedName name="FDNtare" localSheetId="29">VLOOKUP([111]Foundation!XFB1&amp;" "&amp;[111]Foundation!XFC1,#REF!,2,0)/10^7</definedName>
    <definedName name="FDNtare" localSheetId="20">VLOOKUP(#REF!&amp;" "&amp;#REF!,#REF!,2,0)/10^7</definedName>
    <definedName name="FDNtare" localSheetId="23">VLOOKUP(#REF!&amp;" "&amp;#REF!,#REF!,2,0)/10^7</definedName>
    <definedName name="FDNtare">VLOOKUP(#REF!&amp;" "&amp;#REF!,#REF!,2,0)/10^7</definedName>
    <definedName name="FdnWet">'[112]FDn Wet'!$C$5:$H$27</definedName>
    <definedName name="Fdr">'[84]220 11  BS '!#REF!</definedName>
    <definedName name="Fdr_name">#REF!</definedName>
    <definedName name="fdsdafas" hidden="1">{"'TP-SUMMARY'!$I$11:$K$11"}</definedName>
    <definedName name="fdsdf">#REF!</definedName>
    <definedName name="fdytf">#REF!</definedName>
    <definedName name="FE" localSheetId="6">#REF!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 localSheetId="3">#REF!</definedName>
    <definedName name="fff" localSheetId="29">#REF!</definedName>
    <definedName name="fff">#REF!</definedName>
    <definedName name="ffff">#REF!</definedName>
    <definedName name="ffffff">#REF!</definedName>
    <definedName name="fffffffff">[54]GWC!#REF!</definedName>
    <definedName name="fffffffffff">'[113]UNP-NCW '!#REF!</definedName>
    <definedName name="fffffg" hidden="1">{"form-D1",#N/A,FALSE,"FORM-D1";"form-D1_amt",#N/A,FALSE,"FORM-D1"}</definedName>
    <definedName name="ffhfhf">#REF!</definedName>
    <definedName name="FFR" localSheetId="26">#REF!</definedName>
    <definedName name="FFR" localSheetId="23">#REF!</definedName>
    <definedName name="FFR" localSheetId="1">#REF!</definedName>
    <definedName name="FFR">#REF!</definedName>
    <definedName name="ffvvv">[54]GWC!#REF!</definedName>
    <definedName name="fg" localSheetId="6" hidden="1">{"'PROFITABILITY'!$A$1:$F$45"}</definedName>
    <definedName name="fg" localSheetId="26" hidden="1">{"'PROFITABILITY'!$A$1:$F$45"}</definedName>
    <definedName name="fg" localSheetId="24" hidden="1">{"'PROFITABILITY'!$A$1:$F$45"}</definedName>
    <definedName name="fg" localSheetId="3" hidden="1">{"'PROFITABILITY'!$A$1:$F$45"}</definedName>
    <definedName name="fg" localSheetId="29" hidden="1">{"'PROFITABILITY'!$A$1:$F$45"}</definedName>
    <definedName name="fg" localSheetId="20" hidden="1">{"'PROFITABILITY'!$A$1:$F$45"}</definedName>
    <definedName name="fg" localSheetId="23" hidden="1">{"'PROFITABILITY'!$A$1:$F$45"}</definedName>
    <definedName name="fg" hidden="1">{"'PROFITABILITY'!$A$1:$F$45"}</definedName>
    <definedName name="FG46TBTB4RTDKDK">#REF!</definedName>
    <definedName name="fgdfgg" localSheetId="1">#REF!</definedName>
    <definedName name="fgdfgg">#REF!</definedName>
    <definedName name="fgf">#REF!</definedName>
    <definedName name="FGNFN">#REF!</definedName>
    <definedName name="fgRKRKRKRKRKRKRKRKRKRKRKTBTBSPD">#REF!</definedName>
    <definedName name="FH" localSheetId="6">INDEX(#REF!,MATCH(#REF!,#REF!,0))</definedName>
    <definedName name="Fh" localSheetId="24">#REF!</definedName>
    <definedName name="FH" localSheetId="3">INDEX(#REF!,MATCH(#REF!,#REF!,0))</definedName>
    <definedName name="FH" localSheetId="29">INDEX(#REF!,MATCH(#REF!,#REF!,0))</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 localSheetId="3">#REF!</definedName>
    <definedName name="FI" localSheetId="29">#REF!</definedName>
    <definedName name="FI" localSheetId="1">#REF!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 localSheetId="6">[58]RA!$P$8</definedName>
    <definedName name="finesand" localSheetId="24">#REF!</definedName>
    <definedName name="finesand" localSheetId="3">[58]RA!$P$8</definedName>
    <definedName name="finesand" localSheetId="29">[58]RA!$P$8</definedName>
    <definedName name="finesand" localSheetId="20">#REF!</definedName>
    <definedName name="finesand">#REF!</definedName>
    <definedName name="FIrate" localSheetId="26">#REF!</definedName>
    <definedName name="FIrate" localSheetId="20">#REF!</definedName>
    <definedName name="FIrate" localSheetId="23">#REF!</definedName>
    <definedName name="FIrate">#REF!</definedName>
    <definedName name="FIratye" localSheetId="26">#REF!</definedName>
    <definedName name="FIratye" localSheetId="23">#REF!</definedName>
    <definedName name="FIratye">#REF!</definedName>
    <definedName name="FIRE_AREA">#REF!</definedName>
    <definedName name="FireFighting">#REF!</definedName>
    <definedName name="FIT">#REF!</definedName>
    <definedName name="FIT___0">#REF!</definedName>
    <definedName name="FIT___13">#REF!</definedName>
    <definedName name="FJ" localSheetId="24">INDEX(#REF!,MATCH(#REF!,#REF!,0))</definedName>
    <definedName name="FJ" localSheetId="20">INDEX(#REF!,MATCH(#REF!,#REF!,0))</definedName>
    <definedName name="FJ">INDEX(#REF!,MATCH(#REF!,#REF!,0))</definedName>
    <definedName name="fjhgfd" localSheetId="26" hidden="1">{"'Sheet1'!$A$4386:$N$4591"}</definedName>
    <definedName name="fjhgfd" localSheetId="24" hidden="1">{"'Sheet1'!$A$4386:$N$4591"}</definedName>
    <definedName name="fjhgfd" localSheetId="3" hidden="1">{"'Sheet1'!$A$4386:$N$4591"}</definedName>
    <definedName name="fjhgfd" localSheetId="29" hidden="1">{"'Sheet1'!$A$4386:$N$4591"}</definedName>
    <definedName name="fjhgfd" localSheetId="20" hidden="1">{"'Sheet1'!$A$4386:$N$4591"}</definedName>
    <definedName name="fjhgfd" localSheetId="23" hidden="1">{"'Sheet1'!$A$4386:$N$4591"}</definedName>
    <definedName name="fjhgfd" hidden="1">{"'Sheet1'!$A$4386:$N$4591"}</definedName>
    <definedName name="FK" localSheetId="24">INDEX(#REF!,MATCH(#REF!,#REF!,0))</definedName>
    <definedName name="FK" localSheetId="20">INDEX(#REF!,MATCH(#REF!,#REF!,0))</definedName>
    <definedName name="FK">INDEX(#REF!,MATCH(#REF!,#REF!,0))</definedName>
    <definedName name="FL" localSheetId="24">INDEX(#REF!,MATCH(#REF!,#REF!,0))</definedName>
    <definedName name="FL" localSheetId="20">INDEX(#REF!,MATCH(#REF!,#REF!,0))</definedName>
    <definedName name="FL">INDEX(#REF!,MATCH(#REF!,#REF!,0))</definedName>
    <definedName name="FLG">#REF!</definedName>
    <definedName name="FLG_Orifice">#REF!</definedName>
    <definedName name="FLK">#REF!</definedName>
    <definedName name="Floor" localSheetId="6">'[81]ANNEXURE-A'!$C$4</definedName>
    <definedName name="Floor" localSheetId="26">#REF!</definedName>
    <definedName name="Floor" localSheetId="24">#REF!</definedName>
    <definedName name="Floor" localSheetId="3">'[81]ANNEXURE-A'!$C$4</definedName>
    <definedName name="Floor" localSheetId="29">'[81]ANNEXURE-A'!$C$4</definedName>
    <definedName name="Floor" localSheetId="20">#REF!</definedName>
    <definedName name="Floor" localSheetId="23">#REF!</definedName>
    <definedName name="Floor">#REF!</definedName>
    <definedName name="flow" localSheetId="26">#REF!</definedName>
    <definedName name="flow" localSheetId="23">#REF!</definedName>
    <definedName name="flow">#REF!</definedName>
    <definedName name="FM" localSheetId="26">INDEX(#REF!,MATCH(#REF!,#REF!,0))</definedName>
    <definedName name="FM" localSheetId="24">INDEX(#REF!,MATCH(#REF!,#REF!,0))</definedName>
    <definedName name="FM" localSheetId="3">INDEX(#REF!,MATCH(#REF!,#REF!,0))</definedName>
    <definedName name="FM" localSheetId="29">INDEX(#REF!,MATCH(#REF!,#REF!,0))</definedName>
    <definedName name="Fm" localSheetId="20">#REF!</definedName>
    <definedName name="FM" localSheetId="23">INDEX(#REF!,MATCH(#REF!,#REF!,0))</definedName>
    <definedName name="FM">INDEX(#REF!,MATCH(#REF!,#REF!,0))</definedName>
    <definedName name="fme">#REF!</definedName>
    <definedName name="Fmg">#REF!</definedName>
    <definedName name="Fml" localSheetId="3">#REF!</definedName>
    <definedName name="Fml" localSheetId="29">#REF!</definedName>
    <definedName name="Fml">#REF!</definedName>
    <definedName name="Fmr" localSheetId="3">#REF!</definedName>
    <definedName name="Fmr" localSheetId="29">#REF!</definedName>
    <definedName name="Fmr">#REF!</definedName>
    <definedName name="fmw">#REF!</definedName>
    <definedName name="fn">#REF!</definedName>
    <definedName name="FND">#REF!</definedName>
    <definedName name="fo" localSheetId="26">#REF!</definedName>
    <definedName name="fo" localSheetId="23">#REF!</definedName>
    <definedName name="fo">#REF!</definedName>
    <definedName name="foa">#REF!</definedName>
    <definedName name="for_item">#REF!</definedName>
    <definedName name="Forecast">#REF!</definedName>
    <definedName name="Forecast_Receivables" localSheetId="26">#REF!</definedName>
    <definedName name="Forecast_Receivables" localSheetId="23">#REF!</definedName>
    <definedName name="Forecast_Receivables">#REF!</definedName>
    <definedName name="foren" localSheetId="6" hidden="1">{"Execavation",#N/A,FALSE,"furniture (employer)"}</definedName>
    <definedName name="foren" localSheetId="26" hidden="1">{"Execavation",#N/A,FALSE,"furniture (employer)"}</definedName>
    <definedName name="foren" localSheetId="24" hidden="1">{"Execavation",#N/A,FALSE,"furniture (employer)"}</definedName>
    <definedName name="foren" localSheetId="3" hidden="1">{"Execavation",#N/A,FALSE,"furniture (employer)"}</definedName>
    <definedName name="foren" localSheetId="29" hidden="1">{"Execavation",#N/A,FALSE,"furniture (employer)"}</definedName>
    <definedName name="foren" localSheetId="20" hidden="1">{"Execavation",#N/A,FALSE,"furniture (employer)"}</definedName>
    <definedName name="foren" localSheetId="23" hidden="1">{"Execavation",#N/A,FALSE,"furniture (employer)"}</definedName>
    <definedName name="foren" hidden="1">{"Execavation",#N/A,FALSE,"furniture (employer)"}</definedName>
    <definedName name="foreststatus">#REF!</definedName>
    <definedName name="formu" localSheetId="20">#REF!</definedName>
    <definedName name="formu">#REF!</definedName>
    <definedName name="Formula">'[114]except wiring'!#REF!</definedName>
    <definedName name="Formwork" localSheetId="6">[59]Yard!$L$84</definedName>
    <definedName name="Formwork" localSheetId="24">#REF!</definedName>
    <definedName name="Formwork" localSheetId="3">[59]Yard!$L$84</definedName>
    <definedName name="Formwork" localSheetId="29">[59]Yard!$L$84</definedName>
    <definedName name="Formwork" localSheetId="20">#REF!</definedName>
    <definedName name="Formwork">#REF!</definedName>
    <definedName name="forpor" localSheetId="6">'[115]General input'!$B$6</definedName>
    <definedName name="forpor" localSheetId="24">#REF!</definedName>
    <definedName name="forpor" localSheetId="3">'[115]General input'!$B$6</definedName>
    <definedName name="forpor" localSheetId="29">'[115]General input'!$B$6</definedName>
    <definedName name="forpor" localSheetId="20">#REF!</definedName>
    <definedName name="forpor">#REF!</definedName>
    <definedName name="forthemonth" localSheetId="26">#REF!</definedName>
    <definedName name="forthemonth" localSheetId="23">#REF!</definedName>
    <definedName name="forthemonth" localSheetId="1">#REF!</definedName>
    <definedName name="forthemonth">#REF!</definedName>
    <definedName name="FOS">#REF!</definedName>
    <definedName name="FOS.NLC">#REF!</definedName>
    <definedName name="FOS.SCF">#REF!</definedName>
    <definedName name="Foundation">[102]Foundation!$A$3:$AT$857</definedName>
    <definedName name="FoundationTool" localSheetId="24">OFFSET(#REF!,0,0,COUNTA(#REF!),1)</definedName>
    <definedName name="FoundationTool">OFFSET(#REF!,0,0,COUNTA(#REF!),1)</definedName>
    <definedName name="fourhundred">'[110]FOUND CUNSUMTION'!$E$6:$W$534</definedName>
    <definedName name="fourty" localSheetId="6">'[103]RATES (2)'!$L$18</definedName>
    <definedName name="fourty" localSheetId="24">#REF!</definedName>
    <definedName name="fourty" localSheetId="3">'[103]RATES (2)'!$L$18</definedName>
    <definedName name="fourty" localSheetId="29">'[103]RATES (2)'!$L$18</definedName>
    <definedName name="fourty" localSheetId="20">#REF!</definedName>
    <definedName name="fourty">#REF!</definedName>
    <definedName name="Fp" localSheetId="6">[67]DSLP!#REF!</definedName>
    <definedName name="Fp" localSheetId="26">#REF!</definedName>
    <definedName name="Fp" localSheetId="24">#REF!</definedName>
    <definedName name="Fp" localSheetId="3">[67]DSLP!#REF!</definedName>
    <definedName name="Fp" localSheetId="29">[67]DSLP!#REF!</definedName>
    <definedName name="fp" localSheetId="20">#REF!</definedName>
    <definedName name="Fp" localSheetId="23">#REF!</definedName>
    <definedName name="Fp">#REF!</definedName>
    <definedName name="Fpi" localSheetId="20">#REF!</definedName>
    <definedName name="Fpi">#REF!</definedName>
    <definedName name="Fpi0">#REF!</definedName>
    <definedName name="Fr" localSheetId="6" hidden="1">{"'PROFITABILITY'!$A$1:$F$45"}</definedName>
    <definedName name="Fr" localSheetId="26" hidden="1">{"'PROFITABILITY'!$A$1:$F$45"}</definedName>
    <definedName name="Fr" localSheetId="24" hidden="1">{"'PROFITABILITY'!$A$1:$F$45"}</definedName>
    <definedName name="Fr" localSheetId="3" hidden="1">{"'PROFITABILITY'!$A$1:$F$45"}</definedName>
    <definedName name="Fr" localSheetId="29" hidden="1">{"'PROFITABILITY'!$A$1:$F$45"}</definedName>
    <definedName name="Fr" localSheetId="20" hidden="1">{"'PROFITABILITY'!$A$1:$F$45"}</definedName>
    <definedName name="Fr" localSheetId="23" hidden="1">{"'PROFITABILITY'!$A$1:$F$45"}</definedName>
    <definedName name="Fr" hidden="1">{"'PROFITABILITY'!$A$1:$F$45"}</definedName>
    <definedName name="Fr_charges" localSheetId="1">#REF!</definedName>
    <definedName name="Fr_charges">#REF!</definedName>
    <definedName name="FRANCS">#REF!</definedName>
    <definedName name="free">[18]Design!#REF!</definedName>
    <definedName name="Freight_forwarding" localSheetId="6">'[91]Master data'!$A$18:$B$19</definedName>
    <definedName name="Freight_forwarding" localSheetId="24">#REF!</definedName>
    <definedName name="Freight_forwarding" localSheetId="3">'[91]Master data'!$A$18:$B$19</definedName>
    <definedName name="Freight_forwarding" localSheetId="29">'[91]Master data'!$A$18:$B$19</definedName>
    <definedName name="Freight_forwarding" localSheetId="20">#REF!</definedName>
    <definedName name="Freight_forwarding">#REF!</definedName>
    <definedName name="frght">[116]SIN!$A$1:$K$123</definedName>
    <definedName name="fri" localSheetId="26">#REF!</definedName>
    <definedName name="fri" localSheetId="20">#REF!</definedName>
    <definedName name="fri" localSheetId="23">#REF!</definedName>
    <definedName name="fri">#REF!</definedName>
    <definedName name="frierect" localSheetId="1">#REF!</definedName>
    <definedName name="frierect">#REF!</definedName>
    <definedName name="Frl" localSheetId="3">#REF!</definedName>
    <definedName name="Frl" localSheetId="29">#REF!</definedName>
    <definedName name="Frl">#REF!</definedName>
    <definedName name="frnorms">#REF!</definedName>
    <definedName name="FRONTPAGE">#REF!</definedName>
    <definedName name="Frr">'[84]220 11  BS '!#REF!</definedName>
    <definedName name="FRRRRR">#REF!</definedName>
    <definedName name="Fruit">#REF!</definedName>
    <definedName name="Fs" localSheetId="6">[67]DSLP!#REF!</definedName>
    <definedName name="Fs" localSheetId="26">#REF!</definedName>
    <definedName name="Fs" localSheetId="24">#REF!</definedName>
    <definedName name="Fs" localSheetId="3">[67]DSLP!#REF!</definedName>
    <definedName name="Fs" localSheetId="29">[67]DSLP!#REF!</definedName>
    <definedName name="fs" localSheetId="20">#REF!</definedName>
    <definedName name="Fs" localSheetId="23">#REF!</definedName>
    <definedName name="Fs">#REF!</definedName>
    <definedName name="fsadfds">#REF!</definedName>
    <definedName name="fsdd" localSheetId="6" hidden="1">'[1]Rate Analysis'!#REF!</definedName>
    <definedName name="fsdd" localSheetId="24" hidden="1">#REF!</definedName>
    <definedName name="fsdd" localSheetId="3" hidden="1">'[1]Rate Analysis'!#REF!</definedName>
    <definedName name="fsdd" localSheetId="29" hidden="1">'[1]Rate Analysis'!#REF!</definedName>
    <definedName name="fsdd" localSheetId="20" hidden="1">#REF!</definedName>
    <definedName name="fsdd" hidden="1">#REF!</definedName>
    <definedName name="fsdg">[117]Sum!$J$10</definedName>
    <definedName name="fsg" localSheetId="20">#REF!</definedName>
    <definedName name="fsg">#REF!</definedName>
    <definedName name="Fst" localSheetId="20">#REF!</definedName>
    <definedName name="Fst">#REF!</definedName>
    <definedName name="FT" localSheetId="26">#REF!</definedName>
    <definedName name="FT" localSheetId="23">#REF!</definedName>
    <definedName name="FT">#REF!</definedName>
    <definedName name="FT0">#REF!</definedName>
    <definedName name="fto">#REF!</definedName>
    <definedName name="Fuel_Type">#REF!</definedName>
    <definedName name="Full_Print">#REF!</definedName>
    <definedName name="fullview">#REF!</definedName>
    <definedName name="FUND_M8_A_B" localSheetId="26">#REF!</definedName>
    <definedName name="FUND_M8_A_B" localSheetId="23">#REF!</definedName>
    <definedName name="FUND_M8_A_B">#REF!</definedName>
    <definedName name="FUNDFLOW_B8A">#REF!</definedName>
    <definedName name="FUNDFLOW_B8B">#REF!</definedName>
    <definedName name="funds" localSheetId="26" hidden="1">{"'Sheet1'!$A$4386:$N$4591"}</definedName>
    <definedName name="funds" localSheetId="24" hidden="1">{"'Sheet1'!$A$4386:$N$4591"}</definedName>
    <definedName name="funds" localSheetId="3" hidden="1">{"'Sheet1'!$A$4386:$N$4591"}</definedName>
    <definedName name="funds" localSheetId="29" hidden="1">{"'Sheet1'!$A$4386:$N$4591"}</definedName>
    <definedName name="funds" localSheetId="20" hidden="1">{"'Sheet1'!$A$4386:$N$4591"}</definedName>
    <definedName name="funds" localSheetId="23" hidden="1">{"'Sheet1'!$A$4386:$N$4591"}</definedName>
    <definedName name="funds" hidden="1">{"'Sheet1'!$A$4386:$N$4591"}</definedName>
    <definedName name="Fv">#REF!</definedName>
    <definedName name="Fvl" localSheetId="3">#REF!</definedName>
    <definedName name="Fvl" localSheetId="29">#REF!</definedName>
    <definedName name="Fvl">#REF!</definedName>
    <definedName name="Fvr">'[84]220 11  BS '!#REF!</definedName>
    <definedName name="fw">#REF!</definedName>
    <definedName name="fwi" localSheetId="3">#REF!</definedName>
    <definedName name="fwi" localSheetId="29">#REF!</definedName>
    <definedName name="fwi">#REF!</definedName>
    <definedName name="fwii">#REF!</definedName>
    <definedName name="fwio">#REF!</definedName>
    <definedName name="fww">#REF!</definedName>
    <definedName name="fytyfhjyguky">#REF!</definedName>
    <definedName name="g" localSheetId="26">#REF!</definedName>
    <definedName name="g" localSheetId="3">#REF!</definedName>
    <definedName name="g" localSheetId="29">#REF!</definedName>
    <definedName name="g" localSheetId="23">#REF!</definedName>
    <definedName name="g" localSheetId="1">#REF!</definedName>
    <definedName name="g">#REF!</definedName>
    <definedName name="G083BAAN1">#REF!</definedName>
    <definedName name="G0a" localSheetId="6">[105]Data!$C$10</definedName>
    <definedName name="G0a" localSheetId="24">#REF!</definedName>
    <definedName name="G0a" localSheetId="3">[105]Data!$C$10</definedName>
    <definedName name="G0a" localSheetId="29">[105]Data!$C$10</definedName>
    <definedName name="G0a" localSheetId="20">#REF!</definedName>
    <definedName name="G0a">#REF!</definedName>
    <definedName name="g2_1">#REF!</definedName>
    <definedName name="GA" localSheetId="24">INDEX(#REF!,MATCH(#REF!,#REF!,0))</definedName>
    <definedName name="GA" localSheetId="20">INDEX(#REF!,MATCH(#REF!,#REF!,0))</definedName>
    <definedName name="GA">INDEX(#REF!,MATCH(#REF!,#REF!,0))</definedName>
    <definedName name="gama" localSheetId="26">#REF!</definedName>
    <definedName name="gama" localSheetId="20">#REF!</definedName>
    <definedName name="gama" localSheetId="23">#REF!</definedName>
    <definedName name="gama">#REF!</definedName>
    <definedName name="gamah" localSheetId="26">#REF!</definedName>
    <definedName name="gamah" localSheetId="23">#REF!</definedName>
    <definedName name="gamah">#REF!</definedName>
    <definedName name="gamma">#REF!</definedName>
    <definedName name="GangStructure">#REF!</definedName>
    <definedName name="GAS">#REF!</definedName>
    <definedName name="gate">#REF!</definedName>
    <definedName name="GB" localSheetId="24">INDEX(#REF!,MATCH(#REF!,#REF!,0))</definedName>
    <definedName name="GB" localSheetId="20">INDEX(#REF!,MATCH(#REF!,#REF!,0))</definedName>
    <definedName name="GB">INDEX(#REF!,MATCH(#REF!,#REF!,0))</definedName>
    <definedName name="GBDFG">#REF!</definedName>
    <definedName name="GC" localSheetId="24">INDEX(#REF!,MATCH(#REF!,#REF!,0))</definedName>
    <definedName name="GC" localSheetId="3">INDEX(#REF!,MATCH(#REF!,#REF!,0))</definedName>
    <definedName name="GC" localSheetId="29">INDEX(#REF!,MATCH(#REF!,#REF!,0))</definedName>
    <definedName name="GC" localSheetId="20">INDEX(#REF!,MATCH(#REF!,#REF!,0))</definedName>
    <definedName name="GC">INDEX(#REF!,MATCH(#REF!,#REF!,0))</definedName>
    <definedName name="Gci">'[84]220 11  BS '!#REF!</definedName>
    <definedName name="gcr">#REF!</definedName>
    <definedName name="GD" localSheetId="6">INDEX(#REF!,MATCH(#REF!,#REF!,0))</definedName>
    <definedName name="gd" localSheetId="24">#REF!</definedName>
    <definedName name="GD" localSheetId="3">INDEX(#REF!,MATCH(#REF!,#REF!,0))</definedName>
    <definedName name="GD" localSheetId="29">INDEX(#REF!,MATCH(#REF!,#REF!,0))</definedName>
    <definedName name="gd">#REF!</definedName>
    <definedName name="GDGSDGG">#REF!</definedName>
    <definedName name="GE" localSheetId="26">INDEX(#REF!,MATCH(#REF!,#REF!,0))</definedName>
    <definedName name="GE" localSheetId="24">INDEX(#REF!,MATCH(#REF!,#REF!,0))</definedName>
    <definedName name="GE" localSheetId="3">INDEX(#REF!,MATCH(#REF!,#REF!,0))</definedName>
    <definedName name="GE" localSheetId="29">INDEX(#REF!,MATCH(#REF!,#REF!,0))</definedName>
    <definedName name="ge" localSheetId="20">#REF!</definedName>
    <definedName name="GE" localSheetId="23">INDEX(#REF!,MATCH(#REF!,#REF!,0))</definedName>
    <definedName name="GE">INDEX(#REF!,MATCH(#REF!,#REF!,0))</definedName>
    <definedName name="ge_1">#REF!</definedName>
    <definedName name="GEN">#REF!</definedName>
    <definedName name="Gender" localSheetId="6">'[118]FAMILY TEXT'!$D$2:$D$3</definedName>
    <definedName name="Gender" localSheetId="24">#REF!</definedName>
    <definedName name="Gender" localSheetId="3">'[118]FAMILY TEXT'!$D$2:$D$3</definedName>
    <definedName name="Gender" localSheetId="29">'[118]FAMILY TEXT'!$D$2:$D$3</definedName>
    <definedName name="Gender" localSheetId="20">#REF!</definedName>
    <definedName name="Gender">#REF!</definedName>
    <definedName name="GenSet125" localSheetId="6">[11]Basicrates!$D$127</definedName>
    <definedName name="GenSet125" localSheetId="24">#REF!</definedName>
    <definedName name="GenSet125" localSheetId="3">[11]Basicrates!$D$127</definedName>
    <definedName name="GenSet125" localSheetId="29">[11]Basicrates!$D$127</definedName>
    <definedName name="GenSet125" localSheetId="20">#REF!</definedName>
    <definedName name="GenSet125">#REF!</definedName>
    <definedName name="Gera" localSheetId="6">[119]BOQ!#REF!</definedName>
    <definedName name="Gera" localSheetId="24">#REF!</definedName>
    <definedName name="Gera" localSheetId="3">[119]BOQ!#REF!</definedName>
    <definedName name="Gera" localSheetId="29">[119]BOQ!#REF!</definedName>
    <definedName name="Gera" localSheetId="20">#REF!</definedName>
    <definedName name="Gera">#REF!</definedName>
    <definedName name="GF" localSheetId="24">INDEX(#REF!,MATCH(#REF!,#REF!,0))</definedName>
    <definedName name="GF" localSheetId="20">INDEX(#REF!,MATCH(#REF!,#REF!,0))</definedName>
    <definedName name="GF">INDEX(#REF!,MATCH(#REF!,#REF!,0))</definedName>
    <definedName name="GFA" localSheetId="20">#REF!</definedName>
    <definedName name="GFA">#REF!</definedName>
    <definedName name="GFA_1">"#REF!"</definedName>
    <definedName name="GFGFG" localSheetId="6" hidden="1">#REF!</definedName>
    <definedName name="GFGFG" localSheetId="26" hidden="1">#REF!</definedName>
    <definedName name="GFGFG" localSheetId="20" hidden="1">#REF!</definedName>
    <definedName name="GFGFG" localSheetId="23" hidden="1">#REF!</definedName>
    <definedName name="GFGFG" hidden="1">#REF!</definedName>
    <definedName name="gfiopbhg">#REF!</definedName>
    <definedName name="GFJR" localSheetId="20">#REF!</definedName>
    <definedName name="GFJR">#REF!</definedName>
    <definedName name="gg" localSheetId="6">#REF!</definedName>
    <definedName name="gg">#REF!</definedName>
    <definedName name="GGF">#REF!</definedName>
    <definedName name="ggg" localSheetId="6" hidden="1">{"'PROFITABILITY'!$A$1:$F$45"}</definedName>
    <definedName name="ggg" localSheetId="26" hidden="1">{"'PROFITABILITY'!$A$1:$F$45"}</definedName>
    <definedName name="ggg" localSheetId="24" hidden="1">{"'PROFITABILITY'!$A$1:$F$45"}</definedName>
    <definedName name="ggg" localSheetId="3" hidden="1">{"'PROFITABILITY'!$A$1:$F$45"}</definedName>
    <definedName name="ggg" localSheetId="29" hidden="1">{"'PROFITABILITY'!$A$1:$F$45"}</definedName>
    <definedName name="GGG" localSheetId="20">#REF!</definedName>
    <definedName name="ggg" localSheetId="23" hidden="1">{"'PROFITABILITY'!$A$1:$F$45"}</definedName>
    <definedName name="ggg" hidden="1">{"'PROFITABILITY'!$A$1:$F$45"}</definedName>
    <definedName name="GGGG">#REF!</definedName>
    <definedName name="ggt">#REF!</definedName>
    <definedName name="GH" localSheetId="24">INDEX(#REF!,MATCH(#REF!,#REF!,0))</definedName>
    <definedName name="GH" localSheetId="3">INDEX(#REF!,MATCH(#REF!,#REF!,0))</definedName>
    <definedName name="GH" localSheetId="29">INDEX(#REF!,MATCH(#REF!,#REF!,0))</definedName>
    <definedName name="GH" localSheetId="20">INDEX(#REF!,MATCH(#REF!,#REF!,0))</definedName>
    <definedName name="GH">INDEX(#REF!,MATCH(#REF!,#REF!,0))</definedName>
    <definedName name="ghmgm" hidden="1">{"'PROFITABILITY'!$A$1:$F$45"}</definedName>
    <definedName name="GI" localSheetId="26">INDEX(#REF!,MATCH(#REF!,#REF!,0))</definedName>
    <definedName name="GI" localSheetId="24">INDEX(#REF!,MATCH(#REF!,#REF!,0))</definedName>
    <definedName name="GI" localSheetId="3">INDEX(#REF!,MATCH(#REF!,#REF!,0))</definedName>
    <definedName name="GI" localSheetId="29">INDEX(#REF!,MATCH(#REF!,#REF!,0))</definedName>
    <definedName name="GI" localSheetId="20">#REF!</definedName>
    <definedName name="GI" localSheetId="23">INDEX(#REF!,MATCH(#REF!,#REF!,0))</definedName>
    <definedName name="GI">INDEX(#REF!,MATCH(#REF!,#REF!,0))</definedName>
    <definedName name="girder.span">#REF!</definedName>
    <definedName name="GIUIO"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2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2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29"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2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localSheetId="2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6"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26"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24"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3"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29"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2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localSheetId="23"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 localSheetId="24">INDEX(#REF!,MATCH(#REF!,#REF!,0))</definedName>
    <definedName name="GJ" localSheetId="20">INDEX(#REF!,MATCH(#REF!,#REF!,0))</definedName>
    <definedName name="GJ">INDEX(#REF!,MATCH(#REF!,#REF!,0))</definedName>
    <definedName name="gk" localSheetId="6">#REF!</definedName>
    <definedName name="gk" localSheetId="26">#REF!</definedName>
    <definedName name="gk" localSheetId="20">#REF!</definedName>
    <definedName name="gk" localSheetId="23">#REF!</definedName>
    <definedName name="gk">#REF!</definedName>
    <definedName name="GL" localSheetId="24">INDEX(#REF!,MATCH(#REF!,#REF!,0))</definedName>
    <definedName name="GL" localSheetId="20">INDEX(#REF!,MATCH(#REF!,#REF!,0))</definedName>
    <definedName name="GL">INDEX(#REF!,MATCH(#REF!,#REF!,0))</definedName>
    <definedName name="GlazedCeramicTiles" localSheetId="6">'[120]Basic Rates'!$C$20</definedName>
    <definedName name="GlazedCeramicTiles" localSheetId="24">#REF!</definedName>
    <definedName name="GlazedCeramicTiles" localSheetId="3">'[120]Basic Rates'!$C$20</definedName>
    <definedName name="GlazedCeramicTiles" localSheetId="29">'[120]Basic Rates'!$C$20</definedName>
    <definedName name="GlazedCeramicTiles" localSheetId="20">#REF!</definedName>
    <definedName name="GlazedCeramicTiles">#REF!</definedName>
    <definedName name="globe" localSheetId="6">#REF!</definedName>
    <definedName name="globe" localSheetId="26">#REF!</definedName>
    <definedName name="globe" localSheetId="23">#REF!</definedName>
    <definedName name="globe">#REF!</definedName>
    <definedName name="GM" localSheetId="24">INDEX(#REF!,MATCH(#REF!,#REF!,0))</definedName>
    <definedName name="GM" localSheetId="20">INDEX(#REF!,MATCH(#REF!,#REF!,0))</definedName>
    <definedName name="GM">INDEX(#REF!,MATCH(#REF!,#REF!,0))</definedName>
    <definedName name="Gma" localSheetId="6">[105]Data!$C$11</definedName>
    <definedName name="Gma" localSheetId="24">#REF!</definedName>
    <definedName name="Gma" localSheetId="3">[105]Data!$C$11</definedName>
    <definedName name="Gma" localSheetId="29">[105]Data!$C$11</definedName>
    <definedName name="Gma" localSheetId="20">#REF!</definedName>
    <definedName name="Gma">#REF!</definedName>
    <definedName name="Gml" localSheetId="6">[105]Data!$C$14</definedName>
    <definedName name="Gml" localSheetId="24">#REF!</definedName>
    <definedName name="Gml" localSheetId="3">[105]Data!$C$14</definedName>
    <definedName name="Gml" localSheetId="29">[105]Data!$C$14</definedName>
    <definedName name="Gml" localSheetId="20">#REF!</definedName>
    <definedName name="Gml">#REF!</definedName>
    <definedName name="GMR" localSheetId="20">#REF!</definedName>
    <definedName name="GMR">#REF!</definedName>
    <definedName name="gn" localSheetId="20">#REF!</definedName>
    <definedName name="gn">#REF!</definedName>
    <definedName name="GND">#REF!</definedName>
    <definedName name="gngn" localSheetId="3">#REF!</definedName>
    <definedName name="gngn" localSheetId="29">#REF!</definedName>
    <definedName name="gngn">#REF!</definedName>
    <definedName name="Godavari">#REF!</definedName>
    <definedName name="Gol" localSheetId="6">[105]Data!$C$13</definedName>
    <definedName name="Gol" localSheetId="24">#REF!</definedName>
    <definedName name="Gol" localSheetId="3">[105]Data!$C$13</definedName>
    <definedName name="Gol" localSheetId="29">[105]Data!$C$13</definedName>
    <definedName name="Gol" localSheetId="20">#REF!</definedName>
    <definedName name="Gol">#REF!</definedName>
    <definedName name="GP" localSheetId="26">#REF!</definedName>
    <definedName name="GP" localSheetId="23">#REF!</definedName>
    <definedName name="GP" localSheetId="1">#REF!</definedName>
    <definedName name="GP">#REF!</definedName>
    <definedName name="GPR">#REF!</definedName>
    <definedName name="GPs" localSheetId="1">#REF!</definedName>
    <definedName name="GPs">#REF!</definedName>
    <definedName name="GPTL">#REF!</definedName>
    <definedName name="Gravel_incl_transport">#REF!</definedName>
    <definedName name="grconc" localSheetId="6">[23]Intro!$L$157</definedName>
    <definedName name="grconc" localSheetId="24">#REF!</definedName>
    <definedName name="grconc" localSheetId="3">[23]Intro!$L$157</definedName>
    <definedName name="grconc" localSheetId="29">[23]Intro!$L$157</definedName>
    <definedName name="grconc" localSheetId="20">#REF!</definedName>
    <definedName name="grconc">#REF!</definedName>
    <definedName name="GrdLineMr" localSheetId="26">#REF!</definedName>
    <definedName name="GrdLineMr" localSheetId="20">#REF!</definedName>
    <definedName name="GrdLineMr" localSheetId="23">#REF!</definedName>
    <definedName name="GrdLineMr">#REF!</definedName>
    <definedName name="GrdLineShear" localSheetId="26">#REF!</definedName>
    <definedName name="GrdLineShear" localSheetId="23">#REF!</definedName>
    <definedName name="GrdLineShear">#REF!</definedName>
    <definedName name="GRGRREG">#REF!</definedName>
    <definedName name="grid">#REF!</definedName>
    <definedName name="GRLvl">#REF!</definedName>
    <definedName name="gross" localSheetId="1">#REF!</definedName>
    <definedName name="gross">#REF!</definedName>
    <definedName name="GROUND">#REF!</definedName>
    <definedName name="GROUND220">#REF!</definedName>
    <definedName name="Groundinga" localSheetId="6" hidden="1">{"'PROFITABILITY'!$A$1:$F$45"}</definedName>
    <definedName name="Groundinga" localSheetId="26" hidden="1">{"'PROFITABILITY'!$A$1:$F$45"}</definedName>
    <definedName name="Groundinga" localSheetId="24" hidden="1">{"'PROFITABILITY'!$A$1:$F$45"}</definedName>
    <definedName name="Groundinga" localSheetId="3" hidden="1">{"'PROFITABILITY'!$A$1:$F$45"}</definedName>
    <definedName name="Groundinga" localSheetId="29" hidden="1">{"'PROFITABILITY'!$A$1:$F$45"}</definedName>
    <definedName name="Groundinga" localSheetId="20" hidden="1">{"'PROFITABILITY'!$A$1:$F$45"}</definedName>
    <definedName name="Groundinga" localSheetId="23"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 localSheetId="6">'[26]Cost of O &amp; O'!$F$34</definedName>
    <definedName name="GROUT" localSheetId="24">#REF!</definedName>
    <definedName name="GROUT" localSheetId="3">'[26]Cost of O &amp; O'!$F$34</definedName>
    <definedName name="GROUT" localSheetId="29">'[26]Cost of O &amp; O'!$F$34</definedName>
    <definedName name="GROUT" localSheetId="20">#REF!</definedName>
    <definedName name="GROUT">#REF!</definedName>
    <definedName name="grout_type" localSheetId="26">#REF!</definedName>
    <definedName name="grout_type" localSheetId="20">#REF!</definedName>
    <definedName name="grout_type" localSheetId="23">#REF!</definedName>
    <definedName name="grout_type">#REF!</definedName>
    <definedName name="GrphActSales" localSheetId="26">#REF!</definedName>
    <definedName name="GrphActSales" localSheetId="23">#REF!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6" hidden="1">{#N/A,#N/A,FALSE,"CCTV"}</definedName>
    <definedName name="GV" localSheetId="26" hidden="1">{#N/A,#N/A,FALSE,"CCTV"}</definedName>
    <definedName name="GV" localSheetId="24" hidden="1">{#N/A,#N/A,FALSE,"CCTV"}</definedName>
    <definedName name="GV" localSheetId="3" hidden="1">{#N/A,#N/A,FALSE,"CCTV"}</definedName>
    <definedName name="GV" localSheetId="29" hidden="1">{#N/A,#N/A,FALSE,"CCTV"}</definedName>
    <definedName name="GV" localSheetId="20" hidden="1">{#N/A,#N/A,FALSE,"CCTV"}</definedName>
    <definedName name="GV" localSheetId="23" hidden="1">{#N/A,#N/A,FALSE,"CCTV"}</definedName>
    <definedName name="GV" hidden="1">{#N/A,#N/A,FALSE,"CCTV"}</definedName>
    <definedName name="gvgv">#REF!</definedName>
    <definedName name="gvhgvkj">#REF!</definedName>
    <definedName name="GW" localSheetId="26">#REF!</definedName>
    <definedName name="GW" localSheetId="24">#REF!</definedName>
    <definedName name="Gw" localSheetId="20">#REF!</definedName>
    <definedName name="GW" localSheetId="23">#REF!</definedName>
    <definedName name="GW">#REF!</definedName>
    <definedName name="h" localSheetId="26" hidden="1">#REF!</definedName>
    <definedName name="h" localSheetId="23" hidden="1">#REF!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 localSheetId="24">INDEX(#REF!,MATCH(#REF!,#REF!,0))</definedName>
    <definedName name="HA" localSheetId="20">INDEX(#REF!,MATCH(#REF!,#REF!,0))</definedName>
    <definedName name="HA">INDEX(#REF!,MATCH(#REF!,#REF!,0))</definedName>
    <definedName name="haba">#REF!</definedName>
    <definedName name="hai">#REF!</definedName>
    <definedName name="haj">#REF!</definedName>
    <definedName name="HANDL">#REF!</definedName>
    <definedName name="hardrock" localSheetId="6">'[103]RATES (2)'!$L$69</definedName>
    <definedName name="hardrock" localSheetId="24">#REF!</definedName>
    <definedName name="hardrock" localSheetId="3">'[103]RATES (2)'!$L$69</definedName>
    <definedName name="hardrock" localSheetId="29">'[103]RATES (2)'!$L$69</definedName>
    <definedName name="hardrock" localSheetId="20">#REF!</definedName>
    <definedName name="hardrock">#REF!</definedName>
    <definedName name="HARI" localSheetId="6">'[81]ANNEXURE-A'!#REF!</definedName>
    <definedName name="HARI" localSheetId="24">#REF!</definedName>
    <definedName name="HARI" localSheetId="3">'[81]ANNEXURE-A'!#REF!</definedName>
    <definedName name="HARI" localSheetId="29">'[81]ANNEXURE-A'!#REF!</definedName>
    <definedName name="HARI" localSheetId="20">#REF!</definedName>
    <definedName name="HARI">#REF!</definedName>
    <definedName name="HaulWMM" localSheetId="6">[11]Basicrates!$D$93</definedName>
    <definedName name="HaulWMM" localSheetId="24">#REF!</definedName>
    <definedName name="HaulWMM" localSheetId="3">[11]Basicrates!$D$93</definedName>
    <definedName name="HaulWMM" localSheetId="29">[11]Basicrates!$D$93</definedName>
    <definedName name="HaulWMM" localSheetId="20">#REF!</definedName>
    <definedName name="HaulWMM">#REF!</definedName>
    <definedName name="HB" localSheetId="24">INDEX(#REF!,MATCH(#REF!,#REF!,0))</definedName>
    <definedName name="HB" localSheetId="20">INDEX(#REF!,MATCH(#REF!,#REF!,0))</definedName>
    <definedName name="HB">INDEX(#REF!,MATCH(#REF!,#REF!,0))</definedName>
    <definedName name="HBGDust" localSheetId="6">[11]Basicrates!$F$15</definedName>
    <definedName name="HBGDust" localSheetId="24">#REF!</definedName>
    <definedName name="HBGDust" localSheetId="3">[11]Basicrates!$F$15</definedName>
    <definedName name="HBGDust" localSheetId="29">[11]Basicrates!$F$15</definedName>
    <definedName name="HBGDust" localSheetId="20">#REF!</definedName>
    <definedName name="HBGDust">#REF!</definedName>
    <definedName name="HC" localSheetId="24">INDEX(#REF!,MATCH(#REF!,#REF!,0))</definedName>
    <definedName name="HC" localSheetId="20">INDEX(#REF!,MATCH(#REF!,#REF!,0))</definedName>
    <definedName name="HC">INDEX(#REF!,MATCH(#REF!,#REF!,0))</definedName>
    <definedName name="Hcbdw" localSheetId="6">[121]Timesheet!#REF!</definedName>
    <definedName name="Hcbdw" localSheetId="26">#REF!</definedName>
    <definedName name="Hcbdw" localSheetId="24">#REF!</definedName>
    <definedName name="Hcbdw" localSheetId="3">[121]Timesheet!#REF!</definedName>
    <definedName name="Hcbdw" localSheetId="29">[121]Timesheet!#REF!</definedName>
    <definedName name="Hcbdw" localSheetId="20">#REF!</definedName>
    <definedName name="Hcbdw" localSheetId="23">#REF!</definedName>
    <definedName name="Hcbdw">#REF!</definedName>
    <definedName name="Hcw" localSheetId="6">[121]Timesheet!#REF!</definedName>
    <definedName name="Hcw" localSheetId="26">#REF!</definedName>
    <definedName name="Hcw" localSheetId="24">#REF!</definedName>
    <definedName name="Hcw" localSheetId="3">[121]Timesheet!#REF!</definedName>
    <definedName name="Hcw" localSheetId="29">[121]Timesheet!#REF!</definedName>
    <definedName name="Hcw" localSheetId="20">#REF!</definedName>
    <definedName name="Hcw" localSheetId="23">#REF!</definedName>
    <definedName name="Hcw">#REF!</definedName>
    <definedName name="HD" localSheetId="24">INDEX(#REF!,MATCH(#REF!,#REF!,0))</definedName>
    <definedName name="HD" localSheetId="20">INDEX(#REF!,MATCH(#REF!,#REF!,0))</definedName>
    <definedName name="HD">INDEX(#REF!,MATCH(#REF!,#REF!,0))</definedName>
    <definedName name="hdffghh">#REF!</definedName>
    <definedName name="HE" localSheetId="26">#REF!</definedName>
    <definedName name="HE" localSheetId="23">#REF!</definedName>
    <definedName name="HE">#REF!</definedName>
    <definedName name="head1">[20]Code!$B$1</definedName>
    <definedName name="head2">[16]Code!#REF!</definedName>
    <definedName name="head3">[16]Code!#REF!</definedName>
    <definedName name="Header" localSheetId="26">#REF!</definedName>
    <definedName name="Header" localSheetId="23">#REF!</definedName>
    <definedName name="Header">#REF!</definedName>
    <definedName name="Header_Row">ROW(#REF!)</definedName>
    <definedName name="HEATER_DATA">#REF!</definedName>
    <definedName name="hed">#REF!</definedName>
    <definedName name="HEDGING">#REF!</definedName>
    <definedName name="her">'[84]220 11  BS '!#REF!</definedName>
    <definedName name="Herstellerangaben">#REF!</definedName>
    <definedName name="hf">#REF!</definedName>
    <definedName name="hfh" hidden="1">{"'PROFITABILITY'!$A$1:$F$45"}</definedName>
    <definedName name="hfi">#REF!</definedName>
    <definedName name="hfjtyu" hidden="1">{"'PROFITABILITY'!$A$1:$F$45"}</definedName>
    <definedName name="HG" localSheetId="24">INDEX(#REF!,MATCH(#REF!,#REF!,0))</definedName>
    <definedName name="HG" localSheetId="3">INDEX(#REF!,MATCH(#REF!,#REF!,0))</definedName>
    <definedName name="HG" localSheetId="29">INDEX(#REF!,MATCH(#REF!,#REF!,0))</definedName>
    <definedName name="HG" localSheetId="20">INDEX(#REF!,MATCH(#REF!,#REF!,0))</definedName>
    <definedName name="HG">INDEX(#REF!,MATCH(#REF!,#REF!,0))</definedName>
    <definedName name="HGDFGD" localSheetId="6"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26"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24"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3"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29"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2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localSheetId="23"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[122]Timesheet!#REF!</definedName>
    <definedName name="HGGDF"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2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2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29"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2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localSheetId="2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 localSheetId="26">#REF!</definedName>
    <definedName name="hh" localSheetId="24">#REF!</definedName>
    <definedName name="hh" localSheetId="23">#REF!</definedName>
    <definedName name="hh">#REF!</definedName>
    <definedName name="hh___0">#REF!</definedName>
    <definedName name="hh___13">#REF!</definedName>
    <definedName name="hhgfhbfghj">#REF!</definedName>
    <definedName name="hhgg">[54]GWC!#REF!</definedName>
    <definedName name="hhh">#REF!</definedName>
    <definedName name="hhh_1">#REF!</definedName>
    <definedName name="hhhh">#REF!</definedName>
    <definedName name="hhhhhhh">#REF!</definedName>
    <definedName name="hhhhhhhh">'[113]UNP-NCW '!#REF!</definedName>
    <definedName name="hhhhhhhhh">'[113]UNP-NCW '!#REF!</definedName>
    <definedName name="hhhkh" hidden="1">#REF!</definedName>
    <definedName name="hhmm">#REF!</definedName>
    <definedName name="Hhpc" localSheetId="6">[121]Timesheet!#REF!</definedName>
    <definedName name="Hhpc" localSheetId="26">#REF!</definedName>
    <definedName name="Hhpc" localSheetId="24">#REF!</definedName>
    <definedName name="Hhpc" localSheetId="3">[121]Timesheet!#REF!</definedName>
    <definedName name="Hhpc" localSheetId="29">[121]Timesheet!#REF!</definedName>
    <definedName name="Hhpc" localSheetId="20">#REF!</definedName>
    <definedName name="Hhpc" localSheetId="23">#REF!</definedName>
    <definedName name="Hhpc">#REF!</definedName>
    <definedName name="hhs" localSheetId="26">#REF!</definedName>
    <definedName name="hhs" localSheetId="23">#REF!</definedName>
    <definedName name="hhs">#REF!</definedName>
    <definedName name="hhss">#REF!</definedName>
    <definedName name="HI" localSheetId="6">INDEX(#REF!,MATCH(#REF!,#REF!,0))</definedName>
    <definedName name="hi" localSheetId="26">#REF!</definedName>
    <definedName name="hi" localSheetId="24">#REF!</definedName>
    <definedName name="HI" localSheetId="3">INDEX(#REF!,MATCH(#REF!,#REF!,0))</definedName>
    <definedName name="HI" localSheetId="29">INDEX(#REF!,MATCH(#REF!,#REF!,0))</definedName>
    <definedName name="hi" localSheetId="23">#REF!</definedName>
    <definedName name="hi">#REF!</definedName>
    <definedName name="HiddenRows" localSheetId="6" hidden="1">[98]Uls!$A$35:$A$35</definedName>
    <definedName name="HiddenRows" localSheetId="24" hidden="1">#REF!</definedName>
    <definedName name="HiddenRows" localSheetId="3" hidden="1">[98]Uls!$A$35:$A$35</definedName>
    <definedName name="HiddenRows" localSheetId="29" hidden="1">[98]Uls!$A$35:$A$35</definedName>
    <definedName name="HiddenRows" localSheetId="20" hidden="1">#REF!</definedName>
    <definedName name="HiddenRows" hidden="1">#REF!</definedName>
    <definedName name="hijkl" localSheetId="6" hidden="1">{"'PROFITABILITY'!$A$1:$F$45"}</definedName>
    <definedName name="hijkl" localSheetId="26" hidden="1">{"'PROFITABILITY'!$A$1:$F$45"}</definedName>
    <definedName name="hijkl" localSheetId="24" hidden="1">{"'PROFITABILITY'!$A$1:$F$45"}</definedName>
    <definedName name="hijkl" localSheetId="3" hidden="1">{"'PROFITABILITY'!$A$1:$F$45"}</definedName>
    <definedName name="hijkl" localSheetId="29" hidden="1">{"'PROFITABILITY'!$A$1:$F$45"}</definedName>
    <definedName name="hijkl" localSheetId="20" hidden="1">{"'PROFITABILITY'!$A$1:$F$45"}</definedName>
    <definedName name="hijkl" localSheetId="23" hidden="1">{"'PROFITABILITY'!$A$1:$F$45"}</definedName>
    <definedName name="hijkl" hidden="1">{"'PROFITABILITY'!$A$1:$F$45"}</definedName>
    <definedName name="HINDHUSTAN">#REF!</definedName>
    <definedName name="HINDI">#REF!</definedName>
    <definedName name="HIns" localSheetId="6">[67]DSLP!#REF!</definedName>
    <definedName name="HIns" localSheetId="26">#REF!</definedName>
    <definedName name="HIns" localSheetId="24">#REF!</definedName>
    <definedName name="HIns" localSheetId="3">[67]DSLP!#REF!</definedName>
    <definedName name="HIns" localSheetId="29">[67]DSLP!#REF!</definedName>
    <definedName name="HIns" localSheetId="20">#REF!</definedName>
    <definedName name="HIns" localSheetId="23">#REF!</definedName>
    <definedName name="HIns">#REF!</definedName>
    <definedName name="Hipc" localSheetId="6">[121]Timesheet!#REF!</definedName>
    <definedName name="Hipc" localSheetId="26">#REF!</definedName>
    <definedName name="Hipc" localSheetId="24">#REF!</definedName>
    <definedName name="Hipc" localSheetId="3">[121]Timesheet!#REF!</definedName>
    <definedName name="Hipc" localSheetId="29">[121]Timesheet!#REF!</definedName>
    <definedName name="Hipc" localSheetId="20">#REF!</definedName>
    <definedName name="Hipc" localSheetId="23">#REF!</definedName>
    <definedName name="Hipc">#REF!</definedName>
    <definedName name="Hire_Amortize" localSheetId="20">#REF!</definedName>
    <definedName name="Hire_Amortize">#REF!</definedName>
    <definedName name="His"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2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2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2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2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localSheetId="2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 localSheetId="24">#REF!</definedName>
    <definedName name="hiuhiuhpoho">#REF!</definedName>
    <definedName name="Hiway" localSheetId="24">#REF!</definedName>
    <definedName name="Hiway">#REF!</definedName>
    <definedName name="HJ" localSheetId="24">INDEX(#REF!,MATCH(#REF!,#REF!,0))</definedName>
    <definedName name="HJ" localSheetId="3">INDEX(#REF!,MATCH(#REF!,#REF!,0))</definedName>
    <definedName name="HJ" localSheetId="29">INDEX(#REF!,MATCH(#REF!,#REF!,0))</definedName>
    <definedName name="HJ" localSheetId="20">INDEX(#REF!,MATCH(#REF!,#REF!,0))</definedName>
    <definedName name="HJ">INDEX(#REF!,MATCH(#REF!,#REF!,0))</definedName>
    <definedName name="hjbghb">#REF!</definedName>
    <definedName name="hjjjjjj" hidden="1">{"form-D1",#N/A,FALSE,"FORM-D1";"form-D1_amt",#N/A,FALSE,"FORM-D1"}</definedName>
    <definedName name="HK" localSheetId="24">INDEX(#REF!,MATCH(#REF!,#REF!,0))</definedName>
    <definedName name="HK" localSheetId="20">INDEX(#REF!,MATCH(#REF!,#REF!,0))</definedName>
    <definedName name="HK">INDEX(#REF!,MATCH(#REF!,#REF!,0))</definedName>
    <definedName name="hkg">#REF!</definedName>
    <definedName name="HL" localSheetId="26">INDEX(#REF!,MATCH(#REF!,#REF!,0))</definedName>
    <definedName name="HL" localSheetId="24">INDEX(#REF!,MATCH(#REF!,#REF!,0))</definedName>
    <definedName name="HL" localSheetId="3">INDEX(#REF!,MATCH(#REF!,#REF!,0))</definedName>
    <definedName name="HL" localSheetId="29">INDEX(#REF!,MATCH(#REF!,#REF!,0))</definedName>
    <definedName name="hl" localSheetId="20">#REF!</definedName>
    <definedName name="HL" localSheetId="23">INDEX(#REF!,MATCH(#REF!,#REF!,0))</definedName>
    <definedName name="HL">INDEX(#REF!,MATCH(#REF!,#REF!,0))</definedName>
    <definedName name="hleft">#REF!</definedName>
    <definedName name="Hlp" localSheetId="6">[121]Timesheet!#REF!</definedName>
    <definedName name="Hlp" localSheetId="26">#REF!</definedName>
    <definedName name="Hlp" localSheetId="24">#REF!</definedName>
    <definedName name="Hlp" localSheetId="3">[121]Timesheet!#REF!</definedName>
    <definedName name="Hlp" localSheetId="29">[121]Timesheet!#REF!</definedName>
    <definedName name="Hlp" localSheetId="20">#REF!</definedName>
    <definedName name="Hlp" localSheetId="23">#REF!</definedName>
    <definedName name="Hlp">#REF!</definedName>
    <definedName name="HM" localSheetId="6">#REF!</definedName>
    <definedName name="HM" localSheetId="26">#REF!</definedName>
    <definedName name="HM" localSheetId="23">#REF!</definedName>
    <definedName name="HM">#REF!</definedName>
    <definedName name="ＨＭ_ＨＥ_合__計" localSheetId="6">#REF!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 localSheetId="6">[67]DSLP!#REF!</definedName>
    <definedName name="hoi" localSheetId="26">#REF!</definedName>
    <definedName name="hoi" localSheetId="24">#REF!</definedName>
    <definedName name="hoi" localSheetId="3">[67]DSLP!#REF!</definedName>
    <definedName name="hoi" localSheetId="29">[67]DSLP!#REF!</definedName>
    <definedName name="hoi" localSheetId="20">#REF!</definedName>
    <definedName name="hoi" localSheetId="23">#REF!</definedName>
    <definedName name="hoi">#REF!</definedName>
    <definedName name="hone">#REF!</definedName>
    <definedName name="hoo" localSheetId="20">#REF!</definedName>
    <definedName name="hoo">#REF!</definedName>
    <definedName name="hotwo">#REF!</definedName>
    <definedName name="HP" hidden="1">{"form-D1",#N/A,FALSE,"FORM-D1";"form-D1_amt",#N/A,FALSE,"FORM-D1"}</definedName>
    <definedName name="HR" localSheetId="3">#REF!</definedName>
    <definedName name="HR" localSheetId="29">#REF!</definedName>
    <definedName name="HR">#REF!</definedName>
    <definedName name="hright">#REF!</definedName>
    <definedName name="hS" localSheetId="26">#REF!</definedName>
    <definedName name="hS" localSheetId="23">#REF!</definedName>
    <definedName name="hS">#REF!</definedName>
    <definedName name="hS___0">#REF!</definedName>
    <definedName name="hS___13">#REF!</definedName>
    <definedName name="Hs_atm" localSheetId="6">[121]Timesheet!#REF!</definedName>
    <definedName name="Hs_atm" localSheetId="26">#REF!</definedName>
    <definedName name="Hs_atm" localSheetId="24">#REF!</definedName>
    <definedName name="Hs_atm" localSheetId="3">[121]Timesheet!#REF!</definedName>
    <definedName name="Hs_atm" localSheetId="29">[121]Timesheet!#REF!</definedName>
    <definedName name="Hs_atm" localSheetId="20">#REF!</definedName>
    <definedName name="Hs_atm" localSheetId="23">#REF!</definedName>
    <definedName name="Hs_atm">#REF!</definedName>
    <definedName name="HSn" localSheetId="26">#REF!</definedName>
    <definedName name="HSn" localSheetId="23">#REF!</definedName>
    <definedName name="HSn">#REF!</definedName>
    <definedName name="HSS">#REF!</definedName>
    <definedName name="ht">[33]Coalmine!#REF!</definedName>
    <definedName name="HTd">#REF!</definedName>
    <definedName name="hthree">#REF!</definedName>
    <definedName name="html" localSheetId="6" hidden="1">{"'PROFITABILITY'!$A$1:$F$45"}</definedName>
    <definedName name="html" localSheetId="26" hidden="1">{"'PROFITABILITY'!$A$1:$F$45"}</definedName>
    <definedName name="html" localSheetId="24" hidden="1">{"'PROFITABILITY'!$A$1:$F$45"}</definedName>
    <definedName name="html" localSheetId="3" hidden="1">{"'PROFITABILITY'!$A$1:$F$45"}</definedName>
    <definedName name="html" localSheetId="29" hidden="1">{"'PROFITABILITY'!$A$1:$F$45"}</definedName>
    <definedName name="html" localSheetId="20" hidden="1">{"'PROFITABILITY'!$A$1:$F$45"}</definedName>
    <definedName name="html" localSheetId="23" hidden="1">{"'PROFITABILITY'!$A$1:$F$45"}</definedName>
    <definedName name="html" hidden="1">{"'PROFITABILITY'!$A$1:$F$45"}</definedName>
    <definedName name="HTML_CodePage" hidden="1">1252</definedName>
    <definedName name="HTML_Control" localSheetId="6" hidden="1">{"'PROFITABILITY'!$A$1:$F$45"}</definedName>
    <definedName name="HTML_Control" localSheetId="26" hidden="1">{"'PROFITABILITY'!$A$1:$F$45"}</definedName>
    <definedName name="HTML_Control" localSheetId="24" hidden="1">{"'PROFITABILITY'!$A$1:$F$45"}</definedName>
    <definedName name="HTML_Control" localSheetId="3" hidden="1">{"'PROFITABILITY'!$A$1:$F$45"}</definedName>
    <definedName name="HTML_Control" localSheetId="29" hidden="1">{"'PROFITABILITY'!$A$1:$F$45"}</definedName>
    <definedName name="HTML_Control" localSheetId="20" hidden="1">{"'PROFITABILITY'!$A$1:$F$45"}</definedName>
    <definedName name="HTML_Control" localSheetId="23" hidden="1">{"'PROFITABILITY'!$A$1:$F$45"}</definedName>
    <definedName name="HTML_Control" hidden="1">{"'PROFITABILITY'!$A$1:$F$45"}</definedName>
    <definedName name="HTML_Control_1" localSheetId="6" hidden="1">{"'PROFITABILITY'!$A$1:$F$45"}</definedName>
    <definedName name="HTML_Control_1" localSheetId="26" hidden="1">{"'PROFITABILITY'!$A$1:$F$45"}</definedName>
    <definedName name="HTML_Control_1" localSheetId="24" hidden="1">{"'PROFITABILITY'!$A$1:$F$45"}</definedName>
    <definedName name="HTML_Control_1" localSheetId="3" hidden="1">{"'PROFITABILITY'!$A$1:$F$45"}</definedName>
    <definedName name="HTML_Control_1" localSheetId="29" hidden="1">{"'PROFITABILITY'!$A$1:$F$45"}</definedName>
    <definedName name="HTML_Control_1" localSheetId="20" hidden="1">{"'PROFITABILITY'!$A$1:$F$45"}</definedName>
    <definedName name="HTML_Control_1" localSheetId="23" hidden="1">{"'PROFITABILITY'!$A$1:$F$45"}</definedName>
    <definedName name="HTML_Control_1" hidden="1">{"'PROFITABILITY'!$A$1:$F$45"}</definedName>
    <definedName name="HTML_control2" localSheetId="26" hidden="1">{"'Sheet1'!$A$4386:$N$4591"}</definedName>
    <definedName name="HTML_control2" localSheetId="24" hidden="1">{"'Sheet1'!$A$4386:$N$4591"}</definedName>
    <definedName name="HTML_control2" localSheetId="3" hidden="1">{"'Sheet1'!$A$4386:$N$4591"}</definedName>
    <definedName name="HTML_control2" localSheetId="29" hidden="1">{"'Sheet1'!$A$4386:$N$4591"}</definedName>
    <definedName name="HTML_control2" localSheetId="20" hidden="1">{"'Sheet1'!$A$4386:$N$4591"}</definedName>
    <definedName name="HTML_control2" localSheetId="23" hidden="1">{"'Sheet1'!$A$4386:$N$4591"}</definedName>
    <definedName name="HTML_control2" hidden="1">{"'Sheet1'!$A$4386:$N$4591"}</definedName>
    <definedName name="HTML_Description" hidden="1">""</definedName>
    <definedName name="HTML_Email" hidden="1">""</definedName>
    <definedName name="HTML_Header" localSheetId="3" hidden="1">"PRICE AND PROFOTABILITY"</definedName>
    <definedName name="HTML_Header" localSheetId="29" hidden="1">"PRICE AND PROFOTABILITY"</definedName>
    <definedName name="HTML_Header" hidden="1">"PRICE AND PROFOTABILITY"</definedName>
    <definedName name="HTML_LastUpdate" localSheetId="3" hidden="1">"2/9/99"</definedName>
    <definedName name="HTML_LastUpdate" localSheetId="29" hidden="1">"2/9/99"</definedName>
    <definedName name="HTML_LastUpdate" hidden="1">"2/9/99"</definedName>
    <definedName name="HTML_LineAfter" localSheetId="3" hidden="1">TRUE</definedName>
    <definedName name="HTML_LineAfter" localSheetId="29" hidden="1">TRUE</definedName>
    <definedName name="HTML_LineAfter" hidden="1">TRUE</definedName>
    <definedName name="HTML_LineBefore" localSheetId="3" hidden="1">TRUE</definedName>
    <definedName name="HTML_LineBefore" localSheetId="29" hidden="1">TRUE</definedName>
    <definedName name="HTML_LineBefore" hidden="1">TRUE</definedName>
    <definedName name="HTML_Name" localSheetId="3" hidden="1">"KEC  INTERNATIONAL"</definedName>
    <definedName name="HTML_Name" localSheetId="29" hidden="1">"KEC  INTERNATIONAL"</definedName>
    <definedName name="HTML_Name" hidden="1">"KEC  INTERNATIONAL"</definedName>
    <definedName name="HTML_OBDlg2" hidden="1">TRUE</definedName>
    <definedName name="HTML_OBDlg4" hidden="1">TRUE</definedName>
    <definedName name="HTML_OS" hidden="1">0</definedName>
    <definedName name="HTML_PathFile" localSheetId="3" hidden="1">"C:\My Documents\XLS.htm"</definedName>
    <definedName name="HTML_PathFile" localSheetId="29" hidden="1">"C:\My Documents\XLS.htm"</definedName>
    <definedName name="HTML_PathFile" hidden="1">"C:\My Documents\XLS.htm"</definedName>
    <definedName name="HTML_Title" localSheetId="3" hidden="1">"MANANTALI PROJECT"</definedName>
    <definedName name="HTML_Title" localSheetId="29" hidden="1">"MANANTALI PROJECT"</definedName>
    <definedName name="HTML_Title" hidden="1">"MANANTALI PROJECT"</definedName>
    <definedName name="html2" localSheetId="6" hidden="1">{"'PROFITABILITY'!$A$1:$F$45"}</definedName>
    <definedName name="html2" localSheetId="26" hidden="1">{"'PROFITABILITY'!$A$1:$F$45"}</definedName>
    <definedName name="html2" localSheetId="24" hidden="1">{"'PROFITABILITY'!$A$1:$F$45"}</definedName>
    <definedName name="html2" localSheetId="3" hidden="1">{"'PROFITABILITY'!$A$1:$F$45"}</definedName>
    <definedName name="html2" localSheetId="29" hidden="1">{"'PROFITABILITY'!$A$1:$F$45"}</definedName>
    <definedName name="html2" localSheetId="20" hidden="1">{"'PROFITABILITY'!$A$1:$F$45"}</definedName>
    <definedName name="html2" localSheetId="23" hidden="1">{"'PROFITABILITY'!$A$1:$F$45"}</definedName>
    <definedName name="html2" hidden="1">{"'PROFITABILITY'!$A$1:$F$45"}</definedName>
    <definedName name="HTn">#REF!</definedName>
    <definedName name="htwo" localSheetId="3">#REF!</definedName>
    <definedName name="htwo" localSheetId="29">#REF!</definedName>
    <definedName name="htwo">#REF!</definedName>
    <definedName name="Hu">#REF!</definedName>
    <definedName name="Hu___0">#REF!</definedName>
    <definedName name="Hu___13">#REF!</definedName>
    <definedName name="humepipe1200" localSheetId="6">'[22]Material '!$G$48</definedName>
    <definedName name="humepipe1200" localSheetId="24">#REF!</definedName>
    <definedName name="humepipe1200" localSheetId="3">'[22]Material '!$G$48</definedName>
    <definedName name="humepipe1200" localSheetId="29">'[22]Material '!$G$48</definedName>
    <definedName name="humepipe1200" localSheetId="20">#REF!</definedName>
    <definedName name="humepipe1200">#REF!</definedName>
    <definedName name="humepipenp3" localSheetId="6">'[22]Material '!$G$49</definedName>
    <definedName name="humepipenp3" localSheetId="24">#REF!</definedName>
    <definedName name="humepipenp3" localSheetId="3">'[22]Material '!$G$49</definedName>
    <definedName name="humepipenp3" localSheetId="29">'[22]Material '!$G$49</definedName>
    <definedName name="humepipenp3" localSheetId="20">#REF!</definedName>
    <definedName name="humepipenp3">#REF!</definedName>
    <definedName name="HV" localSheetId="26">#REF!</definedName>
    <definedName name="HV" localSheetId="20">#REF!</definedName>
    <definedName name="HV" localSheetId="23">#REF!</definedName>
    <definedName name="HV">#REF!</definedName>
    <definedName name="Hw">#REF!</definedName>
    <definedName name="Hw_atm" localSheetId="6">[121]Timesheet!#REF!</definedName>
    <definedName name="Hw_atm" localSheetId="26">#REF!</definedName>
    <definedName name="Hw_atm" localSheetId="24">#REF!</definedName>
    <definedName name="Hw_atm" localSheetId="3">[121]Timesheet!#REF!</definedName>
    <definedName name="Hw_atm" localSheetId="29">[121]Timesheet!#REF!</definedName>
    <definedName name="Hw_atm" localSheetId="20">#REF!</definedName>
    <definedName name="Hw_atm" localSheetId="23">#REF!</definedName>
    <definedName name="Hw_atm">#REF!</definedName>
    <definedName name="HX" localSheetId="26">#REF!</definedName>
    <definedName name="HX" localSheetId="3">#REF!</definedName>
    <definedName name="HX" localSheetId="29">#REF!</definedName>
    <definedName name="HX" localSheetId="23">#REF!</definedName>
    <definedName name="HX">#REF!</definedName>
    <definedName name="hxa" localSheetId="3">#REF!</definedName>
    <definedName name="hxa" localSheetId="29">#REF!</definedName>
    <definedName name="hxa">#REF!</definedName>
    <definedName name="hxb" localSheetId="6">[67]DSLP!#REF!</definedName>
    <definedName name="hxb" localSheetId="26">#REF!</definedName>
    <definedName name="hxb" localSheetId="24">#REF!</definedName>
    <definedName name="hxb" localSheetId="3">[67]DSLP!#REF!</definedName>
    <definedName name="hxb" localSheetId="29">[67]DSLP!#REF!</definedName>
    <definedName name="hxb" localSheetId="20">#REF!</definedName>
    <definedName name="hxb" localSheetId="23">#REF!</definedName>
    <definedName name="hxb">#REF!</definedName>
    <definedName name="hxc" localSheetId="20">#REF!</definedName>
    <definedName name="hxc">#REF!</definedName>
    <definedName name="hxd" localSheetId="26">#REF!</definedName>
    <definedName name="hxd" localSheetId="3">#REF!</definedName>
    <definedName name="hxd" localSheetId="29">#REF!</definedName>
    <definedName name="hxd" localSheetId="23">#REF!</definedName>
    <definedName name="hxd">#REF!</definedName>
    <definedName name="hxdd">[25]CAL!#REF!</definedName>
    <definedName name="hxe">#REF!</definedName>
    <definedName name="hxee">[25]CAL!#REF!</definedName>
    <definedName name="hxf">#REF!</definedName>
    <definedName name="Hxg">'[123]220Kv'!#REF!</definedName>
    <definedName name="hxi" localSheetId="6">[67]DSLP!#REF!</definedName>
    <definedName name="hxi" localSheetId="26">#REF!</definedName>
    <definedName name="hxi" localSheetId="24">#REF!</definedName>
    <definedName name="hxi" localSheetId="3">[67]DSLP!#REF!</definedName>
    <definedName name="hxi" localSheetId="29">[67]DSLP!#REF!</definedName>
    <definedName name="hxi" localSheetId="20">#REF!</definedName>
    <definedName name="hxi" localSheetId="23">#REF!</definedName>
    <definedName name="hxi">#REF!</definedName>
    <definedName name="hy">#REF!</definedName>
    <definedName name="hyio" localSheetId="20">#REF!</definedName>
    <definedName name="hyio">#REF!</definedName>
    <definedName name="HYSD" localSheetId="6">'[79]Abs PMRL'!$B$702</definedName>
    <definedName name="HYSD" localSheetId="26">#REF!</definedName>
    <definedName name="HYSD" localSheetId="24">#REF!</definedName>
    <definedName name="HYSD" localSheetId="3">'[79]Abs PMRL'!$B$702</definedName>
    <definedName name="HYSD" localSheetId="29">'[79]Abs PMRL'!$B$702</definedName>
    <definedName name="HYSD" localSheetId="20">#REF!</definedName>
    <definedName name="HYSD" localSheetId="23">#REF!</definedName>
    <definedName name="HYSD">#REF!</definedName>
    <definedName name="HYSD_Steel" localSheetId="6">'[45]Materials '!$AV$23</definedName>
    <definedName name="HYSD_Steel" localSheetId="24">#REF!</definedName>
    <definedName name="HYSD_Steel" localSheetId="3">'[45]Materials '!$AV$23</definedName>
    <definedName name="HYSD_Steel" localSheetId="29">'[45]Materials '!$AV$23</definedName>
    <definedName name="HYSD_Steel" localSheetId="20">#REF!</definedName>
    <definedName name="HYSD_Steel">#REF!</definedName>
    <definedName name="hysdqrate" localSheetId="20">#REF!</definedName>
    <definedName name="hysdqrate">#REF!</definedName>
    <definedName name="Hz" localSheetId="20">#REF!</definedName>
    <definedName name="Hz">#REF!</definedName>
    <definedName name="I" localSheetId="26">#REF!</definedName>
    <definedName name="I" localSheetId="23">#REF!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 localSheetId="3">#REF!</definedName>
    <definedName name="I2m" localSheetId="29">#REF!</definedName>
    <definedName name="I2m">#REF!</definedName>
    <definedName name="i3phf">#REF!</definedName>
    <definedName name="IA" localSheetId="24">INDEX(#REF!,MATCH(#REF!,#REF!,0))</definedName>
    <definedName name="IA" localSheetId="20">INDEX(#REF!,MATCH(#REF!,#REF!,0))</definedName>
    <definedName name="IA">INDEX(#REF!,MATCH(#REF!,#REF!,0))</definedName>
    <definedName name="IAH">#REF!</definedName>
    <definedName name="IAM" localSheetId="26" hidden="1">{"'Sheet1'!$A$4386:$N$4591"}</definedName>
    <definedName name="IAM" localSheetId="24" hidden="1">{"'Sheet1'!$A$4386:$N$4591"}</definedName>
    <definedName name="IAM" localSheetId="3" hidden="1">{"'Sheet1'!$A$4386:$N$4591"}</definedName>
    <definedName name="IAM" localSheetId="29" hidden="1">{"'Sheet1'!$A$4386:$N$4591"}</definedName>
    <definedName name="IAM" localSheetId="20" hidden="1">{"'Sheet1'!$A$4386:$N$4591"}</definedName>
    <definedName name="IAM" localSheetId="23" hidden="1">{"'Sheet1'!$A$4386:$N$4591"}</definedName>
    <definedName name="IAM" hidden="1">{"'Sheet1'!$A$4386:$N$4591"}</definedName>
    <definedName name="IB" localSheetId="24">INDEX(#REF!,MATCH(#REF!,#REF!,0))</definedName>
    <definedName name="IB" localSheetId="20">INDEX(#REF!,MATCH(#REF!,#REF!,0))</definedName>
    <definedName name="IB">INDEX(#REF!,MATCH(#REF!,#REF!,0))</definedName>
    <definedName name="IC" localSheetId="26">INDEX(#REF!,MATCH(#REF!,#REF!,0))</definedName>
    <definedName name="IC" localSheetId="24">INDEX(#REF!,MATCH(#REF!,#REF!,0))</definedName>
    <definedName name="IC" localSheetId="3">INDEX(#REF!,MATCH(#REF!,#REF!,0))</definedName>
    <definedName name="IC" localSheetId="29">INDEX(#REF!,MATCH(#REF!,#REF!,0))</definedName>
    <definedName name="ic" localSheetId="20">5%</definedName>
    <definedName name="IC" localSheetId="23">INDEX(#REF!,MATCH(#REF!,#REF!,0))</definedName>
    <definedName name="IC">INDEX(#REF!,MATCH(#REF!,#REF!,0))</definedName>
    <definedName name="icb">[124]Codes!$C$9</definedName>
    <definedName name="Icc" localSheetId="24">#REF!*#REF!</definedName>
    <definedName name="Icc" localSheetId="20">#REF!*#REF!</definedName>
    <definedName name="Icc">#REF!*#REF!</definedName>
    <definedName name="Icc0">#REF!</definedName>
    <definedName name="IceThickness">#REF!</definedName>
    <definedName name="icfai">#REF!</definedName>
    <definedName name="ICS_DISCUSSION_C_ISSUES_List" localSheetId="26">#REF!</definedName>
    <definedName name="ICS_DISCUSSION_C_ISSUES_List" localSheetId="23">#REF!</definedName>
    <definedName name="ICS_DISCUSSION_C_ISSUES_List" localSheetId="1">#REF!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 localSheetId="1">#REF!</definedName>
    <definedName name="idto">#REF!</definedName>
    <definedName name="idyn">#REF!</definedName>
    <definedName name="ie">#REF!</definedName>
    <definedName name="IE_Adv">'[104]IE 13-14'!#REF!</definedName>
    <definedName name="IE_AGWC">'[104]IE 13-14'!#REF!</definedName>
    <definedName name="IE_AM">'[104]IE 13-14'!#REF!</definedName>
    <definedName name="IE_ANFA">'[104]IE 13-14'!#REF!</definedName>
    <definedName name="IE_ANFE">'[104]IE 13-14'!#REF!</definedName>
    <definedName name="IE_ANFEBG">'[104]IE 13-14'!#REF!</definedName>
    <definedName name="IE_ANWC">'[104]IE 13-14'!#REF!</definedName>
    <definedName name="IE_Apr">'[104]IE 13-14'!$AN:$AN</definedName>
    <definedName name="IE_Aug">'[104]IE 13-14'!$AR:$AR</definedName>
    <definedName name="IE_Avg_Adv">'[104]IE 13-14'!#REF!</definedName>
    <definedName name="IE_Avg_COI">'[104]IE 13-14'!#REF!</definedName>
    <definedName name="IE_Avg_OCA">'[104]IE 13-14'!#REF!</definedName>
    <definedName name="IE_Avg_OCL">'[104]IE 13-14'!#REF!</definedName>
    <definedName name="IE_Avg_OS">'[104]IE 13-14'!#REF!</definedName>
    <definedName name="IE_Avg_Stk">'[104]IE 13-14'!#REF!</definedName>
    <definedName name="IE_Avg_VC">'[104]IE 13-14'!#REF!</definedName>
    <definedName name="IE_Avg_WC_Key">#REF!</definedName>
    <definedName name="IE_COI">'[104]IE 13-14'!#REF!</definedName>
    <definedName name="IE_Dec">'[104]IE 13-14'!$AV:$AV</definedName>
    <definedName name="IE_Deprn">'[104]IE 13-14'!#REF!</definedName>
    <definedName name="IE_Feb">'[104]IE 13-14'!$AX:$AX</definedName>
    <definedName name="IE_GM">'[104]IE 13-14'!#REF!</definedName>
    <definedName name="IE_Jan">'[104]IE 13-14'!$AW:$AW</definedName>
    <definedName name="IE_Jul">'[104]IE 13-14'!$AQ:$AQ</definedName>
    <definedName name="IE_Jun">'[104]IE 13-14'!$AP:$AP</definedName>
    <definedName name="IE_Key">'[104]IE 13-14'!#REF!</definedName>
    <definedName name="IE_Mar">'[104]IE 13-14'!$AY:$AY</definedName>
    <definedName name="IE_MAT_Sales">'[104]IE 13-14'!#REF!</definedName>
    <definedName name="IE_May">'[104]IE 13-14'!$AO:$AO</definedName>
    <definedName name="IE_Nov">'[104]IE 13-14'!$AU:$AU</definedName>
    <definedName name="IE_NWC">'[104]IE 13-14'!#REF!</definedName>
    <definedName name="IE_OB_Cust">'[104]IE 13-14'!#REF!</definedName>
    <definedName name="IE_OB_IU">'[104]IE 13-14'!#REF!</definedName>
    <definedName name="IE_OCA">'[104]IE 13-14'!#REF!</definedName>
    <definedName name="IE_OCL">'[104]IE 13-14'!#REF!</definedName>
    <definedName name="IE_Oct">'[104]IE 13-14'!$AT:$AT</definedName>
    <definedName name="IE_OD_Common">'[104]IE 13-14'!#REF!</definedName>
    <definedName name="IE_OI_Cust">'[104]IE 13-14'!#REF!</definedName>
    <definedName name="IE_OI_IU">'[104]IE 13-14'!#REF!</definedName>
    <definedName name="IE_OS">'[104]IE 13-14'!#REF!</definedName>
    <definedName name="IE_PBDIT">'[104]IE 13-14'!#REF!</definedName>
    <definedName name="IE_PBIT">'[104]IE 13-14'!#REF!</definedName>
    <definedName name="IE_Per_Key">#REF!</definedName>
    <definedName name="IE_Res_Key">#REF!</definedName>
    <definedName name="IE_Sales_Cust">'[104]IE 13-14'!#REF!</definedName>
    <definedName name="IE_Sales_IU">'[104]IE 13-14'!#REF!</definedName>
    <definedName name="IE_Sep">'[104]IE 13-14'!$AS:$AS</definedName>
    <definedName name="IE_Stk">'[104]IE 13-14'!#REF!</definedName>
    <definedName name="IE_Top_Key">#REF!</definedName>
    <definedName name="IE_VC">'[104]IE 13-14'!#REF!</definedName>
    <definedName name="IE_WC_Key">#REF!</definedName>
    <definedName name="IELWSALES">#REF!</definedName>
    <definedName name="IELYSALES">#REF!</definedName>
    <definedName name="IEPLANSALES">#REF!</definedName>
    <definedName name="IESP">#REF!</definedName>
    <definedName name="IF" localSheetId="6">INDEX(#REF!,MATCH(#REF!,#REF!,0))</definedName>
    <definedName name="If" localSheetId="24">#REF!</definedName>
    <definedName name="IF" localSheetId="3">INDEX(#REF!,MATCH(#REF!,#REF!,0))</definedName>
    <definedName name="IF" localSheetId="29">INDEX(#REF!,MATCH(#REF!,#REF!,0))</definedName>
    <definedName name="If">#REF!</definedName>
    <definedName name="If_1">#REF!</definedName>
    <definedName name="IF_J_1_RUN__PROG1" localSheetId="1">#REF!</definedName>
    <definedName name="IF_J_1_RUN__PROG1">#REF!</definedName>
    <definedName name="IFB" localSheetId="6">[100]Codes!$C$6</definedName>
    <definedName name="IFB" localSheetId="24">#REF!</definedName>
    <definedName name="IFB" localSheetId="3">[100]Codes!$C$6</definedName>
    <definedName name="IFB" localSheetId="29">[100]Codes!$C$6</definedName>
    <definedName name="IFB" localSheetId="20">#REF!</definedName>
    <definedName name="IFB">#REF!</definedName>
    <definedName name="IG" localSheetId="6">INDEX(#REF!,MATCH(#REF!,#REF!,0))</definedName>
    <definedName name="Ig" localSheetId="26">#REF!</definedName>
    <definedName name="Ig" localSheetId="24">#REF!</definedName>
    <definedName name="IG" localSheetId="3">INDEX(#REF!,MATCH(#REF!,#REF!,0))</definedName>
    <definedName name="IG" localSheetId="29">INDEX(#REF!,MATCH(#REF!,#REF!,0))</definedName>
    <definedName name="IG" localSheetId="20">#REF!</definedName>
    <definedName name="Ig" localSheetId="23">#REF!</definedName>
    <definedName name="Ig">#REF!</definedName>
    <definedName name="Ig___0">#REF!</definedName>
    <definedName name="Ig___13">#REF!</definedName>
    <definedName name="IG0.48">#REF!</definedName>
    <definedName name="IG138.0">#REF!</definedName>
    <definedName name="IGP_M">#REF!</definedName>
    <definedName name="IH" localSheetId="24">INDEX(#REF!,MATCH(#REF!,#REF!,0))</definedName>
    <definedName name="IH" localSheetId="20">INDEX(#REF!,MATCH(#REF!,#REF!,0))</definedName>
    <definedName name="IH">INDEX(#REF!,MATCH(#REF!,#REF!,0))</definedName>
    <definedName name="II">#REF!</definedName>
    <definedName name="iii">#N/A</definedName>
    <definedName name="IJ" localSheetId="24">INDEX(#REF!,MATCH(#REF!,#REF!,0))</definedName>
    <definedName name="IJ" localSheetId="20">INDEX(#REF!,MATCH(#REF!,#REF!,0))</definedName>
    <definedName name="IJ">INDEX(#REF!,MATCH(#REF!,#REF!,0))</definedName>
    <definedName name="ijui">#REF!</definedName>
    <definedName name="IK" localSheetId="6">INDEX(#REF!,MATCH(#REF!,#REF!,0))</definedName>
    <definedName name="Ik" localSheetId="24">#REF!</definedName>
    <definedName name="IK" localSheetId="3">INDEX(#REF!,MATCH(#REF!,#REF!,0))</definedName>
    <definedName name="IK" localSheetId="29">INDEX(#REF!,MATCH(#REF!,#REF!,0))</definedName>
    <definedName name="Ik">#REF!</definedName>
    <definedName name="ikmax">#REF!</definedName>
    <definedName name="IL" localSheetId="26">INDEX(#REF!,MATCH(#REF!,#REF!,0))</definedName>
    <definedName name="IL" localSheetId="24">INDEX(#REF!,MATCH(#REF!,#REF!,0))</definedName>
    <definedName name="IL" localSheetId="3">INDEX(#REF!,MATCH(#REF!,#REF!,0))</definedName>
    <definedName name="IL" localSheetId="29">INDEX(#REF!,MATCH(#REF!,#REF!,0))</definedName>
    <definedName name="IL" localSheetId="20">#REF!</definedName>
    <definedName name="IL" localSheetId="23">INDEX(#REF!,MATCH(#REF!,#REF!,0))</definedName>
    <definedName name="IL">INDEX(#REF!,MATCH(#REF!,#REF!,0))</definedName>
    <definedName name="ilgf">#REF!</definedName>
    <definedName name="illgf">#REF!</definedName>
    <definedName name="Illumination">#REF!</definedName>
    <definedName name="IM" localSheetId="24">INDEX(#REF!,MATCH(#REF!,#REF!,0))</definedName>
    <definedName name="IM" localSheetId="3">INDEX(#REF!,MATCH(#REF!,#REF!,0))</definedName>
    <definedName name="IM" localSheetId="29">INDEX(#REF!,MATCH(#REF!,#REF!,0))</definedName>
    <definedName name="IM" localSheetId="20">INDEX(#REF!,MATCH(#REF!,#REF!,0))</definedName>
    <definedName name="IM">INDEX(#REF!,MATCH(#REF!,#REF!,0))</definedName>
    <definedName name="IMADO">#REF!</definedName>
    <definedName name="IMADOKH">#REF!</definedName>
    <definedName name="IMo">#REF!</definedName>
    <definedName name="in"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2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2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29"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2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localSheetId="2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 localSheetId="6">#REF!</definedName>
    <definedName name="INCOME_BGT2" localSheetId="26">#REF!</definedName>
    <definedName name="INCOME_BGT2" localSheetId="20">#REF!</definedName>
    <definedName name="INCOME_BGT2" localSheetId="23">#REF!</definedName>
    <definedName name="INCOME_BGT2">#REF!</definedName>
    <definedName name="INCOME_M2" localSheetId="6">#REF!</definedName>
    <definedName name="INCOME_M2" localSheetId="20">#REF!</definedName>
    <definedName name="INCOME_M2">#REF!</definedName>
    <definedName name="INDEX">#REF!</definedName>
    <definedName name="Index_Sheet_Kutools" localSheetId="6">#REF!</definedName>
    <definedName name="Index_Sheet_Kutools">#REF!</definedName>
    <definedName name="IndicesRange">[125]FdN!$B$1:$G$65536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 localSheetId="6">'[31]INPUT SHEET'!$B$833:$F$858</definedName>
    <definedName name="INFRASTRUCTURE_ENTRY" localSheetId="24">#REF!</definedName>
    <definedName name="INFRASTRUCTURE_ENTRY" localSheetId="3">'[31]INPUT SHEET'!$B$833:$F$858</definedName>
    <definedName name="INFRASTRUCTURE_ENTRY" localSheetId="29">'[31]INPUT SHEET'!$B$833:$F$858</definedName>
    <definedName name="INFRASTRUCTURE_ENTRY" localSheetId="20">#REF!</definedName>
    <definedName name="INFRASTRUCTURE_ENTRY">#REF!</definedName>
    <definedName name="INFRP" localSheetId="26">#REF!</definedName>
    <definedName name="INFRP" localSheetId="20">#REF!</definedName>
    <definedName name="INFRP" localSheetId="23">#REF!</definedName>
    <definedName name="INFRP">#REF!</definedName>
    <definedName name="INFRP1" localSheetId="26">#REF!</definedName>
    <definedName name="INFRP1" localSheetId="23">#REF!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 localSheetId="6">'[65]Basic Rates'!$C$23</definedName>
    <definedName name="InterlockingBlocks" localSheetId="24">#REF!</definedName>
    <definedName name="InterlockingBlocks" localSheetId="3">'[65]Basic Rates'!$C$23</definedName>
    <definedName name="InterlockingBlocks" localSheetId="29">'[65]Basic Rates'!$C$23</definedName>
    <definedName name="InterlockingBlocks" localSheetId="20">#REF!</definedName>
    <definedName name="InterlockingBlocks">#REF!</definedName>
    <definedName name="internaluse" localSheetId="26">#REF!</definedName>
    <definedName name="internaluse" localSheetId="20">#REF!</definedName>
    <definedName name="internaluse" localSheetId="23">#REF!</definedName>
    <definedName name="internaluse">#REF!</definedName>
    <definedName name="IntFreeCred" localSheetId="26">#REF!</definedName>
    <definedName name="IntFreeCred" localSheetId="23">#REF!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26">#REF!</definedName>
    <definedName name="ipu" localSheetId="24">#REF!</definedName>
    <definedName name="ipu" localSheetId="20">#REF!</definedName>
    <definedName name="ipu" localSheetId="23">#REF!</definedName>
    <definedName name="ipu">#REF!</definedName>
    <definedName name="ipu___0" localSheetId="20">#REF!</definedName>
    <definedName name="ipu___0">#REF!</definedName>
    <definedName name="ipu___13">#REF!</definedName>
    <definedName name="ir">#REF!</definedName>
    <definedName name="Irated" localSheetId="3">#REF!</definedName>
    <definedName name="Irated" localSheetId="29">#REF!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 localSheetId="6">[126]Sheet2!$A$3:$A$16</definedName>
    <definedName name="ismb" localSheetId="24">#REF!</definedName>
    <definedName name="ismb" localSheetId="3">[126]Sheet2!$A$3:$A$16</definedName>
    <definedName name="ismb" localSheetId="29">[126]Sheet2!$A$3:$A$16</definedName>
    <definedName name="ismb" localSheetId="20">#REF!</definedName>
    <definedName name="ismb">#REF!</definedName>
    <definedName name="isn" localSheetId="20">#REF!</definedName>
    <definedName name="isn">#REF!</definedName>
    <definedName name="ISo" localSheetId="20">#REF!</definedName>
    <definedName name="ISo">#REF!</definedName>
    <definedName name="ISO1E220" localSheetId="26">#REF!</definedName>
    <definedName name="ISO1E220" localSheetId="23">#REF!</definedName>
    <definedName name="ISO1E220">#REF!</definedName>
    <definedName name="ISO1E500" localSheetId="26">#REF!</definedName>
    <definedName name="ISO1E500" localSheetId="23">#REF!</definedName>
    <definedName name="ISO1E500">#REF!</definedName>
    <definedName name="ISO2E220">#REF!</definedName>
    <definedName name="ISO2E500">#REF!</definedName>
    <definedName name="issue_summ" localSheetId="6">'[127]water prop.'!$A$1</definedName>
    <definedName name="issue_summ" localSheetId="24">#REF!</definedName>
    <definedName name="issue_summ" localSheetId="3">'[127]water prop.'!$A$1</definedName>
    <definedName name="issue_summ" localSheetId="29">'[127]water prop.'!$A$1</definedName>
    <definedName name="issue_summ" localSheetId="20">#REF!</definedName>
    <definedName name="issue_summ">#REF!</definedName>
    <definedName name="It" localSheetId="20">#REF!</definedName>
    <definedName name="It">#REF!</definedName>
    <definedName name="Item" localSheetId="20">#REF!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 localSheetId="20">#REF!</definedName>
    <definedName name="itmax">#REF!</definedName>
    <definedName name="ITRY" localSheetId="6">#REF!</definedName>
    <definedName name="ITRY" localSheetId="26">#REF!</definedName>
    <definedName name="ITRY" localSheetId="23">#REF!</definedName>
    <definedName name="ITRY">#REF!</definedName>
    <definedName name="ITRY1" localSheetId="6">#REF!</definedName>
    <definedName name="ITRY1">#REF!</definedName>
    <definedName name="j" localSheetId="26">#REF!</definedName>
    <definedName name="j" localSheetId="23">#REF!</definedName>
    <definedName name="j">#REF!</definedName>
    <definedName name="j_filler">#REF!</definedName>
    <definedName name="JA" localSheetId="24">INDEX(#REF!,MATCH(#REF!,#REF!,0))</definedName>
    <definedName name="JA" localSheetId="20">INDEX(#REF!,MATCH(#REF!,#REF!,0))</definedName>
    <definedName name="JA">INDEX(#REF!,MATCH(#REF!,#REF!,0))</definedName>
    <definedName name="Jabalpur">#REF!</definedName>
    <definedName name="JACK" localSheetId="6">'[26]Cost of O &amp; O'!$F$32</definedName>
    <definedName name="JACK" localSheetId="24">#REF!</definedName>
    <definedName name="JACK" localSheetId="3">'[26]Cost of O &amp; O'!$F$32</definedName>
    <definedName name="JACK" localSheetId="29">'[26]Cost of O &amp; O'!$F$32</definedName>
    <definedName name="JACK" localSheetId="20">#REF!</definedName>
    <definedName name="JACK">#REF!</definedName>
    <definedName name="JAHSGFRE" localSheetId="26" hidden="1">#REF!</definedName>
    <definedName name="JAHSGFRE" localSheetId="20" hidden="1">#REF!</definedName>
    <definedName name="JAHSGFRE" localSheetId="23" hidden="1">#REF!</definedName>
    <definedName name="JAHSGFRE" hidden="1">#REF!</definedName>
    <definedName name="jawed">#REF!</definedName>
    <definedName name="JB" localSheetId="24">INDEX(#REF!,MATCH(#REF!,#REF!,0))</definedName>
    <definedName name="JB" localSheetId="20">INDEX(#REF!,MATCH(#REF!,#REF!,0))</definedName>
    <definedName name="JB">INDEX(#REF!,MATCH(#REF!,#REF!,0))</definedName>
    <definedName name="JC" localSheetId="24">INDEX(#REF!,MATCH(#REF!,#REF!,0))</definedName>
    <definedName name="JC" localSheetId="20">INDEX(#REF!,MATCH(#REF!,#REF!,0))</definedName>
    <definedName name="JC">INDEX(#REF!,MATCH(#REF!,#REF!,0))</definedName>
    <definedName name="JCBPOL" localSheetId="6">'[65]Basic Rates'!$C$31</definedName>
    <definedName name="JCBPOL" localSheetId="24">#REF!</definedName>
    <definedName name="JCBPOL" localSheetId="3">'[65]Basic Rates'!$C$31</definedName>
    <definedName name="JCBPOL" localSheetId="29">'[65]Basic Rates'!$C$31</definedName>
    <definedName name="JCBPOL" localSheetId="20">#REF!</definedName>
    <definedName name="JCBPOL">#REF!</definedName>
    <definedName name="JD" localSheetId="24">INDEX(#REF!,MATCH(#REF!,#REF!,0))</definedName>
    <definedName name="JD" localSheetId="20">INDEX(#REF!,MATCH(#REF!,#REF!,0))</definedName>
    <definedName name="JD">INDEX(#REF!,MATCH(#REF!,#REF!,0))</definedName>
    <definedName name="jddd" hidden="1">{"form-D1",#N/A,FALSE,"FORM-D1";"form-D1_amt",#N/A,FALSE,"FORM-D1"}</definedName>
    <definedName name="JDKSK" localSheetId="26" hidden="1">#REF!</definedName>
    <definedName name="JDKSK" localSheetId="20" hidden="1">#REF!</definedName>
    <definedName name="JDKSK" localSheetId="23" hidden="1">#REF!</definedName>
    <definedName name="JDKSK" hidden="1">#REF!</definedName>
    <definedName name="JE" localSheetId="24">INDEX(#REF!,MATCH(#REF!,#REF!,0))</definedName>
    <definedName name="JE" localSheetId="20">INDEX(#REF!,MATCH(#REF!,#REF!,0))</definedName>
    <definedName name="JE">INDEX(#REF!,MATCH(#REF!,#REF!,0))</definedName>
    <definedName name="JEERATE" localSheetId="26">#REF!</definedName>
    <definedName name="JEERATE" localSheetId="23">#REF!</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 localSheetId="24">INDEX(#REF!,MATCH(#REF!,#REF!,0))</definedName>
    <definedName name="JF" localSheetId="20">INDEX(#REF!,MATCH(#REF!,#REF!,0))</definedName>
    <definedName name="JF">INDEX(#REF!,MATCH(#REF!,#REF!,0))</definedName>
    <definedName name="JFHGDT" hidden="1">#REF!</definedName>
    <definedName name="jfjfj">[54]GWC!#REF!</definedName>
    <definedName name="JG" localSheetId="24">INDEX(#REF!,MATCH(#REF!,#REF!,0))</definedName>
    <definedName name="JG" localSheetId="20">INDEX(#REF!,MATCH(#REF!,#REF!,0))</definedName>
    <definedName name="JG">INDEX(#REF!,MATCH(#REF!,#REF!,0))</definedName>
    <definedName name="JGGJKGKGJK">#REF!</definedName>
    <definedName name="jgjg" hidden="1">{"'PROFITABILITY'!$A$1:$F$45"}</definedName>
    <definedName name="JH" localSheetId="24">INDEX(#REF!,MATCH(#REF!,#REF!,0))</definedName>
    <definedName name="JH" localSheetId="3">INDEX(#REF!,MATCH(#REF!,#REF!,0))</definedName>
    <definedName name="JH" localSheetId="29">INDEX(#REF!,MATCH(#REF!,#REF!,0))</definedName>
    <definedName name="JH" localSheetId="20">INDEX(#REF!,MATCH(#REF!,#REF!,0))</definedName>
    <definedName name="JH">INDEX(#REF!,MATCH(#REF!,#REF!,0))</definedName>
    <definedName name="JHA">#REF!</definedName>
    <definedName name="jhbhb">#REF!</definedName>
    <definedName name="jhdfjhfkhkzfsqsqs">#REF!</definedName>
    <definedName name="JHKDJRFIA">#REF!</definedName>
    <definedName name="JI" localSheetId="24">INDEX(#REF!,MATCH(#REF!,#REF!,0))</definedName>
    <definedName name="JI" localSheetId="20">INDEX(#REF!,MATCH(#REF!,#REF!,0))</definedName>
    <definedName name="JI">INDEX(#REF!,MATCH(#REF!,#REF!,0))</definedName>
    <definedName name="jj" hidden="1">#REF!</definedName>
    <definedName name="jjdzjjklb6f6e8f7f">#REF!</definedName>
    <definedName name="jjj" localSheetId="3">#REF!</definedName>
    <definedName name="jjj" localSheetId="29">#REF!</definedName>
    <definedName name="jjj">#REF!</definedName>
    <definedName name="jjjj" localSheetId="6" hidden="1">{"form-D1",#N/A,FALSE,"FORM-D1";"form-D1_amt",#N/A,FALSE,"FORM-D1"}</definedName>
    <definedName name="jjjj" localSheetId="26" hidden="1">{"form-D1",#N/A,FALSE,"FORM-D1";"form-D1_amt",#N/A,FALSE,"FORM-D1"}</definedName>
    <definedName name="jjjj" localSheetId="24" hidden="1">{"form-D1",#N/A,FALSE,"FORM-D1";"form-D1_amt",#N/A,FALSE,"FORM-D1"}</definedName>
    <definedName name="jjjj" localSheetId="3" hidden="1">{"form-D1",#N/A,FALSE,"FORM-D1";"form-D1_amt",#N/A,FALSE,"FORM-D1"}</definedName>
    <definedName name="jjjj" localSheetId="29" hidden="1">{"form-D1",#N/A,FALSE,"FORM-D1";"form-D1_amt",#N/A,FALSE,"FORM-D1"}</definedName>
    <definedName name="jjjj" localSheetId="20" hidden="1">{"form-D1",#N/A,FALSE,"FORM-D1";"form-D1_amt",#N/A,FALSE,"FORM-D1"}</definedName>
    <definedName name="jjjj" localSheetId="23" hidden="1">{"form-D1",#N/A,FALSE,"FORM-D1";"form-D1_amt",#N/A,FALSE,"FORM-D1"}</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 localSheetId="24">INDEX(#REF!,MATCH(#REF!,#REF!,0))</definedName>
    <definedName name="JK" localSheetId="3">INDEX(#REF!,MATCH(#REF!,#REF!,0))</definedName>
    <definedName name="JK" localSheetId="29">INDEX(#REF!,MATCH(#REF!,#REF!,0))</definedName>
    <definedName name="JK" localSheetId="20">INDEX(#REF!,MATCH(#REF!,#REF!,0))</definedName>
    <definedName name="JK">INDEX(#REF!,MATCH(#REF!,#REF!,0))</definedName>
    <definedName name="jkjj" localSheetId="6">#REF!</definedName>
    <definedName name="jkjj" localSheetId="20">#REF!</definedName>
    <definedName name="jkjj">#REF!</definedName>
    <definedName name="jkl">[128]ESIC_DEDN_!#REF!</definedName>
    <definedName name="jkyu">#REF!</definedName>
    <definedName name="JL" localSheetId="24">INDEX(#REF!,MATCH(#REF!,#REF!,0))</definedName>
    <definedName name="JL" localSheetId="20">INDEX(#REF!,MATCH(#REF!,#REF!,0))</definedName>
    <definedName name="JL">INDEX(#REF!,MATCH(#REF!,#REF!,0))</definedName>
    <definedName name="JM" localSheetId="24">INDEX(#REF!,MATCH(#REF!,#REF!,0))</definedName>
    <definedName name="JM" localSheetId="20">INDEX(#REF!,MATCH(#REF!,#REF!,0))</definedName>
    <definedName name="JM">INDEX(#REF!,MATCH(#REF!,#REF!,0))</definedName>
    <definedName name="job" localSheetId="6">'[80]DETAILED  BOQ'!$A$1</definedName>
    <definedName name="job" localSheetId="26">#REF!</definedName>
    <definedName name="job" localSheetId="24">#REF!</definedName>
    <definedName name="job" localSheetId="3">'[80]DETAILED  BOQ'!$A$1</definedName>
    <definedName name="job" localSheetId="29">'[80]DETAILED  BOQ'!$A$1</definedName>
    <definedName name="job" localSheetId="20">#REF!</definedName>
    <definedName name="job" localSheetId="23">#REF!</definedName>
    <definedName name="job">#REF!</definedName>
    <definedName name="job___0" localSheetId="6">'[81]ANNEXURE-A'!$A$1</definedName>
    <definedName name="job___0" localSheetId="24">#REF!</definedName>
    <definedName name="job___0" localSheetId="3">'[81]ANNEXURE-A'!$A$1</definedName>
    <definedName name="job___0" localSheetId="29">'[81]ANNEXURE-A'!$A$1</definedName>
    <definedName name="job___0" localSheetId="20">#REF!</definedName>
    <definedName name="job___0">#REF!</definedName>
    <definedName name="job___11" localSheetId="6">'[81]ANNEXURE-A'!$A$1</definedName>
    <definedName name="job___11" localSheetId="24">#REF!</definedName>
    <definedName name="job___11" localSheetId="3">'[81]ANNEXURE-A'!$A$1</definedName>
    <definedName name="job___11" localSheetId="29">'[81]ANNEXURE-A'!$A$1</definedName>
    <definedName name="job___11" localSheetId="20">#REF!</definedName>
    <definedName name="job___11">#REF!</definedName>
    <definedName name="job___12" localSheetId="6">'[81]ANNEXURE-A'!$A$1</definedName>
    <definedName name="job___12" localSheetId="24">#REF!</definedName>
    <definedName name="job___12" localSheetId="3">'[81]ANNEXURE-A'!$A$1</definedName>
    <definedName name="job___12" localSheetId="29">'[81]ANNEXURE-A'!$A$1</definedName>
    <definedName name="job___12" localSheetId="20">#REF!</definedName>
    <definedName name="job___12">#REF!</definedName>
    <definedName name="JobID" localSheetId="20">#REF!</definedName>
    <definedName name="JobID">#REF!</definedName>
    <definedName name="Jobtypes" localSheetId="3">#REF!</definedName>
    <definedName name="Jobtypes" localSheetId="29">#REF!</definedName>
    <definedName name="Jobtypes" localSheetId="20">#REF!</definedName>
    <definedName name="Jobtypes">#REF!</definedName>
    <definedName name="Jobtypes_3">#REF!</definedName>
    <definedName name="JOINT" localSheetId="26">#REF!</definedName>
    <definedName name="JOINT" localSheetId="23">#REF!</definedName>
    <definedName name="JOINT">#REF!</definedName>
    <definedName name="Jointcutting" localSheetId="6">'[58]Machinary_Road Work'!$H$87</definedName>
    <definedName name="Jointcutting" localSheetId="24">#REF!</definedName>
    <definedName name="Jointcutting" localSheetId="3">'[58]Machinary_Road Work'!$H$87</definedName>
    <definedName name="Jointcutting" localSheetId="29">'[58]Machinary_Road Work'!$H$87</definedName>
    <definedName name="Jointcutting" localSheetId="20">#REF!</definedName>
    <definedName name="Jointcutting">#REF!</definedName>
    <definedName name="JR_Line">#REF!</definedName>
    <definedName name="ju" localSheetId="26">#REF!</definedName>
    <definedName name="ju" localSheetId="20">#REF!</definedName>
    <definedName name="ju" localSheetId="23">#REF!</definedName>
    <definedName name="ju">#REF!</definedName>
    <definedName name="July">#REF!</definedName>
    <definedName name="JULY1">#REF!</definedName>
    <definedName name="JUMBO" localSheetId="6">'[26]Cost of O &amp; O'!$F$39</definedName>
    <definedName name="JUMBO" localSheetId="24">#REF!</definedName>
    <definedName name="JUMBO" localSheetId="3">'[26]Cost of O &amp; O'!$F$39</definedName>
    <definedName name="JUMBO" localSheetId="29">'[26]Cost of O &amp; O'!$F$39</definedName>
    <definedName name="JUMBO" localSheetId="20">#REF!</definedName>
    <definedName name="JUMBO">#REF!</definedName>
    <definedName name="june" localSheetId="20">#REF!</definedName>
    <definedName name="june">#REF!</definedName>
    <definedName name="jv" localSheetId="26">#REF!</definedName>
    <definedName name="jv" localSheetId="23">#REF!</definedName>
    <definedName name="jv">#REF!</definedName>
    <definedName name="k" localSheetId="6" hidden="1">{"'PROFITABILITY'!$A$1:$F$45"}</definedName>
    <definedName name="k" localSheetId="26" hidden="1">{"'PROFITABILITY'!$A$1:$F$45"}</definedName>
    <definedName name="k" localSheetId="24" hidden="1">{"'PROFITABILITY'!$A$1:$F$45"}</definedName>
    <definedName name="k" localSheetId="3" hidden="1">{"'PROFITABILITY'!$A$1:$F$45"}</definedName>
    <definedName name="k" localSheetId="29" hidden="1">{"'PROFITABILITY'!$A$1:$F$45"}</definedName>
    <definedName name="k" localSheetId="20" hidden="1">{"'PROFITABILITY'!$A$1:$F$45"}</definedName>
    <definedName name="k" localSheetId="23" hidden="1">{"'PROFITABILITY'!$A$1:$F$45"}</definedName>
    <definedName name="k" hidden="1">{"'PROFITABILITY'!$A$1:$F$45"}</definedName>
    <definedName name="K___0">#REF!</definedName>
    <definedName name="K___13">#REF!</definedName>
    <definedName name="k_1" localSheetId="26">NA()</definedName>
    <definedName name="K_1" localSheetId="20">#REF!</definedName>
    <definedName name="k_1" localSheetId="23">NA()</definedName>
    <definedName name="k_1">NA()</definedName>
    <definedName name="K_a">#REF!</definedName>
    <definedName name="K_b">#REF!</definedName>
    <definedName name="k0" localSheetId="20">#REF!</definedName>
    <definedName name="k0">#REF!</definedName>
    <definedName name="k1_table" localSheetId="20">#REF!</definedName>
    <definedName name="k1_table">#REF!</definedName>
    <definedName name="k1l">#REF!</definedName>
    <definedName name="k1s" localSheetId="26">#REF!</definedName>
    <definedName name="k1s" localSheetId="23">#REF!</definedName>
    <definedName name="k1s">#REF!</definedName>
    <definedName name="K1V">#REF!</definedName>
    <definedName name="k1x" localSheetId="3">#REF!</definedName>
    <definedName name="k1x" localSheetId="29">#REF!</definedName>
    <definedName name="k1x">#REF!</definedName>
    <definedName name="k1y" localSheetId="3">#REF!</definedName>
    <definedName name="k1y" localSheetId="29">#REF!</definedName>
    <definedName name="k1y">#REF!</definedName>
    <definedName name="k2s" localSheetId="26">#REF!</definedName>
    <definedName name="k2s" localSheetId="23">#REF!</definedName>
    <definedName name="k2s">#REF!</definedName>
    <definedName name="K2v">#REF!</definedName>
    <definedName name="k2x" localSheetId="3">#REF!</definedName>
    <definedName name="k2x" localSheetId="29">#REF!</definedName>
    <definedName name="k2x">#REF!</definedName>
    <definedName name="k2y" localSheetId="3">#REF!</definedName>
    <definedName name="k2y" localSheetId="29">#REF!</definedName>
    <definedName name="k2y">#REF!</definedName>
    <definedName name="K3V">#REF!</definedName>
    <definedName name="KA" localSheetId="26">#REF!</definedName>
    <definedName name="KA" localSheetId="23">#REF!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 localSheetId="6">'[81]ANNEXURE-A'!$G$13</definedName>
    <definedName name="KARNA" localSheetId="24">#REF!</definedName>
    <definedName name="KARNA" localSheetId="3">'[81]ANNEXURE-A'!$G$13</definedName>
    <definedName name="KARNA" localSheetId="29">'[81]ANNEXURE-A'!$G$13</definedName>
    <definedName name="KARNA" localSheetId="20">#REF!</definedName>
    <definedName name="KARNA">#REF!</definedName>
    <definedName name="KB" localSheetId="6">INDEX(#REF!,MATCH(#REF!,#REF!,0))</definedName>
    <definedName name="kb" localSheetId="26">#REF!</definedName>
    <definedName name="kb" localSheetId="24">#REF!</definedName>
    <definedName name="KB" localSheetId="3">INDEX(#REF!,MATCH(#REF!,#REF!,0))</definedName>
    <definedName name="KB" localSheetId="29">INDEX(#REF!,MATCH(#REF!,#REF!,0))</definedName>
    <definedName name="kb" localSheetId="20">#REF!</definedName>
    <definedName name="kb" localSheetId="23">#REF!</definedName>
    <definedName name="kb">#REF!</definedName>
    <definedName name="KC" localSheetId="6">INDEX(#REF!,MATCH(#REF!,#REF!,0))</definedName>
    <definedName name="kc" localSheetId="24">#REF!</definedName>
    <definedName name="KC" localSheetId="3">INDEX(#REF!,MATCH(#REF!,#REF!,0))</definedName>
    <definedName name="KC" localSheetId="29">INDEX(#REF!,MATCH(#REF!,#REF!,0))</definedName>
    <definedName name="kc">#REF!</definedName>
    <definedName name="KD" localSheetId="24">INDEX(#REF!,MATCH(#REF!,#REF!,0))</definedName>
    <definedName name="KD" localSheetId="20">INDEX(#REF!,MATCH(#REF!,#REF!,0))</definedName>
    <definedName name="KD">INDEX(#REF!,MATCH(#REF!,#REF!,0))</definedName>
    <definedName name="KE">#REF!</definedName>
    <definedName name="KEC">#REF!</definedName>
    <definedName name="KEC_TopManagement" localSheetId="24">OFFSET(#REF!,0,0,COUNTA(#REF!),1)</definedName>
    <definedName name="KEC_TopManagement">OFFSET(#REF!,0,0,COUNTA(#REF!),1)</definedName>
    <definedName name="KECStaff" localSheetId="24">#REF!</definedName>
    <definedName name="KECStaff">#REF!</definedName>
    <definedName name="KEPL" localSheetId="26">#REF!</definedName>
    <definedName name="KEPL" localSheetId="24">#REF!</definedName>
    <definedName name="KEPL" localSheetId="23">#REF!</definedName>
    <definedName name="KEPL">#REF!</definedName>
    <definedName name="kerbchhfdpi" localSheetId="6">'[129]doq-10'!$I$122</definedName>
    <definedName name="kerbchhfdpi" localSheetId="24">#REF!</definedName>
    <definedName name="kerbchhfdpi" localSheetId="3">'[129]doq-10'!$I$122</definedName>
    <definedName name="kerbchhfdpi" localSheetId="29">'[129]doq-10'!$I$122</definedName>
    <definedName name="kerbchhfdpi" localSheetId="20">#REF!</definedName>
    <definedName name="kerbchhfdpi">#REF!</definedName>
    <definedName name="kerbchpi" localSheetId="6">'[129]doq-10'!$I$113</definedName>
    <definedName name="kerbchpi" localSheetId="24">#REF!</definedName>
    <definedName name="kerbchpi" localSheetId="3">'[129]doq-10'!$I$113</definedName>
    <definedName name="kerbchpi" localSheetId="29">'[129]doq-10'!$I$113</definedName>
    <definedName name="kerbchpi" localSheetId="20">#REF!</definedName>
    <definedName name="kerbchpi">#REF!</definedName>
    <definedName name="kerbfdpi" localSheetId="6">'[129]doq-10'!$I$118</definedName>
    <definedName name="kerbfdpi" localSheetId="24">#REF!</definedName>
    <definedName name="kerbfdpi" localSheetId="3">'[129]doq-10'!$I$118</definedName>
    <definedName name="kerbfdpi" localSheetId="29">'[129]doq-10'!$I$118</definedName>
    <definedName name="kerbfdpi" localSheetId="20">#REF!</definedName>
    <definedName name="kerbfdpi">#REF!</definedName>
    <definedName name="kerbpi" localSheetId="6">'[129]doq-10'!$I$110</definedName>
    <definedName name="kerbpi" localSheetId="24">#REF!</definedName>
    <definedName name="kerbpi" localSheetId="3">'[129]doq-10'!$I$110</definedName>
    <definedName name="kerbpi" localSheetId="29">'[129]doq-10'!$I$110</definedName>
    <definedName name="kerbpi" localSheetId="20">#REF!</definedName>
    <definedName name="kerbpi">#REF!</definedName>
    <definedName name="KET" localSheetId="26">#REF!</definedName>
    <definedName name="KET" localSheetId="23">#REF!</definedName>
    <definedName name="KET" localSheetId="1">#REF!</definedName>
    <definedName name="KET">#REF!</definedName>
    <definedName name="key" hidden="1">#REF!</definedName>
    <definedName name="Key_EP">'[104]EP 13-14'!#REF!</definedName>
    <definedName name="Key_IE">'[104]IE 13-14'!#REF!</definedName>
    <definedName name="Key_SS">'[104]SS 13-14'!#REF!</definedName>
    <definedName name="Key_TL">'[104]TL 13-14'!#REF!</definedName>
    <definedName name="KF" localSheetId="24">INDEX(#REF!,MATCH(#REF!,#REF!,0))</definedName>
    <definedName name="KF">INDEX(#REF!,MATCH(#REF!,#REF!,0))</definedName>
    <definedName name="KG" localSheetId="26">INDEX(#REF!,MATCH(#REF!,#REF!,0))</definedName>
    <definedName name="KG" localSheetId="24">INDEX(#REF!,MATCH(#REF!,#REF!,0))</definedName>
    <definedName name="KG" localSheetId="20">#REF!</definedName>
    <definedName name="KG" localSheetId="23">INDEX(#REF!,MATCH(#REF!,#REF!,0))</definedName>
    <definedName name="KG">INDEX(#REF!,MATCH(#REF!,#REF!,0))</definedName>
    <definedName name="KH" localSheetId="6">INDEX(#REF!,MATCH(#REF!,#REF!,0))</definedName>
    <definedName name="Kh" localSheetId="24">#REF!</definedName>
    <definedName name="KH" localSheetId="3">INDEX(#REF!,MATCH(#REF!,#REF!,0))</definedName>
    <definedName name="KH" localSheetId="29">INDEX(#REF!,MATCH(#REF!,#REF!,0))</definedName>
    <definedName name="Kh">#REF!</definedName>
    <definedName name="Kh___0">#REF!</definedName>
    <definedName name="Kh___13">#REF!</definedName>
    <definedName name="KHA">#REF!</definedName>
    <definedName name="KHALILO">#REF!</definedName>
    <definedName name="KHJKHKHJK">#REF!</definedName>
    <definedName name="KI" localSheetId="6">INDEX(#REF!,MATCH(#REF!,#REF!,0))</definedName>
    <definedName name="Ki" localSheetId="24">#REF!</definedName>
    <definedName name="KI" localSheetId="3">INDEX(#REF!,MATCH(#REF!,#REF!,0))</definedName>
    <definedName name="KI" localSheetId="29">INDEX(#REF!,MATCH(#REF!,#REF!,0))</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 localSheetId="24">INDEX(#REF!,MATCH(#REF!,#REF!,0))</definedName>
    <definedName name="KJ">INDEX(#REF!,MATCH(#REF!,#REF!,0))</definedName>
    <definedName name="kjbk">#REF!</definedName>
    <definedName name="KJGDFLKHGKJDFHG" localSheetId="6" hidden="1">{#N/A,#N/A,FALSE,"WRSUMMARY";#N/A,#N/A,FALSE,"ANNEX-1";#N/A,#N/A,FALSE,"ANNEX-2";#N/A,#N/A,FALSE,"ANNEX-3";#N/A,#N/A,FALSE,"WORKING"}</definedName>
    <definedName name="KJGDFLKHGKJDFHG" localSheetId="26" hidden="1">{#N/A,#N/A,FALSE,"WRSUMMARY";#N/A,#N/A,FALSE,"ANNEX-1";#N/A,#N/A,FALSE,"ANNEX-2";#N/A,#N/A,FALSE,"ANNEX-3";#N/A,#N/A,FALSE,"WORKING"}</definedName>
    <definedName name="KJGDFLKHGKJDFHG" localSheetId="24" hidden="1">{#N/A,#N/A,FALSE,"WRSUMMARY";#N/A,#N/A,FALSE,"ANNEX-1";#N/A,#N/A,FALSE,"ANNEX-2";#N/A,#N/A,FALSE,"ANNEX-3";#N/A,#N/A,FALSE,"WORKING"}</definedName>
    <definedName name="KJGDFLKHGKJDFHG" localSheetId="3" hidden="1">{#N/A,#N/A,FALSE,"WRSUMMARY";#N/A,#N/A,FALSE,"ANNEX-1";#N/A,#N/A,FALSE,"ANNEX-2";#N/A,#N/A,FALSE,"ANNEX-3";#N/A,#N/A,FALSE,"WORKING"}</definedName>
    <definedName name="KJGDFLKHGKJDFHG" localSheetId="29" hidden="1">{#N/A,#N/A,FALSE,"WRSUMMARY";#N/A,#N/A,FALSE,"ANNEX-1";#N/A,#N/A,FALSE,"ANNEX-2";#N/A,#N/A,FALSE,"ANNEX-3";#N/A,#N/A,FALSE,"WORKING"}</definedName>
    <definedName name="KJGDFLKHGKJDFHG" localSheetId="20" hidden="1">{#N/A,#N/A,FALSE,"WRSUMMARY";#N/A,#N/A,FALSE,"ANNEX-1";#N/A,#N/A,FALSE,"ANNEX-2";#N/A,#N/A,FALSE,"ANNEX-3";#N/A,#N/A,FALSE,"WORKING"}</definedName>
    <definedName name="KJGDFLKHGKJDFHG" localSheetId="23" hidden="1">{#N/A,#N/A,FALSE,"WRSUMMARY";#N/A,#N/A,FALSE,"ANNEX-1";#N/A,#N/A,FALSE,"ANNEX-2";#N/A,#N/A,FALSE,"ANNEX-3";#N/A,#N/A,FALSE,"WORKING"}</definedName>
    <definedName name="KJGDFLKHGKJDFHG" hidden="1">{#N/A,#N/A,FALSE,"WRSUMMARY";#N/A,#N/A,FALSE,"ANNEX-1";#N/A,#N/A,FALSE,"ANNEX-2";#N/A,#N/A,FALSE,"ANNEX-3";#N/A,#N/A,FALSE,"WORKING"}</definedName>
    <definedName name="kjh" localSheetId="6">#REF!</definedName>
    <definedName name="kjh" localSheetId="26">#REF!</definedName>
    <definedName name="kjh" localSheetId="20">#REF!</definedName>
    <definedName name="kjh" localSheetId="23">#REF!</definedName>
    <definedName name="kjh">#REF!</definedName>
    <definedName name="kjlk">#REF!</definedName>
    <definedName name="kjn">#REF!</definedName>
    <definedName name="kjnkuh">#REF!</definedName>
    <definedName name="kjnol">#REF!</definedName>
    <definedName name="KJU" localSheetId="6">#REF!</definedName>
    <definedName name="KJU" localSheetId="20">#REF!</definedName>
    <definedName name="KJU">#REF!</definedName>
    <definedName name="kk" localSheetId="6">#REF!</definedName>
    <definedName name="kk">#REF!</definedName>
    <definedName name="kkkk" localSheetId="6" hidden="1">{"'PROFITABILITY'!$A$1:$F$45"}</definedName>
    <definedName name="kkkk" localSheetId="26" hidden="1">{"'PROFITABILITY'!$A$1:$F$45"}</definedName>
    <definedName name="kkkk" localSheetId="24" hidden="1">{"'PROFITABILITY'!$A$1:$F$45"}</definedName>
    <definedName name="kkkk" localSheetId="3" hidden="1">{"'PROFITABILITY'!$A$1:$F$45"}</definedName>
    <definedName name="kkkk" localSheetId="29" hidden="1">{"'PROFITABILITY'!$A$1:$F$45"}</definedName>
    <definedName name="kkkk" localSheetId="20" hidden="1">{"'PROFITABILITY'!$A$1:$F$45"}</definedName>
    <definedName name="kkkk" localSheetId="23" hidden="1">{"'PROFITABILITY'!$A$1:$F$45"}</definedName>
    <definedName name="kkkk" hidden="1">{"'PROFITABILITY'!$A$1:$F$45"}</definedName>
    <definedName name="kkkkk">#REF!</definedName>
    <definedName name="kklhl" hidden="1">{"'PROFITABILITY'!$A$1:$F$45"}</definedName>
    <definedName name="KL" localSheetId="24">INDEX(#REF!,MATCH(#REF!,#REF!,0))</definedName>
    <definedName name="KL" localSheetId="3">INDEX(#REF!,MATCH(#REF!,#REF!,0))</definedName>
    <definedName name="KL" localSheetId="29">INDEX(#REF!,MATCH(#REF!,#REF!,0))</definedName>
    <definedName name="KL" localSheetId="20">INDEX(#REF!,MATCH(#REF!,#REF!,0))</definedName>
    <definedName name="KL">INDEX(#REF!,MATCH(#REF!,#REF!,0))</definedName>
    <definedName name="klkml">#REF!</definedName>
    <definedName name="klmkl">#REF!</definedName>
    <definedName name="klsasK">#REF!</definedName>
    <definedName name="kltp" localSheetId="6" hidden="1">{"'PROFITABILITY'!$A$1:$F$45"}</definedName>
    <definedName name="kltp" localSheetId="26" hidden="1">{"'PROFITABILITY'!$A$1:$F$45"}</definedName>
    <definedName name="kltp" localSheetId="24" hidden="1">{"'PROFITABILITY'!$A$1:$F$45"}</definedName>
    <definedName name="kltp" localSheetId="3" hidden="1">{"'PROFITABILITY'!$A$1:$F$45"}</definedName>
    <definedName name="kltp" localSheetId="29" hidden="1">{"'PROFITABILITY'!$A$1:$F$45"}</definedName>
    <definedName name="kltp" localSheetId="20" hidden="1">{"'PROFITABILITY'!$A$1:$F$45"}</definedName>
    <definedName name="kltp" localSheetId="23" hidden="1">{"'PROFITABILITY'!$A$1:$F$45"}</definedName>
    <definedName name="kltp" hidden="1">{"'PROFITABILITY'!$A$1:$F$45"}</definedName>
    <definedName name="KM" localSheetId="6">INDEX(#REF!,MATCH(#REF!,#REF!,0))</definedName>
    <definedName name="Km" localSheetId="24">#REF!</definedName>
    <definedName name="KM" localSheetId="3">INDEX(#REF!,MATCH(#REF!,#REF!,0))</definedName>
    <definedName name="KM" localSheetId="29">INDEX(#REF!,MATCH(#REF!,#REF!,0))</definedName>
    <definedName name="Km">#REF!</definedName>
    <definedName name="Km___0">#REF!</definedName>
    <definedName name="Km___13">#REF!</definedName>
    <definedName name="kmrc" localSheetId="6"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26"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24"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3"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29"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2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localSheetId="23"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 localSheetId="24">#REF!</definedName>
    <definedName name="ko">#REF!</definedName>
    <definedName name="Kone" localSheetId="24">#REF!</definedName>
    <definedName name="Kone">#REF!</definedName>
    <definedName name="KPI_BGT3" localSheetId="6">#REF!</definedName>
    <definedName name="KPI_BGT3" localSheetId="26">#REF!</definedName>
    <definedName name="KPI_BGT3" localSheetId="23">#REF!</definedName>
    <definedName name="KPI_BGT3">#REF!</definedName>
    <definedName name="KPI_M3" localSheetId="6">#REF!</definedName>
    <definedName name="KPI_M3">#REF!</definedName>
    <definedName name="KPIBRB" localSheetId="6">#REF!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 localSheetId="1">#REF!</definedName>
    <definedName name="KST">#REF!</definedName>
    <definedName name="kst_4.20" localSheetId="1">#REF!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6" hidden="1">{"'PROFITABILITY'!$A$1:$F$45"}</definedName>
    <definedName name="kususdd" localSheetId="26" hidden="1">{"'PROFITABILITY'!$A$1:$F$45"}</definedName>
    <definedName name="kususdd" localSheetId="24" hidden="1">{"'PROFITABILITY'!$A$1:$F$45"}</definedName>
    <definedName name="kususdd" localSheetId="3" hidden="1">{"'PROFITABILITY'!$A$1:$F$45"}</definedName>
    <definedName name="kususdd" localSheetId="29" hidden="1">{"'PROFITABILITY'!$A$1:$F$45"}</definedName>
    <definedName name="kususdd" localSheetId="20" hidden="1">{"'PROFITABILITY'!$A$1:$F$45"}</definedName>
    <definedName name="kususdd" localSheetId="23" hidden="1">{"'PROFITABILITY'!$A$1:$F$45"}</definedName>
    <definedName name="kususdd" hidden="1">{"'PROFITABILITY'!$A$1:$F$45"}</definedName>
    <definedName name="kvs" hidden="1">{#N/A,#N/A,FALSE,"COVER1.XLS ";#N/A,#N/A,FALSE,"RACT1.XLS";#N/A,#N/A,FALSE,"RACT2.XLS";#N/A,#N/A,FALSE,"ECCMP";#N/A,#N/A,FALSE,"WELDER.XLS"}</definedName>
    <definedName name="Kw" localSheetId="3">#REF!</definedName>
    <definedName name="Kw" localSheetId="29">#REF!</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 localSheetId="6">[130]Labour!$D$4</definedName>
    <definedName name="L_BitumenSprayer" localSheetId="24">#REF!</definedName>
    <definedName name="L_BitumenSprayer" localSheetId="3">[130]Labour!$D$4</definedName>
    <definedName name="L_BitumenSprayer" localSheetId="29">[130]Labour!$D$4</definedName>
    <definedName name="L_BitumenSprayer" localSheetId="20">#REF!</definedName>
    <definedName name="L_BitumenSprayer">#REF!</definedName>
    <definedName name="L_Blacksmith" localSheetId="6">[130]Labour!$D$5</definedName>
    <definedName name="L_Blacksmith" localSheetId="24">#REF!</definedName>
    <definedName name="L_Blacksmith" localSheetId="3">[130]Labour!$D$5</definedName>
    <definedName name="L_Blacksmith" localSheetId="29">[130]Labour!$D$5</definedName>
    <definedName name="L_Blacksmith" localSheetId="20">#REF!</definedName>
    <definedName name="L_Blacksmith">#REF!</definedName>
    <definedName name="L_conc" localSheetId="20">#REF!</definedName>
    <definedName name="L_conc">#REF!</definedName>
    <definedName name="L_Mate" localSheetId="20">#REF!</definedName>
    <definedName name="L_Mate">#REF!</definedName>
    <definedName name="L_Mazdoor">#REF!</definedName>
    <definedName name="L_Mazdoor_Semi" localSheetId="6">[130]Labour!$D$18</definedName>
    <definedName name="L_Mazdoor_Semi" localSheetId="24">#REF!</definedName>
    <definedName name="L_Mazdoor_Semi" localSheetId="3">[130]Labour!$D$18</definedName>
    <definedName name="L_Mazdoor_Semi" localSheetId="29">[130]Labour!$D$18</definedName>
    <definedName name="L_Mazdoor_Semi" localSheetId="20">#REF!</definedName>
    <definedName name="L_Mazdoor_Semi">#REF!</definedName>
    <definedName name="L_Mazdoor_Skilled" localSheetId="20">#REF!</definedName>
    <definedName name="L_Mazdoor_Skilled">#REF!</definedName>
    <definedName name="L_T_PY_RSTL_RB_55">#REF!</definedName>
    <definedName name="l1x" localSheetId="26">#REF!</definedName>
    <definedName name="l1x" localSheetId="23">#REF!</definedName>
    <definedName name="l1x">#REF!</definedName>
    <definedName name="l1xx">#REF!</definedName>
    <definedName name="l2x" localSheetId="26">#REF!</definedName>
    <definedName name="l2x" localSheetId="23">#REF!</definedName>
    <definedName name="l2x">#REF!</definedName>
    <definedName name="l2xx">#REF!</definedName>
    <definedName name="LA" localSheetId="26">INDEX(#REF!,MATCH(#REF!,#REF!,0))</definedName>
    <definedName name="LA" localSheetId="24">INDEX(#REF!,MATCH(#REF!,#REF!,0))</definedName>
    <definedName name="LA" localSheetId="3">INDEX(#REF!,MATCH(#REF!,#REF!,0))</definedName>
    <definedName name="LA" localSheetId="29">INDEX(#REF!,MATCH(#REF!,#REF!,0))</definedName>
    <definedName name="LA" localSheetId="20">#REF!</definedName>
    <definedName name="LA" localSheetId="23">INDEX(#REF!,MATCH(#REF!,#REF!,0))</definedName>
    <definedName name="LA">INDEX(#REF!,MATCH(#REF!,#REF!,0))</definedName>
    <definedName name="Lab" localSheetId="6">[131]Inputs!$D$11</definedName>
    <definedName name="Lab" localSheetId="24">#REF!</definedName>
    <definedName name="Lab" localSheetId="3">[131]Inputs!$D$11</definedName>
    <definedName name="Lab" localSheetId="29">[131]Inputs!$D$11</definedName>
    <definedName name="Lab" localSheetId="20">#REF!</definedName>
    <definedName name="Lab">#REF!</definedName>
    <definedName name="LabConc" localSheetId="6">'[65]General Analysis'!$K$228</definedName>
    <definedName name="LabConc" localSheetId="24">#REF!</definedName>
    <definedName name="LabConc" localSheetId="3">'[65]General Analysis'!$K$228</definedName>
    <definedName name="LabConc" localSheetId="29">'[65]General Analysis'!$K$228</definedName>
    <definedName name="LabConc" localSheetId="20">#REF!</definedName>
    <definedName name="LabConc">#REF!</definedName>
    <definedName name="LabConcrete" localSheetId="6">'[77]Batching&amp;Pil POL'!$C$161</definedName>
    <definedName name="LabConcrete" localSheetId="24">#REF!</definedName>
    <definedName name="LabConcrete" localSheetId="3">'[77]Batching&amp;Pil POL'!$C$161</definedName>
    <definedName name="LabConcrete" localSheetId="29">'[77]Batching&amp;Pil POL'!$C$161</definedName>
    <definedName name="LabConcrete" localSheetId="20">#REF!</definedName>
    <definedName name="LabConcrete">#REF!</definedName>
    <definedName name="Labexcavation" localSheetId="6">[58]Excavation!$G$51</definedName>
    <definedName name="Labexcavation" localSheetId="24">#REF!</definedName>
    <definedName name="Labexcavation" localSheetId="3">[58]Excavation!$G$51</definedName>
    <definedName name="Labexcavation" localSheetId="29">[58]Excavation!$G$51</definedName>
    <definedName name="Labexcavation" localSheetId="20">#REF!</definedName>
    <definedName name="Labexcavation">#REF!</definedName>
    <definedName name="Labfilling" localSheetId="6">[58]Excavation!$G$116</definedName>
    <definedName name="Labfilling" localSheetId="24">#REF!</definedName>
    <definedName name="Labfilling" localSheetId="3">[58]Excavation!$G$116</definedName>
    <definedName name="Labfilling" localSheetId="29">[58]Excavation!$G$116</definedName>
    <definedName name="Labfilling" localSheetId="20">#REF!</definedName>
    <definedName name="Labfilling">#REF!</definedName>
    <definedName name="LabGsbWMMLaying" localSheetId="6">'[132]GSB+WMM'!$I$172</definedName>
    <definedName name="LabGsbWMMLaying" localSheetId="24">#REF!</definedName>
    <definedName name="LabGsbWMMLaying" localSheetId="3">'[132]GSB+WMM'!$I$172</definedName>
    <definedName name="LabGsbWMMLaying" localSheetId="29">'[132]GSB+WMM'!$I$172</definedName>
    <definedName name="LabGsbWMMLaying" localSheetId="20">#REF!</definedName>
    <definedName name="LabGsbWMMLaying">#REF!</definedName>
    <definedName name="LabGsbWMMProduction" localSheetId="6">'[132]GSB+WMM'!$I$137</definedName>
    <definedName name="LabGsbWMMProduction" localSheetId="24">#REF!</definedName>
    <definedName name="LabGsbWMMProduction" localSheetId="3">'[132]GSB+WMM'!$I$137</definedName>
    <definedName name="LabGsbWMMProduction" localSheetId="29">'[132]GSB+WMM'!$I$137</definedName>
    <definedName name="LabGsbWMMProduction" localSheetId="20">#REF!</definedName>
    <definedName name="LabGsbWMMProduction">#REF!</definedName>
    <definedName name="LabLaying" localSheetId="6">'[58]Conc Laying'!$L$20</definedName>
    <definedName name="LabLaying" localSheetId="24">#REF!</definedName>
    <definedName name="LabLaying" localSheetId="3">'[58]Conc Laying'!$L$20</definedName>
    <definedName name="LabLaying" localSheetId="29">'[58]Conc Laying'!$L$20</definedName>
    <definedName name="LabLaying" localSheetId="20">#REF!</definedName>
    <definedName name="LabLaying">#REF!</definedName>
    <definedName name="Labourers" localSheetId="20">OFFSET(#REF!,0,0,COUNTA(#REF!),1)</definedName>
    <definedName name="Labourers">OFFSET(#REF!,0,0,COUNTA(#REF!),1)</definedName>
    <definedName name="Labpilecap" localSheetId="6">[133]Analysis!$I$69</definedName>
    <definedName name="Labpilecap" localSheetId="24">#REF!</definedName>
    <definedName name="Labpilecap" localSheetId="3">[133]Analysis!$I$69</definedName>
    <definedName name="Labpilecap" localSheetId="29">[133]Analysis!$I$69</definedName>
    <definedName name="Labpilecap" localSheetId="20">#REF!</definedName>
    <definedName name="Labpilecap">#REF!</definedName>
    <definedName name="Labpiling" localSheetId="6">[77]Pil!$H$87</definedName>
    <definedName name="Labpiling" localSheetId="24">#REF!</definedName>
    <definedName name="Labpiling" localSheetId="3">[77]Pil!$H$87</definedName>
    <definedName name="Labpiling" localSheetId="29">[77]Pil!$H$87</definedName>
    <definedName name="Labpiling" localSheetId="20">#REF!</definedName>
    <definedName name="Labpiling">#REF!</definedName>
    <definedName name="labplacingviaduct" localSheetId="6">'[74]General Analysis'!$G$240</definedName>
    <definedName name="labplacingviaduct" localSheetId="24">#REF!</definedName>
    <definedName name="labplacingviaduct" localSheetId="3">'[74]General Analysis'!$G$240</definedName>
    <definedName name="labplacingviaduct" localSheetId="29">'[74]General Analysis'!$G$240</definedName>
    <definedName name="labplacingviaduct" localSheetId="20">#REF!</definedName>
    <definedName name="labplacingviaduct">#REF!</definedName>
    <definedName name="LABPOL" localSheetId="20">#REF!</definedName>
    <definedName name="LABPOL">#REF!</definedName>
    <definedName name="labreinf" localSheetId="6">'[65]General Analysis'!$G$378</definedName>
    <definedName name="labreinf" localSheetId="24">#REF!</definedName>
    <definedName name="labreinf" localSheetId="3">'[65]General Analysis'!$G$378</definedName>
    <definedName name="labreinf" localSheetId="29">'[65]General Analysis'!$G$378</definedName>
    <definedName name="labreinf" localSheetId="20">#REF!</definedName>
    <definedName name="labreinf">#REF!</definedName>
    <definedName name="LAC" localSheetId="6">[134]S2groupcode!$G$2</definedName>
    <definedName name="LAC" localSheetId="24">#REF!</definedName>
    <definedName name="LAC" localSheetId="3">[134]S2groupcode!$G$2</definedName>
    <definedName name="LAC" localSheetId="29">[134]S2groupcode!$G$2</definedName>
    <definedName name="LAC" localSheetId="20">#REF!</definedName>
    <definedName name="LAC">#REF!</definedName>
    <definedName name="LACS" localSheetId="6">[135]PLAN_FEB97!$A$2</definedName>
    <definedName name="LACS" localSheetId="26">#REF!</definedName>
    <definedName name="LACS" localSheetId="24">#REF!</definedName>
    <definedName name="LACS" localSheetId="3">[135]PLAN_FEB97!$A$2</definedName>
    <definedName name="LACS" localSheetId="29">[135]PLAN_FEB97!$A$2</definedName>
    <definedName name="LACS" localSheetId="20">#REF!</definedName>
    <definedName name="LACS" localSheetId="23">#REF!</definedName>
    <definedName name="LACS">#REF!</definedName>
    <definedName name="LAK">'[136]Seoni to Lakhnadon Line'!$C$1:$C$65536</definedName>
    <definedName name="lakh" localSheetId="6">[90]dBase!$J$12</definedName>
    <definedName name="lakh" localSheetId="24">#REF!</definedName>
    <definedName name="lakh" localSheetId="3">[90]dBase!$J$12</definedName>
    <definedName name="lakh" localSheetId="29">[90]dBase!$J$12</definedName>
    <definedName name="lakh" localSheetId="20">#REF!</definedName>
    <definedName name="lakh">#REF!</definedName>
    <definedName name="lamda" localSheetId="20">#REF!</definedName>
    <definedName name="lamda">#REF!</definedName>
    <definedName name="LAMP" localSheetId="26">#REF!</definedName>
    <definedName name="LAMP" localSheetId="23">#REF!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 localSheetId="3">#N/A</definedName>
    <definedName name="Last_Row" localSheetId="29">#N/A</definedName>
    <definedName name="Last_Row">#N/A</definedName>
    <definedName name="Layerno" localSheetId="24">#REF!</definedName>
    <definedName name="Layerno">#REF!</definedName>
    <definedName name="LB" localSheetId="24">INDEX(#REF!,MATCH(#REF!,#REF!,0))</definedName>
    <definedName name="LB">INDEX(#REF!,MATCH(#REF!,#REF!,0))</definedName>
    <definedName name="LBA" localSheetId="24">#REF!</definedName>
    <definedName name="LBA">#REF!</definedName>
    <definedName name="LBA_1" localSheetId="24">#REF!</definedName>
    <definedName name="LBA_1">#REF!</definedName>
    <definedName name="LC" localSheetId="6">#REF!</definedName>
    <definedName name="LC" localSheetId="26">#REF!</definedName>
    <definedName name="LC" localSheetId="23">#REF!</definedName>
    <definedName name="LC">#REF!</definedName>
    <definedName name="Lc___0" localSheetId="6">#REF!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 localSheetId="3">#REF!</definedName>
    <definedName name="Ld" localSheetId="29">#REF!</definedName>
    <definedName name="Ld">#REF!</definedName>
    <definedName name="LD_Analysis">#REF!</definedName>
    <definedName name="ldlen1">#REF!</definedName>
    <definedName name="ldlen2">#REF!</definedName>
    <definedName name="LE" localSheetId="26">INDEX(#REF!,MATCH(#REF!,#REF!,0))</definedName>
    <definedName name="LE" localSheetId="24">INDEX(#REF!,MATCH(#REF!,#REF!,0))</definedName>
    <definedName name="LE" localSheetId="3">INDEX(#REF!,MATCH(#REF!,#REF!,0))</definedName>
    <definedName name="LE" localSheetId="29">INDEX(#REF!,MATCH(#REF!,#REF!,0))</definedName>
    <definedName name="Le" localSheetId="20">#REF!</definedName>
    <definedName name="LE" localSheetId="23">INDEX(#REF!,MATCH(#REF!,#REF!,0))</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 localSheetId="6">INDEX(#REF!,MATCH(#REF!,#REF!,0))</definedName>
    <definedName name="Lf" localSheetId="24">#REF!</definedName>
    <definedName name="LF" localSheetId="3">INDEX(#REF!,MATCH(#REF!,#REF!,0))</definedName>
    <definedName name="LF" localSheetId="29">INDEX(#REF!,MATCH(#REF!,#REF!,0))</definedName>
    <definedName name="Lf">#REF!</definedName>
    <definedName name="Lg">#REF!</definedName>
    <definedName name="LH" localSheetId="24">INDEX(#REF!,MATCH(#REF!,#REF!,0))</definedName>
    <definedName name="LH">INDEX(#REF!,MATCH(#REF!,#REF!,0))</definedName>
    <definedName name="li">#REF!</definedName>
    <definedName name="light">#REF!</definedName>
    <definedName name="LIK">#REF!</definedName>
    <definedName name="lime" localSheetId="6">'[58]Road Work'!$Q$6</definedName>
    <definedName name="lime" localSheetId="24">#REF!</definedName>
    <definedName name="lime" localSheetId="3">'[58]Road Work'!$Q$6</definedName>
    <definedName name="lime" localSheetId="29">'[58]Road Work'!$Q$6</definedName>
    <definedName name="lime" localSheetId="20">#REF!</definedName>
    <definedName name="lime">#REF!</definedName>
    <definedName name="line" localSheetId="26">#REF!</definedName>
    <definedName name="line" localSheetId="20">#REF!</definedName>
    <definedName name="line" localSheetId="23">#REF!</definedName>
    <definedName name="line">#REF!</definedName>
    <definedName name="Line_1">#REF!</definedName>
    <definedName name="Line_2">#REF!</definedName>
    <definedName name="Line_3">#REF!</definedName>
    <definedName name="Line_4">#REF!</definedName>
    <definedName name="Line_type" localSheetId="26">#REF!</definedName>
    <definedName name="Line_type" localSheetId="23">#REF!</definedName>
    <definedName name="Line_type">#REF!</definedName>
    <definedName name="LINE1">#REF!</definedName>
    <definedName name="Liner" localSheetId="6">[58]RA!$P$24</definedName>
    <definedName name="Liner" localSheetId="24">#REF!</definedName>
    <definedName name="Liner" localSheetId="3">[58]RA!$P$24</definedName>
    <definedName name="Liner" localSheetId="29">[58]RA!$P$24</definedName>
    <definedName name="Liner" localSheetId="20">#REF!</definedName>
    <definedName name="Liner">#REF!</definedName>
    <definedName name="LineType" localSheetId="20">OFFSET(#REF!,0,0,COUNTA(#REF!),1)</definedName>
    <definedName name="LineType">OFFSET(#REF!,0,0,COUNTA(#REF!),1)</definedName>
    <definedName name="LineVoltage">OFFSET(#REF!,0,0,COUNTA(#REF!),1)</definedName>
    <definedName name="LIRA" localSheetId="26">#REF!</definedName>
    <definedName name="LIRA" localSheetId="24">#REF!</definedName>
    <definedName name="LIRA" localSheetId="20">#REF!</definedName>
    <definedName name="LIRA" localSheetId="23">#REF!</definedName>
    <definedName name="LIRA">#REF!</definedName>
    <definedName name="LJ" localSheetId="24">INDEX(#REF!,MATCH(#REF!,#REF!,0))</definedName>
    <definedName name="LJ" localSheetId="20">INDEX(#REF!,MATCH(#REF!,#REF!,0))</definedName>
    <definedName name="LJ">INDEX(#REF!,MATCH(#REF!,#REF!,0))</definedName>
    <definedName name="lk" localSheetId="6" hidden="1">{#N/A,#N/A,FALSE,"CCTV"}</definedName>
    <definedName name="lk" localSheetId="26" hidden="1">{#N/A,#N/A,FALSE,"CCTV"}</definedName>
    <definedName name="lk" localSheetId="24" hidden="1">{#N/A,#N/A,FALSE,"CCTV"}</definedName>
    <definedName name="lk" localSheetId="3" hidden="1">{#N/A,#N/A,FALSE,"CCTV"}</definedName>
    <definedName name="lk" localSheetId="29" hidden="1">{#N/A,#N/A,FALSE,"CCTV"}</definedName>
    <definedName name="lk" localSheetId="20" hidden="1">{#N/A,#N/A,FALSE,"CCTV"}</definedName>
    <definedName name="lk" localSheetId="23" hidden="1">{#N/A,#N/A,FALSE,"CCTV"}</definedName>
    <definedName name="lk" hidden="1">{#N/A,#N/A,FALSE,"CCTV"}</definedName>
    <definedName name="lkalgk" localSheetId="6">#REF!</definedName>
    <definedName name="lkalgk" localSheetId="26">#REF!</definedName>
    <definedName name="lkalgk" localSheetId="20">#REF!</definedName>
    <definedName name="lkalgk" localSheetId="23">#REF!</definedName>
    <definedName name="lkalgk">#REF!</definedName>
    <definedName name="lkdsndsfddf">#REF!</definedName>
    <definedName name="LKJ" localSheetId="6">#REF!</definedName>
    <definedName name="LKJ" localSheetId="26">#REF!</definedName>
    <definedName name="LKJ" localSheetId="23">#REF!</definedName>
    <definedName name="LKJ">#REF!</definedName>
    <definedName name="LKJHG">#REF!</definedName>
    <definedName name="lkjnjkln">#REF!</definedName>
    <definedName name="LKR">#REF!</definedName>
    <definedName name="lku" localSheetId="6">#REF!</definedName>
    <definedName name="lku">#REF!</definedName>
    <definedName name="LL" localSheetId="3">#REF!</definedName>
    <definedName name="LL" localSheetId="29">#REF!</definedName>
    <definedName name="LL">#REF!</definedName>
    <definedName name="LLL">#REF!</definedName>
    <definedName name="LLLL" localSheetId="6" hidden="1">{"form-D1",#N/A,FALSE,"FORM-D1";"form-D1_amt",#N/A,FALSE,"FORM-D1"}</definedName>
    <definedName name="LLLL" localSheetId="26" hidden="1">{"form-D1",#N/A,FALSE,"FORM-D1";"form-D1_amt",#N/A,FALSE,"FORM-D1"}</definedName>
    <definedName name="LLLL" localSheetId="24" hidden="1">{"form-D1",#N/A,FALSE,"FORM-D1";"form-D1_amt",#N/A,FALSE,"FORM-D1"}</definedName>
    <definedName name="LLLL" localSheetId="3" hidden="1">{"form-D1",#N/A,FALSE,"FORM-D1";"form-D1_amt",#N/A,FALSE,"FORM-D1"}</definedName>
    <definedName name="LLLL" localSheetId="29" hidden="1">{"form-D1",#N/A,FALSE,"FORM-D1";"form-D1_amt",#N/A,FALSE,"FORM-D1"}</definedName>
    <definedName name="LLLL" localSheetId="20" hidden="1">{"form-D1",#N/A,FALSE,"FORM-D1";"form-D1_amt",#N/A,FALSE,"FORM-D1"}</definedName>
    <definedName name="LLLL" localSheetId="23" hidden="1">{"form-D1",#N/A,FALSE,"FORM-D1";"form-D1_amt",#N/A,FALSE,"FORM-D1"}</definedName>
    <definedName name="LLLL" hidden="1">{"form-D1",#N/A,FALSE,"FORM-D1";"form-D1_amt",#N/A,FALSE,"FORM-D1"}</definedName>
    <definedName name="LM" localSheetId="26">INDEX(#REF!,MATCH(#REF!,#REF!,0))</definedName>
    <definedName name="LM" localSheetId="24">INDEX(#REF!,MATCH(#REF!,#REF!,0))</definedName>
    <definedName name="LM" localSheetId="3">INDEX(#REF!,MATCH(#REF!,#REF!,0))</definedName>
    <definedName name="LM" localSheetId="29">INDEX(#REF!,MATCH(#REF!,#REF!,0))</definedName>
    <definedName name="lm" localSheetId="20">#REF!</definedName>
    <definedName name="LM" localSheetId="23">INDEX(#REF!,MATCH(#REF!,#REF!,0))</definedName>
    <definedName name="LM">INDEX(#REF!,MATCH(#REF!,#REF!,0))</definedName>
    <definedName name="lmcaccp" localSheetId="6">#REF!</definedName>
    <definedName name="lmcaccp" localSheetId="26">#REF!</definedName>
    <definedName name="lmcaccp" localSheetId="23">#REF!</definedName>
    <definedName name="lmcaccp">#REF!</definedName>
    <definedName name="lmcecp" localSheetId="26">#REF!</definedName>
    <definedName name="lmcecp" localSheetId="23">#REF!</definedName>
    <definedName name="lmcecp">#REF!</definedName>
    <definedName name="lmcmcc.1" localSheetId="26">#REF!</definedName>
    <definedName name="lmcmcc.1" localSheetId="23">#REF!</definedName>
    <definedName name="lmcmcc.1">#REF!</definedName>
    <definedName name="lmcmcc.2" localSheetId="26">#REF!</definedName>
    <definedName name="lmcmcc.2" localSheetId="23">#REF!</definedName>
    <definedName name="lmcmcc.2">#REF!</definedName>
    <definedName name="lmcmcc.3" localSheetId="26">#REF!</definedName>
    <definedName name="lmcmcc.3" localSheetId="23">#REF!</definedName>
    <definedName name="lmcmcc.3">#REF!</definedName>
    <definedName name="lmcmltsb" localSheetId="26">#REF!</definedName>
    <definedName name="lmcmltsb" localSheetId="23">#REF!</definedName>
    <definedName name="lmcmltsb">#REF!</definedName>
    <definedName name="lmcmsb.ups" localSheetId="26">#REF!</definedName>
    <definedName name="lmcmsb.ups" localSheetId="23">#REF!</definedName>
    <definedName name="lmcmsb.ups">#REF!</definedName>
    <definedName name="lmcsmsb.1" localSheetId="26">#REF!</definedName>
    <definedName name="lmcsmsb.1" localSheetId="23">#REF!</definedName>
    <definedName name="lmcsmsb.1">#REF!</definedName>
    <definedName name="lmcsmsb.2" localSheetId="26">#REF!</definedName>
    <definedName name="lmcsmsb.2" localSheetId="23">#REF!</definedName>
    <definedName name="lmcsmsb.2">#REF!</definedName>
    <definedName name="lmcsmsb.3" localSheetId="26">#REF!</definedName>
    <definedName name="lmcsmsb.3" localSheetId="23">#REF!</definedName>
    <definedName name="lmcsmsb.3">#REF!</definedName>
    <definedName name="lmcsmsb.b" localSheetId="26">#REF!</definedName>
    <definedName name="lmcsmsb.b" localSheetId="23">#REF!</definedName>
    <definedName name="lmcsmsb.b">#REF!</definedName>
    <definedName name="lmcsmsb.g" localSheetId="26">#REF!</definedName>
    <definedName name="lmcsmsb.g" localSheetId="23">#REF!</definedName>
    <definedName name="lmcsmsb.g">#REF!</definedName>
    <definedName name="lmcsmsb.lab" localSheetId="26">#REF!</definedName>
    <definedName name="lmcsmsb.lab" localSheetId="23">#REF!</definedName>
    <definedName name="lmcsmsb.lab">#REF!</definedName>
    <definedName name="lmcsmsb.main" localSheetId="26">#REF!</definedName>
    <definedName name="lmcsmsb.main" localSheetId="23">#REF!</definedName>
    <definedName name="lmcsmsb.main">#REF!</definedName>
    <definedName name="lmcsmsb.t" localSheetId="26">#REF!</definedName>
    <definedName name="lmcsmsb.t" localSheetId="23">#REF!</definedName>
    <definedName name="lmcsmsb.t">#REF!</definedName>
    <definedName name="lmcsmsb.ups" localSheetId="26">#REF!</definedName>
    <definedName name="lmcsmsb.ups" localSheetId="23">#REF!</definedName>
    <definedName name="lmcsmsb.ups">#REF!</definedName>
    <definedName name="lmcup.1" localSheetId="26">#REF!</definedName>
    <definedName name="lmcup.1" localSheetId="23">#REF!</definedName>
    <definedName name="lmcup.1">#REF!</definedName>
    <definedName name="lmcup.2" localSheetId="26">#REF!</definedName>
    <definedName name="lmcup.2" localSheetId="23">#REF!</definedName>
    <definedName name="lmcup.2">#REF!</definedName>
    <definedName name="LMG">#REF!</definedName>
    <definedName name="LMO">#REF!</definedName>
    <definedName name="LMO_1">#REF!</definedName>
    <definedName name="LN">#N/A</definedName>
    <definedName name="LND_CHGS" localSheetId="26">#REF!</definedName>
    <definedName name="LND_CHGS" localSheetId="20">#REF!</definedName>
    <definedName name="LND_CHGS" localSheetId="23">#REF!</definedName>
    <definedName name="LND_CHGS" localSheetId="1">#REF!</definedName>
    <definedName name="LND_CHGS">#REF!</definedName>
    <definedName name="Lo">#REF!</definedName>
    <definedName name="LOA">#REF!</definedName>
    <definedName name="Load">#REF!</definedName>
    <definedName name="LoaderPOL" localSheetId="6">'[65]Basic Rates'!$C$37</definedName>
    <definedName name="LoaderPOL" localSheetId="24">#REF!</definedName>
    <definedName name="LoaderPOL" localSheetId="3">'[65]Basic Rates'!$C$37</definedName>
    <definedName name="LoaderPOL" localSheetId="29">'[65]Basic Rates'!$C$37</definedName>
    <definedName name="LoaderPOL" localSheetId="20">#REF!</definedName>
    <definedName name="LoaderPOL">#REF!</definedName>
    <definedName name="Loads" localSheetId="6">[105]Data!$C$27:$I$46</definedName>
    <definedName name="Loads" localSheetId="24">#REF!</definedName>
    <definedName name="Loads" localSheetId="3">[105]Data!$C$27:$I$46</definedName>
    <definedName name="Loads" localSheetId="29">[105]Data!$C$27:$I$46</definedName>
    <definedName name="Loads" localSheetId="20">#REF!</definedName>
    <definedName name="Loads">#REF!</definedName>
    <definedName name="Loan_Amount" localSheetId="20">#REF!</definedName>
    <definedName name="Loan_Amount">#REF!</definedName>
    <definedName name="Loan_Start" localSheetId="20">#REF!</definedName>
    <definedName name="Loan_Start">#REF!</definedName>
    <definedName name="Loan_Years">#REF!</definedName>
    <definedName name="LOCAL_STAFF_ENTRY" localSheetId="6">'[31]INPUT SHEET'!$B$437:$B$461</definedName>
    <definedName name="LOCAL_STAFF_ENTRY" localSheetId="24">#REF!</definedName>
    <definedName name="LOCAL_STAFF_ENTRY" localSheetId="3">'[31]INPUT SHEET'!$B$437:$B$461</definedName>
    <definedName name="LOCAL_STAFF_ENTRY" localSheetId="29">'[31]INPUT SHEET'!$B$437:$B$461</definedName>
    <definedName name="LOCAL_STAFF_ENTRY" localSheetId="20">#REF!</definedName>
    <definedName name="LOCAL_STAFF_ENTRY">#REF!</definedName>
    <definedName name="Location" localSheetId="24">City&amp;" "&amp;State</definedName>
    <definedName name="Location" localSheetId="3">City&amp;" "&amp;State</definedName>
    <definedName name="Location" localSheetId="29">[0]!City&amp;" "&amp;State</definedName>
    <definedName name="Location" localSheetId="20">City&amp;" "&amp;State</definedName>
    <definedName name="Location" localSheetId="23">[0]!City&amp;"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 localSheetId="6">'[26]Cost of O &amp; O'!$F$40</definedName>
    <definedName name="LOCO" localSheetId="24">#REF!</definedName>
    <definedName name="LOCO" localSheetId="3">'[26]Cost of O &amp; O'!$F$40</definedName>
    <definedName name="LOCO" localSheetId="29">'[26]Cost of O &amp; O'!$F$40</definedName>
    <definedName name="LOCO" localSheetId="20">#REF!</definedName>
    <definedName name="LOCO">#REF!</definedName>
    <definedName name="logo1">"Picture 7"</definedName>
    <definedName name="logoa" localSheetId="6">#REF!</definedName>
    <definedName name="logoa" localSheetId="26">#REF!</definedName>
    <definedName name="logoa" localSheetId="7">#REF!</definedName>
    <definedName name="logoa" localSheetId="23">#REF!</definedName>
    <definedName name="logoa">#REF!</definedName>
    <definedName name="lohari" localSheetId="6" hidden="1">{"form-D1",#N/A,FALSE,"FORM-D1";"form-D1_amt",#N/A,FALSE,"FORM-D1"}</definedName>
    <definedName name="lohari" localSheetId="26" hidden="1">{"form-D1",#N/A,FALSE,"FORM-D1";"form-D1_amt",#N/A,FALSE,"FORM-D1"}</definedName>
    <definedName name="lohari" localSheetId="24" hidden="1">{"form-D1",#N/A,FALSE,"FORM-D1";"form-D1_amt",#N/A,FALSE,"FORM-D1"}</definedName>
    <definedName name="lohari" localSheetId="3" hidden="1">{"form-D1",#N/A,FALSE,"FORM-D1";"form-D1_amt",#N/A,FALSE,"FORM-D1"}</definedName>
    <definedName name="lohari" localSheetId="29" hidden="1">{"form-D1",#N/A,FALSE,"FORM-D1";"form-D1_amt",#N/A,FALSE,"FORM-D1"}</definedName>
    <definedName name="lohari" localSheetId="20" hidden="1">{"form-D1",#N/A,FALSE,"FORM-D1";"form-D1_amt",#N/A,FALSE,"FORM-D1"}</definedName>
    <definedName name="lohari" localSheetId="23" hidden="1">{"form-D1",#N/A,FALSE,"FORM-D1";"form-D1_amt",#N/A,FALSE,"FORM-D1"}</definedName>
    <definedName name="lohari" hidden="1">{"form-D1",#N/A,FALSE,"FORM-D1";"form-D1_amt",#N/A,FALSE,"FORM-D1"}</definedName>
    <definedName name="loi">#REF!</definedName>
    <definedName name="look" localSheetId="20">#REF!</definedName>
    <definedName name="look">#REF!</definedName>
    <definedName name="Lot" localSheetId="3" hidden="1">{"'PROFITABILITY'!$A$1:$F$45"}</definedName>
    <definedName name="Lot" localSheetId="29" hidden="1">{"'PROFITABILITY'!$A$1:$F$45"}</definedName>
    <definedName name="Lot" hidden="1">{"'PROFITABILITY'!$A$1:$F$45"}</definedName>
    <definedName name="lp" localSheetId="20">#REF!</definedName>
    <definedName name="lp">#REF!</definedName>
    <definedName name="LPROT220" localSheetId="6">#REF!</definedName>
    <definedName name="LPROT220" localSheetId="26">#REF!</definedName>
    <definedName name="LPROT220" localSheetId="23">#REF!</definedName>
    <definedName name="LPROT220">#REF!</definedName>
    <definedName name="LPROT500" localSheetId="6">#REF!</definedName>
    <definedName name="LPROT500">#REF!</definedName>
    <definedName name="Lr" localSheetId="6">#REF!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 localSheetId="26">#REF!</definedName>
    <definedName name="LTswitchgear" localSheetId="7">#REF!</definedName>
    <definedName name="LTswitchgear" localSheetId="23">#REF!</definedName>
    <definedName name="LTswitchgear">#REF!</definedName>
    <definedName name="LTTrafo" localSheetId="26">#REF!</definedName>
    <definedName name="LTTrafo" localSheetId="7">#REF!</definedName>
    <definedName name="LTTrafo" localSheetId="23">#REF!</definedName>
    <definedName name="LTTrafo">#REF!</definedName>
    <definedName name="Ltwo400">'[110]L2 400 Obra'!$B$9:$AB$37</definedName>
    <definedName name="Ltwo765">'[110]L2 765 LILO Anpara '!$B$9:$W$38</definedName>
    <definedName name="lub" localSheetId="6">'[79]Abs PMRL'!$B$87</definedName>
    <definedName name="lub" localSheetId="24">#REF!</definedName>
    <definedName name="lub" localSheetId="3">'[79]Abs PMRL'!$B$87</definedName>
    <definedName name="lub" localSheetId="29">'[79]Abs PMRL'!$B$87</definedName>
    <definedName name="lub" localSheetId="20">#REF!</definedName>
    <definedName name="lub">#REF!</definedName>
    <definedName name="luckt" localSheetId="26">#REF!</definedName>
    <definedName name="luckt" localSheetId="20">#REF!</definedName>
    <definedName name="luckt" localSheetId="23">#REF!</definedName>
    <definedName name="luckt">#REF!</definedName>
    <definedName name="LUMEN" localSheetId="26">#REF!</definedName>
    <definedName name="LUMEN" localSheetId="23">#REF!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 localSheetId="26">#REF!</definedName>
    <definedName name="M" localSheetId="23">#REF!</definedName>
    <definedName name="M" localSheetId="1">#REF!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 localSheetId="6">[130]Material!$D$21</definedName>
    <definedName name="M_Aggregate_Crushable_GradeII" localSheetId="24">#REF!</definedName>
    <definedName name="M_Aggregate_Crushable_GradeII" localSheetId="3">[130]Material!$D$21</definedName>
    <definedName name="M_Aggregate_Crushable_GradeII" localSheetId="29">[130]Material!$D$21</definedName>
    <definedName name="M_Aggregate_Crushable_GradeII" localSheetId="20">#REF!</definedName>
    <definedName name="M_Aggregate_Crushable_GradeII">#REF!</definedName>
    <definedName name="M_Aggregate_GradeII_63_45mm" localSheetId="6">[130]Material!$D$24</definedName>
    <definedName name="M_Aggregate_GradeII_63_45mm" localSheetId="24">#REF!</definedName>
    <definedName name="M_Aggregate_GradeII_63_45mm" localSheetId="3">[130]Material!$D$24</definedName>
    <definedName name="M_Aggregate_GradeII_63_45mm" localSheetId="29">[130]Material!$D$24</definedName>
    <definedName name="M_Aggregate_GradeII_63_45mm" localSheetId="20">#REF!</definedName>
    <definedName name="M_Aggregate_GradeII_63_45mm">#REF!</definedName>
    <definedName name="M_B">#REF!</definedName>
    <definedName name="M_BindingWire" localSheetId="6">[130]Material!$D$38</definedName>
    <definedName name="M_BindingWire" localSheetId="24">#REF!</definedName>
    <definedName name="M_BindingWire" localSheetId="3">[130]Material!$D$38</definedName>
    <definedName name="M_BindingWire" localSheetId="29">[130]Material!$D$38</definedName>
    <definedName name="M_BindingWire" localSheetId="20">#REF!</definedName>
    <definedName name="M_BindingWire">#REF!</definedName>
    <definedName name="M_Bitumen_S65" localSheetId="6">[130]Material!$D$42</definedName>
    <definedName name="M_Bitumen_S65" localSheetId="24">#REF!</definedName>
    <definedName name="M_Bitumen_S65" localSheetId="3">[130]Material!$D$42</definedName>
    <definedName name="M_Bitumen_S65" localSheetId="29">[130]Material!$D$42</definedName>
    <definedName name="M_Bitumen_S65" localSheetId="20">#REF!</definedName>
    <definedName name="M_Bitumen_S65">#REF!</definedName>
    <definedName name="M_BitumenEmulsion_RS1" localSheetId="6">[130]Material!$D$44</definedName>
    <definedName name="M_BitumenEmulsion_RS1" localSheetId="24">#REF!</definedName>
    <definedName name="M_BitumenEmulsion_RS1" localSheetId="3">[130]Material!$D$44</definedName>
    <definedName name="M_BitumenEmulsion_RS1" localSheetId="29">[130]Material!$D$44</definedName>
    <definedName name="M_BitumenEmulsion_RS1" localSheetId="20">#REF!</definedName>
    <definedName name="M_BitumenEmulsion_RS1">#REF!</definedName>
    <definedName name="M_BitumenEmulsion_SS1" localSheetId="6">[130]Material!$D$45</definedName>
    <definedName name="M_BitumenEmulsion_SS1" localSheetId="24">#REF!</definedName>
    <definedName name="M_BitumenEmulsion_SS1" localSheetId="3">[130]Material!$D$45</definedName>
    <definedName name="M_BitumenEmulsion_SS1" localSheetId="29">[130]Material!$D$45</definedName>
    <definedName name="M_BitumenEmulsion_SS1" localSheetId="20">#REF!</definedName>
    <definedName name="M_BitumenEmulsion_SS1">#REF!</definedName>
    <definedName name="M_CompensationForEarthTakenFromPrivateLand" localSheetId="6">[130]Material!$D$54</definedName>
    <definedName name="M_CompensationForEarthTakenFromPrivateLand" localSheetId="24">#REF!</definedName>
    <definedName name="M_CompensationForEarthTakenFromPrivateLand" localSheetId="3">[130]Material!$D$54</definedName>
    <definedName name="M_CompensationForEarthTakenFromPrivateLand" localSheetId="29">[130]Material!$D$54</definedName>
    <definedName name="M_CompensationForEarthTakenFromPrivateLand" localSheetId="20">#REF!</definedName>
    <definedName name="M_CompensationForEarthTakenFromPrivateLand">#REF!</definedName>
    <definedName name="M_CrowBars_40mm" localSheetId="6">[130]Material!$D$60</definedName>
    <definedName name="M_CrowBars_40mm" localSheetId="24">#REF!</definedName>
    <definedName name="M_CrowBars_40mm" localSheetId="3">[130]Material!$D$60</definedName>
    <definedName name="M_CrowBars_40mm" localSheetId="29">[130]Material!$D$60</definedName>
    <definedName name="M_CrowBars_40mm" localSheetId="20">#REF!</definedName>
    <definedName name="M_CrowBars_40mm">#REF!</definedName>
    <definedName name="M_CrushedStoneChipping_132" localSheetId="6">[130]Material!$D$64</definedName>
    <definedName name="M_CrushedStoneChipping_132" localSheetId="24">#REF!</definedName>
    <definedName name="M_CrushedStoneChipping_132" localSheetId="3">[130]Material!$D$64</definedName>
    <definedName name="M_CrushedStoneChipping_132" localSheetId="29">[130]Material!$D$64</definedName>
    <definedName name="M_CrushedStoneChipping_132" localSheetId="20">#REF!</definedName>
    <definedName name="M_CrushedStoneChipping_132">#REF!</definedName>
    <definedName name="M_CrushedStoneChipping_67mm_100Passing_112mm" localSheetId="6">[130]Material!$D$65</definedName>
    <definedName name="M_CrushedStoneChipping_67mm_100Passing_112mm" localSheetId="24">#REF!</definedName>
    <definedName name="M_CrushedStoneChipping_67mm_100Passing_112mm" localSheetId="3">[130]Material!$D$65</definedName>
    <definedName name="M_CrushedStoneChipping_67mm_100Passing_112mm" localSheetId="29">[130]Material!$D$65</definedName>
    <definedName name="M_CrushedStoneChipping_67mm_100Passing_112mm" localSheetId="20">#REF!</definedName>
    <definedName name="M_CrushedStoneChipping_67mm_100Passing_112mm">#REF!</definedName>
    <definedName name="M_F" localSheetId="24">INDEX(#REF!,MATCH(#REF!,#REF!,0))</definedName>
    <definedName name="M_F" localSheetId="20">INDEX(#REF!,MATCH(#REF!,#REF!,0))</definedName>
    <definedName name="M_F">INDEX(#REF!,MATCH(#REF!,#REF!,0))</definedName>
    <definedName name="M_GranularMaterial" localSheetId="6">[130]Material!$D$88</definedName>
    <definedName name="M_GranularMaterial" localSheetId="24">#REF!</definedName>
    <definedName name="M_GranularMaterial" localSheetId="3">[130]Material!$D$88</definedName>
    <definedName name="M_GranularMaterial" localSheetId="29">[130]Material!$D$88</definedName>
    <definedName name="M_GranularMaterial" localSheetId="20">#REF!</definedName>
    <definedName name="M_GranularMaterial">#REF!</definedName>
    <definedName name="M_QuarriedStone_150_200mm" localSheetId="6">[130]Material!$D$112</definedName>
    <definedName name="M_QuarriedStone_150_200mm" localSheetId="24">#REF!</definedName>
    <definedName name="M_QuarriedStone_150_200mm" localSheetId="3">[130]Material!$D$112</definedName>
    <definedName name="M_QuarriedStone_150_200mm" localSheetId="29">[130]Material!$D$112</definedName>
    <definedName name="M_QuarriedStone_150_200mm" localSheetId="20">#REF!</definedName>
    <definedName name="M_QuarriedStone_150_200mm">#REF!</definedName>
    <definedName name="M_RCCPipeNP3_1200mm" localSheetId="6">[137]Material!$D$113</definedName>
    <definedName name="M_RCCPipeNP3_1200mm" localSheetId="24">#REF!</definedName>
    <definedName name="M_RCCPipeNP3_1200mm" localSheetId="3">[137]Material!$D$113</definedName>
    <definedName name="M_RCCPipeNP3_1200mm" localSheetId="29">[137]Material!$D$113</definedName>
    <definedName name="M_RCCPipeNP3_1200mm" localSheetId="20">#REF!</definedName>
    <definedName name="M_RCCPipeNP3_1200mm">#REF!</definedName>
    <definedName name="M_s.MAMTHA_CONTRACTORS" localSheetId="26">#REF!</definedName>
    <definedName name="M_s.MAMTHA_CONTRACTORS" localSheetId="20">#REF!</definedName>
    <definedName name="M_s.MAMTHA_CONTRACTORS" localSheetId="23">#REF!</definedName>
    <definedName name="M_s.MAMTHA_CONTRACTORS">#REF!</definedName>
    <definedName name="M_SteelReinforcement_HYSDBars" localSheetId="6">[130]Material!$D$129</definedName>
    <definedName name="M_SteelReinforcement_HYSDBars" localSheetId="24">#REF!</definedName>
    <definedName name="M_SteelReinforcement_HYSDBars" localSheetId="3">[130]Material!$D$129</definedName>
    <definedName name="M_SteelReinforcement_HYSDBars" localSheetId="29">[130]Material!$D$129</definedName>
    <definedName name="M_SteelReinforcement_HYSDBars" localSheetId="20">#REF!</definedName>
    <definedName name="M_SteelReinforcement_HYSDBars">#REF!</definedName>
    <definedName name="M_StoneBoulder_150mm_below" localSheetId="6">[130]Material!$D$132</definedName>
    <definedName name="M_StoneBoulder_150mm_below" localSheetId="24">#REF!</definedName>
    <definedName name="M_StoneBoulder_150mm_below" localSheetId="3">[130]Material!$D$132</definedName>
    <definedName name="M_StoneBoulder_150mm_below" localSheetId="29">[130]Material!$D$132</definedName>
    <definedName name="M_StoneBoulder_150mm_below" localSheetId="20">#REF!</definedName>
    <definedName name="M_StoneBoulder_150mm_below">#REF!</definedName>
    <definedName name="M_StoneForCoarseRubbleMasonry_1stSort" localSheetId="6">[138]Material!$D$136</definedName>
    <definedName name="M_StoneForCoarseRubbleMasonry_1stSort" localSheetId="24">#REF!</definedName>
    <definedName name="M_StoneForCoarseRubbleMasonry_1stSort" localSheetId="3">[138]Material!$D$136</definedName>
    <definedName name="M_StoneForCoarseRubbleMasonry_1stSort" localSheetId="29">[138]Material!$D$136</definedName>
    <definedName name="M_StoneForCoarseRubbleMasonry_1stSort" localSheetId="20">#REF!</definedName>
    <definedName name="M_StoneForCoarseRubbleMasonry_1stSort">#REF!</definedName>
    <definedName name="M_StoneSpalls" localSheetId="6">[137]Material!$D$144</definedName>
    <definedName name="M_StoneSpalls" localSheetId="24">#REF!</definedName>
    <definedName name="M_StoneSpalls" localSheetId="3">[137]Material!$D$144</definedName>
    <definedName name="M_StoneSpalls" localSheetId="29">[137]Material!$D$144</definedName>
    <definedName name="M_StoneSpalls" localSheetId="20">#REF!</definedName>
    <definedName name="M_StoneSpalls">#REF!</definedName>
    <definedName name="M_Water" localSheetId="20">#REF!</definedName>
    <definedName name="M_Water">#REF!</definedName>
    <definedName name="M_WellGradedGranularBaseMaterial_GradeA_236mm" localSheetId="20">#REF!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 localSheetId="6">[130]Material!$D$163</definedName>
    <definedName name="M_WoodenSleepers" localSheetId="24">#REF!</definedName>
    <definedName name="M_WoodenSleepers" localSheetId="3">[130]Material!$D$163</definedName>
    <definedName name="M_WoodenSleepers" localSheetId="29">[130]Material!$D$163</definedName>
    <definedName name="M_WoodenSleepers" localSheetId="20">#REF!</definedName>
    <definedName name="M_WoodenSleepers">#REF!</definedName>
    <definedName name="M0">#REF!</definedName>
    <definedName name="M1_">#N/A</definedName>
    <definedName name="M10cement" localSheetId="24">#REF!</definedName>
    <definedName name="M10cement" localSheetId="20">#REF!</definedName>
    <definedName name="M10cement">#REF!</definedName>
    <definedName name="M10L" localSheetId="6">[103]Cencrete!$AE$21</definedName>
    <definedName name="M10L" localSheetId="24">#REF!</definedName>
    <definedName name="M10L" localSheetId="3">[103]Cencrete!$AE$21</definedName>
    <definedName name="M10L" localSheetId="29">[103]Cencrete!$AE$21</definedName>
    <definedName name="M10L" localSheetId="20">#REF!</definedName>
    <definedName name="M10L">#REF!</definedName>
    <definedName name="M10M" localSheetId="6">[103]Cencrete!$AD$21</definedName>
    <definedName name="M10M" localSheetId="24">#REF!</definedName>
    <definedName name="M10M" localSheetId="3">[103]Cencrete!$AD$21</definedName>
    <definedName name="M10M" localSheetId="29">[103]Cencrete!$AD$21</definedName>
    <definedName name="M10M" localSheetId="20">#REF!</definedName>
    <definedName name="M10M">#REF!</definedName>
    <definedName name="M10P" localSheetId="6">[103]Cencrete!$AF$21</definedName>
    <definedName name="M10P" localSheetId="24">#REF!</definedName>
    <definedName name="M10P" localSheetId="3">[103]Cencrete!$AF$21</definedName>
    <definedName name="M10P" localSheetId="29">[103]Cencrete!$AF$21</definedName>
    <definedName name="M10P" localSheetId="20">#REF!</definedName>
    <definedName name="M10P">#REF!</definedName>
    <definedName name="M15_Cement" localSheetId="6">'[85]Rate Analysis'!$D$311</definedName>
    <definedName name="M15_Cement" localSheetId="26">#REF!</definedName>
    <definedName name="M15_Cement" localSheetId="24">#REF!</definedName>
    <definedName name="M15_Cement" localSheetId="3">'[85]Rate Analysis'!$D$311</definedName>
    <definedName name="M15_Cement" localSheetId="29">'[85]Rate Analysis'!$D$311</definedName>
    <definedName name="M15_Cement" localSheetId="20">#REF!</definedName>
    <definedName name="M15_Cement" localSheetId="23">#REF!</definedName>
    <definedName name="M15_Cement">#REF!</definedName>
    <definedName name="M15_Metal20mm" localSheetId="6">'[85]Rate Analysis'!$D$313</definedName>
    <definedName name="M15_Metal20mm" localSheetId="26">#REF!</definedName>
    <definedName name="M15_Metal20mm" localSheetId="24">#REF!</definedName>
    <definedName name="M15_Metal20mm" localSheetId="3">'[85]Rate Analysis'!$D$313</definedName>
    <definedName name="M15_Metal20mm" localSheetId="29">'[85]Rate Analysis'!$D$313</definedName>
    <definedName name="M15_Metal20mm" localSheetId="20">#REF!</definedName>
    <definedName name="M15_Metal20mm" localSheetId="23">#REF!</definedName>
    <definedName name="M15_Metal20mm">#REF!</definedName>
    <definedName name="M15_Sand" localSheetId="6">'[85]Rate Analysis'!$D$312</definedName>
    <definedName name="M15_Sand" localSheetId="26">#REF!</definedName>
    <definedName name="M15_Sand" localSheetId="24">#REF!</definedName>
    <definedName name="M15_Sand" localSheetId="3">'[85]Rate Analysis'!$D$312</definedName>
    <definedName name="M15_Sand" localSheetId="29">'[85]Rate Analysis'!$D$312</definedName>
    <definedName name="M15_Sand" localSheetId="20">#REF!</definedName>
    <definedName name="M15_Sand" localSheetId="23">#REF!</definedName>
    <definedName name="M15_Sand">#REF!</definedName>
    <definedName name="m15cem" localSheetId="6">[32]Analysis!$D$311</definedName>
    <definedName name="m15cem" localSheetId="24">#REF!</definedName>
    <definedName name="m15cem" localSheetId="3">[32]Analysis!$D$311</definedName>
    <definedName name="m15cem" localSheetId="29">[32]Analysis!$D$311</definedName>
    <definedName name="m15cem" localSheetId="20">#REF!</definedName>
    <definedName name="m15cem">#REF!</definedName>
    <definedName name="M15cement" localSheetId="20">#REF!</definedName>
    <definedName name="M15cement">#REF!</definedName>
    <definedName name="M1x" localSheetId="3">#REF!</definedName>
    <definedName name="M1x" localSheetId="29">#REF!</definedName>
    <definedName name="M1x" localSheetId="20">#REF!</definedName>
    <definedName name="M1x">#REF!</definedName>
    <definedName name="M1y" localSheetId="3">#REF!</definedName>
    <definedName name="M1y" localSheetId="29">#REF!</definedName>
    <definedName name="M1y">#REF!</definedName>
    <definedName name="M2_">#N/A</definedName>
    <definedName name="m2_bop_f" localSheetId="6">#REF!</definedName>
    <definedName name="m2_bop_f" localSheetId="26">#REF!</definedName>
    <definedName name="m2_bop_f" localSheetId="20">#REF!</definedName>
    <definedName name="m2_bop_f" localSheetId="23">#REF!</definedName>
    <definedName name="m2_bop_f">#REF!</definedName>
    <definedName name="m2_bop_v" localSheetId="6">#REF!</definedName>
    <definedName name="m2_bop_v" localSheetId="26">#REF!</definedName>
    <definedName name="m2_bop_v" localSheetId="23">#REF!</definedName>
    <definedName name="m2_bop_v">#REF!</definedName>
    <definedName name="m2_bop_w" localSheetId="6">#REF!</definedName>
    <definedName name="m2_bop_w" localSheetId="26">#REF!</definedName>
    <definedName name="m2_bop_w" localSheetId="23">#REF!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 localSheetId="6">'[85]Rate Analysis'!$D$332</definedName>
    <definedName name="M20_cement" localSheetId="26">#REF!</definedName>
    <definedName name="M20_cement" localSheetId="24">#REF!</definedName>
    <definedName name="M20_cement" localSheetId="3">'[85]Rate Analysis'!$D$332</definedName>
    <definedName name="M20_cement" localSheetId="29">'[85]Rate Analysis'!$D$332</definedName>
    <definedName name="M20_cement" localSheetId="20">#REF!</definedName>
    <definedName name="M20_cement" localSheetId="23">#REF!</definedName>
    <definedName name="M20_cement">#REF!</definedName>
    <definedName name="M20_Metal20mm" localSheetId="6">'[85]Rate Analysis'!$D$345</definedName>
    <definedName name="M20_Metal20mm" localSheetId="26">#REF!</definedName>
    <definedName name="M20_Metal20mm" localSheetId="24">#REF!</definedName>
    <definedName name="M20_Metal20mm" localSheetId="3">'[85]Rate Analysis'!$D$345</definedName>
    <definedName name="M20_Metal20mm" localSheetId="29">'[85]Rate Analysis'!$D$345</definedName>
    <definedName name="M20_Metal20mm" localSheetId="20">#REF!</definedName>
    <definedName name="M20_Metal20mm" localSheetId="23">#REF!</definedName>
    <definedName name="M20_Metal20mm">#REF!</definedName>
    <definedName name="M20_sand" localSheetId="6">'[85]Rate Analysis'!$D$333</definedName>
    <definedName name="M20_sand" localSheetId="26">#REF!</definedName>
    <definedName name="M20_sand" localSheetId="24">#REF!</definedName>
    <definedName name="M20_sand" localSheetId="3">'[85]Rate Analysis'!$D$333</definedName>
    <definedName name="M20_sand" localSheetId="29">'[85]Rate Analysis'!$D$333</definedName>
    <definedName name="M20_sand" localSheetId="20">#REF!</definedName>
    <definedName name="M20_sand" localSheetId="23">#REF!</definedName>
    <definedName name="M20_sand">#REF!</definedName>
    <definedName name="m20cement" localSheetId="6">[32]Analysis!$D$332</definedName>
    <definedName name="m20cement" localSheetId="24">#REF!</definedName>
    <definedName name="m20cement" localSheetId="3">[32]Analysis!$D$332</definedName>
    <definedName name="m20cement" localSheetId="29">[32]Analysis!$D$332</definedName>
    <definedName name="m20cement" localSheetId="20">#REF!</definedName>
    <definedName name="m20cement">#REF!</definedName>
    <definedName name="M20L" localSheetId="6">[103]Cencrete!$AE$19</definedName>
    <definedName name="M20L" localSheetId="24">#REF!</definedName>
    <definedName name="M20L" localSheetId="3">[103]Cencrete!$AE$19</definedName>
    <definedName name="M20L" localSheetId="29">[103]Cencrete!$AE$19</definedName>
    <definedName name="M20L" localSheetId="20">#REF!</definedName>
    <definedName name="M20L">#REF!</definedName>
    <definedName name="M20M" localSheetId="6">[103]Cencrete!$AD$19</definedName>
    <definedName name="M20M" localSheetId="24">#REF!</definedName>
    <definedName name="M20M" localSheetId="3">[103]Cencrete!$AD$19</definedName>
    <definedName name="M20M" localSheetId="29">[103]Cencrete!$AD$19</definedName>
    <definedName name="M20M" localSheetId="20">#REF!</definedName>
    <definedName name="M20M">#REF!</definedName>
    <definedName name="m20metal20" localSheetId="6">[32]Analysis!$D$345</definedName>
    <definedName name="m20metal20" localSheetId="24">#REF!</definedName>
    <definedName name="m20metal20" localSheetId="3">[32]Analysis!$D$345</definedName>
    <definedName name="m20metal20" localSheetId="29">[32]Analysis!$D$345</definedName>
    <definedName name="m20metal20" localSheetId="20">#REF!</definedName>
    <definedName name="m20metal20">#REF!</definedName>
    <definedName name="M20P" localSheetId="6">[103]Cencrete!$AF$19</definedName>
    <definedName name="M20P" localSheetId="24">#REF!</definedName>
    <definedName name="M20P" localSheetId="3">[103]Cencrete!$AF$19</definedName>
    <definedName name="M20P" localSheetId="29">[103]Cencrete!$AF$19</definedName>
    <definedName name="M20P" localSheetId="20">#REF!</definedName>
    <definedName name="M20P">#REF!</definedName>
    <definedName name="M20PCCcement" localSheetId="20">#REF!</definedName>
    <definedName name="M20PCCcement">#REF!</definedName>
    <definedName name="M20RCCcement" localSheetId="20">#REF!</definedName>
    <definedName name="M20RCCcement">#REF!</definedName>
    <definedName name="m20sand" localSheetId="6">[32]Analysis!$D$333</definedName>
    <definedName name="m20sand" localSheetId="24">#REF!</definedName>
    <definedName name="m20sand" localSheetId="3">[32]Analysis!$D$333</definedName>
    <definedName name="m20sand" localSheetId="29">[32]Analysis!$D$333</definedName>
    <definedName name="m20sand" localSheetId="20">#REF!</definedName>
    <definedName name="m20sand">#REF!</definedName>
    <definedName name="M25_cement" localSheetId="6">'[85]Rate Analysis'!$D$343</definedName>
    <definedName name="M25_cement" localSheetId="26">#REF!</definedName>
    <definedName name="M25_cement" localSheetId="24">#REF!</definedName>
    <definedName name="M25_cement" localSheetId="3">'[85]Rate Analysis'!$D$343</definedName>
    <definedName name="M25_cement" localSheetId="29">'[85]Rate Analysis'!$D$343</definedName>
    <definedName name="M25_cement" localSheetId="20">#REF!</definedName>
    <definedName name="M25_cement" localSheetId="23">#REF!</definedName>
    <definedName name="M25_cement">#REF!</definedName>
    <definedName name="M25_Metal20mm" localSheetId="6">'[85]Rate Analysis'!$D$345</definedName>
    <definedName name="M25_Metal20mm" localSheetId="26">#REF!</definedName>
    <definedName name="M25_Metal20mm" localSheetId="24">#REF!</definedName>
    <definedName name="M25_Metal20mm" localSheetId="3">'[85]Rate Analysis'!$D$345</definedName>
    <definedName name="M25_Metal20mm" localSheetId="29">'[85]Rate Analysis'!$D$345</definedName>
    <definedName name="M25_Metal20mm" localSheetId="20">#REF!</definedName>
    <definedName name="M25_Metal20mm" localSheetId="23">#REF!</definedName>
    <definedName name="M25_Metal20mm">#REF!</definedName>
    <definedName name="M25_sand" localSheetId="6">'[85]Rate Analysis'!$D$344</definedName>
    <definedName name="M25_sand" localSheetId="26">#REF!</definedName>
    <definedName name="M25_sand" localSheetId="24">#REF!</definedName>
    <definedName name="M25_sand" localSheetId="3">'[85]Rate Analysis'!$D$344</definedName>
    <definedName name="M25_sand" localSheetId="29">'[85]Rate Analysis'!$D$344</definedName>
    <definedName name="M25_sand" localSheetId="20">#REF!</definedName>
    <definedName name="M25_sand" localSheetId="23">#REF!</definedName>
    <definedName name="M25_sand">#REF!</definedName>
    <definedName name="M25L" localSheetId="6">[103]Cencrete!$AE$18</definedName>
    <definedName name="M25L" localSheetId="24">#REF!</definedName>
    <definedName name="M25L" localSheetId="3">[103]Cencrete!$AE$18</definedName>
    <definedName name="M25L" localSheetId="29">[103]Cencrete!$AE$18</definedName>
    <definedName name="M25L" localSheetId="20">#REF!</definedName>
    <definedName name="M25L">#REF!</definedName>
    <definedName name="M25M" localSheetId="6">[103]Cencrete!$AD$18</definedName>
    <definedName name="M25M" localSheetId="24">#REF!</definedName>
    <definedName name="M25M" localSheetId="3">[103]Cencrete!$AD$18</definedName>
    <definedName name="M25M" localSheetId="29">[103]Cencrete!$AD$18</definedName>
    <definedName name="M25M" localSheetId="20">#REF!</definedName>
    <definedName name="M25M">#REF!</definedName>
    <definedName name="M25P" localSheetId="6">[103]Cencrete!$AF$18</definedName>
    <definedName name="M25P" localSheetId="24">#REF!</definedName>
    <definedName name="M25P" localSheetId="3">[103]Cencrete!$AF$18</definedName>
    <definedName name="M25P" localSheetId="29">[103]Cencrete!$AF$18</definedName>
    <definedName name="M25P" localSheetId="20">#REF!</definedName>
    <definedName name="M25P">#REF!</definedName>
    <definedName name="M25PCCcement" localSheetId="20">#REF!</definedName>
    <definedName name="M25PCCcement">#REF!</definedName>
    <definedName name="M25RCCcement" localSheetId="20">#REF!</definedName>
    <definedName name="M25RCCcement">#REF!</definedName>
    <definedName name="M2A_KPI" localSheetId="26">#REF!</definedName>
    <definedName name="M2A_KPI" localSheetId="23">#REF!</definedName>
    <definedName name="M2A_KPI">#REF!</definedName>
    <definedName name="M2A_KPI2" localSheetId="26">#REF!</definedName>
    <definedName name="M2A_KPI2" localSheetId="23">#REF!</definedName>
    <definedName name="M2A_KPI2">#REF!</definedName>
    <definedName name="M2x" localSheetId="3">#REF!</definedName>
    <definedName name="M2x" localSheetId="29">#REF!</definedName>
    <definedName name="M2x">#REF!</definedName>
    <definedName name="M2y" localSheetId="3">#REF!</definedName>
    <definedName name="M2y" localSheetId="29">#REF!</definedName>
    <definedName name="M2y">#REF!</definedName>
    <definedName name="M30cement">#REF!</definedName>
    <definedName name="M30L" localSheetId="6">[103]Cencrete!$AE$17</definedName>
    <definedName name="M30L" localSheetId="24">#REF!</definedName>
    <definedName name="M30L" localSheetId="3">[103]Cencrete!$AE$17</definedName>
    <definedName name="M30L" localSheetId="29">[103]Cencrete!$AE$17</definedName>
    <definedName name="M30L" localSheetId="20">#REF!</definedName>
    <definedName name="M30L">#REF!</definedName>
    <definedName name="M30M" localSheetId="6">[103]Cencrete!$AD$17</definedName>
    <definedName name="M30M" localSheetId="24">#REF!</definedName>
    <definedName name="M30M" localSheetId="3">[103]Cencrete!$AD$17</definedName>
    <definedName name="M30M" localSheetId="29">[103]Cencrete!$AD$17</definedName>
    <definedName name="M30M" localSheetId="20">#REF!</definedName>
    <definedName name="M30M">#REF!</definedName>
    <definedName name="M30P" localSheetId="6">[103]Cencrete!$AF$17</definedName>
    <definedName name="M30P" localSheetId="24">#REF!</definedName>
    <definedName name="M30P" localSheetId="3">[103]Cencrete!$AF$17</definedName>
    <definedName name="M30P" localSheetId="29">[103]Cencrete!$AF$17</definedName>
    <definedName name="M30P" localSheetId="20">#REF!</definedName>
    <definedName name="M30P">#REF!</definedName>
    <definedName name="M35cement" localSheetId="20">#REF!</definedName>
    <definedName name="M35cement">#REF!</definedName>
    <definedName name="M40cement" localSheetId="20">#REF!</definedName>
    <definedName name="M40cement">#REF!</definedName>
    <definedName name="M50cement">#REF!</definedName>
    <definedName name="M65L" localSheetId="6">[103]Cencrete!$AE$10</definedName>
    <definedName name="M65L" localSheetId="24">#REF!</definedName>
    <definedName name="M65L" localSheetId="3">[103]Cencrete!$AE$10</definedName>
    <definedName name="M65L" localSheetId="29">[103]Cencrete!$AE$10</definedName>
    <definedName name="M65L" localSheetId="20">#REF!</definedName>
    <definedName name="M65L">#REF!</definedName>
    <definedName name="M65P" localSheetId="6">[103]Cencrete!$AF$10</definedName>
    <definedName name="M65P" localSheetId="24">#REF!</definedName>
    <definedName name="M65P" localSheetId="3">[103]Cencrete!$AF$10</definedName>
    <definedName name="M65P" localSheetId="29">[103]Cencrete!$AF$10</definedName>
    <definedName name="M65P" localSheetId="20">#REF!</definedName>
    <definedName name="M65P">#REF!</definedName>
    <definedName name="M7.5L" localSheetId="6">[103]Cencrete!$AE$22</definedName>
    <definedName name="M7.5L" localSheetId="24">#REF!</definedName>
    <definedName name="M7.5L" localSheetId="3">[103]Cencrete!$AE$22</definedName>
    <definedName name="M7.5L" localSheetId="29">[103]Cencrete!$AE$22</definedName>
    <definedName name="M7.5L" localSheetId="20">#REF!</definedName>
    <definedName name="M7.5L">#REF!</definedName>
    <definedName name="M7.5M" localSheetId="6">[103]Cencrete!$AD$22</definedName>
    <definedName name="M7.5M" localSheetId="24">#REF!</definedName>
    <definedName name="M7.5M" localSheetId="3">[103]Cencrete!$AD$22</definedName>
    <definedName name="M7.5M" localSheetId="29">[103]Cencrete!$AD$22</definedName>
    <definedName name="M7.5M" localSheetId="20">#REF!</definedName>
    <definedName name="M7.5M">#REF!</definedName>
    <definedName name="M7.5P" localSheetId="6">[103]Cencrete!$AF$22</definedName>
    <definedName name="M7.5P" localSheetId="24">#REF!</definedName>
    <definedName name="M7.5P" localSheetId="3">[103]Cencrete!$AF$22</definedName>
    <definedName name="M7.5P" localSheetId="29">[103]Cencrete!$AF$22</definedName>
    <definedName name="M7.5P" localSheetId="20">#REF!</definedName>
    <definedName name="M7.5P">#REF!</definedName>
    <definedName name="m8_bop_f" localSheetId="26">#REF!</definedName>
    <definedName name="m8_bop_f" localSheetId="20">#REF!</definedName>
    <definedName name="m8_bop_f" localSheetId="23">#REF!</definedName>
    <definedName name="m8_bop_f">#REF!</definedName>
    <definedName name="m8_bop_v" localSheetId="26">#REF!</definedName>
    <definedName name="m8_bop_v" localSheetId="23">#REF!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 localSheetId="6">INDEX(#REF!,MATCH(#REF!,#REF!,0))</definedName>
    <definedName name="Ma" localSheetId="24">#REF!</definedName>
    <definedName name="MA" localSheetId="3">INDEX(#REF!,MATCH(#REF!,#REF!,0))</definedName>
    <definedName name="MA" localSheetId="29">INDEX(#REF!,MATCH(#REF!,#REF!,0))</definedName>
    <definedName name="Ma">#REF!</definedName>
    <definedName name="ma_3">"#REF!"</definedName>
    <definedName name="ma_4">"#REF!"</definedName>
    <definedName name="Ma_v" localSheetId="6">[121]Timesheet!#REF!</definedName>
    <definedName name="Ma_v" localSheetId="26">#REF!</definedName>
    <definedName name="Ma_v" localSheetId="24">#REF!</definedName>
    <definedName name="Ma_v" localSheetId="3">[121]Timesheet!#REF!</definedName>
    <definedName name="Ma_v" localSheetId="29">[121]Timesheet!#REF!</definedName>
    <definedName name="Ma_v" localSheetId="20">#REF!</definedName>
    <definedName name="Ma_v" localSheetId="23">#REF!</definedName>
    <definedName name="Ma_v">#REF!</definedName>
    <definedName name="MAACONSTN" localSheetId="6">#REF!</definedName>
    <definedName name="MAACONSTN" localSheetId="26">#REF!</definedName>
    <definedName name="MAACONSTN" localSheetId="23">#REF!</definedName>
    <definedName name="MAACONSTN">#REF!</definedName>
    <definedName name="mac">75</definedName>
    <definedName name="MACHINE_EQUIPMENT" localSheetId="6">'[31]RES-PLANNING'!$M$452:$P$478</definedName>
    <definedName name="MACHINE_EQUIPMENT" localSheetId="24">#REF!</definedName>
    <definedName name="MACHINE_EQUIPMENT" localSheetId="3">'[31]RES-PLANNING'!$M$452:$P$478</definedName>
    <definedName name="MACHINE_EQUIPMENT" localSheetId="29">'[31]RES-PLANNING'!$M$452:$P$478</definedName>
    <definedName name="MACHINE_EQUIPMENT" localSheetId="20">#REF!</definedName>
    <definedName name="MACHINE_EQUIPMENT">#REF!</definedName>
    <definedName name="MACHINE_EQUIPMENT_ENTRY" localSheetId="6">'[31]INPUT SHEET'!$B$487:$B$511</definedName>
    <definedName name="MACHINE_EQUIPMENT_ENTRY" localSheetId="24">#REF!</definedName>
    <definedName name="MACHINE_EQUIPMENT_ENTRY" localSheetId="3">'[31]INPUT SHEET'!$B$487:$B$511</definedName>
    <definedName name="MACHINE_EQUIPMENT_ENTRY" localSheetId="29">'[31]INPUT SHEET'!$B$487:$B$511</definedName>
    <definedName name="MACHINE_EQUIPMENT_ENTRY" localSheetId="20">#REF!</definedName>
    <definedName name="MACHINE_EQUIPMENT_ENTRY">#REF!</definedName>
    <definedName name="machinery" localSheetId="6">[139]ANALYSIS!$C$18</definedName>
    <definedName name="machinery" localSheetId="26">#REF!</definedName>
    <definedName name="machinery" localSheetId="24">#REF!</definedName>
    <definedName name="machinery" localSheetId="3">[139]ANALYSIS!$C$18</definedName>
    <definedName name="machinery" localSheetId="29">[139]ANALYSIS!$C$18</definedName>
    <definedName name="Machinery" localSheetId="20">#REF!</definedName>
    <definedName name="machinery" localSheetId="23">#REF!</definedName>
    <definedName name="machinery">#REF!</definedName>
    <definedName name="MADHU" localSheetId="26">#REF!</definedName>
    <definedName name="MADHU" localSheetId="23">#REF!</definedName>
    <definedName name="MADHU">#REF!</definedName>
    <definedName name="madhu218" localSheetId="26">#REF!</definedName>
    <definedName name="madhu218" localSheetId="23">#REF!</definedName>
    <definedName name="madhu218">#REF!</definedName>
    <definedName name="mahan">#REF!</definedName>
    <definedName name="main">#REF!</definedName>
    <definedName name="MainRelay">#REF!</definedName>
    <definedName name="majord" localSheetId="1">#REF!</definedName>
    <definedName name="majord">#REF!</definedName>
    <definedName name="majororders" localSheetId="1">#REF!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 localSheetId="6">'[91]Master data'!$A$56:$B$57</definedName>
    <definedName name="Margin" localSheetId="24">#REF!</definedName>
    <definedName name="Margin" localSheetId="3">'[91]Master data'!$A$56:$B$57</definedName>
    <definedName name="Margin" localSheetId="29">'[91]Master data'!$A$56:$B$57</definedName>
    <definedName name="Margin" localSheetId="20">#REF!</definedName>
    <definedName name="Margin">#REF!</definedName>
    <definedName name="MARGIN_MAN" localSheetId="26">#REF!</definedName>
    <definedName name="MARGIN_MAN" localSheetId="20">#REF!</definedName>
    <definedName name="MARGIN_MAN" localSheetId="23">#REF!</definedName>
    <definedName name="MARGIN_MAN">#REF!</definedName>
    <definedName name="MARGIN_MAT" localSheetId="26">#REF!</definedName>
    <definedName name="MARGIN_MAT" localSheetId="23">#REF!</definedName>
    <definedName name="MARGIN_MAT">#REF!</definedName>
    <definedName name="MARGIN_MISC">#REF!</definedName>
    <definedName name="MARGIN_SC">#REF!</definedName>
    <definedName name="MARGINPLAN">#REF!</definedName>
    <definedName name="MARGINPROJ">#REF!</definedName>
    <definedName name="markuprate" localSheetId="6">'[115]General input'!$B$3</definedName>
    <definedName name="markuprate" localSheetId="24">#REF!</definedName>
    <definedName name="markuprate" localSheetId="3">'[115]General input'!$B$3</definedName>
    <definedName name="markuprate" localSheetId="29">'[115]General input'!$B$3</definedName>
    <definedName name="markuprate" localSheetId="20">#REF!</definedName>
    <definedName name="markuprate">#REF!</definedName>
    <definedName name="mason" localSheetId="20">#REF!</definedName>
    <definedName name="mason">#REF!</definedName>
    <definedName name="mason1" localSheetId="6">'[22]Labour &amp; Plant'!$C$14</definedName>
    <definedName name="mason1" localSheetId="26">#REF!</definedName>
    <definedName name="mason1" localSheetId="24">#REF!</definedName>
    <definedName name="mason1" localSheetId="3">'[22]Labour &amp; Plant'!$C$14</definedName>
    <definedName name="mason1" localSheetId="29">'[22]Labour &amp; Plant'!$C$14</definedName>
    <definedName name="Mason1" localSheetId="20">#REF!</definedName>
    <definedName name="mason1" localSheetId="23">#REF!</definedName>
    <definedName name="mason1">#REF!</definedName>
    <definedName name="mason2" localSheetId="6">'[22]Labour &amp; Plant'!$C$15</definedName>
    <definedName name="mason2" localSheetId="24">#REF!</definedName>
    <definedName name="mason2" localSheetId="3">'[22]Labour &amp; Plant'!$C$15</definedName>
    <definedName name="mason2" localSheetId="29">'[22]Labour &amp; Plant'!$C$15</definedName>
    <definedName name="mason2" localSheetId="20">#REF!</definedName>
    <definedName name="mason2">#REF!</definedName>
    <definedName name="MASTER" localSheetId="26">#REF!</definedName>
    <definedName name="MASTER" localSheetId="20">#REF!</definedName>
    <definedName name="MASTER" localSheetId="23">#REF!</definedName>
    <definedName name="MASTER">#REF!</definedName>
    <definedName name="Mat_Percentage" localSheetId="26">#REF!</definedName>
    <definedName name="Mat_Percentage" localSheetId="23">#REF!</definedName>
    <definedName name="Mat_Percentage">#REF!</definedName>
    <definedName name="MAT_RATE_ENTRY" localSheetId="6">'[31]INPUT SHEET'!$B$540:$D$555</definedName>
    <definedName name="MAT_RATE_ENTRY" localSheetId="24">#REF!</definedName>
    <definedName name="MAT_RATE_ENTRY" localSheetId="3">'[31]INPUT SHEET'!$B$540:$D$555</definedName>
    <definedName name="MAT_RATE_ENTRY" localSheetId="29">'[31]INPUT SHEET'!$B$540:$D$555</definedName>
    <definedName name="MAT_RATE_ENTRY" localSheetId="20">#REF!</definedName>
    <definedName name="MAT_RATE_ENTRY">#REF!</definedName>
    <definedName name="MAT_SALE" localSheetId="26">#REF!</definedName>
    <definedName name="MAT_SALE" localSheetId="20">#REF!</definedName>
    <definedName name="MAT_SALE" localSheetId="23">#REF!</definedName>
    <definedName name="MAT_SALE">#REF!</definedName>
    <definedName name="MAT_SALE_FAC" localSheetId="26">#REF!</definedName>
    <definedName name="MAT_SALE_FAC" localSheetId="23">#REF!</definedName>
    <definedName name="MAT_SALE_FAC">#REF!</definedName>
    <definedName name="Mat_Sales">#REF!</definedName>
    <definedName name="Match4" localSheetId="6">[140]MPR_PA_1!$B$5:$AM$5</definedName>
    <definedName name="Match4" localSheetId="24">#REF!</definedName>
    <definedName name="Match4" localSheetId="3">[140]MPR_PA_1!$B$5:$AM$5</definedName>
    <definedName name="Match4" localSheetId="29">[140]MPR_PA_1!$B$5:$AM$5</definedName>
    <definedName name="Match4" localSheetId="20">#REF!</definedName>
    <definedName name="Match4">#REF!</definedName>
    <definedName name="mate" localSheetId="6">[45]Labour!$D$20</definedName>
    <definedName name="mate" localSheetId="24">#REF!</definedName>
    <definedName name="mate" localSheetId="3">[45]Labour!$D$20</definedName>
    <definedName name="mate" localSheetId="29">[45]Labour!$D$20</definedName>
    <definedName name="mate" localSheetId="20">#REF!</definedName>
    <definedName name="mate">#REF!</definedName>
    <definedName name="Material" localSheetId="26">#REF!</definedName>
    <definedName name="Material" localSheetId="20">#REF!</definedName>
    <definedName name="Material" localSheetId="23">#REF!</definedName>
    <definedName name="Material">#REF!</definedName>
    <definedName name="MatGSB" localSheetId="6">'[132]GSB+WMM'!$H$212</definedName>
    <definedName name="MatGSB" localSheetId="24">#REF!</definedName>
    <definedName name="MatGSB" localSheetId="3">'[132]GSB+WMM'!$H$212</definedName>
    <definedName name="MatGSB" localSheetId="29">'[132]GSB+WMM'!$H$212</definedName>
    <definedName name="MatGSB" localSheetId="20">#REF!</definedName>
    <definedName name="MatGSB">#REF!</definedName>
    <definedName name="MATHS" localSheetId="26">#REF!</definedName>
    <definedName name="MATHS" localSheetId="20">#REF!</definedName>
    <definedName name="MATHS" localSheetId="23">#REF!</definedName>
    <definedName name="MATHS">#REF!</definedName>
    <definedName name="MatM20" localSheetId="6">[65]RA!$L$51</definedName>
    <definedName name="MatM20" localSheetId="24">#REF!</definedName>
    <definedName name="MatM20" localSheetId="3">[65]RA!$L$51</definedName>
    <definedName name="MatM20" localSheetId="29">[65]RA!$L$51</definedName>
    <definedName name="MatM20" localSheetId="20">#REF!</definedName>
    <definedName name="MatM20">#REF!</definedName>
    <definedName name="MatM25" localSheetId="6">[65]RA!$J$51</definedName>
    <definedName name="MatM25" localSheetId="24">#REF!</definedName>
    <definedName name="MatM25" localSheetId="3">[65]RA!$J$51</definedName>
    <definedName name="MatM25" localSheetId="29">[65]RA!$J$51</definedName>
    <definedName name="MatM25" localSheetId="20">#REF!</definedName>
    <definedName name="MatM25">#REF!</definedName>
    <definedName name="MatM35" localSheetId="6">[65]RA!$F$51</definedName>
    <definedName name="MatM35" localSheetId="24">#REF!</definedName>
    <definedName name="MatM35" localSheetId="3">[65]RA!$F$51</definedName>
    <definedName name="MatM35" localSheetId="29">[65]RA!$F$51</definedName>
    <definedName name="MatM35" localSheetId="20">#REF!</definedName>
    <definedName name="MatM35">#REF!</definedName>
    <definedName name="MatM35Piling" localSheetId="6">[59]RA!$T$52</definedName>
    <definedName name="MatM35Piling" localSheetId="24">#REF!</definedName>
    <definedName name="MatM35Piling" localSheetId="3">[59]RA!$T$52</definedName>
    <definedName name="MatM35Piling" localSheetId="29">[59]RA!$T$52</definedName>
    <definedName name="MatM35Piling" localSheetId="20">#REF!</definedName>
    <definedName name="MatM35Piling">#REF!</definedName>
    <definedName name="MatM40" localSheetId="6">[65]RA!$V$51</definedName>
    <definedName name="MatM40" localSheetId="24">#REF!</definedName>
    <definedName name="MatM40" localSheetId="3">[65]RA!$V$51</definedName>
    <definedName name="MatM40" localSheetId="29">[65]RA!$V$51</definedName>
    <definedName name="MatM40" localSheetId="20">#REF!</definedName>
    <definedName name="MatM40">#REF!</definedName>
    <definedName name="MatM50" localSheetId="6">[59]RA!$X$52</definedName>
    <definedName name="MatM50" localSheetId="24">#REF!</definedName>
    <definedName name="MatM50" localSheetId="3">[59]RA!$X$52</definedName>
    <definedName name="MatM50" localSheetId="29">[59]RA!$X$52</definedName>
    <definedName name="MatM50" localSheetId="20">#REF!</definedName>
    <definedName name="MatM50">#REF!</definedName>
    <definedName name="MatM60" localSheetId="6">[59]RA!$V$52</definedName>
    <definedName name="MatM60" localSheetId="24">#REF!</definedName>
    <definedName name="MatM60" localSheetId="3">[59]RA!$V$52</definedName>
    <definedName name="MatM60" localSheetId="29">[59]RA!$V$52</definedName>
    <definedName name="MatM60" localSheetId="20">#REF!</definedName>
    <definedName name="MatM60">#REF!</definedName>
    <definedName name="Matpilecap" localSheetId="6">[141]Analysis!$H$69</definedName>
    <definedName name="Matpilecap" localSheetId="24">#REF!</definedName>
    <definedName name="Matpilecap" localSheetId="3">[141]Analysis!$H$69</definedName>
    <definedName name="Matpilecap" localSheetId="29">[141]Analysis!$H$69</definedName>
    <definedName name="Matpilecap" localSheetId="20">#REF!</definedName>
    <definedName name="Matpilecap">#REF!</definedName>
    <definedName name="MatPiling" localSheetId="6">[77]Pil!$H$72</definedName>
    <definedName name="MatPiling" localSheetId="24">#REF!</definedName>
    <definedName name="MatPiling" localSheetId="3">[77]Pil!$H$72</definedName>
    <definedName name="MatPiling" localSheetId="29">[77]Pil!$H$72</definedName>
    <definedName name="MatPiling" localSheetId="20">#REF!</definedName>
    <definedName name="MatPiling">#REF!</definedName>
    <definedName name="MatWMM" localSheetId="6">'[132]GSB+WMM'!$H$205</definedName>
    <definedName name="MatWMM" localSheetId="24">#REF!</definedName>
    <definedName name="MatWMM" localSheetId="3">'[132]GSB+WMM'!$H$205</definedName>
    <definedName name="MatWMM" localSheetId="29">'[132]GSB+WMM'!$H$205</definedName>
    <definedName name="MatWMM" localSheetId="20">#REF!</definedName>
    <definedName name="MatWMM">#REF!</definedName>
    <definedName name="MaxLegDownWard" localSheetId="26">#REF!</definedName>
    <definedName name="MaxLegDownWard" localSheetId="20">#REF!</definedName>
    <definedName name="MaxLegDownWard" localSheetId="23">#REF!</definedName>
    <definedName name="MaxLegDownWard">#REF!</definedName>
    <definedName name="MaxLegShear" localSheetId="26">#REF!</definedName>
    <definedName name="MaxLegShear" localSheetId="23">#REF!</definedName>
    <definedName name="MaxLegShear">#REF!</definedName>
    <definedName name="MaxLegUplift">#REF!</definedName>
    <definedName name="MaxSNo">#REF!</definedName>
    <definedName name="mazdoor" localSheetId="6">[45]Labour!$D$19</definedName>
    <definedName name="mazdoor" localSheetId="24">#REF!</definedName>
    <definedName name="mazdoor" localSheetId="3">[45]Labour!$D$19</definedName>
    <definedName name="mazdoor" localSheetId="29">[45]Labour!$D$19</definedName>
    <definedName name="mazdoor" localSheetId="20">#REF!</definedName>
    <definedName name="mazdoor">#REF!</definedName>
    <definedName name="MAZI" localSheetId="20">#REF!</definedName>
    <definedName name="MAZI">#REF!</definedName>
    <definedName name="MB" localSheetId="6">INDEX(#REF!,MATCH(#REF!,#REF!,0))</definedName>
    <definedName name="Mb" localSheetId="26">#REF!</definedName>
    <definedName name="Mb" localSheetId="24">#REF!</definedName>
    <definedName name="MB" localSheetId="3">INDEX(#REF!,MATCH(#REF!,#REF!,0))</definedName>
    <definedName name="MB" localSheetId="29">INDEX(#REF!,MATCH(#REF!,#REF!,0))</definedName>
    <definedName name="Mb" localSheetId="23">#REF!</definedName>
    <definedName name="Mb">#REF!</definedName>
    <definedName name="Mb_v" localSheetId="6">[121]Timesheet!#REF!</definedName>
    <definedName name="Mb_v" localSheetId="26">#REF!</definedName>
    <definedName name="Mb_v" localSheetId="24">#REF!</definedName>
    <definedName name="Mb_v" localSheetId="3">[121]Timesheet!#REF!</definedName>
    <definedName name="Mb_v" localSheetId="29">[121]Timesheet!#REF!</definedName>
    <definedName name="Mb_v" localSheetId="20">#REF!</definedName>
    <definedName name="Mb_v" localSheetId="23">#REF!</definedName>
    <definedName name="Mb_v">#REF!</definedName>
    <definedName name="mbn">'[113]UNP-NCW '!$F$17</definedName>
    <definedName name="MC" localSheetId="6">INDEX(#REF!,MATCH(#REF!,#REF!,0))</definedName>
    <definedName name="Mc" localSheetId="26">#REF!</definedName>
    <definedName name="Mc" localSheetId="24">#REF!</definedName>
    <definedName name="MC" localSheetId="3">INDEX(#REF!,MATCH(#REF!,#REF!,0))</definedName>
    <definedName name="MC" localSheetId="29">INDEX(#REF!,MATCH(#REF!,#REF!,0))</definedName>
    <definedName name="Mc" localSheetId="23">#REF!</definedName>
    <definedName name="Mc">#REF!</definedName>
    <definedName name="MC_ABB_Imp" localSheetId="26">#REF!</definedName>
    <definedName name="MC_ABB_Imp" localSheetId="23">#REF!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 localSheetId="6">[121]Timesheet!#REF!</definedName>
    <definedName name="Mc_v" localSheetId="26">#REF!</definedName>
    <definedName name="Mc_v" localSheetId="24">#REF!</definedName>
    <definedName name="Mc_v" localSheetId="3">[121]Timesheet!#REF!</definedName>
    <definedName name="Mc_v" localSheetId="29">[121]Timesheet!#REF!</definedName>
    <definedName name="Mc_v" localSheetId="20">#REF!</definedName>
    <definedName name="Mc_v" localSheetId="23">#REF!</definedName>
    <definedName name="Mc_v">#REF!</definedName>
    <definedName name="MC_YENHW" localSheetId="26">#REF!</definedName>
    <definedName name="MC_YENHW" localSheetId="23">#REF!</definedName>
    <definedName name="MC_YENHW">#REF!</definedName>
    <definedName name="MC_YENSW" localSheetId="26">#REF!</definedName>
    <definedName name="MC_YENSW" localSheetId="23">#REF!</definedName>
    <definedName name="MC_YENSW">#REF!</definedName>
    <definedName name="mcabb3501i5f">#REF!</definedName>
    <definedName name="mcabb3502i1bc8f">#REF!</definedName>
    <definedName name="mcabb5002i1bc8f">#REF!</definedName>
    <definedName name="MCAR" localSheetId="6">'[26]Cost of O &amp; O'!$F$41</definedName>
    <definedName name="MCAR" localSheetId="24">#REF!</definedName>
    <definedName name="MCAR" localSheetId="3">'[26]Cost of O &amp; O'!$F$41</definedName>
    <definedName name="MCAR" localSheetId="29">'[26]Cost of O &amp; O'!$F$41</definedName>
    <definedName name="MCAR" localSheetId="20">#REF!</definedName>
    <definedName name="MCAR">#REF!</definedName>
    <definedName name="Mcbdo" localSheetId="20">#REF!</definedName>
    <definedName name="Mcbdo">#REF!</definedName>
    <definedName name="MCi" localSheetId="6">#REF!</definedName>
    <definedName name="MCi" localSheetId="26">#REF!</definedName>
    <definedName name="MCi" localSheetId="7">#REF!</definedName>
    <definedName name="MCi" localSheetId="23">#REF!</definedName>
    <definedName name="MCi">#REF!</definedName>
    <definedName name="mcl" localSheetId="3">#REF!</definedName>
    <definedName name="mcl" localSheetId="29">#REF!</definedName>
    <definedName name="mcl">#REF!</definedName>
    <definedName name="mcl33b1" localSheetId="3">#REF!</definedName>
    <definedName name="mcl33b1" localSheetId="29">#REF!</definedName>
    <definedName name="mcl33b1">#REF!</definedName>
    <definedName name="mcl33b2" localSheetId="3">#REF!</definedName>
    <definedName name="mcl33b2" localSheetId="29">#REF!</definedName>
    <definedName name="mcl33b2">#REF!</definedName>
    <definedName name="mcl33b3" localSheetId="3">#REF!</definedName>
    <definedName name="mcl33b3" localSheetId="29">#REF!</definedName>
    <definedName name="mcl33b3">#REF!</definedName>
    <definedName name="mclo">#REF!</definedName>
    <definedName name="mcmc1i5f" localSheetId="26">#REF!</definedName>
    <definedName name="mcmc1i5f" localSheetId="7">#REF!</definedName>
    <definedName name="mcmc1i5f" localSheetId="23">#REF!</definedName>
    <definedName name="mcmc1i5f" localSheetId="1">#REF!</definedName>
    <definedName name="mcmc1i5f">#REF!</definedName>
    <definedName name="mcmc3502i1bc8f" localSheetId="1">#REF!</definedName>
    <definedName name="mcmc3502i1bc8f">#REF!</definedName>
    <definedName name="mcmc5002i1bc8f" localSheetId="1">#REF!</definedName>
    <definedName name="mcmc5002i1bc8f">#REF!</definedName>
    <definedName name="mcpc1i4f">#REF!</definedName>
    <definedName name="Mcwc">#REF!</definedName>
    <definedName name="Mcws">#REF!</definedName>
    <definedName name="MD" localSheetId="6">INDEX(#REF!,MATCH(#REF!,#REF!,0))</definedName>
    <definedName name="Md" localSheetId="24">#REF!</definedName>
    <definedName name="MD" localSheetId="3">INDEX(#REF!,MATCH(#REF!,#REF!,0))</definedName>
    <definedName name="MD" localSheetId="29">INDEX(#REF!,MATCH(#REF!,#REF!,0))</definedName>
    <definedName name="Md">#REF!</definedName>
    <definedName name="Md_v">#REF!</definedName>
    <definedName name="mdp" localSheetId="26">#REF!</definedName>
    <definedName name="mdp" localSheetId="23">#REF!</definedName>
    <definedName name="mdp">#REF!</definedName>
    <definedName name="MDVT_ABSP" localSheetId="26">#REF!</definedName>
    <definedName name="MDVT_ABSP" localSheetId="23">#REF!</definedName>
    <definedName name="MDVT_ABSP" localSheetId="1">#REF!</definedName>
    <definedName name="MDVT_ABSP">#REF!</definedName>
    <definedName name="ME">#REF!</definedName>
    <definedName name="Me_v">#REF!</definedName>
    <definedName name="MeanDepth_Inclusive_of_cover_sl._thk.">#REF!</definedName>
    <definedName name="Meat">#REF!</definedName>
    <definedName name="MENU">#REF!</definedName>
    <definedName name="MET" localSheetId="6">[61]ANALYSIS!$C$9</definedName>
    <definedName name="MET" localSheetId="24">#REF!</definedName>
    <definedName name="MET" localSheetId="3">[61]ANALYSIS!$C$9</definedName>
    <definedName name="MET" localSheetId="29">[61]ANALYSIS!$C$9</definedName>
    <definedName name="MET" localSheetId="20">#REF!</definedName>
    <definedName name="MET">#REF!</definedName>
    <definedName name="Metal_124" localSheetId="6">'[85]Rate Analysis'!$D$436</definedName>
    <definedName name="Metal_124" localSheetId="26">#REF!</definedName>
    <definedName name="Metal_124" localSheetId="24">#REF!</definedName>
    <definedName name="Metal_124" localSheetId="3">'[85]Rate Analysis'!$D$436</definedName>
    <definedName name="Metal_124" localSheetId="29">'[85]Rate Analysis'!$D$436</definedName>
    <definedName name="Metal_124" localSheetId="20">#REF!</definedName>
    <definedName name="Metal_124" localSheetId="23">#REF!</definedName>
    <definedName name="Metal_124">#REF!</definedName>
    <definedName name="Metal12mm">188*1.5</definedName>
    <definedName name="Metal20mm" localSheetId="24">#REF!</definedName>
    <definedName name="Metal20mm">#REF!</definedName>
    <definedName name="Metal40mm" localSheetId="24">#REF!</definedName>
    <definedName name="Metal40mm">#REF!</definedName>
    <definedName name="Metal6mm" localSheetId="24">#REF!</definedName>
    <definedName name="Metal6mm">#REF!</definedName>
    <definedName name="METTL" localSheetId="26">#REF!</definedName>
    <definedName name="METTL" localSheetId="23">#REF!</definedName>
    <definedName name="METTL">#REF!</definedName>
    <definedName name="mf" localSheetId="6" hidden="1">{"'PROFITABILITY'!$A$1:$F$45"}</definedName>
    <definedName name="mf" localSheetId="26" hidden="1">{"'PROFITABILITY'!$A$1:$F$45"}</definedName>
    <definedName name="mf" localSheetId="24" hidden="1">{"'PROFITABILITY'!$A$1:$F$45"}</definedName>
    <definedName name="mf" localSheetId="3" hidden="1">{"'PROFITABILITY'!$A$1:$F$45"}</definedName>
    <definedName name="mf" localSheetId="29" hidden="1">{"'PROFITABILITY'!$A$1:$F$45"}</definedName>
    <definedName name="mf" localSheetId="20" hidden="1">{"'PROFITABILITY'!$A$1:$F$45"}</definedName>
    <definedName name="mf" localSheetId="23" hidden="1">{"'PROFITABILITY'!$A$1:$F$45"}</definedName>
    <definedName name="mf" hidden="1">{"'PROFITABILITY'!$A$1:$F$45"}</definedName>
    <definedName name="MF___0">#REF!</definedName>
    <definedName name="MF___13">#REF!</definedName>
    <definedName name="MF_ABB_local" localSheetId="1">#REF!</definedName>
    <definedName name="MF_ABB_local">#REF!</definedName>
    <definedName name="MF_ABB_peenya" localSheetId="1">#REF!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 localSheetId="26">INDEX(#REF!,MATCH(#REF!,#REF!,0))</definedName>
    <definedName name="MG" localSheetId="24">INDEX(#REF!,MATCH(#REF!,#REF!,0))</definedName>
    <definedName name="MG" localSheetId="3">INDEX(#REF!,MATCH(#REF!,#REF!,0))</definedName>
    <definedName name="MG" localSheetId="29">INDEX(#REF!,MATCH(#REF!,#REF!,0))</definedName>
    <definedName name="Mg" localSheetId="20">#REF!</definedName>
    <definedName name="MG" localSheetId="23">INDEX(#REF!,MATCH(#REF!,#REF!,0))</definedName>
    <definedName name="MG">INDEX(#REF!,MATCH(#REF!,#REF!,0))</definedName>
    <definedName name="Mg_v">#REF!</definedName>
    <definedName name="MH" localSheetId="26">INDEX(#REF!,MATCH(#REF!,#REF!,0))</definedName>
    <definedName name="MH" localSheetId="24">INDEX(#REF!,MATCH(#REF!,#REF!,0))</definedName>
    <definedName name="MH" localSheetId="3">INDEX(#REF!,MATCH(#REF!,#REF!,0))</definedName>
    <definedName name="MH" localSheetId="29">INDEX(#REF!,MATCH(#REF!,#REF!,0))</definedName>
    <definedName name="Mh" localSheetId="20">#REF!</definedName>
    <definedName name="MH" localSheetId="23">INDEX(#REF!,MATCH(#REF!,#REF!,0))</definedName>
    <definedName name="MH">INDEX(#REF!,MATCH(#REF!,#REF!,0))</definedName>
    <definedName name="Mh_v">#REF!</definedName>
    <definedName name="Mhpc" localSheetId="6">[121]Timesheet!#REF!:[121]Timesheet!#REF!</definedName>
    <definedName name="Mhpc" localSheetId="26">#REF!:#REF!</definedName>
    <definedName name="Mhpc" localSheetId="3">[121]Timesheet!#REF!:[121]Timesheet!#REF!</definedName>
    <definedName name="Mhpc" localSheetId="29">[121]Timesheet!#REF!:[121]Timesheet!#REF!</definedName>
    <definedName name="Mhpc" localSheetId="20">#REF!:#REF!</definedName>
    <definedName name="Mhpc" localSheetId="23">#REF!:#REF!</definedName>
    <definedName name="Mhpc">#REF!:#REF!</definedName>
    <definedName name="Mhpipd" localSheetId="6">[121]Timesheet!#REF!</definedName>
    <definedName name="Mhpipd" localSheetId="26">#REF!</definedName>
    <definedName name="Mhpipd" localSheetId="24">#REF!</definedName>
    <definedName name="Mhpipd" localSheetId="3">[121]Timesheet!#REF!</definedName>
    <definedName name="Mhpipd" localSheetId="29">[121]Timesheet!#REF!</definedName>
    <definedName name="Mhpipd" localSheetId="20">#REF!</definedName>
    <definedName name="Mhpipd" localSheetId="23">#REF!</definedName>
    <definedName name="Mhpipd">#REF!</definedName>
    <definedName name="Mhps" localSheetId="6">[121]Timesheet!#REF!</definedName>
    <definedName name="Mhps" localSheetId="26">#REF!</definedName>
    <definedName name="Mhps" localSheetId="24">#REF!</definedName>
    <definedName name="Mhps" localSheetId="3">[121]Timesheet!#REF!</definedName>
    <definedName name="Mhps" localSheetId="29">[121]Timesheet!#REF!</definedName>
    <definedName name="Mhps" localSheetId="20">#REF!</definedName>
    <definedName name="Mhps" localSheetId="23">#REF!</definedName>
    <definedName name="Mhps">#REF!</definedName>
    <definedName name="MHR" localSheetId="6">#REF!</definedName>
    <definedName name="MHR" localSheetId="26">#REF!</definedName>
    <definedName name="MHR" localSheetId="23">#REF!</definedName>
    <definedName name="MHR">#REF!</definedName>
    <definedName name="MHs_per_MM">#REF!</definedName>
    <definedName name="MI" localSheetId="24">INDEX(#REF!,MATCH(#REF!,#REF!,0))</definedName>
    <definedName name="MI" localSheetId="20">INDEX(#REF!,MATCH(#REF!,#REF!,0))</definedName>
    <definedName name="MI">INDEX(#REF!,MATCH(#REF!,#REF!,0))</definedName>
    <definedName name="microsilica" localSheetId="6">[59]Inputs!$D$17</definedName>
    <definedName name="microsilica" localSheetId="24">#REF!</definedName>
    <definedName name="microsilica" localSheetId="3">[59]Inputs!$D$17</definedName>
    <definedName name="microsilica" localSheetId="29">[59]Inputs!$D$17</definedName>
    <definedName name="microsilica" localSheetId="20">#REF!</definedName>
    <definedName name="microsilica">#REF!</definedName>
    <definedName name="Mild_steel" localSheetId="6">'[45]Materials '!$AV$24</definedName>
    <definedName name="Mild_steel" localSheetId="24">#REF!</definedName>
    <definedName name="Mild_steel" localSheetId="3">'[45]Materials '!$AV$24</definedName>
    <definedName name="Mild_steel" localSheetId="29">'[45]Materials '!$AV$24</definedName>
    <definedName name="Mild_steel" localSheetId="20">#REF!</definedName>
    <definedName name="Mild_steel">#REF!</definedName>
    <definedName name="mile">#REF!</definedName>
    <definedName name="mille" localSheetId="6">[86]CHIFLET!$B$34</definedName>
    <definedName name="mille" localSheetId="24">#REF!</definedName>
    <definedName name="mille" localSheetId="3">[86]CHIFLET!$B$34</definedName>
    <definedName name="mille" localSheetId="29">[86]CHIFLET!$B$34</definedName>
    <definedName name="mille" localSheetId="20">#REF!</definedName>
    <definedName name="mille">#REF!</definedName>
    <definedName name="MinSM" localSheetId="26">#REF!</definedName>
    <definedName name="MinSM" localSheetId="20">#REF!</definedName>
    <definedName name="MinSM" localSheetId="23">#REF!</definedName>
    <definedName name="MinSM">#REF!</definedName>
    <definedName name="MinSNo">#REF!</definedName>
    <definedName name="Mipc" localSheetId="6">[121]Timesheet!#REF!:[121]Timesheet!#REF!</definedName>
    <definedName name="Mipc" localSheetId="26">#REF!:#REF!</definedName>
    <definedName name="Mipc" localSheetId="24">#REF!:#REF!</definedName>
    <definedName name="Mipc" localSheetId="3">[121]Timesheet!#REF!:[121]Timesheet!#REF!</definedName>
    <definedName name="Mipc" localSheetId="29">[121]Timesheet!#REF!:[121]Timesheet!#REF!</definedName>
    <definedName name="Mipc" localSheetId="23">#REF!:#REF!</definedName>
    <definedName name="Mipc">#REF!:#REF!</definedName>
    <definedName name="Mips" localSheetId="6">[121]Timesheet!#REF!</definedName>
    <definedName name="Mips" localSheetId="26">#REF!</definedName>
    <definedName name="Mips" localSheetId="24">#REF!</definedName>
    <definedName name="Mips" localSheetId="3">[121]Timesheet!#REF!</definedName>
    <definedName name="Mips" localSheetId="29">[121]Timesheet!#REF!</definedName>
    <definedName name="Mips" localSheetId="20">#REF!</definedName>
    <definedName name="Mips" localSheetId="23">#REF!</definedName>
    <definedName name="Mips">#REF!</definedName>
    <definedName name="misc" localSheetId="6">#REF!</definedName>
    <definedName name="misc" localSheetId="26">#REF!</definedName>
    <definedName name="misc" localSheetId="23">#REF!</definedName>
    <definedName name="misc">#REF!</definedName>
    <definedName name="Misc_charges" localSheetId="6">#REF!</definedName>
    <definedName name="Misc_charges">#REF!</definedName>
    <definedName name="Misc_Sales">#REF!</definedName>
    <definedName name="Mix_15" localSheetId="6">'[28]Mix Design'!$P$11</definedName>
    <definedName name="Mix_15" localSheetId="24">#REF!</definedName>
    <definedName name="Mix_15" localSheetId="3">'[28]Mix Design'!$P$11</definedName>
    <definedName name="Mix_15" localSheetId="29">'[28]Mix Design'!$P$11</definedName>
    <definedName name="Mix_15" localSheetId="20">#REF!</definedName>
    <definedName name="Mix_15">#REF!</definedName>
    <definedName name="Mix_30" localSheetId="6">'[28]Mix Design'!$P$14</definedName>
    <definedName name="Mix_30" localSheetId="24">#REF!</definedName>
    <definedName name="Mix_30" localSheetId="3">'[28]Mix Design'!$P$14</definedName>
    <definedName name="Mix_30" localSheetId="29">'[28]Mix Design'!$P$14</definedName>
    <definedName name="Mix_30" localSheetId="20">#REF!</definedName>
    <definedName name="Mix_30">#REF!</definedName>
    <definedName name="MJ" localSheetId="24">INDEX(#REF!,MATCH(#REF!,#REF!,0))</definedName>
    <definedName name="MJ" localSheetId="20">INDEX(#REF!,MATCH(#REF!,#REF!,0))</definedName>
    <definedName name="MJ">INDEX(#REF!,MATCH(#REF!,#REF!,0))</definedName>
    <definedName name="MK" localSheetId="24">INDEX(#REF!,MATCH(#REF!,#REF!,0))</definedName>
    <definedName name="MK" localSheetId="3">INDEX(#REF!,MATCH(#REF!,#REF!,0))</definedName>
    <definedName name="MK" localSheetId="29">INDEX(#REF!,MATCH(#REF!,#REF!,0))</definedName>
    <definedName name="MK" localSheetId="20">INDEX(#REF!,MATCH(#REF!,#REF!,0))</definedName>
    <definedName name="MK">INDEX(#REF!,MATCH(#REF!,#REF!,0))</definedName>
    <definedName name="MKP" localSheetId="26">#REF!</definedName>
    <definedName name="MKP" localSheetId="23">#REF!</definedName>
    <definedName name="MKP">#REF!</definedName>
    <definedName name="ML" localSheetId="26">INDEX(#REF!,MATCH(#REF!,#REF!,0))</definedName>
    <definedName name="ML" localSheetId="24">INDEX(#REF!,MATCH(#REF!,#REF!,0))</definedName>
    <definedName name="ML" localSheetId="3">INDEX(#REF!,MATCH(#REF!,#REF!,0))</definedName>
    <definedName name="ML" localSheetId="29">INDEX(#REF!,MATCH(#REF!,#REF!,0))</definedName>
    <definedName name="ml" localSheetId="20">#REF!</definedName>
    <definedName name="ML" localSheetId="23">INDEX(#REF!,MATCH(#REF!,#REF!,0))</definedName>
    <definedName name="ML">INDEX(#REF!,MATCH(#REF!,#REF!,0))</definedName>
    <definedName name="ml33b1" localSheetId="3">#REF!</definedName>
    <definedName name="ml33b1" localSheetId="29">#REF!</definedName>
    <definedName name="ml33b1">#REF!</definedName>
    <definedName name="ml33b2" localSheetId="3">#REF!</definedName>
    <definedName name="ml33b2" localSheetId="29">#REF!</definedName>
    <definedName name="ml33b2">#REF!</definedName>
    <definedName name="ml33b3" localSheetId="3">#REF!</definedName>
    <definedName name="ml33b3" localSheetId="29">#REF!</definedName>
    <definedName name="ml33b3">#REF!</definedName>
    <definedName name="ml33kv" localSheetId="3">#REF!</definedName>
    <definedName name="ml33kv" localSheetId="29">#REF!</definedName>
    <definedName name="ml33kv">#REF!</definedName>
    <definedName name="mlbs">#REF!</definedName>
    <definedName name="mlc33b1" localSheetId="3">#REF!</definedName>
    <definedName name="mlc33b1" localSheetId="29">#REF!</definedName>
    <definedName name="mlc33b1">#REF!</definedName>
    <definedName name="mlc33b2" localSheetId="3">#REF!</definedName>
    <definedName name="mlc33b2" localSheetId="29">#REF!</definedName>
    <definedName name="mlc33b2">#REF!</definedName>
    <definedName name="mlc33b3" localSheetId="3">#REF!</definedName>
    <definedName name="mlc33b3" localSheetId="29">#REF!</definedName>
    <definedName name="mlc33b3">#REF!</definedName>
    <definedName name="mlclf" localSheetId="3">#REF!</definedName>
    <definedName name="mlclf" localSheetId="29">#REF!</definedName>
    <definedName name="mlclf">#REF!</definedName>
    <definedName name="mld">#REF!</definedName>
    <definedName name="mll">#REF!</definedName>
    <definedName name="mllf" localSheetId="3">#REF!</definedName>
    <definedName name="mllf" localSheetId="29">#REF!</definedName>
    <definedName name="mllf">#REF!</definedName>
    <definedName name="Mlpc" localSheetId="6">[121]Timesheet!#REF!</definedName>
    <definedName name="Mlpc" localSheetId="26">#REF!</definedName>
    <definedName name="Mlpc" localSheetId="24">#REF!</definedName>
    <definedName name="Mlpc" localSheetId="3">[121]Timesheet!#REF!</definedName>
    <definedName name="Mlpc" localSheetId="29">[121]Timesheet!#REF!</definedName>
    <definedName name="Mlpc" localSheetId="20">#REF!</definedName>
    <definedName name="Mlpc" localSheetId="23">#REF!</definedName>
    <definedName name="Mlpc">#REF!</definedName>
    <definedName name="Mlpd" localSheetId="6">[121]Timesheet!#REF!</definedName>
    <definedName name="Mlpd" localSheetId="26">#REF!</definedName>
    <definedName name="Mlpd" localSheetId="24">#REF!</definedName>
    <definedName name="Mlpd" localSheetId="3">[121]Timesheet!#REF!</definedName>
    <definedName name="Mlpd" localSheetId="29">[121]Timesheet!#REF!</definedName>
    <definedName name="Mlpd" localSheetId="20">#REF!</definedName>
    <definedName name="Mlpd" localSheetId="23">#REF!</definedName>
    <definedName name="Mlpd">#REF!</definedName>
    <definedName name="Mlps" localSheetId="6">[121]Timesheet!#REF!</definedName>
    <definedName name="Mlps" localSheetId="26">#REF!</definedName>
    <definedName name="Mlps" localSheetId="24">#REF!</definedName>
    <definedName name="Mlps" localSheetId="3">[121]Timesheet!#REF!</definedName>
    <definedName name="Mlps" localSheetId="29">[121]Timesheet!#REF!</definedName>
    <definedName name="Mlps" localSheetId="20">#REF!</definedName>
    <definedName name="Mlps" localSheetId="23">#REF!</definedName>
    <definedName name="Mlps">#REF!</definedName>
    <definedName name="mlt">#REF!</definedName>
    <definedName name="mltf" localSheetId="3">#REF!</definedName>
    <definedName name="mltf" localSheetId="29">#REF!</definedName>
    <definedName name="mltf" localSheetId="20">#REF!</definedName>
    <definedName name="mltf">#REF!</definedName>
    <definedName name="MM" localSheetId="26">#REF!</definedName>
    <definedName name="MM" localSheetId="23">#REF!</definedName>
    <definedName name="MM">#REF!</definedName>
    <definedName name="MM3_to_M3">0.000001</definedName>
    <definedName name="mmm" localSheetId="6">#REF!</definedName>
    <definedName name="mmm" localSheetId="26">#REF!</definedName>
    <definedName name="mmm" localSheetId="20">#REF!</definedName>
    <definedName name="mmm" localSheetId="23">#REF!</definedName>
    <definedName name="mmm">#REF!</definedName>
    <definedName name="mmmmmmmmmm">#REF!</definedName>
    <definedName name="MN" localSheetId="6">#REF!</definedName>
    <definedName name="MN">#REF!</definedName>
    <definedName name="mnk">#REF!</definedName>
    <definedName name="mo" localSheetId="6">#REF!</definedName>
    <definedName name="mo">#REF!</definedName>
    <definedName name="modassar">#REF!</definedName>
    <definedName name="mode_list">#REF!</definedName>
    <definedName name="ModelNo">#REF!</definedName>
    <definedName name="modified">'[142]Load Details-220kV'!#REF!</definedName>
    <definedName name="modvat" localSheetId="26">#REF!</definedName>
    <definedName name="modvat" localSheetId="23">#REF!</definedName>
    <definedName name="modvat" localSheetId="1">#REF!</definedName>
    <definedName name="modvat">#REF!</definedName>
    <definedName name="Mone">#REF!</definedName>
    <definedName name="MONEY" localSheetId="6">#REF!,#REF!</definedName>
    <definedName name="MONEY" localSheetId="26">#REF!,#REF!</definedName>
    <definedName name="MONEY" localSheetId="20">#REF!,#REF!</definedName>
    <definedName name="MONEY" localSheetId="23">#REF!,#REF!</definedName>
    <definedName name="MONEY">#REF!,#REF!</definedName>
    <definedName name="monomode" localSheetId="6">#REF!</definedName>
    <definedName name="monomode" localSheetId="26">#REF!</definedName>
    <definedName name="monomode" localSheetId="20">#REF!</definedName>
    <definedName name="monomode" localSheetId="23">#REF!</definedName>
    <definedName name="monomode">#REF!</definedName>
    <definedName name="Montagesatz" localSheetId="6">#REF!</definedName>
    <definedName name="Montagesatz" localSheetId="20">#REF!</definedName>
    <definedName name="Montagesatz">#REF!</definedName>
    <definedName name="Month" localSheetId="26">#REF!</definedName>
    <definedName name="Month" localSheetId="3">#REF!</definedName>
    <definedName name="Month" localSheetId="29">#REF!</definedName>
    <definedName name="Month" localSheetId="23">#REF!</definedName>
    <definedName name="Month">#REF!</definedName>
    <definedName name="Monthly" localSheetId="26">#REF!</definedName>
    <definedName name="Monthly" localSheetId="23">#REF!</definedName>
    <definedName name="Monthly">#REF!</definedName>
    <definedName name="monthprogress">'[143]Progress Graphs'!$A$4:$K$23</definedName>
    <definedName name="months">#REF!</definedName>
    <definedName name="MonthYear">'[99]Data Sheet'!$A$2:$A$50</definedName>
    <definedName name="MOO">#REF!</definedName>
    <definedName name="MoreFruit">#REF!</definedName>
    <definedName name="MoreItem">#REF!</definedName>
    <definedName name="MoreItems">#REF!</definedName>
    <definedName name="mortar12" localSheetId="6">[65]RA!$G$115</definedName>
    <definedName name="mortar12" localSheetId="24">#REF!</definedName>
    <definedName name="mortar12" localSheetId="3">[65]RA!$G$115</definedName>
    <definedName name="mortar12" localSheetId="29">[65]RA!$G$115</definedName>
    <definedName name="mortar12" localSheetId="20">#REF!</definedName>
    <definedName name="mortar12">#REF!</definedName>
    <definedName name="MP" localSheetId="6" hidden="1">{#N/A,#N/A,FALSE,"CCTV"}</definedName>
    <definedName name="MP" localSheetId="26" hidden="1">{#N/A,#N/A,FALSE,"CCTV"}</definedName>
    <definedName name="MP" localSheetId="24" hidden="1">{#N/A,#N/A,FALSE,"CCTV"}</definedName>
    <definedName name="MP" localSheetId="3" hidden="1">{#N/A,#N/A,FALSE,"CCTV"}</definedName>
    <definedName name="MP" localSheetId="29" hidden="1">{#N/A,#N/A,FALSE,"CCTV"}</definedName>
    <definedName name="MP" localSheetId="20" hidden="1">{#N/A,#N/A,FALSE,"CCTV"}</definedName>
    <definedName name="MP" localSheetId="23" hidden="1">{#N/A,#N/A,FALSE,"CCTV"}</definedName>
    <definedName name="MP" hidden="1">{#N/A,#N/A,FALSE,"CCTV"}</definedName>
    <definedName name="MPbackup" localSheetId="6">[144]S1BOQ!$HS$1</definedName>
    <definedName name="MPbackup" localSheetId="24">#REF!</definedName>
    <definedName name="MPbackup" localSheetId="3">[144]S1BOQ!$HS$1</definedName>
    <definedName name="MPbackup" localSheetId="29">[144]S1BOQ!$HS$1</definedName>
    <definedName name="MPbackup" localSheetId="20">#REF!</definedName>
    <definedName name="MPbackup">#REF!</definedName>
    <definedName name="MPMOB" localSheetId="6">#REF!</definedName>
    <definedName name="MPMOB" localSheetId="26">#REF!</definedName>
    <definedName name="MPMOB" localSheetId="20">#REF!</definedName>
    <definedName name="MPMOB" localSheetId="23">#REF!</definedName>
    <definedName name="MPMOB">#REF!</definedName>
    <definedName name="MPwr_Percent" localSheetId="6">#REF!</definedName>
    <definedName name="MPwr_Percent" localSheetId="26">#REF!</definedName>
    <definedName name="MPwr_Percent" localSheetId="23">#REF!</definedName>
    <definedName name="MPwr_Percent">#REF!</definedName>
    <definedName name="Mpwr_Sales" localSheetId="26">#REF!</definedName>
    <definedName name="Mpwr_Sales" localSheetId="23">#REF!</definedName>
    <definedName name="Mpwr_Sales">#REF!</definedName>
    <definedName name="ms" localSheetId="3">125</definedName>
    <definedName name="ms" localSheetId="29">125</definedName>
    <definedName name="ms">125</definedName>
    <definedName name="MS.NO" localSheetId="26">#REF!</definedName>
    <definedName name="MS.NO" localSheetId="23">#REF!</definedName>
    <definedName name="MS.NO">#REF!</definedName>
    <definedName name="MS_Royalty" localSheetId="26">#REF!</definedName>
    <definedName name="MS_Royalty" localSheetId="23">#REF!</definedName>
    <definedName name="MS_Royalty" localSheetId="1">#REF!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 localSheetId="3">#REF!</definedName>
    <definedName name="mss" localSheetId="29">#REF!</definedName>
    <definedName name="mss">#REF!</definedName>
    <definedName name="Mthree">#REF!</definedName>
    <definedName name="MTR">#REF!</definedName>
    <definedName name="mu" localSheetId="26">#REF!</definedName>
    <definedName name="mu" localSheetId="20">110</definedName>
    <definedName name="mu" localSheetId="23">#REF!</definedName>
    <definedName name="mu">#REF!</definedName>
    <definedName name="mue" localSheetId="26">#REF!</definedName>
    <definedName name="mue" localSheetId="20">#REF!</definedName>
    <definedName name="mue" localSheetId="23">#REF!</definedName>
    <definedName name="mue">#REF!</definedName>
    <definedName name="mugab" localSheetId="26">#REF!</definedName>
    <definedName name="mugab" localSheetId="23">#REF!</definedName>
    <definedName name="mugab">#REF!</definedName>
    <definedName name="mullootubnomtau" localSheetId="26">#REF!</definedName>
    <definedName name="mullootubnomtau" localSheetId="23">#REF!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 localSheetId="1">#REF!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 localSheetId="24">INDEX(#REF!,MATCH(#REF!,#REF!,0))</definedName>
    <definedName name="NA" localSheetId="3">INDEX(#REF!,MATCH(#REF!,#REF!,0))</definedName>
    <definedName name="NA" localSheetId="29">INDEX(#REF!,MATCH(#REF!,#REF!,0))</definedName>
    <definedName name="NA" localSheetId="20">INDEX(#REF!,MATCH(#REF!,#REF!,0))</definedName>
    <definedName name="NA">INDEX(#REF!,MATCH(#REF!,#REF!,0))</definedName>
    <definedName name="NAAC">#REF!</definedName>
    <definedName name="NAAR">#REF!</definedName>
    <definedName name="name">#REF!</definedName>
    <definedName name="Name_Company" localSheetId="3">#REF!</definedName>
    <definedName name="Name_Company" localSheetId="29">#REF!</definedName>
    <definedName name="Name_Company">#REF!</definedName>
    <definedName name="Name_Project" localSheetId="3">#REF!</definedName>
    <definedName name="Name_Project" localSheetId="29">#REF!</definedName>
    <definedName name="Name_Project">#REF!</definedName>
    <definedName name="nameofbags">#REF!</definedName>
    <definedName name="Nature">#REF!</definedName>
    <definedName name="NB" localSheetId="24">INDEX(#REF!,MATCH(#REF!,#REF!,0))</definedName>
    <definedName name="NB" localSheetId="3">INDEX(#REF!,MATCH(#REF!,#REF!,0))</definedName>
    <definedName name="NB" localSheetId="29">INDEX(#REF!,MATCH(#REF!,#REF!,0))</definedName>
    <definedName name="NB" localSheetId="20">INDEX(#REF!,MATCH(#REF!,#REF!,0))</definedName>
    <definedName name="NB">INDEX(#REF!,MATCH(#REF!,#REF!,0))</definedName>
    <definedName name="NC" localSheetId="24">INDEX(#REF!,MATCH(#REF!,#REF!,0))</definedName>
    <definedName name="NC" localSheetId="3">INDEX(#REF!,MATCH(#REF!,#REF!,0))</definedName>
    <definedName name="NC" localSheetId="29">INDEX(#REF!,MATCH(#REF!,#REF!,0))</definedName>
    <definedName name="NC" localSheetId="20">INDEX(#REF!,MATCH(#REF!,#REF!,0))</definedName>
    <definedName name="NC">INDEX(#REF!,MATCH(#REF!,#REF!,0))</definedName>
    <definedName name="ncfnvo">'[145]purpose&amp;input'!#REF!</definedName>
    <definedName name="ND" localSheetId="24">INDEX(#REF!,MATCH(#REF!,#REF!,0))</definedName>
    <definedName name="ND" localSheetId="3">INDEX(#REF!,MATCH(#REF!,#REF!,0))</definedName>
    <definedName name="ND" localSheetId="29">INDEX(#REF!,MATCH(#REF!,#REF!,0))</definedName>
    <definedName name="ND" localSheetId="20">INDEX(#REF!,MATCH(#REF!,#REF!,0))</definedName>
    <definedName name="ND">INDEX(#REF!,MATCH(#REF!,#REF!,0))</definedName>
    <definedName name="NE" localSheetId="24">INDEX(#REF!,MATCH(#REF!,#REF!,0))</definedName>
    <definedName name="NE" localSheetId="3">INDEX(#REF!,MATCH(#REF!,#REF!,0))</definedName>
    <definedName name="NE" localSheetId="29">INDEX(#REF!,MATCH(#REF!,#REF!,0))</definedName>
    <definedName name="NE" localSheetId="20">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 localSheetId="3">#REF!</definedName>
    <definedName name="New" localSheetId="29">#REF!</definedName>
    <definedName name="New">#REF!</definedName>
    <definedName name="new_1">#REF!</definedName>
    <definedName name="NEWNAME" localSheetId="6" hidden="1">{#N/A,#N/A,FALSE,"CCTV"}</definedName>
    <definedName name="NEWNAME" localSheetId="26" hidden="1">{#N/A,#N/A,FALSE,"CCTV"}</definedName>
    <definedName name="NEWNAME" localSheetId="24" hidden="1">{#N/A,#N/A,FALSE,"CCTV"}</definedName>
    <definedName name="NEWNAME" localSheetId="3" hidden="1">{#N/A,#N/A,FALSE,"CCTV"}</definedName>
    <definedName name="NEWNAME" localSheetId="29" hidden="1">{#N/A,#N/A,FALSE,"CCTV"}</definedName>
    <definedName name="NEWNAME" localSheetId="20" hidden="1">{#N/A,#N/A,FALSE,"CCTV"}</definedName>
    <definedName name="NEWNAME" localSheetId="23" hidden="1">{#N/A,#N/A,FALSE,"CCTV"}</definedName>
    <definedName name="NEWNAME" hidden="1">{#N/A,#N/A,FALSE,"CCTV"}</definedName>
    <definedName name="NF" localSheetId="24">INDEX(#REF!,MATCH(#REF!,#REF!,0))</definedName>
    <definedName name="NF" localSheetId="20">INDEX(#REF!,MATCH(#REF!,#REF!,0))</definedName>
    <definedName name="NF">INDEX(#REF!,MATCH(#REF!,#REF!,0))</definedName>
    <definedName name="NG" localSheetId="24">INDEX(#REF!,MATCH(#REF!,#REF!,0))</definedName>
    <definedName name="NG" localSheetId="20">INDEX(#REF!,MATCH(#REF!,#REF!,0))</definedName>
    <definedName name="NG">INDEX(#REF!,MATCH(#REF!,#REF!,0))</definedName>
    <definedName name="ngl4tank" localSheetId="6">#REF!</definedName>
    <definedName name="ngl4tank" localSheetId="26">#REF!</definedName>
    <definedName name="ngl4tank" localSheetId="23">#REF!</definedName>
    <definedName name="ngl4tank">#REF!</definedName>
    <definedName name="NH" localSheetId="24">INDEX(#REF!,MATCH(#REF!,#REF!,0))</definedName>
    <definedName name="NH" localSheetId="20">INDEX(#REF!,MATCH(#REF!,#REF!,0))</definedName>
    <definedName name="NH">INDEX(#REF!,MATCH(#REF!,#REF!,0))</definedName>
    <definedName name="NHGG" localSheetId="6">#REF!</definedName>
    <definedName name="NHGG" localSheetId="26">#REF!</definedName>
    <definedName name="NHGG" localSheetId="23">#REF!</definedName>
    <definedName name="NHGG">#REF!</definedName>
    <definedName name="NHJK">#REF!</definedName>
    <definedName name="NHP" localSheetId="6">#REF!</definedName>
    <definedName name="NHP">#REF!</definedName>
    <definedName name="NI" localSheetId="26">INDEX(#REF!,MATCH(#REF!,#REF!,0))</definedName>
    <definedName name="NI" localSheetId="24">INDEX(#REF!,MATCH(#REF!,#REF!,0))</definedName>
    <definedName name="NI" localSheetId="3">INDEX(#REF!,MATCH(#REF!,#REF!,0))</definedName>
    <definedName name="NI" localSheetId="29">INDEX(#REF!,MATCH(#REF!,#REF!,0))</definedName>
    <definedName name="ni" localSheetId="20">#REF!</definedName>
    <definedName name="NI" localSheetId="23">INDEX(#REF!,MATCH(#REF!,#REF!,0))</definedName>
    <definedName name="NI">INDEX(#REF!,MATCH(#REF!,#REF!,0))</definedName>
    <definedName name="nikhil">#REF!</definedName>
    <definedName name="NIL" localSheetId="1">#REF!</definedName>
    <definedName name="NIL">#REF!</definedName>
    <definedName name="NIPP">#REF!</definedName>
    <definedName name="nitin">#REF!</definedName>
    <definedName name="NJ" localSheetId="24">INDEX(#REF!,MATCH(#REF!,#REF!,0))</definedName>
    <definedName name="NJ" localSheetId="20">INDEX(#REF!,MATCH(#REF!,#REF!,0))</definedName>
    <definedName name="NJ">INDEX(#REF!,MATCH(#REF!,#REF!,0))</definedName>
    <definedName name="njn">#REF!</definedName>
    <definedName name="NJPE" localSheetId="26">#REF!</definedName>
    <definedName name="NJPE" localSheetId="23">#REF!</definedName>
    <definedName name="NJPE">#REF!</definedName>
    <definedName name="njspsche" localSheetId="26">#REF!</definedName>
    <definedName name="njspsche" localSheetId="23">#REF!</definedName>
    <definedName name="njspsche">#REF!</definedName>
    <definedName name="NK" localSheetId="24">INDEX(#REF!,MATCH(#REF!,#REF!,0))</definedName>
    <definedName name="NK" localSheetId="20">INDEX(#REF!,MATCH(#REF!,#REF!,0))</definedName>
    <definedName name="NK">INDEX(#REF!,MATCH(#REF!,#REF!,0))</definedName>
    <definedName name="NL" localSheetId="24">INDEX(#REF!,MATCH(#REF!,#REF!,0))</definedName>
    <definedName name="NL" localSheetId="20">INDEX(#REF!,MATCH(#REF!,#REF!,0))</definedName>
    <definedName name="NL">INDEX(#REF!,MATCH(#REF!,#REF!,0))</definedName>
    <definedName name="nlg_cd" localSheetId="26">#REF!</definedName>
    <definedName name="nlg_cd" localSheetId="23">#REF!</definedName>
    <definedName name="nlg_cd" localSheetId="1">#REF!</definedName>
    <definedName name="nlg_cd">#REF!</definedName>
    <definedName name="nlg_er" localSheetId="1">#REF!</definedName>
    <definedName name="nlg_er">#REF!</definedName>
    <definedName name="nlg_fi" localSheetId="1">#REF!</definedName>
    <definedName name="nlg_fi">#REF!</definedName>
    <definedName name="nlllk" hidden="1">{"'PROFITABILITY'!$A$1:$F$45"}</definedName>
    <definedName name="NM" localSheetId="24">INDEX(#REF!,MATCH(#REF!,#REF!,0))</definedName>
    <definedName name="NM" localSheetId="20">INDEX(#REF!,MATCH(#REF!,#REF!,0))</definedName>
    <definedName name="NM">INDEX(#REF!,MATCH(#REF!,#REF!,0))</definedName>
    <definedName name="nm_1">#REF!</definedName>
    <definedName name="nmk">#REF!</definedName>
    <definedName name="NMPA" localSheetId="6">[146]MLAP!$B$12:$B$31</definedName>
    <definedName name="NMPA" localSheetId="24">#REF!</definedName>
    <definedName name="NMPA" localSheetId="3">[146]MLAP!$B$12:$B$31</definedName>
    <definedName name="NMPA" localSheetId="29">[146]MLAP!$B$12:$B$31</definedName>
    <definedName name="NMPA" localSheetId="20">#REF!</definedName>
    <definedName name="NMPA">#REF!</definedName>
    <definedName name="NN" localSheetId="26">#REF!</definedName>
    <definedName name="nn" localSheetId="20">#REF!</definedName>
    <definedName name="NN" localSheetId="23">#REF!</definedName>
    <definedName name="NN">#REF!</definedName>
    <definedName name="NN___0">#REF!</definedName>
    <definedName name="NN___13">#REF!</definedName>
    <definedName name="NNN">#REF!</definedName>
    <definedName name="nnn_1">#REF!</definedName>
    <definedName name="NNNN" localSheetId="6" hidden="1">{"'PROFITABILITY'!$A$1:$F$45"}</definedName>
    <definedName name="NNNN" localSheetId="26" hidden="1">{"'PROFITABILITY'!$A$1:$F$45"}</definedName>
    <definedName name="NNNN" localSheetId="24" hidden="1">{"'PROFITABILITY'!$A$1:$F$45"}</definedName>
    <definedName name="NNNN" localSheetId="3" hidden="1">{"'PROFITABILITY'!$A$1:$F$45"}</definedName>
    <definedName name="NNNN" localSheetId="29" hidden="1">{"'PROFITABILITY'!$A$1:$F$45"}</definedName>
    <definedName name="NNNN" localSheetId="20" hidden="1">{"'PROFITABILITY'!$A$1:$F$45"}</definedName>
    <definedName name="NNNN" localSheetId="23"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 localSheetId="6">[147]!Project[Project Code]</definedName>
    <definedName name="NProject" localSheetId="24">#REF!</definedName>
    <definedName name="NProject" localSheetId="3">[147]!Project[Project Code]</definedName>
    <definedName name="NProject" localSheetId="29">[147]!Project[Project Code]</definedName>
    <definedName name="NProject" localSheetId="20">#REF!</definedName>
    <definedName name="NProject">#REF!</definedName>
    <definedName name="NPS" localSheetId="26">#REF!</definedName>
    <definedName name="NPS" localSheetId="20">#REF!</definedName>
    <definedName name="NPS" localSheetId="23">#REF!</definedName>
    <definedName name="NPS">#REF!</definedName>
    <definedName name="NRegion" localSheetId="6">[147]!Region[Region]</definedName>
    <definedName name="NRegion" localSheetId="24">#REF!</definedName>
    <definedName name="NRegion" localSheetId="3">[147]!Region[Region]</definedName>
    <definedName name="NRegion" localSheetId="29">[147]!Region[Region]</definedName>
    <definedName name="NRegion" localSheetId="20">#REF!</definedName>
    <definedName name="NRegion">#REF!</definedName>
    <definedName name="NS" localSheetId="20">#REF!</definedName>
    <definedName name="NS">#REF!</definedName>
    <definedName name="nsdf">#REF!</definedName>
    <definedName name="NSS" localSheetId="20">#REF!</definedName>
    <definedName name="NSS">#REF!</definedName>
    <definedName name="Nst" localSheetId="3">#REF!</definedName>
    <definedName name="Nst" localSheetId="29">#REF!</definedName>
    <definedName name="Nst">#REF!</definedName>
    <definedName name="Nsu" localSheetId="3">#REF!</definedName>
    <definedName name="Nsu" localSheetId="29">#REF!</definedName>
    <definedName name="Nsu">#REF!</definedName>
    <definedName name="nt0">#REF!</definedName>
    <definedName name="NTPC">#REF!</definedName>
    <definedName name="nuclisopgw" localSheetId="26">#REF!</definedName>
    <definedName name="nuclisopgw" localSheetId="23">#REF!</definedName>
    <definedName name="nuclisopgw">#REF!</definedName>
    <definedName name="num" localSheetId="26">#REF!</definedName>
    <definedName name="num" localSheetId="23">#REF!</definedName>
    <definedName name="num">#REF!</definedName>
    <definedName name="Num_Pmt_Per_Year">#REF!</definedName>
    <definedName name="num2text" localSheetId="6">[90]dBase!$A$3:$I$1005</definedName>
    <definedName name="num2text" localSheetId="24">#REF!</definedName>
    <definedName name="num2text" localSheetId="3">[90]dBase!$A$3:$I$1005</definedName>
    <definedName name="num2text" localSheetId="29">[90]dBase!$A$3:$I$1005</definedName>
    <definedName name="num2text" localSheetId="20">#REF!</definedName>
    <definedName name="num2text">#REF!</definedName>
    <definedName name="Number" localSheetId="26">#REF!</definedName>
    <definedName name="Number" localSheetId="20">#REF!</definedName>
    <definedName name="Number" localSheetId="23">#REF!</definedName>
    <definedName name="Number">#REF!</definedName>
    <definedName name="Number_of_Payments">#N/A</definedName>
    <definedName name="numfib" localSheetId="26">#REF!</definedName>
    <definedName name="numfib" localSheetId="23">#REF!</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 localSheetId="24">INDEX(#REF!,MATCH(#REF!,#REF!,0))</definedName>
    <definedName name="OA" localSheetId="20">INDEX(#REF!,MATCH(#REF!,#REF!,0))</definedName>
    <definedName name="OA">INDEX(#REF!,MATCH(#REF!,#REF!,0))</definedName>
    <definedName name="OB" localSheetId="24">INDEX(#REF!,MATCH(#REF!,#REF!,0))</definedName>
    <definedName name="OB" localSheetId="20">INDEX(#REF!,MATCH(#REF!,#REF!,0))</definedName>
    <definedName name="OB">INDEX(#REF!,MATCH(#REF!,#REF!,0))</definedName>
    <definedName name="OBJ">#REF!</definedName>
    <definedName name="OC" localSheetId="24">INDEX(#REF!,MATCH(#REF!,#REF!,0))</definedName>
    <definedName name="OC" localSheetId="20">INDEX(#REF!,MATCH(#REF!,#REF!,0))</definedName>
    <definedName name="OC">INDEX(#REF!,MATCH(#REF!,#REF!,0))</definedName>
    <definedName name="oct">'[148]site fab&amp;ernstr'!$A$4:$R$4</definedName>
    <definedName name="OCTROI">#REF!</definedName>
    <definedName name="OCTROI_HW">#REF!</definedName>
    <definedName name="OCTROI_SW">#REF!</definedName>
    <definedName name="OD" localSheetId="24">INDEX(#REF!,MATCH(#REF!,#REF!,0))</definedName>
    <definedName name="OD" localSheetId="3">INDEX(#REF!,MATCH(#REF!,#REF!,0))</definedName>
    <definedName name="OD" localSheetId="29">INDEX(#REF!,MATCH(#REF!,#REF!,0))</definedName>
    <definedName name="OD" localSheetId="20">INDEX(#REF!,MATCH(#REF!,#REF!,0))</definedName>
    <definedName name="OD">INDEX(#REF!,MATCH(#REF!,#REF!,0))</definedName>
    <definedName name="ODH" hidden="1">#REF!</definedName>
    <definedName name="OE" localSheetId="24">INDEX(#REF!,MATCH(#REF!,#REF!,0))</definedName>
    <definedName name="OE" localSheetId="20">INDEX(#REF!,MATCH(#REF!,#REF!,0))</definedName>
    <definedName name="OE">INDEX(#REF!,MATCH(#REF!,#REF!,0))</definedName>
    <definedName name="OF" localSheetId="24">INDEX(#REF!,MATCH(#REF!,#REF!,0))</definedName>
    <definedName name="OF" localSheetId="20">INDEX(#REF!,MATCH(#REF!,#REF!,0))</definedName>
    <definedName name="OF">INDEX(#REF!,MATCH(#REF!,#REF!,0))</definedName>
    <definedName name="off" localSheetId="6">'[87]Civil &amp; design'!$F$12</definedName>
    <definedName name="off" localSheetId="24">#REF!</definedName>
    <definedName name="off" localSheetId="3">'[87]Civil &amp; design'!$F$12</definedName>
    <definedName name="off" localSheetId="29">'[87]Civil &amp; design'!$F$12</definedName>
    <definedName name="off" localSheetId="20">#REF!</definedName>
    <definedName name="off">#REF!</definedName>
    <definedName name="OFFICE_LIGHTING" localSheetId="26">#REF!</definedName>
    <definedName name="OFFICE_LIGHTING" localSheetId="20">#REF!</definedName>
    <definedName name="OFFICE_LIGHTING" localSheetId="23">#REF!</definedName>
    <definedName name="OFFICE_LIGHTING">#REF!</definedName>
    <definedName name="OG" localSheetId="24">INDEX(#REF!,MATCH(#REF!,#REF!,0))</definedName>
    <definedName name="OG" localSheetId="20">INDEX(#REF!,MATCH(#REF!,#REF!,0))</definedName>
    <definedName name="OG">INDEX(#REF!,MATCH(#REF!,#REF!,0))</definedName>
    <definedName name="OGPTL">#REF!</definedName>
    <definedName name="oh" localSheetId="26">#REF!</definedName>
    <definedName name="oh" localSheetId="23">#REF!</definedName>
    <definedName name="oh">#REF!</definedName>
    <definedName name="OH_Markup" localSheetId="6">'[91]Master data'!$A$52:$B$53</definedName>
    <definedName name="OH_Markup" localSheetId="24">#REF!</definedName>
    <definedName name="OH_Markup" localSheetId="3">'[91]Master data'!$A$52:$B$53</definedName>
    <definedName name="OH_Markup" localSheetId="29">'[91]Master data'!$A$52:$B$53</definedName>
    <definedName name="OH_Markup" localSheetId="20">#REF!</definedName>
    <definedName name="OH_Markup">#REF!</definedName>
    <definedName name="oh_work_sept" localSheetId="26">#REF!</definedName>
    <definedName name="oh_work_sept" localSheetId="20">#REF!</definedName>
    <definedName name="oh_work_sept" localSheetId="23">#REF!</definedName>
    <definedName name="oh_work_sept">#REF!</definedName>
    <definedName name="OH_workings_sept" localSheetId="26">#REF!</definedName>
    <definedName name="OH_workings_sept" localSheetId="23">#REF!</definedName>
    <definedName name="OH_workings_sept">#REF!</definedName>
    <definedName name="ohe">#REF!</definedName>
    <definedName name="OI" localSheetId="24">INDEX(#REF!,MATCH(#REF!,#REF!,0))</definedName>
    <definedName name="OI" localSheetId="20">INDEX(#REF!,MATCH(#REF!,#REF!,0))</definedName>
    <definedName name="OI">INDEX(#REF!,MATCH(#REF!,#REF!,0))</definedName>
    <definedName name="Oilpit">#REF!</definedName>
    <definedName name="oirr">#REF!</definedName>
    <definedName name="OJ" localSheetId="24">INDEX(#REF!,MATCH(#REF!,#REF!,0))</definedName>
    <definedName name="OJ" localSheetId="20">INDEX(#REF!,MATCH(#REF!,#REF!,0))</definedName>
    <definedName name="OJ">INDEX(#REF!,MATCH(#REF!,#REF!,0))</definedName>
    <definedName name="ok">#REF!</definedName>
    <definedName name="OL" localSheetId="24">INDEX(#REF!,MATCH(#REF!,#REF!,0))</definedName>
    <definedName name="OL" localSheetId="20">INDEX(#REF!,MATCH(#REF!,#REF!,0))</definedName>
    <definedName name="OL">INDEX(#REF!,MATCH(#REF!,#REF!,0))</definedName>
    <definedName name="OLE_LINK1">"$boq.$"</definedName>
    <definedName name="OLE_LINK1___0">[149]ESIC_CONTBN!#REF!</definedName>
    <definedName name="OLE_LINK2">"$boq.$"</definedName>
    <definedName name="OM" localSheetId="24">INDEX(#REF!,MATCH(#REF!,#REF!,0))</definedName>
    <definedName name="OM">INDEX(#REF!,MATCH(#REF!,#REF!,0))</definedName>
    <definedName name="OO" localSheetId="6">#REF!</definedName>
    <definedName name="OO" localSheetId="26">#REF!</definedName>
    <definedName name="OO" localSheetId="20">#REF!</definedName>
    <definedName name="OO" localSheetId="23">#REF!</definedName>
    <definedName name="OO">#REF!</definedName>
    <definedName name="oper" localSheetId="6">#REF!</definedName>
    <definedName name="oper">#REF!</definedName>
    <definedName name="oper." localSheetId="6">#REF!</definedName>
    <definedName name="oper.">#REF!</definedName>
    <definedName name="operator" localSheetId="6">[150]Excavation!$I$42</definedName>
    <definedName name="operator" localSheetId="24">#REF!</definedName>
    <definedName name="operator" localSheetId="3">[150]Excavation!$I$42</definedName>
    <definedName name="operator" localSheetId="29">[150]Excavation!$I$42</definedName>
    <definedName name="operator" localSheetId="20">#REF!</definedName>
    <definedName name="operator">#REF!</definedName>
    <definedName name="OPEX_BGT7" localSheetId="26">#REF!</definedName>
    <definedName name="OPEX_BGT7" localSheetId="20">#REF!</definedName>
    <definedName name="OPEX_BGT7" localSheetId="23">#REF!</definedName>
    <definedName name="OPEX_BGT7">#REF!</definedName>
    <definedName name="OPEX_M7" localSheetId="26">#REF!</definedName>
    <definedName name="OPEX_M7" localSheetId="23">#REF!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26">#REF!</definedName>
    <definedName name="ord_musd" localSheetId="3">#REF!</definedName>
    <definedName name="ord_musd" localSheetId="29">#REF!</definedName>
    <definedName name="ord_musd" localSheetId="23">#REF!</definedName>
    <definedName name="ord_musd">#REF!</definedName>
    <definedName name="order">#REF!</definedName>
    <definedName name="orderbacklog" localSheetId="26">#REF!</definedName>
    <definedName name="orderbacklog" localSheetId="23">#REF!</definedName>
    <definedName name="orderbacklog" localSheetId="1">#REF!</definedName>
    <definedName name="orderbacklog">#REF!</definedName>
    <definedName name="orderbooked98" localSheetId="26">#REF!</definedName>
    <definedName name="orderbooked98" localSheetId="3">#REF!</definedName>
    <definedName name="orderbooked98" localSheetId="29">#REF!</definedName>
    <definedName name="orderbooked98" localSheetId="23">#REF!</definedName>
    <definedName name="orderbooked98" localSheetId="1">#REF!</definedName>
    <definedName name="orderbooked98">#REF!</definedName>
    <definedName name="ORDERSTATUS" localSheetId="26">#REF!</definedName>
    <definedName name="ORDERSTATUS" localSheetId="23">#REF!</definedName>
    <definedName name="ORDERSTATUS" localSheetId="1">#REF!</definedName>
    <definedName name="ORDERSTATUS">#REF!</definedName>
    <definedName name="OrderTable" hidden="1">#REF!</definedName>
    <definedName name="ORDREVCOLL" localSheetId="1">#REF!</definedName>
    <definedName name="ORDREVCOLL">#REF!</definedName>
    <definedName name="Origin">#REF!</definedName>
    <definedName name="OSF">#REF!</definedName>
    <definedName name="osm">#REF!</definedName>
    <definedName name="OT">#REF!</definedName>
    <definedName name="oth" localSheetId="26">#REF!</definedName>
    <definedName name="oth" localSheetId="23">#REF!</definedName>
    <definedName name="OTH">#REF!</definedName>
    <definedName name="other_boq">#REF!</definedName>
    <definedName name="OTHERS">#REF!</definedName>
    <definedName name="OTHR_CST_HD">#REF!</definedName>
    <definedName name="OTRY">#REF!</definedName>
    <definedName name="OTRY1">#REF!</definedName>
    <definedName name="OVER_HEADS_ENTRY" localSheetId="6">'[31]INPUT SHEET'!$B$512:$B$536</definedName>
    <definedName name="OVER_HEADS_ENTRY" localSheetId="24">#REF!</definedName>
    <definedName name="OVER_HEADS_ENTRY" localSheetId="3">'[31]INPUT SHEET'!$B$512:$B$536</definedName>
    <definedName name="OVER_HEADS_ENTRY" localSheetId="29">'[31]INPUT SHEET'!$B$512:$B$536</definedName>
    <definedName name="OVER_HEADS_ENTRY" localSheetId="20">#REF!</definedName>
    <definedName name="OVER_HEADS_ENTRY">#REF!</definedName>
    <definedName name="Overall">#REF!</definedName>
    <definedName name="Overall_Mobi_Mth" localSheetId="26">#REF!</definedName>
    <definedName name="Overall_Mobi_Mth" localSheetId="20">#REF!</definedName>
    <definedName name="Overall_Mobi_Mth" localSheetId="23">#REF!</definedName>
    <definedName name="Overall_Mobi_Mth">#REF!</definedName>
    <definedName name="Overall_Mth" localSheetId="26">#REF!</definedName>
    <definedName name="Overall_Mth" localSheetId="23">#REF!</definedName>
    <definedName name="Overall_Mth">#REF!</definedName>
    <definedName name="OVERHEADS" localSheetId="6">'[31]RES-PLANNING'!$R$452:$S$478</definedName>
    <definedName name="OVERHEADS" localSheetId="24">#REF!</definedName>
    <definedName name="OVERHEADS" localSheetId="3">'[31]RES-PLANNING'!$R$452:$S$478</definedName>
    <definedName name="OVERHEADS" localSheetId="29">'[31]RES-PLANNING'!$R$452:$S$478</definedName>
    <definedName name="OVERHEADS" localSheetId="20">#REF!</definedName>
    <definedName name="OVERHEADS">#REF!</definedName>
    <definedName name="p" localSheetId="26">#REF!</definedName>
    <definedName name="p" localSheetId="3">#REF!</definedName>
    <definedName name="p" localSheetId="29">#REF!</definedName>
    <definedName name="p" localSheetId="20">#REF!</definedName>
    <definedName name="p" localSheetId="23">#REF!</definedName>
    <definedName name="p">#REF!</definedName>
    <definedName name="p.s" localSheetId="1">#REF!</definedName>
    <definedName name="p.s">#REF!</definedName>
    <definedName name="p____2___m____p___l_______ln__4___l___d____1___2___K1____l___SQRT_A_____SQRT_m__1__2">"ki1"</definedName>
    <definedName name="p___0" localSheetId="24">#REF!</definedName>
    <definedName name="p___0">#REF!</definedName>
    <definedName name="p___13" localSheetId="24">#REF!</definedName>
    <definedName name="p___13">#REF!</definedName>
    <definedName name="P_1" localSheetId="26">#REF!</definedName>
    <definedName name="P_1" localSheetId="3">#REF!</definedName>
    <definedName name="P_1" localSheetId="29">#REF!</definedName>
    <definedName name="P_1" localSheetId="23">#REF!</definedName>
    <definedName name="P_1" localSheetId="1">#REF!</definedName>
    <definedName name="P_1">#REF!</definedName>
    <definedName name="P_3" localSheetId="26">#REF!</definedName>
    <definedName name="P_3" localSheetId="3">#REF!</definedName>
    <definedName name="P_3" localSheetId="29">#REF!</definedName>
    <definedName name="P_3" localSheetId="23">#REF!</definedName>
    <definedName name="P_3" localSheetId="1">#REF!</definedName>
    <definedName name="P_3">#REF!</definedName>
    <definedName name="P_4" localSheetId="26">#REF!</definedName>
    <definedName name="P_4" localSheetId="3">#REF!</definedName>
    <definedName name="P_4" localSheetId="29">#REF!</definedName>
    <definedName name="P_4" localSheetId="23">#REF!</definedName>
    <definedName name="P_4" localSheetId="1">#REF!</definedName>
    <definedName name="P_4">#REF!</definedName>
    <definedName name="P_5" localSheetId="26">#REF!</definedName>
    <definedName name="P_5" localSheetId="3">#REF!</definedName>
    <definedName name="P_5" localSheetId="29">#REF!</definedName>
    <definedName name="P_5" localSheetId="23">#REF!</definedName>
    <definedName name="P_5" localSheetId="1">#REF!</definedName>
    <definedName name="P_5">#REF!</definedName>
    <definedName name="P_6DSO" localSheetId="26">#REF!</definedName>
    <definedName name="P_6DSO" localSheetId="23">#REF!</definedName>
    <definedName name="P_6DSO" localSheetId="1">#REF!</definedName>
    <definedName name="P_6DSO">#REF!</definedName>
    <definedName name="P_7DPO" localSheetId="26">#REF!</definedName>
    <definedName name="P_7DPO" localSheetId="3">#REF!</definedName>
    <definedName name="P_7DPO" localSheetId="29">#REF!</definedName>
    <definedName name="P_7DPO" localSheetId="23">#REF!</definedName>
    <definedName name="P_7DPO" localSheetId="1">#REF!</definedName>
    <definedName name="P_7DPO">#REF!</definedName>
    <definedName name="P_A">#REF!</definedName>
    <definedName name="P_B">#REF!</definedName>
    <definedName name="P_M">[143]REL!$W$172</definedName>
    <definedName name="p_shape">#REF!</definedName>
    <definedName name="p11i4f" localSheetId="26">#REF!</definedName>
    <definedName name="p11i4f" localSheetId="23">#REF!</definedName>
    <definedName name="p11i4f" localSheetId="1">#REF!</definedName>
    <definedName name="p11i4f">#REF!</definedName>
    <definedName name="p11i5f" localSheetId="1">#REF!</definedName>
    <definedName name="p11i5f">#REF!</definedName>
    <definedName name="p12i1bc8f" localSheetId="1">#REF!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26">#REF!</definedName>
    <definedName name="p1amf" localSheetId="23">#REF!</definedName>
    <definedName name="p1amf">#REF!</definedName>
    <definedName name="p1apcc1" localSheetId="26">#REF!</definedName>
    <definedName name="p1apcc1" localSheetId="23">#REF!</definedName>
    <definedName name="p1apcc1" localSheetId="1">#REF!</definedName>
    <definedName name="p1apcc1">#REF!</definedName>
    <definedName name="p1apcc2" localSheetId="1">#REF!</definedName>
    <definedName name="p1apcc2">#REF!</definedName>
    <definedName name="p1apcc3" localSheetId="1">#REF!</definedName>
    <definedName name="p1apcc3">#REF!</definedName>
    <definedName name="p1clp">#REF!</definedName>
    <definedName name="p1csp" localSheetId="26">#REF!</definedName>
    <definedName name="p1csp" localSheetId="23">#REF!</definedName>
    <definedName name="p1csp">#REF!</definedName>
    <definedName name="p1db" localSheetId="26">#REF!</definedName>
    <definedName name="p1db" localSheetId="23">#REF!</definedName>
    <definedName name="p1db">#REF!</definedName>
    <definedName name="p1ht" localSheetId="26">#REF!</definedName>
    <definedName name="p1ht" localSheetId="23">#REF!</definedName>
    <definedName name="p1ht" localSheetId="1">#REF!</definedName>
    <definedName name="p1ht">#REF!</definedName>
    <definedName name="p1ksk" localSheetId="26">#REF!</definedName>
    <definedName name="p1ksk" localSheetId="23">#REF!</definedName>
    <definedName name="p1ksk">#REF!</definedName>
    <definedName name="p1ldb" localSheetId="26">#REF!</definedName>
    <definedName name="p1ldb" localSheetId="23">#REF!</definedName>
    <definedName name="p1ldb" localSheetId="1">#REF!</definedName>
    <definedName name="p1ldb">#REF!</definedName>
    <definedName name="p1lift" localSheetId="1">#REF!</definedName>
    <definedName name="p1lift">#REF!</definedName>
    <definedName name="p1ltsba1" localSheetId="1">#REF!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26">#REF!</definedName>
    <definedName name="p1mltp" localSheetId="23">#REF!</definedName>
    <definedName name="p1mltp">#REF!</definedName>
    <definedName name="p1mpcc" localSheetId="26">#REF!</definedName>
    <definedName name="p1mpcc" localSheetId="23">#REF!</definedName>
    <definedName name="p1mpcc" localSheetId="1">#REF!</definedName>
    <definedName name="p1mpcc">#REF!</definedName>
    <definedName name="p1mpdb" localSheetId="1">#REF!</definedName>
    <definedName name="p1mpdb">#REF!</definedName>
    <definedName name="p1mpdp" localSheetId="1">#REF!</definedName>
    <definedName name="p1mpdp">#REF!</definedName>
    <definedName name="p1mrlp">#REF!</definedName>
    <definedName name="p1pcc">#REF!</definedName>
    <definedName name="p1pccm">#REF!</definedName>
    <definedName name="p1pdb">#REF!</definedName>
    <definedName name="P1R">#REF!</definedName>
    <definedName name="p1ssb1" localSheetId="26">#REF!</definedName>
    <definedName name="p1ssb1" localSheetId="23">#REF!</definedName>
    <definedName name="p1ssb1">#REF!</definedName>
    <definedName name="p1ssb2" localSheetId="26">#REF!</definedName>
    <definedName name="p1ssb2" localSheetId="23">#REF!</definedName>
    <definedName name="p1ssb2">#REF!</definedName>
    <definedName name="p1upsdb" localSheetId="26">#REF!</definedName>
    <definedName name="p1upsdb" localSheetId="23">#REF!</definedName>
    <definedName name="p1upsdb">#REF!</definedName>
    <definedName name="p1upsip" localSheetId="26">#REF!</definedName>
    <definedName name="p1upsip" localSheetId="23">#REF!</definedName>
    <definedName name="p1upsip" localSheetId="1">#REF!</definedName>
    <definedName name="p1upsip">#REF!</definedName>
    <definedName name="p1upsmdb" localSheetId="1">#REF!</definedName>
    <definedName name="p1upsmdb">#REF!</definedName>
    <definedName name="p1upsop" localSheetId="1">#REF!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 localSheetId="6">#REF!</definedName>
    <definedName name="PAGE10" localSheetId="26">#REF!</definedName>
    <definedName name="PAGE10" localSheetId="20">#REF!</definedName>
    <definedName name="PAGE10" localSheetId="23">#REF!</definedName>
    <definedName name="PAGE10">#REF!</definedName>
    <definedName name="PAGE11" localSheetId="6">#REF!</definedName>
    <definedName name="PAGE11">#REF!</definedName>
    <definedName name="PAGE2" localSheetId="6">#REF!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 localSheetId="6">'[151]Labour &amp; Plant'!$C$32</definedName>
    <definedName name="painter1" localSheetId="24">#REF!</definedName>
    <definedName name="painter1" localSheetId="3">'[151]Labour &amp; Plant'!$C$32</definedName>
    <definedName name="painter1" localSheetId="29">'[151]Labour &amp; Plant'!$C$32</definedName>
    <definedName name="painter1" localSheetId="20">#REF!</definedName>
    <definedName name="painter1">#REF!</definedName>
    <definedName name="Pal_Workbook_GUID" hidden="1">"E9TT7WTUL973YIQMHP4L53VJ"</definedName>
    <definedName name="PAN" localSheetId="24">#REF!</definedName>
    <definedName name="PAN">#REF!</definedName>
    <definedName name="panch" localSheetId="24">#REF!</definedName>
    <definedName name="panch">#REF!</definedName>
    <definedName name="panch___0">#REF!</definedName>
    <definedName name="panch___0_1">#REF!</definedName>
    <definedName name="panch_1">#REF!</definedName>
    <definedName name="Pancham" localSheetId="26">#REF!</definedName>
    <definedName name="Pancham" localSheetId="23">#REF!</definedName>
    <definedName name="Pancham">#REF!</definedName>
    <definedName name="PANDU">#REF!</definedName>
    <definedName name="pandu123">#REF!</definedName>
    <definedName name="Pane2" localSheetId="26">#REF!</definedName>
    <definedName name="Pane2" localSheetId="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6" hidden="1">{"form-D1",#N/A,FALSE,"FORM-D1";"form-D1_amt",#N/A,FALSE,"FORM-D1"}</definedName>
    <definedName name="pare" localSheetId="26" hidden="1">{"form-D1",#N/A,FALSE,"FORM-D1";"form-D1_amt",#N/A,FALSE,"FORM-D1"}</definedName>
    <definedName name="pare" localSheetId="24" hidden="1">{"form-D1",#N/A,FALSE,"FORM-D1";"form-D1_amt",#N/A,FALSE,"FORM-D1"}</definedName>
    <definedName name="pare" localSheetId="3" hidden="1">{"form-D1",#N/A,FALSE,"FORM-D1";"form-D1_amt",#N/A,FALSE,"FORM-D1"}</definedName>
    <definedName name="pare" localSheetId="29" hidden="1">{"form-D1",#N/A,FALSE,"FORM-D1";"form-D1_amt",#N/A,FALSE,"FORM-D1"}</definedName>
    <definedName name="pare" localSheetId="20" hidden="1">{"form-D1",#N/A,FALSE,"FORM-D1";"form-D1_amt",#N/A,FALSE,"FORM-D1"}</definedName>
    <definedName name="pare" localSheetId="23" hidden="1">{"form-D1",#N/A,FALSE,"FORM-D1";"form-D1_amt",#N/A,FALSE,"FORM-D1"}</definedName>
    <definedName name="pare" hidden="1">{"form-D1",#N/A,FALSE,"FORM-D1";"form-D1_amt",#N/A,FALSE,"FORM-D1"}</definedName>
    <definedName name="part" localSheetId="6">#REF!</definedName>
    <definedName name="part" localSheetId="26">#REF!</definedName>
    <definedName name="part" localSheetId="24">#REF!</definedName>
    <definedName name="part" localSheetId="23">#REF!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 localSheetId="6">'[58]Machinary_Road Work'!$K$9</definedName>
    <definedName name="paverfinisher" localSheetId="24">#REF!</definedName>
    <definedName name="paverfinisher" localSheetId="3">'[58]Machinary_Road Work'!$K$9</definedName>
    <definedName name="paverfinisher" localSheetId="29">'[58]Machinary_Road Work'!$K$9</definedName>
    <definedName name="paverfinisher" localSheetId="20">#REF!</definedName>
    <definedName name="paverfinisher">#REF!</definedName>
    <definedName name="Pay_Date">#REF!</definedName>
    <definedName name="Pay_Num">#REF!</definedName>
    <definedName name="Payment_Date">#N/A</definedName>
    <definedName name="PB" localSheetId="6">#REF!</definedName>
    <definedName name="PB" localSheetId="26">#REF!</definedName>
    <definedName name="pb" localSheetId="20">#REF!</definedName>
    <definedName name="PB" localSheetId="23">#REF!</definedName>
    <definedName name="PB">#REF!</definedName>
    <definedName name="pb___0" localSheetId="6">#REF!</definedName>
    <definedName name="pb___0">#REF!</definedName>
    <definedName name="pb___11">#REF!</definedName>
    <definedName name="pb___12">#REF!</definedName>
    <definedName name="PBL" localSheetId="6">[11]Basicrates!$D$107</definedName>
    <definedName name="PBL" localSheetId="24">#REF!</definedName>
    <definedName name="PBL" localSheetId="3">[11]Basicrates!$D$107</definedName>
    <definedName name="PBL" localSheetId="29">[11]Basicrates!$D$107</definedName>
    <definedName name="PBL" localSheetId="20">#REF!</definedName>
    <definedName name="PBL">#REF!</definedName>
    <definedName name="Pbx" localSheetId="3">#REF!</definedName>
    <definedName name="Pbx" localSheetId="29">#REF!</definedName>
    <definedName name="Pbx" localSheetId="20">#REF!</definedName>
    <definedName name="Pbx">#REF!</definedName>
    <definedName name="Pby" localSheetId="3">#REF!</definedName>
    <definedName name="Pby" localSheetId="29">#REF!</definedName>
    <definedName name="Pby" localSheetId="20">#REF!</definedName>
    <definedName name="Pby">#REF!</definedName>
    <definedName name="PC" localSheetId="6">INDEX(#REF!,MATCH(#REF!,#REF!,0))</definedName>
    <definedName name="pc" localSheetId="26">#REF!</definedName>
    <definedName name="pc" localSheetId="24">#REF!</definedName>
    <definedName name="PC" localSheetId="3">INDEX(#REF!,MATCH(#REF!,#REF!,0))</definedName>
    <definedName name="PC" localSheetId="29">INDEX(#REF!,MATCH(#REF!,#REF!,0))</definedName>
    <definedName name="pc" localSheetId="23">#REF!</definedName>
    <definedName name="pc">#REF!</definedName>
    <definedName name="PC_ED" localSheetId="26">#REF!</definedName>
    <definedName name="PC_ED" localSheetId="7">#REF!</definedName>
    <definedName name="PC_ED" localSheetId="23">#REF!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localSheetId="3" hidden="1">#REF!</definedName>
    <definedName name="PD" localSheetId="29" hidden="1">#REF!</definedName>
    <definedName name="PD" hidden="1">#REF!</definedName>
    <definedName name="PDP">#REF!</definedName>
    <definedName name="PE" localSheetId="24">INDEX(#REF!,MATCH(#REF!,#REF!,0))</definedName>
    <definedName name="PE" localSheetId="20">INDEX(#REF!,MATCH(#REF!,#REF!,0))</definedName>
    <definedName name="PE">INDEX(#REF!,MATCH(#REF!,#REF!,0))</definedName>
    <definedName name="ped_no">#REF!</definedName>
    <definedName name="PER">#REF!</definedName>
    <definedName name="PERC" localSheetId="6">'[26]Cost of O &amp; O'!$F$29</definedName>
    <definedName name="PERC" localSheetId="24">#REF!</definedName>
    <definedName name="PERC" localSheetId="3">'[26]Cost of O &amp; O'!$F$29</definedName>
    <definedName name="PERC" localSheetId="29">'[26]Cost of O &amp; O'!$F$29</definedName>
    <definedName name="PERC" localSheetId="20">#REF!</definedName>
    <definedName name="PERC">#REF!</definedName>
    <definedName name="PERCENT" localSheetId="20">#REF!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 localSheetId="6">#REF!</definedName>
    <definedName name="Personal" localSheetId="26">#REF!</definedName>
    <definedName name="Personal" localSheetId="20">#REF!</definedName>
    <definedName name="Personal" localSheetId="23">#REF!</definedName>
    <definedName name="Personal">#REF!</definedName>
    <definedName name="PERSONAL_TRANSPORT" localSheetId="6">#REF!</definedName>
    <definedName name="PERSONAL_TRANSPORT" localSheetId="20">#REF!</definedName>
    <definedName name="PERSONAL_TRANSPORT">#REF!</definedName>
    <definedName name="PERSONNEL" localSheetId="6">#REF!</definedName>
    <definedName name="PERSONNEL">#REF!</definedName>
    <definedName name="PF" localSheetId="26">INDEX(#REF!,MATCH(#REF!,#REF!,0))</definedName>
    <definedName name="PF" localSheetId="24">INDEX(#REF!,MATCH(#REF!,#REF!,0))</definedName>
    <definedName name="PF" localSheetId="3">INDEX(#REF!,MATCH(#REF!,#REF!,0))</definedName>
    <definedName name="PF" localSheetId="29">INDEX(#REF!,MATCH(#REF!,#REF!,0))</definedName>
    <definedName name="PF" localSheetId="20">#REF!</definedName>
    <definedName name="PF" localSheetId="23">INDEX(#REF!,MATCH(#REF!,#REF!,0))</definedName>
    <definedName name="PF">INDEX(#REF!,MATCH(#REF!,#REF!,0))</definedName>
    <definedName name="PG" localSheetId="24">INDEX(#REF!,MATCH(#REF!,#REF!,0))</definedName>
    <definedName name="PG" localSheetId="20">INDEX(#REF!,MATCH(#REF!,#REF!,0))</definedName>
    <definedName name="PG">INDEX(#REF!,MATCH(#REF!,#REF!,0))</definedName>
    <definedName name="PH" localSheetId="6">INDEX(#REF!,MATCH(#REF!,#REF!,0))</definedName>
    <definedName name="pH" localSheetId="24">#REF!</definedName>
    <definedName name="PH" localSheetId="3">INDEX(#REF!,MATCH(#REF!,#REF!,0))</definedName>
    <definedName name="PH" localSheetId="29">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 localSheetId="24">INDEX(#REF!,MATCH(#REF!,#REF!,0))</definedName>
    <definedName name="PI" localSheetId="3">INDEX(#REF!,MATCH(#REF!,#REF!,0))</definedName>
    <definedName name="PI" localSheetId="29">INDEX(#REF!,MATCH(#REF!,#REF!,0))</definedName>
    <definedName name="PI" localSheetId="20">INDEX(#REF!,MATCH(#REF!,#REF!,0))</definedName>
    <definedName name="PI">INDEX(#REF!,MATCH(#REF!,#REF!,0))</definedName>
    <definedName name="pIaccp" localSheetId="26">#REF!</definedName>
    <definedName name="pIaccp" localSheetId="7">#REF!</definedName>
    <definedName name="pIaccp" localSheetId="23">#REF!</definedName>
    <definedName name="pIaccp">#REF!</definedName>
    <definedName name="picture_1">"Picture 1"</definedName>
    <definedName name="pIecp" localSheetId="6">#REF!</definedName>
    <definedName name="pIecp" localSheetId="26">#REF!</definedName>
    <definedName name="pIecp" localSheetId="7">#REF!</definedName>
    <definedName name="pIecp" localSheetId="23">#REF!</definedName>
    <definedName name="pIecp">#REF!</definedName>
    <definedName name="Pilduration" localSheetId="6">[77]Pil!$F$8</definedName>
    <definedName name="Pilduration" localSheetId="24">#REF!</definedName>
    <definedName name="Pilduration" localSheetId="3">[77]Pil!$F$8</definedName>
    <definedName name="Pilduration" localSheetId="29">[77]Pil!$F$8</definedName>
    <definedName name="Pilduration" localSheetId="20">#REF!</definedName>
    <definedName name="Pilduration">#REF!</definedName>
    <definedName name="Pile" localSheetId="6">[105]Data!$C$18:$C$23</definedName>
    <definedName name="Pile" localSheetId="24">#REF!</definedName>
    <definedName name="Pile" localSheetId="3">[105]Data!$C$18:$C$23</definedName>
    <definedName name="Pile" localSheetId="29">[105]Data!$C$18:$C$23</definedName>
    <definedName name="Pile" localSheetId="20">#REF!</definedName>
    <definedName name="Pile">#REF!</definedName>
    <definedName name="pile_no" localSheetId="26">#REF!</definedName>
    <definedName name="pile_no" localSheetId="20">#REF!</definedName>
    <definedName name="pile_no" localSheetId="23">#REF!</definedName>
    <definedName name="pile_no">#REF!</definedName>
    <definedName name="Piling">#REF!</definedName>
    <definedName name="pImcc.1" localSheetId="26">#REF!</definedName>
    <definedName name="pImcc.1" localSheetId="7">#REF!</definedName>
    <definedName name="pImcc.1" localSheetId="23">#REF!</definedName>
    <definedName name="pImcc.1">#REF!</definedName>
    <definedName name="pImcc.2" localSheetId="26">#REF!</definedName>
    <definedName name="pImcc.2" localSheetId="7">#REF!</definedName>
    <definedName name="pImcc.2" localSheetId="23">#REF!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 localSheetId="6">'[79]Abs PMRL'!$B$579</definedName>
    <definedName name="pipe150" localSheetId="24">#REF!</definedName>
    <definedName name="pipe150" localSheetId="3">'[79]Abs PMRL'!$B$579</definedName>
    <definedName name="pipe150" localSheetId="29">'[79]Abs PMRL'!$B$579</definedName>
    <definedName name="pipe150" localSheetId="20">#REF!</definedName>
    <definedName name="pipe150">#REF!</definedName>
    <definedName name="pipe600" localSheetId="6">'[79]Abs PMRL'!$B$620</definedName>
    <definedName name="pipe600" localSheetId="24">#REF!</definedName>
    <definedName name="pipe600" localSheetId="3">'[79]Abs PMRL'!$B$620</definedName>
    <definedName name="pipe600" localSheetId="29">'[79]Abs PMRL'!$B$620</definedName>
    <definedName name="pipe600" localSheetId="20">#REF!</definedName>
    <definedName name="pipe600">#REF!</definedName>
    <definedName name="PIPELENGTH" localSheetId="26">#REF!</definedName>
    <definedName name="PIPELENGTH" localSheetId="20">#REF!</definedName>
    <definedName name="PIPELENGTH" localSheetId="23">#REF!</definedName>
    <definedName name="PIPELENGTH">#REF!</definedName>
    <definedName name="pIsmsb.1" localSheetId="26">#REF!</definedName>
    <definedName name="pIsmsb.1" localSheetId="23">#REF!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 localSheetId="24">INDEX(#REF!,MATCH(#REF!,#REF!,0))</definedName>
    <definedName name="PJ" localSheetId="20">INDEX(#REF!,MATCH(#REF!,#REF!,0))</definedName>
    <definedName name="PJ">INDEX(#REF!,MATCH(#REF!,#REF!,0))</definedName>
    <definedName name="PK" localSheetId="24">INDEX(#REF!,MATCH(#REF!,#REF!,0))</definedName>
    <definedName name="PK" localSheetId="20">INDEX(#REF!,MATCH(#REF!,#REF!,0))</definedName>
    <definedName name="PK">INDEX(#REF!,MATCH(#REF!,#REF!,0))</definedName>
    <definedName name="PKG_NO">#REF!</definedName>
    <definedName name="PKGFRD_HW">#REF!</definedName>
    <definedName name="PKGFRD_SW">#REF!</definedName>
    <definedName name="PL" localSheetId="24">INDEX(#REF!,MATCH(#REF!,#REF!,0))</definedName>
    <definedName name="PL" localSheetId="20">INDEX(#REF!,MATCH(#REF!,#REF!,0))</definedName>
    <definedName name="PL">INDEX(#REF!,MATCH(#REF!,#REF!,0))</definedName>
    <definedName name="place" localSheetId="6">[100]Codes!$C$7</definedName>
    <definedName name="place" localSheetId="24">#REF!</definedName>
    <definedName name="place" localSheetId="3">[100]Codes!$C$7</definedName>
    <definedName name="place" localSheetId="29">[100]Codes!$C$7</definedName>
    <definedName name="place" localSheetId="20">#REF!</definedName>
    <definedName name="place">#REF!</definedName>
    <definedName name="plan" localSheetId="20">#REF!</definedName>
    <definedName name="plan">#REF!</definedName>
    <definedName name="PLAST" localSheetId="6">[61]ANALYSIS!$C$17</definedName>
    <definedName name="PLAST" localSheetId="24">#REF!</definedName>
    <definedName name="PLAST" localSheetId="3">[61]ANALYSIS!$C$17</definedName>
    <definedName name="PLAST" localSheetId="29">[61]ANALYSIS!$C$17</definedName>
    <definedName name="PLAST" localSheetId="20">#REF!</definedName>
    <definedName name="PLAST">#REF!</definedName>
    <definedName name="PLASTER" localSheetId="20">#REF!</definedName>
    <definedName name="PLASTER">#REF!</definedName>
    <definedName name="PLC" localSheetId="26">#REF!</definedName>
    <definedName name="PLC" localSheetId="23">#REF!</definedName>
    <definedName name="PLC">#REF!</definedName>
    <definedName name="PLCC">#REF!</definedName>
    <definedName name="PLCUM" localSheetId="26">#REF!</definedName>
    <definedName name="PLCUM" localSheetId="23">#REF!</definedName>
    <definedName name="PLCUM">#REF!</definedName>
    <definedName name="PLMON">#REF!</definedName>
    <definedName name="PLO">#REF!</definedName>
    <definedName name="PLR">#REF!</definedName>
    <definedName name="plsdata">#REF!</definedName>
    <definedName name="PLUG">#REF!</definedName>
    <definedName name="PM" localSheetId="6">INDEX(#REF!,MATCH(#REF!,#REF!,0))</definedName>
    <definedName name="pm" localSheetId="24">#REF!</definedName>
    <definedName name="PM" localSheetId="3">INDEX(#REF!,MATCH(#REF!,#REF!,0))</definedName>
    <definedName name="PM" localSheetId="29">INDEX(#REF!,MATCH(#REF!,#REF!,0))</definedName>
    <definedName name="pm">#REF!</definedName>
    <definedName name="PM_AirCompressor_210cfm" localSheetId="6">'[130]Plant &amp;  Machinery'!$G$4</definedName>
    <definedName name="PM_AirCompressor_210cfm" localSheetId="24">#REF!</definedName>
    <definedName name="PM_AirCompressor_210cfm" localSheetId="3">'[130]Plant &amp;  Machinery'!$G$4</definedName>
    <definedName name="PM_AirCompressor_210cfm" localSheetId="29">'[130]Plant &amp;  Machinery'!$G$4</definedName>
    <definedName name="PM_AirCompressor_210cfm" localSheetId="20">#REF!</definedName>
    <definedName name="PM_AirCompressor_210cfm">#REF!</definedName>
    <definedName name="PM_BitumenBoilerOilFired_1000" localSheetId="6">'[130]Plant &amp;  Machinery'!$G$9</definedName>
    <definedName name="PM_BitumenBoilerOilFired_1000" localSheetId="24">#REF!</definedName>
    <definedName name="PM_BitumenBoilerOilFired_1000" localSheetId="3">'[130]Plant &amp;  Machinery'!$G$9</definedName>
    <definedName name="PM_BitumenBoilerOilFired_1000" localSheetId="29">'[130]Plant &amp;  Machinery'!$G$9</definedName>
    <definedName name="PM_BitumenBoilerOilFired_1000" localSheetId="20">#REF!</definedName>
    <definedName name="PM_BitumenBoilerOilFired_1000">#REF!</definedName>
    <definedName name="PM_BitumenBoilerOilFired_200" localSheetId="6">'[130]Plant &amp;  Machinery'!$G$8</definedName>
    <definedName name="PM_BitumenBoilerOilFired_200" localSheetId="24">#REF!</definedName>
    <definedName name="PM_BitumenBoilerOilFired_200" localSheetId="3">'[130]Plant &amp;  Machinery'!$G$8</definedName>
    <definedName name="PM_BitumenBoilerOilFired_200" localSheetId="29">'[130]Plant &amp;  Machinery'!$G$8</definedName>
    <definedName name="PM_BitumenBoilerOilFired_200" localSheetId="20">#REF!</definedName>
    <definedName name="PM_BitumenBoilerOilFired_200">#REF!</definedName>
    <definedName name="PM_BitumenEmulsionPressureDistributor" localSheetId="6">'[130]Plant &amp;  Machinery'!$G$10</definedName>
    <definedName name="PM_BitumenEmulsionPressureDistributor" localSheetId="24">#REF!</definedName>
    <definedName name="PM_BitumenEmulsionPressureDistributor" localSheetId="3">'[130]Plant &amp;  Machinery'!$G$10</definedName>
    <definedName name="PM_BitumenEmulsionPressureDistributor" localSheetId="29">'[130]Plant &amp;  Machinery'!$G$10</definedName>
    <definedName name="PM_BitumenEmulsionPressureDistributor" localSheetId="20">#REF!</definedName>
    <definedName name="PM_BitumenEmulsionPressureDistributor">#REF!</definedName>
    <definedName name="PM_Crane" localSheetId="6">'[130]Plant &amp;  Machinery'!$G$12</definedName>
    <definedName name="PM_Crane" localSheetId="24">#REF!</definedName>
    <definedName name="PM_Crane" localSheetId="3">'[130]Plant &amp;  Machinery'!$G$12</definedName>
    <definedName name="PM_Crane" localSheetId="29">'[130]Plant &amp;  Machinery'!$G$12</definedName>
    <definedName name="PM_Crane" localSheetId="20">#REF!</definedName>
    <definedName name="PM_Crane">#REF!</definedName>
    <definedName name="PM_Dozer_D50" localSheetId="6">'[152]Plant &amp;  Machinery'!$G$13</definedName>
    <definedName name="PM_Dozer_D50" localSheetId="24">#REF!</definedName>
    <definedName name="PM_Dozer_D50" localSheetId="3">'[152]Plant &amp;  Machinery'!$G$13</definedName>
    <definedName name="PM_Dozer_D50" localSheetId="29">'[152]Plant &amp;  Machinery'!$G$13</definedName>
    <definedName name="PM_Dozer_D50" localSheetId="20">#REF!</definedName>
    <definedName name="PM_Dozer_D50">#REF!</definedName>
    <definedName name="PM_FrontEndLoader_1cum" localSheetId="6">'[130]Plant &amp;  Machinery'!$G$17</definedName>
    <definedName name="PM_FrontEndLoader_1cum" localSheetId="24">#REF!</definedName>
    <definedName name="PM_FrontEndLoader_1cum" localSheetId="3">'[130]Plant &amp;  Machinery'!$G$17</definedName>
    <definedName name="PM_FrontEndLoader_1cum" localSheetId="29">'[130]Plant &amp;  Machinery'!$G$17</definedName>
    <definedName name="PM_FrontEndLoader_1cum" localSheetId="20">#REF!</definedName>
    <definedName name="PM_FrontEndLoader_1cum">#REF!</definedName>
    <definedName name="PM_HydraulicBroom" localSheetId="6">'[130]Plant &amp;  Machinery'!$G$19</definedName>
    <definedName name="PM_HydraulicBroom" localSheetId="24">#REF!</definedName>
    <definedName name="PM_HydraulicBroom" localSheetId="3">'[130]Plant &amp;  Machinery'!$G$19</definedName>
    <definedName name="PM_HydraulicBroom" localSheetId="29">'[130]Plant &amp;  Machinery'!$G$19</definedName>
    <definedName name="PM_HydraulicBroom" localSheetId="20">#REF!</definedName>
    <definedName name="PM_HydraulicBroom">#REF!</definedName>
    <definedName name="PM_HydraulicExcavator_09cum" localSheetId="6">'[130]Plant &amp;  Machinery'!$G$20</definedName>
    <definedName name="PM_HydraulicExcavator_09cum" localSheetId="24">#REF!</definedName>
    <definedName name="PM_HydraulicExcavator_09cum" localSheetId="3">'[130]Plant &amp;  Machinery'!$G$20</definedName>
    <definedName name="PM_HydraulicExcavator_09cum" localSheetId="29">'[130]Plant &amp;  Machinery'!$G$20</definedName>
    <definedName name="PM_HydraulicExcavator_09cum" localSheetId="20">#REF!</definedName>
    <definedName name="PM_HydraulicExcavator_09cum">#REF!</definedName>
    <definedName name="PM_Mixall_6_10t" localSheetId="6">'[130]Plant &amp;  Machinery'!$G$24</definedName>
    <definedName name="PM_Mixall_6_10t" localSheetId="24">#REF!</definedName>
    <definedName name="PM_Mixall_6_10t" localSheetId="3">'[130]Plant &amp;  Machinery'!$G$24</definedName>
    <definedName name="PM_Mixall_6_10t" localSheetId="29">'[130]Plant &amp;  Machinery'!$G$24</definedName>
    <definedName name="PM_Mixall_6_10t" localSheetId="20">#REF!</definedName>
    <definedName name="PM_Mixall_6_10t">#REF!</definedName>
    <definedName name="PM_MotorGrader" localSheetId="20">#REF!</definedName>
    <definedName name="PM_MotorGrader">#REF!</definedName>
    <definedName name="PM_StoneCrusher_200TPH" localSheetId="6">'[130]Plant &amp;  Machinery'!$G$33</definedName>
    <definedName name="PM_StoneCrusher_200TPH" localSheetId="24">#REF!</definedName>
    <definedName name="PM_StoneCrusher_200TPH" localSheetId="3">'[130]Plant &amp;  Machinery'!$G$33</definedName>
    <definedName name="PM_StoneCrusher_200TPH" localSheetId="29">'[130]Plant &amp;  Machinery'!$G$33</definedName>
    <definedName name="PM_StoneCrusher_200TPH" localSheetId="20">#REF!</definedName>
    <definedName name="PM_StoneCrusher_200TPH">#REF!</definedName>
    <definedName name="PM_ThreeWheeled_80_100kN_StaticRoller" localSheetId="20">#REF!</definedName>
    <definedName name="PM_ThreeWheeled_80_100kN_StaticRoller">#REF!</definedName>
    <definedName name="PM_Tipper_55" localSheetId="6">'[130]Plant &amp;  Machinery'!$G$45</definedName>
    <definedName name="PM_Tipper_55" localSheetId="24">#REF!</definedName>
    <definedName name="PM_Tipper_55" localSheetId="3">'[130]Plant &amp;  Machinery'!$G$45</definedName>
    <definedName name="PM_Tipper_55" localSheetId="29">'[130]Plant &amp;  Machinery'!$G$45</definedName>
    <definedName name="PM_Tipper_55" localSheetId="20">#REF!</definedName>
    <definedName name="PM_Tipper_55">#REF!</definedName>
    <definedName name="PM_Tractor_Rotavator" localSheetId="20">#REF!</definedName>
    <definedName name="PM_Tractor_Rotavator">#REF!</definedName>
    <definedName name="PM_Tractor_Trolley" localSheetId="6">'[130]Plant &amp;  Machinery'!$G$48</definedName>
    <definedName name="PM_Tractor_Trolley" localSheetId="24">#REF!</definedName>
    <definedName name="PM_Tractor_Trolley" localSheetId="3">'[130]Plant &amp;  Machinery'!$G$48</definedName>
    <definedName name="PM_Tractor_Trolley" localSheetId="29">'[130]Plant &amp;  Machinery'!$G$48</definedName>
    <definedName name="PM_Tractor_Trolley" localSheetId="20">#REF!</definedName>
    <definedName name="PM_Tractor_Trolley">#REF!</definedName>
    <definedName name="PM_Truck" localSheetId="6">'[130]Plant &amp;  Machinery'!$G$50</definedName>
    <definedName name="PM_Truck" localSheetId="24">#REF!</definedName>
    <definedName name="PM_Truck" localSheetId="3">'[130]Plant &amp;  Machinery'!$G$50</definedName>
    <definedName name="PM_Truck" localSheetId="29">'[130]Plant &amp;  Machinery'!$G$50</definedName>
    <definedName name="PM_Truck" localSheetId="20">#REF!</definedName>
    <definedName name="PM_Truck">#REF!</definedName>
    <definedName name="PM_WaterTanker_6kl" localSheetId="20">#REF!</definedName>
    <definedName name="PM_WaterTanker_6kl">#REF!</definedName>
    <definedName name="PMS">'[44](7) Updated_Quantities'!$A$1</definedName>
    <definedName name="PmtFreq_TL" localSheetId="20">#REF!</definedName>
    <definedName name="PmtFreq_TL">#REF!</definedName>
    <definedName name="pn">[153]REL!$W$172</definedName>
    <definedName name="PNum" localSheetId="26">#REF!</definedName>
    <definedName name="PNum" localSheetId="23">#REF!</definedName>
    <definedName name="PNum">#REF!</definedName>
    <definedName name="PO" localSheetId="6">'[53]PO NOS'!$A$2:$D$994</definedName>
    <definedName name="PO" localSheetId="24">#REF!</definedName>
    <definedName name="PO" localSheetId="3">'[53]PO NOS'!$A$2:$D$994</definedName>
    <definedName name="PO" localSheetId="29">'[53]PO NOS'!$A$2:$D$994</definedName>
    <definedName name="PO" localSheetId="20">#REF!</definedName>
    <definedName name="PO">#REF!</definedName>
    <definedName name="POL10HPPump" localSheetId="6">'[65]Basic Rates'!$C$33</definedName>
    <definedName name="POL10HPPump" localSheetId="24">#REF!</definedName>
    <definedName name="POL10HPPump" localSheetId="3">'[65]Basic Rates'!$C$33</definedName>
    <definedName name="POL10HPPump" localSheetId="29">'[65]Basic Rates'!$C$33</definedName>
    <definedName name="POL10HPPump" localSheetId="20">#REF!</definedName>
    <definedName name="POL10HPPump">#REF!</definedName>
    <definedName name="POL125KVA" localSheetId="6">'[65]Basic Rates'!$C$34</definedName>
    <definedName name="POL125KVA" localSheetId="24">#REF!</definedName>
    <definedName name="POL125KVA" localSheetId="3">'[65]Basic Rates'!$C$34</definedName>
    <definedName name="POL125KVA" localSheetId="29">'[65]Basic Rates'!$C$34</definedName>
    <definedName name="POL125KVA" localSheetId="20">#REF!</definedName>
    <definedName name="POL125KVA">#REF!</definedName>
    <definedName name="POLConc" localSheetId="6">'[65]General Analysis'!$L$228</definedName>
    <definedName name="POLConc" localSheetId="24">#REF!</definedName>
    <definedName name="POLConc" localSheetId="3">'[65]General Analysis'!$L$228</definedName>
    <definedName name="POLConc" localSheetId="29">'[65]General Analysis'!$L$228</definedName>
    <definedName name="POLConc" localSheetId="20">#REF!</definedName>
    <definedName name="POLConc">#REF!</definedName>
    <definedName name="POLConcPump" localSheetId="6">'[65]Basic Rates'!$C$38</definedName>
    <definedName name="POLConcPump" localSheetId="24">#REF!</definedName>
    <definedName name="POLConcPump" localSheetId="3">'[65]Basic Rates'!$C$38</definedName>
    <definedName name="POLConcPump" localSheetId="29">'[65]Basic Rates'!$C$38</definedName>
    <definedName name="POLConcPump" localSheetId="20">#REF!</definedName>
    <definedName name="POLConcPump">#REF!</definedName>
    <definedName name="POLConcrete" localSheetId="6">'[77]Batching&amp;Pil POL'!$N$181</definedName>
    <definedName name="POLConcrete" localSheetId="24">#REF!</definedName>
    <definedName name="POLConcrete" localSheetId="3">'[77]Batching&amp;Pil POL'!$N$181</definedName>
    <definedName name="POLConcrete" localSheetId="29">'[77]Batching&amp;Pil POL'!$N$181</definedName>
    <definedName name="POLConcrete" localSheetId="20">#REF!</definedName>
    <definedName name="POLConcrete">#REF!</definedName>
    <definedName name="polconcreteproductionyard" localSheetId="6">'[74]General Analysis'!$AC$49</definedName>
    <definedName name="polconcreteproductionyard" localSheetId="24">#REF!</definedName>
    <definedName name="polconcreteproductionyard" localSheetId="3">'[74]General Analysis'!$AC$49</definedName>
    <definedName name="polconcreteproductionyard" localSheetId="29">'[74]General Analysis'!$AC$49</definedName>
    <definedName name="polconcreteproductionyard" localSheetId="20">#REF!</definedName>
    <definedName name="polconcreteproductionyard">#REF!</definedName>
    <definedName name="polconcreteprodviaduct" localSheetId="6">'[74]General Analysis'!$M$49</definedName>
    <definedName name="polconcreteprodviaduct" localSheetId="24">#REF!</definedName>
    <definedName name="polconcreteprodviaduct" localSheetId="3">'[74]General Analysis'!$M$49</definedName>
    <definedName name="polconcreteprodviaduct" localSheetId="29">'[74]General Analysis'!$M$49</definedName>
    <definedName name="polconcreteprodviaduct" localSheetId="20">#REF!</definedName>
    <definedName name="polconcreteprodviaduct">#REF!</definedName>
    <definedName name="POLEmptyTM" localSheetId="6">'[65]Basic Rates'!$C$36</definedName>
    <definedName name="POLEmptyTM" localSheetId="24">#REF!</definedName>
    <definedName name="POLEmptyTM" localSheetId="3">'[65]Basic Rates'!$C$36</definedName>
    <definedName name="POLEmptyTM" localSheetId="29">'[65]Basic Rates'!$C$36</definedName>
    <definedName name="POLEmptyTM" localSheetId="20">#REF!</definedName>
    <definedName name="POLEmptyTM">#REF!</definedName>
    <definedName name="POLExcavation" localSheetId="6">[58]Excavation!$H$64</definedName>
    <definedName name="POLExcavation" localSheetId="24">#REF!</definedName>
    <definedName name="POLExcavation" localSheetId="3">[58]Excavation!$H$64</definedName>
    <definedName name="POLExcavation" localSheetId="29">[58]Excavation!$H$64</definedName>
    <definedName name="POLExcavation" localSheetId="20">#REF!</definedName>
    <definedName name="POLExcavation">#REF!</definedName>
    <definedName name="POLfilling" localSheetId="6">[58]Excavation!$H$129</definedName>
    <definedName name="POLfilling" localSheetId="24">#REF!</definedName>
    <definedName name="POLfilling" localSheetId="3">[58]Excavation!$H$129</definedName>
    <definedName name="POLfilling" localSheetId="29">[58]Excavation!$H$129</definedName>
    <definedName name="POLfilling" localSheetId="20">#REF!</definedName>
    <definedName name="POLfilling">#REF!</definedName>
    <definedName name="POLGsbWMMPlacing" localSheetId="6">'[132]GSB+WMM'!$P$148</definedName>
    <definedName name="POLGsbWMMPlacing" localSheetId="24">#REF!</definedName>
    <definedName name="POLGsbWMMPlacing" localSheetId="3">'[132]GSB+WMM'!$P$148</definedName>
    <definedName name="POLGsbWMMPlacing" localSheetId="29">'[132]GSB+WMM'!$P$148</definedName>
    <definedName name="POLGsbWMMPlacing" localSheetId="20">#REF!</definedName>
    <definedName name="POLGsbWMMPlacing">#REF!</definedName>
    <definedName name="POLGsbWMMProduction" localSheetId="6">'[132]GSB+WMM'!$O$100</definedName>
    <definedName name="POLGsbWMMProduction" localSheetId="24">#REF!</definedName>
    <definedName name="POLGsbWMMProduction" localSheetId="3">'[132]GSB+WMM'!$O$100</definedName>
    <definedName name="POLGsbWMMProduction" localSheetId="29">'[132]GSB+WMM'!$O$100</definedName>
    <definedName name="POLGsbWMMProduction" localSheetId="20">#REF!</definedName>
    <definedName name="POLGsbWMMProduction">#REF!</definedName>
    <definedName name="pollaying" localSheetId="6">'[154]Batching&amp;Pil POL'!$L$270</definedName>
    <definedName name="pollaying" localSheetId="24">#REF!</definedName>
    <definedName name="pollaying" localSheetId="3">'[154]Batching&amp;Pil POL'!$L$270</definedName>
    <definedName name="pollaying" localSheetId="29">'[154]Batching&amp;Pil POL'!$L$270</definedName>
    <definedName name="pollaying" localSheetId="20">#REF!</definedName>
    <definedName name="pollaying">#REF!</definedName>
    <definedName name="POLLoadedTM" localSheetId="6">'[65]Basic Rates'!$C$35</definedName>
    <definedName name="POLLoadedTM" localSheetId="24">#REF!</definedName>
    <definedName name="POLLoadedTM" localSheetId="3">'[65]Basic Rates'!$C$35</definedName>
    <definedName name="POLLoadedTM" localSheetId="29">'[65]Basic Rates'!$C$35</definedName>
    <definedName name="POLLoadedTM" localSheetId="20">#REF!</definedName>
    <definedName name="POLLoadedTM">#REF!</definedName>
    <definedName name="POLPil" localSheetId="6">[155]POL!$N$12</definedName>
    <definedName name="POLPil" localSheetId="24">#REF!</definedName>
    <definedName name="POLPil" localSheetId="3">[155]POL!$N$12</definedName>
    <definedName name="POLPil" localSheetId="29">[155]POL!$N$12</definedName>
    <definedName name="POLPil" localSheetId="20">#REF!</definedName>
    <definedName name="POLPil">#REF!</definedName>
    <definedName name="POLpilecap" localSheetId="6">[141]Analysis!$J$69</definedName>
    <definedName name="POLpilecap" localSheetId="24">#REF!</definedName>
    <definedName name="POLpilecap" localSheetId="3">[141]Analysis!$J$69</definedName>
    <definedName name="POLpilecap" localSheetId="29">[141]Analysis!$J$69</definedName>
    <definedName name="POLpilecap" localSheetId="20">#REF!</definedName>
    <definedName name="POLpilecap">#REF!</definedName>
    <definedName name="POLPiling" localSheetId="6">[77]Pil!$H$59</definedName>
    <definedName name="POLPiling" localSheetId="24">#REF!</definedName>
    <definedName name="POLPiling" localSheetId="3">[77]Pil!$H$59</definedName>
    <definedName name="POLPiling" localSheetId="29">[77]Pil!$H$59</definedName>
    <definedName name="POLPiling" localSheetId="20">#REF!</definedName>
    <definedName name="POLPiling">#REF!</definedName>
    <definedName name="POLpilingSC" localSheetId="6">'[77]Batching&amp;Pil POL'!$M$17</definedName>
    <definedName name="POLpilingSC" localSheetId="24">#REF!</definedName>
    <definedName name="POLpilingSC" localSheetId="3">'[77]Batching&amp;Pil POL'!$M$17</definedName>
    <definedName name="POLpilingSC" localSheetId="29">'[77]Batching&amp;Pil POL'!$M$17</definedName>
    <definedName name="POLpilingSC" localSheetId="20">#REF!</definedName>
    <definedName name="POLpilingSC">#REF!</definedName>
    <definedName name="POLPLACINGVIADUCT" localSheetId="6">'[74]General Analysis'!$L$250</definedName>
    <definedName name="POLPLACINGVIADUCT" localSheetId="24">#REF!</definedName>
    <definedName name="POLPLACINGVIADUCT" localSheetId="3">'[74]General Analysis'!$L$250</definedName>
    <definedName name="POLPLACINGVIADUCT" localSheetId="29">'[74]General Analysis'!$L$250</definedName>
    <definedName name="POLPLACINGVIADUCT" localSheetId="20">#REF!</definedName>
    <definedName name="POLPLACINGVIADUCT">#REF!</definedName>
    <definedName name="polsteel" localSheetId="6">[58]Steel!$I$45</definedName>
    <definedName name="polsteel" localSheetId="24">#REF!</definedName>
    <definedName name="polsteel" localSheetId="3">[58]Steel!$I$45</definedName>
    <definedName name="polsteel" localSheetId="29">[58]Steel!$I$45</definedName>
    <definedName name="polsteel" localSheetId="20">#REF!</definedName>
    <definedName name="polsteel">#REF!</definedName>
    <definedName name="POLSteelPil" localSheetId="6">'[77]Steel Piling_POL'!$O$8</definedName>
    <definedName name="POLSteelPil" localSheetId="24">#REF!</definedName>
    <definedName name="POLSteelPil" localSheetId="3">'[77]Steel Piling_POL'!$O$8</definedName>
    <definedName name="POLSteelPil" localSheetId="29">'[77]Steel Piling_POL'!$O$8</definedName>
    <definedName name="POLSteelPil" localSheetId="20">#REF!</definedName>
    <definedName name="POLSteelPil">#REF!</definedName>
    <definedName name="POLTowerHoist" localSheetId="6">'[65]Basic Rates'!$C$39</definedName>
    <definedName name="POLTowerHoist" localSheetId="24">#REF!</definedName>
    <definedName name="POLTowerHoist" localSheetId="3">'[65]Basic Rates'!$C$39</definedName>
    <definedName name="POLTowerHoist" localSheetId="29">'[65]Basic Rates'!$C$39</definedName>
    <definedName name="POLTowerHoist" localSheetId="20">#REF!</definedName>
    <definedName name="POLTowerHoist">#REF!</definedName>
    <definedName name="POLU" localSheetId="26">#REF!</definedName>
    <definedName name="POLU" localSheetId="20">#REF!</definedName>
    <definedName name="POLU" localSheetId="23">#REF!</definedName>
    <definedName name="POLU">#REF!</definedName>
    <definedName name="PONDA" localSheetId="26">#REF!</definedName>
    <definedName name="PONDA" localSheetId="23">#REF!</definedName>
    <definedName name="PONDA">#REF!</definedName>
    <definedName name="POOJA">[156]CLAY!#REF!</definedName>
    <definedName name="popop" hidden="1">#REF!</definedName>
    <definedName name="POR">#N/A</definedName>
    <definedName name="POST" localSheetId="6">#REF!</definedName>
    <definedName name="POST" localSheetId="26">#REF!</definedName>
    <definedName name="POST" localSheetId="20">#REF!</definedName>
    <definedName name="POST" localSheetId="7">#REF!</definedName>
    <definedName name="POST" localSheetId="23">#REF!</definedName>
    <definedName name="POST">#REF!</definedName>
    <definedName name="pound" localSheetId="26">#REF!</definedName>
    <definedName name="pound" localSheetId="23">#REF!</definedName>
    <definedName name="pound">#REF!</definedName>
    <definedName name="POUNDS" localSheetId="26">#REF!</definedName>
    <definedName name="POUNDS" localSheetId="23">#REF!</definedName>
    <definedName name="POUNDS">#REF!</definedName>
    <definedName name="pp" localSheetId="26">#REF!</definedName>
    <definedName name="pp" localSheetId="3">#REF!</definedName>
    <definedName name="pp" localSheetId="29">#REF!</definedName>
    <definedName name="pp" localSheetId="23">#REF!</definedName>
    <definedName name="pp">#REF!</definedName>
    <definedName name="ppo">#REF!</definedName>
    <definedName name="ppp" localSheetId="3">#REF!</definedName>
    <definedName name="ppp" localSheetId="29">#REF!</definedName>
    <definedName name="ppp">#REF!</definedName>
    <definedName name="pppp">#REF!</definedName>
    <definedName name="pppp2">#REF!</definedName>
    <definedName name="PPPPPP" localSheetId="6" hidden="1">{#N/A,#N/A,FALSE,"COVER1.XLS ";#N/A,#N/A,FALSE,"RACT1.XLS";#N/A,#N/A,FALSE,"RACT2.XLS";#N/A,#N/A,FALSE,"ECCMP";#N/A,#N/A,FALSE,"WELDER.XLS"}</definedName>
    <definedName name="PPPPPP" localSheetId="26" hidden="1">{#N/A,#N/A,FALSE,"COVER1.XLS ";#N/A,#N/A,FALSE,"RACT1.XLS";#N/A,#N/A,FALSE,"RACT2.XLS";#N/A,#N/A,FALSE,"ECCMP";#N/A,#N/A,FALSE,"WELDER.XLS"}</definedName>
    <definedName name="PPPPPP" localSheetId="24" hidden="1">{#N/A,#N/A,FALSE,"COVER1.XLS ";#N/A,#N/A,FALSE,"RACT1.XLS";#N/A,#N/A,FALSE,"RACT2.XLS";#N/A,#N/A,FALSE,"ECCMP";#N/A,#N/A,FALSE,"WELDER.XLS"}</definedName>
    <definedName name="PPPPPP" localSheetId="3" hidden="1">{#N/A,#N/A,FALSE,"COVER1.XLS ";#N/A,#N/A,FALSE,"RACT1.XLS";#N/A,#N/A,FALSE,"RACT2.XLS";#N/A,#N/A,FALSE,"ECCMP";#N/A,#N/A,FALSE,"WELDER.XLS"}</definedName>
    <definedName name="PPPPPP" localSheetId="29" hidden="1">{#N/A,#N/A,FALSE,"COVER1.XLS ";#N/A,#N/A,FALSE,"RACT1.XLS";#N/A,#N/A,FALSE,"RACT2.XLS";#N/A,#N/A,FALSE,"ECCMP";#N/A,#N/A,FALSE,"WELDER.XLS"}</definedName>
    <definedName name="PPPPPP" localSheetId="20"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23" hidden="1">{#N/A,#N/A,FALSE,"COVER1.XLS ";#N/A,#N/A,FALSE,"RACT1.XLS";#N/A,#N/A,FALSE,"RACT2.XLS";#N/A,#N/A,FALSE,"ECCMP";#N/A,#N/A,FALSE,"WELDER.XLS"}</definedName>
    <definedName name="PPPPPP" localSheetId="1" hidden="1">{#N/A,#N/A,FALSE,"COVER1.XLS ";#N/A,#N/A,FALSE,"RACT1.XLS";#N/A,#N/A,FALSE,"RACT2.XLS";#N/A,#N/A,FALSE,"ECCMP";#N/A,#N/A,FALSE,"WELDER.XLS"}</definedName>
    <definedName name="PPPPPP" hidden="1">{#N/A,#N/A,FALSE,"COVER1.XLS ";#N/A,#N/A,FALSE,"RACT1.XLS";#N/A,#N/A,FALSE,"RACT2.XLS";#N/A,#N/A,FALSE,"ECCMP";#N/A,#N/A,FALSE,"WELDER.XLS"}</definedName>
    <definedName name="PR"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2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2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2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2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2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6">#REF!</definedName>
    <definedName name="PR_BO" localSheetId="26">#REF!</definedName>
    <definedName name="PR_BO" localSheetId="7">#REF!</definedName>
    <definedName name="PR_BO" localSheetId="23">#REF!</definedName>
    <definedName name="PR_BO">#REF!</definedName>
    <definedName name="PR_IDTO" localSheetId="26">#REF!</definedName>
    <definedName name="PR_IDTO" localSheetId="7">#REF!</definedName>
    <definedName name="PR_IDTO" localSheetId="23">#REF!</definedName>
    <definedName name="PR_IDTO">#REF!</definedName>
    <definedName name="PR_IMP" localSheetId="26">#REF!</definedName>
    <definedName name="PR_IMP" localSheetId="7">#REF!</definedName>
    <definedName name="PR_IMP" localSheetId="23">#REF!</definedName>
    <definedName name="PR_IMP">#REF!</definedName>
    <definedName name="PR_TR">#REF!</definedName>
    <definedName name="PRA_DETAILSMAR01">#REF!</definedName>
    <definedName name="pradeep" localSheetId="6">'[93]FAMILY TEXT'!$A$2:$A$7</definedName>
    <definedName name="pradeep" localSheetId="24">#REF!</definedName>
    <definedName name="pradeep" localSheetId="3">'[93]FAMILY TEXT'!$A$2:$A$7</definedName>
    <definedName name="pradeep" localSheetId="29">'[93]FAMILY TEXT'!$A$2:$A$7</definedName>
    <definedName name="pradeep" localSheetId="20">#REF!</definedName>
    <definedName name="pradeep">#REF!</definedName>
    <definedName name="PRADETAILS" localSheetId="26">#REF!</definedName>
    <definedName name="PRADETAILS" localSheetId="20">#REF!</definedName>
    <definedName name="PRADETAILS" localSheetId="23">#REF!</definedName>
    <definedName name="PRADETAILS">#REF!</definedName>
    <definedName name="PRASAD"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2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2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29"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2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2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 localSheetId="6">#REF!</definedName>
    <definedName name="prashant" localSheetId="26">#REF!</definedName>
    <definedName name="prashant" localSheetId="20">#REF!</definedName>
    <definedName name="prashant" localSheetId="23">#REF!</definedName>
    <definedName name="prashant">#REF!</definedName>
    <definedName name="pratap" localSheetId="26" hidden="1">{"'Sheet1'!$A$4386:$N$4591"}</definedName>
    <definedName name="pratap" localSheetId="24" hidden="1">{"'Sheet1'!$A$4386:$N$4591"}</definedName>
    <definedName name="pratap" localSheetId="3" hidden="1">{"'Sheet1'!$A$4386:$N$4591"}</definedName>
    <definedName name="pratap" localSheetId="29" hidden="1">{"'Sheet1'!$A$4386:$N$4591"}</definedName>
    <definedName name="pratap" localSheetId="20" hidden="1">{"'Sheet1'!$A$4386:$N$4591"}</definedName>
    <definedName name="pratap" localSheetId="23" hidden="1">{"'Sheet1'!$A$4386:$N$4591"}</definedName>
    <definedName name="pratap" hidden="1">{"'Sheet1'!$A$4386:$N$4591"}</definedName>
    <definedName name="PRDump" localSheetId="6">#REF!</definedName>
    <definedName name="PRDump">#REF!</definedName>
    <definedName name="PREHE" localSheetId="6">#REF!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 localSheetId="26">#REF!</definedName>
    <definedName name="priced_end" localSheetId="23">#REF!</definedName>
    <definedName name="priced_end">#REF!</definedName>
    <definedName name="PriceEach">#REF!</definedName>
    <definedName name="primer" localSheetId="6">'[157]Rate Analysis'!$D$142</definedName>
    <definedName name="primer" localSheetId="24">#REF!</definedName>
    <definedName name="primer" localSheetId="3">'[157]Rate Analysis'!$D$142</definedName>
    <definedName name="primer" localSheetId="29">'[157]Rate Analysis'!$D$142</definedName>
    <definedName name="primer" localSheetId="20">#REF!</definedName>
    <definedName name="primer">#REF!</definedName>
    <definedName name="Princ">#REF!</definedName>
    <definedName name="_xlnm.Print_Area" localSheetId="9">'Check Survey '!$A$1:$G$57</definedName>
    <definedName name="_xlnm.Print_Area" localSheetId="22">'Crossing status'!$B$1:$M$20</definedName>
    <definedName name="_xlnm.Print_Area" localSheetId="8">'Detailed Survey '!$A$1:$J$66</definedName>
    <definedName name="_xlnm.Print_Area" localSheetId="11">Earthing!$A$1:$J$110</definedName>
    <definedName name="_xlnm.Print_Area" localSheetId="5">Erection!$A$4:$K$18</definedName>
    <definedName name="_xlnm.Print_Area" localSheetId="13">Foundation!$A$1:$Q$293</definedName>
    <definedName name="_xlnm.Print_Area" localSheetId="27">'Foundation Daily Progress'!$A$1:$Y$1318</definedName>
    <definedName name="_xlnm.Print_Area" localSheetId="21">'Hardware Supply'!$A$1:$I$39</definedName>
    <definedName name="_xlnm.Print_Area" localSheetId="6">#NAME?</definedName>
    <definedName name="_xlnm.Print_Area" localSheetId="26">'Location Summary'!$A$1:$P$617</definedName>
    <definedName name="_xlnm.Print_Area" localSheetId="15">'ROW Tracker'!$A$1:$N$14</definedName>
    <definedName name="_xlnm.Print_Area" localSheetId="16">'S-Curve FDN'!$A$1:$T$17</definedName>
    <definedName name="_xlnm.Print_Area" localSheetId="24">'Statutory Proposals'!$A$1:$I$46</definedName>
    <definedName name="_xlnm.Print_Area" localSheetId="3">'Stretch readiness '!$A$1:$L$73</definedName>
    <definedName name="_xlnm.Print_Area" localSheetId="20">'Supply Status'!$A$1:$J$88</definedName>
    <definedName name="_xlnm.Print_Area" localSheetId="0">TA413_PBNTL!$A$1:$M$24</definedName>
    <definedName name="_xlnm.Print_Area" localSheetId="23">'Tower Abstract sheet'!$A$1:$P$310</definedName>
    <definedName name="_xlnm.Print_Area" localSheetId="1">'Visual Chart'!$A$1:$AT$165</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 localSheetId="6">#REF!</definedName>
    <definedName name="Print_Area_1" localSheetId="26">#REF!</definedName>
    <definedName name="Print_Area_1" localSheetId="20">#REF!</definedName>
    <definedName name="Print_Area_1" localSheetId="23">#REF!</definedName>
    <definedName name="Print_Area_1">#REF!</definedName>
    <definedName name="Print_Area_2" localSheetId="6">#REF!</definedName>
    <definedName name="Print_Area_2" localSheetId="26">#REF!</definedName>
    <definedName name="Print_Area_2" localSheetId="23">#REF!</definedName>
    <definedName name="Print_Area_2">#REF!</definedName>
    <definedName name="Print_Area_3" localSheetId="6">#REF!</definedName>
    <definedName name="Print_Area_3" localSheetId="26">#REF!</definedName>
    <definedName name="Print_Area_3" localSheetId="23">#REF!</definedName>
    <definedName name="Print_Area_3">#REF!</definedName>
    <definedName name="Print_Area_MI" localSheetId="26">#REF!</definedName>
    <definedName name="Print_Area_MI" localSheetId="23">#REF!</definedName>
    <definedName name="PRINT_AREA_MI">#REF!</definedName>
    <definedName name="PRINT_AREA_MI___0">#REF!</definedName>
    <definedName name="Print_Area_MI_1" localSheetId="3">"#REF!"</definedName>
    <definedName name="Print_Area_MI_1" localSheetId="29">"#REF!"</definedName>
    <definedName name="Print_Area_MI_1">"#REF!"</definedName>
    <definedName name="Print_Area_MI_17" localSheetId="20">#REF!</definedName>
    <definedName name="Print_Area_MI_17">#REF!</definedName>
    <definedName name="Print_Area_MI1" localSheetId="6">#REF!</definedName>
    <definedName name="Print_Area_MI1" localSheetId="26">#REF!</definedName>
    <definedName name="Print_Area_MI1" localSheetId="23">#REF!</definedName>
    <definedName name="Print_Area_MI1">#REF!</definedName>
    <definedName name="Print_Area_Reset">#N/A</definedName>
    <definedName name="PRINT_AREA1" localSheetId="24">#REF!</definedName>
    <definedName name="PRINT_AREA1" localSheetId="3">#REF!</definedName>
    <definedName name="PRINT_AREA1" localSheetId="29">#REF!</definedName>
    <definedName name="PRINT_AREA1">#REF!</definedName>
    <definedName name="PRINT_AREA2" localSheetId="24">#REF!</definedName>
    <definedName name="PRINT_AREA2">#REF!</definedName>
    <definedName name="Print_Range" localSheetId="24">#REF!</definedName>
    <definedName name="Print_Range">#REF!</definedName>
    <definedName name="print_title" localSheetId="6">[158]Cul_detail!$2:$5</definedName>
    <definedName name="print_title" localSheetId="24">#REF!</definedName>
    <definedName name="print_title" localSheetId="3">[158]Cul_detail!$2:$5</definedName>
    <definedName name="print_title" localSheetId="29">[158]Cul_detail!$2:$5</definedName>
    <definedName name="print_title" localSheetId="20">#REF!</definedName>
    <definedName name="print_title">#REF!</definedName>
    <definedName name="_xlnm.Print_Titles" localSheetId="9">'Check Survey '!$4:$5</definedName>
    <definedName name="_xlnm.Print_Titles" localSheetId="8">'Detailed Survey '!$4:$5</definedName>
    <definedName name="_xlnm.Print_Titles" localSheetId="5">Erection!$4:$4</definedName>
    <definedName name="_xlnm.Print_Titles" localSheetId="13">Foundation!$4:$4</definedName>
    <definedName name="_xlnm.Print_Titles" localSheetId="21">'Hardware Supply'!$5:$5</definedName>
    <definedName name="_xlnm.Print_Titles" localSheetId="6">#NAME?</definedName>
    <definedName name="_xlnm.Print_Titles" localSheetId="26">'Location Summary'!$2:$3</definedName>
    <definedName name="_xlnm.Print_Titles" localSheetId="24">'Statutory Proposals'!$1:$5</definedName>
    <definedName name="_xlnm.Print_Titles" localSheetId="3">'Stretch readiness '!$9:$10</definedName>
    <definedName name="_xlnm.Print_Titles" localSheetId="29">#N/A</definedName>
    <definedName name="_xlnm.Print_Titles" localSheetId="23">'Tower Abstract sheet'!$2:$3</definedName>
    <definedName name="_xlnm.Print_Titles" localSheetId="1">'Visual Chart'!$1:$2</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 localSheetId="6">#REF!,#REF!</definedName>
    <definedName name="Print_Titles_1" localSheetId="26">#REF!,#REF!</definedName>
    <definedName name="Print_Titles_1" localSheetId="24">#REF!,#REF!</definedName>
    <definedName name="Print_Titles_1" localSheetId="23">#REF!,#REF!</definedName>
    <definedName name="Print_Titles_1">#REF!,#REF!</definedName>
    <definedName name="Print_Titles_2" localSheetId="6">#REF!</definedName>
    <definedName name="Print_Titles_2" localSheetId="26">#REF!</definedName>
    <definedName name="Print_Titles_2" localSheetId="20">#REF!</definedName>
    <definedName name="Print_Titles_2" localSheetId="23">#REF!</definedName>
    <definedName name="Print_Titles_2">#REF!</definedName>
    <definedName name="PRINT_TITLES_MI" localSheetId="26">#REF!</definedName>
    <definedName name="PRINT_TITLES_MI" localSheetId="23">#REF!</definedName>
    <definedName name="PRINT_TITLES_MI" localSheetId="1">#REF!</definedName>
    <definedName name="PRINT_TITLES_MI">#REF!</definedName>
    <definedName name="print1">#REF!</definedName>
    <definedName name="printarea">#REF!</definedName>
    <definedName name="printedname">#N/A</definedName>
    <definedName name="printn">#REF!</definedName>
    <definedName name="PRMIL_HW" localSheetId="1">#REF!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'[143]Progress Sheet - OPTL'!$A$7:$AC$786</definedName>
    <definedName name="Progress_data">[110]Progress!$A$4:$Y$497</definedName>
    <definedName name="progress01">#REF!</definedName>
    <definedName name="progress1">'[159]Survey Details'!#REF!</definedName>
    <definedName name="progress11">#REF!</definedName>
    <definedName name="progress12">#REF!</definedName>
    <definedName name="progress13">#REF!</definedName>
    <definedName name="progress2">'[159]Survey Details'!#REF!</definedName>
    <definedName name="Progress20">#REF!</definedName>
    <definedName name="progress24">#REF!</definedName>
    <definedName name="progress3">'[159]Survey Details'!#REF!</definedName>
    <definedName name="progress4">'[159]Survey Details'!#REF!</definedName>
    <definedName name="proj">#REF!</definedName>
    <definedName name="PROJECT" localSheetId="3">#REF!</definedName>
    <definedName name="PROJECT" localSheetId="29">#REF!</definedName>
    <definedName name="PROJECT">#REF!</definedName>
    <definedName name="Project_Budget">'[160](6) Project_Budget'!$C$5</definedName>
    <definedName name="project_lookup">#REF!</definedName>
    <definedName name="ProjectLocation" localSheetId="6">'[161]Fill this out first...'!$D$10</definedName>
    <definedName name="ProjectLocation" localSheetId="26">#REF!</definedName>
    <definedName name="ProjectLocation" localSheetId="24">#REF!</definedName>
    <definedName name="ProjectLocation" localSheetId="3">'[161]Fill this out first...'!$D$10</definedName>
    <definedName name="ProjectLocation" localSheetId="29">'[161]Fill this out first...'!$D$10</definedName>
    <definedName name="ProjectLocation" localSheetId="20">#REF!</definedName>
    <definedName name="ProjectLocation" localSheetId="23">#REF!</definedName>
    <definedName name="ProjectLocation">#REF!</definedName>
    <definedName name="ProjectNumber" localSheetId="6">'[161]Fill this out first...'!$D$16</definedName>
    <definedName name="ProjectNumber" localSheetId="26">#REF!</definedName>
    <definedName name="ProjectNumber" localSheetId="24">#REF!</definedName>
    <definedName name="ProjectNumber" localSheetId="3">'[161]Fill this out first...'!$D$16</definedName>
    <definedName name="ProjectNumber" localSheetId="29">'[161]Fill this out first...'!$D$16</definedName>
    <definedName name="ProjectNumber" localSheetId="20">#REF!</definedName>
    <definedName name="ProjectNumber" localSheetId="23">#REF!</definedName>
    <definedName name="ProjectNumber">#REF!</definedName>
    <definedName name="Projects">#REF!</definedName>
    <definedName name="ProjectSubtitle" localSheetId="6">'[161]Fill this out first...'!$D$9</definedName>
    <definedName name="ProjectSubtitle" localSheetId="26">#REF!</definedName>
    <definedName name="ProjectSubtitle" localSheetId="24">#REF!</definedName>
    <definedName name="ProjectSubtitle" localSheetId="3">'[161]Fill this out first...'!$D$9</definedName>
    <definedName name="ProjectSubtitle" localSheetId="29">'[161]Fill this out first...'!$D$9</definedName>
    <definedName name="ProjectSubtitle" localSheetId="20">#REF!</definedName>
    <definedName name="ProjectSubtitle" localSheetId="23">#REF!</definedName>
    <definedName name="ProjectSubtitle">#REF!</definedName>
    <definedName name="ProjectTitle" localSheetId="6">'[161]Fill this out first...'!$D$8</definedName>
    <definedName name="ProjectTitle" localSheetId="26">#REF!</definedName>
    <definedName name="ProjectTitle" localSheetId="24">#REF!</definedName>
    <definedName name="ProjectTitle" localSheetId="3">'[161]Fill this out first...'!$D$8</definedName>
    <definedName name="ProjectTitle" localSheetId="29">'[161]Fill this out first...'!$D$8</definedName>
    <definedName name="ProjectTitle" localSheetId="20">#REF!</definedName>
    <definedName name="ProjectTitle" localSheetId="23">#REF!</definedName>
    <definedName name="ProjectTitle">#REF!</definedName>
    <definedName name="PROPFLOW" localSheetId="6">[72]Data!$A$2:$C$108</definedName>
    <definedName name="PROPFLOW" localSheetId="24">#REF!</definedName>
    <definedName name="PROPFLOW" localSheetId="3">[72]Data!$A$2:$C$108</definedName>
    <definedName name="PROPFLOW" localSheetId="29">[72]Data!$A$2:$C$108</definedName>
    <definedName name="PROPFLOW" localSheetId="20">#REF!</definedName>
    <definedName name="PROPFLOW">#REF!</definedName>
    <definedName name="PROPS" localSheetId="20">#REF!</definedName>
    <definedName name="PROPS">#REF!</definedName>
    <definedName name="Proto">#REF!</definedName>
    <definedName name="Proto_1">#REF!</definedName>
    <definedName name="PROVISIONS" localSheetId="26">#REF!</definedName>
    <definedName name="PROVISIONS" localSheetId="23">#REF!</definedName>
    <definedName name="PROVISIONS">#REF!</definedName>
    <definedName name="ps" localSheetId="26">#N/A</definedName>
    <definedName name="ps" localSheetId="3">#N/A</definedName>
    <definedName name="ps" localSheetId="29">#N/A</definedName>
    <definedName name="PS" localSheetId="20">#REF!</definedName>
    <definedName name="ps" localSheetId="23">#N/A</definedName>
    <definedName name="ps">#N/A</definedName>
    <definedName name="PS___0" localSheetId="24">#REF!</definedName>
    <definedName name="PS___0" localSheetId="20">#REF!</definedName>
    <definedName name="PS___0">#REF!</definedName>
    <definedName name="PS___13" localSheetId="20">#REF!</definedName>
    <definedName name="PS___13">#REF!</definedName>
    <definedName name="psi" localSheetId="20">#REF!</definedName>
    <definedName name="psi">#REF!</definedName>
    <definedName name="PSIX">#REF!</definedName>
    <definedName name="pt">#REF!</definedName>
    <definedName name="pti">#REF!</definedName>
    <definedName name="PublicDocuments" localSheetId="26">#REF!</definedName>
    <definedName name="PublicDocuments" localSheetId="23">#REF!</definedName>
    <definedName name="PublicDocuments" localSheetId="1">#REF!</definedName>
    <definedName name="PublicDocuments">#REF!</definedName>
    <definedName name="PUMP" localSheetId="6">'[26]Cost of O &amp; O'!$F$27</definedName>
    <definedName name="PUMP" localSheetId="24">#REF!</definedName>
    <definedName name="PUMP" localSheetId="3">'[26]Cost of O &amp; O'!$F$27</definedName>
    <definedName name="PUMP" localSheetId="29">'[26]Cost of O &amp; O'!$F$27</definedName>
    <definedName name="PUMP" localSheetId="20">#REF!</definedName>
    <definedName name="PUMP">#REF!</definedName>
    <definedName name="PUMPS_DATA" localSheetId="26">#REF!</definedName>
    <definedName name="PUMPS_DATA" localSheetId="20">#REF!</definedName>
    <definedName name="PUMPS_DATA" localSheetId="23">#REF!</definedName>
    <definedName name="PUMPS_DATA">#REF!</definedName>
    <definedName name="putty" localSheetId="6">'[157]Rate Analysis'!$D$140</definedName>
    <definedName name="putty" localSheetId="24">#REF!</definedName>
    <definedName name="putty" localSheetId="3">'[157]Rate Analysis'!$D$140</definedName>
    <definedName name="putty" localSheetId="29">'[157]Rate Analysis'!$D$140</definedName>
    <definedName name="putty" localSheetId="20">#REF!</definedName>
    <definedName name="putty">#REF!</definedName>
    <definedName name="Puz" localSheetId="3">#REF!</definedName>
    <definedName name="Puz" localSheetId="29">#REF!</definedName>
    <definedName name="Puz" localSheetId="20">#REF!</definedName>
    <definedName name="Puz">#REF!</definedName>
    <definedName name="PW">'[84]220 11  BS '!#REF!</definedName>
    <definedName name="Pwl" localSheetId="3">#REF!</definedName>
    <definedName name="Pwl" localSheetId="29">#REF!</definedName>
    <definedName name="Pwl" localSheetId="20">#REF!</definedName>
    <definedName name="Pwl">#REF!</definedName>
    <definedName name="PWr">'[84]220 11  BS '!#REF!</definedName>
    <definedName name="q" localSheetId="1">#REF!</definedName>
    <definedName name="q">#REF!</definedName>
    <definedName name="QA" localSheetId="24">INDEX(#REF!,MATCH(#REF!,#REF!,0))</definedName>
    <definedName name="QA" localSheetId="20">INDEX(#REF!,MATCH(#REF!,#REF!,0))</definedName>
    <definedName name="QA">INDEX(#REF!,MATCH(#REF!,#REF!,0))</definedName>
    <definedName name="QB" localSheetId="24">INDEX(#REF!,MATCH(#REF!,#REF!,0))</definedName>
    <definedName name="QB" localSheetId="20">INDEX(#REF!,MATCH(#REF!,#REF!,0))</definedName>
    <definedName name="QB">INDEX(#REF!,MATCH(#REF!,#REF!,0))</definedName>
    <definedName name="QC" localSheetId="6">INDEX(#REF!,MATCH(#REF!,#REF!,0))</definedName>
    <definedName name="Qc" localSheetId="24">#REF!</definedName>
    <definedName name="QC" localSheetId="3">INDEX(#REF!,MATCH(#REF!,#REF!,0))</definedName>
    <definedName name="QC" localSheetId="29">INDEX(#REF!,MATCH(#REF!,#REF!,0))</definedName>
    <definedName name="Qc">#REF!</definedName>
    <definedName name="Qc___0">#REF!</definedName>
    <definedName name="Qc___13">#REF!</definedName>
    <definedName name="QD" localSheetId="24">INDEX(#REF!,MATCH(#REF!,#REF!,0))</definedName>
    <definedName name="QD" localSheetId="20">INDEX(#REF!,MATCH(#REF!,#REF!,0))</definedName>
    <definedName name="QD">INDEX(#REF!,MATCH(#REF!,#REF!,0))</definedName>
    <definedName name="QE" localSheetId="24">INDEX(#REF!,MATCH(#REF!,#REF!,0))</definedName>
    <definedName name="QE" localSheetId="20">INDEX(#REF!,MATCH(#REF!,#REF!,0))</definedName>
    <definedName name="QE">INDEX(#REF!,MATCH(#REF!,#REF!,0))</definedName>
    <definedName name="qegweng">#REF!</definedName>
    <definedName name="QF" localSheetId="6">INDEX(#REF!,MATCH(#REF!,#REF!,0))</definedName>
    <definedName name="Qf" localSheetId="24">#REF!</definedName>
    <definedName name="QF" localSheetId="3">INDEX(#REF!,MATCH(#REF!,#REF!,0))</definedName>
    <definedName name="QF" localSheetId="29">INDEX(#REF!,MATCH(#REF!,#REF!,0))</definedName>
    <definedName name="Qf">#REF!</definedName>
    <definedName name="Qf___0">#REF!</definedName>
    <definedName name="Qf___13">#REF!</definedName>
    <definedName name="qfc" localSheetId="1">#REF!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 localSheetId="24">INDEX(#REF!,MATCH(#REF!,#REF!,0))</definedName>
    <definedName name="QG" localSheetId="20">INDEX(#REF!,MATCH(#REF!,#REF!,0))</definedName>
    <definedName name="QG">INDEX(#REF!,MATCH(#REF!,#REF!,0))</definedName>
    <definedName name="QH" localSheetId="24">INDEX(#REF!,MATCH(#REF!,#REF!,0))</definedName>
    <definedName name="QH" localSheetId="20">INDEX(#REF!,MATCH(#REF!,#REF!,0))</definedName>
    <definedName name="QH">INDEX(#REF!,MATCH(#REF!,#REF!,0))</definedName>
    <definedName name="QI" localSheetId="6">INDEX(#REF!,MATCH(#REF!,#REF!,0))</definedName>
    <definedName name="Qi" localSheetId="24">#REF!</definedName>
    <definedName name="QI" localSheetId="3">INDEX(#REF!,MATCH(#REF!,#REF!,0))</definedName>
    <definedName name="QI" localSheetId="29">INDEX(#REF!,MATCH(#REF!,#REF!,0))</definedName>
    <definedName name="Qi">#REF!</definedName>
    <definedName name="Qi___0">#REF!</definedName>
    <definedName name="Qi___13">#REF!</definedName>
    <definedName name="QJ" localSheetId="24">INDEX(#REF!,MATCH(#REF!,#REF!,0))</definedName>
    <definedName name="QJ" localSheetId="20">INDEX(#REF!,MATCH(#REF!,#REF!,0))</definedName>
    <definedName name="QJ">INDEX(#REF!,MATCH(#REF!,#REF!,0))</definedName>
    <definedName name="QK" localSheetId="24">INDEX(#REF!,MATCH(#REF!,#REF!,0))</definedName>
    <definedName name="QK" localSheetId="20">INDEX(#REF!,MATCH(#REF!,#REF!,0))</definedName>
    <definedName name="QK">INDEX(#REF!,MATCH(#REF!,#REF!,0))</definedName>
    <definedName name="QL" localSheetId="6">INDEX(#REF!,MATCH(#REF!,#REF!,0))</definedName>
    <definedName name="Ql" localSheetId="24">#REF!</definedName>
    <definedName name="QL" localSheetId="3">INDEX(#REF!,MATCH(#REF!,#REF!,0))</definedName>
    <definedName name="QL" localSheetId="29">INDEX(#REF!,MATCH(#REF!,#REF!,0))</definedName>
    <definedName name="Ql">#REF!</definedName>
    <definedName name="Ql___0">#REF!</definedName>
    <definedName name="Ql___13">#REF!</definedName>
    <definedName name="QM" localSheetId="24">INDEX(#REF!,MATCH(#REF!,#REF!,0))</definedName>
    <definedName name="QM" localSheetId="20">INDEX(#REF!,MATCH(#REF!,#REF!,0))</definedName>
    <definedName name="QM">INDEX(#REF!,MATCH(#REF!,#REF!,0))</definedName>
    <definedName name="qq">#REF!</definedName>
    <definedName name="QQ_1">NA()</definedName>
    <definedName name="qqq" localSheetId="3">#N/A</definedName>
    <definedName name="qqq" localSheetId="29">#N/A</definedName>
    <definedName name="qqq">#N/A</definedName>
    <definedName name="QQQQ" localSheetId="6" hidden="1">{"form-D1",#N/A,FALSE,"FORM-D1";"form-D1_amt",#N/A,FALSE,"FORM-D1"}</definedName>
    <definedName name="QQQQ" localSheetId="26" hidden="1">{"form-D1",#N/A,FALSE,"FORM-D1";"form-D1_amt",#N/A,FALSE,"FORM-D1"}</definedName>
    <definedName name="QQQQ" localSheetId="24" hidden="1">{"form-D1",#N/A,FALSE,"FORM-D1";"form-D1_amt",#N/A,FALSE,"FORM-D1"}</definedName>
    <definedName name="QQQQ" localSheetId="3" hidden="1">{"form-D1",#N/A,FALSE,"FORM-D1";"form-D1_amt",#N/A,FALSE,"FORM-D1"}</definedName>
    <definedName name="QQQQ" localSheetId="29" hidden="1">{"form-D1",#N/A,FALSE,"FORM-D1";"form-D1_amt",#N/A,FALSE,"FORM-D1"}</definedName>
    <definedName name="QQQQ" localSheetId="20" hidden="1">{"form-D1",#N/A,FALSE,"FORM-D1";"form-D1_amt",#N/A,FALSE,"FORM-D1"}</definedName>
    <definedName name="QQQQ" localSheetId="23" hidden="1">{"form-D1",#N/A,FALSE,"FORM-D1";"form-D1_amt",#N/A,FALSE,"FORM-D1"}</definedName>
    <definedName name="QQQQ" hidden="1">{"form-D1",#N/A,FALSE,"FORM-D1";"form-D1_amt",#N/A,FALSE,"FORM-D1"}</definedName>
    <definedName name="QQQQ_1">NA()</definedName>
    <definedName name="QQQQQQQQQQ" localSheetId="6" hidden="1">#REF!</definedName>
    <definedName name="QQQQQQQQQQ" localSheetId="26" hidden="1">#REF!</definedName>
    <definedName name="QQQQQQQQQQ" localSheetId="20" hidden="1">#REF!</definedName>
    <definedName name="QQQQQQQQQQ" localSheetId="23" hidden="1">#REF!</definedName>
    <definedName name="QQQQQQQQQQ" hidden="1">#REF!</definedName>
    <definedName name="Qr">#REF!</definedName>
    <definedName name="qryEqptOrdDelyETAProfile_byConstrMgr" localSheetId="6">#REF!</definedName>
    <definedName name="qryEqptOrdDelyETAProfile_byConstrMgr">#REF!</definedName>
    <definedName name="qryEqptOrdPODelProfile_ByConstrMgr" localSheetId="6">#REF!</definedName>
    <definedName name="qryEqptOrdPODelProfile_ByConstrMgr">#REF!</definedName>
    <definedName name="Qspan">#REF!</definedName>
    <definedName name="Qt">#REF!</definedName>
    <definedName name="QTY" localSheetId="26">#REF!</definedName>
    <definedName name="QTY" localSheetId="3">#REF!</definedName>
    <definedName name="QTY" localSheetId="29">#REF!</definedName>
    <definedName name="QTY" localSheetId="23">#REF!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 localSheetId="24">#REF!</definedName>
    <definedName name="Quantity">#REF!</definedName>
    <definedName name="Quote_Rev_No" localSheetId="26">#REF!</definedName>
    <definedName name="Quote_Rev_No" localSheetId="23">#REF!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6" hidden="1">{"'PROFITABILITY'!$A$1:$F$45"}</definedName>
    <definedName name="qw" localSheetId="26" hidden="1">{"'PROFITABILITY'!$A$1:$F$45"}</definedName>
    <definedName name="qw" localSheetId="24" hidden="1">{"'PROFITABILITY'!$A$1:$F$45"}</definedName>
    <definedName name="qw" localSheetId="3" hidden="1">{"'PROFITABILITY'!$A$1:$F$45"}</definedName>
    <definedName name="qw" localSheetId="29" hidden="1">{"'PROFITABILITY'!$A$1:$F$45"}</definedName>
    <definedName name="qw" localSheetId="20">#REF!</definedName>
    <definedName name="qw" localSheetId="23" hidden="1">{"'PROFITABILITY'!$A$1:$F$45"}</definedName>
    <definedName name="qw" hidden="1">{"'PROFITABILITY'!$A$1:$F$45"}</definedName>
    <definedName name="qwer" localSheetId="26">#REF!</definedName>
    <definedName name="qwer" localSheetId="23">#REF!</definedName>
    <definedName name="qwer">#REF!</definedName>
    <definedName name="qwerty">#REF!</definedName>
    <definedName name="QWEWEQ">[54]NWC!#REF!</definedName>
    <definedName name="qwrqrqwrq">[54]GWC!#REF!</definedName>
    <definedName name="qwwwee">[54]GWC!#REF!</definedName>
    <definedName name="r_" localSheetId="26">#REF!</definedName>
    <definedName name="r_" localSheetId="23">#REF!</definedName>
    <definedName name="r_">#REF!</definedName>
    <definedName name="R___variation_factor_in_capacity_per_degree_Celcius">#REF!</definedName>
    <definedName name="RA" localSheetId="6">INDEX(#REF!,MATCH(#REF!,#REF!,0))</definedName>
    <definedName name="RA" localSheetId="24">#REF!</definedName>
    <definedName name="RA" localSheetId="3">INDEX(#REF!,MATCH(#REF!,#REF!,0))</definedName>
    <definedName name="RA" localSheetId="29">INDEX(#REF!,MATCH(#REF!,#REF!,0))</definedName>
    <definedName name="RA">#REF!</definedName>
    <definedName name="raaa" localSheetId="26" hidden="1">{"'Sheet1'!$A$4386:$N$4591"}</definedName>
    <definedName name="raaa" localSheetId="24" hidden="1">{"'Sheet1'!$A$4386:$N$4591"}</definedName>
    <definedName name="raaa" localSheetId="3" hidden="1">{"'Sheet1'!$A$4386:$N$4591"}</definedName>
    <definedName name="raaa" localSheetId="29" hidden="1">{"'Sheet1'!$A$4386:$N$4591"}</definedName>
    <definedName name="raaa" localSheetId="20" hidden="1">{"'Sheet1'!$A$4386:$N$4591"}</definedName>
    <definedName name="raaa" localSheetId="23" hidden="1">{"'Sheet1'!$A$4386:$N$4591"}</definedName>
    <definedName name="raaa" hidden="1">{"'Sheet1'!$A$4386:$N$4591"}</definedName>
    <definedName name="RAB_GI_Mranggen">#REF!</definedName>
    <definedName name="Rac" localSheetId="3">#REF!</definedName>
    <definedName name="Rac" localSheetId="29">#REF!</definedName>
    <definedName name="Rac">#REF!</definedName>
    <definedName name="RAD">#REF!</definedName>
    <definedName name="Radio" localSheetId="6" hidden="1">{"'PROFITABILITY'!$A$1:$F$45"}</definedName>
    <definedName name="Radio" localSheetId="26" hidden="1">{"'PROFITABILITY'!$A$1:$F$45"}</definedName>
    <definedName name="Radio" localSheetId="24" hidden="1">{"'PROFITABILITY'!$A$1:$F$45"}</definedName>
    <definedName name="Radio" localSheetId="3" hidden="1">{"'PROFITABILITY'!$A$1:$F$45"}</definedName>
    <definedName name="Radio" localSheetId="29" hidden="1">{"'PROFITABILITY'!$A$1:$F$45"}</definedName>
    <definedName name="Radio" localSheetId="20" hidden="1">{"'PROFITABILITY'!$A$1:$F$45"}</definedName>
    <definedName name="Radio" localSheetId="23" hidden="1">{"'PROFITABILITY'!$A$1:$F$45"}</definedName>
    <definedName name="Radio" hidden="1">{"'PROFITABILITY'!$A$1:$F$45"}</definedName>
    <definedName name="RaftD">#REF!</definedName>
    <definedName name="RaftSlbThk">#REF!</definedName>
    <definedName name="raghu" localSheetId="26">#REF!</definedName>
    <definedName name="raghu" localSheetId="23">#REF!</definedName>
    <definedName name="raghu" localSheetId="1">#REF!</definedName>
    <definedName name="raghu">#REF!</definedName>
    <definedName name="rahee" localSheetId="6" hidden="1">{#N/A,#N/A,FALSE,"CCTV"}</definedName>
    <definedName name="rahee" localSheetId="26" hidden="1">{#N/A,#N/A,FALSE,"CCTV"}</definedName>
    <definedName name="rahee" localSheetId="24" hidden="1">{#N/A,#N/A,FALSE,"CCTV"}</definedName>
    <definedName name="rahee" localSheetId="3" hidden="1">{#N/A,#N/A,FALSE,"CCTV"}</definedName>
    <definedName name="rahee" localSheetId="29" hidden="1">{#N/A,#N/A,FALSE,"CCTV"}</definedName>
    <definedName name="rahee" localSheetId="20" hidden="1">{#N/A,#N/A,FALSE,"CCTV"}</definedName>
    <definedName name="rahee" localSheetId="23" hidden="1">{#N/A,#N/A,FALSE,"CCTV"}</definedName>
    <definedName name="rahee" hidden="1">{#N/A,#N/A,FALSE,"CCTV"}</definedName>
    <definedName name="rahee2" localSheetId="6" hidden="1">{#N/A,#N/A,FALSE,"CCTV"}</definedName>
    <definedName name="rahee2" localSheetId="26" hidden="1">{#N/A,#N/A,FALSE,"CCTV"}</definedName>
    <definedName name="rahee2" localSheetId="24" hidden="1">{#N/A,#N/A,FALSE,"CCTV"}</definedName>
    <definedName name="rahee2" localSheetId="3" hidden="1">{#N/A,#N/A,FALSE,"CCTV"}</definedName>
    <definedName name="rahee2" localSheetId="29" hidden="1">{#N/A,#N/A,FALSE,"CCTV"}</definedName>
    <definedName name="rahee2" localSheetId="20" hidden="1">{#N/A,#N/A,FALSE,"CCTV"}</definedName>
    <definedName name="rahee2" localSheetId="23" hidden="1">{#N/A,#N/A,FALSE,"CCTV"}</definedName>
    <definedName name="rahee2" hidden="1">{#N/A,#N/A,FALSE,"CCTV"}</definedName>
    <definedName name="Rahul">#REF!</definedName>
    <definedName name="Rahul1">#REF!</definedName>
    <definedName name="RAIL" localSheetId="24">#REF!</definedName>
    <definedName name="RAIL">#REF!</definedName>
    <definedName name="Raj" localSheetId="26" hidden="1">{"'Sheet1'!$A$4386:$N$4591"}</definedName>
    <definedName name="Raj" localSheetId="24" hidden="1">{"'Sheet1'!$A$4386:$N$4591"}</definedName>
    <definedName name="Raj" localSheetId="3" hidden="1">{"'Sheet1'!$A$4386:$N$4591"}</definedName>
    <definedName name="Raj" localSheetId="29" hidden="1">{"'Sheet1'!$A$4386:$N$4591"}</definedName>
    <definedName name="Raj" localSheetId="20" hidden="1">{"'Sheet1'!$A$4386:$N$4591"}</definedName>
    <definedName name="Raj" localSheetId="23" hidden="1">{"'Sheet1'!$A$4386:$N$4591"}</definedName>
    <definedName name="Raj" hidden="1">{"'Sheet1'!$A$4386:$N$4591"}</definedName>
    <definedName name="raja" localSheetId="6">#REF!</definedName>
    <definedName name="raja" localSheetId="1">#REF!</definedName>
    <definedName name="raja">#REF!</definedName>
    <definedName name="RAJEEV_ERECTORS">#REF!</definedName>
    <definedName name="rakesh">#REF!</definedName>
    <definedName name="RAM">#REF!</definedName>
    <definedName name="Rango_a_imprimir">#REF!</definedName>
    <definedName name="rani">[15]Sheet1!#REF!</definedName>
    <definedName name="RAPS">#REF!</definedName>
    <definedName name="rara" localSheetId="6">[162]E1!$R$3</definedName>
    <definedName name="rara" localSheetId="24">#REF!</definedName>
    <definedName name="rara" localSheetId="3">[162]E1!$R$3</definedName>
    <definedName name="rara" localSheetId="29">[162]E1!$R$3</definedName>
    <definedName name="rara" localSheetId="20">#REF!</definedName>
    <definedName name="rara">#REF!</definedName>
    <definedName name="RATE" localSheetId="20">#REF!</definedName>
    <definedName name="RATE">#REF!</definedName>
    <definedName name="RATE___0" localSheetId="20">#REF!</definedName>
    <definedName name="RATE___0">#REF!</definedName>
    <definedName name="rate0" localSheetId="6">[163]SUMMARY!$A$3:$E$1159</definedName>
    <definedName name="rate0" localSheetId="24">#REF!</definedName>
    <definedName name="rate0" localSheetId="3">[163]SUMMARY!$A$3:$E$1159</definedName>
    <definedName name="rate0" localSheetId="29">[163]SUMMARY!$A$3:$E$1159</definedName>
    <definedName name="rate0" localSheetId="20">#REF!</definedName>
    <definedName name="rate0">#REF!</definedName>
    <definedName name="rate1">#REF!</definedName>
    <definedName name="RATEST" localSheetId="20">#REF!</definedName>
    <definedName name="RATEST">#REF!</definedName>
    <definedName name="raverage" localSheetId="20">#REF!</definedName>
    <definedName name="raverage">#REF!</definedName>
    <definedName name="RawAgencyPrice" localSheetId="26">#REF!</definedName>
    <definedName name="RawAgencyPrice" localSheetId="23">#REF!</definedName>
    <definedName name="RawAgencyPrice">#REF!</definedName>
    <definedName name="RawData">#REF!</definedName>
    <definedName name="RAWRAR">#REF!</definedName>
    <definedName name="RB" localSheetId="26">INDEX(#REF!,MATCH(#REF!,#REF!,0))</definedName>
    <definedName name="RB" localSheetId="24">INDEX(#REF!,MATCH(#REF!,#REF!,0))</definedName>
    <definedName name="RB" localSheetId="3">INDEX(#REF!,MATCH(#REF!,#REF!,0))</definedName>
    <definedName name="RB" localSheetId="29">INDEX(#REF!,MATCH(#REF!,#REF!,0))</definedName>
    <definedName name="rb" localSheetId="20">#REF!</definedName>
    <definedName name="RB" localSheetId="23">INDEX(#REF!,MATCH(#REF!,#REF!,0))</definedName>
    <definedName name="RB">INDEX(#REF!,MATCH(#REF!,#REF!,0))</definedName>
    <definedName name="RBData">#REF!</definedName>
    <definedName name="RC_" localSheetId="24">INDEX(#REF!,MATCH(#REF!,#REF!,0))</definedName>
    <definedName name="RC_" localSheetId="20">INDEX(#REF!,MATCH(#REF!,#REF!,0))</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 localSheetId="24">INDEX(#REF!,MATCH(#REF!,#REF!,0))</definedName>
    <definedName name="RD" localSheetId="20">INDEX(#REF!,MATCH(#REF!,#REF!,0))</definedName>
    <definedName name="RD">INDEX(#REF!,MATCH(#REF!,#REF!,0))</definedName>
    <definedName name="rdc" localSheetId="3">#REF!</definedName>
    <definedName name="rdc" localSheetId="29">#REF!</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26">#REF!</definedName>
    <definedName name="Receivables_yearwise" localSheetId="23">#REF!</definedName>
    <definedName name="Receivables_yearwise" localSheetId="1">#REF!</definedName>
    <definedName name="Receivables_yearwise">#REF!</definedName>
    <definedName name="RECON" hidden="1">{"form-D1",#N/A,FALSE,"FORM-D1";"form-D1_amt",#N/A,FALSE,"FORM-D1"}</definedName>
    <definedName name="RECORD">#REF!</definedName>
    <definedName name="_xlnm.Recorder" localSheetId="26">#REF!</definedName>
    <definedName name="_xlnm.Recorder" localSheetId="23">#REF!</definedName>
    <definedName name="_xlnm.Recorder" localSheetId="1">#REF!</definedName>
    <definedName name="_xlnm.Recorder">#REF!</definedName>
    <definedName name="RECOUT">#N/A</definedName>
    <definedName name="rect_4_415" localSheetId="20">#REF!</definedName>
    <definedName name="rect_4_415">#REF!</definedName>
    <definedName name="RED" localSheetId="6">#REF!</definedName>
    <definedName name="RED" localSheetId="26">#REF!</definedName>
    <definedName name="RED" localSheetId="23">#REF!</definedName>
    <definedName name="RED">#REF!</definedName>
    <definedName name="REE">#REF!</definedName>
    <definedName name="ref">#REF!</definedName>
    <definedName name="Ref__EUS_632_FDN_001" localSheetId="6">#REF!</definedName>
    <definedName name="Ref__EUS_632_FDN_001">#REF!</definedName>
    <definedName name="Ref__EUS_632_FDN_002" localSheetId="6">#REF!</definedName>
    <definedName name="Ref__EUS_632_FDN_002">#REF!</definedName>
    <definedName name="region">#REF!</definedName>
    <definedName name="regionnames">#REF!</definedName>
    <definedName name="regions">#REF!</definedName>
    <definedName name="REGULAR_STAFF_ENTRY" localSheetId="6">'[31]INPUT SHEET'!$B$462:$B$486</definedName>
    <definedName name="REGULAR_STAFF_ENTRY" localSheetId="24">#REF!</definedName>
    <definedName name="REGULAR_STAFF_ENTRY" localSheetId="3">'[31]INPUT SHEET'!$B$462:$B$486</definedName>
    <definedName name="REGULAR_STAFF_ENTRY" localSheetId="29">'[31]INPUT SHEET'!$B$462:$B$486</definedName>
    <definedName name="REGULAR_STAFF_ENTRY" localSheetId="20">#REF!</definedName>
    <definedName name="REGULAR_STAFF_ENTRY">#REF!</definedName>
    <definedName name="rel" localSheetId="20">#REF!</definedName>
    <definedName name="rel">#REF!</definedName>
    <definedName name="Rel.per" localSheetId="3">#REF!</definedName>
    <definedName name="Rel.per" localSheetId="29">#REF!</definedName>
    <definedName name="Rel.per" localSheetId="20">#REF!</definedName>
    <definedName name="Rel.per">#REF!</definedName>
    <definedName name="Rel.perm" localSheetId="3">#REF!</definedName>
    <definedName name="Rel.perm" localSheetId="29">#REF!</definedName>
    <definedName name="Rel.perm">#REF!</definedName>
    <definedName name="REN" localSheetId="26">#REF!</definedName>
    <definedName name="REN" localSheetId="23">#REF!</definedName>
    <definedName name="REN">#REF!</definedName>
    <definedName name="RENT" localSheetId="26">#REF!</definedName>
    <definedName name="RENT" localSheetId="23">#REF!</definedName>
    <definedName name="RENT">#REF!</definedName>
    <definedName name="REP">#REF!</definedName>
    <definedName name="Repairs">#REF!</definedName>
    <definedName name="req">#REF!</definedName>
    <definedName name="requi">#REF!</definedName>
    <definedName name="rer">[54]GWC!#REF!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 localSheetId="1">#REF!</definedName>
    <definedName name="Rev">#REF!</definedName>
    <definedName name="revconstn" hidden="1">#REF!</definedName>
    <definedName name="REVISION">#REF!</definedName>
    <definedName name="REVSTATUS" localSheetId="1">#REF!</definedName>
    <definedName name="REVSTATUS">#REF!</definedName>
    <definedName name="revstatuspage1">#REF!</definedName>
    <definedName name="revstatuspage2">#REF!</definedName>
    <definedName name="RevTable">#REF!</definedName>
    <definedName name="rewre" hidden="1">[51]BHANDUP!#REF!</definedName>
    <definedName name="rewrewwre" hidden="1">#REF!</definedName>
    <definedName name="rewrwewe" hidden="1">#REF!</definedName>
    <definedName name="RF" localSheetId="6" hidden="1">{#N/A,#N/A,FALSE,"CCTV"}</definedName>
    <definedName name="RF" localSheetId="26" hidden="1">{#N/A,#N/A,FALSE,"CCTV"}</definedName>
    <definedName name="RF" localSheetId="24" hidden="1">{#N/A,#N/A,FALSE,"CCTV"}</definedName>
    <definedName name="RF" localSheetId="3" hidden="1">{#N/A,#N/A,FALSE,"CCTV"}</definedName>
    <definedName name="RF" localSheetId="29" hidden="1">{#N/A,#N/A,FALSE,"CCTV"}</definedName>
    <definedName name="RF" localSheetId="20" hidden="1">{#N/A,#N/A,FALSE,"CCTV"}</definedName>
    <definedName name="RF" localSheetId="23" hidden="1">{#N/A,#N/A,FALSE,"CCTV"}</definedName>
    <definedName name="RF" hidden="1">{#N/A,#N/A,FALSE,"CCTV"}</definedName>
    <definedName name="RFGF">#REF!</definedName>
    <definedName name="RFP003A" localSheetId="6">#REF!</definedName>
    <definedName name="RFP003A" localSheetId="26">#REF!</definedName>
    <definedName name="RFP003A" localSheetId="20">#REF!</definedName>
    <definedName name="RFP003A" localSheetId="23">#REF!</definedName>
    <definedName name="RFP003A">#REF!</definedName>
    <definedName name="RFP003B" localSheetId="6">#REF!</definedName>
    <definedName name="RFP003B" localSheetId="26">#REF!</definedName>
    <definedName name="RFP003B" localSheetId="23">#REF!</definedName>
    <definedName name="RFP003B">#REF!</definedName>
    <definedName name="RFP003C" localSheetId="6">#REF!</definedName>
    <definedName name="RFP003C" localSheetId="26">#REF!</definedName>
    <definedName name="RFP003C" localSheetId="23">#REF!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6" hidden="1">{"'PROFITABILITY'!$A$1:$F$45"}</definedName>
    <definedName name="rfsaf" localSheetId="26" hidden="1">{"'PROFITABILITY'!$A$1:$F$45"}</definedName>
    <definedName name="rfsaf" localSheetId="24" hidden="1">{"'PROFITABILITY'!$A$1:$F$45"}</definedName>
    <definedName name="rfsaf" localSheetId="3" hidden="1">{"'PROFITABILITY'!$A$1:$F$45"}</definedName>
    <definedName name="rfsaf" localSheetId="29" hidden="1">{"'PROFITABILITY'!$A$1:$F$45"}</definedName>
    <definedName name="rfsaf" localSheetId="20" hidden="1">{"'PROFITABILITY'!$A$1:$F$45"}</definedName>
    <definedName name="rfsaf" localSheetId="23" hidden="1">{"'PROFITABILITY'!$A$1:$F$45"}</definedName>
    <definedName name="rfsaf" hidden="1">{"'PROFITABILITY'!$A$1:$F$45"}</definedName>
    <definedName name="RG" localSheetId="6">INDEX(#REF!,MATCH(#REF!,#REF!,0))</definedName>
    <definedName name="Rg" localSheetId="24">#REF!</definedName>
    <definedName name="RG" localSheetId="3">INDEX(#REF!,MATCH(#REF!,#REF!,0))</definedName>
    <definedName name="RG" localSheetId="29">INDEX(#REF!,MATCH(#REF!,#REF!,0))</definedName>
    <definedName name="Rg">#REF!</definedName>
    <definedName name="rgns">#REF!</definedName>
    <definedName name="rgs">#REF!</definedName>
    <definedName name="RH" localSheetId="24">INDEX(#REF!,MATCH(#REF!,#REF!,0))</definedName>
    <definedName name="RH" localSheetId="20">INDEX(#REF!,MATCH(#REF!,#REF!,0))</definedName>
    <definedName name="RH">INDEX(#REF!,MATCH(#REF!,#REF!,0))</definedName>
    <definedName name="rho">#REF!</definedName>
    <definedName name="RI" localSheetId="24">INDEX(#REF!,MATCH(#REF!,#REF!,0))</definedName>
    <definedName name="RI" localSheetId="20">INDEX(#REF!,MATCH(#REF!,#REF!,0))</definedName>
    <definedName name="RI">INDEX(#REF!,MATCH(#REF!,#REF!,0))</definedName>
    <definedName name="ric">#REF!</definedName>
    <definedName name="rig">#REF!</definedName>
    <definedName name="rishraetc">#REF!</definedName>
    <definedName name="Rising_CI" localSheetId="6">'[164]Rising Main'!$C$37:$G$62</definedName>
    <definedName name="Rising_CI" localSheetId="24">#REF!</definedName>
    <definedName name="Rising_CI" localSheetId="3">'[164]Rising Main'!$C$37:$G$62</definedName>
    <definedName name="Rising_CI" localSheetId="29">'[164]Rising Main'!$C$37:$G$62</definedName>
    <definedName name="Rising_CI" localSheetId="20">#REF!</definedName>
    <definedName name="Rising_CI">#REF!</definedName>
    <definedName name="Rising_Design" localSheetId="6">'[164]Rising Main'!$C$1:$E$28</definedName>
    <definedName name="Rising_Design" localSheetId="24">#REF!</definedName>
    <definedName name="Rising_Design" localSheetId="3">'[164]Rising Main'!$C$1:$E$28</definedName>
    <definedName name="Rising_Design" localSheetId="29">'[164]Rising Main'!$C$1:$E$28</definedName>
    <definedName name="Rising_Design" localSheetId="20">#REF!</definedName>
    <definedName name="Rising_Design">#REF!</definedName>
    <definedName name="risk" localSheetId="26">#REF!</definedName>
    <definedName name="risk" localSheetId="3">#REF!</definedName>
    <definedName name="risk" localSheetId="29">#REF!</definedName>
    <definedName name="Risk" localSheetId="20">#REF!</definedName>
    <definedName name="risk" localSheetId="23">#REF!</definedName>
    <definedName name="risk">#REF!</definedName>
    <definedName name="risk1" localSheetId="26">#REF!</definedName>
    <definedName name="risk1" localSheetId="3">#REF!</definedName>
    <definedName name="risk1" localSheetId="29">#REF!</definedName>
    <definedName name="risk1" localSheetId="23">#REF!</definedName>
    <definedName name="risk1">#REF!</definedName>
    <definedName name="risk3" localSheetId="3">#REF!</definedName>
    <definedName name="risk3" localSheetId="29">#REF!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localSheetId="6" hidden="1">6</definedName>
    <definedName name="RiskHasSettings" localSheetId="26" hidden="1">5</definedName>
    <definedName name="RiskHasSettings" localSheetId="3" hidden="1">6</definedName>
    <definedName name="RiskHasSettings" localSheetId="29" hidden="1">6</definedName>
    <definedName name="RiskHasSettings" localSheetId="20" hidden="1">6</definedName>
    <definedName name="RiskHasSettings" localSheetId="23" hidden="1">5</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localSheetId="6" hidden="1">1000</definedName>
    <definedName name="RiskNumIterations" localSheetId="26" hidden="1">500</definedName>
    <definedName name="RiskNumIterations" localSheetId="3" hidden="1">1000</definedName>
    <definedName name="RiskNumIterations" localSheetId="29" hidden="1">1000</definedName>
    <definedName name="RiskNumIterations" localSheetId="20" hidden="1">1000</definedName>
    <definedName name="RiskNumIterations" localSheetId="23" hidden="1">500</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localSheetId="6" hidden="1">2</definedName>
    <definedName name="RiskSamplingType" localSheetId="26" hidden="1">3</definedName>
    <definedName name="RiskSamplingType" localSheetId="3" hidden="1">2</definedName>
    <definedName name="RiskSamplingType" localSheetId="29" hidden="1">2</definedName>
    <definedName name="RiskSamplingType" localSheetId="20" hidden="1">2</definedName>
    <definedName name="RiskSamplingType" localSheetId="23" hidden="1">3</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localSheetId="6" hidden="1">TRUE</definedName>
    <definedName name="RiskUseMultipleCPUs" localSheetId="26" hidden="1">FALSE</definedName>
    <definedName name="RiskUseMultipleCPUs" localSheetId="3" hidden="1">TRUE</definedName>
    <definedName name="RiskUseMultipleCPUs" localSheetId="29" hidden="1">TRUE</definedName>
    <definedName name="RiskUseMultipleCPUs" localSheetId="20" hidden="1">TRUE</definedName>
    <definedName name="RiskUseMultipleCPUs" localSheetId="23" hidden="1">FALSE</definedName>
    <definedName name="RiskUseMultipleCPUs" hidden="1">FALSE</definedName>
    <definedName name="RiverGodavari" localSheetId="20">#REF!</definedName>
    <definedName name="RiverGodavari">#REF!</definedName>
    <definedName name="RJ" localSheetId="24">INDEX(#REF!,MATCH(#REF!,#REF!,0))</definedName>
    <definedName name="RJ" localSheetId="20">INDEX(#REF!,MATCH(#REF!,#REF!,0))</definedName>
    <definedName name="RJ">INDEX(#REF!,MATCH(#REF!,#REF!,0))</definedName>
    <definedName name="rjrj" hidden="1">{"'PROFITABILITY'!$A$1:$F$45"}</definedName>
    <definedName name="rjrjj" hidden="1">{"'PROFITABILITY'!$A$1:$F$45"}</definedName>
    <definedName name="RK" localSheetId="24">INDEX(#REF!,MATCH(#REF!,#REF!,0))</definedName>
    <definedName name="RK" localSheetId="20">INDEX(#REF!,MATCH(#REF!,#REF!,0))</definedName>
    <definedName name="RK">INDEX(#REF!,MATCH(#REF!,#REF!,0))</definedName>
    <definedName name="RL" localSheetId="6">INDEX(#REF!,MATCH(#REF!,#REF!,0))</definedName>
    <definedName name="Rl" localSheetId="24">#REF!</definedName>
    <definedName name="RL" localSheetId="3">INDEX(#REF!,MATCH(#REF!,#REF!,0))</definedName>
    <definedName name="RL" localSheetId="29">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 localSheetId="24">INDEX(#REF!,MATCH(#REF!,#REF!,0))</definedName>
    <definedName name="RM" localSheetId="3">INDEX(#REF!,MATCH(#REF!,#REF!,0))</definedName>
    <definedName name="RM" localSheetId="29">INDEX(#REF!,MATCH(#REF!,#REF!,0))</definedName>
    <definedName name="RM" localSheetId="20">INDEX(#REF!,MATCH(#REF!,#REF!,0))</definedName>
    <definedName name="RM">INDEX(#REF!,MATCH(#REF!,#REF!,0))</definedName>
    <definedName name="rmcaccp" localSheetId="26">#REF!</definedName>
    <definedName name="rmcaccp" localSheetId="23">#REF!</definedName>
    <definedName name="rmcaccp">#REF!</definedName>
    <definedName name="rmcecp" localSheetId="26">#REF!</definedName>
    <definedName name="rmcecp" localSheetId="23">#REF!</definedName>
    <definedName name="rmcecp">#REF!</definedName>
    <definedName name="rmcmcc.1" localSheetId="26">#REF!</definedName>
    <definedName name="rmcmcc.1" localSheetId="23">#REF!</definedName>
    <definedName name="rmcmcc.1">#REF!</definedName>
    <definedName name="rmcmcc.2" localSheetId="26">#REF!</definedName>
    <definedName name="rmcmcc.2" localSheetId="23">#REF!</definedName>
    <definedName name="rmcmcc.2">#REF!</definedName>
    <definedName name="rmcmcc.3" localSheetId="26">#REF!</definedName>
    <definedName name="rmcmcc.3" localSheetId="23">#REF!</definedName>
    <definedName name="rmcmcc.3">#REF!</definedName>
    <definedName name="rmcmltsb" localSheetId="26">#REF!</definedName>
    <definedName name="rmcmltsb" localSheetId="23">#REF!</definedName>
    <definedName name="rmcmltsb">#REF!</definedName>
    <definedName name="rmcmsb.ups" localSheetId="26">#REF!</definedName>
    <definedName name="rmcmsb.ups" localSheetId="23">#REF!</definedName>
    <definedName name="rmcmsb.ups">#REF!</definedName>
    <definedName name="rmcsmsb.1" localSheetId="26">#REF!</definedName>
    <definedName name="rmcsmsb.1" localSheetId="23">#REF!</definedName>
    <definedName name="rmcsmsb.1">#REF!</definedName>
    <definedName name="rmcsmsb.2" localSheetId="26">#REF!</definedName>
    <definedName name="rmcsmsb.2" localSheetId="23">#REF!</definedName>
    <definedName name="rmcsmsb.2">#REF!</definedName>
    <definedName name="rmcsmsb.3" localSheetId="26">#REF!</definedName>
    <definedName name="rmcsmsb.3" localSheetId="23">#REF!</definedName>
    <definedName name="rmcsmsb.3">#REF!</definedName>
    <definedName name="rmcsmsb.b" localSheetId="26">#REF!</definedName>
    <definedName name="rmcsmsb.b" localSheetId="23">#REF!</definedName>
    <definedName name="rmcsmsb.b">#REF!</definedName>
    <definedName name="rmcsmsb.g" localSheetId="26">#REF!</definedName>
    <definedName name="rmcsmsb.g" localSheetId="23">#REF!</definedName>
    <definedName name="rmcsmsb.g">#REF!</definedName>
    <definedName name="rmcsmsb.lab" localSheetId="26">#REF!</definedName>
    <definedName name="rmcsmsb.lab" localSheetId="23">#REF!</definedName>
    <definedName name="rmcsmsb.lab">#REF!</definedName>
    <definedName name="rmcsmsb.main" localSheetId="26">#REF!</definedName>
    <definedName name="rmcsmsb.main" localSheetId="23">#REF!</definedName>
    <definedName name="rmcsmsb.main">#REF!</definedName>
    <definedName name="rmcsmsb.t" localSheetId="26">#REF!</definedName>
    <definedName name="rmcsmsb.t" localSheetId="23">#REF!</definedName>
    <definedName name="rmcsmsb.t">#REF!</definedName>
    <definedName name="rmcsmsb.ups" localSheetId="26">#REF!</definedName>
    <definedName name="rmcsmsb.ups" localSheetId="23">#REF!</definedName>
    <definedName name="rmcsmsb.ups">#REF!</definedName>
    <definedName name="rmcup.1" localSheetId="26">#REF!</definedName>
    <definedName name="rmcup.1" localSheetId="23">#REF!</definedName>
    <definedName name="rmcup.1">#REF!</definedName>
    <definedName name="rmcup.2" localSheetId="26">#REF!</definedName>
    <definedName name="rmcup.2" localSheetId="23">#REF!</definedName>
    <definedName name="rmcup.2">#REF!</definedName>
    <definedName name="robot">#REF!</definedName>
    <definedName name="ROCE.R" localSheetId="6">'[165]TS-TC'!$K$1:$L$3</definedName>
    <definedName name="ROCE.R" localSheetId="24">#REF!</definedName>
    <definedName name="ROCE.R" localSheetId="3">'[165]TS-TC'!$K$1:$L$3</definedName>
    <definedName name="ROCE.R" localSheetId="29">'[165]TS-TC'!$K$1:$L$3</definedName>
    <definedName name="ROCE.R" localSheetId="20">#REF!</definedName>
    <definedName name="ROCE.R">#REF!</definedName>
    <definedName name="rockexcavation" localSheetId="6">'[103]Master Rates'!$D$7</definedName>
    <definedName name="rockexcavation" localSheetId="24">#REF!</definedName>
    <definedName name="rockexcavation" localSheetId="3">'[103]Master Rates'!$D$7</definedName>
    <definedName name="rockexcavation" localSheetId="29">'[103]Master Rates'!$D$7</definedName>
    <definedName name="rockexcavation" localSheetId="20">#REF!</definedName>
    <definedName name="rockexcavation">#REF!</definedName>
    <definedName name="RODS" localSheetId="26">#REF!</definedName>
    <definedName name="RODS" localSheetId="20">#REF!</definedName>
    <definedName name="RODS" localSheetId="23">#REF!</definedName>
    <definedName name="RODS">#REF!</definedName>
    <definedName name="roller8MT" localSheetId="6">'[77]Machinary_Road Work'!$K$47</definedName>
    <definedName name="roller8MT" localSheetId="24">#REF!</definedName>
    <definedName name="roller8MT" localSheetId="3">'[77]Machinary_Road Work'!$K$47</definedName>
    <definedName name="roller8MT" localSheetId="29">'[77]Machinary_Road Work'!$K$47</definedName>
    <definedName name="roller8MT" localSheetId="20">#REF!</definedName>
    <definedName name="roller8MT">#REF!</definedName>
    <definedName name="ROLLFCCASHFLOW" localSheetId="26">#REF!</definedName>
    <definedName name="ROLLFCCASHFLOW" localSheetId="23">#REF!</definedName>
    <definedName name="ROLLFCCASHFLOW" localSheetId="1">#REF!</definedName>
    <definedName name="ROLLFCCASHFLOW">#REF!</definedName>
    <definedName name="ROLLFCWKGS" localSheetId="1">#REF!</definedName>
    <definedName name="ROLLFCWKGS">#REF!</definedName>
    <definedName name="ROLLGFC" localSheetId="1">#REF!</definedName>
    <definedName name="ROLLGFC">#REF!</definedName>
    <definedName name="root1">#REF!</definedName>
    <definedName name="root2">#REF!</definedName>
    <definedName name="root3">#REF!</definedName>
    <definedName name="rorp">#REF!</definedName>
    <definedName name="rosid">#REF!</definedName>
    <definedName name="ROTARY" localSheetId="6">'[26]Cost of O &amp; O'!$F$28</definedName>
    <definedName name="ROTARY" localSheetId="24">#REF!</definedName>
    <definedName name="ROTARY" localSheetId="3">'[26]Cost of O &amp; O'!$F$28</definedName>
    <definedName name="ROTARY" localSheetId="29">'[26]Cost of O &amp; O'!$F$28</definedName>
    <definedName name="ROTARY" localSheetId="20">#REF!</definedName>
    <definedName name="ROTARY">#REF!</definedName>
    <definedName name="rousd" localSheetId="26">#REF!</definedName>
    <definedName name="rousd" localSheetId="20">#REF!</definedName>
    <definedName name="rousd" localSheetId="23">#REF!</definedName>
    <definedName name="rousd">#REF!</definedName>
    <definedName name="rout_t" localSheetId="26">#REF!</definedName>
    <definedName name="rout_t" localSheetId="23">#REF!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 localSheetId="3">#REF!</definedName>
    <definedName name="RSP" localSheetId="29">#REF!</definedName>
    <definedName name="RSP">#REF!</definedName>
    <definedName name="Rt" localSheetId="3">#REF!</definedName>
    <definedName name="Rt" localSheetId="29">#REF!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[54]GWC!#REF!</definedName>
    <definedName name="rx">#REF!</definedName>
    <definedName name="rxearthing">#REF!</definedName>
    <definedName name="ry" localSheetId="6">'[63]FORM-16'!$A$1:$J$61</definedName>
    <definedName name="ry" localSheetId="24">#REF!</definedName>
    <definedName name="ry" localSheetId="3">'[63]FORM-16'!$A$1:$J$61</definedName>
    <definedName name="ry" localSheetId="29">'[63]FORM-16'!$A$1:$J$61</definedName>
    <definedName name="ry" localSheetId="20">#REF!</definedName>
    <definedName name="ry">#REF!</definedName>
    <definedName name="rzgymj">#REF!</definedName>
    <definedName name="s" localSheetId="26">#REF!</definedName>
    <definedName name="s" localSheetId="20">#REF!</definedName>
    <definedName name="s" localSheetId="23">#REF!</definedName>
    <definedName name="s">#REF!</definedName>
    <definedName name="s.f">#REF!</definedName>
    <definedName name="s_1" localSheetId="6" hidden="1">{"'PROFITABILITY'!$A$1:$F$45"}</definedName>
    <definedName name="s_1" localSheetId="26" hidden="1">{"'PROFITABILITY'!$A$1:$F$45"}</definedName>
    <definedName name="s_1" localSheetId="24" hidden="1">{"'PROFITABILITY'!$A$1:$F$45"}</definedName>
    <definedName name="s_1" localSheetId="3" hidden="1">{"'PROFITABILITY'!$A$1:$F$45"}</definedName>
    <definedName name="s_1" localSheetId="29" hidden="1">{"'PROFITABILITY'!$A$1:$F$45"}</definedName>
    <definedName name="s_1" localSheetId="20" hidden="1">{"'PROFITABILITY'!$A$1:$F$45"}</definedName>
    <definedName name="s_1" localSheetId="23" hidden="1">{"'PROFITABILITY'!$A$1:$F$45"}</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 localSheetId="3">#REF!</definedName>
    <definedName name="SA" localSheetId="29">#REF!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 localSheetId="26">#REF!</definedName>
    <definedName name="SALEFACT" localSheetId="23">#REF!</definedName>
    <definedName name="SALEFACT" localSheetId="1">#REF!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 localSheetId="6">'[85]Rate Analysis'!$D$435</definedName>
    <definedName name="Sand_124" localSheetId="26">#REF!</definedName>
    <definedName name="Sand_124" localSheetId="24">#REF!</definedName>
    <definedName name="Sand_124" localSheetId="3">'[85]Rate Analysis'!$D$435</definedName>
    <definedName name="Sand_124" localSheetId="29">'[85]Rate Analysis'!$D$435</definedName>
    <definedName name="Sand_124" localSheetId="20">#REF!</definedName>
    <definedName name="Sand_124" localSheetId="23">#REF!</definedName>
    <definedName name="Sand_124">#REF!</definedName>
    <definedName name="sand124" localSheetId="6">[32]Analysis!$D$435</definedName>
    <definedName name="sand124" localSheetId="24">#REF!</definedName>
    <definedName name="sand124" localSheetId="3">[32]Analysis!$D$435</definedName>
    <definedName name="sand124" localSheetId="29">[32]Analysis!$D$435</definedName>
    <definedName name="sand124" localSheetId="20">#REF!</definedName>
    <definedName name="sand124">#REF!</definedName>
    <definedName name="Sandeep">#REF!</definedName>
    <definedName name="SandI_Mobi_Mth" localSheetId="26">#REF!</definedName>
    <definedName name="SandI_Mobi_Mth" localSheetId="20">#REF!</definedName>
    <definedName name="SandI_Mobi_Mth" localSheetId="23">#REF!</definedName>
    <definedName name="SandI_Mobi_Mth">#REF!</definedName>
    <definedName name="SandI_Mth" localSheetId="26">#REF!</definedName>
    <definedName name="SandI_Mth" localSheetId="23">#REF!</definedName>
    <definedName name="SandI_Mth">#REF!</definedName>
    <definedName name="SandMT" localSheetId="6">'[65]Basic Rates'!$E$10</definedName>
    <definedName name="SandMT" localSheetId="24">#REF!</definedName>
    <definedName name="SandMT" localSheetId="3">'[65]Basic Rates'!$E$10</definedName>
    <definedName name="SandMT" localSheetId="29">'[65]Basic Rates'!$E$10</definedName>
    <definedName name="SandMT" localSheetId="20">#REF!</definedName>
    <definedName name="SandMT">#REF!</definedName>
    <definedName name="Sanitary" localSheetId="20">#REF!</definedName>
    <definedName name="Sanitary">#REF!</definedName>
    <definedName name="sanjuuu">#REF!</definedName>
    <definedName name="SAP_SUMM" localSheetId="1">#REF!</definedName>
    <definedName name="SAP_SUMM">#REF!</definedName>
    <definedName name="sarava">#N/A</definedName>
    <definedName name="sarita" localSheetId="24">#REF!</definedName>
    <definedName name="sarita" localSheetId="20">#REF!</definedName>
    <definedName name="sarita" localSheetId="1">#REF!</definedName>
    <definedName name="sarita">#REF!</definedName>
    <definedName name="sary" localSheetId="6">'[108]FORM-16'!$A$1:$J$61</definedName>
    <definedName name="sary" localSheetId="24">#REF!</definedName>
    <definedName name="sary" localSheetId="3">'[108]FORM-16'!$A$1:$J$61</definedName>
    <definedName name="sary" localSheetId="29">'[108]FORM-16'!$A$1:$J$61</definedName>
    <definedName name="sary" localSheetId="20">#REF!</definedName>
    <definedName name="sary">#REF!</definedName>
    <definedName name="sasi">#REF!</definedName>
    <definedName name="sastry">#REF!</definedName>
    <definedName name="SATYA" localSheetId="20">#REF!</definedName>
    <definedName name="SATYA">#REF!</definedName>
    <definedName name="SAUMAJIT">#REF!</definedName>
    <definedName name="SAUN" localSheetId="20">#REF!</definedName>
    <definedName name="SAUN">#REF!</definedName>
    <definedName name="SB" localSheetId="26">INDEX(#REF!,MATCH(#REF!,#REF!,0))</definedName>
    <definedName name="SB" localSheetId="24">INDEX(#REF!,MATCH(#REF!,#REF!,0))</definedName>
    <definedName name="SB" localSheetId="3">INDEX(#REF!,MATCH(#REF!,#REF!,0))</definedName>
    <definedName name="SB" localSheetId="29">INDEX(#REF!,MATCH(#REF!,#REF!,0))</definedName>
    <definedName name="sb" localSheetId="20">#REF!</definedName>
    <definedName name="SB" localSheetId="23">INDEX(#REF!,MATCH(#REF!,#REF!,0))</definedName>
    <definedName name="SB">INDEX(#REF!,MATCH(#REF!,#REF!,0))</definedName>
    <definedName name="SC" localSheetId="26">INDEX(#REF!,MATCH(#REF!,#REF!,0))</definedName>
    <definedName name="SC" localSheetId="24">INDEX(#REF!,MATCH(#REF!,#REF!,0))</definedName>
    <definedName name="SC" localSheetId="20">#REF!</definedName>
    <definedName name="SC" localSheetId="23">INDEX(#REF!,MATCH(#REF!,#REF!,0))</definedName>
    <definedName name="SC">INDEX(#REF!,MATCH(#REF!,#REF!,0))</definedName>
    <definedName name="SC_Ave" localSheetId="26">#REF!</definedName>
    <definedName name="SC_Ave" localSheetId="23">#REF!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 localSheetId="3">#REF!</definedName>
    <definedName name="SCH" localSheetId="29">#REF!</definedName>
    <definedName name="SCH">#REF!</definedName>
    <definedName name="sch.40">#REF!</definedName>
    <definedName name="sCHE4">#REF!</definedName>
    <definedName name="Sched_Pay">#REF!</definedName>
    <definedName name="schedule" localSheetId="6" hidden="1">{"form-D1",#N/A,FALSE,"FORM-D1";"form-D1_amt",#N/A,FALSE,"FORM-D1"}</definedName>
    <definedName name="schedule" localSheetId="26" hidden="1">{"form-D1",#N/A,FALSE,"FORM-D1";"form-D1_amt",#N/A,FALSE,"FORM-D1"}</definedName>
    <definedName name="schedule" localSheetId="24" hidden="1">{"form-D1",#N/A,FALSE,"FORM-D1";"form-D1_amt",#N/A,FALSE,"FORM-D1"}</definedName>
    <definedName name="schedule" localSheetId="3" hidden="1">{"form-D1",#N/A,FALSE,"FORM-D1";"form-D1_amt",#N/A,FALSE,"FORM-D1"}</definedName>
    <definedName name="schedule" localSheetId="29" hidden="1">{"form-D1",#N/A,FALSE,"FORM-D1";"form-D1_amt",#N/A,FALSE,"FORM-D1"}</definedName>
    <definedName name="schedule" localSheetId="20" hidden="1">{"form-D1",#N/A,FALSE,"FORM-D1";"form-D1_amt",#N/A,FALSE,"FORM-D1"}</definedName>
    <definedName name="schedule" localSheetId="23" hidden="1">{"form-D1",#N/A,FALSE,"FORM-D1";"form-D1_amt",#N/A,FALSE,"FORM-D1"}</definedName>
    <definedName name="schedule" hidden="1">{"form-D1",#N/A,FALSE,"FORM-D1";"form-D1_amt",#N/A,FALSE,"FORM-D1"}</definedName>
    <definedName name="SCHEDULE_NO._1" localSheetId="6">#REF!</definedName>
    <definedName name="SCHEDULE_NO._1" localSheetId="26">#REF!</definedName>
    <definedName name="SCHEDULE_NO._1" localSheetId="20">#REF!</definedName>
    <definedName name="SCHEDULE_NO._1" localSheetId="23">#REF!</definedName>
    <definedName name="SCHEDULE_NO._1">#REF!</definedName>
    <definedName name="SCHEDULE_NO._10___Loans___Advances" localSheetId="6">#REF!</definedName>
    <definedName name="SCHEDULE_NO._10___Loans___Advances" localSheetId="20">#REF!</definedName>
    <definedName name="SCHEDULE_NO._10___Loans___Advances">#REF!</definedName>
    <definedName name="SCHEDULE_NO._11a___Current_Liabilities" localSheetId="6">#REF!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 localSheetId="6">[105]Data!$C$7</definedName>
    <definedName name="Scope" localSheetId="24">#REF!</definedName>
    <definedName name="Scope" localSheetId="3">[105]Data!$C$7</definedName>
    <definedName name="Scope" localSheetId="29">[105]Data!$C$7</definedName>
    <definedName name="Scope" localSheetId="20">#REF!</definedName>
    <definedName name="Scope">#REF!</definedName>
    <definedName name="scrb" localSheetId="20">#REF!</definedName>
    <definedName name="scrb">#REF!</definedName>
    <definedName name="Sd" localSheetId="26">#REF!</definedName>
    <definedName name="Sd" localSheetId="23">#REF!</definedName>
    <definedName name="Sd">#REF!</definedName>
    <definedName name="sd_1">#REF!</definedName>
    <definedName name="sda" hidden="1">{"form-D1",#N/A,FALSE,"FORM-D1";"form-D1_amt",#N/A,FALSE,"FORM-D1"}</definedName>
    <definedName name="sdaa">[54]GWC!#REF!</definedName>
    <definedName name="Sdate">#REF!</definedName>
    <definedName name="sdezrfgfg">#REF!</definedName>
    <definedName name="sdf" localSheetId="26">#REF!</definedName>
    <definedName name="sdf" localSheetId="23">#REF!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 localSheetId="6">INDEX(#REF!,MATCH(#REF!,#REF!,0))</definedName>
    <definedName name="se" localSheetId="24">#REF!</definedName>
    <definedName name="SE" localSheetId="3">INDEX(#REF!,MATCH(#REF!,#REF!,0))</definedName>
    <definedName name="SE" localSheetId="29">INDEX(#REF!,MATCH(#REF!,#REF!,0))</definedName>
    <definedName name="se">#REF!</definedName>
    <definedName name="se_">#REF!</definedName>
    <definedName name="SEAL">#REF!</definedName>
    <definedName name="SEAL1">#REF!</definedName>
    <definedName name="sect_table" localSheetId="20">#REF!:#REF!</definedName>
    <definedName name="sect_table">#REF!:#REF!</definedName>
    <definedName name="SECTAB" localSheetId="20">#REF!:#REF!</definedName>
    <definedName name="SECTAB">#REF!:#REF!</definedName>
    <definedName name="SECTION" localSheetId="24">#REF!</definedName>
    <definedName name="SECTION">#REF!</definedName>
    <definedName name="sedf" localSheetId="6" hidden="1">{"Cost Summary",#N/A,FALSE,"B";"Cost Detail 1",#N/A,FALSE,"C";"Cost Detail 2",#N/A,FALSE,"C"}</definedName>
    <definedName name="sedf" localSheetId="26" hidden="1">{"Cost Summary",#N/A,FALSE,"B";"Cost Detail 1",#N/A,FALSE,"C";"Cost Detail 2",#N/A,FALSE,"C"}</definedName>
    <definedName name="sedf" localSheetId="24" hidden="1">{"Cost Summary",#N/A,FALSE,"B";"Cost Detail 1",#N/A,FALSE,"C";"Cost Detail 2",#N/A,FALSE,"C"}</definedName>
    <definedName name="sedf" localSheetId="3" hidden="1">{"Cost Summary",#N/A,FALSE,"B";"Cost Detail 1",#N/A,FALSE,"C";"Cost Detail 2",#N/A,FALSE,"C"}</definedName>
    <definedName name="sedf" localSheetId="29" hidden="1">{"Cost Summary",#N/A,FALSE,"B";"Cost Detail 1",#N/A,FALSE,"C";"Cost Detail 2",#N/A,FALSE,"C"}</definedName>
    <definedName name="sedf" localSheetId="20" hidden="1">{"Cost Summary",#N/A,FALSE,"B";"Cost Detail 1",#N/A,FALSE,"C";"Cost Detail 2",#N/A,FALSE,"C"}</definedName>
    <definedName name="sedf" localSheetId="23" hidden="1">{"Cost Summary",#N/A,FALSE,"B";"Cost Detail 1",#N/A,FALSE,"C";"Cost Detail 2",#N/A,FALSE,"C"}</definedName>
    <definedName name="sedf" hidden="1">{"Cost Summary",#N/A,FALSE,"B";"Cost Detail 1",#N/A,FALSE,"C";"Cost Detail 2",#N/A,FALSE,"C"}</definedName>
    <definedName name="sedrfgtsre">#REF!</definedName>
    <definedName name="see">#REF!</definedName>
    <definedName name="sek" localSheetId="6">#REF!</definedName>
    <definedName name="sek" localSheetId="26">#REF!</definedName>
    <definedName name="sek" localSheetId="20">#REF!</definedName>
    <definedName name="sek" localSheetId="23">#REF!</definedName>
    <definedName name="sek">#REF!</definedName>
    <definedName name="SEK_C" localSheetId="6">#REF!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 localSheetId="6">'[103]RATES (2)'!$L$59</definedName>
    <definedName name="semiskill" localSheetId="24">#REF!</definedName>
    <definedName name="semiskill" localSheetId="3">'[103]RATES (2)'!$L$59</definedName>
    <definedName name="semiskill" localSheetId="29">'[103]RATES (2)'!$L$59</definedName>
    <definedName name="semiskill" localSheetId="20">#REF!</definedName>
    <definedName name="semiskill">#REF!</definedName>
    <definedName name="SEPT">#REF!</definedName>
    <definedName name="SER_TAX" localSheetId="26">#REF!</definedName>
    <definedName name="SER_TAX" localSheetId="20">#REF!</definedName>
    <definedName name="SER_TAX" localSheetId="23">#REF!</definedName>
    <definedName name="SER_TAX">#REF!</definedName>
    <definedName name="serdgdafg">#REF!</definedName>
    <definedName name="sergsdrgsde">#REF!</definedName>
    <definedName name="Service">#REF!</definedName>
    <definedName name="ServiceTax">#REF!</definedName>
    <definedName name="SESHA_SAI_CONSTRUCTION" localSheetId="26">#REF!</definedName>
    <definedName name="SESHA_SAI_CONSTRUCTION" localSheetId="23">#REF!</definedName>
    <definedName name="SESHA_SAI_CONSTRUCTION">#REF!</definedName>
    <definedName name="sf" localSheetId="3">#REF!</definedName>
    <definedName name="sf" localSheetId="29">#REF!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6">#REF!</definedName>
    <definedName name="SH" localSheetId="26">#REF!</definedName>
    <definedName name="sh" localSheetId="20">#REF!</definedName>
    <definedName name="SH" localSheetId="23">#REF!</definedName>
    <definedName name="SH">#REF!</definedName>
    <definedName name="SHAB">#REF!</definedName>
    <definedName name="shaeff" localSheetId="6">'[26]Cost of O &amp; O'!$F$42</definedName>
    <definedName name="shaeff" localSheetId="24">#REF!</definedName>
    <definedName name="shaeff" localSheetId="3">'[26]Cost of O &amp; O'!$F$42</definedName>
    <definedName name="shaeff" localSheetId="29">'[26]Cost of O &amp; O'!$F$42</definedName>
    <definedName name="shaeff" localSheetId="20">#REF!</definedName>
    <definedName name="shaeff">#REF!</definedName>
    <definedName name="shajee" localSheetId="6" hidden="1">'[166]Malaysia incl. RET'!#REF!</definedName>
    <definedName name="shajee" localSheetId="24" hidden="1">#REF!</definedName>
    <definedName name="shajee" localSheetId="3" hidden="1">'[166]Malaysia incl. RET'!#REF!</definedName>
    <definedName name="shajee" localSheetId="29" hidden="1">'[166]Malaysia incl. RET'!#REF!</definedName>
    <definedName name="shajee" localSheetId="20" hidden="1">#REF!</definedName>
    <definedName name="shajee" hidden="1">#REF!</definedName>
    <definedName name="Shakti" localSheetId="20">#REF!</definedName>
    <definedName name="Shakti">#REF!</definedName>
    <definedName name="sharad">#REF!</definedName>
    <definedName name="sharad.">#REF!</definedName>
    <definedName name="sharada">185</definedName>
    <definedName name="SHEET">#N/A</definedName>
    <definedName name="sheet1" localSheetId="20">#REF!</definedName>
    <definedName name="sheet1">#REF!</definedName>
    <definedName name="sheet1___0" localSheetId="24">#REF!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6" hidden="1">{"Total Indirect Manpower",#N/A,FALSE,"J";"Total Direct Manpower",#N/A,FALSE,"J";"Direct Structural Manpower",#N/A,FALSE,"J";"Direct Mechanical Manpower",#N/A,FALSE,"J";"Direct Piping Manpower",#N/A,FALSE,"J";"Direct Tanks Manpower",#N/A,FALSE,"J";"Direct ElecInstrSS Manpower",#N/A,FALSE,"J"}</definedName>
    <definedName name="Shipping" localSheetId="26" hidden="1">{"Total Indirect Manpower",#N/A,FALSE,"J";"Total Direct Manpower",#N/A,FALSE,"J";"Direct Structural Manpower",#N/A,FALSE,"J";"Direct Mechanical Manpower",#N/A,FALSE,"J";"Direct Piping Manpower",#N/A,FALSE,"J";"Direct Tanks Manpower",#N/A,FALSE,"J";"Direct ElecInstrSS Manpower",#N/A,FALSE,"J"}</definedName>
    <definedName name="Shipping" localSheetId="24" hidden="1">{"Total Indirect Manpower",#N/A,FALSE,"J";"Total Direct Manpower",#N/A,FALSE,"J";"Direct Structural Manpower",#N/A,FALSE,"J";"Direct Mechanical Manpower",#N/A,FALSE,"J";"Direct Piping Manpower",#N/A,FALSE,"J";"Direct Tanks Manpower",#N/A,FALSE,"J";"Direct ElecInstrSS Manpower",#N/A,FALSE,"J"}</definedName>
    <definedName name="Shipping" localSheetId="3" hidden="1">{"Total Indirect Manpower",#N/A,FALSE,"J";"Total Direct Manpower",#N/A,FALSE,"J";"Direct Structural Manpower",#N/A,FALSE,"J";"Direct Mechanical Manpower",#N/A,FALSE,"J";"Direct Piping Manpower",#N/A,FALSE,"J";"Direct Tanks Manpower",#N/A,FALSE,"J";"Direct ElecInstrSS Manpower",#N/A,FALSE,"J"}</definedName>
    <definedName name="Shipping" localSheetId="29" hidden="1">{"Total Indirect Manpower",#N/A,FALSE,"J";"Total Direct Manpower",#N/A,FALSE,"J";"Direct Structural Manpower",#N/A,FALSE,"J";"Direct Mechanical Manpower",#N/A,FALSE,"J";"Direct Piping Manpower",#N/A,FALSE,"J";"Direct Tanks Manpower",#N/A,FALSE,"J";"Direct ElecInstrSS Manpower",#N/A,FALSE,"J"}</definedName>
    <definedName name="Shipping" localSheetId="20" hidden="1">{"Total Indirect Manpower",#N/A,FALSE,"J";"Total Direct Manpower",#N/A,FALSE,"J";"Direct Structural Manpower",#N/A,FALSE,"J";"Direct Mechanical Manpower",#N/A,FALSE,"J";"Direct Piping Manpower",#N/A,FALSE,"J";"Direct Tanks Manpower",#N/A,FALSE,"J";"Direct ElecInstrSS Manpower",#N/A,FALSE,"J"}</definedName>
    <definedName name="Shipping" localSheetId="23"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[167]dummy!$A$51:$G$74</definedName>
    <definedName name="shit1">#REF!</definedName>
    <definedName name="SHOT" localSheetId="6">'[26]Cost of O &amp; O'!$F$35</definedName>
    <definedName name="SHOT" localSheetId="24">#REF!</definedName>
    <definedName name="SHOT" localSheetId="3">'[26]Cost of O &amp; O'!$F$35</definedName>
    <definedName name="SHOT" localSheetId="29">'[26]Cost of O &amp; O'!$F$35</definedName>
    <definedName name="SHOT" localSheetId="20">#REF!</definedName>
    <definedName name="SHOT">#REF!</definedName>
    <definedName name="shpe" localSheetId="6">#REF!</definedName>
    <definedName name="shpe" localSheetId="26">#REF!</definedName>
    <definedName name="shpe" localSheetId="23">#REF!</definedName>
    <definedName name="shpe">#REF!</definedName>
    <definedName name="Shri1">#REF!</definedName>
    <definedName name="SHS" localSheetId="6">#REF!</definedName>
    <definedName name="SHS">#REF!</definedName>
    <definedName name="shsadfhg">#REF!</definedName>
    <definedName name="SHTA">#REF!</definedName>
    <definedName name="Shuttering">#REF!</definedName>
    <definedName name="SHV">#REF!</definedName>
    <definedName name="SI" localSheetId="6">INDEX(#REF!,MATCH(#REF!,#REF!,0))</definedName>
    <definedName name="si" localSheetId="24">#REF!</definedName>
    <definedName name="SI" localSheetId="3">INDEX(#REF!,MATCH(#REF!,#REF!,0))</definedName>
    <definedName name="SI" localSheetId="29">INDEX(#REF!,MATCH(#REF!,#REF!,0))</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 localSheetId="6">#REF!</definedName>
    <definedName name="SIZE" localSheetId="26">#REF!</definedName>
    <definedName name="SIZE" localSheetId="20">#REF!</definedName>
    <definedName name="SIZE" localSheetId="23">#REF!</definedName>
    <definedName name="SIZE">#REF!</definedName>
    <definedName name="SIZEC" localSheetId="6">#REF!</definedName>
    <definedName name="SIZEC" localSheetId="26">#REF!</definedName>
    <definedName name="SIZEC" localSheetId="23">#REF!</definedName>
    <definedName name="SIZEC">#REF!</definedName>
    <definedName name="SJ" localSheetId="24">INDEX(#REF!,MATCH(#REF!,#REF!,0))</definedName>
    <definedName name="SJ" localSheetId="20">INDEX(#REF!,MATCH(#REF!,#REF!,0))</definedName>
    <definedName name="SJ">INDEX(#REF!,MATCH(#REF!,#REF!,0))</definedName>
    <definedName name="SK" localSheetId="24">INDEX(#REF!,MATCH(#REF!,#REF!,0))</definedName>
    <definedName name="SK" localSheetId="20">INDEX(#REF!,MATCH(#REF!,#REF!,0))</definedName>
    <definedName name="SK">INDEX(#REF!,MATCH(#REF!,#REF!,0))</definedName>
    <definedName name="Skill" localSheetId="6">[131]Inputs!$D$9</definedName>
    <definedName name="Skill" localSheetId="24">#REF!</definedName>
    <definedName name="Skill" localSheetId="3">[131]Inputs!$D$9</definedName>
    <definedName name="Skill" localSheetId="29">[131]Inputs!$D$9</definedName>
    <definedName name="Skill" localSheetId="20">#REF!</definedName>
    <definedName name="Skill">#REF!</definedName>
    <definedName name="skilled" localSheetId="20">#REF!</definedName>
    <definedName name="skilled">#REF!</definedName>
    <definedName name="skirting" localSheetId="6">[168]eff!$E$27</definedName>
    <definedName name="skirting" localSheetId="24">#REF!</definedName>
    <definedName name="skirting" localSheetId="3">[168]eff!$E$27</definedName>
    <definedName name="skirting" localSheetId="29">[168]eff!$E$27</definedName>
    <definedName name="skirting" localSheetId="20">#REF!</definedName>
    <definedName name="skirting">#REF!</definedName>
    <definedName name="SL" localSheetId="24">INDEX(#REF!,MATCH(#REF!,#REF!,0))</definedName>
    <definedName name="SL" localSheetId="20">INDEX(#REF!,MATCH(#REF!,#REF!,0))</definedName>
    <definedName name="SL">INDEX(#REF!,MATCH(#REF!,#REF!,0))</definedName>
    <definedName name="slab" hidden="1">{"form-D1",#N/A,FALSE,"FORM-D1";"form-D1_amt",#N/A,FALSE,"FORM-D1"}</definedName>
    <definedName name="slab_p" localSheetId="6" hidden="1">{"form-D1",#N/A,FALSE,"FORM-D1";"form-D1_amt",#N/A,FALSE,"FORM-D1"}</definedName>
    <definedName name="slab_p" localSheetId="26" hidden="1">{"form-D1",#N/A,FALSE,"FORM-D1";"form-D1_amt",#N/A,FALSE,"FORM-D1"}</definedName>
    <definedName name="slab_p" localSheetId="24" hidden="1">{"form-D1",#N/A,FALSE,"FORM-D1";"form-D1_amt",#N/A,FALSE,"FORM-D1"}</definedName>
    <definedName name="slab_p" localSheetId="3" hidden="1">{"form-D1",#N/A,FALSE,"FORM-D1";"form-D1_amt",#N/A,FALSE,"FORM-D1"}</definedName>
    <definedName name="slab_p" localSheetId="29" hidden="1">{"form-D1",#N/A,FALSE,"FORM-D1";"form-D1_amt",#N/A,FALSE,"FORM-D1"}</definedName>
    <definedName name="slab_p" localSheetId="20" hidden="1">{"form-D1",#N/A,FALSE,"FORM-D1";"form-D1_amt",#N/A,FALSE,"FORM-D1"}</definedName>
    <definedName name="slab_p" localSheetId="23" hidden="1">{"form-D1",#N/A,FALSE,"FORM-D1";"form-D1_amt",#N/A,FALSE,"FORM-D1"}</definedName>
    <definedName name="slab_p" hidden="1">{"form-D1",#N/A,FALSE,"FORM-D1";"form-D1_amt",#N/A,FALSE,"FORM-D1"}</definedName>
    <definedName name="slab_p_1">NA()</definedName>
    <definedName name="SlabD" localSheetId="24">#REF!</definedName>
    <definedName name="SlabD">#REF!</definedName>
    <definedName name="slope" localSheetId="6">#REF!</definedName>
    <definedName name="slope" localSheetId="26">#REF!</definedName>
    <definedName name="SLOPE" localSheetId="20">#REF!</definedName>
    <definedName name="slope" localSheetId="23">#REF!</definedName>
    <definedName name="slope">#REF!</definedName>
    <definedName name="SlopeAreaQ" localSheetId="6">#REF!</definedName>
    <definedName name="SlopeAreaQ">#REF!</definedName>
    <definedName name="SlopeAreaQ___0" localSheetId="6">[169]Cor_01Br6_8!$A$1:$K$138</definedName>
    <definedName name="SlopeAreaQ___0" localSheetId="24">#REF!</definedName>
    <definedName name="SlopeAreaQ___0" localSheetId="3">[169]Cor_01Br6_8!$A$1:$K$138</definedName>
    <definedName name="SlopeAreaQ___0" localSheetId="29">[169]Cor_01Br6_8!$A$1:$K$138</definedName>
    <definedName name="SlopeAreaQ___0" localSheetId="20">#REF!</definedName>
    <definedName name="SlopeAreaQ___0">#REF!</definedName>
    <definedName name="SM" localSheetId="26">INDEX(#REF!,MATCH(#REF!,#REF!,0))</definedName>
    <definedName name="SM" localSheetId="24">INDEX(#REF!,MATCH(#REF!,#REF!,0))</definedName>
    <definedName name="SM" localSheetId="3">INDEX(#REF!,MATCH(#REF!,#REF!,0))</definedName>
    <definedName name="SM" localSheetId="29">INDEX(#REF!,MATCH(#REF!,#REF!,0))</definedName>
    <definedName name="sm" localSheetId="20">#REF!</definedName>
    <definedName name="SM" localSheetId="23">INDEX(#REF!,MATCH(#REF!,#REF!,0))</definedName>
    <definedName name="SM">INDEX(#REF!,MATCH(#REF!,#REF!,0))</definedName>
    <definedName name="SMP" localSheetId="24">INDEX(#REF!,MATCH(#REF!,#REF!,0))</definedName>
    <definedName name="SMP" localSheetId="20">INDEX(#REF!,MATCH(#REF!,#REF!,0))</definedName>
    <definedName name="SMP">INDEX(#REF!,MATCH(#REF!,#REF!,0))</definedName>
    <definedName name="SMPL" localSheetId="24">INDEX(#REF!,MATCH(#REF!,#REF!,0))</definedName>
    <definedName name="SMPL" localSheetId="20">INDEX(#REF!,MATCH(#REF!,#REF!,0))</definedName>
    <definedName name="SMPL">INDEX(#REF!,MATCH(#REF!,#REF!,0))</definedName>
    <definedName name="smsb" localSheetId="26">#REF!</definedName>
    <definedName name="smsb" localSheetId="23">#REF!</definedName>
    <definedName name="smsb">#REF!</definedName>
    <definedName name="snlkjhsljbhdsjbkj">#REF!</definedName>
    <definedName name="SNS">"Picture 2"</definedName>
    <definedName name="soh" localSheetId="3">0%</definedName>
    <definedName name="soh" localSheetId="29">0%</definedName>
    <definedName name="soh">0%</definedName>
    <definedName name="Soil" localSheetId="6">[105]Data!$C$10:$C$15</definedName>
    <definedName name="Soil" localSheetId="24">#REF!</definedName>
    <definedName name="Soil" localSheetId="3">[105]Data!$C$10:$C$15</definedName>
    <definedName name="Soil" localSheetId="29">[105]Data!$C$10:$C$15</definedName>
    <definedName name="Soil" localSheetId="20">#REF!</definedName>
    <definedName name="Soil">#REF!</definedName>
    <definedName name="SoilClass">#REF!</definedName>
    <definedName name="SOL" localSheetId="6">#REF!</definedName>
    <definedName name="SOL" localSheetId="26">#REF!</definedName>
    <definedName name="SOL" localSheetId="23">#REF!</definedName>
    <definedName name="SOL">#REF!</definedName>
    <definedName name="son">#REF!</definedName>
    <definedName name="son_1">#REF!</definedName>
    <definedName name="sone">[19]Report!#REF!</definedName>
    <definedName name="SOR">#REF!</definedName>
    <definedName name="sort1" hidden="1">#REF!</definedName>
    <definedName name="SortAREA" localSheetId="6">#REF!</definedName>
    <definedName name="SortAREA" localSheetId="26">#REF!</definedName>
    <definedName name="SortAREA" localSheetId="23">#REF!</definedName>
    <definedName name="SortAREA">#REF!</definedName>
    <definedName name="Source_Price">#REF!</definedName>
    <definedName name="sourceF">#REF!</definedName>
    <definedName name="SourceV">#REF!</definedName>
    <definedName name="sp" localSheetId="3">4%</definedName>
    <definedName name="sp" localSheetId="29">4%</definedName>
    <definedName name="sp">4%</definedName>
    <definedName name="SpacerDamper" localSheetId="6" hidden="1">{"'PROFITABILITY'!$A$1:$F$45"}</definedName>
    <definedName name="SpacerDamper" localSheetId="26" hidden="1">{"'PROFITABILITY'!$A$1:$F$45"}</definedName>
    <definedName name="SpacerDamper" localSheetId="24" hidden="1">{"'PROFITABILITY'!$A$1:$F$45"}</definedName>
    <definedName name="SpacerDamper" localSheetId="3" hidden="1">{"'PROFITABILITY'!$A$1:$F$45"}</definedName>
    <definedName name="SpacerDamper" localSheetId="29" hidden="1">{"'PROFITABILITY'!$A$1:$F$45"}</definedName>
    <definedName name="SpacerDamper" localSheetId="20" hidden="1">{"'PROFITABILITY'!$A$1:$F$45"}</definedName>
    <definedName name="SpacerDamper" localSheetId="23" hidden="1">{"'PROFITABILITY'!$A$1:$F$45"}</definedName>
    <definedName name="SpacerDamper" hidden="1">{"'PROFITABILITY'!$A$1:$F$45"}</definedName>
    <definedName name="Spalls">#REF!</definedName>
    <definedName name="SPAN" localSheetId="24">VLOOKUP(#REF!&amp;#REF!,#REF!,4,FALSE)</definedName>
    <definedName name="SPAN" localSheetId="20">VLOOKUP(#REF!&amp;#REF!,#REF!,4,FALSE)</definedName>
    <definedName name="SPAN">VLOOKUP(#REF!&amp;#REF!,#REF!,4,FALSE)</definedName>
    <definedName name="Spanner_Auto_File">"C:\Documents and Settings\pcsai\My Documents\DRAIN_De.x2a"</definedName>
    <definedName name="SPAR" localSheetId="26">#REF!</definedName>
    <definedName name="SPAR" localSheetId="23">#REF!</definedName>
    <definedName name="SPAR">#REF!</definedName>
    <definedName name="Spare" localSheetId="6" hidden="1">{"'PROFITABILITY'!$A$1:$F$45"}</definedName>
    <definedName name="Spare" localSheetId="26" hidden="1">{"'PROFITABILITY'!$A$1:$F$45"}</definedName>
    <definedName name="Spare" localSheetId="24" hidden="1">{"'PROFITABILITY'!$A$1:$F$45"}</definedName>
    <definedName name="Spare" localSheetId="3" hidden="1">{"'PROFITABILITY'!$A$1:$F$45"}</definedName>
    <definedName name="Spare" localSheetId="29" hidden="1">{"'PROFITABILITY'!$A$1:$F$45"}</definedName>
    <definedName name="Spare" localSheetId="20" hidden="1">{"'PROFITABILITY'!$A$1:$F$45"}</definedName>
    <definedName name="Spare" localSheetId="23" hidden="1">{"'PROFITABILITY'!$A$1:$F$45"}</definedName>
    <definedName name="Spare" hidden="1">{"'PROFITABILITY'!$A$1:$F$45"}</definedName>
    <definedName name="SPAVER" localSheetId="6">'[60]Cost of O &amp; O'!$F$21</definedName>
    <definedName name="SPAVER" localSheetId="24">#REF!</definedName>
    <definedName name="SPAVER" localSheetId="3">'[60]Cost of O &amp; O'!$F$21</definedName>
    <definedName name="SPAVER" localSheetId="29">'[60]Cost of O &amp; O'!$F$21</definedName>
    <definedName name="SPAVER" localSheetId="20">#REF!</definedName>
    <definedName name="SPAVER">#REF!</definedName>
    <definedName name="SPEC_13" localSheetId="26">#REF!</definedName>
    <definedName name="SPEC_13" localSheetId="20">#REF!</definedName>
    <definedName name="SPEC_13" localSheetId="23">#REF!</definedName>
    <definedName name="SPEC_13">#REF!</definedName>
    <definedName name="SPEC_14" localSheetId="26">#REF!</definedName>
    <definedName name="SPEC_14" localSheetId="2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26">#REF!</definedName>
    <definedName name="spfactor" localSheetId="23">#REF!</definedName>
    <definedName name="spfactor">#REF!</definedName>
    <definedName name="Spl">#REF!</definedName>
    <definedName name="spp">#REF!</definedName>
    <definedName name="SPRINK" localSheetId="6">'[26]Cost of O &amp; O'!$F$23</definedName>
    <definedName name="SPRINK" localSheetId="24">#REF!</definedName>
    <definedName name="SPRINK" localSheetId="3">'[26]Cost of O &amp; O'!$F$23</definedName>
    <definedName name="SPRINK" localSheetId="29">'[26]Cost of O &amp; O'!$F$23</definedName>
    <definedName name="SPRINK" localSheetId="20">#REF!</definedName>
    <definedName name="SPRINK">#REF!</definedName>
    <definedName name="SPTNP" localSheetId="6">[170]TABLES!$E$4:$F$57</definedName>
    <definedName name="SPTNP" localSheetId="26">#REF!</definedName>
    <definedName name="SPTNP" localSheetId="24">#REF!</definedName>
    <definedName name="SPTNP" localSheetId="3">[170]TABLES!$E$4:$F$57</definedName>
    <definedName name="SPTNP" localSheetId="29">[170]TABLES!$E$4:$F$57</definedName>
    <definedName name="SPTNP" localSheetId="20">#REF!</definedName>
    <definedName name="SPTNP" localSheetId="23">#REF!</definedName>
    <definedName name="SPTNP">#REF!</definedName>
    <definedName name="SQRT__1___0.6___1.0" localSheetId="26">#REF!</definedName>
    <definedName name="SQRT__1___0.6___1.0" localSheetId="23">#REF!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 localSheetId="6">[171]RA!$P$27</definedName>
    <definedName name="srcem" localSheetId="24">#REF!</definedName>
    <definedName name="srcem" localSheetId="3">[171]RA!$P$27</definedName>
    <definedName name="srcem" localSheetId="29">[171]RA!$P$27</definedName>
    <definedName name="srcem" localSheetId="20">#REF!</definedName>
    <definedName name="srcem">#REF!</definedName>
    <definedName name="sri">#REF!</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6">#REF!</definedName>
    <definedName name="ss" localSheetId="26">#REF!</definedName>
    <definedName name="ss" localSheetId="7">#REF!</definedName>
    <definedName name="ss" localSheetId="23">#REF!</definedName>
    <definedName name="ss">#REF!</definedName>
    <definedName name="SS_Adv">'[104]SS 13-14'!#REF!</definedName>
    <definedName name="SS_AGWC">'[104]SS 13-14'!#REF!</definedName>
    <definedName name="SS_AM">'[104]SS 13-14'!#REF!</definedName>
    <definedName name="SS_ANFA">'[104]SS 13-14'!#REF!</definedName>
    <definedName name="SS_ANFE">'[104]SS 13-14'!#REF!</definedName>
    <definedName name="SS_ANFEBG">'[104]SS 13-14'!#REF!</definedName>
    <definedName name="SS_ANWC">'[104]SS 13-14'!#REF!</definedName>
    <definedName name="SS_Apr">'[104]SS 13-14'!$AN:$AN</definedName>
    <definedName name="SS_Aug">'[104]SS 13-14'!$AR:$AR</definedName>
    <definedName name="SS_Avg_Adv">'[104]SS 13-14'!#REF!</definedName>
    <definedName name="SS_Avg_COI">'[104]SS 13-14'!#REF!</definedName>
    <definedName name="SS_Avg_OCA">'[104]SS 13-14'!#REF!</definedName>
    <definedName name="SS_Avg_OCL">'[104]SS 13-14'!#REF!</definedName>
    <definedName name="SS_Avg_OS">'[104]SS 13-14'!#REF!</definedName>
    <definedName name="SS_Avg_Stk">'[104]SS 13-14'!#REF!</definedName>
    <definedName name="SS_Avg_VC">'[104]SS 13-14'!#REF!</definedName>
    <definedName name="SS_Avg_WC_Key">#REF!</definedName>
    <definedName name="ss_coi">'[104]SS 13-14'!#REF!</definedName>
    <definedName name="SS_COU">'[104]SS 13-14'!#REF!</definedName>
    <definedName name="SS_Dec">'[104]SS 13-14'!$AV:$AV</definedName>
    <definedName name="SS_Deprn">'[104]SS 13-14'!#REF!</definedName>
    <definedName name="SS_Feb">'[104]SS 13-14'!$AX:$AX</definedName>
    <definedName name="SS_GM">'[104]SS 13-14'!#REF!</definedName>
    <definedName name="SS_Jan">'[104]SS 13-14'!$AW:$AW</definedName>
    <definedName name="SS_Jul">'[104]SS 13-14'!$AQ:$AQ</definedName>
    <definedName name="SS_Jun">'[104]SS 13-14'!$AP:$AP</definedName>
    <definedName name="SS_Key">'[104]SS 13-14'!#REF!</definedName>
    <definedName name="SS_Mar">'[104]SS 13-14'!$AY:$AY</definedName>
    <definedName name="SS_MAT_Sales">'[104]SS 13-14'!#REF!</definedName>
    <definedName name="SS_May">'[104]SS 13-14'!$AO:$AO</definedName>
    <definedName name="SS_Nov">'[104]SS 13-14'!$AU:$AU</definedName>
    <definedName name="SS_NWC">'[104]SS 13-14'!#REF!</definedName>
    <definedName name="SS_OB_Cust">'[104]SS 13-14'!#REF!</definedName>
    <definedName name="SS_OB_IU">'[104]SS 13-14'!#REF!</definedName>
    <definedName name="SS_OCA">'[104]SS 13-14'!#REF!</definedName>
    <definedName name="SS_OCL">'[104]SS 13-14'!#REF!</definedName>
    <definedName name="SS_Oct">'[104]SS 13-14'!$AT:$AT</definedName>
    <definedName name="SS_OD_Common">'[104]SS 13-14'!#REF!</definedName>
    <definedName name="SS_OI_Cust">'[104]SS 13-14'!#REF!</definedName>
    <definedName name="SS_OI_IU">'[104]SS 13-14'!#REF!</definedName>
    <definedName name="SS_OS">'[104]SS 13-14'!#REF!</definedName>
    <definedName name="SS_PBDIT">'[104]SS 13-14'!#REF!</definedName>
    <definedName name="SS_PBIT">'[104]SS 13-14'!#REF!</definedName>
    <definedName name="SS_Per_Key">#REF!</definedName>
    <definedName name="SS_Res_Key">#REF!</definedName>
    <definedName name="SS_Sales_Cust">'[104]SS 13-14'!#REF!</definedName>
    <definedName name="SS_Sales_IU">'[104]SS 13-14'!#REF!</definedName>
    <definedName name="SS_Sep">'[104]SS 13-14'!$AS:$AS</definedName>
    <definedName name="SS_Stk">'[104]SS 13-14'!#REF!</definedName>
    <definedName name="SS_Top_Key">#REF!</definedName>
    <definedName name="SS_VC">'[104]SS 13-14'!#REF!</definedName>
    <definedName name="SS_WC_Key">#REF!</definedName>
    <definedName name="SS400_401" localSheetId="26">#REF!</definedName>
    <definedName name="SS400_401" localSheetId="7">#REF!</definedName>
    <definedName name="SS400_401" localSheetId="23">#REF!</definedName>
    <definedName name="SS400_401">#REF!</definedName>
    <definedName name="ss401_404" localSheetId="26">#REF!</definedName>
    <definedName name="ss401_404" localSheetId="7">#REF!</definedName>
    <definedName name="ss401_404" localSheetId="23">#REF!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[33]Coalmine!#REF!</definedName>
    <definedName name="ssb">[33]Coalmine!#REF!</definedName>
    <definedName name="SSDFF">#REF!</definedName>
    <definedName name="ssf">#REF!</definedName>
    <definedName name="ssfsd">#REF!</definedName>
    <definedName name="ssl">#REF!</definedName>
    <definedName name="Ssm">#REF!</definedName>
    <definedName name="sss" localSheetId="26">#REF!</definedName>
    <definedName name="sss" localSheetId="23">#REF!</definedName>
    <definedName name="sss">#REF!</definedName>
    <definedName name="sss_1">#REF!</definedName>
    <definedName name="ssss">#REF!</definedName>
    <definedName name="sssss">#REF!</definedName>
    <definedName name="SSSSSS" localSheetId="6">[172]PROCTOR!#REF!</definedName>
    <definedName name="SSSSSS" localSheetId="24">#REF!</definedName>
    <definedName name="SSSSSS" localSheetId="3">[172]PROCTOR!#REF!</definedName>
    <definedName name="SSSSSS" localSheetId="29">[172]PROCTOR!#REF!</definedName>
    <definedName name="SSSSSS" localSheetId="20">#REF!</definedName>
    <definedName name="SSSSSS">#REF!</definedName>
    <definedName name="sssssssss" localSheetId="26">#REF!</definedName>
    <definedName name="sssssssss" localSheetId="3">#REF!</definedName>
    <definedName name="sssssssss" localSheetId="29">#REF!</definedName>
    <definedName name="sssssssss" localSheetId="20">#REF!</definedName>
    <definedName name="sssssssss" localSheetId="23">#REF!</definedName>
    <definedName name="sssssssss">#REF!</definedName>
    <definedName name="SSSSSSSSSSSS" localSheetId="26" hidden="1">#REF!</definedName>
    <definedName name="SSSSSSSSSSSS" localSheetId="23" hidden="1">#REF!</definedName>
    <definedName name="SSSSSSSSSSSS" hidden="1">#REF!</definedName>
    <definedName name="sssssssssssss" hidden="1">{"form-D1",#N/A,FALSE,"FORM-D1";"form-D1_amt",#N/A,FALSE,"FORM-D1"}</definedName>
    <definedName name="sssssssssssssas" hidden="1">{"form-D1",#N/A,FALSE,"FORM-D1";"form-D1_amt",#N/A,FALSE,"FORM-D1"}</definedName>
    <definedName name="ST" localSheetId="26">#REF!</definedName>
    <definedName name="ST" localSheetId="23">#REF!</definedName>
    <definedName name="ST" localSheetId="1">#REF!</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 localSheetId="6">'[47]P Staff fac'!$C$4</definedName>
    <definedName name="STAFF" localSheetId="26">#REF!</definedName>
    <definedName name="STAFF" localSheetId="24">#REF!</definedName>
    <definedName name="STAFF" localSheetId="3">'[47]P Staff fac'!$C$4</definedName>
    <definedName name="STAFF" localSheetId="29">'[47]P Staff fac'!$C$4</definedName>
    <definedName name="staff" localSheetId="20">#REF!</definedName>
    <definedName name="STAFF" localSheetId="23">#REF!</definedName>
    <definedName name="STAFF">#REF!</definedName>
    <definedName name="Staff_and_IDL_Ave" localSheetId="26">#REF!</definedName>
    <definedName name="Staff_and_IDL_Ave" localSheetId="23">#REF!</definedName>
    <definedName name="Staff_and_IDL_Ave">#REF!</definedName>
    <definedName name="StaffGrades">#REF!</definedName>
    <definedName name="Stage" localSheetId="6">'[161]Fill this out first...'!$D$12</definedName>
    <definedName name="Stage" localSheetId="26">#REF!</definedName>
    <definedName name="Stage" localSheetId="24">#REF!</definedName>
    <definedName name="Stage" localSheetId="3">'[161]Fill this out first...'!$D$12</definedName>
    <definedName name="Stage" localSheetId="29">'[161]Fill this out first...'!$D$12</definedName>
    <definedName name="Stage" localSheetId="20">#REF!</definedName>
    <definedName name="Stage" localSheetId="23">#REF!</definedName>
    <definedName name="Stage">#REF!</definedName>
    <definedName name="Staircase" localSheetId="20">#REF!</definedName>
    <definedName name="Staircase">#REF!</definedName>
    <definedName name="Staircase2">#REF!</definedName>
    <definedName name="StartLine">#REF!</definedName>
    <definedName name="STATEMENT_1" localSheetId="26">#REF!</definedName>
    <definedName name="STATEMENT_1" localSheetId="23">#REF!</definedName>
    <definedName name="STATEMENT_1">#REF!</definedName>
    <definedName name="STATEMENT_2" localSheetId="26">#REF!</definedName>
    <definedName name="STATEMENT_2" localSheetId="23">#REF!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 localSheetId="1">#REF!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 localSheetId="26">IFERROR(LEFT(INDEX(#REF!,MATCH(#REF!,#REF!,0)),3),"")</definedName>
    <definedName name="STR" localSheetId="24">IFERROR(LEFT(INDEX(#REF!,MATCH(#REF!,#REF!,0)),3),"")</definedName>
    <definedName name="STR" localSheetId="3">IFERROR(LEFT(INDEX(#REF!,MATCH(#REF!,#REF!,0)),3),"")</definedName>
    <definedName name="STR" localSheetId="29">IFERROR(LEFT(INDEX(#REF!,MATCH(#REF!,#REF!,0)),3),"")</definedName>
    <definedName name="STR" localSheetId="20">#REF!</definedName>
    <definedName name="STR" localSheetId="23">IFERROR(LEFT(INDEX(#REF!,MATCH(#REF!,#REF!,0)),3),"")</definedName>
    <definedName name="STR">IFERROR(LEFT(INDEX(#REF!,MATCH(#REF!,#REF!,0)),3),"")</definedName>
    <definedName name="Str.1" localSheetId="6" hidden="1">{"form-D1",#N/A,FALSE,"FORM-D1";"form-D1_amt",#N/A,FALSE,"FORM-D1"}</definedName>
    <definedName name="Str.1" localSheetId="26" hidden="1">{"form-D1",#N/A,FALSE,"FORM-D1";"form-D1_amt",#N/A,FALSE,"FORM-D1"}</definedName>
    <definedName name="Str.1" localSheetId="24" hidden="1">{"form-D1",#N/A,FALSE,"FORM-D1";"form-D1_amt",#N/A,FALSE,"FORM-D1"}</definedName>
    <definedName name="Str.1" localSheetId="3" hidden="1">{"form-D1",#N/A,FALSE,"FORM-D1";"form-D1_amt",#N/A,FALSE,"FORM-D1"}</definedName>
    <definedName name="Str.1" localSheetId="29" hidden="1">{"form-D1",#N/A,FALSE,"FORM-D1";"form-D1_amt",#N/A,FALSE,"FORM-D1"}</definedName>
    <definedName name="Str.1" localSheetId="20" hidden="1">{"form-D1",#N/A,FALSE,"FORM-D1";"form-D1_amt",#N/A,FALSE,"FORM-D1"}</definedName>
    <definedName name="Str.1" localSheetId="23" hidden="1">{"form-D1",#N/A,FALSE,"FORM-D1";"form-D1_amt",#N/A,FALSE,"FORM-D1"}</definedName>
    <definedName name="Str.1" hidden="1">{"form-D1",#N/A,FALSE,"FORM-D1";"form-D1_amt",#N/A,FALSE,"FORM-D1"}</definedName>
    <definedName name="Stretch" localSheetId="6">#REF!</definedName>
    <definedName name="Stretch" localSheetId="26">#REF!</definedName>
    <definedName name="Stretch" localSheetId="20">#REF!</definedName>
    <definedName name="Stretch" localSheetId="23">#REF!</definedName>
    <definedName name="Stretch">#REF!</definedName>
    <definedName name="StrID">#REF!</definedName>
    <definedName name="StringingTool" localSheetId="20">OFFSET(#REF!,0,0,COUNTA(#REF!),1)</definedName>
    <definedName name="StringingTool">OFFSET(#REF!,0,0,COUNTA(#REF!),1)</definedName>
    <definedName name="stru_det" localSheetId="24">#REF!</definedName>
    <definedName name="stru_det">#REF!</definedName>
    <definedName name="Structure" localSheetId="26">#REF!</definedName>
    <definedName name="Structure" localSheetId="3">#REF!</definedName>
    <definedName name="Structure" localSheetId="29">#REF!</definedName>
    <definedName name="Structure" localSheetId="23">#REF!</definedName>
    <definedName name="Structure" localSheetId="1">#REF!</definedName>
    <definedName name="Structure">#REF!</definedName>
    <definedName name="StructureType">#REF!</definedName>
    <definedName name="stub400">'[110]Tower &amp; Stub Master'!$B$77:$I$124</definedName>
    <definedName name="stubtype">'[110]Tower &amp; Stub Master'!$B$129:$C$146</definedName>
    <definedName name="stubtype1">'[110]Tower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 localSheetId="3">#REF!</definedName>
    <definedName name="SUMM" localSheetId="29">#REF!</definedName>
    <definedName name="SUMM">#REF!</definedName>
    <definedName name="SUMMARY" localSheetId="1">#REF!</definedName>
    <definedName name="SUMMARY">#REF!</definedName>
    <definedName name="summary_1">#REF!</definedName>
    <definedName name="SUMMARY_OTHER_EXPS" localSheetId="1">#REF!</definedName>
    <definedName name="SUMMARY_OTHER_EXPS">#REF!</definedName>
    <definedName name="SummaryNew" hidden="1">#REF!</definedName>
    <definedName name="SUMMARYR" localSheetId="3">#REF!</definedName>
    <definedName name="SUMMARYR" localSheetId="29">#REF!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 localSheetId="6">'[87]Civil &amp; design'!$F$14</definedName>
    <definedName name="supb" localSheetId="24">#REF!</definedName>
    <definedName name="supb" localSheetId="3">'[87]Civil &amp; design'!$F$14</definedName>
    <definedName name="supb" localSheetId="29">'[87]Civil &amp; design'!$F$14</definedName>
    <definedName name="supb" localSheetId="20">#REF!</definedName>
    <definedName name="supb">#REF!</definedName>
    <definedName name="supc" localSheetId="6">'[87]Civil &amp; design'!$F$15</definedName>
    <definedName name="supc" localSheetId="24">#REF!</definedName>
    <definedName name="supc" localSheetId="3">'[87]Civil &amp; design'!$F$15</definedName>
    <definedName name="supc" localSheetId="29">'[87]Civil &amp; design'!$F$15</definedName>
    <definedName name="supc" localSheetId="20">#REF!</definedName>
    <definedName name="supc">#REF!</definedName>
    <definedName name="supervisor" localSheetId="6">[173]Inputs!$D$20</definedName>
    <definedName name="supervisor" localSheetId="24">#REF!</definedName>
    <definedName name="supervisor" localSheetId="3">[173]Inputs!$D$20</definedName>
    <definedName name="supervisor" localSheetId="29">[173]Inputs!$D$20</definedName>
    <definedName name="supervisor" localSheetId="20">#REF!</definedName>
    <definedName name="supervisor">#REF!</definedName>
    <definedName name="Supervisors" localSheetId="6">'[65]Basic Rates'!$C$6</definedName>
    <definedName name="Supervisors" localSheetId="24">#REF!</definedName>
    <definedName name="Supervisors" localSheetId="3">'[65]Basic Rates'!$C$6</definedName>
    <definedName name="Supervisors" localSheetId="29">'[65]Basic Rates'!$C$6</definedName>
    <definedName name="Supervisors" localSheetId="20">#REF!</definedName>
    <definedName name="Supervisors">#REF!</definedName>
    <definedName name="supht" localSheetId="6">[174]Intro!$L$124</definedName>
    <definedName name="supht" localSheetId="24">#REF!</definedName>
    <definedName name="supht" localSheetId="3">[174]Intro!$L$124</definedName>
    <definedName name="supht" localSheetId="29">[174]Intro!$L$124</definedName>
    <definedName name="supht" localSheetId="20">#REF!</definedName>
    <definedName name="supht">#REF!</definedName>
    <definedName name="Supplies" localSheetId="26">#REF!</definedName>
    <definedName name="Supplies" localSheetId="20">#REF!</definedName>
    <definedName name="Supplies" localSheetId="23">#REF!</definedName>
    <definedName name="Supplies">#REF!</definedName>
    <definedName name="supply" localSheetId="26">#REF!</definedName>
    <definedName name="supply" localSheetId="23">#REF!</definedName>
    <definedName name="supply">#REF!</definedName>
    <definedName name="Supplykalpaka160714">#REF!</definedName>
    <definedName name="supplysch">#REF!</definedName>
    <definedName name="suproject">#REF!</definedName>
    <definedName name="suresh123">#REF!</definedName>
    <definedName name="SurveyTool" localSheetId="24">OFFSET(#REF!,0,0,COUNTA(#REF!),1)</definedName>
    <definedName name="SurveyTool">OFFSET(#REF!,0,0,COUNTA(#REF!),1)</definedName>
    <definedName name="Sv" localSheetId="24">#REF!</definedName>
    <definedName name="Sv" localSheetId="3">#REF!</definedName>
    <definedName name="Sv" localSheetId="29">#REF!</definedName>
    <definedName name="Sv">#REF!</definedName>
    <definedName name="sw">'[84]220 11  BS '!#REF!</definedName>
    <definedName name="swd_Adl_dis" localSheetId="24">#REF!</definedName>
    <definedName name="swd_Adl_dis" localSheetId="20">#REF!</definedName>
    <definedName name="swd_Adl_dis">#REF!</definedName>
    <definedName name="swd_cd" localSheetId="20">#REF!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 localSheetId="26">#REF!</definedName>
    <definedName name="t" localSheetId="23">#REF!</definedName>
    <definedName name="t">#REF!</definedName>
    <definedName name="t___0">#REF!</definedName>
    <definedName name="t___13">#REF!</definedName>
    <definedName name="T_Type" localSheetId="24">IFERROR(VLOOKUP(#REF!,#REF!,2,FALSE)," ")</definedName>
    <definedName name="T_Type">IFERROR(VLOOKUP(#REF!,#REF!,2,FALSE)," ")</definedName>
    <definedName name="T0">#REF!</definedName>
    <definedName name="T1_" localSheetId="3">#N/A</definedName>
    <definedName name="T1_" localSheetId="29">#N/A</definedName>
    <definedName name="T1_">#N/A</definedName>
    <definedName name="T2_">#N/A</definedName>
    <definedName name="T3_">#N/A</definedName>
    <definedName name="T4_">#N/A</definedName>
    <definedName name="Ta" localSheetId="3">#REF!</definedName>
    <definedName name="Ta" localSheetId="29">#REF!</definedName>
    <definedName name="Ta" localSheetId="20">#REF!</definedName>
    <definedName name="Ta">#REF!</definedName>
    <definedName name="taa">[54]GWC!#REF!</definedName>
    <definedName name="TAB" localSheetId="20">#REF!</definedName>
    <definedName name="TAB">#REF!</definedName>
    <definedName name="Table" localSheetId="6">#REF!</definedName>
    <definedName name="Table" localSheetId="26">#REF!</definedName>
    <definedName name="Table" localSheetId="23">#REF!</definedName>
    <definedName name="Table">#REF!</definedName>
    <definedName name="TABLE_4">#REF!</definedName>
    <definedName name="Table1" localSheetId="6">#REF!</definedName>
    <definedName name="Table1">#REF!</definedName>
    <definedName name="TABLE2">#REF!</definedName>
    <definedName name="tableau1" localSheetId="6">#REF!</definedName>
    <definedName name="tableau1">#REF!</definedName>
    <definedName name="TableRange">#REF!</definedName>
    <definedName name="tables">#REF!</definedName>
    <definedName name="Taf" localSheetId="3">#REF!</definedName>
    <definedName name="Taf" localSheetId="29">#REF!</definedName>
    <definedName name="Taf">#REF!</definedName>
    <definedName name="tala" hidden="1">#REF!</definedName>
    <definedName name="tala_1">#N/A</definedName>
    <definedName name="tala_1_1">"#N/A"</definedName>
    <definedName name="tala_2">#N/A</definedName>
    <definedName name="tamil" localSheetId="24">#REF!</definedName>
    <definedName name="tamil">#REF!</definedName>
    <definedName name="Target" localSheetId="26">#REF!</definedName>
    <definedName name="Target" localSheetId="23">#REF!</definedName>
    <definedName name="Target" localSheetId="1">#REF!</definedName>
    <definedName name="Target">#REF!</definedName>
    <definedName name="Target_Fuction">#REF!</definedName>
    <definedName name="TASK">#REF!</definedName>
    <definedName name="Task_Code">#REF!</definedName>
    <definedName name="Tav" localSheetId="3">#REF!</definedName>
    <definedName name="Tav" localSheetId="29">#REF!</definedName>
    <definedName name="Tav">#REF!</definedName>
    <definedName name="Tax">#REF!</definedName>
    <definedName name="TaxTV">10%</definedName>
    <definedName name="TaxXL">5%</definedName>
    <definedName name="TB" localSheetId="6">#REF!</definedName>
    <definedName name="TB" localSheetId="26">#REF!</definedName>
    <definedName name="tb" localSheetId="20">#REF!</definedName>
    <definedName name="TB" localSheetId="23">#REF!</definedName>
    <definedName name="TB">#REF!</definedName>
    <definedName name="Tbf">[18]Design!#REF!</definedName>
    <definedName name="TBL" localSheetId="6">#REF!</definedName>
    <definedName name="TBL">#REF!</definedName>
    <definedName name="tbl_ProdInfo" localSheetId="6" hidden="1">#REF!</definedName>
    <definedName name="tbl_ProdInfo" hidden="1">#REF!</definedName>
    <definedName name="TBo">#REF!</definedName>
    <definedName name="tc" localSheetId="3">#REF!</definedName>
    <definedName name="tc" localSheetId="29">#REF!</definedName>
    <definedName name="tc">#REF!</definedName>
    <definedName name="tcap">#REF!</definedName>
    <definedName name="tcr">#REF!</definedName>
    <definedName name="TD" localSheetId="3">INDEX('[175] '!$B$1:$B$18,MATCH('[175]  '!$L$507,'[175] '!$A$1:$A$18,0))</definedName>
    <definedName name="TD" localSheetId="29">INDEX('[175] '!$B$1:$B$18,MATCH('[175]  '!$L$507,'[175] '!$A$1:$A$18,0))</definedName>
    <definedName name="TD">INDEX('[175] '!$B$1:$B$18,MATCH('[175]  '!$L$507,'[175] '!$A$1:$A$18,0))</definedName>
    <definedName name="te">#REF!</definedName>
    <definedName name="TE_Rate" localSheetId="24">IFERROR(_xlfn.XLOOKUP(#REF!,#REF!,#REF!),"")</definedName>
    <definedName name="TE_Rate">IFERROR(_xlfn.XLOOKUP(#REF!,#REF!,#REF!),"")</definedName>
    <definedName name="TEC_Inquiry_No">#REF!</definedName>
    <definedName name="TEE">#REF!</definedName>
    <definedName name="teesta">#REF!,#REF!,#REF!,#REF!,#REF!,#REF!,#REF!,#REF!,#REF!</definedName>
    <definedName name="tel" localSheetId="1">#REF!</definedName>
    <definedName name="tel">#REF!</definedName>
    <definedName name="temp" localSheetId="3">#REF!</definedName>
    <definedName name="temp" localSheetId="29">#REF!</definedName>
    <definedName name="temp">#REF!</definedName>
    <definedName name="temp_strainer">#REF!</definedName>
    <definedName name="temp1" localSheetId="3">#REF!</definedName>
    <definedName name="temp1" localSheetId="29">#REF!</definedName>
    <definedName name="temp1">#REF!</definedName>
    <definedName name="tempcoeff" localSheetId="3">#REF!</definedName>
    <definedName name="tempcoeff" localSheetId="29">#REF!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 localSheetId="1">#REF!</definedName>
    <definedName name="test">#REF!</definedName>
    <definedName name="TEST_1">"#REF!"</definedName>
    <definedName name="TEST0" localSheetId="6">#REF!</definedName>
    <definedName name="TEST0" localSheetId="26">#REF!</definedName>
    <definedName name="TEST0" localSheetId="20">#REF!</definedName>
    <definedName name="TEST0" localSheetId="23">#REF!</definedName>
    <definedName name="TEST0">#REF!</definedName>
    <definedName name="TEST1" localSheetId="6">#REF!</definedName>
    <definedName name="TEST1">#REF!</definedName>
    <definedName name="TEST10" localSheetId="6">#REF!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 localSheetId="6">'[58]Machinary_Road Work'!$H$92</definedName>
    <definedName name="textmach" localSheetId="24">#REF!</definedName>
    <definedName name="textmach" localSheetId="3">'[58]Machinary_Road Work'!$H$92</definedName>
    <definedName name="textmach" localSheetId="29">'[58]Machinary_Road Work'!$H$92</definedName>
    <definedName name="textmach" localSheetId="20">#REF!</definedName>
    <definedName name="textmach">#REF!</definedName>
    <definedName name="TextRefCopyRangeCount" hidden="1">1</definedName>
    <definedName name="TF" localSheetId="6">#REF!</definedName>
    <definedName name="TF" localSheetId="26">#REF!</definedName>
    <definedName name="TF" localSheetId="3">#REF!</definedName>
    <definedName name="TF" localSheetId="29">#REF!</definedName>
    <definedName name="TF" localSheetId="20">#REF!</definedName>
    <definedName name="TF" localSheetId="23">#REF!</definedName>
    <definedName name="TF">#REF!</definedName>
    <definedName name="tfbf">#REF!</definedName>
    <definedName name="Tfc">#REF!</definedName>
    <definedName name="Tfd" localSheetId="3">#REF!</definedName>
    <definedName name="Tfd" localSheetId="29">#REF!</definedName>
    <definedName name="Tfd">#REF!</definedName>
    <definedName name="tfvtf">#REF!</definedName>
    <definedName name="TG" localSheetId="6">#REF!</definedName>
    <definedName name="TG">#REF!</definedName>
    <definedName name="TH" localSheetId="3">INDEX('[175] '!$B$1:$B$18,MATCH('[175]  '!$L$515,'[175] '!$A$1:$A$18,0))</definedName>
    <definedName name="TH" localSheetId="29">INDEX('[175] '!$B$1:$B$18,MATCH('[175]  '!$L$515,'[175] '!$A$1:$A$18,0))</definedName>
    <definedName name="TH">INDEX('[175] '!$B$1:$B$18,MATCH('[175]  '!$L$515,'[175]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 localSheetId="6">#REF!</definedName>
    <definedName name="THK">#REF!</definedName>
    <definedName name="ThreeD">#REF!</definedName>
    <definedName name="ThreeTd">#REF!</definedName>
    <definedName name="ThreeTn">#REF!</definedName>
    <definedName name="TI">INDEX('[175] '!$B$1:$B$18,MATCH('[175]  '!$L$517,'[175] '!$A$1:$A$18,0))</definedName>
    <definedName name="TIL">#REF!</definedName>
    <definedName name="timber" localSheetId="6">'[22]Material '!$G$30</definedName>
    <definedName name="timber" localSheetId="24">#REF!</definedName>
    <definedName name="timber" localSheetId="3">'[22]Material '!$G$30</definedName>
    <definedName name="timber" localSheetId="29">'[22]Material '!$G$30</definedName>
    <definedName name="timber" localSheetId="20">#REF!</definedName>
    <definedName name="timber">#REF!</definedName>
    <definedName name="Tip" localSheetId="20">#REF!</definedName>
    <definedName name="Tip">#REF!</definedName>
    <definedName name="TipHr" localSheetId="6">[11]Basicrates!$D$91</definedName>
    <definedName name="TipHr" localSheetId="24">#REF!</definedName>
    <definedName name="TipHr" localSheetId="3">[11]Basicrates!$D$91</definedName>
    <definedName name="TipHr" localSheetId="29">[11]Basicrates!$D$91</definedName>
    <definedName name="TipHr" localSheetId="20">#REF!</definedName>
    <definedName name="TipHr">#REF!</definedName>
    <definedName name="Tipper10MTPOL" localSheetId="6">'[65]Basic Rates'!$C$32</definedName>
    <definedName name="Tipper10MTPOL" localSheetId="24">#REF!</definedName>
    <definedName name="Tipper10MTPOL" localSheetId="3">'[65]Basic Rates'!$C$32</definedName>
    <definedName name="Tipper10MTPOL" localSheetId="29">'[65]Basic Rates'!$C$32</definedName>
    <definedName name="Tipper10MTPOL" localSheetId="20">#REF!</definedName>
    <definedName name="Tipper10MTPOL">#REF!</definedName>
    <definedName name="Tipper14MTPOL" localSheetId="6">'[65]Basic Rates'!$C$30</definedName>
    <definedName name="Tipper14MTPOL" localSheetId="24">#REF!</definedName>
    <definedName name="Tipper14MTPOL" localSheetId="3">'[65]Basic Rates'!$C$30</definedName>
    <definedName name="Tipper14MTPOL" localSheetId="29">'[65]Basic Rates'!$C$30</definedName>
    <definedName name="Tipper14MTPOL" localSheetId="20">#REF!</definedName>
    <definedName name="Tipper14MTPOL">#REF!</definedName>
    <definedName name="TipperDiesel" localSheetId="6">'[132]Cut&amp;Grub'!$F$41</definedName>
    <definedName name="TipperDiesel" localSheetId="24">#REF!</definedName>
    <definedName name="TipperDiesel" localSheetId="3">'[132]Cut&amp;Grub'!$F$41</definedName>
    <definedName name="TipperDiesel" localSheetId="29">'[132]Cut&amp;Grub'!$F$41</definedName>
    <definedName name="TipperDiesel" localSheetId="20">#REF!</definedName>
    <definedName name="TipperDiesel">#REF!</definedName>
    <definedName name="tippertkm" localSheetId="6">'[58]Machinary_Road Work'!$K$50</definedName>
    <definedName name="tippertkm" localSheetId="24">#REF!</definedName>
    <definedName name="tippertkm" localSheetId="3">'[58]Machinary_Road Work'!$K$50</definedName>
    <definedName name="tippertkm" localSheetId="29">'[58]Machinary_Road Work'!$K$50</definedName>
    <definedName name="tippertkm" localSheetId="20">#REF!</definedName>
    <definedName name="tippertkm">#REF!</definedName>
    <definedName name="TITL" localSheetId="20">#REF!</definedName>
    <definedName name="TITL">#REF!</definedName>
    <definedName name="TITLE" localSheetId="26">#REF!</definedName>
    <definedName name="TITLE" localSheetId="23">#REF!</definedName>
    <definedName name="TITLE">#REF!</definedName>
    <definedName name="Title1">#REF!</definedName>
    <definedName name="Title2">#REF!</definedName>
    <definedName name="TJ">INDEX('[175] '!$B$1:$B$18,MATCH('[175]  '!$L$519,'[175] '!$A$1:$A$18,0))</definedName>
    <definedName name="Tk" localSheetId="26">#REF!</definedName>
    <definedName name="Tk" localSheetId="23">#REF!</definedName>
    <definedName name="Tk">#REF!</definedName>
    <definedName name="Tkl">#REF!</definedName>
    <definedName name="TL">INDEX('[175] '!$B$1:$B$18,MATCH('[175]  '!$L$523,'[175] '!$A$1:$A$18,0))</definedName>
    <definedName name="TL_Adv">'[104]TL 13-14'!#REF!</definedName>
    <definedName name="TL_AGWC">'[104]TL 13-14'!#REF!</definedName>
    <definedName name="TL_AM">'[104]TL 13-14'!#REF!</definedName>
    <definedName name="TL_ANFA">'[104]TL 13-14'!#REF!</definedName>
    <definedName name="TL_ANFE">'[104]TL 13-14'!#REF!</definedName>
    <definedName name="TL_ANFEBG">'[104]TL 13-14'!#REF!</definedName>
    <definedName name="TL_ANWC">'[104]TL 13-14'!#REF!</definedName>
    <definedName name="TL_APr">'[104]TL 13-14'!$AN:$AN</definedName>
    <definedName name="TL_Aug">'[104]TL 13-14'!$AR:$AR</definedName>
    <definedName name="TL_Avg_Adv">'[104]TL 13-14'!#REF!</definedName>
    <definedName name="TL_Avg_COI">'[104]TL 13-14'!#REF!</definedName>
    <definedName name="TL_Avg_OCA">'[104]TL 13-14'!#REF!</definedName>
    <definedName name="TL_Avg_OCL">'[104]TL 13-14'!#REF!</definedName>
    <definedName name="TL_Avg_OS">'[104]TL 13-14'!#REF!</definedName>
    <definedName name="TL_Avg_Stk">'[104]TL 13-14'!#REF!</definedName>
    <definedName name="TL_Avg_VC">'[104]TL 13-14'!#REF!</definedName>
    <definedName name="TL_Avg_WC_Key">#REF!</definedName>
    <definedName name="TL_COI">'[104]TL 13-14'!#REF!</definedName>
    <definedName name="TL_Dec">'[104]TL 13-14'!$AV:$AV</definedName>
    <definedName name="TL_Deprn">'[104]TL 13-14'!#REF!</definedName>
    <definedName name="TL_Feb">'[104]TL 13-14'!$AX:$AX</definedName>
    <definedName name="TL_GM">'[104]TL 13-14'!#REF!</definedName>
    <definedName name="TL_Jan">'[104]TL 13-14'!$AW:$AW</definedName>
    <definedName name="TL_Jul">'[104]TL 13-14'!$AQ:$AQ</definedName>
    <definedName name="TL_Jun">'[104]TL 13-14'!$AP:$AP</definedName>
    <definedName name="TL_Key">'[104]TL 13-14'!#REF!</definedName>
    <definedName name="TL_Mar">'[104]TL 13-14'!$AY:$AY</definedName>
    <definedName name="TL_MAT_Sales">'[104]TL 13-14'!#REF!</definedName>
    <definedName name="TL_May">'[104]TL 13-14'!$AO:$AO</definedName>
    <definedName name="TL_Nov">'[104]TL 13-14'!$AU:$AU</definedName>
    <definedName name="TL_NWC">'[104]TL 13-14'!#REF!</definedName>
    <definedName name="TL_OB_Cust">'[104]TL 13-14'!#REF!</definedName>
    <definedName name="TL_OB_IU">'[104]TL 13-14'!#REF!</definedName>
    <definedName name="TL_OCA">'[104]TL 13-14'!#REF!</definedName>
    <definedName name="TL_OCL">'[104]TL 13-14'!#REF!</definedName>
    <definedName name="TL_Oct">'[104]TL 13-14'!$AT:$AT</definedName>
    <definedName name="TL_OD_Common">'[104]TL 13-14'!#REF!</definedName>
    <definedName name="TL_OI_Cust">'[104]TL 13-14'!#REF!</definedName>
    <definedName name="TL_OI_IU">'[104]TL 13-14'!#REF!</definedName>
    <definedName name="TL_OS">'[104]TL 13-14'!#REF!</definedName>
    <definedName name="TL_PBDIT">'[104]TL 13-14'!#REF!</definedName>
    <definedName name="TL_PBIT">'[104]TL 13-14'!#REF!</definedName>
    <definedName name="TL_Per_Key">#REF!</definedName>
    <definedName name="TL_Res_Key">#REF!</definedName>
    <definedName name="TL_Sales_Cust">'[104]TL 13-14'!#REF!</definedName>
    <definedName name="TL_Sales_IU">'[104]TL 13-14'!#REF!</definedName>
    <definedName name="TL_Sep">'[104]TL 13-14'!$AS:$AS</definedName>
    <definedName name="TL_Stk">'[104]TL 13-14'!#REF!</definedName>
    <definedName name="TL_Top_Key">#REF!</definedName>
    <definedName name="TL_VC">'[104]TL 13-14'!#REF!</definedName>
    <definedName name="TL_WC_Key">#REF!</definedName>
    <definedName name="Tm">#REF!</definedName>
    <definedName name="TMBPLA">#REF!</definedName>
    <definedName name="TMBSCA">#REF!</definedName>
    <definedName name="TMD">'[114]except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 localSheetId="6">#REF!,#REF!,#REF!,#REF!,#REF!,#REF!,#REF!,#REF!,#REF!,#REF!,#REF!</definedName>
    <definedName name="TOT" localSheetId="26">#REF!,#REF!,#REF!,#REF!,#REF!,#REF!,#REF!,#REF!,#REF!,#REF!,#REF!</definedName>
    <definedName name="TOT" localSheetId="24">#REF!,#REF!,#REF!,#REF!,#REF!,#REF!,#REF!,#REF!,#REF!,#REF!,#REF!</definedName>
    <definedName name="TOT" localSheetId="3">#REF!,#REF!,#REF!,#REF!,#REF!,#REF!,#REF!,#REF!,#REF!,#REF!,#REF!</definedName>
    <definedName name="TOT" localSheetId="29">#REF!,#REF!,#REF!,#REF!,#REF!,#REF!,#REF!,#REF!,#REF!,#REF!,#REF!</definedName>
    <definedName name="TOT" localSheetId="23">#REF!,#REF!,#REF!,#REF!,#REF!,#REF!,#REF!,#REF!,#REF!,#REF!,#REF!</definedName>
    <definedName name="TOT">#REF!,#REF!,#REF!,#REF!,#REF!,#REF!,#REF!,#REF!,#REF!,#REF!,#REF!</definedName>
    <definedName name="TOT_ST" localSheetId="20">#REF!</definedName>
    <definedName name="TOT_ST">#REF!</definedName>
    <definedName name="total" localSheetId="6">#REF!</definedName>
    <definedName name="total" localSheetId="26">#REF!</definedName>
    <definedName name="total" localSheetId="7">#REF!</definedName>
    <definedName name="total" localSheetId="23">#REF!</definedName>
    <definedName name="total">#REF!</definedName>
    <definedName name="TOTAL_1">"#REF!"</definedName>
    <definedName name="Total_EB" localSheetId="6">#REF!</definedName>
    <definedName name="Total_EB" localSheetId="26">#REF!</definedName>
    <definedName name="Total_EB" localSheetId="24">#REF!</definedName>
    <definedName name="Total_EB" localSheetId="23">#REF!</definedName>
    <definedName name="Total_EB">#REF!</definedName>
    <definedName name="Total_Interest">#REF!</definedName>
    <definedName name="Total_Mandays">#REF!</definedName>
    <definedName name="Total_MP_Peak" localSheetId="6">#REF!</definedName>
    <definedName name="Total_MP_Peak">#REF!</definedName>
    <definedName name="Total_Mth" localSheetId="6">#REF!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 localSheetId="6">[174]Intro!$L$110</definedName>
    <definedName name="totwd" localSheetId="24">#REF!</definedName>
    <definedName name="totwd" localSheetId="3">[174]Intro!$L$110</definedName>
    <definedName name="totwd" localSheetId="29">[174]Intro!$L$110</definedName>
    <definedName name="totwd" localSheetId="20">#REF!</definedName>
    <definedName name="totwd">#REF!</definedName>
    <definedName name="tower" localSheetId="6" hidden="1">{"'PROFITABILITY'!$A$1:$F$45"}</definedName>
    <definedName name="tower" localSheetId="26" hidden="1">{"'PROFITABILITY'!$A$1:$F$45"}</definedName>
    <definedName name="tower" localSheetId="24" hidden="1">{"'PROFITABILITY'!$A$1:$F$45"}</definedName>
    <definedName name="tower" localSheetId="3" hidden="1">{"'PROFITABILITY'!$A$1:$F$45"}</definedName>
    <definedName name="tower" localSheetId="29" hidden="1">{"'PROFITABILITY'!$A$1:$F$45"}</definedName>
    <definedName name="tower" localSheetId="20" hidden="1">{"'PROFITABILITY'!$A$1:$F$45"}</definedName>
    <definedName name="tower" localSheetId="23" hidden="1">{"'PROFITABILITY'!$A$1:$F$45"}</definedName>
    <definedName name="tower" hidden="1">{"'PROFITABILITY'!$A$1:$F$45"}</definedName>
    <definedName name="tower400">'[110]Tower &amp; Stub Master'!$B$46:$I$71</definedName>
    <definedName name="TowerBaseShear">#REF!</definedName>
    <definedName name="TowerBaseWeight">#REF!</definedName>
    <definedName name="TowerBottomFaceWidth">#REF!</definedName>
    <definedName name="towercosting" localSheetId="6" hidden="1">{"'PROFITABILITY'!$A$1:$F$45"}</definedName>
    <definedName name="towercosting" localSheetId="26" hidden="1">{"'PROFITABILITY'!$A$1:$F$45"}</definedName>
    <definedName name="towercosting" localSheetId="24" hidden="1">{"'PROFITABILITY'!$A$1:$F$45"}</definedName>
    <definedName name="towercosting" localSheetId="3" hidden="1">{"'PROFITABILITY'!$A$1:$F$45"}</definedName>
    <definedName name="towercosting" localSheetId="29" hidden="1">{"'PROFITABILITY'!$A$1:$F$45"}</definedName>
    <definedName name="towercosting" localSheetId="20" hidden="1">{"'PROFITABILITY'!$A$1:$F$45"}</definedName>
    <definedName name="towercosting" localSheetId="23" hidden="1">{"'PROFITABILITY'!$A$1:$F$45"}</definedName>
    <definedName name="towercosting" hidden="1">{"'PROFITABILITY'!$A$1:$F$45"}</definedName>
    <definedName name="Towererection">'[112]Tower Erection'!$C$5:$D$23</definedName>
    <definedName name="TowerOverturningMoment">#REF!</definedName>
    <definedName name="towerschedule">#REF!</definedName>
    <definedName name="TOWERTYPE">#REF!</definedName>
    <definedName name="TPROT220">#REF!</definedName>
    <definedName name="TPROT500">#REF!</definedName>
    <definedName name="TR" localSheetId="3">#REF!</definedName>
    <definedName name="TR" localSheetId="29">#REF!</definedName>
    <definedName name="TR">#REF!</definedName>
    <definedName name="tr0">#REF!</definedName>
    <definedName name="TR220CTL">#REF!</definedName>
    <definedName name="TR220FIRE">#REF!</definedName>
    <definedName name="TR500CTL">#REF!</definedName>
    <definedName name="TR500FIRE">#REF!</definedName>
    <definedName name="TRAD" localSheetId="6">[86]CHIFLET!$B$29</definedName>
    <definedName name="TRAD" localSheetId="24">#REF!</definedName>
    <definedName name="TRAD" localSheetId="3">[86]CHIFLET!$B$29</definedName>
    <definedName name="TRAD" localSheetId="29">[86]CHIFLET!$B$29</definedName>
    <definedName name="TRAD" localSheetId="20">#REF!</definedName>
    <definedName name="TRAD">#REF!</definedName>
    <definedName name="TRANS" localSheetId="20">#REF!</definedName>
    <definedName name="TRANS">#REF!</definedName>
    <definedName name="Transport" localSheetId="20">#REF!</definedName>
    <definedName name="Transport">#REF!</definedName>
    <definedName name="TransportCharge">#REF!</definedName>
    <definedName name="TransportTypeName">#REF!</definedName>
    <definedName name="TRAV" localSheetId="26">#REF!</definedName>
    <definedName name="TRAV" localSheetId="23">#REF!</definedName>
    <definedName name="TRAV">#REF!</definedName>
    <definedName name="TRAY_DATA" localSheetId="26">#REF!</definedName>
    <definedName name="TRAY_DATA" localSheetId="23">#REF!</definedName>
    <definedName name="TRAY_DATA">#REF!</definedName>
    <definedName name="tree" hidden="1">{"'TP-SUMMARY'!$I$11:$K$11"}</definedName>
    <definedName name="Tres">#REF!</definedName>
    <definedName name="tres4">#REF!</definedName>
    <definedName name="trolley" localSheetId="6">'[45]MAchinery(R1)'!$G$29</definedName>
    <definedName name="trolley" localSheetId="24">#REF!</definedName>
    <definedName name="trolley" localSheetId="3">'[45]MAchinery(R1)'!$G$29</definedName>
    <definedName name="trolley" localSheetId="29">'[45]MAchinery(R1)'!$G$29</definedName>
    <definedName name="trolley" localSheetId="20">#REF!</definedName>
    <definedName name="trolley">#REF!</definedName>
    <definedName name="trrrrrrrrrrrrr" hidden="1">{"form-D1",#N/A,FALSE,"FORM-D1";"form-D1_amt",#N/A,FALSE,"FORM-D1"}</definedName>
    <definedName name="Trs">#REF!</definedName>
    <definedName name="Trt">#REF!</definedName>
    <definedName name="trt0">#REF!</definedName>
    <definedName name="trttt">'[113]UNP-NCW '!$F$17</definedName>
    <definedName name="try" localSheetId="26">#REF!</definedName>
    <definedName name="try" localSheetId="3">#REF!</definedName>
    <definedName name="try" localSheetId="29">#REF!</definedName>
    <definedName name="try" localSheetId="20">#REF!</definedName>
    <definedName name="try" localSheetId="23">#REF!</definedName>
    <definedName name="try">#REF!</definedName>
    <definedName name="ts" localSheetId="26">#REF!</definedName>
    <definedName name="ts" localSheetId="23">#REF!</definedName>
    <definedName name="ts" localSheetId="1">#REF!</definedName>
    <definedName name="ts">#REF!</definedName>
    <definedName name="tS___0">#REF!</definedName>
    <definedName name="tS___13">#REF!</definedName>
    <definedName name="TSD">#REF!</definedName>
    <definedName name="TSK">#REF!</definedName>
    <definedName name="TSS">#REF!</definedName>
    <definedName name="tst">'[176]REGIONWISE POPULATION'!$C$1:$I$1</definedName>
    <definedName name="tt" localSheetId="1">#REF!</definedName>
    <definedName name="tt">#REF!</definedName>
    <definedName name="TTA">#REF!</definedName>
    <definedName name="TTB">#REF!</definedName>
    <definedName name="TTDI">#REF!</definedName>
    <definedName name="TTE" localSheetId="24">IFERROR(VLOOKUP(#REF!,#REF!,2,FALSE)," ")</definedName>
    <definedName name="TTE" localSheetId="20">IFERROR(VLOOKUP(#REF!,#REF!,2,FALSE)," ")</definedName>
    <definedName name="TTE">IFERROR(VLOOKUP(#REF!,#REF!,2,FALSE)," ")</definedName>
    <definedName name="TTMH">#REF!</definedName>
    <definedName name="TTMT">#REF!</definedName>
    <definedName name="ttp">#REF!</definedName>
    <definedName name="ttrrr">'[113]UNP-NCW '!#REF!</definedName>
    <definedName name="ttt">#REF!</definedName>
    <definedName name="ttttrrrrrrrr">'[113]UNP-NCW '!#REF!</definedName>
    <definedName name="TTWT">#REF!</definedName>
    <definedName name="TTX">#REF!</definedName>
    <definedName name="tube_test_press1_12">#REF!</definedName>
    <definedName name="TUES1">#REF!</definedName>
    <definedName name="tvr">#REF!</definedName>
    <definedName name="tvtv">#REF!</definedName>
    <definedName name="tw">'[143]tower wt.'!$B$3:$C$52</definedName>
    <definedName name="twelve" localSheetId="6">'[103]RATES (2)'!$L$16</definedName>
    <definedName name="twelve" localSheetId="24">#REF!</definedName>
    <definedName name="twelve" localSheetId="3">'[103]RATES (2)'!$L$16</definedName>
    <definedName name="twelve" localSheetId="29">'[103]RATES (2)'!$L$16</definedName>
    <definedName name="twelve" localSheetId="20">#REF!</definedName>
    <definedName name="twelve">#REF!</definedName>
    <definedName name="twenty" localSheetId="6">'[103]RATES (2)'!$L$17</definedName>
    <definedName name="twenty" localSheetId="24">#REF!</definedName>
    <definedName name="twenty" localSheetId="3">'[103]RATES (2)'!$L$17</definedName>
    <definedName name="twenty" localSheetId="29">'[103]RATES (2)'!$L$17</definedName>
    <definedName name="twenty" localSheetId="20">#REF!</definedName>
    <definedName name="twenty">#REF!</definedName>
    <definedName name="twer">#REF!</definedName>
    <definedName name="Twr" localSheetId="26">#REF!</definedName>
    <definedName name="Twr" localSheetId="3">#REF!</definedName>
    <definedName name="Twr" localSheetId="29">#REF!</definedName>
    <definedName name="Twr" localSheetId="20">#REF!</definedName>
    <definedName name="Twr" localSheetId="23">#REF!</definedName>
    <definedName name="Twr">#REF!</definedName>
    <definedName name="TWR_WT" localSheetId="24">IFERROR(VLOOKUP(#REF!,#REF!,2,FALSE),"")</definedName>
    <definedName name="TWR_WT" localSheetId="20">IFERROR(VLOOKUP(#REF!,#REF!,2,FALSE),"")</definedName>
    <definedName name="TWR_WT">IFERROR(VLOOKUP(#REF!,#REF!,2,FALSE),"")</definedName>
    <definedName name="TWRNO">#REF!</definedName>
    <definedName name="TWRNO1">#REF!</definedName>
    <definedName name="TWRNO2">#REF!</definedName>
    <definedName name="TWRTYPE">#REF!</definedName>
    <definedName name="TY" localSheetId="26" hidden="1">#REF!</definedName>
    <definedName name="TY" localSheetId="23" hidden="1">#REF!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 localSheetId="26">#REF!</definedName>
    <definedName name="u" localSheetId="23">#REF!</definedName>
    <definedName name="u" localSheetId="1">#REF!</definedName>
    <definedName name="u">#REF!</definedName>
    <definedName name="UA">INDEX('[175] '!$B$1:$B$18,MATCH('[175]  '!$L$527,'[175] '!$A$1:$A$18,0))</definedName>
    <definedName name="UÀ1576">#REF!</definedName>
    <definedName name="UB">INDEX('[175] '!$B$1:$B$18,MATCH('[175]  '!$L$529,'[175] '!$A$1:$A$18,0))</definedName>
    <definedName name="UBAI">#REF!</definedName>
    <definedName name="UC">INDEX('[175] '!$B$1:$B$18,MATCH('[175]  '!$L$531,'[175] '!$A$1:$A$18,0))</definedName>
    <definedName name="UD">INDEX('[175] '!$B$1:$B$18,MATCH('[175]  '!$L$533,'[175] '!$A$1:$A$18,0))</definedName>
    <definedName name="UE">INDEX('[175] '!$B$1:$B$18,MATCH('[175]  '!$L$535,'[175] '!$A$1:$A$18,0))</definedName>
    <definedName name="ueber">#REF!</definedName>
    <definedName name="UF">INDEX('[175] '!$B$1:$B$18,MATCH('[175]  '!$L$537,'[175] '!$A$1:$A$18,0))</definedName>
    <definedName name="UG">INDEX('[175] '!$B$1:$B$18,MATCH('[175]  '!$L$539,'[175] '!$A$1:$A$18,0))</definedName>
    <definedName name="ughhuj">#REF!</definedName>
    <definedName name="UH">INDEX('[175] '!$B$1:$B$18,MATCH('[175]  '!$L$541,'[175] '!$A$1:$A$18,0))</definedName>
    <definedName name="UI" hidden="1">#REF!</definedName>
    <definedName name="uifsyi">#REF!</definedName>
    <definedName name="UJ">INDEX('[175] '!$B$1:$B$18,MATCH('[175]  '!$L$545,'[175] '!$A$1:$A$18,0))</definedName>
    <definedName name="ujj">#REF!</definedName>
    <definedName name="UKP" localSheetId="26">#REF!</definedName>
    <definedName name="UKP" localSheetId="23">#REF!</definedName>
    <definedName name="UKP" localSheetId="1">#REF!</definedName>
    <definedName name="UKP">#REF!</definedName>
    <definedName name="UMD">'[114]except wiring'!#REF!</definedName>
    <definedName name="un">#REF!</definedName>
    <definedName name="UNION">#REF!</definedName>
    <definedName name="Unit" localSheetId="26">"D1"</definedName>
    <definedName name="Unit" localSheetId="3">"D1"</definedName>
    <definedName name="Unit" localSheetId="29">"D1"</definedName>
    <definedName name="unit" localSheetId="20">#REF!</definedName>
    <definedName name="Unit" localSheetId="23">"D1"</definedName>
    <definedName name="Unit">"D1"</definedName>
    <definedName name="UNIT_PRICE_SCHEDULE" localSheetId="6">#REF!</definedName>
    <definedName name="UNIT_PRICE_SCHEDULE" localSheetId="20">#REF!</definedName>
    <definedName name="UNIT_PRICE_SCHEDULE" localSheetId="1">#REF!</definedName>
    <definedName name="UNIT_PRICE_SCHEDULE">#REF!</definedName>
    <definedName name="Unit_Rate">"E1"</definedName>
    <definedName name="UNITA">#REF!</definedName>
    <definedName name="UNITB">#REF!</definedName>
    <definedName name="UNITC">#REF!</definedName>
    <definedName name="unitD">#REF!</definedName>
    <definedName name="unitdisc" localSheetId="6">#REF!</definedName>
    <definedName name="unitdisc" localSheetId="20">#REF!</definedName>
    <definedName name="unitdisc" localSheetId="1">#REF!</definedName>
    <definedName name="unitdisc">#REF!</definedName>
    <definedName name="UNITS" localSheetId="20">#REF!</definedName>
    <definedName name="UNITS">#REF!</definedName>
    <definedName name="unnamed">#REF!</definedName>
    <definedName name="unnamed_1">#REF!</definedName>
    <definedName name="unnamed_2">#N/A</definedName>
    <definedName name="unnamed_3">#N/A</definedName>
    <definedName name="unnamed_4">#N/A</definedName>
    <definedName name="Unskilledmazdoor" localSheetId="24">#REF!</definedName>
    <definedName name="Unskilledmazdoor">#REF!</definedName>
    <definedName name="Uo" localSheetId="24">#REF!</definedName>
    <definedName name="Uo">#REF!</definedName>
    <definedName name="UP" localSheetId="6">#REF!</definedName>
    <definedName name="UP" localSheetId="26">#REF!</definedName>
    <definedName name="UP" localSheetId="23">#REF!</definedName>
    <definedName name="UP">#REF!</definedName>
    <definedName name="UPS">#REF!</definedName>
    <definedName name="us_cd" localSheetId="6">#REF!</definedName>
    <definedName name="us_cd">#REF!</definedName>
    <definedName name="us_er" localSheetId="6">#REF!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 localSheetId="24">INDEX(#REF!,MATCH(#REF!,#REF!,0))</definedName>
    <definedName name="vct" localSheetId="20">INDEX(#REF!,MATCH(#REF!,#REF!,0))</definedName>
    <definedName name="vct">INDEX(#REF!,MATCH(#REF!,#REF!,0))</definedName>
    <definedName name="VD" localSheetId="24">#REF!</definedName>
    <definedName name="VD">#REF!</definedName>
    <definedName name="Vdes" localSheetId="3">#REF!</definedName>
    <definedName name="Vdes" localSheetId="29">#REF!</definedName>
    <definedName name="Vdes">#REF!</definedName>
    <definedName name="vea">'[177]As per PCA'!#REF!</definedName>
    <definedName name="VehicleList" localSheetId="24">OFFSET(#REF!,0,0,COUNTA(#REF!),1)</definedName>
    <definedName name="VehicleList">OFFSET(#REF!,0,0,COUNTA(#REF!),1)</definedName>
    <definedName name="VehicleLookUp">OFFSET(#REF!,0,0,COUNTA(#REF!),8)</definedName>
    <definedName name="VELOKAL" localSheetId="24">#REF!</definedName>
    <definedName name="VELOKAL">#REF!</definedName>
    <definedName name="Vend" localSheetId="26">#REF!</definedName>
    <definedName name="Vend" localSheetId="24">#REF!</definedName>
    <definedName name="Vend" localSheetId="23">#REF!</definedName>
    <definedName name="Vend">#REF!</definedName>
    <definedName name="venu">150</definedName>
    <definedName name="vertical_col_and_corner_walls" localSheetId="26">#REF!</definedName>
    <definedName name="vertical_col_and_corner_walls" localSheetId="23">#REF!</definedName>
    <definedName name="vertical_col_and_corner_walls">#REF!</definedName>
    <definedName name="VertPltWt" localSheetId="20">#REF!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26" hidden="1">{"'Sheet1'!$A$4386:$N$4591"}</definedName>
    <definedName name="vggfd" localSheetId="24" hidden="1">{"'Sheet1'!$A$4386:$N$4591"}</definedName>
    <definedName name="vggfd" localSheetId="3" hidden="1">{"'Sheet1'!$A$4386:$N$4591"}</definedName>
    <definedName name="vggfd" localSheetId="29" hidden="1">{"'Sheet1'!$A$4386:$N$4591"}</definedName>
    <definedName name="vggfd" localSheetId="20" hidden="1">{"'Sheet1'!$A$4386:$N$4591"}</definedName>
    <definedName name="vggfd" localSheetId="23" hidden="1">{"'Sheet1'!$A$4386:$N$4591"}</definedName>
    <definedName name="vggfd" hidden="1">{"'Sheet1'!$A$4386:$N$4591"}</definedName>
    <definedName name="vgwer">#REF!</definedName>
    <definedName name="vibroroller" localSheetId="6">'[58]Machinary_Road Work'!$K$62</definedName>
    <definedName name="vibroroller" localSheetId="24">#REF!</definedName>
    <definedName name="vibroroller" localSheetId="3">'[58]Machinary_Road Work'!$K$62</definedName>
    <definedName name="vibroroller" localSheetId="29">'[58]Machinary_Road Work'!$K$62</definedName>
    <definedName name="vibroroller" localSheetId="20">#REF!</definedName>
    <definedName name="vibroroller">#REF!</definedName>
    <definedName name="view" localSheetId="26" hidden="1">{"'PROFITABILITY'!$A$1:$F$45"}</definedName>
    <definedName name="view" localSheetId="24" hidden="1">{"'PROFITABILITY'!$A$1:$F$45"}</definedName>
    <definedName name="view" localSheetId="3" hidden="1">{"'PROFITABILITY'!$A$1:$F$45"}</definedName>
    <definedName name="view" localSheetId="29" hidden="1">{"'PROFITABILITY'!$A$1:$F$45"}</definedName>
    <definedName name="view" localSheetId="20" hidden="1">{"'PROFITABILITY'!$A$1:$F$45"}</definedName>
    <definedName name="view" localSheetId="23" hidden="1">{"'PROFITABILITY'!$A$1:$F$45"}</definedName>
    <definedName name="view" hidden="1">{"'PROFITABILITY'!$A$1:$F$45"}</definedName>
    <definedName name="vij">#REF!</definedName>
    <definedName name="vis">#REF!</definedName>
    <definedName name="VITRIFIED" localSheetId="6">'[103]RATES (2)'!$L$46</definedName>
    <definedName name="VITRIFIED" localSheetId="24">#REF!</definedName>
    <definedName name="VITRIFIED" localSheetId="3">'[103]RATES (2)'!$L$46</definedName>
    <definedName name="VITRIFIED" localSheetId="29">'[103]RATES (2)'!$L$46</definedName>
    <definedName name="VITRIFIED" localSheetId="20">#REF!</definedName>
    <definedName name="VITRIFIED">#REF!</definedName>
    <definedName name="VitrifiedTiles" localSheetId="6">'[65]Basic Rates'!$C$22</definedName>
    <definedName name="VitrifiedTiles" localSheetId="24">#REF!</definedName>
    <definedName name="VitrifiedTiles" localSheetId="3">'[65]Basic Rates'!$C$22</definedName>
    <definedName name="VitrifiedTiles" localSheetId="29">'[65]Basic Rates'!$C$22</definedName>
    <definedName name="VitrifiedTiles" localSheetId="20">#REF!</definedName>
    <definedName name="VitrifiedTiles">#REF!</definedName>
    <definedName name="VIVEKANANDA" localSheetId="20">#REF!</definedName>
    <definedName name="VIVEKANANDA">#REF!</definedName>
    <definedName name="viz" localSheetId="20">#REF!</definedName>
    <definedName name="viz">#REF!</definedName>
    <definedName name="vk">[104]FORM7!$R$3:$S$7</definedName>
    <definedName name="VKTLBoltNut" comment="Tackwelding B&amp;N for 765 KV D/C Tower">'[112]Tower Erection'!$K$6:$M$23</definedName>
    <definedName name="Vl">#REF!</definedName>
    <definedName name="Vm">#REF!</definedName>
    <definedName name="Vmax">[18]Design!#REF!</definedName>
    <definedName name="Vmin">[18]Design!#REF!</definedName>
    <definedName name="vo" localSheetId="26">#REF!</definedName>
    <definedName name="vo" localSheetId="23">#REF!</definedName>
    <definedName name="vo">#REF!</definedName>
    <definedName name="Vone">#REF!</definedName>
    <definedName name="VPer">#REF!</definedName>
    <definedName name="VPN">#REF!</definedName>
    <definedName name="vr">#REF!</definedName>
    <definedName name="VR10T" localSheetId="6">[11]Basicrates!$D$97</definedName>
    <definedName name="VR10T" localSheetId="24">#REF!</definedName>
    <definedName name="VR10T" localSheetId="3">[11]Basicrates!$D$97</definedName>
    <definedName name="VR10T" localSheetId="29">[11]Basicrates!$D$97</definedName>
    <definedName name="VR10T" localSheetId="20">#REF!</definedName>
    <definedName name="VR10T">#REF!</definedName>
    <definedName name="Vref" localSheetId="3">#REF!</definedName>
    <definedName name="Vref" localSheetId="29">#REF!</definedName>
    <definedName name="Vref" localSheetId="20">#REF!</definedName>
    <definedName name="Vref">#REF!</definedName>
    <definedName name="vrr" localSheetId="20">#REF!</definedName>
    <definedName name="vrr">#REF!</definedName>
    <definedName name="vs" localSheetId="6" hidden="1">{"'PROFITABILITY'!$A$1:$F$45"}</definedName>
    <definedName name="vs" localSheetId="26" hidden="1">{"'PROFITABILITY'!$A$1:$F$45"}</definedName>
    <definedName name="vs" localSheetId="24" hidden="1">{"'PROFITABILITY'!$A$1:$F$45"}</definedName>
    <definedName name="vs" localSheetId="3" hidden="1">{"'PROFITABILITY'!$A$1:$F$45"}</definedName>
    <definedName name="vs" localSheetId="29" hidden="1">{"'PROFITABILITY'!$A$1:$F$45"}</definedName>
    <definedName name="vs" localSheetId="20" hidden="1">{"'PROFITABILITY'!$A$1:$F$45"}</definedName>
    <definedName name="vs" localSheetId="23"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[54]GWC!#REF!</definedName>
    <definedName name="vwo">#REF!</definedName>
    <definedName name="Vz">#REF!</definedName>
    <definedName name="w" localSheetId="3">#REF!</definedName>
    <definedName name="w" localSheetId="29">#REF!</definedName>
    <definedName name="w">#REF!</definedName>
    <definedName name="w1_w2">#REF!</definedName>
    <definedName name="WAG" localSheetId="6">'[26]Cost of O &amp; O'!$F$31</definedName>
    <definedName name="WAG" localSheetId="24">#REF!</definedName>
    <definedName name="WAG" localSheetId="3">'[26]Cost of O &amp; O'!$F$31</definedName>
    <definedName name="WAG" localSheetId="29">'[26]Cost of O &amp; O'!$F$31</definedName>
    <definedName name="WAG" localSheetId="20">#REF!</definedName>
    <definedName name="WAG">#REF!</definedName>
    <definedName name="WAHAB_ALI">#REF!</definedName>
    <definedName name="Waiting">"Picture 1"</definedName>
    <definedName name="wallht" localSheetId="24">#REF!</definedName>
    <definedName name="wallht">#REF!</definedName>
    <definedName name="wallthk" localSheetId="24">#REF!</definedName>
    <definedName name="wallthk">#REF!</definedName>
    <definedName name="wat" localSheetId="6">'[63]FORM-16'!$A$1:$J$61</definedName>
    <definedName name="wat" localSheetId="24">#REF!</definedName>
    <definedName name="wat" localSheetId="3">'[63]FORM-16'!$A$1:$J$61</definedName>
    <definedName name="wat" localSheetId="29">'[63]FORM-16'!$A$1:$J$61</definedName>
    <definedName name="wat" localSheetId="20">#REF!</definedName>
    <definedName name="wat">#REF!</definedName>
    <definedName name="water" localSheetId="6">'[45]Materials '!$AV$38</definedName>
    <definedName name="water" localSheetId="26">#REF!</definedName>
    <definedName name="water" localSheetId="24">#REF!</definedName>
    <definedName name="water" localSheetId="3">'[45]Materials '!$AV$38</definedName>
    <definedName name="water" localSheetId="29">'[45]Materials '!$AV$38</definedName>
    <definedName name="Water" localSheetId="20">#REF!</definedName>
    <definedName name="water" localSheetId="23">#REF!</definedName>
    <definedName name="water">#REF!</definedName>
    <definedName name="water_funds" localSheetId="26" hidden="1">{"'Sheet1'!$A$4386:$N$4591"}</definedName>
    <definedName name="water_funds" localSheetId="24" hidden="1">{"'Sheet1'!$A$4386:$N$4591"}</definedName>
    <definedName name="water_funds" localSheetId="3" hidden="1">{"'Sheet1'!$A$4386:$N$4591"}</definedName>
    <definedName name="water_funds" localSheetId="29" hidden="1">{"'Sheet1'!$A$4386:$N$4591"}</definedName>
    <definedName name="water_funds" localSheetId="20" hidden="1">{"'Sheet1'!$A$4386:$N$4591"}</definedName>
    <definedName name="water_funds" localSheetId="23" hidden="1">{"'Sheet1'!$A$4386:$N$4591"}</definedName>
    <definedName name="water_funds" hidden="1">{"'Sheet1'!$A$4386:$N$4591"}</definedName>
    <definedName name="Wc" localSheetId="3">#REF!</definedName>
    <definedName name="Wc" localSheetId="29">#REF!</definedName>
    <definedName name="Wc">#REF!</definedName>
    <definedName name="wcl" localSheetId="26">#REF!</definedName>
    <definedName name="wcl" localSheetId="7">#REF!</definedName>
    <definedName name="wcl" localSheetId="23">#REF!</definedName>
    <definedName name="wcl">#REF!</definedName>
    <definedName name="WCT" localSheetId="6">#REF!</definedName>
    <definedName name="WCT" localSheetId="26">#REF!</definedName>
    <definedName name="WCT" localSheetId="7">#REF!</definedName>
    <definedName name="WCT" localSheetId="23">#REF!</definedName>
    <definedName name="WCT">#REF!</definedName>
    <definedName name="wds" localSheetId="6" hidden="1">{"Cost Summary",#N/A,FALSE,"B";"Cost Detail 1",#N/A,FALSE,"C";"Cost Detail 2",#N/A,FALSE,"C"}</definedName>
    <definedName name="wds" localSheetId="26" hidden="1">{"Cost Summary",#N/A,FALSE,"B";"Cost Detail 1",#N/A,FALSE,"C";"Cost Detail 2",#N/A,FALSE,"C"}</definedName>
    <definedName name="wds" localSheetId="24" hidden="1">{"Cost Summary",#N/A,FALSE,"B";"Cost Detail 1",#N/A,FALSE,"C";"Cost Detail 2",#N/A,FALSE,"C"}</definedName>
    <definedName name="wds" localSheetId="3" hidden="1">{"Cost Summary",#N/A,FALSE,"B";"Cost Detail 1",#N/A,FALSE,"C";"Cost Detail 2",#N/A,FALSE,"C"}</definedName>
    <definedName name="wds" localSheetId="29" hidden="1">{"Cost Summary",#N/A,FALSE,"B";"Cost Detail 1",#N/A,FALSE,"C";"Cost Detail 2",#N/A,FALSE,"C"}</definedName>
    <definedName name="wds" localSheetId="20" hidden="1">{"Cost Summary",#N/A,FALSE,"B";"Cost Detail 1",#N/A,FALSE,"C";"Cost Detail 2",#N/A,FALSE,"C"}</definedName>
    <definedName name="wds" localSheetId="23" hidden="1">{"Cost Summary",#N/A,FALSE,"B";"Cost Detail 1",#N/A,FALSE,"C";"Cost Detail 2",#N/A,FALSE,"C"}</definedName>
    <definedName name="wds" hidden="1">{"Cost Summary",#N/A,FALSE,"B";"Cost Detail 1",#N/A,FALSE,"C";"Cost Detail 2",#N/A,FALSE,"C"}</definedName>
    <definedName name="wdwewe">#REF!</definedName>
    <definedName name="WE" localSheetId="6" hidden="1">{#N/A,#N/A,FALSE,"CCTV"}</definedName>
    <definedName name="WE" localSheetId="26" hidden="1">{#N/A,#N/A,FALSE,"CCTV"}</definedName>
    <definedName name="WE" localSheetId="24" hidden="1">{#N/A,#N/A,FALSE,"CCTV"}</definedName>
    <definedName name="WE" localSheetId="3" hidden="1">{#N/A,#N/A,FALSE,"CCTV"}</definedName>
    <definedName name="WE" localSheetId="29" hidden="1">{#N/A,#N/A,FALSE,"CCTV"}</definedName>
    <definedName name="we" localSheetId="20">#REF!</definedName>
    <definedName name="WE" localSheetId="23" hidden="1">{#N/A,#N/A,FALSE,"CCTV"}</definedName>
    <definedName name="WE" hidden="1">{#N/A,#N/A,FALSE,"CCTV"}</definedName>
    <definedName name="WEIGHT_FACTORS_drums" localSheetId="6">#REF!</definedName>
    <definedName name="WEIGHT_FACTORS_drums" localSheetId="26">#REF!</definedName>
    <definedName name="WEIGHT_FACTORS_drums" localSheetId="20">#REF!</definedName>
    <definedName name="WEIGHT_FACTORS_drums" localSheetId="23">#REF!</definedName>
    <definedName name="WEIGHT_FACTORS_drums">#REF!</definedName>
    <definedName name="WeightRange">[125]Tower!$A$1:$B$65536</definedName>
    <definedName name="WELDERS">#REF!</definedName>
    <definedName name="well">#REF!</definedName>
    <definedName name="wem">#REF!</definedName>
    <definedName name="weqweqw">#REF!</definedName>
    <definedName name="weqwerw">#REF!</definedName>
    <definedName name="wer" localSheetId="6">#REF!</definedName>
    <definedName name="wer" localSheetId="3">#REF!</definedName>
    <definedName name="wer" localSheetId="29">#REF!</definedName>
    <definedName name="wer">#REF!</definedName>
    <definedName name="wertt" localSheetId="6" hidden="1">{#N/A,#N/A,FALSE,"COVER1.XLS ";#N/A,#N/A,FALSE,"RACT1.XLS";#N/A,#N/A,FALSE,"RACT2.XLS";#N/A,#N/A,FALSE,"ECCMP";#N/A,#N/A,FALSE,"WELDER.XLS"}</definedName>
    <definedName name="wertt" localSheetId="26" hidden="1">{#N/A,#N/A,FALSE,"COVER1.XLS ";#N/A,#N/A,FALSE,"RACT1.XLS";#N/A,#N/A,FALSE,"RACT2.XLS";#N/A,#N/A,FALSE,"ECCMP";#N/A,#N/A,FALSE,"WELDER.XLS"}</definedName>
    <definedName name="wertt" localSheetId="24" hidden="1">{#N/A,#N/A,FALSE,"COVER1.XLS ";#N/A,#N/A,FALSE,"RACT1.XLS";#N/A,#N/A,FALSE,"RACT2.XLS";#N/A,#N/A,FALSE,"ECCMP";#N/A,#N/A,FALSE,"WELDER.XLS"}</definedName>
    <definedName name="wertt" localSheetId="3" hidden="1">{#N/A,#N/A,FALSE,"COVER1.XLS ";#N/A,#N/A,FALSE,"RACT1.XLS";#N/A,#N/A,FALSE,"RACT2.XLS";#N/A,#N/A,FALSE,"ECCMP";#N/A,#N/A,FALSE,"WELDER.XLS"}</definedName>
    <definedName name="wertt" localSheetId="29" hidden="1">{#N/A,#N/A,FALSE,"COVER1.XLS ";#N/A,#N/A,FALSE,"RACT1.XLS";#N/A,#N/A,FALSE,"RACT2.XLS";#N/A,#N/A,FALSE,"ECCMP";#N/A,#N/A,FALSE,"WELDER.XLS"}</definedName>
    <definedName name="wertt" localSheetId="20" hidden="1">{#N/A,#N/A,FALSE,"COVER1.XLS ";#N/A,#N/A,FALSE,"RACT1.XLS";#N/A,#N/A,FALSE,"RACT2.XLS";#N/A,#N/A,FALSE,"ECCMP";#N/A,#N/A,FALSE,"WELDER.XLS"}</definedName>
    <definedName name="wertt" localSheetId="7" hidden="1">{#N/A,#N/A,FALSE,"COVER1.XLS ";#N/A,#N/A,FALSE,"RACT1.XLS";#N/A,#N/A,FALSE,"RACT2.XLS";#N/A,#N/A,FALSE,"ECCMP";#N/A,#N/A,FALSE,"WELDER.XLS"}</definedName>
    <definedName name="wertt" localSheetId="23" hidden="1">{#N/A,#N/A,FALSE,"COVER1.XLS ";#N/A,#N/A,FALSE,"RACT1.XLS";#N/A,#N/A,FALSE,"RACT2.XLS";#N/A,#N/A,FALSE,"ECCMP";#N/A,#N/A,FALSE,"WELDER.XLS"}</definedName>
    <definedName name="wertt" localSheetId="1" hidden="1">{#N/A,#N/A,FALSE,"COVER1.XLS ";#N/A,#N/A,FALSE,"RACT1.XLS";#N/A,#N/A,FALSE,"RACT2.XLS";#N/A,#N/A,FALSE,"ECCMP";#N/A,#N/A,FALSE,"WELDER.XLS"}</definedName>
    <definedName name="wertt" hidden="1">{#N/A,#N/A,FALSE,"COVER1.XLS ";#N/A,#N/A,FALSE,"RACT1.XLS";#N/A,#N/A,FALSE,"RACT2.XLS";#N/A,#N/A,FALSE,"ECCMP";#N/A,#N/A,FALSE,"WELDER.XLS"}</definedName>
    <definedName name="werw" localSheetId="6">#REF!</definedName>
    <definedName name="werw" localSheetId="26">#REF!</definedName>
    <definedName name="werw" localSheetId="20">#REF!</definedName>
    <definedName name="werw" localSheetId="23">#REF!</definedName>
    <definedName name="werw">#REF!</definedName>
    <definedName name="werwer" localSheetId="6">#REF!</definedName>
    <definedName name="werwer" localSheetId="26">#REF!</definedName>
    <definedName name="werwer" localSheetId="23">#REF!</definedName>
    <definedName name="werwer">#REF!</definedName>
    <definedName name="werwere" hidden="1">#REF!</definedName>
    <definedName name="wewe">[54]GWC!#REF!</definedName>
    <definedName name="WFR">#REF!</definedName>
    <definedName name="Wg">#REF!</definedName>
    <definedName name="wid" localSheetId="6">#REF!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 localSheetId="26">#REF!</definedName>
    <definedName name="Winform" localSheetId="7">#REF!</definedName>
    <definedName name="Winform" localSheetId="23">#REF!</definedName>
    <definedName name="Winform">#REF!</definedName>
    <definedName name="wkarea">#REF!</definedName>
    <definedName name="WKS">#REF!</definedName>
    <definedName name="wktable">#REF!</definedName>
    <definedName name="WLP" localSheetId="6">[67]DSLP!#REF!</definedName>
    <definedName name="WLP" localSheetId="26">#REF!</definedName>
    <definedName name="WLP" localSheetId="24">#REF!</definedName>
    <definedName name="WLP" localSheetId="3">[67]DSLP!#REF!</definedName>
    <definedName name="WLP" localSheetId="29">[67]DSLP!#REF!</definedName>
    <definedName name="WLP" localSheetId="20">#REF!</definedName>
    <definedName name="WLP" localSheetId="23">#REF!</definedName>
    <definedName name="WLP">#REF!</definedName>
    <definedName name="Wm_50_kg" localSheetId="20">#REF!</definedName>
    <definedName name="Wm_50_kg">#REF!</definedName>
    <definedName name="Wm_70_kg">#REF!</definedName>
    <definedName name="wmm75tph" localSheetId="6">'[77]Machinary_Road Work'!$K$98</definedName>
    <definedName name="wmm75tph" localSheetId="24">#REF!</definedName>
    <definedName name="wmm75tph" localSheetId="3">'[77]Machinary_Road Work'!$K$98</definedName>
    <definedName name="wmm75tph" localSheetId="29">'[77]Machinary_Road Work'!$K$98</definedName>
    <definedName name="wmm75tph" localSheetId="20">#REF!</definedName>
    <definedName name="wmm75tph">#REF!</definedName>
    <definedName name="WMP60T" localSheetId="6">[11]Basicrates!$D$134</definedName>
    <definedName name="WMP60T" localSheetId="24">#REF!</definedName>
    <definedName name="WMP60T" localSheetId="3">[11]Basicrates!$D$134</definedName>
    <definedName name="WMP60T" localSheetId="29">[11]Basicrates!$D$134</definedName>
    <definedName name="WMP60T" localSheetId="20">#REF!</definedName>
    <definedName name="WMP60T">#REF!</definedName>
    <definedName name="wndf" localSheetId="20">#REF!</definedName>
    <definedName name="wndf">#REF!</definedName>
    <definedName name="WOL" localSheetId="26">#REF!</definedName>
    <definedName name="WOL" localSheetId="23">#REF!</definedName>
    <definedName name="WOL">#REF!</definedName>
    <definedName name="women">#REF!</definedName>
    <definedName name="word">#REF!</definedName>
    <definedName name="wordings" localSheetId="26">#REF!</definedName>
    <definedName name="wordings" localSheetId="7">#REF!</definedName>
    <definedName name="wordings" localSheetId="23">#REF!</definedName>
    <definedName name="wordings">#REF!</definedName>
    <definedName name="work">#REF!</definedName>
    <definedName name="WORKCAPTAL_BGT2">#REF!</definedName>
    <definedName name="workeq" localSheetId="6">[178]Inputs!$D$21</definedName>
    <definedName name="workeq" localSheetId="24">#REF!</definedName>
    <definedName name="workeq" localSheetId="3">[178]Inputs!$D$21</definedName>
    <definedName name="workeq" localSheetId="29">[178]Inputs!$D$21</definedName>
    <definedName name="workeq" localSheetId="20">#REF!</definedName>
    <definedName name="workeq">#REF!</definedName>
    <definedName name="WORKING_BGT2" localSheetId="26">#REF!</definedName>
    <definedName name="WORKING_BGT2" localSheetId="20">#REF!</definedName>
    <definedName name="WORKING_BGT2" localSheetId="23">#REF!</definedName>
    <definedName name="WORKING_BGT2">#REF!</definedName>
    <definedName name="WorkingDays" localSheetId="6">'[65]Basic Rates'!$C$9</definedName>
    <definedName name="WorkingDays" localSheetId="24">#REF!</definedName>
    <definedName name="WorkingDays" localSheetId="3">'[65]Basic Rates'!$C$9</definedName>
    <definedName name="WorkingDays" localSheetId="29">'[65]Basic Rates'!$C$9</definedName>
    <definedName name="WorkingDays" localSheetId="20">#REF!</definedName>
    <definedName name="WorkingDays">#REF!</definedName>
    <definedName name="WP" localSheetId="26">#REF!</definedName>
    <definedName name="wp" localSheetId="20">#REF!</definedName>
    <definedName name="WP" localSheetId="23">#REF!</definedName>
    <definedName name="WP">#REF!</definedName>
    <definedName name="WPR">#REF!</definedName>
    <definedName name="WQEW">#REF!</definedName>
    <definedName name="wqewe">[54]GWC!#REF!</definedName>
    <definedName name="wqwqe" localSheetId="26">#REF!</definedName>
    <definedName name="wqwqe" localSheetId="23">#REF!</definedName>
    <definedName name="wqwqe">#REF!</definedName>
    <definedName name="wqwrwrqwrqr">[54]GWC!#REF!</definedName>
    <definedName name="wr" hidden="1">{#N/A,#N/A,FALSE,"COVER1.XLS ";#N/A,#N/A,FALSE,"RACT1.XLS";#N/A,#N/A,FALSE,"RACT2.XLS";#N/A,#N/A,FALSE,"ECCMP";#N/A,#N/A,FALSE,"WELDER.XLS"}</definedName>
    <definedName name="wrd" localSheetId="6" hidden="1">{#N/A,#N/A,FALSE,"WRSUMMARY";#N/A,#N/A,FALSE,"ANNEX-1";#N/A,#N/A,FALSE,"ANNEX-2";#N/A,#N/A,FALSE,"ANNEX-3";#N/A,#N/A,FALSE,"WORKING"}</definedName>
    <definedName name="wrd" localSheetId="26" hidden="1">{#N/A,#N/A,FALSE,"WRSUMMARY";#N/A,#N/A,FALSE,"ANNEX-1";#N/A,#N/A,FALSE,"ANNEX-2";#N/A,#N/A,FALSE,"ANNEX-3";#N/A,#N/A,FALSE,"WORKING"}</definedName>
    <definedName name="wrd" localSheetId="24" hidden="1">{#N/A,#N/A,FALSE,"WRSUMMARY";#N/A,#N/A,FALSE,"ANNEX-1";#N/A,#N/A,FALSE,"ANNEX-2";#N/A,#N/A,FALSE,"ANNEX-3";#N/A,#N/A,FALSE,"WORKING"}</definedName>
    <definedName name="wrd" localSheetId="3" hidden="1">{#N/A,#N/A,FALSE,"WRSUMMARY";#N/A,#N/A,FALSE,"ANNEX-1";#N/A,#N/A,FALSE,"ANNEX-2";#N/A,#N/A,FALSE,"ANNEX-3";#N/A,#N/A,FALSE,"WORKING"}</definedName>
    <definedName name="wrd" localSheetId="29" hidden="1">{#N/A,#N/A,FALSE,"WRSUMMARY";#N/A,#N/A,FALSE,"ANNEX-1";#N/A,#N/A,FALSE,"ANNEX-2";#N/A,#N/A,FALSE,"ANNEX-3";#N/A,#N/A,FALSE,"WORKING"}</definedName>
    <definedName name="wrd" localSheetId="20" hidden="1">{#N/A,#N/A,FALSE,"WRSUMMARY";#N/A,#N/A,FALSE,"ANNEX-1";#N/A,#N/A,FALSE,"ANNEX-2";#N/A,#N/A,FALSE,"ANNEX-3";#N/A,#N/A,FALSE,"WORKING"}</definedName>
    <definedName name="wrd" localSheetId="23" hidden="1">{#N/A,#N/A,FALSE,"WRSUMMARY";#N/A,#N/A,FALSE,"ANNEX-1";#N/A,#N/A,FALSE,"ANNEX-2";#N/A,#N/A,FALSE,"ANNEX-3";#N/A,#N/A,FALSE,"WORKING"}</definedName>
    <definedName name="wrd" hidden="1">{#N/A,#N/A,FALSE,"WRSUMMARY";#N/A,#N/A,FALSE,"ANNEX-1";#N/A,#N/A,FALSE,"ANNEX-2";#N/A,#N/A,FALSE,"ANNEX-3";#N/A,#N/A,FALSE,"WORKING"}</definedName>
    <definedName name="WRITE" localSheetId="6" hidden="1">{#N/A,#N/A,FALSE,"CCTV"}</definedName>
    <definedName name="WRITE" localSheetId="26" hidden="1">{#N/A,#N/A,FALSE,"CCTV"}</definedName>
    <definedName name="WRITE" localSheetId="24" hidden="1">{#N/A,#N/A,FALSE,"CCTV"}</definedName>
    <definedName name="WRITE" localSheetId="3" hidden="1">{#N/A,#N/A,FALSE,"CCTV"}</definedName>
    <definedName name="WRITE" localSheetId="29" hidden="1">{#N/A,#N/A,FALSE,"CCTV"}</definedName>
    <definedName name="WRITE" localSheetId="20" hidden="1">{#N/A,#N/A,FALSE,"CCTV"}</definedName>
    <definedName name="WRITE" localSheetId="23" hidden="1">{#N/A,#N/A,FALSE,"CCTV"}</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localSheetId="6" hidden="1">{"Execavation",#N/A,FALSE,"furniture (employer)"}</definedName>
    <definedName name="wrn.abc." localSheetId="26" hidden="1">{"Execavation",#N/A,FALSE,"furniture (employer)"}</definedName>
    <definedName name="wrn.abc." localSheetId="24" hidden="1">{"Execavation",#N/A,FALSE,"furniture (employer)"}</definedName>
    <definedName name="wrn.abc." localSheetId="3" hidden="1">{"Execavation",#N/A,FALSE,"furniture (employer)"}</definedName>
    <definedName name="wrn.abc." localSheetId="29" hidden="1">{"Execavation",#N/A,FALSE,"furniture (employer)"}</definedName>
    <definedName name="wrn.abc." localSheetId="20" hidden="1">{"Execavation",#N/A,FALSE,"furniture (employer)"}</definedName>
    <definedName name="wrn.abc." localSheetId="23" hidden="1">{"Execavation",#N/A,FALSE,"furniture (employer)"}</definedName>
    <definedName name="wrn.abc." hidden="1">{"Execavation",#N/A,FALSE,"furniture (employer)"}</definedName>
    <definedName name="wrn.BM." localSheetId="6" hidden="1">{#N/A,#N/A,FALSE,"CCTV"}</definedName>
    <definedName name="wrn.BM." localSheetId="26" hidden="1">{#N/A,#N/A,FALSE,"CCTV"}</definedName>
    <definedName name="wrn.BM." localSheetId="24" hidden="1">{#N/A,#N/A,FALSE,"CCTV"}</definedName>
    <definedName name="wrn.BM." localSheetId="3" hidden="1">{#N/A,#N/A,FALSE,"CCTV"}</definedName>
    <definedName name="wrn.BM." localSheetId="29" hidden="1">{#N/A,#N/A,FALSE,"CCTV"}</definedName>
    <definedName name="wrn.BM." localSheetId="20" hidden="1">{#N/A,#N/A,FALSE,"CCTV"}</definedName>
    <definedName name="wrn.BM." localSheetId="23" hidden="1">{#N/A,#N/A,FALSE,"CCTV"}</definedName>
    <definedName name="wrn.BM." hidden="1">{#N/A,#N/A,FALSE,"CCTV"}</definedName>
    <definedName name="wrn.budget." localSheetId="6" hidden="1">{"form-D1",#N/A,FALSE,"FORM-D1";"form-D1_amt",#N/A,FALSE,"FORM-D1"}</definedName>
    <definedName name="wrn.budget." localSheetId="26" hidden="1">{"form-D1",#N/A,FALSE,"FORM-D1";"form-D1_amt",#N/A,FALSE,"FORM-D1"}</definedName>
    <definedName name="wrn.budget." localSheetId="24" hidden="1">{"form-D1",#N/A,FALSE,"FORM-D1";"form-D1_amt",#N/A,FALSE,"FORM-D1"}</definedName>
    <definedName name="wrn.budget." localSheetId="3" hidden="1">{"form-D1",#N/A,FALSE,"FORM-D1";"form-D1_amt",#N/A,FALSE,"FORM-D1"}</definedName>
    <definedName name="wrn.budget." localSheetId="29" hidden="1">{"form-D1",#N/A,FALSE,"FORM-D1";"form-D1_amt",#N/A,FALSE,"FORM-D1"}</definedName>
    <definedName name="wrn.budget." localSheetId="20" hidden="1">{"form-D1",#N/A,FALSE,"FORM-D1";"form-D1_amt",#N/A,FALSE,"FORM-D1"}</definedName>
    <definedName name="wrn.budget." localSheetId="23" hidden="1">{"form-D1",#N/A,FALSE,"FORM-D1";"form-D1_amt",#N/A,FALSE,"FORM-D1"}</definedName>
    <definedName name="wrn.budget." hidden="1">{"form-D1",#N/A,FALSE,"FORM-D1";"form-D1_amt",#N/A,FALSE,"FORM-D1"}</definedName>
    <definedName name="wrn.budget._1">NA()</definedName>
    <definedName name="wrn.Co." localSheetId="26" hidden="1">{#N/A,#N/A,TRUE,"GW-Cond";#N/A,#N/A,TRUE,"HW"}</definedName>
    <definedName name="wrn.Co." localSheetId="24" hidden="1">{#N/A,#N/A,TRUE,"GW-Cond";#N/A,#N/A,TRUE,"HW"}</definedName>
    <definedName name="wrn.Co." localSheetId="3" hidden="1">{#N/A,#N/A,TRUE,"GW-Cond";#N/A,#N/A,TRUE,"HW"}</definedName>
    <definedName name="wrn.Co." localSheetId="29" hidden="1">{#N/A,#N/A,TRUE,"GW-Cond";#N/A,#N/A,TRUE,"HW"}</definedName>
    <definedName name="wrn.Co." localSheetId="20" hidden="1">{#N/A,#N/A,TRUE,"GW-Cond";#N/A,#N/A,TRUE,"HW"}</definedName>
    <definedName name="wrn.Co." localSheetId="23" hidden="1">{#N/A,#N/A,TRUE,"GW-Cond";#N/A,#N/A,TRUE,"HW"}</definedName>
    <definedName name="wrn.Co." hidden="1">{#N/A,#N/A,TRUE,"GW-Cond";#N/A,#N/A,TRUE,"HW"}</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localSheetId="6" hidden="1">{#N/A,#N/A,FALSE,"abs";#N/A,#N/A,FALSE,"Annex-I";#N/A,#N/A,FALSE,"Annex-II";#N/A,#N/A,FALSE,"Annex-III";#N/A,#N/A,FALSE,"Annex-IV";#N/A,#N/A,FALSE,"Annex-V";#N/A,#N/A,FALSE,"Annex-VI"}</definedName>
    <definedName name="wrn.cost." localSheetId="26" hidden="1">{#N/A,#N/A,FALSE,"abs";#N/A,#N/A,FALSE,"Annex-I";#N/A,#N/A,FALSE,"Annex-II";#N/A,#N/A,FALSE,"Annex-III";#N/A,#N/A,FALSE,"Annex-IV";#N/A,#N/A,FALSE,"Annex-V";#N/A,#N/A,FALSE,"Annex-VI"}</definedName>
    <definedName name="wrn.cost." localSheetId="24" hidden="1">{#N/A,#N/A,FALSE,"abs";#N/A,#N/A,FALSE,"Annex-I";#N/A,#N/A,FALSE,"Annex-II";#N/A,#N/A,FALSE,"Annex-III";#N/A,#N/A,FALSE,"Annex-IV";#N/A,#N/A,FALSE,"Annex-V";#N/A,#N/A,FALSE,"Annex-VI"}</definedName>
    <definedName name="wrn.cost." localSheetId="3" hidden="1">{#N/A,#N/A,FALSE,"abs";#N/A,#N/A,FALSE,"Annex-I";#N/A,#N/A,FALSE,"Annex-II";#N/A,#N/A,FALSE,"Annex-III";#N/A,#N/A,FALSE,"Annex-IV";#N/A,#N/A,FALSE,"Annex-V";#N/A,#N/A,FALSE,"Annex-VI"}</definedName>
    <definedName name="wrn.cost." localSheetId="29" hidden="1">{#N/A,#N/A,FALSE,"abs";#N/A,#N/A,FALSE,"Annex-I";#N/A,#N/A,FALSE,"Annex-II";#N/A,#N/A,FALSE,"Annex-III";#N/A,#N/A,FALSE,"Annex-IV";#N/A,#N/A,FALSE,"Annex-V";#N/A,#N/A,FALSE,"Annex-VI"}</definedName>
    <definedName name="wrn.cost." localSheetId="20" hidden="1">{#N/A,#N/A,FALSE,"abs";#N/A,#N/A,FALSE,"Annex-I";#N/A,#N/A,FALSE,"Annex-II";#N/A,#N/A,FALSE,"Annex-III";#N/A,#N/A,FALSE,"Annex-IV";#N/A,#N/A,FALSE,"Annex-V";#N/A,#N/A,FALSE,"Annex-VI"}</definedName>
    <definedName name="wrn.cost." localSheetId="23"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6" hidden="1">{"Cost Summary",#N/A,FALSE,"B";"Cost Detail 1",#N/A,FALSE,"C";"Cost Detail 2",#N/A,FALSE,"C"}</definedName>
    <definedName name="wrn.Cost._.Summary." localSheetId="26" hidden="1">{"Cost Summary",#N/A,FALSE,"B";"Cost Detail 1",#N/A,FALSE,"C";"Cost Detail 2",#N/A,FALSE,"C"}</definedName>
    <definedName name="wrn.Cost._.Summary." localSheetId="24" hidden="1">{"Cost Summary",#N/A,FALSE,"B";"Cost Detail 1",#N/A,FALSE,"C";"Cost Detail 2",#N/A,FALSE,"C"}</definedName>
    <definedName name="wrn.Cost._.Summary." localSheetId="3" hidden="1">{"Cost Summary",#N/A,FALSE,"B";"Cost Detail 1",#N/A,FALSE,"C";"Cost Detail 2",#N/A,FALSE,"C"}</definedName>
    <definedName name="wrn.Cost._.Summary." localSheetId="29" hidden="1">{"Cost Summary",#N/A,FALSE,"B";"Cost Detail 1",#N/A,FALSE,"C";"Cost Detail 2",#N/A,FALSE,"C"}</definedName>
    <definedName name="wrn.Cost._.Summary." localSheetId="20" hidden="1">{"Cost Summary",#N/A,FALSE,"B";"Cost Detail 1",#N/A,FALSE,"C";"Cost Detail 2",#N/A,FALSE,"C"}</definedName>
    <definedName name="wrn.Cost._.Summary." localSheetId="23" hidden="1">{"Cost Summary",#N/A,FALSE,"B";"Cost Detail 1",#N/A,FALSE,"C";"Cost Detail 2",#N/A,FALSE,"C"}</definedName>
    <definedName name="wrn.Cost._.Summary." hidden="1">{"Cost Summary",#N/A,FALSE,"B";"Cost Detail 1",#N/A,FALSE,"C";"Cost Detail 2",#N/A,FALSE,"C"}</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localSheetId="26" hidden="1">{"cost",#N/A,FALSE,"B";"Sum",#N/A,FALSE,"C";"Sal1",#N/A,FALSE,"D";"Sal2",#N/A,FALSE,"D";"Mob",#N/A,FALSE,"E";"Eqpcst1",#N/A,FALSE,"F";"Eqpcst2",#N/A,FALSE,"F";"Eqpcst3",#N/A,FALSE,"F";"Est1",#N/A,FALSE,"G";"Est2",#N/A,FALSE,"G";"Fin",#N/A,FALSE,"H";"EqpCal",#N/A,FALSE,"I";"ManCal1",#N/A,FALSE,"J";"ManCal2",#N/A,FALSE,"J";"Consm",#N/A,FALSE,"L";"B O",#N/A,FALSE,"M";"S C",#N/A,FALSE,"N"}</definedName>
    <definedName name="wrn.costprint." localSheetId="24" hidden="1">{"cost",#N/A,FALSE,"B";"Sum",#N/A,FALSE,"C";"Sal1",#N/A,FALSE,"D";"Sal2",#N/A,FALSE,"D";"Mob",#N/A,FALSE,"E";"Eqpcst1",#N/A,FALSE,"F";"Eqpcst2",#N/A,FALSE,"F";"Eqpcst3",#N/A,FALSE,"F";"Est1",#N/A,FALSE,"G";"Est2",#N/A,FALSE,"G";"Fin",#N/A,FALSE,"H";"EqpCal",#N/A,FALSE,"I";"ManCal1",#N/A,FALSE,"J";"ManCal2",#N/A,FALSE,"J";"Consm",#N/A,FALSE,"L";"B O",#N/A,FALSE,"M";"S C",#N/A,FALSE,"N"}</definedName>
    <definedName name="wrn.costprint." localSheetId="3" hidden="1">{"cost",#N/A,FALSE,"B";"Sum",#N/A,FALSE,"C";"Sal1",#N/A,FALSE,"D";"Sal2",#N/A,FALSE,"D";"Mob",#N/A,FALSE,"E";"Eqpcst1",#N/A,FALSE,"F";"Eqpcst2",#N/A,FALSE,"F";"Eqpcst3",#N/A,FALSE,"F";"Est1",#N/A,FALSE,"G";"Est2",#N/A,FALSE,"G";"Fin",#N/A,FALSE,"H";"EqpCal",#N/A,FALSE,"I";"ManCal1",#N/A,FALSE,"J";"ManCal2",#N/A,FALSE,"J";"Consm",#N/A,FALSE,"L";"B O",#N/A,FALSE,"M";"S C",#N/A,FALSE,"N"}</definedName>
    <definedName name="wrn.costprint." localSheetId="29" hidden="1">{"cost",#N/A,FALSE,"B";"Sum",#N/A,FALSE,"C";"Sal1",#N/A,FALSE,"D";"Sal2",#N/A,FALSE,"D";"Mob",#N/A,FALSE,"E";"Eqpcst1",#N/A,FALSE,"F";"Eqpcst2",#N/A,FALSE,"F";"Eqpcst3",#N/A,FALSE,"F";"Est1",#N/A,FALSE,"G";"Est2",#N/A,FALSE,"G";"Fin",#N/A,FALSE,"H";"EqpCal",#N/A,FALSE,"I";"ManCal1",#N/A,FALSE,"J";"ManCal2",#N/A,FALSE,"J";"Consm",#N/A,FALSE,"L";"B O",#N/A,FALSE,"M";"S C",#N/A,FALSE,"N"}</definedName>
    <definedName name="wrn.costprint." localSheetId="20" hidden="1">{"cost",#N/A,FALSE,"B";"Sum",#N/A,FALSE,"C";"Sal1",#N/A,FALSE,"D";"Sal2",#N/A,FALSE,"D";"Mob",#N/A,FALSE,"E";"Eqpcst1",#N/A,FALSE,"F";"Eqpcst2",#N/A,FALSE,"F";"Eqpcst3",#N/A,FALSE,"F";"Est1",#N/A,FALSE,"G";"Est2",#N/A,FALSE,"G";"Fin",#N/A,FALSE,"H";"EqpCal",#N/A,FALSE,"I";"ManCal1",#N/A,FALSE,"J";"ManCal2",#N/A,FALSE,"J";"Consm",#N/A,FALSE,"L";"B O",#N/A,FALSE,"M";"S C",#N/A,FALSE,"N"}</definedName>
    <definedName name="wrn.costprint." localSheetId="23"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6" hidden="1">{"cost",#N/A,FALSE,"B";"Sum",#N/A,FALSE,"C";"Sal1",#N/A,FALSE,"D";"Sal2",#N/A,FALSE,"D";"Mob",#N/A,FALSE,"E";"Eqpcst1",#N/A,FALSE,"F";"Eqpcst2",#N/A,FALSE,"F";"Eqpcst3",#N/A,FALSE,"F";"Est1",#N/A,FALSE,"G";"Est2",#N/A,FALSE,"G";"Fin",#N/A,FALSE,"H";"EqpCal",#N/A,FALSE,"I";"ManCal1",#N/A,FALSE,"J";"ManCal2",#N/A,FALSE,"J";"Consm",#N/A,FALSE,"L";"B O",#N/A,FALSE,"M";"S C",#N/A,FALSE,"N"}</definedName>
    <definedName name="wrn.cp" localSheetId="26" hidden="1">{"cost",#N/A,FALSE,"B";"Sum",#N/A,FALSE,"C";"Sal1",#N/A,FALSE,"D";"Sal2",#N/A,FALSE,"D";"Mob",#N/A,FALSE,"E";"Eqpcst1",#N/A,FALSE,"F";"Eqpcst2",#N/A,FALSE,"F";"Eqpcst3",#N/A,FALSE,"F";"Est1",#N/A,FALSE,"G";"Est2",#N/A,FALSE,"G";"Fin",#N/A,FALSE,"H";"EqpCal",#N/A,FALSE,"I";"ManCal1",#N/A,FALSE,"J";"ManCal2",#N/A,FALSE,"J";"Consm",#N/A,FALSE,"L";"B O",#N/A,FALSE,"M";"S C",#N/A,FALSE,"N"}</definedName>
    <definedName name="wrn.cp" localSheetId="24" hidden="1">{"cost",#N/A,FALSE,"B";"Sum",#N/A,FALSE,"C";"Sal1",#N/A,FALSE,"D";"Sal2",#N/A,FALSE,"D";"Mob",#N/A,FALSE,"E";"Eqpcst1",#N/A,FALSE,"F";"Eqpcst2",#N/A,FALSE,"F";"Eqpcst3",#N/A,FALSE,"F";"Est1",#N/A,FALSE,"G";"Est2",#N/A,FALSE,"G";"Fin",#N/A,FALSE,"H";"EqpCal",#N/A,FALSE,"I";"ManCal1",#N/A,FALSE,"J";"ManCal2",#N/A,FALSE,"J";"Consm",#N/A,FALSE,"L";"B O",#N/A,FALSE,"M";"S C",#N/A,FALSE,"N"}</definedName>
    <definedName name="wrn.cp" localSheetId="3" hidden="1">{"cost",#N/A,FALSE,"B";"Sum",#N/A,FALSE,"C";"Sal1",#N/A,FALSE,"D";"Sal2",#N/A,FALSE,"D";"Mob",#N/A,FALSE,"E";"Eqpcst1",#N/A,FALSE,"F";"Eqpcst2",#N/A,FALSE,"F";"Eqpcst3",#N/A,FALSE,"F";"Est1",#N/A,FALSE,"G";"Est2",#N/A,FALSE,"G";"Fin",#N/A,FALSE,"H";"EqpCal",#N/A,FALSE,"I";"ManCal1",#N/A,FALSE,"J";"ManCal2",#N/A,FALSE,"J";"Consm",#N/A,FALSE,"L";"B O",#N/A,FALSE,"M";"S C",#N/A,FALSE,"N"}</definedName>
    <definedName name="wrn.cp" localSheetId="29" hidden="1">{"cost",#N/A,FALSE,"B";"Sum",#N/A,FALSE,"C";"Sal1",#N/A,FALSE,"D";"Sal2",#N/A,FALSE,"D";"Mob",#N/A,FALSE,"E";"Eqpcst1",#N/A,FALSE,"F";"Eqpcst2",#N/A,FALSE,"F";"Eqpcst3",#N/A,FALSE,"F";"Est1",#N/A,FALSE,"G";"Est2",#N/A,FALSE,"G";"Fin",#N/A,FALSE,"H";"EqpCal",#N/A,FALSE,"I";"ManCal1",#N/A,FALSE,"J";"ManCal2",#N/A,FALSE,"J";"Consm",#N/A,FALSE,"L";"B O",#N/A,FALSE,"M";"S C",#N/A,FALSE,"N"}</definedName>
    <definedName name="wrn.cp" localSheetId="20" hidden="1">{"cost",#N/A,FALSE,"B";"Sum",#N/A,FALSE,"C";"Sal1",#N/A,FALSE,"D";"Sal2",#N/A,FALSE,"D";"Mob",#N/A,FALSE,"E";"Eqpcst1",#N/A,FALSE,"F";"Eqpcst2",#N/A,FALSE,"F";"Eqpcst3",#N/A,FALSE,"F";"Est1",#N/A,FALSE,"G";"Est2",#N/A,FALSE,"G";"Fin",#N/A,FALSE,"H";"EqpCal",#N/A,FALSE,"I";"ManCal1",#N/A,FALSE,"J";"ManCal2",#N/A,FALSE,"J";"Consm",#N/A,FALSE,"L";"B O",#N/A,FALSE,"M";"S C",#N/A,FALSE,"N"}</definedName>
    <definedName name="wrn.cp" localSheetId="23"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2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2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29"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2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2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6"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26"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24"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3"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29"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2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23"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localSheetId="26" hidden="1">{"b",#N/A,FALSE,"B";"C 1",#N/A,FALSE,"C";"C 2",#N/A,FALSE,"C";"D 1",#N/A,FALSE,"D";"d 2",#N/A,FALSE,"D";"D 3",#N/A,FALSE,"D";"E",#N/A,FALSE,"E";"F 1",#N/A,FALSE,"F";"F 2",#N/A,FALSE,"F";"F 3",#N/A,FALSE,"F";"G 1",#N/A,FALSE,"G";"G 2",#N/A,FALSE,"G";"I 1",#N/A,FALSE,"I";"J 1",#N/A,FALSE,"J";"J 2",#N/A,FALSE,"J";"L",#N/A,FALSE,"L";"M 1",#N/A,FALSE,"M";"N",#N/A,FALSE,"N"}</definedName>
    <definedName name="wrn.full." localSheetId="24" hidden="1">{"b",#N/A,FALSE,"B";"C 1",#N/A,FALSE,"C";"C 2",#N/A,FALSE,"C";"D 1",#N/A,FALSE,"D";"d 2",#N/A,FALSE,"D";"D 3",#N/A,FALSE,"D";"E",#N/A,FALSE,"E";"F 1",#N/A,FALSE,"F";"F 2",#N/A,FALSE,"F";"F 3",#N/A,FALSE,"F";"G 1",#N/A,FALSE,"G";"G 2",#N/A,FALSE,"G";"I 1",#N/A,FALSE,"I";"J 1",#N/A,FALSE,"J";"J 2",#N/A,FALSE,"J";"L",#N/A,FALSE,"L";"M 1",#N/A,FALSE,"M";"N",#N/A,FALSE,"N"}</definedName>
    <definedName name="wrn.full." localSheetId="3" hidden="1">{"b",#N/A,FALSE,"B";"C 1",#N/A,FALSE,"C";"C 2",#N/A,FALSE,"C";"D 1",#N/A,FALSE,"D";"d 2",#N/A,FALSE,"D";"D 3",#N/A,FALSE,"D";"E",#N/A,FALSE,"E";"F 1",#N/A,FALSE,"F";"F 2",#N/A,FALSE,"F";"F 3",#N/A,FALSE,"F";"G 1",#N/A,FALSE,"G";"G 2",#N/A,FALSE,"G";"I 1",#N/A,FALSE,"I";"J 1",#N/A,FALSE,"J";"J 2",#N/A,FALSE,"J";"L",#N/A,FALSE,"L";"M 1",#N/A,FALSE,"M";"N",#N/A,FALSE,"N"}</definedName>
    <definedName name="wrn.full." localSheetId="29" hidden="1">{"b",#N/A,FALSE,"B";"C 1",#N/A,FALSE,"C";"C 2",#N/A,FALSE,"C";"D 1",#N/A,FALSE,"D";"d 2",#N/A,FALSE,"D";"D 3",#N/A,FALSE,"D";"E",#N/A,FALSE,"E";"F 1",#N/A,FALSE,"F";"F 2",#N/A,FALSE,"F";"F 3",#N/A,FALSE,"F";"G 1",#N/A,FALSE,"G";"G 2",#N/A,FALSE,"G";"I 1",#N/A,FALSE,"I";"J 1",#N/A,FALSE,"J";"J 2",#N/A,FALSE,"J";"L",#N/A,FALSE,"L";"M 1",#N/A,FALSE,"M";"N",#N/A,FALSE,"N"}</definedName>
    <definedName name="wrn.full." localSheetId="20" hidden="1">{"b",#N/A,FALSE,"B";"C 1",#N/A,FALSE,"C";"C 2",#N/A,FALSE,"C";"D 1",#N/A,FALSE,"D";"d 2",#N/A,FALSE,"D";"D 3",#N/A,FALSE,"D";"E",#N/A,FALSE,"E";"F 1",#N/A,FALSE,"F";"F 2",#N/A,FALSE,"F";"F 3",#N/A,FALSE,"F";"G 1",#N/A,FALSE,"G";"G 2",#N/A,FALSE,"G";"I 1",#N/A,FALSE,"I";"J 1",#N/A,FALSE,"J";"J 2",#N/A,FALSE,"J";"L",#N/A,FALSE,"L";"M 1",#N/A,FALSE,"M";"N",#N/A,FALSE,"N"}</definedName>
    <definedName name="wrn.full." localSheetId="23"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26" hidden="1">{#N/A,#N/A,TRUE,"Front";#N/A,#N/A,TRUE,"Simple Letter";#N/A,#N/A,TRUE,"Inside";#N/A,#N/A,TRUE,"Contents";#N/A,#N/A,TRUE,"Basis";#N/A,#N/A,TRUE,"Inclusions";#N/A,#N/A,TRUE,"Exclusions";#N/A,#N/A,TRUE,"Areas";#N/A,#N/A,TRUE,"Summary";#N/A,#N/A,TRUE,"Detail"}</definedName>
    <definedName name="wrn.Full._.Report." localSheetId="24" hidden="1">{#N/A,#N/A,TRUE,"Front";#N/A,#N/A,TRUE,"Simple Letter";#N/A,#N/A,TRUE,"Inside";#N/A,#N/A,TRUE,"Contents";#N/A,#N/A,TRUE,"Basis";#N/A,#N/A,TRUE,"Inclusions";#N/A,#N/A,TRUE,"Exclusions";#N/A,#N/A,TRUE,"Areas";#N/A,#N/A,TRUE,"Summary";#N/A,#N/A,TRUE,"Detail"}</definedName>
    <definedName name="wrn.Full._.Report." localSheetId="3" hidden="1">{#N/A,#N/A,TRUE,"Front";#N/A,#N/A,TRUE,"Simple Letter";#N/A,#N/A,TRUE,"Inside";#N/A,#N/A,TRUE,"Contents";#N/A,#N/A,TRUE,"Basis";#N/A,#N/A,TRUE,"Inclusions";#N/A,#N/A,TRUE,"Exclusions";#N/A,#N/A,TRUE,"Areas";#N/A,#N/A,TRUE,"Summary";#N/A,#N/A,TRUE,"Detail"}</definedName>
    <definedName name="wrn.Full._.Report." localSheetId="29" hidden="1">{#N/A,#N/A,TRUE,"Front";#N/A,#N/A,TRUE,"Simple Letter";#N/A,#N/A,TRUE,"Inside";#N/A,#N/A,TRUE,"Contents";#N/A,#N/A,TRUE,"Basis";#N/A,#N/A,TRUE,"Inclusions";#N/A,#N/A,TRUE,"Exclusions";#N/A,#N/A,TRUE,"Areas";#N/A,#N/A,TRUE,"Summary";#N/A,#N/A,TRUE,"Detail"}</definedName>
    <definedName name="wrn.Full._.Report." localSheetId="20" hidden="1">{#N/A,#N/A,TRUE,"Front";#N/A,#N/A,TRUE,"Simple Letter";#N/A,#N/A,TRUE,"Inside";#N/A,#N/A,TRUE,"Contents";#N/A,#N/A,TRUE,"Basis";#N/A,#N/A,TRUE,"Inclusions";#N/A,#N/A,TRUE,"Exclusions";#N/A,#N/A,TRUE,"Areas";#N/A,#N/A,TRUE,"Summary";#N/A,#N/A,TRUE,"Detail"}</definedName>
    <definedName name="wrn.Full._.Report." localSheetId="23"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6" hidden="1">{#N/A,#N/A,FALSE,"Wadhal";#N/A,#N/A,FALSE,"Manglad U-S";#N/A,#N/A,FALSE,"Manglad D-S";#N/A,#N/A,FALSE,"Ratanpur U-S";#N/A,#N/A,FALSE,"Ratanpur D-S";#N/A,#N/A,FALSE,"VI Face"}</definedName>
    <definedName name="wrn.item1." localSheetId="26" hidden="1">{#N/A,#N/A,FALSE,"Wadhal";#N/A,#N/A,FALSE,"Manglad U-S";#N/A,#N/A,FALSE,"Manglad D-S";#N/A,#N/A,FALSE,"Ratanpur U-S";#N/A,#N/A,FALSE,"Ratanpur D-S";#N/A,#N/A,FALSE,"VI Face"}</definedName>
    <definedName name="wrn.item1." localSheetId="24" hidden="1">{#N/A,#N/A,FALSE,"Wadhal";#N/A,#N/A,FALSE,"Manglad U-S";#N/A,#N/A,FALSE,"Manglad D-S";#N/A,#N/A,FALSE,"Ratanpur U-S";#N/A,#N/A,FALSE,"Ratanpur D-S";#N/A,#N/A,FALSE,"VI Face"}</definedName>
    <definedName name="wrn.item1." localSheetId="3" hidden="1">{#N/A,#N/A,FALSE,"Wadhal";#N/A,#N/A,FALSE,"Manglad U-S";#N/A,#N/A,FALSE,"Manglad D-S";#N/A,#N/A,FALSE,"Ratanpur U-S";#N/A,#N/A,FALSE,"Ratanpur D-S";#N/A,#N/A,FALSE,"VI Face"}</definedName>
    <definedName name="wrn.item1." localSheetId="29" hidden="1">{#N/A,#N/A,FALSE,"Wadhal";#N/A,#N/A,FALSE,"Manglad U-S";#N/A,#N/A,FALSE,"Manglad D-S";#N/A,#N/A,FALSE,"Ratanpur U-S";#N/A,#N/A,FALSE,"Ratanpur D-S";#N/A,#N/A,FALSE,"VI Face"}</definedName>
    <definedName name="wrn.item1." localSheetId="20" hidden="1">{#N/A,#N/A,FALSE,"Wadhal";#N/A,#N/A,FALSE,"Manglad U-S";#N/A,#N/A,FALSE,"Manglad D-S";#N/A,#N/A,FALSE,"Ratanpur U-S";#N/A,#N/A,FALSE,"Ratanpur D-S";#N/A,#N/A,FALSE,"VI Face"}</definedName>
    <definedName name="wrn.item1." localSheetId="23"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6"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4"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3"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9"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0"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3"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6" hidden="1">{#N/A,#N/A,TRUE,"STEEL";#N/A,#N/A,TRUE,"OUTSIDE FAB.";#N/A,#N/A,TRUE,"WIP";#N/A,#N/A,TRUE,"FINISHED GOODS";#N/A,#N/A,TRUE,"SCRAP"}</definedName>
    <definedName name="wrn.Monthly._.Report." localSheetId="26" hidden="1">{#N/A,#N/A,TRUE,"STEEL";#N/A,#N/A,TRUE,"OUTSIDE FAB.";#N/A,#N/A,TRUE,"WIP";#N/A,#N/A,TRUE,"FINISHED GOODS";#N/A,#N/A,TRUE,"SCRAP"}</definedName>
    <definedName name="wrn.Monthly._.Report." localSheetId="24" hidden="1">{#N/A,#N/A,TRUE,"STEEL";#N/A,#N/A,TRUE,"OUTSIDE FAB.";#N/A,#N/A,TRUE,"WIP";#N/A,#N/A,TRUE,"FINISHED GOODS";#N/A,#N/A,TRUE,"SCRAP"}</definedName>
    <definedName name="wrn.Monthly._.Report." localSheetId="3" hidden="1">{#N/A,#N/A,TRUE,"STEEL";#N/A,#N/A,TRUE,"OUTSIDE FAB.";#N/A,#N/A,TRUE,"WIP";#N/A,#N/A,TRUE,"FINISHED GOODS";#N/A,#N/A,TRUE,"SCRAP"}</definedName>
    <definedName name="wrn.Monthly._.Report." localSheetId="29" hidden="1">{#N/A,#N/A,TRUE,"STEEL";#N/A,#N/A,TRUE,"OUTSIDE FAB.";#N/A,#N/A,TRUE,"WIP";#N/A,#N/A,TRUE,"FINISHED GOODS";#N/A,#N/A,TRUE,"SCRAP"}</definedName>
    <definedName name="wrn.Monthly._.Report." localSheetId="20" hidden="1">{#N/A,#N/A,TRUE,"STEEL";#N/A,#N/A,TRUE,"OUTSIDE FAB.";#N/A,#N/A,TRUE,"WIP";#N/A,#N/A,TRUE,"FINISHED GOODS";#N/A,#N/A,TRUE,"SCRAP"}</definedName>
    <definedName name="wrn.Monthly._.Report." localSheetId="23" hidden="1">{#N/A,#N/A,TRUE,"STEEL";#N/A,#N/A,TRUE,"OUTSIDE FAB.";#N/A,#N/A,TRUE,"WIP";#N/A,#N/A,TRUE,"FINISHED GOODS";#N/A,#N/A,TRUE,"SCRAP"}</definedName>
    <definedName name="wrn.Monthly._.Report." hidden="1">{#N/A,#N/A,TRUE,"STEEL";#N/A,#N/A,TRUE,"OUTSIDE FAB.";#N/A,#N/A,TRUE,"WIP";#N/A,#N/A,TRUE,"FINISHED GOODS";#N/A,#N/A,TRUE,"SCRAP"}</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4"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9"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3"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6" hidden="1">{"PLANNING",#N/A,FALSE,"A"}</definedName>
    <definedName name="wrn.PLANNING." localSheetId="26" hidden="1">{"PLANNING",#N/A,FALSE,"A"}</definedName>
    <definedName name="wrn.PLANNING." localSheetId="24" hidden="1">{"PLANNING",#N/A,FALSE,"A"}</definedName>
    <definedName name="wrn.PLANNING." localSheetId="3" hidden="1">{"PLANNING",#N/A,FALSE,"A"}</definedName>
    <definedName name="wrn.PLANNING." localSheetId="29" hidden="1">{"PLANNING",#N/A,FALSE,"A"}</definedName>
    <definedName name="wrn.PLANNING." localSheetId="20" hidden="1">{"PLANNING",#N/A,FALSE,"A"}</definedName>
    <definedName name="wrn.PLANNING." localSheetId="23" hidden="1">{"PLANNING",#N/A,FALSE,"A"}</definedName>
    <definedName name="wrn.PLANNING." hidden="1">{"PLANNING",#N/A,FALSE,"A"}</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4"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9"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3"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6" hidden="1">{#N/A,#N/A,FALSE,"COVER.XLS";#N/A,#N/A,FALSE,"RACT1.XLS";#N/A,#N/A,FALSE,"RACT2.XLS";#N/A,#N/A,FALSE,"ECCMP";#N/A,#N/A,FALSE,"WELDER.XLS"}</definedName>
    <definedName name="wrn.report." localSheetId="26" hidden="1">{#N/A,#N/A,FALSE,"COVER.XLS";#N/A,#N/A,FALSE,"RACT1.XLS";#N/A,#N/A,FALSE,"RACT2.XLS";#N/A,#N/A,FALSE,"ECCMP";#N/A,#N/A,FALSE,"WELDER.XLS"}</definedName>
    <definedName name="wrn.report." localSheetId="24" hidden="1">{#N/A,#N/A,FALSE,"COVER.XLS";#N/A,#N/A,FALSE,"RACT1.XLS";#N/A,#N/A,FALSE,"RACT2.XLS";#N/A,#N/A,FALSE,"ECCMP";#N/A,#N/A,FALSE,"WELDER.XLS"}</definedName>
    <definedName name="wrn.report." localSheetId="3" hidden="1">{#N/A,#N/A,FALSE,"COVER.XLS";#N/A,#N/A,FALSE,"RACT1.XLS";#N/A,#N/A,FALSE,"RACT2.XLS";#N/A,#N/A,FALSE,"ECCMP";#N/A,#N/A,FALSE,"WELDER.XLS"}</definedName>
    <definedName name="wrn.report." localSheetId="29" hidden="1">{#N/A,#N/A,FALSE,"COVER.XLS";#N/A,#N/A,FALSE,"RACT1.XLS";#N/A,#N/A,FALSE,"RACT2.XLS";#N/A,#N/A,FALSE,"ECCMP";#N/A,#N/A,FALSE,"WELDER.XLS"}</definedName>
    <definedName name="wrn.report." localSheetId="20"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23" hidden="1">{#N/A,#N/A,FALSE,"COVER.XLS";#N/A,#N/A,FALSE,"RACT1.XLS";#N/A,#N/A,FALSE,"RACT2.XLS";#N/A,#N/A,FALSE,"ECCMP";#N/A,#N/A,FALSE,"WELDER.XLS"}</definedName>
    <definedName name="wrn.report." localSheetId="1" hidden="1">{#N/A,#N/A,FALSE,"COVER.XLS";#N/A,#N/A,FALSE,"RACT1.XLS";#N/A,#N/A,FALSE,"RACT2.XLS";#N/A,#N/A,FALSE,"ECCMP";#N/A,#N/A,FALSE,"WELDER.XLS"}</definedName>
    <definedName name="wrn.report." hidden="1">{#N/A,#N/A,FALSE,"COVER.XLS";#N/A,#N/A,FALSE,"RACT1.XLS";#N/A,#N/A,FALSE,"RACT2.XLS";#N/A,#N/A,FALSE,"ECCMP";#N/A,#N/A,FALSE,"WELDER.XLS"}</definedName>
    <definedName name="wrn.RPLINS." localSheetId="6" hidden="1">{#N/A,#N/A,FALSE,"str_title";#N/A,#N/A,FALSE,"SUM";#N/A,#N/A,FALSE,"Scope";#N/A,#N/A,FALSE,"PIE-Jn";#N/A,#N/A,FALSE,"PIE-Jn_Hz";#N/A,#N/A,FALSE,"Liq_Plan";#N/A,#N/A,FALSE,"S_Curve";#N/A,#N/A,FALSE,"Liq_Prof";#N/A,#N/A,FALSE,"Man_Pwr";#N/A,#N/A,FALSE,"Man_Prof"}</definedName>
    <definedName name="wrn.RPLINS." localSheetId="26" hidden="1">{#N/A,#N/A,FALSE,"str_title";#N/A,#N/A,FALSE,"SUM";#N/A,#N/A,FALSE,"Scope";#N/A,#N/A,FALSE,"PIE-Jn";#N/A,#N/A,FALSE,"PIE-Jn_Hz";#N/A,#N/A,FALSE,"Liq_Plan";#N/A,#N/A,FALSE,"S_Curve";#N/A,#N/A,FALSE,"Liq_Prof";#N/A,#N/A,FALSE,"Man_Pwr";#N/A,#N/A,FALSE,"Man_Prof"}</definedName>
    <definedName name="wrn.RPLINS." localSheetId="24" hidden="1">{#N/A,#N/A,FALSE,"str_title";#N/A,#N/A,FALSE,"SUM";#N/A,#N/A,FALSE,"Scope";#N/A,#N/A,FALSE,"PIE-Jn";#N/A,#N/A,FALSE,"PIE-Jn_Hz";#N/A,#N/A,FALSE,"Liq_Plan";#N/A,#N/A,FALSE,"S_Curve";#N/A,#N/A,FALSE,"Liq_Prof";#N/A,#N/A,FALSE,"Man_Pwr";#N/A,#N/A,FALSE,"Man_Prof"}</definedName>
    <definedName name="wrn.RPLINS." localSheetId="3" hidden="1">{#N/A,#N/A,FALSE,"str_title";#N/A,#N/A,FALSE,"SUM";#N/A,#N/A,FALSE,"Scope";#N/A,#N/A,FALSE,"PIE-Jn";#N/A,#N/A,FALSE,"PIE-Jn_Hz";#N/A,#N/A,FALSE,"Liq_Plan";#N/A,#N/A,FALSE,"S_Curve";#N/A,#N/A,FALSE,"Liq_Prof";#N/A,#N/A,FALSE,"Man_Pwr";#N/A,#N/A,FALSE,"Man_Prof"}</definedName>
    <definedName name="wrn.RPLINS." localSheetId="29" hidden="1">{#N/A,#N/A,FALSE,"str_title";#N/A,#N/A,FALSE,"SUM";#N/A,#N/A,FALSE,"Scope";#N/A,#N/A,FALSE,"PIE-Jn";#N/A,#N/A,FALSE,"PIE-Jn_Hz";#N/A,#N/A,FALSE,"Liq_Plan";#N/A,#N/A,FALSE,"S_Curve";#N/A,#N/A,FALSE,"Liq_Prof";#N/A,#N/A,FALSE,"Man_Pwr";#N/A,#N/A,FALSE,"Man_Prof"}</definedName>
    <definedName name="wrn.RPLINS." localSheetId="20"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23"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6" hidden="1">{#N/A,#N/A,FALSE,"COVER1.XLS ";#N/A,#N/A,FALSE,"RACT1.XLS";#N/A,#N/A,FALSE,"RACT2.XLS";#N/A,#N/A,FALSE,"ECCMP";#N/A,#N/A,FALSE,"WELDER.XLS"}</definedName>
    <definedName name="wrn.summary." localSheetId="26" hidden="1">{#N/A,#N/A,FALSE,"COVER1.XLS ";#N/A,#N/A,FALSE,"RACT1.XLS";#N/A,#N/A,FALSE,"RACT2.XLS";#N/A,#N/A,FALSE,"ECCMP";#N/A,#N/A,FALSE,"WELDER.XLS"}</definedName>
    <definedName name="wrn.summary." localSheetId="24" hidden="1">{#N/A,#N/A,FALSE,"COVER1.XLS ";#N/A,#N/A,FALSE,"RACT1.XLS";#N/A,#N/A,FALSE,"RACT2.XLS";#N/A,#N/A,FALSE,"ECCMP";#N/A,#N/A,FALSE,"WELDER.XLS"}</definedName>
    <definedName name="wrn.summary." localSheetId="3" hidden="1">{#N/A,#N/A,FALSE,"COVER1.XLS ";#N/A,#N/A,FALSE,"RACT1.XLS";#N/A,#N/A,FALSE,"RACT2.XLS";#N/A,#N/A,FALSE,"ECCMP";#N/A,#N/A,FALSE,"WELDER.XLS"}</definedName>
    <definedName name="wrn.summary." localSheetId="29" hidden="1">{#N/A,#N/A,FALSE,"COVER1.XLS ";#N/A,#N/A,FALSE,"RACT1.XLS";#N/A,#N/A,FALSE,"RACT2.XLS";#N/A,#N/A,FALSE,"ECCMP";#N/A,#N/A,FALSE,"WELDER.XLS"}</definedName>
    <definedName name="wrn.summary." localSheetId="20"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23" hidden="1">{#N/A,#N/A,FALSE,"COVER1.XLS ";#N/A,#N/A,FALSE,"RACT1.XLS";#N/A,#N/A,FALSE,"RACT2.XLS";#N/A,#N/A,FALSE,"ECCMP";#N/A,#N/A,FALSE,"WELDER.XLS"}</definedName>
    <definedName name="wrn.summary." localSheetId="1" hidden="1">{#N/A,#N/A,FALSE,"COVER1.XLS ";#N/A,#N/A,FALSE,"RACT1.XLS";#N/A,#N/A,FALSE,"RACT2.XLS";#N/A,#N/A,FALSE,"ECCMP";#N/A,#N/A,FALSE,"WELDER.XLS"}</definedName>
    <definedName name="wrn.summary." hidden="1">{#N/A,#N/A,FALSE,"COVER1.XLS ";#N/A,#N/A,FALSE,"RACT1.XLS";#N/A,#N/A,FALSE,"RACT2.XLS";#N/A,#N/A,FALSE,"ECCMP";#N/A,#N/A,FALSE,"WELDER.XLS"}</definedName>
    <definedName name="wrn.test." hidden="1">{#N/A,#N/A,FALSE,"Motor List"}</definedName>
    <definedName name="wrn.Test._.Report." localSheetId="6" hidden="1">{#N/A,#N/A,FALSE,"DATA D.I.";#N/A,#N/A,FALSE,"DATA C.I."}</definedName>
    <definedName name="wrn.Test._.Report." localSheetId="26" hidden="1">{#N/A,#N/A,FALSE,"DATA D.I.";#N/A,#N/A,FALSE,"DATA C.I."}</definedName>
    <definedName name="wrn.Test._.Report." localSheetId="24" hidden="1">{#N/A,#N/A,FALSE,"DATA D.I.";#N/A,#N/A,FALSE,"DATA C.I."}</definedName>
    <definedName name="wrn.Test._.Report." localSheetId="3" hidden="1">{#N/A,#N/A,FALSE,"DATA D.I.";#N/A,#N/A,FALSE,"DATA C.I."}</definedName>
    <definedName name="wrn.Test._.Report." localSheetId="29" hidden="1">{#N/A,#N/A,FALSE,"DATA D.I.";#N/A,#N/A,FALSE,"DATA C.I."}</definedName>
    <definedName name="wrn.Test._.Report." localSheetId="20" hidden="1">{#N/A,#N/A,FALSE,"DATA D.I.";#N/A,#N/A,FALSE,"DATA C.I."}</definedName>
    <definedName name="wrn.Test._.Report." localSheetId="23" hidden="1">{#N/A,#N/A,FALSE,"DATA D.I.";#N/A,#N/A,FALSE,"DATA C.I."}</definedName>
    <definedName name="wrn.Test._.Report." hidden="1">{#N/A,#N/A,FALSE,"DATA D.I.";#N/A,#N/A,FALSE,"DATA C.I."}</definedName>
    <definedName name="wrn.WEEKLY." localSheetId="6" hidden="1">{#N/A,#N/A,FALSE,"WRSUMMARY";#N/A,#N/A,FALSE,"ANNEX-1";#N/A,#N/A,FALSE,"ANNEX-2";#N/A,#N/A,FALSE,"ANNEX-3";#N/A,#N/A,FALSE,"WORKING"}</definedName>
    <definedName name="wrn.WEEKLY." localSheetId="26" hidden="1">{#N/A,#N/A,FALSE,"WRSUMMARY";#N/A,#N/A,FALSE,"ANNEX-1";#N/A,#N/A,FALSE,"ANNEX-2";#N/A,#N/A,FALSE,"ANNEX-3";#N/A,#N/A,FALSE,"WORKING"}</definedName>
    <definedName name="wrn.WEEKLY." localSheetId="24" hidden="1">{#N/A,#N/A,FALSE,"WRSUMMARY";#N/A,#N/A,FALSE,"ANNEX-1";#N/A,#N/A,FALSE,"ANNEX-2";#N/A,#N/A,FALSE,"ANNEX-3";#N/A,#N/A,FALSE,"WORKING"}</definedName>
    <definedName name="wrn.WEEKLY." localSheetId="3" hidden="1">{#N/A,#N/A,FALSE,"WRSUMMARY";#N/A,#N/A,FALSE,"ANNEX-1";#N/A,#N/A,FALSE,"ANNEX-2";#N/A,#N/A,FALSE,"ANNEX-3";#N/A,#N/A,FALSE,"WORKING"}</definedName>
    <definedName name="wrn.WEEKLY." localSheetId="29" hidden="1">{#N/A,#N/A,FALSE,"WRSUMMARY";#N/A,#N/A,FALSE,"ANNEX-1";#N/A,#N/A,FALSE,"ANNEX-2";#N/A,#N/A,FALSE,"ANNEX-3";#N/A,#N/A,FALSE,"WORKING"}</definedName>
    <definedName name="wrn.WEEKLY." localSheetId="20" hidden="1">{#N/A,#N/A,FALSE,"WRSUMMARY";#N/A,#N/A,FALSE,"ANNEX-1";#N/A,#N/A,FALSE,"ANNEX-2";#N/A,#N/A,FALSE,"ANNEX-3";#N/A,#N/A,FALSE,"WORKING"}</definedName>
    <definedName name="wrn.WEEKLY." localSheetId="23" hidden="1">{#N/A,#N/A,FALSE,"WRSUMMARY";#N/A,#N/A,FALSE,"ANNEX-1";#N/A,#N/A,FALSE,"ANNEX-2";#N/A,#N/A,FALSE,"ANNEX-3";#N/A,#N/A,FALSE,"WORKING"}</definedName>
    <definedName name="wrn.WEEKLY." hidden="1">{#N/A,#N/A,FALSE,"WRSUMMARY";#N/A,#N/A,FALSE,"ANNEX-1";#N/A,#N/A,FALSE,"ANNEX-2";#N/A,#N/A,FALSE,"ANNEX-3";#N/A,#N/A,FALSE,"WORKING"}</definedName>
    <definedName name="WT" localSheetId="6">#REF!</definedName>
    <definedName name="WT" localSheetId="26">#REF!</definedName>
    <definedName name="WT" localSheetId="7">#REF!</definedName>
    <definedName name="WT" localSheetId="23">#REF!</definedName>
    <definedName name="WT">#REF!</definedName>
    <definedName name="wt.m">#REF!</definedName>
    <definedName name="Wtan1" localSheetId="6">[11]Basicrates!$D$96</definedName>
    <definedName name="Wtan1" localSheetId="24">#REF!</definedName>
    <definedName name="Wtan1" localSheetId="3">[11]Basicrates!$D$96</definedName>
    <definedName name="Wtan1" localSheetId="29">[11]Basicrates!$D$96</definedName>
    <definedName name="Wtan1" localSheetId="20">#REF!</definedName>
    <definedName name="Wtan1">#REF!</definedName>
    <definedName name="wu" localSheetId="3">#REF!</definedName>
    <definedName name="wu" localSheetId="29">#REF!</definedName>
    <definedName name="wu" localSheetId="20">#REF!</definedName>
    <definedName name="wu">#REF!</definedName>
    <definedName name="ww" localSheetId="26">#REF!</definedName>
    <definedName name="ww" localSheetId="23">#REF!</definedName>
    <definedName name="ww">#REF!</definedName>
    <definedName name="www" localSheetId="26">#REF!</definedName>
    <definedName name="www" localSheetId="7">#REF!</definedName>
    <definedName name="www" localSheetId="23">#REF!</definedName>
    <definedName name="www">#REF!</definedName>
    <definedName name="wwww" hidden="1">#REF!</definedName>
    <definedName name="x" localSheetId="26">#REF!</definedName>
    <definedName name="x" localSheetId="23">#REF!</definedName>
    <definedName name="x" localSheetId="1">#REF!</definedName>
    <definedName name="x">#REF!</definedName>
    <definedName name="X_1">"#REF!"</definedName>
    <definedName name="X_2">"#REF!"</definedName>
    <definedName name="X0G" localSheetId="24">#REF!</definedName>
    <definedName name="X0G">#REF!</definedName>
    <definedName name="x1byr1" localSheetId="24">#REF!</definedName>
    <definedName name="x1byr1">#REF!</definedName>
    <definedName name="x1x" localSheetId="24">#REF!</definedName>
    <definedName name="x1x" localSheetId="3">#REF!</definedName>
    <definedName name="x1x" localSheetId="29">#REF!</definedName>
    <definedName name="x1x">#REF!</definedName>
    <definedName name="X2G">#REF!</definedName>
    <definedName name="x2x" localSheetId="3">#REF!</definedName>
    <definedName name="x2x" localSheetId="29">#REF!</definedName>
    <definedName name="x2x">#REF!</definedName>
    <definedName name="x3x" localSheetId="3">#REF!</definedName>
    <definedName name="x3x" localSheetId="29">#REF!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 localSheetId="26">#REF!</definedName>
    <definedName name="Xl" localSheetId="23">#REF!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localSheetId="6" hidden="1">#REF!</definedName>
    <definedName name="XRefCopy1" localSheetId="26" hidden="1">#REF!</definedName>
    <definedName name="XRefCopy1" localSheetId="20" hidden="1">#REF!</definedName>
    <definedName name="XRefCopy1" localSheetId="23" hidden="1">#REF!</definedName>
    <definedName name="XRefCopy1" hidden="1">#REF!</definedName>
    <definedName name="XRefCopy10" localSheetId="6" hidden="1">#REF!</definedName>
    <definedName name="XRefCopy10" localSheetId="26" hidden="1">#REF!</definedName>
    <definedName name="XRefCopy10" localSheetId="23" hidden="1">#REF!</definedName>
    <definedName name="XRefCopy10" hidden="1">#REF!</definedName>
    <definedName name="XRefCopy10Row" localSheetId="6" hidden="1">#REF!</definedName>
    <definedName name="XRefCopy10Row" localSheetId="26" hidden="1">#REF!</definedName>
    <definedName name="XRefCopy10Row" localSheetId="23"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localSheetId="6" hidden="1">#REF!</definedName>
    <definedName name="XRefPaste10" localSheetId="26" hidden="1">#REF!</definedName>
    <definedName name="XRefPaste10" localSheetId="20" hidden="1">#REF!</definedName>
    <definedName name="XRefPaste10" localSheetId="23" hidden="1">#REF!</definedName>
    <definedName name="XRefPaste10" hidden="1">#REF!</definedName>
    <definedName name="XRefPaste10Row" localSheetId="6" hidden="1">#REF!</definedName>
    <definedName name="XRefPaste10Row" localSheetId="26" hidden="1">#REF!</definedName>
    <definedName name="XRefPaste10Row" localSheetId="23" hidden="1">#REF!</definedName>
    <definedName name="XRefPaste10Row" hidden="1">#REF!</definedName>
    <definedName name="XRefPaste11" localSheetId="6" hidden="1">#REF!</definedName>
    <definedName name="XRefPaste11" localSheetId="26" hidden="1">#REF!</definedName>
    <definedName name="XRefPaste11" localSheetId="23"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6">#REF!</definedName>
    <definedName name="XX" localSheetId="26">#REF!</definedName>
    <definedName name="XX" localSheetId="20">#REF!</definedName>
    <definedName name="XX" localSheetId="23">#REF!</definedName>
    <definedName name="XX">#REF!</definedName>
    <definedName name="xxh02">[25]CAL!#REF!</definedName>
    <definedName name="xxh03">[25]CAL!#REF!</definedName>
    <definedName name="xxx" localSheetId="6">#REF!</definedName>
    <definedName name="xxx" localSheetId="3">#REF!</definedName>
    <definedName name="xxx" localSheetId="29">#REF!</definedName>
    <definedName name="xxx">#REF!</definedName>
    <definedName name="XXXX">#REF!</definedName>
    <definedName name="XXXXX">#REF!</definedName>
    <definedName name="XYZ" localSheetId="6">#REF!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 localSheetId="26">#REF!</definedName>
    <definedName name="Yen" localSheetId="23">#REF!</definedName>
    <definedName name="Yen">#REF!</definedName>
    <definedName name="yes">#REF!</definedName>
    <definedName name="YG">#REF!</definedName>
    <definedName name="ygk"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2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2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29"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2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localSheetId="23"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 localSheetId="24">#REF!</definedName>
    <definedName name="yhh">#REF!</definedName>
    <definedName name="yit" localSheetId="24">#REF!</definedName>
    <definedName name="yit" localSheetId="3">#REF!</definedName>
    <definedName name="yit" localSheetId="29">#REF!</definedName>
    <definedName name="yit">#REF!</definedName>
    <definedName name="yry" localSheetId="24">#REF!</definedName>
    <definedName name="yry" localSheetId="3">#REF!</definedName>
    <definedName name="yry" localSheetId="29">#REF!</definedName>
    <definedName name="yry">#REF!</definedName>
    <definedName name="ys">#REF!</definedName>
    <definedName name="ysat" localSheetId="6">'[179]lc 21'!$V$15</definedName>
    <definedName name="ysat" localSheetId="24">#REF!</definedName>
    <definedName name="ysat" localSheetId="3">'[179]lc 21'!$V$15</definedName>
    <definedName name="ysat" localSheetId="29">'[179]lc 21'!$V$15</definedName>
    <definedName name="ysat" localSheetId="20">#REF!</definedName>
    <definedName name="ysat">#REF!</definedName>
    <definedName name="ysub" localSheetId="6">'[179]lc 21'!$V$17</definedName>
    <definedName name="ysub" localSheetId="24">#REF!</definedName>
    <definedName name="ysub" localSheetId="3">'[179]lc 21'!$V$17</definedName>
    <definedName name="ysub" localSheetId="29">'[179]lc 21'!$V$17</definedName>
    <definedName name="ysub" localSheetId="20">#REF!</definedName>
    <definedName name="ysub">#REF!</definedName>
    <definedName name="yt5ft">#REF!</definedName>
    <definedName name="ytfytfvg">#REF!</definedName>
    <definedName name="yy" localSheetId="6">#REF!</definedName>
    <definedName name="yy" localSheetId="26">#REF!</definedName>
    <definedName name="yy" localSheetId="23">#REF!</definedName>
    <definedName name="yy">#REF!</definedName>
    <definedName name="yyy" localSheetId="6" hidden="1">{"'PROFITABILITY'!$A$1:$F$45"}</definedName>
    <definedName name="yyy" localSheetId="26" hidden="1">{"'PROFITABILITY'!$A$1:$F$45"}</definedName>
    <definedName name="yyy" localSheetId="24" hidden="1">{"'PROFITABILITY'!$A$1:$F$45"}</definedName>
    <definedName name="yyy" localSheetId="3" hidden="1">{"'PROFITABILITY'!$A$1:$F$45"}</definedName>
    <definedName name="yyy" localSheetId="29" hidden="1">{"'PROFITABILITY'!$A$1:$F$45"}</definedName>
    <definedName name="yyy" localSheetId="20" hidden="1">{"'PROFITABILITY'!$A$1:$F$45"}</definedName>
    <definedName name="yyy" localSheetId="23" hidden="1">{"'PROFITABILITY'!$A$1:$F$45"}</definedName>
    <definedName name="yyy" hidden="1">{"'PROFITABILITY'!$A$1:$F$45"}</definedName>
    <definedName name="yyy1" localSheetId="6" hidden="1">{"'PROFITABILITY'!$A$1:$F$45"}</definedName>
    <definedName name="yyy1" localSheetId="26" hidden="1">{"'PROFITABILITY'!$A$1:$F$45"}</definedName>
    <definedName name="yyy1" localSheetId="24" hidden="1">{"'PROFITABILITY'!$A$1:$F$45"}</definedName>
    <definedName name="yyy1" localSheetId="3" hidden="1">{"'PROFITABILITY'!$A$1:$F$45"}</definedName>
    <definedName name="yyy1" localSheetId="29" hidden="1">{"'PROFITABILITY'!$A$1:$F$45"}</definedName>
    <definedName name="yyy1" localSheetId="20" hidden="1">{"'PROFITABILITY'!$A$1:$F$45"}</definedName>
    <definedName name="yyy1" localSheetId="23" hidden="1">{"'PROFITABILITY'!$A$1:$F$45"}</definedName>
    <definedName name="yyy1" hidden="1">{"'PROFITABILITY'!$A$1:$F$45"}</definedName>
    <definedName name="yyyyyyyyyyy">#REF!</definedName>
    <definedName name="z" localSheetId="6" hidden="1">{"'PROFITABILITY'!$A$1:$F$45"}</definedName>
    <definedName name="z" localSheetId="26" hidden="1">{"'PROFITABILITY'!$A$1:$F$45"}</definedName>
    <definedName name="z" localSheetId="24" hidden="1">{"'PROFITABILITY'!$A$1:$F$45"}</definedName>
    <definedName name="z" localSheetId="3" hidden="1">{"'PROFITABILITY'!$A$1:$F$45"}</definedName>
    <definedName name="z" localSheetId="29" hidden="1">{"'PROFITABILITY'!$A$1:$F$45"}</definedName>
    <definedName name="Z" localSheetId="20">#REF!</definedName>
    <definedName name="z" localSheetId="23"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 localSheetId="3">#REF!</definedName>
    <definedName name="za" localSheetId="29">#REF!</definedName>
    <definedName name="za">#REF!</definedName>
    <definedName name="ZAA">#REF!</definedName>
    <definedName name="zae">#REF!</definedName>
    <definedName name="Zbat">#REF!</definedName>
    <definedName name="Zch">#REF!</definedName>
    <definedName name="zcvnsfgf" localSheetId="6">'[180]BOQ Distribution'!$A$5:$G$24</definedName>
    <definedName name="zcvnsfgf" localSheetId="24">#REF!</definedName>
    <definedName name="zcvnsfgf" localSheetId="3">'[180]BOQ Distribution'!$A$5:$G$24</definedName>
    <definedName name="zcvnsfgf" localSheetId="29">'[180]BOQ Distribution'!$A$5:$G$24</definedName>
    <definedName name="zcvnsfgf" localSheetId="20">#REF!</definedName>
    <definedName name="zcvnsfgf">#REF!</definedName>
    <definedName name="zdr">#REF!</definedName>
    <definedName name="Ze" localSheetId="20">#REF!</definedName>
    <definedName name="Ze">#REF!</definedName>
    <definedName name="zed">#REF!</definedName>
    <definedName name="zed_1">#REF!</definedName>
    <definedName name="Zeq00.48" localSheetId="20">#REF!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 localSheetId="26">#REF!</definedName>
    <definedName name="zl" localSheetId="23">#REF!</definedName>
    <definedName name="zl">#REF!</definedName>
    <definedName name="zl___0">#REF!</definedName>
    <definedName name="zl___13">#REF!</definedName>
    <definedName name="zlpu">#REF!</definedName>
    <definedName name="zlpu___0">#REF!</definedName>
    <definedName name="zlpu___13">#REF!</definedName>
    <definedName name="Zm" localSheetId="3">#REF!</definedName>
    <definedName name="Zm" localSheetId="29">#REF!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 localSheetId="3">#REF!</definedName>
    <definedName name="zz" localSheetId="29">#REF!</definedName>
    <definedName name="zz">#REF!</definedName>
    <definedName name="ZZZ" localSheetId="6" hidden="1">{"'PROFITABILITY'!$A$1:$F$45"}</definedName>
    <definedName name="ZZZ" localSheetId="26" hidden="1">{"'PROFITABILITY'!$A$1:$F$45"}</definedName>
    <definedName name="ZZZ" localSheetId="24" hidden="1">{"'PROFITABILITY'!$A$1:$F$45"}</definedName>
    <definedName name="ZZZ" localSheetId="3" hidden="1">{"'PROFITABILITY'!$A$1:$F$45"}</definedName>
    <definedName name="ZZZ" localSheetId="29" hidden="1">{"'PROFITABILITY'!$A$1:$F$45"}</definedName>
    <definedName name="ZZZ" localSheetId="20" hidden="1">{"'PROFITABILITY'!$A$1:$F$45"}</definedName>
    <definedName name="ZZZ" localSheetId="23" hidden="1">{"'PROFITABILITY'!$A$1:$F$45"}</definedName>
    <definedName name="ZZZ" hidden="1">{"'PROFITABILITY'!$A$1:$F$45"}</definedName>
    <definedName name="ZZZZ">#REF!</definedName>
    <definedName name="zzzzzz">#REF!</definedName>
    <definedName name="π">PI()</definedName>
    <definedName name="ガス_灯油混焼" localSheetId="6">#REF!</definedName>
    <definedName name="ガス_灯油混焼" localSheetId="26">#REF!</definedName>
    <definedName name="ガス_灯油混焼" localSheetId="20">#REF!</definedName>
    <definedName name="ガス_灯油混焼" localSheetId="23">#REF!</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 localSheetId="6">#REF!</definedName>
    <definedName name="간경1" localSheetId="26">#REF!</definedName>
    <definedName name="간경1" localSheetId="20">#REF!</definedName>
    <definedName name="간경1" localSheetId="23">#REF!</definedName>
    <definedName name="간경1">#REF!</definedName>
    <definedName name="간경2" localSheetId="6">#REF!</definedName>
    <definedName name="간경2" localSheetId="26">#REF!</definedName>
    <definedName name="간경2" localSheetId="23">#REF!</definedName>
    <definedName name="간경2">#REF!</definedName>
    <definedName name="간경3" localSheetId="6">#REF!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 localSheetId="6">#REF!,#REF!,#REF!</definedName>
    <definedName name="관급" localSheetId="26">#REF!,#REF!,#REF!</definedName>
    <definedName name="관급" localSheetId="24">#REF!,#REF!,#REF!</definedName>
    <definedName name="관급" localSheetId="23">#REF!,#REF!,#REF!</definedName>
    <definedName name="관급">#REF!,#REF!,#REF!</definedName>
    <definedName name="구분" localSheetId="6">#REF!</definedName>
    <definedName name="구분" localSheetId="26">#REF!</definedName>
    <definedName name="구분" localSheetId="20">#REF!</definedName>
    <definedName name="구분" localSheetId="23">#REF!</definedName>
    <definedName name="구분">#REF!</definedName>
    <definedName name="기계" localSheetId="6">#REF!</definedName>
    <definedName name="기계" localSheetId="26">#REF!</definedName>
    <definedName name="기계" localSheetId="23">#REF!</definedName>
    <definedName name="기계">#REF!</definedName>
    <definedName name="기타" localSheetId="6">#REF!</definedName>
    <definedName name="기타" localSheetId="26">#REF!</definedName>
    <definedName name="기타" localSheetId="23">#REF!</definedName>
    <definedName name="기타">#REF!</definedName>
    <definedName name="ㄷ1">#REF!</definedName>
    <definedName name="단가비교">#N/A</definedName>
    <definedName name="단가비교표" localSheetId="6">#REF!,#REF!</definedName>
    <definedName name="단가비교표" localSheetId="26">#REF!,#REF!</definedName>
    <definedName name="단가비교표" localSheetId="20">#REF!,#REF!</definedName>
    <definedName name="단가비교표" localSheetId="23">#REF!,#REF!</definedName>
    <definedName name="단가비교표">#REF!,#REF!</definedName>
    <definedName name="도면외주" localSheetId="6" hidden="1">#REF!</definedName>
    <definedName name="도면외주" localSheetId="26" hidden="1">#REF!</definedName>
    <definedName name="도면외주" localSheetId="20" hidden="1">#REF!</definedName>
    <definedName name="도면외주" localSheetId="23" hidden="1">#REF!</definedName>
    <definedName name="도면외주" hidden="1">#REF!</definedName>
    <definedName name="도면용역비" localSheetId="6" hidden="1">#REF!</definedName>
    <definedName name="도면용역비" localSheetId="26" hidden="1">#REF!</definedName>
    <definedName name="도면용역비" localSheetId="23" hidden="1">#REF!</definedName>
    <definedName name="도면용역비" hidden="1">#REF!</definedName>
    <definedName name="리리리" localSheetId="6">#REF!,#REF!,#REF!</definedName>
    <definedName name="리리리" localSheetId="26">#REF!,#REF!,#REF!</definedName>
    <definedName name="리리리" localSheetId="20">#REF!,#REF!,#REF!</definedName>
    <definedName name="리리리" localSheetId="23">#REF!,#REF!,#REF!</definedName>
    <definedName name="리리리">#REF!,#REF!,#REF!</definedName>
    <definedName name="ㅁ1" localSheetId="6">#REF!</definedName>
    <definedName name="ㅁ1" localSheetId="26">#REF!</definedName>
    <definedName name="ㅁ1" localSheetId="20">#REF!</definedName>
    <definedName name="ㅁ1" localSheetId="23">#REF!</definedName>
    <definedName name="ㅁ1">#REF!</definedName>
    <definedName name="버티">#N/A</definedName>
    <definedName name="부대공사" localSheetId="6" hidden="1">#REF!</definedName>
    <definedName name="부대공사" localSheetId="26" hidden="1">#REF!</definedName>
    <definedName name="부대공사" localSheetId="20" hidden="1">#REF!</definedName>
    <definedName name="부대공사" localSheetId="23" hidden="1">#REF!</definedName>
    <definedName name="부대공사" hidden="1">#REF!</definedName>
    <definedName name="사외" localSheetId="6">#REF!</definedName>
    <definedName name="사외" localSheetId="26">#REF!</definedName>
    <definedName name="사외" localSheetId="23">#REF!</definedName>
    <definedName name="사외">#REF!</definedName>
    <definedName name="사진" localSheetId="6">#REF!</definedName>
    <definedName name="사진" localSheetId="26">#REF!</definedName>
    <definedName name="사진" localSheetId="23">#REF!</definedName>
    <definedName name="사진">#REF!</definedName>
    <definedName name="소모비">#REF!</definedName>
    <definedName name="ㅇ191">#REF!</definedName>
    <definedName name="약수">#N/A</definedName>
    <definedName name="원가" localSheetId="6">#REF!</definedName>
    <definedName name="원가" localSheetId="26">#REF!</definedName>
    <definedName name="원가" localSheetId="20">#REF!</definedName>
    <definedName name="원가" localSheetId="23">#REF!</definedName>
    <definedName name="원가">#REF!</definedName>
    <definedName name="월별영업" localSheetId="6">#REF!</definedName>
    <definedName name="월별영업" localSheetId="26">#REF!</definedName>
    <definedName name="월별영업" localSheetId="23">#REF!</definedName>
    <definedName name="월별영업">#REF!</definedName>
    <definedName name="인원" localSheetId="6">#REF!</definedName>
    <definedName name="인원" localSheetId="26">#REF!</definedName>
    <definedName name="인원" localSheetId="23">#REF!</definedName>
    <definedName name="인원">#REF!</definedName>
    <definedName name="일위" localSheetId="6">#REF!,#REF!</definedName>
    <definedName name="일위" localSheetId="26">#REF!,#REF!</definedName>
    <definedName name="일위" localSheetId="20">#REF!,#REF!</definedName>
    <definedName name="일위" localSheetId="23">#REF!,#REF!</definedName>
    <definedName name="일위">#REF!,#REF!</definedName>
    <definedName name="임용태">#N/A</definedName>
    <definedName name="작업계획" localSheetId="6">#REF!</definedName>
    <definedName name="작업계획" localSheetId="26">#REF!</definedName>
    <definedName name="작업계획" localSheetId="20">#REF!</definedName>
    <definedName name="작업계획" localSheetId="23">#REF!</definedName>
    <definedName name="작업계획">#REF!</definedName>
    <definedName name="전" localSheetId="6">#REF!</definedName>
    <definedName name="전" localSheetId="26">#REF!</definedName>
    <definedName name="전" localSheetId="23">#REF!</definedName>
    <definedName name="전">#REF!</definedName>
    <definedName name="전계장금액" localSheetId="6" hidden="1">#REF!</definedName>
    <definedName name="전계장금액" localSheetId="26" hidden="1">#REF!</definedName>
    <definedName name="전계장금액" localSheetId="23" hidden="1">#REF!</definedName>
    <definedName name="전계장금액" hidden="1">#REF!</definedName>
    <definedName name="전기계장">#REF!</definedName>
    <definedName name="전체" localSheetId="26">#REF!</definedName>
    <definedName name="전체" localSheetId="23">#REF!</definedName>
    <definedName name="전체" localSheetId="1">#REF!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6" hidden="1">{"'장비'!$A$3:$M$12"}</definedName>
    <definedName name="추가분" localSheetId="26" hidden="1">{"'장비'!$A$3:$M$12"}</definedName>
    <definedName name="추가분" localSheetId="24" hidden="1">{"'장비'!$A$3:$M$12"}</definedName>
    <definedName name="추가분" localSheetId="3" hidden="1">{"'장비'!$A$3:$M$12"}</definedName>
    <definedName name="추가분" localSheetId="29" hidden="1">{"'장비'!$A$3:$M$12"}</definedName>
    <definedName name="추가분" localSheetId="20" hidden="1">{"'장비'!$A$3:$M$12"}</definedName>
    <definedName name="추가분" localSheetId="23" hidden="1">{"'장비'!$A$3:$M$12"}</definedName>
    <definedName name="추가분" hidden="1">{"'장비'!$A$3:$M$12"}</definedName>
    <definedName name="토목">#REF!</definedName>
    <definedName name="토목1">#REF!</definedName>
    <definedName name="토목변경" localSheetId="6" hidden="1">{"'장비'!$A$3:$M$12"}</definedName>
    <definedName name="토목변경" localSheetId="26" hidden="1">{"'장비'!$A$3:$M$12"}</definedName>
    <definedName name="토목변경" localSheetId="24" hidden="1">{"'장비'!$A$3:$M$12"}</definedName>
    <definedName name="토목변경" localSheetId="3" hidden="1">{"'장비'!$A$3:$M$12"}</definedName>
    <definedName name="토목변경" localSheetId="29" hidden="1">{"'장비'!$A$3:$M$12"}</definedName>
    <definedName name="토목변경" localSheetId="20" hidden="1">{"'장비'!$A$3:$M$12"}</definedName>
    <definedName name="토목변경" localSheetId="23" hidden="1">{"'장비'!$A$3:$M$12"}</definedName>
    <definedName name="토목변경" hidden="1">{"'장비'!$A$3:$M$12"}</definedName>
    <definedName name="토목실행예산" localSheetId="6" hidden="1">{"'장비'!$A$3:$M$12"}</definedName>
    <definedName name="토목실행예산" localSheetId="26" hidden="1">{"'장비'!$A$3:$M$12"}</definedName>
    <definedName name="토목실행예산" localSheetId="24" hidden="1">{"'장비'!$A$3:$M$12"}</definedName>
    <definedName name="토목실행예산" localSheetId="3" hidden="1">{"'장비'!$A$3:$M$12"}</definedName>
    <definedName name="토목실행예산" localSheetId="29" hidden="1">{"'장비'!$A$3:$M$12"}</definedName>
    <definedName name="토목실행예산" localSheetId="20" hidden="1">{"'장비'!$A$3:$M$12"}</definedName>
    <definedName name="토목실행예산" localSheetId="23" hidden="1">{"'장비'!$A$3:$M$12"}</definedName>
    <definedName name="토목실행예산" hidden="1">{"'장비'!$A$3:$M$12"}</definedName>
    <definedName name="토목조정분" localSheetId="6" hidden="1">{"'장비'!$A$3:$M$12"}</definedName>
    <definedName name="토목조정분" localSheetId="26" hidden="1">{"'장비'!$A$3:$M$12"}</definedName>
    <definedName name="토목조정분" localSheetId="24" hidden="1">{"'장비'!$A$3:$M$12"}</definedName>
    <definedName name="토목조정분" localSheetId="3" hidden="1">{"'장비'!$A$3:$M$12"}</definedName>
    <definedName name="토목조정분" localSheetId="29" hidden="1">{"'장비'!$A$3:$M$12"}</definedName>
    <definedName name="토목조정분" localSheetId="20" hidden="1">{"'장비'!$A$3:$M$12"}</definedName>
    <definedName name="토목조정분" localSheetId="23" hidden="1">{"'장비'!$A$3:$M$12"}</definedName>
    <definedName name="토목조정분" hidden="1">{"'장비'!$A$3:$M$12"}</definedName>
    <definedName name="표지1">#REF!</definedName>
    <definedName name="한강진">#N/A</definedName>
    <definedName name="후_담당간사에게_제출한다." localSheetId="6">#REF!</definedName>
    <definedName name="후_담당간사에게_제출한다." localSheetId="26">#REF!</definedName>
    <definedName name="후_담당간사에게_제출한다." localSheetId="20">#REF!</definedName>
    <definedName name="후_담당간사에게_제출한다." localSheetId="23">#REF!</definedName>
    <definedName name="후_담당간사에게_제출한다.">#REF!</definedName>
    <definedName name="ㅣ814" localSheetId="6">#REF!</definedName>
    <definedName name="ㅣ814" localSheetId="26">#REF!</definedName>
    <definedName name="ㅣ814" localSheetId="23">#REF!</definedName>
    <definedName name="ㅣ814">#REF!</definedName>
    <definedName name="ㅣ833" localSheetId="6">#REF!</definedName>
    <definedName name="ㅣ833" localSheetId="26">#REF!</definedName>
    <definedName name="ㅣ833" localSheetId="23">#REF!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25" i="45" l="1"/>
  <c r="F225" i="45"/>
  <c r="G224" i="45"/>
  <c r="F224" i="45"/>
  <c r="G223" i="45"/>
  <c r="G221" i="45"/>
  <c r="F222" i="45"/>
  <c r="G222" i="45" s="1"/>
  <c r="F223" i="45" s="1"/>
  <c r="F221" i="45"/>
  <c r="G220" i="45"/>
  <c r="F220" i="45"/>
  <c r="E225" i="45"/>
  <c r="E224" i="45"/>
  <c r="E223" i="45"/>
  <c r="B223" i="45"/>
  <c r="B224" i="45" s="1"/>
  <c r="B225" i="45" s="1"/>
  <c r="B219" i="45"/>
  <c r="B220" i="45" s="1"/>
  <c r="B221" i="45" s="1"/>
  <c r="B222" i="45" s="1"/>
  <c r="E222" i="45"/>
  <c r="E221" i="45"/>
  <c r="E220" i="45"/>
  <c r="R27" i="46"/>
  <c r="H148" i="50"/>
  <c r="H147" i="50"/>
  <c r="H23" i="26"/>
  <c r="H31" i="46"/>
  <c r="H22" i="26"/>
  <c r="G35" i="43"/>
  <c r="J35" i="43"/>
  <c r="G27" i="82"/>
  <c r="F27" i="82"/>
  <c r="G24" i="82"/>
  <c r="F24" i="82"/>
  <c r="A61" i="88"/>
  <c r="A59" i="88"/>
  <c r="H187" i="50"/>
  <c r="H186" i="50"/>
  <c r="G216" i="45"/>
  <c r="F217" i="45" s="1"/>
  <c r="G217" i="45" s="1"/>
  <c r="F218" i="45" s="1"/>
  <c r="G218" i="45" s="1"/>
  <c r="F219" i="45" s="1"/>
  <c r="G219" i="45" s="1"/>
  <c r="B216" i="45"/>
  <c r="B217" i="45" s="1"/>
  <c r="B218" i="45" s="1"/>
  <c r="E219" i="45"/>
  <c r="E218" i="45"/>
  <c r="E217" i="45"/>
  <c r="E216" i="45"/>
  <c r="H29" i="46"/>
  <c r="I29" i="46"/>
  <c r="R31" i="46"/>
  <c r="R30" i="46"/>
  <c r="R29" i="46"/>
  <c r="R28" i="46"/>
  <c r="R26" i="46"/>
  <c r="R25" i="46"/>
  <c r="E23" i="26" l="1"/>
  <c r="E22" i="26"/>
  <c r="E21" i="26"/>
  <c r="E20" i="26"/>
  <c r="E18" i="26"/>
  <c r="E17" i="26"/>
  <c r="E16" i="26"/>
  <c r="E15" i="26"/>
  <c r="C188" i="50"/>
  <c r="E29" i="46" l="1"/>
  <c r="H178" i="50"/>
  <c r="C178" i="50"/>
  <c r="H179" i="50"/>
  <c r="H184" i="50"/>
  <c r="E65" i="94"/>
  <c r="E64" i="94"/>
  <c r="E63" i="94"/>
  <c r="E61" i="94"/>
  <c r="E60" i="94"/>
  <c r="E59" i="94"/>
  <c r="E58" i="94"/>
  <c r="E57" i="94"/>
  <c r="E56" i="94"/>
  <c r="E55" i="94"/>
  <c r="E54" i="94"/>
  <c r="E53" i="94"/>
  <c r="E52" i="94"/>
  <c r="E50" i="94"/>
  <c r="E49" i="94"/>
  <c r="E48" i="94"/>
  <c r="E47" i="94"/>
  <c r="E46" i="94"/>
  <c r="E45" i="94"/>
  <c r="E44" i="94"/>
  <c r="E43" i="94"/>
  <c r="E42" i="94"/>
  <c r="E41" i="94"/>
  <c r="E40" i="94"/>
  <c r="E33" i="94"/>
  <c r="E32" i="94"/>
  <c r="E30" i="94"/>
  <c r="E27" i="94"/>
  <c r="E22" i="94"/>
  <c r="E20" i="94"/>
  <c r="E18" i="94"/>
  <c r="E17" i="94"/>
  <c r="E16" i="94"/>
  <c r="E15" i="94"/>
  <c r="E14" i="94"/>
  <c r="E13" i="94"/>
  <c r="E12" i="94"/>
  <c r="E11" i="94"/>
  <c r="E10" i="94"/>
  <c r="E9" i="94"/>
  <c r="E8" i="94"/>
  <c r="E7" i="94"/>
  <c r="C179" i="50"/>
  <c r="P34" i="87"/>
  <c r="C187" i="50" l="1"/>
  <c r="C186" i="50"/>
  <c r="E24" i="46"/>
  <c r="R276" i="33" l="1"/>
  <c r="R284" i="33"/>
  <c r="R286" i="33"/>
  <c r="R289" i="33"/>
  <c r="R292" i="33"/>
  <c r="R293" i="33"/>
  <c r="R320" i="33"/>
  <c r="F179" i="45" l="1"/>
  <c r="F180" i="45" s="1"/>
  <c r="G178" i="45"/>
  <c r="G177" i="45"/>
  <c r="G176" i="45"/>
  <c r="G148" i="45"/>
  <c r="G149" i="45"/>
  <c r="G150" i="45"/>
  <c r="G151" i="45"/>
  <c r="G152" i="45"/>
  <c r="G153" i="45"/>
  <c r="G154" i="45"/>
  <c r="G155" i="45"/>
  <c r="G156" i="45"/>
  <c r="G157" i="45"/>
  <c r="G158" i="45"/>
  <c r="G159" i="45"/>
  <c r="G160" i="45"/>
  <c r="G161" i="45"/>
  <c r="G162" i="45"/>
  <c r="G163" i="45"/>
  <c r="G164" i="45"/>
  <c r="G165" i="45"/>
  <c r="G166" i="45"/>
  <c r="G167" i="45"/>
  <c r="G168" i="45"/>
  <c r="G169" i="45"/>
  <c r="G170" i="45"/>
  <c r="G171" i="45"/>
  <c r="G172" i="45"/>
  <c r="G173" i="45"/>
  <c r="G174" i="45"/>
  <c r="G175" i="45"/>
  <c r="G147" i="45"/>
  <c r="G146" i="45"/>
  <c r="G180" i="45" l="1"/>
  <c r="F181" i="45"/>
  <c r="G179" i="45"/>
  <c r="A313" i="37"/>
  <c r="A312" i="37"/>
  <c r="A311" i="37"/>
  <c r="F182" i="45" l="1"/>
  <c r="G181" i="45"/>
  <c r="H183" i="50"/>
  <c r="H182" i="50"/>
  <c r="H180" i="50"/>
  <c r="H177" i="50"/>
  <c r="A310" i="37"/>
  <c r="A309" i="37"/>
  <c r="N27" i="46"/>
  <c r="E31" i="46"/>
  <c r="C185" i="50"/>
  <c r="C184" i="50"/>
  <c r="N25" i="46"/>
  <c r="N26" i="46"/>
  <c r="O21" i="26"/>
  <c r="G182" i="45" l="1"/>
  <c r="F183" i="45"/>
  <c r="A26" i="46"/>
  <c r="I23" i="46"/>
  <c r="I27" i="46"/>
  <c r="H18" i="46"/>
  <c r="H17" i="46"/>
  <c r="H7" i="46"/>
  <c r="H8" i="46"/>
  <c r="H9" i="46"/>
  <c r="H10" i="46"/>
  <c r="H11" i="46"/>
  <c r="H12" i="46"/>
  <c r="H13" i="46"/>
  <c r="H14" i="46"/>
  <c r="H15" i="46"/>
  <c r="H6" i="46"/>
  <c r="L7" i="46"/>
  <c r="L8" i="46"/>
  <c r="L9" i="46"/>
  <c r="L10" i="46"/>
  <c r="L11" i="46"/>
  <c r="L12" i="46"/>
  <c r="L13" i="46"/>
  <c r="L14" i="46"/>
  <c r="L15" i="46"/>
  <c r="L16" i="46"/>
  <c r="L17" i="46"/>
  <c r="L6" i="46"/>
  <c r="E30" i="46"/>
  <c r="E28" i="46"/>
  <c r="N22" i="46"/>
  <c r="N21" i="46"/>
  <c r="E24" i="26"/>
  <c r="R23" i="46"/>
  <c r="G183" i="45" l="1"/>
  <c r="F184" i="45"/>
  <c r="H181" i="50"/>
  <c r="H168" i="50"/>
  <c r="C183" i="50"/>
  <c r="H169" i="50"/>
  <c r="C182" i="50"/>
  <c r="C181" i="50"/>
  <c r="C180" i="50"/>
  <c r="G184" i="45" l="1"/>
  <c r="F185" i="45"/>
  <c r="H19" i="48"/>
  <c r="F19" i="48"/>
  <c r="F186" i="45" l="1"/>
  <c r="G185" i="45"/>
  <c r="G18" i="48"/>
  <c r="F18" i="48"/>
  <c r="F187" i="45" l="1"/>
  <c r="G186" i="45"/>
  <c r="J17" i="48"/>
  <c r="K17" i="48" s="1"/>
  <c r="F17" i="48"/>
  <c r="G17" i="48"/>
  <c r="F188" i="45" l="1"/>
  <c r="G187" i="45"/>
  <c r="K16" i="48"/>
  <c r="I26" i="46"/>
  <c r="H26" i="46" s="1"/>
  <c r="C73" i="88"/>
  <c r="C177" i="50"/>
  <c r="C176" i="50"/>
  <c r="C175" i="50"/>
  <c r="C174" i="50"/>
  <c r="C173" i="50"/>
  <c r="C172" i="50"/>
  <c r="H171" i="50"/>
  <c r="H170" i="50"/>
  <c r="I25" i="46"/>
  <c r="C171" i="50"/>
  <c r="C170" i="50"/>
  <c r="F189" i="45" l="1"/>
  <c r="G188" i="45"/>
  <c r="C169" i="50"/>
  <c r="C168" i="50"/>
  <c r="H161" i="50"/>
  <c r="H167" i="50"/>
  <c r="C167" i="50"/>
  <c r="H166" i="50"/>
  <c r="C166" i="50"/>
  <c r="H163" i="50"/>
  <c r="H162" i="50"/>
  <c r="C163" i="50"/>
  <c r="C165" i="50"/>
  <c r="C164" i="50"/>
  <c r="H164" i="50"/>
  <c r="H165" i="50"/>
  <c r="F190" i="45" l="1"/>
  <c r="G189" i="45"/>
  <c r="F15" i="48"/>
  <c r="F191" i="45" l="1"/>
  <c r="G190" i="45"/>
  <c r="I24" i="46"/>
  <c r="F192" i="45" l="1"/>
  <c r="G191" i="45"/>
  <c r="H136" i="50"/>
  <c r="H122" i="50"/>
  <c r="A308" i="37"/>
  <c r="A307" i="37"/>
  <c r="A306" i="37"/>
  <c r="F5" i="88"/>
  <c r="F193" i="45" l="1"/>
  <c r="G192" i="45"/>
  <c r="A305" i="37"/>
  <c r="A304" i="37"/>
  <c r="F194" i="45" l="1"/>
  <c r="G193" i="45"/>
  <c r="H22" i="46"/>
  <c r="I22" i="46" s="1"/>
  <c r="H110" i="50"/>
  <c r="M319" i="33"/>
  <c r="L319" i="33"/>
  <c r="K319" i="33"/>
  <c r="J319" i="33"/>
  <c r="I319" i="33"/>
  <c r="F195" i="45" l="1"/>
  <c r="G194" i="45"/>
  <c r="R319" i="33"/>
  <c r="N319" i="33"/>
  <c r="I318" i="33"/>
  <c r="J318" i="33"/>
  <c r="K318" i="33"/>
  <c r="L318" i="33"/>
  <c r="M318" i="33"/>
  <c r="E304" i="38"/>
  <c r="F196" i="45" l="1"/>
  <c r="G195" i="45"/>
  <c r="R318" i="33"/>
  <c r="N318" i="33"/>
  <c r="F197" i="45" l="1"/>
  <c r="G196" i="45"/>
  <c r="I21" i="46"/>
  <c r="H21" i="46" s="1"/>
  <c r="G142" i="45"/>
  <c r="F198" i="45" l="1"/>
  <c r="G197" i="45"/>
  <c r="R22" i="46"/>
  <c r="G14" i="48"/>
  <c r="F14" i="48"/>
  <c r="F199" i="45" l="1"/>
  <c r="G198" i="45"/>
  <c r="R24" i="46"/>
  <c r="A320" i="33"/>
  <c r="A319" i="33"/>
  <c r="A318" i="33"/>
  <c r="G13" i="48"/>
  <c r="F13" i="48"/>
  <c r="F200" i="45" l="1"/>
  <c r="G199" i="45"/>
  <c r="F10" i="43"/>
  <c r="H112" i="50"/>
  <c r="H111" i="50"/>
  <c r="H19" i="46"/>
  <c r="G12" i="48"/>
  <c r="F12" i="48"/>
  <c r="F201" i="45" l="1"/>
  <c r="G200" i="45"/>
  <c r="K11" i="48"/>
  <c r="G11" i="48"/>
  <c r="F11" i="48"/>
  <c r="F23" i="48" s="1"/>
  <c r="F202" i="45" l="1"/>
  <c r="G201" i="45"/>
  <c r="H158" i="50"/>
  <c r="H159" i="50"/>
  <c r="F203" i="45" l="1"/>
  <c r="G202" i="45"/>
  <c r="H160" i="50"/>
  <c r="F204" i="45" l="1"/>
  <c r="G203" i="45"/>
  <c r="R20" i="46"/>
  <c r="F28" i="43"/>
  <c r="F32" i="43"/>
  <c r="F205" i="45" l="1"/>
  <c r="G204" i="45"/>
  <c r="I293" i="38"/>
  <c r="F206" i="45" l="1"/>
  <c r="G205" i="45"/>
  <c r="H155" i="50"/>
  <c r="F207" i="45" l="1"/>
  <c r="G206" i="45"/>
  <c r="E18" i="46"/>
  <c r="R18" i="46" s="1"/>
  <c r="H153" i="50"/>
  <c r="H140" i="50"/>
  <c r="H139" i="50"/>
  <c r="E17" i="46"/>
  <c r="R17" i="46" s="1"/>
  <c r="N15" i="46"/>
  <c r="F122" i="45"/>
  <c r="H145" i="50"/>
  <c r="H150" i="50"/>
  <c r="G137" i="50"/>
  <c r="H137" i="50" s="1"/>
  <c r="F208" i="45" l="1"/>
  <c r="G207" i="45"/>
  <c r="E289" i="38"/>
  <c r="H141" i="50"/>
  <c r="J19" i="26"/>
  <c r="K19" i="26" s="1"/>
  <c r="H123" i="50"/>
  <c r="H157" i="50"/>
  <c r="H156" i="50"/>
  <c r="H154" i="50"/>
  <c r="H152" i="50"/>
  <c r="G120" i="45"/>
  <c r="F209" i="45" l="1"/>
  <c r="G208" i="45"/>
  <c r="H142" i="50"/>
  <c r="H146" i="50"/>
  <c r="F210" i="45" l="1"/>
  <c r="G209" i="45"/>
  <c r="H151" i="50"/>
  <c r="H149" i="50"/>
  <c r="H144" i="50"/>
  <c r="H143" i="50"/>
  <c r="D3" i="92"/>
  <c r="E3" i="92"/>
  <c r="D4" i="92"/>
  <c r="D5" i="92" s="1"/>
  <c r="D6" i="92" s="1"/>
  <c r="D7" i="92" s="1"/>
  <c r="D8" i="92" s="1"/>
  <c r="D9" i="92" s="1"/>
  <c r="D10" i="92" s="1"/>
  <c r="D11" i="92" s="1"/>
  <c r="D12" i="92" s="1"/>
  <c r="D13" i="92" s="1"/>
  <c r="D14" i="92" s="1"/>
  <c r="D15" i="92" s="1"/>
  <c r="D16" i="92" s="1"/>
  <c r="D17" i="92" s="1"/>
  <c r="D18" i="92" s="1"/>
  <c r="D19" i="92" s="1"/>
  <c r="D20" i="92" s="1"/>
  <c r="E4" i="92"/>
  <c r="E5" i="92" s="1"/>
  <c r="E6" i="92" s="1"/>
  <c r="E7" i="92" s="1"/>
  <c r="E8" i="92" s="1"/>
  <c r="E9" i="92" s="1"/>
  <c r="E10" i="92" s="1"/>
  <c r="E11" i="92" s="1"/>
  <c r="E12" i="92" s="1"/>
  <c r="E13" i="92" s="1"/>
  <c r="E14" i="92" s="1"/>
  <c r="E15" i="92" s="1"/>
  <c r="E16" i="92" s="1"/>
  <c r="E17" i="92" s="1"/>
  <c r="E18" i="92" s="1"/>
  <c r="E19" i="92" s="1"/>
  <c r="E20" i="92" s="1"/>
  <c r="F211" i="45" l="1"/>
  <c r="G211" i="45" s="1"/>
  <c r="G210" i="45"/>
  <c r="E20" i="91"/>
  <c r="E21" i="91" s="1"/>
  <c r="E19" i="91"/>
  <c r="D21" i="91"/>
  <c r="D20" i="91"/>
  <c r="D19" i="91"/>
  <c r="E4" i="91"/>
  <c r="E5" i="91" s="1"/>
  <c r="E6" i="91" s="1"/>
  <c r="E7" i="91" s="1"/>
  <c r="E8" i="91" s="1"/>
  <c r="E9" i="91" s="1"/>
  <c r="E10" i="91" s="1"/>
  <c r="E11" i="91" s="1"/>
  <c r="E12" i="91" s="1"/>
  <c r="E13" i="91" s="1"/>
  <c r="E14" i="91" s="1"/>
  <c r="E15" i="91" s="1"/>
  <c r="E16" i="91" s="1"/>
  <c r="E17" i="91" s="1"/>
  <c r="E18" i="91" s="1"/>
  <c r="E3" i="91"/>
  <c r="D3" i="91"/>
  <c r="D4" i="91" s="1"/>
  <c r="D5" i="91" s="1"/>
  <c r="D6" i="91" s="1"/>
  <c r="D7" i="91" s="1"/>
  <c r="D8" i="91" s="1"/>
  <c r="D9" i="91" s="1"/>
  <c r="D10" i="91" s="1"/>
  <c r="D11" i="91" s="1"/>
  <c r="D12" i="91" s="1"/>
  <c r="D13" i="91" s="1"/>
  <c r="D14" i="91" s="1"/>
  <c r="D15" i="91" s="1"/>
  <c r="D16" i="91" s="1"/>
  <c r="D17" i="91" s="1"/>
  <c r="D18" i="91" s="1"/>
  <c r="E3" i="90" l="1"/>
  <c r="E4" i="90" s="1"/>
  <c r="E5" i="90" s="1"/>
  <c r="E6" i="90" s="1"/>
  <c r="E7" i="90" s="1"/>
  <c r="E8" i="90" s="1"/>
  <c r="E9" i="90" s="1"/>
  <c r="E10" i="90" s="1"/>
  <c r="E11" i="90" s="1"/>
  <c r="E12" i="90" s="1"/>
  <c r="E13" i="90" s="1"/>
  <c r="E14" i="90" s="1"/>
  <c r="E15" i="90" s="1"/>
  <c r="E16" i="90" s="1"/>
  <c r="E17" i="90" s="1"/>
  <c r="D3" i="90"/>
  <c r="D4" i="90" s="1"/>
  <c r="D5" i="90" s="1"/>
  <c r="D6" i="90" s="1"/>
  <c r="D7" i="90" s="1"/>
  <c r="D8" i="90" s="1"/>
  <c r="D9" i="90" s="1"/>
  <c r="D10" i="90" s="1"/>
  <c r="D11" i="90" s="1"/>
  <c r="D12" i="90" s="1"/>
  <c r="D13" i="90" s="1"/>
  <c r="D14" i="90" s="1"/>
  <c r="D15" i="90" s="1"/>
  <c r="D16" i="90" s="1"/>
  <c r="D17" i="90" s="1"/>
  <c r="E16" i="46" l="1"/>
  <c r="R16" i="46" l="1"/>
  <c r="H135" i="50"/>
  <c r="G110" i="45"/>
  <c r="F111" i="45" s="1"/>
  <c r="G111" i="45" s="1"/>
  <c r="C158" i="50"/>
  <c r="C159" i="50"/>
  <c r="C160" i="50"/>
  <c r="H138" i="50"/>
  <c r="C136" i="50" l="1"/>
  <c r="C137" i="50"/>
  <c r="C138" i="50"/>
  <c r="C139" i="50"/>
  <c r="C140" i="50"/>
  <c r="C141" i="50"/>
  <c r="C142" i="50"/>
  <c r="C143" i="50"/>
  <c r="C144" i="50"/>
  <c r="C145" i="50"/>
  <c r="C146" i="50"/>
  <c r="C147" i="50"/>
  <c r="C148" i="50"/>
  <c r="C149" i="50"/>
  <c r="C150" i="50"/>
  <c r="C151" i="50"/>
  <c r="C152" i="50"/>
  <c r="C153" i="50"/>
  <c r="C154" i="50"/>
  <c r="C155" i="50"/>
  <c r="C156" i="50"/>
  <c r="C157" i="50"/>
  <c r="E19" i="46" l="1"/>
  <c r="C19" i="46"/>
  <c r="E15" i="46"/>
  <c r="F14" i="26"/>
  <c r="G47" i="73"/>
  <c r="B2" i="81"/>
  <c r="R21" i="46" l="1"/>
  <c r="R15" i="46"/>
  <c r="R19" i="46"/>
  <c r="E14" i="46" l="1"/>
  <c r="R14" i="46" l="1"/>
  <c r="H7" i="48"/>
  <c r="H8" i="48" s="1"/>
  <c r="H9" i="48" s="1"/>
  <c r="H10" i="48" s="1"/>
  <c r="H11" i="48" s="1"/>
  <c r="H12" i="48" s="1"/>
  <c r="H13" i="48" s="1"/>
  <c r="H14" i="48" s="1"/>
  <c r="H15" i="48" s="1"/>
  <c r="H16" i="48" s="1"/>
  <c r="H17" i="48" s="1"/>
  <c r="H18" i="48" s="1"/>
  <c r="J8" i="43" l="1"/>
  <c r="J9" i="43"/>
  <c r="J12" i="43"/>
  <c r="J13" i="43"/>
  <c r="J14" i="43"/>
  <c r="J18" i="43"/>
  <c r="J19" i="43"/>
  <c r="J21" i="43"/>
  <c r="J22" i="43"/>
  <c r="J23" i="43"/>
  <c r="J24" i="43"/>
  <c r="J28" i="43"/>
  <c r="J29" i="43"/>
  <c r="J30" i="43"/>
  <c r="J31" i="43"/>
  <c r="J32" i="43"/>
  <c r="J34" i="43"/>
  <c r="J37" i="43"/>
  <c r="J7" i="43"/>
  <c r="C135" i="50" l="1"/>
  <c r="G97" i="45" l="1"/>
  <c r="F98" i="45" s="1"/>
  <c r="E13" i="46"/>
  <c r="G45" i="73"/>
  <c r="G43" i="73"/>
  <c r="R13" i="46" l="1"/>
  <c r="F99" i="45"/>
  <c r="G99" i="45" s="1"/>
  <c r="G98" i="45"/>
  <c r="E233" i="38"/>
  <c r="E239" i="38"/>
  <c r="E211" i="38" l="1"/>
  <c r="E210" i="38"/>
  <c r="M7" i="81" l="1"/>
  <c r="E12" i="46"/>
  <c r="R12" i="46" l="1"/>
  <c r="E208" i="38"/>
  <c r="E203" i="38"/>
  <c r="E206" i="38"/>
  <c r="E199" i="38"/>
  <c r="E200" i="38" l="1"/>
  <c r="E10" i="46"/>
  <c r="R10" i="46" s="1"/>
  <c r="M2" i="80"/>
  <c r="H131" i="50"/>
  <c r="H130" i="50"/>
  <c r="H133" i="50"/>
  <c r="H125" i="50"/>
  <c r="H127" i="50"/>
  <c r="E184" i="38"/>
  <c r="E190" i="38"/>
  <c r="E197" i="38"/>
  <c r="E186" i="38"/>
  <c r="E224" i="38"/>
  <c r="E11" i="46" l="1"/>
  <c r="R11" i="46" s="1"/>
  <c r="V8" i="46" s="1"/>
  <c r="X8" i="46" s="1"/>
  <c r="E185" i="38"/>
  <c r="E189" i="38"/>
  <c r="E194" i="38"/>
  <c r="E193" i="38"/>
  <c r="E183" i="38"/>
  <c r="E176" i="38"/>
  <c r="E174" i="38"/>
  <c r="E202" i="38"/>
  <c r="E179" i="38"/>
  <c r="H128" i="50" l="1"/>
  <c r="E169" i="38"/>
  <c r="E172" i="38"/>
  <c r="E175" i="38" l="1"/>
  <c r="E170" i="38"/>
  <c r="E171" i="38"/>
  <c r="E173" i="38"/>
  <c r="E164" i="38"/>
  <c r="H126" i="50"/>
  <c r="D168" i="38"/>
  <c r="E160" i="38" l="1"/>
  <c r="E157" i="38"/>
  <c r="E156" i="38"/>
  <c r="E161" i="38"/>
  <c r="E155" i="38"/>
  <c r="G50" i="43"/>
  <c r="G46" i="43"/>
  <c r="G47" i="43"/>
  <c r="G48" i="43"/>
  <c r="G49" i="43"/>
  <c r="G51" i="43"/>
  <c r="G52" i="43"/>
  <c r="G53" i="43"/>
  <c r="G45" i="43"/>
  <c r="E151" i="38" l="1"/>
  <c r="E150" i="38"/>
  <c r="E148" i="38"/>
  <c r="E138" i="38"/>
  <c r="E145" i="38"/>
  <c r="E152" i="38"/>
  <c r="E133" i="38"/>
  <c r="H119" i="50" l="1"/>
  <c r="H134" i="50"/>
  <c r="H129" i="50"/>
  <c r="H132" i="50"/>
  <c r="K7" i="81"/>
  <c r="E144" i="38"/>
  <c r="E141" i="38"/>
  <c r="C20" i="26"/>
  <c r="E146" i="38"/>
  <c r="E139" i="38"/>
  <c r="E147" i="38"/>
  <c r="E137" i="38" l="1"/>
  <c r="E136" i="38"/>
  <c r="E134" i="38"/>
  <c r="I73" i="88"/>
  <c r="E130" i="38"/>
  <c r="C134" i="50"/>
  <c r="H44" i="73" l="1"/>
  <c r="E129" i="38"/>
  <c r="E124" i="38"/>
  <c r="E122" i="38"/>
  <c r="E128" i="38"/>
  <c r="G49" i="73"/>
  <c r="J70" i="88"/>
  <c r="E126" i="38"/>
  <c r="E127" i="38"/>
  <c r="E125" i="38"/>
  <c r="K3" i="38" l="1"/>
  <c r="H124" i="50"/>
  <c r="E121" i="38"/>
  <c r="E115" i="38"/>
  <c r="N114" i="80"/>
  <c r="N116" i="80"/>
  <c r="N122" i="80"/>
  <c r="N124" i="80"/>
  <c r="N126" i="80"/>
  <c r="N130" i="80"/>
  <c r="N132" i="80"/>
  <c r="N134" i="80"/>
  <c r="N136" i="80"/>
  <c r="N138" i="80"/>
  <c r="N140" i="80"/>
  <c r="N142" i="80"/>
  <c r="N144" i="80"/>
  <c r="N146" i="80"/>
  <c r="N148" i="80"/>
  <c r="N150" i="80"/>
  <c r="N152" i="80"/>
  <c r="N154" i="80"/>
  <c r="N156" i="80"/>
  <c r="N158" i="80"/>
  <c r="N166" i="80"/>
  <c r="N168" i="80"/>
  <c r="N170" i="80"/>
  <c r="N172" i="80"/>
  <c r="N208" i="80"/>
  <c r="N210" i="80"/>
  <c r="N214" i="80"/>
  <c r="N216" i="80"/>
  <c r="N312" i="80"/>
  <c r="N314" i="80"/>
  <c r="N316" i="80"/>
  <c r="N320" i="80"/>
  <c r="N322" i="80"/>
  <c r="N330" i="80"/>
  <c r="N334" i="80"/>
  <c r="N406" i="80"/>
  <c r="N408" i="80"/>
  <c r="N412" i="80"/>
  <c r="N416" i="80"/>
  <c r="N418" i="80"/>
  <c r="N420" i="80"/>
  <c r="N422" i="80"/>
  <c r="N424" i="80"/>
  <c r="N426" i="80"/>
  <c r="N428" i="80"/>
  <c r="N430" i="80"/>
  <c r="N432" i="80"/>
  <c r="N434" i="80"/>
  <c r="N436" i="80"/>
  <c r="N438" i="80"/>
  <c r="N440" i="80"/>
  <c r="N442" i="80"/>
  <c r="N444" i="80"/>
  <c r="N452" i="80"/>
  <c r="N456" i="80"/>
  <c r="N458" i="80"/>
  <c r="N486" i="80"/>
  <c r="N488" i="80"/>
  <c r="N490" i="80"/>
  <c r="N492" i="80"/>
  <c r="N494" i="80"/>
  <c r="N496" i="80"/>
  <c r="N498" i="80"/>
  <c r="N500" i="80"/>
  <c r="N502" i="80"/>
  <c r="N504" i="80"/>
  <c r="N506" i="80"/>
  <c r="N508" i="80"/>
  <c r="N510" i="80"/>
  <c r="N512" i="80"/>
  <c r="N516" i="80"/>
  <c r="N518" i="80"/>
  <c r="N520" i="80"/>
  <c r="N522" i="80"/>
  <c r="N524" i="80"/>
  <c r="N526" i="80"/>
  <c r="N528" i="80"/>
  <c r="N530" i="80"/>
  <c r="N532" i="80"/>
  <c r="N534" i="80"/>
  <c r="N536" i="80"/>
  <c r="N538" i="80"/>
  <c r="N540" i="80"/>
  <c r="N542" i="80"/>
  <c r="N544" i="80"/>
  <c r="N550" i="80"/>
  <c r="N552" i="80"/>
  <c r="N554" i="80"/>
  <c r="N556" i="80"/>
  <c r="N558" i="80"/>
  <c r="L2" i="80"/>
  <c r="E114" i="38"/>
  <c r="N2" i="80" l="1"/>
  <c r="E112" i="38"/>
  <c r="Y1318" i="71"/>
  <c r="X1318" i="71"/>
  <c r="D1318" i="71"/>
  <c r="A1318" i="71"/>
  <c r="Y1317" i="71"/>
  <c r="X1317" i="71"/>
  <c r="D1317" i="71"/>
  <c r="A1317" i="71"/>
  <c r="Y1316" i="71"/>
  <c r="X1316" i="71"/>
  <c r="D1316" i="71"/>
  <c r="A1316" i="71"/>
  <c r="D1315" i="71"/>
  <c r="A1315" i="71"/>
  <c r="X1315" i="71"/>
  <c r="Y1315" i="71"/>
  <c r="Y1312" i="71" l="1"/>
  <c r="X1312" i="71"/>
  <c r="A1314" i="71"/>
  <c r="D1314" i="71"/>
  <c r="X1314" i="71"/>
  <c r="Y1314" i="71"/>
  <c r="D1312" i="71"/>
  <c r="A1312" i="71"/>
  <c r="Y1313" i="71" l="1"/>
  <c r="X1313" i="71"/>
  <c r="Y1311" i="71"/>
  <c r="X1311" i="71"/>
  <c r="D1313" i="71"/>
  <c r="A1294" i="71"/>
  <c r="A1295" i="71"/>
  <c r="A1296" i="71"/>
  <c r="A1297" i="71"/>
  <c r="A1298" i="71"/>
  <c r="A1299" i="71"/>
  <c r="A1300" i="71"/>
  <c r="A1301" i="71"/>
  <c r="A1302" i="71"/>
  <c r="A1303" i="71"/>
  <c r="A1304" i="71"/>
  <c r="A1305" i="71"/>
  <c r="A1306" i="71"/>
  <c r="A1307" i="71"/>
  <c r="A1308" i="71"/>
  <c r="A1309" i="71"/>
  <c r="A1310" i="71"/>
  <c r="A1311" i="71"/>
  <c r="A1313" i="71"/>
  <c r="D1311" i="71"/>
  <c r="D317" i="33"/>
  <c r="A317" i="33"/>
  <c r="C121" i="50"/>
  <c r="C122" i="50"/>
  <c r="C123" i="50"/>
  <c r="C124" i="50"/>
  <c r="C125" i="50"/>
  <c r="C126" i="50"/>
  <c r="C127" i="50"/>
  <c r="C128" i="50"/>
  <c r="C129" i="50"/>
  <c r="C130" i="50"/>
  <c r="C131" i="50"/>
  <c r="C132" i="50"/>
  <c r="C133" i="50"/>
  <c r="R6" i="46"/>
  <c r="D295" i="37" l="1"/>
  <c r="D303" i="38"/>
  <c r="E147" i="45" s="1"/>
  <c r="L317" i="33"/>
  <c r="I317" i="33"/>
  <c r="J317" i="33"/>
  <c r="K317" i="33"/>
  <c r="G41" i="73"/>
  <c r="R317" i="33" l="1"/>
  <c r="Y1310" i="71"/>
  <c r="X1310" i="71"/>
  <c r="D1310" i="71"/>
  <c r="Y1309" i="71"/>
  <c r="X1309" i="71"/>
  <c r="Y1308" i="71"/>
  <c r="X1308" i="71"/>
  <c r="D1309" i="71"/>
  <c r="D1308" i="71"/>
  <c r="D1307" i="71"/>
  <c r="X1307" i="71"/>
  <c r="Y1307" i="71"/>
  <c r="A316" i="33"/>
  <c r="D316" i="33"/>
  <c r="H120" i="50"/>
  <c r="D1306" i="71"/>
  <c r="X1306" i="71"/>
  <c r="Y1306" i="71"/>
  <c r="D296" i="37" l="1"/>
  <c r="D153" i="38"/>
  <c r="E148" i="45" s="1"/>
  <c r="L316" i="33"/>
  <c r="M316" i="33"/>
  <c r="I316" i="33"/>
  <c r="K316" i="33"/>
  <c r="J316" i="33"/>
  <c r="Y1305" i="71"/>
  <c r="X1305" i="71"/>
  <c r="D1305" i="71"/>
  <c r="X1302" i="71"/>
  <c r="Y1302" i="71"/>
  <c r="X1303" i="71"/>
  <c r="Y1303" i="71"/>
  <c r="X1304" i="71"/>
  <c r="Y1304" i="71"/>
  <c r="D1304" i="71"/>
  <c r="D1303" i="71"/>
  <c r="D1302" i="71"/>
  <c r="R316" i="33" l="1"/>
  <c r="N316" i="33"/>
  <c r="D1301" i="71"/>
  <c r="X1301" i="71"/>
  <c r="Y1301" i="71"/>
  <c r="D1300" i="71"/>
  <c r="X1300" i="71"/>
  <c r="Y1300" i="71"/>
  <c r="D1299" i="71"/>
  <c r="X1299" i="71"/>
  <c r="Y1299" i="71"/>
  <c r="D1298" i="71"/>
  <c r="X1298" i="71"/>
  <c r="Y1298" i="71"/>
  <c r="H118" i="50"/>
  <c r="A315" i="33"/>
  <c r="D315" i="33"/>
  <c r="D1297" i="71"/>
  <c r="X1297" i="71"/>
  <c r="Y1297" i="71"/>
  <c r="D1296" i="71"/>
  <c r="X1296" i="71"/>
  <c r="Y1296" i="71"/>
  <c r="D1295" i="71"/>
  <c r="X1295" i="71"/>
  <c r="Y1295" i="71"/>
  <c r="D314" i="33"/>
  <c r="D215" i="38" s="1"/>
  <c r="E207" i="45" s="1"/>
  <c r="A314" i="33"/>
  <c r="D1294" i="71"/>
  <c r="X1294" i="71"/>
  <c r="Y1294" i="71"/>
  <c r="Y1291" i="71"/>
  <c r="X1291" i="71"/>
  <c r="D1291" i="71"/>
  <c r="A1291" i="71"/>
  <c r="Y1293" i="71"/>
  <c r="X1293" i="71"/>
  <c r="Y1292" i="71"/>
  <c r="X1292" i="71"/>
  <c r="D1293" i="71"/>
  <c r="A1293" i="71"/>
  <c r="A1292" i="71"/>
  <c r="Y1232" i="71"/>
  <c r="X1232" i="71"/>
  <c r="D1292" i="71"/>
  <c r="D1290" i="71"/>
  <c r="X1290" i="71"/>
  <c r="Y1290" i="71"/>
  <c r="A1290" i="71"/>
  <c r="D1289" i="71"/>
  <c r="A1289" i="71"/>
  <c r="X1289" i="71"/>
  <c r="Y1289" i="71"/>
  <c r="A312" i="33"/>
  <c r="H42" i="73"/>
  <c r="Y1288" i="71"/>
  <c r="X1288" i="71"/>
  <c r="D1288" i="71"/>
  <c r="A1288" i="71"/>
  <c r="Y1287" i="71"/>
  <c r="X1287" i="71"/>
  <c r="D1287" i="71"/>
  <c r="D1286" i="71"/>
  <c r="A1287" i="71"/>
  <c r="A1286" i="71"/>
  <c r="X1286" i="71"/>
  <c r="Y1286" i="71"/>
  <c r="L9" i="43"/>
  <c r="D294" i="37" l="1"/>
  <c r="D142" i="38"/>
  <c r="E146" i="45" s="1"/>
  <c r="I314" i="33"/>
  <c r="D283" i="37"/>
  <c r="K315" i="33"/>
  <c r="L315" i="33"/>
  <c r="I315" i="33"/>
  <c r="J315" i="33"/>
  <c r="L314" i="33"/>
  <c r="K314" i="33"/>
  <c r="J314" i="33"/>
  <c r="D1285" i="71"/>
  <c r="A1285" i="71"/>
  <c r="X1285" i="71"/>
  <c r="Y1285" i="71"/>
  <c r="A313" i="33"/>
  <c r="A311" i="33"/>
  <c r="R315" i="33" l="1"/>
  <c r="R314" i="33"/>
  <c r="F88" i="45"/>
  <c r="G88" i="45" s="1"/>
  <c r="G87" i="45"/>
  <c r="A2" i="38"/>
  <c r="A2" i="46" s="1"/>
  <c r="A1" i="38"/>
  <c r="A1" i="46" s="1"/>
  <c r="Y1284" i="71"/>
  <c r="X1284" i="71"/>
  <c r="D1284" i="71"/>
  <c r="A1284" i="71"/>
  <c r="D1283" i="71"/>
  <c r="A1283" i="71"/>
  <c r="X1283" i="71"/>
  <c r="Y1283" i="71"/>
  <c r="D1282" i="71"/>
  <c r="A1282" i="71"/>
  <c r="X1282" i="71"/>
  <c r="Y1282" i="71"/>
  <c r="A1277" i="71"/>
  <c r="A1278" i="71"/>
  <c r="A1279" i="71"/>
  <c r="A1280" i="71"/>
  <c r="A1281" i="71"/>
  <c r="D1280" i="71"/>
  <c r="X1280" i="71"/>
  <c r="Y1280" i="71"/>
  <c r="D1281" i="71"/>
  <c r="X1281" i="71"/>
  <c r="Y1281" i="71"/>
  <c r="I8" i="82"/>
  <c r="I9" i="82"/>
  <c r="I10" i="82"/>
  <c r="I11" i="82"/>
  <c r="I12" i="82"/>
  <c r="I13" i="82"/>
  <c r="I14" i="82"/>
  <c r="I15" i="82"/>
  <c r="I7" i="82"/>
  <c r="I343" i="38"/>
  <c r="K343" i="38" s="1"/>
  <c r="I334" i="38"/>
  <c r="K334" i="38" l="1"/>
  <c r="F89" i="45"/>
  <c r="G89" i="45" s="1"/>
  <c r="A310" i="33"/>
  <c r="F90" i="45" l="1"/>
  <c r="G90" i="45" s="1"/>
  <c r="D1279" i="71"/>
  <c r="X1279" i="71"/>
  <c r="Y1279" i="71"/>
  <c r="G86" i="45"/>
  <c r="G85" i="45"/>
  <c r="D312" i="33"/>
  <c r="Y1278" i="71"/>
  <c r="X1278" i="71"/>
  <c r="D1278" i="71"/>
  <c r="D1277" i="71"/>
  <c r="X1277" i="71"/>
  <c r="Y1277" i="71"/>
  <c r="D309" i="33"/>
  <c r="D264" i="38" s="1"/>
  <c r="A309" i="33"/>
  <c r="D287" i="37" l="1"/>
  <c r="D242" i="38"/>
  <c r="M309" i="33"/>
  <c r="D285" i="37"/>
  <c r="L312" i="33"/>
  <c r="J312" i="33"/>
  <c r="K312" i="33"/>
  <c r="I312" i="33"/>
  <c r="I309" i="33"/>
  <c r="J309" i="33"/>
  <c r="L309" i="33"/>
  <c r="K309" i="33"/>
  <c r="Y1275" i="71"/>
  <c r="X1275" i="71"/>
  <c r="D1275" i="71"/>
  <c r="A1276" i="71"/>
  <c r="A1275" i="71"/>
  <c r="D1276" i="71"/>
  <c r="X1276" i="71"/>
  <c r="Y1276" i="71"/>
  <c r="G84" i="45"/>
  <c r="J8" i="82"/>
  <c r="R309" i="33" l="1"/>
  <c r="R312" i="33"/>
  <c r="N309" i="33"/>
  <c r="J9" i="82"/>
  <c r="J10" i="82"/>
  <c r="J11" i="82"/>
  <c r="J12" i="82"/>
  <c r="J13" i="82"/>
  <c r="J14" i="82"/>
  <c r="J15" i="82"/>
  <c r="J7" i="82"/>
  <c r="Y1274" i="71"/>
  <c r="X1274" i="71"/>
  <c r="D1274" i="71"/>
  <c r="Y1273" i="71"/>
  <c r="X1273" i="71"/>
  <c r="A1274" i="71"/>
  <c r="D1273" i="71"/>
  <c r="A1273" i="71"/>
  <c r="H17" i="50"/>
  <c r="D310" i="33"/>
  <c r="A308" i="33"/>
  <c r="A307" i="33"/>
  <c r="G83" i="45"/>
  <c r="L14" i="73"/>
  <c r="A1272" i="71"/>
  <c r="X1272" i="71"/>
  <c r="Y1272" i="71"/>
  <c r="D1272" i="71"/>
  <c r="G81" i="45"/>
  <c r="G82" i="45"/>
  <c r="D284" i="37" l="1"/>
  <c r="D262" i="38"/>
  <c r="I310" i="33"/>
  <c r="J310" i="33"/>
  <c r="K310" i="33"/>
  <c r="L310" i="33"/>
  <c r="M310" i="33"/>
  <c r="A14" i="32"/>
  <c r="A15" i="32"/>
  <c r="A16" i="32"/>
  <c r="A17" i="32"/>
  <c r="A18" i="32"/>
  <c r="A19" i="32"/>
  <c r="A20" i="32"/>
  <c r="A21" i="32"/>
  <c r="A22" i="32"/>
  <c r="A23" i="32"/>
  <c r="A24" i="32"/>
  <c r="A25" i="32"/>
  <c r="A26" i="32" s="1"/>
  <c r="A27" i="32" s="1"/>
  <c r="A28" i="32" s="1"/>
  <c r="A29" i="32" s="1"/>
  <c r="A30" i="32" s="1"/>
  <c r="A31" i="32" s="1"/>
  <c r="A32" i="32" s="1"/>
  <c r="A33" i="32" s="1"/>
  <c r="A34" i="32" s="1"/>
  <c r="A35" i="32" s="1"/>
  <c r="A36" i="32" s="1"/>
  <c r="A37" i="32" s="1"/>
  <c r="A38" i="32" s="1"/>
  <c r="A39" i="32" s="1"/>
  <c r="A40" i="32" s="1"/>
  <c r="A41" i="32" s="1"/>
  <c r="A42" i="32" s="1"/>
  <c r="A43" i="32" s="1"/>
  <c r="A44" i="32" s="1"/>
  <c r="A45" i="32" s="1"/>
  <c r="A46" i="32" s="1"/>
  <c r="A47" i="32" s="1"/>
  <c r="A48" i="32" s="1"/>
  <c r="A49" i="32" s="1"/>
  <c r="A50" i="32" s="1"/>
  <c r="A51" i="32" s="1"/>
  <c r="A52" i="32" s="1"/>
  <c r="A53" i="32" s="1"/>
  <c r="A54" i="32" s="1"/>
  <c r="A55" i="32" s="1"/>
  <c r="A13" i="31"/>
  <c r="A14" i="31" s="1"/>
  <c r="A15" i="31" s="1"/>
  <c r="A16" i="31" s="1"/>
  <c r="A17" i="31" s="1"/>
  <c r="A18" i="31" s="1"/>
  <c r="A19" i="31" s="1"/>
  <c r="A20" i="31" s="1"/>
  <c r="A21" i="31" s="1"/>
  <c r="A22" i="31" s="1"/>
  <c r="A23" i="31" s="1"/>
  <c r="A24" i="31" s="1"/>
  <c r="A25" i="31" s="1"/>
  <c r="A26" i="31" s="1"/>
  <c r="A27" i="31" s="1"/>
  <c r="A28" i="31" s="1"/>
  <c r="A29" i="31" s="1"/>
  <c r="A30" i="31" s="1"/>
  <c r="A31" i="31" s="1"/>
  <c r="A32" i="31" s="1"/>
  <c r="A33" i="31" s="1"/>
  <c r="A34" i="31" s="1"/>
  <c r="A35" i="31" s="1"/>
  <c r="A36" i="31" s="1"/>
  <c r="A37" i="31" s="1"/>
  <c r="A38" i="31" s="1"/>
  <c r="A39" i="31" s="1"/>
  <c r="A40" i="31" s="1"/>
  <c r="A41" i="31" s="1"/>
  <c r="A42" i="31" s="1"/>
  <c r="A43" i="31" s="1"/>
  <c r="A44" i="31" s="1"/>
  <c r="A45" i="31" s="1"/>
  <c r="A46" i="31" s="1"/>
  <c r="A47" i="31" s="1"/>
  <c r="A48" i="31" s="1"/>
  <c r="A49" i="31" s="1"/>
  <c r="A50" i="31" s="1"/>
  <c r="A51" i="31" s="1"/>
  <c r="A52" i="31" s="1"/>
  <c r="A53" i="31" s="1"/>
  <c r="A54" i="31" s="1"/>
  <c r="A55" i="31" s="1"/>
  <c r="F13" i="31"/>
  <c r="F7" i="31"/>
  <c r="F8" i="31"/>
  <c r="F9" i="31"/>
  <c r="F10" i="31"/>
  <c r="F11" i="31"/>
  <c r="F12" i="31"/>
  <c r="F14" i="31"/>
  <c r="F15" i="31"/>
  <c r="F16" i="31"/>
  <c r="F17" i="31"/>
  <c r="F18" i="31"/>
  <c r="F19" i="31"/>
  <c r="F20" i="31"/>
  <c r="F21" i="31"/>
  <c r="F22" i="31"/>
  <c r="F23" i="31"/>
  <c r="F24" i="31"/>
  <c r="F25" i="31"/>
  <c r="F26" i="31"/>
  <c r="F27" i="31"/>
  <c r="F28" i="31"/>
  <c r="F29" i="31"/>
  <c r="F30" i="31"/>
  <c r="F31" i="31"/>
  <c r="F32" i="31"/>
  <c r="F33" i="31"/>
  <c r="F34" i="31"/>
  <c r="F35" i="31"/>
  <c r="F36" i="31"/>
  <c r="F37" i="31"/>
  <c r="F38" i="31"/>
  <c r="F39" i="31"/>
  <c r="F40" i="31"/>
  <c r="F41" i="31"/>
  <c r="F6" i="31"/>
  <c r="A1271" i="71"/>
  <c r="A1270" i="71"/>
  <c r="Y1271" i="71"/>
  <c r="X1271" i="71"/>
  <c r="Y1270" i="71"/>
  <c r="X1270" i="71"/>
  <c r="Y1269" i="71"/>
  <c r="X1269" i="71"/>
  <c r="Y1268" i="71"/>
  <c r="X1268" i="71"/>
  <c r="Y1267" i="71"/>
  <c r="X1267" i="71"/>
  <c r="D1271" i="71"/>
  <c r="D1270" i="71"/>
  <c r="D46" i="73"/>
  <c r="A1267" i="71"/>
  <c r="A1268" i="71"/>
  <c r="A1269" i="71"/>
  <c r="D1267" i="71"/>
  <c r="A1266" i="71"/>
  <c r="D1269" i="71"/>
  <c r="D1268" i="71"/>
  <c r="D1247" i="71"/>
  <c r="D1248" i="71"/>
  <c r="D1249" i="71"/>
  <c r="D1250" i="71"/>
  <c r="D1251" i="71"/>
  <c r="D1252" i="71"/>
  <c r="D1253" i="71"/>
  <c r="D1254" i="71"/>
  <c r="D1255" i="71"/>
  <c r="D1256" i="71"/>
  <c r="D1257" i="71"/>
  <c r="D1258" i="71"/>
  <c r="D1259" i="71"/>
  <c r="D1260" i="71"/>
  <c r="D1261" i="71"/>
  <c r="D1262" i="71"/>
  <c r="D1263" i="71"/>
  <c r="D1264" i="71"/>
  <c r="D1265" i="71"/>
  <c r="D1266" i="71"/>
  <c r="H18" i="50"/>
  <c r="G80" i="45"/>
  <c r="G79" i="45"/>
  <c r="G72" i="45"/>
  <c r="G73" i="45"/>
  <c r="G74" i="45"/>
  <c r="G75" i="45"/>
  <c r="G76" i="45"/>
  <c r="G77" i="45"/>
  <c r="G78" i="45"/>
  <c r="G71" i="45"/>
  <c r="G70" i="45"/>
  <c r="G69" i="45"/>
  <c r="G68" i="45"/>
  <c r="X1266" i="71"/>
  <c r="Y1266" i="71"/>
  <c r="D311" i="33"/>
  <c r="A1262" i="71"/>
  <c r="A1263" i="71"/>
  <c r="A1264" i="71"/>
  <c r="A1265" i="71"/>
  <c r="X1265" i="71"/>
  <c r="Y1265" i="71"/>
  <c r="X1264" i="71"/>
  <c r="Y1264" i="71"/>
  <c r="X1263" i="71"/>
  <c r="Y1263" i="71"/>
  <c r="X1262" i="71"/>
  <c r="Y1262" i="71"/>
  <c r="A305" i="33"/>
  <c r="A1261" i="71"/>
  <c r="X1261" i="71"/>
  <c r="Y1261" i="71"/>
  <c r="Y1260" i="71"/>
  <c r="X1260" i="71"/>
  <c r="A1260" i="71"/>
  <c r="Y1259" i="71"/>
  <c r="X1259" i="71"/>
  <c r="A1259" i="71"/>
  <c r="Y1258" i="71"/>
  <c r="X1258" i="71"/>
  <c r="A1258" i="71"/>
  <c r="Y1257" i="71"/>
  <c r="X1257" i="71"/>
  <c r="A1257" i="71"/>
  <c r="Y1256" i="71"/>
  <c r="X1256" i="71"/>
  <c r="A1256" i="71"/>
  <c r="Y1255" i="71"/>
  <c r="X1255" i="71"/>
  <c r="A1255" i="71"/>
  <c r="Y1254" i="71"/>
  <c r="X1254" i="71"/>
  <c r="A1254" i="71"/>
  <c r="Y1253" i="71"/>
  <c r="X1253" i="71"/>
  <c r="A1253" i="71"/>
  <c r="Y1252" i="71"/>
  <c r="X1252" i="71"/>
  <c r="A1252" i="71"/>
  <c r="Y1251" i="71"/>
  <c r="X1251" i="71"/>
  <c r="A1251" i="71"/>
  <c r="Y1250" i="71"/>
  <c r="X1250" i="71"/>
  <c r="A1250" i="71"/>
  <c r="Y1249" i="71"/>
  <c r="X1249" i="71"/>
  <c r="A1249" i="71"/>
  <c r="Y1248" i="71"/>
  <c r="X1248" i="71"/>
  <c r="A1248" i="71"/>
  <c r="Y1247" i="71"/>
  <c r="X1247" i="71"/>
  <c r="A1247" i="71"/>
  <c r="R310" i="33" l="1"/>
  <c r="D291" i="37"/>
  <c r="D254" i="38"/>
  <c r="I311" i="33"/>
  <c r="K311" i="33"/>
  <c r="L311" i="33"/>
  <c r="J311" i="33"/>
  <c r="N310" i="33"/>
  <c r="H19" i="50"/>
  <c r="H70" i="88"/>
  <c r="G273" i="37"/>
  <c r="G272" i="37"/>
  <c r="G271" i="37"/>
  <c r="G270" i="37"/>
  <c r="D308" i="33"/>
  <c r="R311" i="33" l="1"/>
  <c r="D286" i="37"/>
  <c r="D261" i="38"/>
  <c r="I308" i="33"/>
  <c r="J308" i="33"/>
  <c r="K308" i="33"/>
  <c r="M308" i="33"/>
  <c r="L308" i="33"/>
  <c r="D305" i="33"/>
  <c r="A304" i="33"/>
  <c r="G268" i="37"/>
  <c r="G269" i="37"/>
  <c r="G267" i="37"/>
  <c r="A70" i="88"/>
  <c r="A71" i="88"/>
  <c r="A72" i="88"/>
  <c r="G266" i="37"/>
  <c r="G265" i="37"/>
  <c r="A119" i="50"/>
  <c r="A120" i="50" s="1"/>
  <c r="A121" i="50" s="1"/>
  <c r="A122" i="50" s="1"/>
  <c r="A123" i="50" s="1"/>
  <c r="A124" i="50" s="1"/>
  <c r="A125" i="50" s="1"/>
  <c r="A126" i="50" s="1"/>
  <c r="A127" i="50" s="1"/>
  <c r="A128" i="50" s="1"/>
  <c r="A129" i="50" s="1"/>
  <c r="A130" i="50" s="1"/>
  <c r="A131" i="50" s="1"/>
  <c r="A132" i="50" s="1"/>
  <c r="A133" i="50" s="1"/>
  <c r="A134" i="50" s="1"/>
  <c r="A135" i="50" s="1"/>
  <c r="A136" i="50" s="1"/>
  <c r="A137" i="50" s="1"/>
  <c r="A138" i="50" s="1"/>
  <c r="A139" i="50" s="1"/>
  <c r="A140" i="50" s="1"/>
  <c r="A141" i="50" s="1"/>
  <c r="A142" i="50" s="1"/>
  <c r="A143" i="50" s="1"/>
  <c r="A144" i="50" s="1"/>
  <c r="A145" i="50" s="1"/>
  <c r="A146" i="50" s="1"/>
  <c r="A147" i="50" s="1"/>
  <c r="A148" i="50" s="1"/>
  <c r="A149" i="50" s="1"/>
  <c r="A150" i="50" s="1"/>
  <c r="A151" i="50" s="1"/>
  <c r="A152" i="50" s="1"/>
  <c r="A153" i="50" s="1"/>
  <c r="A154" i="50" s="1"/>
  <c r="A155" i="50" s="1"/>
  <c r="A156" i="50" s="1"/>
  <c r="A157" i="50" s="1"/>
  <c r="C120" i="50"/>
  <c r="C119" i="50"/>
  <c r="C118" i="50"/>
  <c r="E42" i="81"/>
  <c r="G42" i="81"/>
  <c r="I42" i="81"/>
  <c r="K42" i="81"/>
  <c r="M42" i="81"/>
  <c r="O42" i="81"/>
  <c r="Q42" i="81"/>
  <c r="S42" i="81"/>
  <c r="U42" i="81"/>
  <c r="W42" i="81"/>
  <c r="Y42" i="81"/>
  <c r="AA42" i="81"/>
  <c r="AC42" i="81"/>
  <c r="AE42" i="81"/>
  <c r="AG42" i="81"/>
  <c r="AI42" i="81"/>
  <c r="AK42" i="81"/>
  <c r="C42" i="81"/>
  <c r="R308" i="33" l="1"/>
  <c r="A158" i="50"/>
  <c r="A159" i="50" s="1"/>
  <c r="A160" i="50" s="1"/>
  <c r="A161" i="50" s="1"/>
  <c r="A162" i="50" s="1"/>
  <c r="A163" i="50" s="1"/>
  <c r="A164" i="50" s="1"/>
  <c r="A165" i="50" s="1"/>
  <c r="A166" i="50" s="1"/>
  <c r="A167" i="50" s="1"/>
  <c r="A168" i="50" s="1"/>
  <c r="A169" i="50" s="1"/>
  <c r="A170" i="50" s="1"/>
  <c r="A171" i="50" s="1"/>
  <c r="A172" i="50" s="1"/>
  <c r="A173" i="50" s="1"/>
  <c r="A174" i="50" s="1"/>
  <c r="A175" i="50" s="1"/>
  <c r="A176" i="50" s="1"/>
  <c r="A177" i="50" s="1"/>
  <c r="A178" i="50" s="1"/>
  <c r="A179" i="50" s="1"/>
  <c r="A180" i="50" s="1"/>
  <c r="D239" i="38"/>
  <c r="D302" i="37"/>
  <c r="N308" i="33"/>
  <c r="I305" i="33"/>
  <c r="J305" i="33"/>
  <c r="K305" i="33"/>
  <c r="L305" i="33"/>
  <c r="M305" i="33"/>
  <c r="G23" i="82"/>
  <c r="G22" i="82"/>
  <c r="A181" i="50" l="1"/>
  <c r="A182" i="50" s="1"/>
  <c r="A183" i="50" s="1"/>
  <c r="A184" i="50" s="1"/>
  <c r="A185" i="50" s="1"/>
  <c r="A186" i="50" s="1"/>
  <c r="A187" i="50" s="1"/>
  <c r="A188" i="50" s="1"/>
  <c r="R305" i="33"/>
  <c r="N305" i="33"/>
  <c r="G261" i="37" l="1"/>
  <c r="G262" i="37"/>
  <c r="G263" i="37"/>
  <c r="G264" i="37"/>
  <c r="G260" i="37"/>
  <c r="G259" i="37"/>
  <c r="G258" i="37"/>
  <c r="G257" i="37"/>
  <c r="A302" i="33"/>
  <c r="R9" i="46"/>
  <c r="G256" i="37"/>
  <c r="G255" i="37"/>
  <c r="G254" i="37"/>
  <c r="G253" i="37"/>
  <c r="G252" i="37"/>
  <c r="A1245" i="71"/>
  <c r="A1246" i="71"/>
  <c r="D1246" i="71"/>
  <c r="X1246" i="71"/>
  <c r="Y1246" i="71"/>
  <c r="D1245" i="71"/>
  <c r="X1245" i="71"/>
  <c r="Y1245" i="71"/>
  <c r="A301" i="33"/>
  <c r="H66" i="50" l="1"/>
  <c r="H86" i="50"/>
  <c r="H85" i="50"/>
  <c r="H84" i="50"/>
  <c r="H83" i="50"/>
  <c r="H71" i="50"/>
  <c r="H70" i="50"/>
  <c r="H69" i="50"/>
  <c r="H68" i="50"/>
  <c r="A1244" i="71"/>
  <c r="X1244" i="71"/>
  <c r="Y1244" i="71"/>
  <c r="D1244" i="71"/>
  <c r="H117" i="50"/>
  <c r="H116" i="50"/>
  <c r="H21" i="50"/>
  <c r="D307" i="33"/>
  <c r="G251" i="37"/>
  <c r="G250" i="37"/>
  <c r="G67" i="45"/>
  <c r="H20" i="50"/>
  <c r="H23" i="50"/>
  <c r="H24" i="50"/>
  <c r="H22" i="50"/>
  <c r="D289" i="37" l="1"/>
  <c r="D256" i="38"/>
  <c r="K307" i="33"/>
  <c r="L307" i="33"/>
  <c r="I307" i="33"/>
  <c r="J307" i="33"/>
  <c r="R307" i="33" l="1"/>
  <c r="A1243" i="71"/>
  <c r="Y1243" i="71"/>
  <c r="X1243" i="71"/>
  <c r="D1243" i="71"/>
  <c r="A1239" i="71"/>
  <c r="A1240" i="71"/>
  <c r="A1241" i="71"/>
  <c r="A1242" i="71"/>
  <c r="D1239" i="71"/>
  <c r="X1239" i="71"/>
  <c r="Y1239" i="71"/>
  <c r="K292" i="33" l="1"/>
  <c r="J292" i="33"/>
  <c r="X1241" i="71" l="1"/>
  <c r="Y1241" i="71"/>
  <c r="X1242" i="71"/>
  <c r="Y1242" i="71"/>
  <c r="D1242" i="71"/>
  <c r="D1241" i="71"/>
  <c r="D1240" i="71"/>
  <c r="X1240" i="71"/>
  <c r="Y1240" i="71"/>
  <c r="D313" i="33"/>
  <c r="D304" i="33"/>
  <c r="A298" i="33"/>
  <c r="A299" i="33"/>
  <c r="A300" i="33"/>
  <c r="A1237" i="71"/>
  <c r="A1238" i="71"/>
  <c r="D1238" i="71"/>
  <c r="X1238" i="71"/>
  <c r="Y1238" i="71"/>
  <c r="D1237" i="71"/>
  <c r="X1237" i="71"/>
  <c r="Y1237" i="71"/>
  <c r="D282" i="37" l="1"/>
  <c r="D278" i="38"/>
  <c r="E206" i="45" s="1"/>
  <c r="D232" i="38"/>
  <c r="E200" i="45" s="1"/>
  <c r="D301" i="37"/>
  <c r="L313" i="33"/>
  <c r="K313" i="33"/>
  <c r="J313" i="33"/>
  <c r="I313" i="33"/>
  <c r="I304" i="33"/>
  <c r="J304" i="33"/>
  <c r="K304" i="33"/>
  <c r="L304" i="33"/>
  <c r="D301" i="33"/>
  <c r="R313" i="33" l="1"/>
  <c r="R304" i="33"/>
  <c r="D290" i="37"/>
  <c r="D257" i="38"/>
  <c r="M301" i="33"/>
  <c r="L301" i="33"/>
  <c r="K301" i="33"/>
  <c r="J301" i="33"/>
  <c r="I301" i="33"/>
  <c r="A1228" i="71"/>
  <c r="A1229" i="71"/>
  <c r="A1230" i="71"/>
  <c r="A1231" i="71"/>
  <c r="A1232" i="71"/>
  <c r="A1233" i="71"/>
  <c r="A1234" i="71"/>
  <c r="A1235" i="71"/>
  <c r="A1236" i="71"/>
  <c r="A297" i="33"/>
  <c r="A303" i="33"/>
  <c r="A306" i="33"/>
  <c r="D1232" i="71"/>
  <c r="D1236" i="71"/>
  <c r="X1236" i="71"/>
  <c r="Y1236" i="71"/>
  <c r="D1235" i="71"/>
  <c r="X1235" i="71"/>
  <c r="Y1235" i="71"/>
  <c r="D1234" i="71"/>
  <c r="X1234" i="71"/>
  <c r="Y1234" i="71"/>
  <c r="D1233" i="71"/>
  <c r="X1233" i="71"/>
  <c r="Y1233" i="71"/>
  <c r="H114" i="50"/>
  <c r="J17" i="26"/>
  <c r="K17" i="26" s="1"/>
  <c r="R301" i="33" l="1"/>
  <c r="N301" i="33"/>
  <c r="D306" i="33"/>
  <c r="D1231" i="71"/>
  <c r="X1231" i="71"/>
  <c r="Y1231" i="71"/>
  <c r="Y1230" i="71"/>
  <c r="X1230" i="71"/>
  <c r="D1230" i="71"/>
  <c r="D1229" i="71"/>
  <c r="D1228" i="71"/>
  <c r="X1229" i="71"/>
  <c r="Y1229" i="71"/>
  <c r="X1228" i="71"/>
  <c r="Y1228" i="71"/>
  <c r="D288" i="37" l="1"/>
  <c r="D250" i="38"/>
  <c r="M306" i="33"/>
  <c r="L306" i="33"/>
  <c r="J306" i="33"/>
  <c r="I306" i="33"/>
  <c r="K306" i="33"/>
  <c r="A1225" i="71"/>
  <c r="A1226" i="71"/>
  <c r="A1227" i="71"/>
  <c r="D1227" i="71"/>
  <c r="X1227" i="71"/>
  <c r="Y1227" i="71"/>
  <c r="D1226" i="71"/>
  <c r="X1226" i="71"/>
  <c r="Y1226" i="71"/>
  <c r="D1225" i="71"/>
  <c r="X1225" i="71"/>
  <c r="Y1225" i="71"/>
  <c r="A1222" i="71"/>
  <c r="A1223" i="71"/>
  <c r="A1224" i="71"/>
  <c r="R306" i="33" l="1"/>
  <c r="N306" i="33"/>
  <c r="D1224" i="71"/>
  <c r="X1224" i="71"/>
  <c r="Y1224" i="71"/>
  <c r="D1223" i="71"/>
  <c r="X1223" i="71"/>
  <c r="Y1223" i="71"/>
  <c r="D1222" i="71"/>
  <c r="X1222" i="71"/>
  <c r="Y1222" i="71"/>
  <c r="A1215" i="71"/>
  <c r="A1216" i="71"/>
  <c r="A1217" i="71"/>
  <c r="A1218" i="71"/>
  <c r="A1219" i="71"/>
  <c r="A1220" i="71"/>
  <c r="A1221" i="71"/>
  <c r="D1221" i="71"/>
  <c r="D1220" i="71"/>
  <c r="D1219" i="71"/>
  <c r="X1221" i="71"/>
  <c r="Y1221" i="71"/>
  <c r="X1220" i="71"/>
  <c r="Y1220" i="71"/>
  <c r="X1219" i="71"/>
  <c r="Y1219" i="71"/>
  <c r="H67" i="50" l="1"/>
  <c r="G249" i="37" l="1"/>
  <c r="G248" i="37"/>
  <c r="G247" i="37"/>
  <c r="A295" i="33"/>
  <c r="D300" i="33"/>
  <c r="D297" i="33"/>
  <c r="A294" i="33"/>
  <c r="G246" i="37"/>
  <c r="G245" i="37"/>
  <c r="G244" i="37"/>
  <c r="D254" i="37" l="1"/>
  <c r="D223" i="38"/>
  <c r="E153" i="45" s="1"/>
  <c r="D271" i="37"/>
  <c r="D238" i="38"/>
  <c r="E164" i="45" s="1"/>
  <c r="I300" i="33"/>
  <c r="K300" i="33"/>
  <c r="L300" i="33"/>
  <c r="J300" i="33"/>
  <c r="L297" i="33"/>
  <c r="J297" i="33"/>
  <c r="K297" i="33"/>
  <c r="M297" i="33"/>
  <c r="I297" i="33"/>
  <c r="D1218" i="71"/>
  <c r="D1217" i="71"/>
  <c r="X1218" i="71"/>
  <c r="Y1218" i="71"/>
  <c r="G243" i="37"/>
  <c r="G242" i="37"/>
  <c r="G241" i="37"/>
  <c r="A292" i="33"/>
  <c r="A293" i="33"/>
  <c r="Q11" i="38"/>
  <c r="Q12" i="38" s="1"/>
  <c r="R300" i="33" l="1"/>
  <c r="R297" i="33"/>
  <c r="N297" i="33"/>
  <c r="D299" i="33"/>
  <c r="D1216" i="71"/>
  <c r="D1215" i="71"/>
  <c r="X1217" i="71"/>
  <c r="Y1217" i="71"/>
  <c r="X1216" i="71"/>
  <c r="Y1216" i="71"/>
  <c r="X1215" i="71"/>
  <c r="Y1215" i="71"/>
  <c r="J23" i="26"/>
  <c r="R8" i="46"/>
  <c r="G240" i="37"/>
  <c r="G239" i="37"/>
  <c r="G238" i="37"/>
  <c r="G237" i="37"/>
  <c r="D266" i="37" l="1"/>
  <c r="D135" i="38"/>
  <c r="E99" i="45" s="1"/>
  <c r="M299" i="33"/>
  <c r="L299" i="33"/>
  <c r="I299" i="33"/>
  <c r="K299" i="33"/>
  <c r="J299" i="33"/>
  <c r="Y1214" i="71"/>
  <c r="X1214" i="71"/>
  <c r="Y1213" i="71"/>
  <c r="X1213" i="71"/>
  <c r="Y1212" i="71"/>
  <c r="X1212" i="71"/>
  <c r="A1211" i="71"/>
  <c r="A1212" i="71"/>
  <c r="A1213" i="71"/>
  <c r="A1214" i="71"/>
  <c r="D1214" i="71"/>
  <c r="D1213" i="71"/>
  <c r="D1212" i="71"/>
  <c r="D1211" i="71"/>
  <c r="X1211" i="71"/>
  <c r="Y1211" i="71"/>
  <c r="G234" i="37"/>
  <c r="G235" i="37"/>
  <c r="G236" i="37"/>
  <c r="D295" i="33"/>
  <c r="D266" i="38" s="1"/>
  <c r="E163" i="45" s="1"/>
  <c r="D302" i="33"/>
  <c r="D303" i="33"/>
  <c r="A290" i="33"/>
  <c r="A291" i="33"/>
  <c r="A296" i="33"/>
  <c r="R299" i="33" l="1"/>
  <c r="D307" i="38"/>
  <c r="D307" i="37"/>
  <c r="D270" i="37"/>
  <c r="D279" i="37"/>
  <c r="D172" i="38"/>
  <c r="E172" i="45" s="1"/>
  <c r="L303" i="33"/>
  <c r="M303" i="33"/>
  <c r="K303" i="33"/>
  <c r="I303" i="33"/>
  <c r="J303" i="33"/>
  <c r="K302" i="33"/>
  <c r="L302" i="33"/>
  <c r="M302" i="33"/>
  <c r="I302" i="33"/>
  <c r="J302" i="33"/>
  <c r="N299" i="33"/>
  <c r="I295" i="33"/>
  <c r="M295" i="33"/>
  <c r="L295" i="33"/>
  <c r="K295" i="33"/>
  <c r="J295" i="33"/>
  <c r="R295" i="33" s="1"/>
  <c r="A1192" i="71"/>
  <c r="A1193" i="71"/>
  <c r="D1193" i="71"/>
  <c r="X1193" i="71"/>
  <c r="Y1193" i="71"/>
  <c r="Y1194" i="71"/>
  <c r="X1194" i="71"/>
  <c r="D1192" i="71"/>
  <c r="X1192" i="71"/>
  <c r="Y1192" i="71"/>
  <c r="A1207" i="71"/>
  <c r="A1208" i="71"/>
  <c r="A1209" i="71"/>
  <c r="A1210" i="71"/>
  <c r="Y1210" i="71"/>
  <c r="X1210" i="71"/>
  <c r="Y1209" i="71"/>
  <c r="X1209" i="71"/>
  <c r="Y1208" i="71"/>
  <c r="X1208" i="71"/>
  <c r="D1210" i="71"/>
  <c r="D1209" i="71"/>
  <c r="D1208" i="71"/>
  <c r="D1207" i="71"/>
  <c r="X1207" i="71"/>
  <c r="Y1207" i="71"/>
  <c r="G233" i="37"/>
  <c r="G232" i="37"/>
  <c r="G231" i="37"/>
  <c r="G230" i="37"/>
  <c r="A289" i="33"/>
  <c r="D298" i="33"/>
  <c r="R303" i="33" l="1"/>
  <c r="R302" i="33"/>
  <c r="D280" i="37"/>
  <c r="D271" i="38"/>
  <c r="N303" i="33"/>
  <c r="N302" i="33"/>
  <c r="I298" i="33"/>
  <c r="J298" i="33"/>
  <c r="L298" i="33"/>
  <c r="M298" i="33"/>
  <c r="K298" i="33"/>
  <c r="N295" i="33"/>
  <c r="A1204" i="71"/>
  <c r="A1205" i="71"/>
  <c r="A1206" i="71"/>
  <c r="D1206" i="71"/>
  <c r="D1205" i="71"/>
  <c r="D1204" i="71"/>
  <c r="X1206" i="71"/>
  <c r="Y1206" i="71"/>
  <c r="X1205" i="71"/>
  <c r="Y1205" i="71"/>
  <c r="G227" i="37"/>
  <c r="G228" i="37"/>
  <c r="G229" i="37"/>
  <c r="G226" i="37"/>
  <c r="G225" i="37"/>
  <c r="A1200" i="71"/>
  <c r="A1201" i="71"/>
  <c r="A1202" i="71"/>
  <c r="A1203" i="71"/>
  <c r="D1203" i="71"/>
  <c r="D1202" i="71"/>
  <c r="D1201" i="71"/>
  <c r="D1194" i="71"/>
  <c r="A1194" i="71"/>
  <c r="D1200" i="71"/>
  <c r="X1204" i="71"/>
  <c r="Y1204" i="71"/>
  <c r="X1201" i="71"/>
  <c r="Y1201" i="71"/>
  <c r="X1202" i="71"/>
  <c r="Y1202" i="71"/>
  <c r="X1203" i="71"/>
  <c r="Y1203" i="71"/>
  <c r="X1200" i="71"/>
  <c r="Y1200" i="71"/>
  <c r="G224" i="37"/>
  <c r="G223" i="37"/>
  <c r="G222" i="37"/>
  <c r="G221" i="37"/>
  <c r="G220" i="37"/>
  <c r="A288" i="33"/>
  <c r="A1195" i="71"/>
  <c r="A1196" i="71"/>
  <c r="A1197" i="71"/>
  <c r="A1198" i="71"/>
  <c r="A1199" i="71"/>
  <c r="D1199" i="71"/>
  <c r="Y1199" i="71"/>
  <c r="X1199" i="71"/>
  <c r="Y1198" i="71"/>
  <c r="X1198" i="71"/>
  <c r="D1198" i="71"/>
  <c r="D1197" i="71"/>
  <c r="D1196" i="71"/>
  <c r="Y1197" i="71"/>
  <c r="X1197" i="71"/>
  <c r="Y1196" i="71"/>
  <c r="X1196" i="71"/>
  <c r="Y1195" i="71"/>
  <c r="X1195" i="71"/>
  <c r="D1195" i="71"/>
  <c r="D291" i="33"/>
  <c r="G219" i="37"/>
  <c r="G218" i="37"/>
  <c r="G217" i="37"/>
  <c r="G216" i="37"/>
  <c r="G215" i="37"/>
  <c r="G73" i="88"/>
  <c r="G74" i="88" s="1"/>
  <c r="F73" i="88"/>
  <c r="R298" i="33" l="1"/>
  <c r="D257" i="37"/>
  <c r="D200" i="38"/>
  <c r="E155" i="45" s="1"/>
  <c r="N298" i="33"/>
  <c r="J291" i="33"/>
  <c r="I291" i="33"/>
  <c r="M291" i="33"/>
  <c r="L291" i="33"/>
  <c r="K291" i="33"/>
  <c r="R291" i="33" l="1"/>
  <c r="N291" i="33"/>
  <c r="D287" i="33"/>
  <c r="A287" i="33"/>
  <c r="G214" i="37"/>
  <c r="G213" i="37"/>
  <c r="G212" i="37"/>
  <c r="M362" i="33"/>
  <c r="N362" i="33" s="1"/>
  <c r="N363" i="33"/>
  <c r="N364" i="33"/>
  <c r="K365" i="33"/>
  <c r="J365" i="33"/>
  <c r="D258" i="37" l="1"/>
  <c r="D216" i="38"/>
  <c r="E156" i="45" s="1"/>
  <c r="M287" i="33"/>
  <c r="L287" i="33"/>
  <c r="K287" i="33"/>
  <c r="J287" i="33"/>
  <c r="I287" i="33"/>
  <c r="N365" i="33"/>
  <c r="G211" i="37"/>
  <c r="G210" i="37"/>
  <c r="G209" i="37"/>
  <c r="D290" i="33"/>
  <c r="G66" i="45"/>
  <c r="G65" i="45"/>
  <c r="G64" i="45"/>
  <c r="G63" i="45"/>
  <c r="G62" i="45"/>
  <c r="Y1191" i="71"/>
  <c r="X1191" i="71"/>
  <c r="A1191" i="71"/>
  <c r="D1191" i="71"/>
  <c r="D7" i="88"/>
  <c r="D5" i="88"/>
  <c r="I5" i="88" s="1"/>
  <c r="R287" i="33" l="1"/>
  <c r="D126" i="38"/>
  <c r="D312" i="37"/>
  <c r="D6" i="88"/>
  <c r="I6" i="88" s="1"/>
  <c r="I290" i="33"/>
  <c r="M290" i="33"/>
  <c r="L290" i="33"/>
  <c r="K290" i="33"/>
  <c r="J290" i="33"/>
  <c r="N287" i="33"/>
  <c r="I7" i="88"/>
  <c r="R290" i="33" l="1"/>
  <c r="N290" i="33"/>
  <c r="U43" i="80" l="1"/>
  <c r="U28" i="80"/>
  <c r="A1187" i="71"/>
  <c r="A1188" i="71"/>
  <c r="A1189" i="71"/>
  <c r="A1190" i="71"/>
  <c r="Y1190" i="71"/>
  <c r="X1190" i="71"/>
  <c r="Y1189" i="71"/>
  <c r="X1189" i="71"/>
  <c r="Y1188" i="71"/>
  <c r="X1188" i="71"/>
  <c r="Y1187" i="71"/>
  <c r="X1187" i="71"/>
  <c r="D1189" i="71"/>
  <c r="D1187" i="71"/>
  <c r="D1188" i="71"/>
  <c r="G208" i="37"/>
  <c r="G207" i="37"/>
  <c r="G206" i="37"/>
  <c r="D294" i="33"/>
  <c r="D285" i="33"/>
  <c r="N284" i="33"/>
  <c r="A284" i="33"/>
  <c r="A283" i="33"/>
  <c r="A282" i="33"/>
  <c r="A1184" i="71"/>
  <c r="A1185" i="71"/>
  <c r="A1186" i="71"/>
  <c r="Y1186" i="71"/>
  <c r="X1186" i="71"/>
  <c r="Y1185" i="71"/>
  <c r="X1185" i="71"/>
  <c r="Y1184" i="71"/>
  <c r="X1184" i="71"/>
  <c r="D1186" i="71"/>
  <c r="D1185" i="71"/>
  <c r="D1184" i="71"/>
  <c r="G205" i="37"/>
  <c r="G204" i="37"/>
  <c r="G203" i="37"/>
  <c r="K74" i="81"/>
  <c r="M74" i="81"/>
  <c r="O74" i="81"/>
  <c r="Q74" i="81"/>
  <c r="S74" i="81"/>
  <c r="U74" i="81"/>
  <c r="W74" i="81"/>
  <c r="Y74" i="81"/>
  <c r="AA74" i="81"/>
  <c r="AC74" i="81"/>
  <c r="AE74" i="81"/>
  <c r="D255" i="37" l="1"/>
  <c r="D252" i="38"/>
  <c r="E211" i="45" s="1"/>
  <c r="D259" i="37"/>
  <c r="D235" i="38"/>
  <c r="E157" i="45" s="1"/>
  <c r="M285" i="33"/>
  <c r="K285" i="33"/>
  <c r="I285" i="33"/>
  <c r="J285" i="33"/>
  <c r="L285" i="33"/>
  <c r="L294" i="33"/>
  <c r="I294" i="33"/>
  <c r="K294" i="33"/>
  <c r="J294" i="33"/>
  <c r="K2" i="80"/>
  <c r="Y1183" i="71"/>
  <c r="X1183" i="71"/>
  <c r="Y1182" i="71"/>
  <c r="X1182" i="71"/>
  <c r="Y1181" i="71"/>
  <c r="X1181" i="71"/>
  <c r="Y1180" i="71"/>
  <c r="X1180" i="71"/>
  <c r="A1180" i="71"/>
  <c r="A1181" i="71"/>
  <c r="A1182" i="71"/>
  <c r="A1183" i="71"/>
  <c r="D1183" i="71"/>
  <c r="D1182" i="71"/>
  <c r="D1181" i="71"/>
  <c r="D1180" i="71"/>
  <c r="G202" i="37"/>
  <c r="G201" i="37"/>
  <c r="G200" i="37"/>
  <c r="G199" i="37"/>
  <c r="G198" i="37"/>
  <c r="D198" i="37"/>
  <c r="R285" i="33" l="1"/>
  <c r="R294" i="33"/>
  <c r="H252" i="38"/>
  <c r="I252" i="38"/>
  <c r="N285" i="33"/>
  <c r="G197" i="37"/>
  <c r="G196" i="37"/>
  <c r="G195" i="37"/>
  <c r="G194" i="37"/>
  <c r="G193" i="37"/>
  <c r="G192" i="37"/>
  <c r="A1175" i="71"/>
  <c r="A1176" i="71"/>
  <c r="A1177" i="71"/>
  <c r="A1178" i="71"/>
  <c r="A1179" i="71"/>
  <c r="Y1179" i="71"/>
  <c r="X1179" i="71"/>
  <c r="D1179" i="71"/>
  <c r="D1178" i="71"/>
  <c r="D1177" i="71"/>
  <c r="Y1178" i="71"/>
  <c r="X1178" i="71"/>
  <c r="Y1177" i="71"/>
  <c r="X1177" i="71"/>
  <c r="Y1176" i="71"/>
  <c r="X1176" i="71"/>
  <c r="D1176" i="71"/>
  <c r="A281" i="33"/>
  <c r="Y1175" i="71"/>
  <c r="X1175" i="71"/>
  <c r="D1175" i="71"/>
  <c r="H99" i="50" l="1"/>
  <c r="H41" i="50"/>
  <c r="D282" i="33"/>
  <c r="G189" i="37"/>
  <c r="G190" i="37"/>
  <c r="G191" i="37"/>
  <c r="G188" i="37"/>
  <c r="D256" i="37" l="1"/>
  <c r="D183" i="38"/>
  <c r="E154" i="45" s="1"/>
  <c r="I282" i="33"/>
  <c r="L282" i="33"/>
  <c r="M282" i="33"/>
  <c r="K282" i="33"/>
  <c r="J282" i="33"/>
  <c r="C74" i="89"/>
  <c r="C75" i="89" s="1"/>
  <c r="C73" i="89"/>
  <c r="J71" i="89"/>
  <c r="H71" i="89"/>
  <c r="G71" i="89"/>
  <c r="F71" i="89"/>
  <c r="C71" i="89"/>
  <c r="K70" i="89"/>
  <c r="H70" i="89"/>
  <c r="A70" i="89"/>
  <c r="K69" i="89"/>
  <c r="H69" i="89"/>
  <c r="A69" i="89"/>
  <c r="K68" i="89"/>
  <c r="H68" i="89"/>
  <c r="A68" i="89"/>
  <c r="K67" i="89"/>
  <c r="H67" i="89"/>
  <c r="A67" i="89"/>
  <c r="K66" i="89"/>
  <c r="H66" i="89"/>
  <c r="A66" i="89"/>
  <c r="K65" i="89"/>
  <c r="H65" i="89"/>
  <c r="A65" i="89"/>
  <c r="K64" i="89"/>
  <c r="H64" i="89"/>
  <c r="A64" i="89"/>
  <c r="K63" i="89"/>
  <c r="H63" i="89"/>
  <c r="A63" i="89"/>
  <c r="K62" i="89"/>
  <c r="H62" i="89"/>
  <c r="A62" i="89"/>
  <c r="K61" i="89"/>
  <c r="H61" i="89"/>
  <c r="A61" i="89"/>
  <c r="K60" i="89"/>
  <c r="H60" i="89"/>
  <c r="A60" i="89"/>
  <c r="K59" i="89"/>
  <c r="H59" i="89"/>
  <c r="A59" i="89"/>
  <c r="K58" i="89"/>
  <c r="H58" i="89"/>
  <c r="A58" i="89"/>
  <c r="K57" i="89"/>
  <c r="H57" i="89"/>
  <c r="A57" i="89"/>
  <c r="K56" i="89"/>
  <c r="H56" i="89"/>
  <c r="A56" i="89"/>
  <c r="K55" i="89"/>
  <c r="H55" i="89"/>
  <c r="A55" i="89"/>
  <c r="K54" i="89"/>
  <c r="H54" i="89"/>
  <c r="A54" i="89"/>
  <c r="K53" i="89"/>
  <c r="H53" i="89"/>
  <c r="A53" i="89"/>
  <c r="K52" i="89"/>
  <c r="H52" i="89"/>
  <c r="A52" i="89"/>
  <c r="K51" i="89"/>
  <c r="H51" i="89"/>
  <c r="A51" i="89"/>
  <c r="K50" i="89"/>
  <c r="H50" i="89"/>
  <c r="A50" i="89"/>
  <c r="K49" i="89"/>
  <c r="H49" i="89"/>
  <c r="A49" i="89"/>
  <c r="K48" i="89"/>
  <c r="H48" i="89"/>
  <c r="A48" i="89"/>
  <c r="K47" i="89"/>
  <c r="H47" i="89"/>
  <c r="A47" i="89"/>
  <c r="K46" i="89"/>
  <c r="H46" i="89"/>
  <c r="A46" i="89"/>
  <c r="K45" i="89"/>
  <c r="H45" i="89"/>
  <c r="A45" i="89"/>
  <c r="K44" i="89"/>
  <c r="H44" i="89"/>
  <c r="A44" i="89"/>
  <c r="K43" i="89"/>
  <c r="H43" i="89"/>
  <c r="A43" i="89"/>
  <c r="K42" i="89"/>
  <c r="H42" i="89"/>
  <c r="A42" i="89"/>
  <c r="K41" i="89"/>
  <c r="H41" i="89"/>
  <c r="A41" i="89"/>
  <c r="K40" i="89"/>
  <c r="H40" i="89"/>
  <c r="A40" i="89"/>
  <c r="K39" i="89"/>
  <c r="H39" i="89"/>
  <c r="A39" i="89"/>
  <c r="K38" i="89"/>
  <c r="H38" i="89"/>
  <c r="A38" i="89"/>
  <c r="K37" i="89"/>
  <c r="H37" i="89"/>
  <c r="A37" i="89"/>
  <c r="K36" i="89"/>
  <c r="H36" i="89"/>
  <c r="A36" i="89"/>
  <c r="K35" i="89"/>
  <c r="H35" i="89"/>
  <c r="A35" i="89"/>
  <c r="K34" i="89"/>
  <c r="H34" i="89"/>
  <c r="A34" i="89"/>
  <c r="K33" i="89"/>
  <c r="H33" i="89"/>
  <c r="A33" i="89"/>
  <c r="K32" i="89"/>
  <c r="H32" i="89"/>
  <c r="A32" i="89"/>
  <c r="K31" i="89"/>
  <c r="H31" i="89"/>
  <c r="A31" i="89"/>
  <c r="K30" i="89"/>
  <c r="H30" i="89"/>
  <c r="A30" i="89"/>
  <c r="K29" i="89"/>
  <c r="H29" i="89"/>
  <c r="A29" i="89"/>
  <c r="K28" i="89"/>
  <c r="H28" i="89"/>
  <c r="A28" i="89"/>
  <c r="K27" i="89"/>
  <c r="H27" i="89"/>
  <c r="A27" i="89"/>
  <c r="K26" i="89"/>
  <c r="H26" i="89"/>
  <c r="A26" i="89"/>
  <c r="K25" i="89"/>
  <c r="H25" i="89"/>
  <c r="A25" i="89"/>
  <c r="K24" i="89"/>
  <c r="H24" i="89"/>
  <c r="A24" i="89"/>
  <c r="K23" i="89"/>
  <c r="H23" i="89"/>
  <c r="A23" i="89"/>
  <c r="K22" i="89"/>
  <c r="H22" i="89"/>
  <c r="A22" i="89"/>
  <c r="K21" i="89"/>
  <c r="H21" i="89"/>
  <c r="A21" i="89"/>
  <c r="K20" i="89"/>
  <c r="H20" i="89"/>
  <c r="A20" i="89"/>
  <c r="K19" i="89"/>
  <c r="H19" i="89"/>
  <c r="A19" i="89"/>
  <c r="K18" i="89"/>
  <c r="H18" i="89"/>
  <c r="A18" i="89"/>
  <c r="K17" i="89"/>
  <c r="H17" i="89"/>
  <c r="A17" i="89"/>
  <c r="K16" i="89"/>
  <c r="H16" i="89"/>
  <c r="A16" i="89"/>
  <c r="K15" i="89"/>
  <c r="H15" i="89"/>
  <c r="A15" i="89"/>
  <c r="K14" i="89"/>
  <c r="H14" i="89"/>
  <c r="A14" i="89"/>
  <c r="K13" i="89"/>
  <c r="H13" i="89"/>
  <c r="A13" i="89"/>
  <c r="K12" i="89"/>
  <c r="K71" i="89" s="1"/>
  <c r="H12" i="89"/>
  <c r="A12" i="89"/>
  <c r="C7" i="89"/>
  <c r="C5" i="89"/>
  <c r="C6" i="89" s="1"/>
  <c r="R282" i="33" l="1"/>
  <c r="N282" i="33"/>
  <c r="C115" i="50"/>
  <c r="C114" i="50"/>
  <c r="C1048553" i="50"/>
  <c r="A1173" i="71"/>
  <c r="A1174" i="71"/>
  <c r="Y1174" i="71"/>
  <c r="X1174" i="71"/>
  <c r="D1174" i="71"/>
  <c r="Y1173" i="71"/>
  <c r="X1173" i="71"/>
  <c r="D1173" i="71"/>
  <c r="D283" i="33"/>
  <c r="A280" i="33"/>
  <c r="A1171" i="71"/>
  <c r="A1172" i="71"/>
  <c r="Y1172" i="71"/>
  <c r="X1172" i="71"/>
  <c r="D1172" i="71"/>
  <c r="Y1171" i="71"/>
  <c r="X1171" i="71"/>
  <c r="D1171" i="71"/>
  <c r="N293" i="33"/>
  <c r="X1164" i="71"/>
  <c r="X1169" i="71"/>
  <c r="Y1169" i="71"/>
  <c r="X1170" i="71"/>
  <c r="Y1170" i="71"/>
  <c r="D1170" i="71"/>
  <c r="A1170" i="71"/>
  <c r="D1169" i="71"/>
  <c r="A1169" i="71"/>
  <c r="D1168" i="71"/>
  <c r="X1168" i="71"/>
  <c r="Y1168" i="71"/>
  <c r="A1168" i="71"/>
  <c r="A279" i="33"/>
  <c r="G10" i="73"/>
  <c r="F18" i="26"/>
  <c r="D260" i="37" l="1"/>
  <c r="D193" i="38"/>
  <c r="E158" i="45" s="1"/>
  <c r="M283" i="33"/>
  <c r="L283" i="33"/>
  <c r="K283" i="33"/>
  <c r="J283" i="33"/>
  <c r="I283" i="33"/>
  <c r="J15" i="26"/>
  <c r="A10" i="33"/>
  <c r="A11" i="33"/>
  <c r="A12" i="33"/>
  <c r="A13" i="33"/>
  <c r="A14" i="33"/>
  <c r="A15" i="33"/>
  <c r="A16" i="33"/>
  <c r="A17" i="33"/>
  <c r="A18" i="33"/>
  <c r="A19" i="33"/>
  <c r="A20" i="33"/>
  <c r="A21" i="33"/>
  <c r="A22" i="33"/>
  <c r="A23" i="33"/>
  <c r="A24" i="33"/>
  <c r="A25" i="33"/>
  <c r="A26" i="33"/>
  <c r="A27" i="33"/>
  <c r="A28" i="33"/>
  <c r="A29" i="33"/>
  <c r="A30" i="33"/>
  <c r="A31" i="33"/>
  <c r="A32" i="33"/>
  <c r="A33" i="33"/>
  <c r="A34" i="33"/>
  <c r="A35" i="33"/>
  <c r="A36" i="33"/>
  <c r="A37" i="33"/>
  <c r="A38" i="33"/>
  <c r="A39" i="33"/>
  <c r="A40" i="33"/>
  <c r="A41" i="33"/>
  <c r="A42" i="33"/>
  <c r="A43" i="33"/>
  <c r="A44" i="33"/>
  <c r="A45" i="33"/>
  <c r="A46" i="33"/>
  <c r="A47" i="33"/>
  <c r="A48" i="33"/>
  <c r="A49" i="33"/>
  <c r="A50" i="33"/>
  <c r="A51" i="33"/>
  <c r="A52" i="33"/>
  <c r="A53" i="33"/>
  <c r="A54" i="33"/>
  <c r="A55" i="33"/>
  <c r="A56" i="33"/>
  <c r="A57" i="33"/>
  <c r="A58" i="33"/>
  <c r="A59" i="33"/>
  <c r="A60" i="33"/>
  <c r="A61" i="33"/>
  <c r="A62" i="33"/>
  <c r="A63" i="33"/>
  <c r="A64" i="33"/>
  <c r="A65" i="33"/>
  <c r="A66" i="33"/>
  <c r="A67" i="33"/>
  <c r="A68" i="33"/>
  <c r="A69" i="33"/>
  <c r="A70" i="33"/>
  <c r="A71" i="33"/>
  <c r="A72" i="33"/>
  <c r="A73" i="33"/>
  <c r="A74" i="33"/>
  <c r="A75" i="33"/>
  <c r="A76" i="33"/>
  <c r="A77" i="33"/>
  <c r="A78" i="33"/>
  <c r="A79" i="33"/>
  <c r="A80" i="33"/>
  <c r="A81" i="33"/>
  <c r="A82" i="33"/>
  <c r="A83" i="33"/>
  <c r="A84" i="33"/>
  <c r="A85" i="33"/>
  <c r="A86" i="33"/>
  <c r="A87" i="33"/>
  <c r="A88" i="33"/>
  <c r="A89" i="33"/>
  <c r="A90" i="33"/>
  <c r="A91" i="33"/>
  <c r="A92" i="33"/>
  <c r="A93" i="33"/>
  <c r="A94" i="33"/>
  <c r="A95" i="33"/>
  <c r="A96" i="33"/>
  <c r="A97" i="33"/>
  <c r="A98" i="33"/>
  <c r="A99" i="33"/>
  <c r="A100" i="33"/>
  <c r="A101" i="33"/>
  <c r="A102" i="33"/>
  <c r="A103" i="33"/>
  <c r="A104" i="33"/>
  <c r="A105" i="33"/>
  <c r="A106" i="33"/>
  <c r="A107" i="33"/>
  <c r="A108" i="33"/>
  <c r="A109" i="33"/>
  <c r="A110" i="33"/>
  <c r="A111" i="33"/>
  <c r="A112" i="33"/>
  <c r="A113" i="33"/>
  <c r="A114" i="33"/>
  <c r="A115" i="33"/>
  <c r="A116" i="33"/>
  <c r="A117" i="33"/>
  <c r="A118" i="33"/>
  <c r="A119" i="33"/>
  <c r="A120" i="33"/>
  <c r="A121" i="33"/>
  <c r="A122" i="33"/>
  <c r="A123" i="33"/>
  <c r="A124" i="33"/>
  <c r="A125" i="33"/>
  <c r="A126" i="33"/>
  <c r="A127" i="33"/>
  <c r="A128" i="33"/>
  <c r="A129" i="33"/>
  <c r="A130" i="33"/>
  <c r="A131" i="33"/>
  <c r="A132" i="33"/>
  <c r="A133" i="33"/>
  <c r="A134" i="33"/>
  <c r="A135" i="33"/>
  <c r="A136" i="33"/>
  <c r="A137" i="33"/>
  <c r="A138" i="33"/>
  <c r="A139" i="33"/>
  <c r="A140" i="33"/>
  <c r="A141" i="33"/>
  <c r="A142" i="33"/>
  <c r="A143" i="33"/>
  <c r="A144" i="33"/>
  <c r="A145" i="33"/>
  <c r="A146" i="33"/>
  <c r="A147" i="33"/>
  <c r="A148" i="33"/>
  <c r="A149" i="33"/>
  <c r="A150" i="33"/>
  <c r="A151" i="33"/>
  <c r="A152" i="33"/>
  <c r="A153" i="33"/>
  <c r="A154" i="33"/>
  <c r="A155" i="33"/>
  <c r="A156" i="33"/>
  <c r="A157" i="33"/>
  <c r="A158" i="33"/>
  <c r="A159" i="33"/>
  <c r="A160" i="33"/>
  <c r="A161" i="33"/>
  <c r="A162" i="33"/>
  <c r="A163" i="33"/>
  <c r="A164" i="33"/>
  <c r="A165" i="33"/>
  <c r="A166" i="33"/>
  <c r="A167" i="33"/>
  <c r="A168" i="33"/>
  <c r="A169" i="33"/>
  <c r="A170" i="33"/>
  <c r="A171" i="33"/>
  <c r="A172" i="33"/>
  <c r="A173" i="33"/>
  <c r="A174" i="33"/>
  <c r="A175" i="33"/>
  <c r="A176" i="33"/>
  <c r="A177" i="33"/>
  <c r="A178" i="33"/>
  <c r="A179" i="33"/>
  <c r="A180" i="33"/>
  <c r="A181" i="33"/>
  <c r="A182" i="33"/>
  <c r="A183" i="33"/>
  <c r="A184" i="33"/>
  <c r="A185" i="33"/>
  <c r="A186" i="33"/>
  <c r="A187" i="33"/>
  <c r="A188" i="33"/>
  <c r="A189" i="33"/>
  <c r="A190" i="33"/>
  <c r="A191" i="33"/>
  <c r="A192" i="33"/>
  <c r="A193" i="33"/>
  <c r="A194" i="33"/>
  <c r="A195" i="33"/>
  <c r="A196" i="33"/>
  <c r="A197" i="33"/>
  <c r="A198" i="33"/>
  <c r="A199" i="33"/>
  <c r="A200" i="33"/>
  <c r="A201" i="33"/>
  <c r="A202" i="33"/>
  <c r="A203" i="33"/>
  <c r="A204" i="33"/>
  <c r="A205" i="33"/>
  <c r="A206" i="33"/>
  <c r="A207" i="33"/>
  <c r="A208" i="33"/>
  <c r="A209" i="33"/>
  <c r="A210" i="33"/>
  <c r="A211" i="33"/>
  <c r="A212" i="33"/>
  <c r="A213" i="33"/>
  <c r="A214" i="33"/>
  <c r="A215" i="33"/>
  <c r="A216" i="33"/>
  <c r="A217" i="33"/>
  <c r="A218" i="33"/>
  <c r="A219" i="33"/>
  <c r="A220" i="33"/>
  <c r="A221" i="33"/>
  <c r="A222" i="33"/>
  <c r="A223" i="33"/>
  <c r="A224" i="33"/>
  <c r="A225" i="33"/>
  <c r="A226" i="33"/>
  <c r="A227" i="33"/>
  <c r="A228" i="33"/>
  <c r="A229" i="33"/>
  <c r="A230" i="33"/>
  <c r="A231" i="33"/>
  <c r="A232" i="33"/>
  <c r="A233" i="33"/>
  <c r="A234" i="33"/>
  <c r="A235" i="33"/>
  <c r="A236" i="33"/>
  <c r="A237" i="33"/>
  <c r="A238" i="33"/>
  <c r="A239" i="33"/>
  <c r="A240" i="33"/>
  <c r="A241" i="33"/>
  <c r="A242" i="33"/>
  <c r="A243" i="33"/>
  <c r="A244" i="33"/>
  <c r="A245" i="33"/>
  <c r="A246" i="33"/>
  <c r="A247" i="33"/>
  <c r="A248" i="33"/>
  <c r="A249" i="33"/>
  <c r="A250" i="33"/>
  <c r="A251" i="33"/>
  <c r="A252" i="33"/>
  <c r="A253" i="33"/>
  <c r="A254" i="33"/>
  <c r="A255" i="33"/>
  <c r="A256" i="33"/>
  <c r="A257" i="33"/>
  <c r="A258" i="33"/>
  <c r="A259" i="33"/>
  <c r="A260" i="33"/>
  <c r="A261" i="33"/>
  <c r="A262" i="33"/>
  <c r="A263" i="33"/>
  <c r="A264" i="33"/>
  <c r="A265" i="33"/>
  <c r="A266" i="33"/>
  <c r="A267" i="33"/>
  <c r="A268" i="33"/>
  <c r="A269" i="33"/>
  <c r="A270" i="33"/>
  <c r="A271" i="33"/>
  <c r="A272" i="33"/>
  <c r="A273" i="33"/>
  <c r="A274" i="33"/>
  <c r="A275" i="33"/>
  <c r="A276" i="33"/>
  <c r="A277" i="33"/>
  <c r="A278" i="33"/>
  <c r="R283" i="33" l="1"/>
  <c r="N283" i="33"/>
  <c r="A1167" i="71"/>
  <c r="Y1167" i="71"/>
  <c r="X1167" i="71"/>
  <c r="Y1166" i="71"/>
  <c r="X1166" i="71"/>
  <c r="Y1165" i="71"/>
  <c r="X1165" i="71"/>
  <c r="D1167" i="71"/>
  <c r="D42" i="73"/>
  <c r="D1166" i="71" l="1"/>
  <c r="A1166" i="71"/>
  <c r="D1165" i="71"/>
  <c r="A1163" i="71"/>
  <c r="A1164" i="71"/>
  <c r="A1165" i="71"/>
  <c r="Y1164" i="71"/>
  <c r="D1164" i="71"/>
  <c r="D281" i="33" l="1"/>
  <c r="D280" i="33"/>
  <c r="D261" i="37" l="1"/>
  <c r="D208" i="38"/>
  <c r="E159" i="45" s="1"/>
  <c r="D253" i="37"/>
  <c r="D206" i="38"/>
  <c r="E152" i="45" s="1"/>
  <c r="K281" i="33"/>
  <c r="I281" i="33"/>
  <c r="J281" i="33"/>
  <c r="M281" i="33"/>
  <c r="L281" i="33"/>
  <c r="I280" i="33"/>
  <c r="J280" i="33"/>
  <c r="K280" i="33"/>
  <c r="L280" i="33"/>
  <c r="M280" i="33"/>
  <c r="A1160" i="71"/>
  <c r="A1161" i="71"/>
  <c r="A1162" i="71"/>
  <c r="Y1163" i="71"/>
  <c r="X1163" i="71"/>
  <c r="D1163" i="71"/>
  <c r="Y1162" i="71"/>
  <c r="X1162" i="71"/>
  <c r="Y1161" i="71"/>
  <c r="X1161" i="71"/>
  <c r="D1162" i="71"/>
  <c r="D1161" i="71"/>
  <c r="Y1160" i="71"/>
  <c r="X1160" i="71"/>
  <c r="D1160" i="71"/>
  <c r="C76" i="88"/>
  <c r="R281" i="33" l="1"/>
  <c r="R280" i="33"/>
  <c r="N281" i="33"/>
  <c r="N280" i="33"/>
  <c r="A1156" i="71"/>
  <c r="A1157" i="71"/>
  <c r="A1158" i="71"/>
  <c r="A1159" i="71"/>
  <c r="X1156" i="71"/>
  <c r="Y1156" i="71"/>
  <c r="X1157" i="71"/>
  <c r="Y1157" i="71"/>
  <c r="X1158" i="71"/>
  <c r="Y1158" i="71"/>
  <c r="X1159" i="71"/>
  <c r="Y1159" i="71"/>
  <c r="D1159" i="71"/>
  <c r="D1158" i="71"/>
  <c r="D1157" i="71"/>
  <c r="D1156" i="71"/>
  <c r="C113" i="50"/>
  <c r="C112" i="50"/>
  <c r="C111" i="50"/>
  <c r="C110" i="50"/>
  <c r="C109" i="50"/>
  <c r="C108" i="50"/>
  <c r="H109" i="50"/>
  <c r="H108" i="50"/>
  <c r="A1153" i="71"/>
  <c r="A1154" i="71"/>
  <c r="A1155" i="71"/>
  <c r="Y1155" i="71"/>
  <c r="X1155" i="71"/>
  <c r="D1155" i="71"/>
  <c r="Y1154" i="71"/>
  <c r="X1154" i="71"/>
  <c r="D1154" i="71"/>
  <c r="Y1153" i="71"/>
  <c r="X1153" i="71"/>
  <c r="D1153" i="71"/>
  <c r="N292" i="33" l="1"/>
  <c r="D292" i="33"/>
  <c r="D278" i="33"/>
  <c r="J72" i="88"/>
  <c r="H72" i="88"/>
  <c r="J71" i="88"/>
  <c r="H71" i="88"/>
  <c r="J69" i="88"/>
  <c r="H69" i="88"/>
  <c r="A69" i="88"/>
  <c r="J68" i="88"/>
  <c r="H68" i="88"/>
  <c r="A68" i="88"/>
  <c r="J67" i="88"/>
  <c r="H67" i="88"/>
  <c r="A67" i="88"/>
  <c r="J66" i="88"/>
  <c r="H66" i="88"/>
  <c r="A66" i="88"/>
  <c r="J65" i="88"/>
  <c r="H65" i="88"/>
  <c r="A65" i="88"/>
  <c r="J64" i="88"/>
  <c r="H64" i="88"/>
  <c r="A64" i="88"/>
  <c r="J63" i="88"/>
  <c r="H63" i="88"/>
  <c r="A63" i="88"/>
  <c r="J62" i="88"/>
  <c r="H62" i="88"/>
  <c r="A62" i="88"/>
  <c r="J60" i="88"/>
  <c r="H60" i="88"/>
  <c r="A60" i="88"/>
  <c r="J58" i="88"/>
  <c r="H58" i="88"/>
  <c r="A58" i="88"/>
  <c r="J57" i="88"/>
  <c r="H57" i="88"/>
  <c r="A57" i="88"/>
  <c r="J56" i="88"/>
  <c r="H56" i="88"/>
  <c r="A56" i="88"/>
  <c r="J55" i="88"/>
  <c r="H55" i="88"/>
  <c r="A55" i="88"/>
  <c r="J54" i="88"/>
  <c r="H54" i="88"/>
  <c r="A54" i="88"/>
  <c r="J53" i="88"/>
  <c r="H53" i="88"/>
  <c r="A53" i="88"/>
  <c r="J52" i="88"/>
  <c r="H52" i="88"/>
  <c r="A52" i="88"/>
  <c r="J51" i="88"/>
  <c r="H51" i="88"/>
  <c r="A51" i="88"/>
  <c r="J50" i="88"/>
  <c r="H50" i="88"/>
  <c r="A50" i="88"/>
  <c r="J49" i="88"/>
  <c r="H49" i="88"/>
  <c r="A49" i="88"/>
  <c r="J48" i="88"/>
  <c r="H48" i="88"/>
  <c r="A48" i="88"/>
  <c r="J47" i="88"/>
  <c r="H47" i="88"/>
  <c r="A47" i="88"/>
  <c r="J46" i="88"/>
  <c r="H46" i="88"/>
  <c r="A46" i="88"/>
  <c r="J45" i="88"/>
  <c r="H45" i="88"/>
  <c r="A45" i="88"/>
  <c r="J44" i="88"/>
  <c r="H44" i="88"/>
  <c r="A44" i="88"/>
  <c r="J43" i="88"/>
  <c r="H43" i="88"/>
  <c r="A43" i="88"/>
  <c r="J42" i="88"/>
  <c r="H42" i="88"/>
  <c r="A42" i="88"/>
  <c r="J41" i="88"/>
  <c r="H41" i="88"/>
  <c r="A41" i="88"/>
  <c r="J40" i="88"/>
  <c r="H40" i="88"/>
  <c r="A40" i="88"/>
  <c r="J39" i="88"/>
  <c r="H39" i="88"/>
  <c r="A39" i="88"/>
  <c r="J38" i="88"/>
  <c r="H38" i="88"/>
  <c r="A38" i="88"/>
  <c r="J37" i="88"/>
  <c r="H37" i="88"/>
  <c r="A37" i="88"/>
  <c r="J36" i="88"/>
  <c r="H36" i="88"/>
  <c r="A36" i="88"/>
  <c r="J35" i="88"/>
  <c r="H35" i="88"/>
  <c r="A35" i="88"/>
  <c r="J34" i="88"/>
  <c r="H34" i="88"/>
  <c r="A34" i="88"/>
  <c r="J33" i="88"/>
  <c r="H33" i="88"/>
  <c r="A33" i="88"/>
  <c r="J32" i="88"/>
  <c r="H32" i="88"/>
  <c r="A32" i="88"/>
  <c r="J31" i="88"/>
  <c r="H31" i="88"/>
  <c r="A31" i="88"/>
  <c r="J30" i="88"/>
  <c r="H30" i="88"/>
  <c r="A30" i="88"/>
  <c r="J29" i="88"/>
  <c r="H29" i="88"/>
  <c r="A29" i="88"/>
  <c r="J28" i="88"/>
  <c r="H28" i="88"/>
  <c r="A28" i="88"/>
  <c r="J27" i="88"/>
  <c r="H27" i="88"/>
  <c r="A27" i="88"/>
  <c r="J26" i="88"/>
  <c r="H26" i="88"/>
  <c r="A26" i="88"/>
  <c r="J25" i="88"/>
  <c r="H25" i="88"/>
  <c r="A25" i="88"/>
  <c r="J24" i="88"/>
  <c r="H24" i="88"/>
  <c r="A24" i="88"/>
  <c r="J23" i="88"/>
  <c r="H23" i="88"/>
  <c r="A23" i="88"/>
  <c r="J22" i="88"/>
  <c r="H22" i="88"/>
  <c r="A22" i="88"/>
  <c r="J21" i="88"/>
  <c r="H21" i="88"/>
  <c r="A21" i="88"/>
  <c r="J20" i="88"/>
  <c r="H20" i="88"/>
  <c r="A20" i="88"/>
  <c r="J19" i="88"/>
  <c r="H19" i="88"/>
  <c r="A19" i="88"/>
  <c r="J18" i="88"/>
  <c r="H18" i="88"/>
  <c r="A18" i="88"/>
  <c r="J17" i="88"/>
  <c r="H17" i="88"/>
  <c r="A17" i="88"/>
  <c r="J16" i="88"/>
  <c r="H16" i="88"/>
  <c r="A16" i="88"/>
  <c r="J15" i="88"/>
  <c r="H15" i="88"/>
  <c r="A15" i="88"/>
  <c r="J14" i="88"/>
  <c r="H14" i="88"/>
  <c r="A14" i="88"/>
  <c r="J13" i="88"/>
  <c r="H13" i="88"/>
  <c r="A13" i="88"/>
  <c r="J12" i="88"/>
  <c r="H12" i="88"/>
  <c r="A12" i="88"/>
  <c r="J11" i="88"/>
  <c r="H11" i="88"/>
  <c r="A11" i="88"/>
  <c r="H106" i="50"/>
  <c r="H107" i="50"/>
  <c r="H5" i="50"/>
  <c r="H105" i="50"/>
  <c r="X1151" i="71"/>
  <c r="Y1151" i="71"/>
  <c r="X1152" i="71"/>
  <c r="Y1152" i="71"/>
  <c r="D1152" i="71"/>
  <c r="D1151" i="71"/>
  <c r="A1151" i="71"/>
  <c r="A1152" i="71"/>
  <c r="D277" i="33"/>
  <c r="K22" i="82"/>
  <c r="D269" i="37" l="1"/>
  <c r="D291" i="38"/>
  <c r="E209" i="45" s="1"/>
  <c r="D262" i="37"/>
  <c r="D237" i="38"/>
  <c r="E160" i="45" s="1"/>
  <c r="D252" i="37"/>
  <c r="D190" i="38"/>
  <c r="E151" i="45" s="1"/>
  <c r="J73" i="88"/>
  <c r="H73" i="88"/>
  <c r="I277" i="33"/>
  <c r="L277" i="33"/>
  <c r="J277" i="33"/>
  <c r="K277" i="33"/>
  <c r="K278" i="33"/>
  <c r="I278" i="33"/>
  <c r="M278" i="33"/>
  <c r="J278" i="33"/>
  <c r="L278" i="33"/>
  <c r="C75" i="88"/>
  <c r="C77" i="88" s="1"/>
  <c r="X1150" i="71"/>
  <c r="Y1150" i="71"/>
  <c r="D1150" i="71"/>
  <c r="A1149" i="71"/>
  <c r="A1150" i="71"/>
  <c r="D1149" i="71"/>
  <c r="X1149" i="71"/>
  <c r="Y1149" i="71"/>
  <c r="R278" i="33" l="1"/>
  <c r="R277" i="33"/>
  <c r="N278" i="33"/>
  <c r="D1148" i="71"/>
  <c r="D1147" i="71"/>
  <c r="X1146" i="71"/>
  <c r="Y1146" i="71"/>
  <c r="X1147" i="71"/>
  <c r="Y1147" i="71"/>
  <c r="X1148" i="71"/>
  <c r="Y1148" i="71"/>
  <c r="A1146" i="71"/>
  <c r="A1147" i="71"/>
  <c r="A1148" i="71"/>
  <c r="D1146" i="71"/>
  <c r="H103" i="50"/>
  <c r="F32" i="82" l="1"/>
  <c r="G135" i="81"/>
  <c r="Y1145" i="71"/>
  <c r="X1145" i="71"/>
  <c r="Y1144" i="71"/>
  <c r="X1144" i="71"/>
  <c r="Y1143" i="71"/>
  <c r="X1143" i="71"/>
  <c r="Y1142" i="71"/>
  <c r="X1142" i="71"/>
  <c r="D1145" i="71"/>
  <c r="D1144" i="71"/>
  <c r="D1143" i="71"/>
  <c r="D1142" i="71"/>
  <c r="A1142" i="71"/>
  <c r="A1143" i="71"/>
  <c r="A1144" i="71"/>
  <c r="A1145" i="71"/>
  <c r="H7" i="50"/>
  <c r="D274" i="33"/>
  <c r="D279" i="33"/>
  <c r="X1141" i="71"/>
  <c r="Y1141" i="71"/>
  <c r="D1141" i="71"/>
  <c r="A1141" i="71"/>
  <c r="D1140" i="71"/>
  <c r="X1139" i="71"/>
  <c r="Y1139" i="71"/>
  <c r="X1140" i="71"/>
  <c r="Y1140" i="71"/>
  <c r="D1139" i="71"/>
  <c r="A1138" i="71"/>
  <c r="A1139" i="71"/>
  <c r="A1140" i="71"/>
  <c r="D1138" i="71"/>
  <c r="X1138" i="71"/>
  <c r="Y1138" i="71"/>
  <c r="G46" i="83"/>
  <c r="E46" i="83"/>
  <c r="F46" i="83"/>
  <c r="D263" i="37" l="1"/>
  <c r="D243" i="38"/>
  <c r="E161" i="45" s="1"/>
  <c r="D226" i="37"/>
  <c r="D161" i="38"/>
  <c r="E170" i="45" s="1"/>
  <c r="I279" i="33"/>
  <c r="J279" i="33"/>
  <c r="L279" i="33"/>
  <c r="K279" i="33"/>
  <c r="M279" i="33"/>
  <c r="I274" i="33"/>
  <c r="M274" i="33"/>
  <c r="J274" i="33"/>
  <c r="K274" i="33"/>
  <c r="L274" i="33"/>
  <c r="D275" i="33"/>
  <c r="D1137" i="71"/>
  <c r="X1137" i="71"/>
  <c r="Y1137" i="71"/>
  <c r="D1136" i="71"/>
  <c r="X1136" i="71"/>
  <c r="Y1136" i="71"/>
  <c r="A1135" i="71"/>
  <c r="A1136" i="71"/>
  <c r="A1137" i="71"/>
  <c r="D1135" i="71"/>
  <c r="X1135" i="71"/>
  <c r="Y1135" i="71"/>
  <c r="Y1134" i="71"/>
  <c r="X1134" i="71"/>
  <c r="D1134" i="71"/>
  <c r="Y1133" i="71"/>
  <c r="X1133" i="71"/>
  <c r="D1133" i="71"/>
  <c r="D1132" i="71"/>
  <c r="A1134" i="71"/>
  <c r="A1133" i="71"/>
  <c r="A1132" i="71"/>
  <c r="X1132" i="71"/>
  <c r="Y1132" i="71"/>
  <c r="H98" i="50"/>
  <c r="Y1131" i="71"/>
  <c r="X1131" i="71"/>
  <c r="D1131" i="71"/>
  <c r="Y1130" i="71"/>
  <c r="X1130" i="71"/>
  <c r="D1130" i="71"/>
  <c r="D1129" i="71"/>
  <c r="A1131" i="71"/>
  <c r="A1130" i="71"/>
  <c r="A1129" i="71"/>
  <c r="X1129" i="71"/>
  <c r="Y1129" i="71"/>
  <c r="D296" i="33"/>
  <c r="D282" i="38" s="1"/>
  <c r="D288" i="33"/>
  <c r="R274" i="33" l="1"/>
  <c r="R279" i="33"/>
  <c r="D300" i="38"/>
  <c r="D306" i="37"/>
  <c r="D281" i="37"/>
  <c r="D251" i="37"/>
  <c r="D176" i="38"/>
  <c r="E150" i="45" s="1"/>
  <c r="N279" i="33"/>
  <c r="I296" i="33"/>
  <c r="L296" i="33"/>
  <c r="J296" i="33"/>
  <c r="K296" i="33"/>
  <c r="M296" i="33"/>
  <c r="K288" i="33"/>
  <c r="I288" i="33"/>
  <c r="M288" i="33"/>
  <c r="L288" i="33"/>
  <c r="J288" i="33"/>
  <c r="I275" i="33"/>
  <c r="L275" i="33"/>
  <c r="J275" i="33"/>
  <c r="M275" i="33"/>
  <c r="K275" i="33"/>
  <c r="N274" i="33"/>
  <c r="E89" i="38"/>
  <c r="E88" i="38"/>
  <c r="D273" i="33"/>
  <c r="Y1128" i="71"/>
  <c r="X1128" i="71"/>
  <c r="A1128" i="71"/>
  <c r="D1128" i="71"/>
  <c r="D1127" i="71"/>
  <c r="A1127" i="71"/>
  <c r="X1127" i="71"/>
  <c r="Y1127" i="71"/>
  <c r="D1126" i="71"/>
  <c r="A1126" i="71"/>
  <c r="X1126" i="71"/>
  <c r="Y1126" i="71"/>
  <c r="D1125" i="71"/>
  <c r="X1125" i="71"/>
  <c r="Y1125" i="71"/>
  <c r="A1125" i="71"/>
  <c r="Y1124" i="71"/>
  <c r="X1124" i="71"/>
  <c r="D1124" i="71"/>
  <c r="A1124" i="71"/>
  <c r="D1123" i="71"/>
  <c r="A1123" i="71"/>
  <c r="X1123" i="71"/>
  <c r="Y1123" i="71"/>
  <c r="D271" i="33"/>
  <c r="E83" i="38"/>
  <c r="E86" i="38"/>
  <c r="J136" i="81"/>
  <c r="J137" i="81"/>
  <c r="J138" i="81"/>
  <c r="J139" i="81"/>
  <c r="J140" i="81"/>
  <c r="J141" i="81"/>
  <c r="J142" i="81"/>
  <c r="J143" i="81"/>
  <c r="J144" i="81"/>
  <c r="J145" i="81"/>
  <c r="J146" i="81"/>
  <c r="J147" i="81"/>
  <c r="J148" i="81"/>
  <c r="J149" i="81"/>
  <c r="J150" i="81"/>
  <c r="J151" i="81"/>
  <c r="J152" i="81"/>
  <c r="J153" i="81"/>
  <c r="J154" i="81"/>
  <c r="J155" i="81"/>
  <c r="J156" i="81"/>
  <c r="J157" i="81"/>
  <c r="J158" i="81"/>
  <c r="J159" i="81"/>
  <c r="J160" i="81"/>
  <c r="J161" i="81"/>
  <c r="J162" i="81"/>
  <c r="J163" i="81"/>
  <c r="J164" i="81"/>
  <c r="J135" i="81"/>
  <c r="G136" i="81"/>
  <c r="G137" i="81"/>
  <c r="G138" i="81"/>
  <c r="G139" i="81"/>
  <c r="G140" i="81"/>
  <c r="G141" i="81"/>
  <c r="G142" i="81"/>
  <c r="G143" i="81"/>
  <c r="G144" i="81"/>
  <c r="G145" i="81"/>
  <c r="G146" i="81"/>
  <c r="G147" i="81"/>
  <c r="G148" i="81"/>
  <c r="G149" i="81"/>
  <c r="G150" i="81"/>
  <c r="G151" i="81"/>
  <c r="G152" i="81"/>
  <c r="G153" i="81"/>
  <c r="G154" i="81"/>
  <c r="G155" i="81"/>
  <c r="G156" i="81"/>
  <c r="G157" i="81"/>
  <c r="G158" i="81"/>
  <c r="G159" i="81"/>
  <c r="G160" i="81"/>
  <c r="G161" i="81"/>
  <c r="G162" i="81"/>
  <c r="G163" i="81"/>
  <c r="G164" i="81"/>
  <c r="E158" i="81"/>
  <c r="E136" i="81"/>
  <c r="E137" i="81"/>
  <c r="E138" i="81"/>
  <c r="E139" i="81"/>
  <c r="E140" i="81"/>
  <c r="E141" i="81"/>
  <c r="E142" i="81"/>
  <c r="E143" i="81"/>
  <c r="E144" i="81"/>
  <c r="E145" i="81"/>
  <c r="E146" i="81"/>
  <c r="E147" i="81"/>
  <c r="E148" i="81"/>
  <c r="E149" i="81"/>
  <c r="E150" i="81"/>
  <c r="E151" i="81"/>
  <c r="E152" i="81"/>
  <c r="E153" i="81"/>
  <c r="E154" i="81"/>
  <c r="E155" i="81"/>
  <c r="E156" i="81"/>
  <c r="E157" i="81"/>
  <c r="E159" i="81"/>
  <c r="E160" i="81"/>
  <c r="E161" i="81"/>
  <c r="E162" i="81"/>
  <c r="E163" i="81"/>
  <c r="E164" i="81"/>
  <c r="E135" i="81"/>
  <c r="D270" i="33"/>
  <c r="D207" i="38" s="1"/>
  <c r="D272" i="33"/>
  <c r="D211" i="38" s="1"/>
  <c r="E121" i="45" s="1"/>
  <c r="D284" i="33"/>
  <c r="Y1122" i="71"/>
  <c r="X1122" i="71"/>
  <c r="D1122" i="71"/>
  <c r="A1122" i="71"/>
  <c r="Y1121" i="71"/>
  <c r="X1121" i="71"/>
  <c r="Y1120" i="71"/>
  <c r="X1120" i="71"/>
  <c r="A1121" i="71"/>
  <c r="D1121" i="71"/>
  <c r="D1120" i="71"/>
  <c r="A1120" i="71"/>
  <c r="A1116" i="71"/>
  <c r="Y1119" i="71"/>
  <c r="X1119" i="71"/>
  <c r="D1119" i="71"/>
  <c r="A1119" i="71"/>
  <c r="Y1118" i="71"/>
  <c r="X1118" i="71"/>
  <c r="D1118" i="71"/>
  <c r="A1118" i="71"/>
  <c r="Y1117" i="71"/>
  <c r="X1117" i="71"/>
  <c r="D1117" i="71"/>
  <c r="A1117" i="71"/>
  <c r="D1116" i="71"/>
  <c r="X1116" i="71"/>
  <c r="Y1116" i="71"/>
  <c r="R275" i="33" l="1"/>
  <c r="R296" i="33"/>
  <c r="R288" i="33"/>
  <c r="D264" i="37"/>
  <c r="D231" i="38"/>
  <c r="E162" i="45" s="1"/>
  <c r="D276" i="37"/>
  <c r="D250" i="37"/>
  <c r="D164" i="38"/>
  <c r="E149" i="45" s="1"/>
  <c r="D221" i="37"/>
  <c r="D112" i="38"/>
  <c r="E105" i="45" s="1"/>
  <c r="L135" i="81"/>
  <c r="N296" i="33"/>
  <c r="N288" i="33"/>
  <c r="J270" i="33"/>
  <c r="R270" i="33" s="1"/>
  <c r="D202" i="37"/>
  <c r="L146" i="81"/>
  <c r="N275" i="33"/>
  <c r="K272" i="33"/>
  <c r="J272" i="33"/>
  <c r="M272" i="33"/>
  <c r="I272" i="33"/>
  <c r="L272" i="33"/>
  <c r="I271" i="33"/>
  <c r="M271" i="33"/>
  <c r="J271" i="33"/>
  <c r="L271" i="33"/>
  <c r="K271" i="33"/>
  <c r="K273" i="33"/>
  <c r="J273" i="33"/>
  <c r="R273" i="33" s="1"/>
  <c r="L273" i="33"/>
  <c r="M273" i="33"/>
  <c r="I273" i="33"/>
  <c r="I270" i="33"/>
  <c r="M270" i="33"/>
  <c r="L270" i="33"/>
  <c r="K270" i="33"/>
  <c r="I158" i="81"/>
  <c r="L158" i="81"/>
  <c r="R271" i="33" l="1"/>
  <c r="R272" i="33"/>
  <c r="N273" i="33"/>
  <c r="N271" i="33"/>
  <c r="N272" i="33"/>
  <c r="N270" i="33"/>
  <c r="E2" i="75"/>
  <c r="F37" i="75" l="1"/>
  <c r="I37" i="75" s="1"/>
  <c r="F38" i="75"/>
  <c r="I38" i="75" s="1"/>
  <c r="F39" i="75"/>
  <c r="I39" i="75" s="1"/>
  <c r="F40" i="75"/>
  <c r="I40" i="75" s="1"/>
  <c r="F41" i="75"/>
  <c r="I41" i="75" s="1"/>
  <c r="F42" i="75"/>
  <c r="I42" i="75" s="1"/>
  <c r="F36" i="75"/>
  <c r="I36" i="75" s="1"/>
  <c r="F32" i="75"/>
  <c r="I32" i="75" s="1"/>
  <c r="F33" i="75"/>
  <c r="I33" i="75" s="1"/>
  <c r="F34" i="75"/>
  <c r="I34" i="75" s="1"/>
  <c r="F35" i="75"/>
  <c r="I35" i="75" s="1"/>
  <c r="F31" i="75"/>
  <c r="I31" i="75" s="1"/>
  <c r="F27" i="75"/>
  <c r="I27" i="75" s="1"/>
  <c r="F28" i="75"/>
  <c r="I28" i="75" s="1"/>
  <c r="F29" i="75"/>
  <c r="I29" i="75" s="1"/>
  <c r="F30" i="75"/>
  <c r="I30" i="75" s="1"/>
  <c r="F26" i="75"/>
  <c r="I26" i="75" s="1"/>
  <c r="F23" i="75"/>
  <c r="I23" i="75" s="1"/>
  <c r="F24" i="75"/>
  <c r="I24" i="75" s="1"/>
  <c r="F25" i="75"/>
  <c r="I25" i="75" s="1"/>
  <c r="F22" i="75"/>
  <c r="I22" i="75" s="1"/>
  <c r="F19" i="75"/>
  <c r="I19" i="75" s="1"/>
  <c r="F20" i="75"/>
  <c r="I20" i="75" s="1"/>
  <c r="F21" i="75"/>
  <c r="I21" i="75" s="1"/>
  <c r="F18" i="75"/>
  <c r="I18" i="75" s="1"/>
  <c r="F14" i="75"/>
  <c r="I14" i="75" s="1"/>
  <c r="F15" i="75"/>
  <c r="I15" i="75" s="1"/>
  <c r="F16" i="75"/>
  <c r="I16" i="75" s="1"/>
  <c r="F17" i="75"/>
  <c r="I17" i="75" s="1"/>
  <c r="F13" i="75"/>
  <c r="I13" i="75" s="1"/>
  <c r="F6" i="75"/>
  <c r="I6" i="75" s="1"/>
  <c r="F7" i="75"/>
  <c r="I7" i="75" s="1"/>
  <c r="F8" i="75"/>
  <c r="I8" i="75" s="1"/>
  <c r="F9" i="75"/>
  <c r="I9" i="75" s="1"/>
  <c r="F10" i="75"/>
  <c r="I10" i="75" s="1"/>
  <c r="F11" i="75"/>
  <c r="I11" i="75" s="1"/>
  <c r="F12" i="75"/>
  <c r="I12" i="75" s="1"/>
  <c r="F5" i="75"/>
  <c r="I5" i="75" s="1"/>
  <c r="G34" i="87"/>
  <c r="F33" i="87"/>
  <c r="F32" i="87"/>
  <c r="F31" i="87"/>
  <c r="F30" i="87"/>
  <c r="F29" i="87"/>
  <c r="F28" i="87"/>
  <c r="F27" i="87"/>
  <c r="F25" i="87"/>
  <c r="F24" i="87"/>
  <c r="F22" i="87"/>
  <c r="F21" i="87"/>
  <c r="F20" i="87"/>
  <c r="F19" i="87"/>
  <c r="F18" i="87"/>
  <c r="F17" i="87"/>
  <c r="F16" i="87"/>
  <c r="F15" i="87"/>
  <c r="F14" i="87"/>
  <c r="F13" i="87"/>
  <c r="F12" i="87"/>
  <c r="F11" i="87"/>
  <c r="F10" i="87"/>
  <c r="F9" i="87"/>
  <c r="F8" i="87"/>
  <c r="F7" i="87"/>
  <c r="F6" i="87"/>
  <c r="F5" i="87"/>
  <c r="F4" i="87"/>
  <c r="O34" i="87"/>
  <c r="N6" i="87"/>
  <c r="N7" i="87"/>
  <c r="N8" i="87"/>
  <c r="N9" i="87"/>
  <c r="N10" i="87"/>
  <c r="N11" i="87"/>
  <c r="N12" i="87"/>
  <c r="N13" i="87"/>
  <c r="N14" i="87"/>
  <c r="N15" i="87"/>
  <c r="N16" i="87"/>
  <c r="N17" i="87"/>
  <c r="N18" i="87"/>
  <c r="N19" i="87"/>
  <c r="N20" i="87"/>
  <c r="N21" i="87"/>
  <c r="N22" i="87"/>
  <c r="N23" i="87"/>
  <c r="N24" i="87"/>
  <c r="N25" i="87"/>
  <c r="N26" i="87"/>
  <c r="N27" i="87"/>
  <c r="N28" i="87"/>
  <c r="N29" i="87"/>
  <c r="N30" i="87"/>
  <c r="N31" i="87"/>
  <c r="N32" i="87"/>
  <c r="N33" i="87"/>
  <c r="N4" i="87"/>
  <c r="N5" i="87"/>
  <c r="I310" i="87"/>
  <c r="I309" i="87"/>
  <c r="I308" i="87"/>
  <c r="I307" i="87"/>
  <c r="I306" i="87"/>
  <c r="I305" i="87"/>
  <c r="I304" i="87"/>
  <c r="I303" i="87"/>
  <c r="I302" i="87"/>
  <c r="I301" i="87"/>
  <c r="I300" i="87"/>
  <c r="I299" i="87"/>
  <c r="I298" i="87"/>
  <c r="I297" i="87"/>
  <c r="I296" i="87"/>
  <c r="I295" i="87"/>
  <c r="I294" i="87"/>
  <c r="I293" i="87"/>
  <c r="I292" i="87"/>
  <c r="I291" i="87"/>
  <c r="I290" i="87"/>
  <c r="I289" i="87"/>
  <c r="I288" i="87"/>
  <c r="I287" i="87"/>
  <c r="I286" i="87"/>
  <c r="I285" i="87"/>
  <c r="I284" i="87"/>
  <c r="I283" i="87"/>
  <c r="I282" i="87"/>
  <c r="I281" i="87"/>
  <c r="I280" i="87"/>
  <c r="I279" i="87"/>
  <c r="I278" i="87"/>
  <c r="I277" i="87"/>
  <c r="I276" i="87"/>
  <c r="I275" i="87"/>
  <c r="I274" i="87"/>
  <c r="I273" i="87"/>
  <c r="I272" i="87"/>
  <c r="I271" i="87"/>
  <c r="I270" i="87"/>
  <c r="I269" i="87"/>
  <c r="I268" i="87"/>
  <c r="I267" i="87"/>
  <c r="I266" i="87"/>
  <c r="I265" i="87"/>
  <c r="I264" i="87"/>
  <c r="I263" i="87"/>
  <c r="I262" i="87"/>
  <c r="I261" i="87"/>
  <c r="I260" i="87"/>
  <c r="I259" i="87"/>
  <c r="I258" i="87"/>
  <c r="I257" i="87"/>
  <c r="I256" i="87"/>
  <c r="I255" i="87"/>
  <c r="I254" i="87"/>
  <c r="I253" i="87"/>
  <c r="I252" i="87"/>
  <c r="I251" i="87"/>
  <c r="I250" i="87"/>
  <c r="I249" i="87"/>
  <c r="I248" i="87"/>
  <c r="I247" i="87"/>
  <c r="I246" i="87"/>
  <c r="I245" i="87"/>
  <c r="I244" i="87"/>
  <c r="I243" i="87"/>
  <c r="I242" i="87"/>
  <c r="I241" i="87"/>
  <c r="I240" i="87"/>
  <c r="I239" i="87"/>
  <c r="I238" i="87"/>
  <c r="I237" i="87"/>
  <c r="I236" i="87"/>
  <c r="I235" i="87"/>
  <c r="I234" i="87"/>
  <c r="I233" i="87"/>
  <c r="I232" i="87"/>
  <c r="I231" i="87"/>
  <c r="I230" i="87"/>
  <c r="I229" i="87"/>
  <c r="I228" i="87"/>
  <c r="I227" i="87"/>
  <c r="I226" i="87"/>
  <c r="I225" i="87"/>
  <c r="I224" i="87"/>
  <c r="I223" i="87"/>
  <c r="I222" i="87"/>
  <c r="I221" i="87"/>
  <c r="I220" i="87"/>
  <c r="I219" i="87"/>
  <c r="I218" i="87"/>
  <c r="I217" i="87"/>
  <c r="I216" i="87"/>
  <c r="I215" i="87"/>
  <c r="I214" i="87"/>
  <c r="I213" i="87"/>
  <c r="I212" i="87"/>
  <c r="I211" i="87"/>
  <c r="I210" i="87"/>
  <c r="I209" i="87"/>
  <c r="I208" i="87"/>
  <c r="I207" i="87"/>
  <c r="I206" i="87"/>
  <c r="I205" i="87"/>
  <c r="I204" i="87"/>
  <c r="I203" i="87"/>
  <c r="I202" i="87"/>
  <c r="I201" i="87"/>
  <c r="I200" i="87"/>
  <c r="I199" i="87"/>
  <c r="I198" i="87"/>
  <c r="I197" i="87"/>
  <c r="I196" i="87"/>
  <c r="I195" i="87"/>
  <c r="I194" i="87"/>
  <c r="I193" i="87"/>
  <c r="I192" i="87"/>
  <c r="I191" i="87"/>
  <c r="I190" i="87"/>
  <c r="I189" i="87"/>
  <c r="I188" i="87"/>
  <c r="I187" i="87"/>
  <c r="I186" i="87"/>
  <c r="I185" i="87"/>
  <c r="I184" i="87"/>
  <c r="I183" i="87"/>
  <c r="I182" i="87"/>
  <c r="I181" i="87"/>
  <c r="I180" i="87"/>
  <c r="I179" i="87"/>
  <c r="I178" i="87"/>
  <c r="I177" i="87"/>
  <c r="I176" i="87"/>
  <c r="I175" i="87"/>
  <c r="I174" i="87"/>
  <c r="I173" i="87"/>
  <c r="I172" i="87"/>
  <c r="I171" i="87"/>
  <c r="I170" i="87"/>
  <c r="I169" i="87"/>
  <c r="I168" i="87"/>
  <c r="I167" i="87"/>
  <c r="I166" i="87"/>
  <c r="I165" i="87"/>
  <c r="I164" i="87"/>
  <c r="I163" i="87"/>
  <c r="I162" i="87"/>
  <c r="I161" i="87"/>
  <c r="I160" i="87"/>
  <c r="I159" i="87"/>
  <c r="I158" i="87"/>
  <c r="I157" i="87"/>
  <c r="I156" i="87"/>
  <c r="I155" i="87"/>
  <c r="I154" i="87"/>
  <c r="I153" i="87"/>
  <c r="I152" i="87"/>
  <c r="I151" i="87"/>
  <c r="I150" i="87"/>
  <c r="I149" i="87"/>
  <c r="I148" i="87"/>
  <c r="I147" i="87"/>
  <c r="I146" i="87"/>
  <c r="I145" i="87"/>
  <c r="I144" i="87"/>
  <c r="I143" i="87"/>
  <c r="I142" i="87"/>
  <c r="I141" i="87"/>
  <c r="I140" i="87"/>
  <c r="I139" i="87"/>
  <c r="I138" i="87"/>
  <c r="I137" i="87"/>
  <c r="I136" i="87"/>
  <c r="I135" i="87"/>
  <c r="I134" i="87"/>
  <c r="I133" i="87"/>
  <c r="I132" i="87"/>
  <c r="I131" i="87"/>
  <c r="I130" i="87"/>
  <c r="I129" i="87"/>
  <c r="I128" i="87"/>
  <c r="I127" i="87"/>
  <c r="I126" i="87"/>
  <c r="I125" i="87"/>
  <c r="I124" i="87"/>
  <c r="I123" i="87"/>
  <c r="I122" i="87"/>
  <c r="I121" i="87"/>
  <c r="I120" i="87"/>
  <c r="I119" i="87"/>
  <c r="I118" i="87"/>
  <c r="I117" i="87"/>
  <c r="I116" i="87"/>
  <c r="I115" i="87"/>
  <c r="I114" i="87"/>
  <c r="I113" i="87"/>
  <c r="I112" i="87"/>
  <c r="I111" i="87"/>
  <c r="I110" i="87"/>
  <c r="I109" i="87"/>
  <c r="I108" i="87"/>
  <c r="I107" i="87"/>
  <c r="I106" i="87"/>
  <c r="I105" i="87"/>
  <c r="I104" i="87"/>
  <c r="I103" i="87"/>
  <c r="I102" i="87"/>
  <c r="I101" i="87"/>
  <c r="I100" i="87"/>
  <c r="I99" i="87"/>
  <c r="I98" i="87"/>
  <c r="I97" i="87"/>
  <c r="I96" i="87"/>
  <c r="I95" i="87"/>
  <c r="I94" i="87"/>
  <c r="I93" i="87"/>
  <c r="I92" i="87"/>
  <c r="I91" i="87"/>
  <c r="I90" i="87"/>
  <c r="I89" i="87"/>
  <c r="I88" i="87"/>
  <c r="I87" i="87"/>
  <c r="I86" i="87"/>
  <c r="I85" i="87"/>
  <c r="I84" i="87"/>
  <c r="I83" i="87"/>
  <c r="I82" i="87"/>
  <c r="I81" i="87"/>
  <c r="I80" i="87"/>
  <c r="I79" i="87"/>
  <c r="I78" i="87"/>
  <c r="I77" i="87"/>
  <c r="I76" i="87"/>
  <c r="I75" i="87"/>
  <c r="I74" i="87"/>
  <c r="I73" i="87"/>
  <c r="I72" i="87"/>
  <c r="I71" i="87"/>
  <c r="I70" i="87"/>
  <c r="I69" i="87"/>
  <c r="I68" i="87"/>
  <c r="I67" i="87"/>
  <c r="I66" i="87"/>
  <c r="I65" i="87"/>
  <c r="I64" i="87"/>
  <c r="I63" i="87"/>
  <c r="I62" i="87"/>
  <c r="I61" i="87"/>
  <c r="I60" i="87"/>
  <c r="I59" i="87"/>
  <c r="I58" i="87"/>
  <c r="I57" i="87"/>
  <c r="I56" i="87"/>
  <c r="I55" i="87"/>
  <c r="I54" i="87"/>
  <c r="I53" i="87"/>
  <c r="I52" i="87"/>
  <c r="I51" i="87"/>
  <c r="I50" i="87"/>
  <c r="I49" i="87"/>
  <c r="I48" i="87"/>
  <c r="I47" i="87"/>
  <c r="I46" i="87"/>
  <c r="I45" i="87"/>
  <c r="I44" i="87"/>
  <c r="I43" i="87"/>
  <c r="I42" i="87"/>
  <c r="I41" i="87"/>
  <c r="I40" i="87"/>
  <c r="I39" i="87"/>
  <c r="I38" i="87"/>
  <c r="I37" i="87"/>
  <c r="I36" i="87"/>
  <c r="I35" i="87"/>
  <c r="I34" i="87"/>
  <c r="I33" i="87"/>
  <c r="I32" i="87"/>
  <c r="I31" i="87"/>
  <c r="I30" i="87"/>
  <c r="I29" i="87"/>
  <c r="I28" i="87"/>
  <c r="I27" i="87"/>
  <c r="I26" i="87"/>
  <c r="I25" i="87"/>
  <c r="I24" i="87"/>
  <c r="I23" i="87"/>
  <c r="I22" i="87"/>
  <c r="I21" i="87"/>
  <c r="I20" i="87"/>
  <c r="I19" i="87"/>
  <c r="I18" i="87"/>
  <c r="I17" i="87"/>
  <c r="I16" i="87"/>
  <c r="I15" i="87"/>
  <c r="I14" i="87"/>
  <c r="I13" i="87"/>
  <c r="I12" i="87"/>
  <c r="I11" i="87"/>
  <c r="I10" i="87"/>
  <c r="I9" i="87"/>
  <c r="I8" i="87"/>
  <c r="I7" i="87"/>
  <c r="I6" i="87"/>
  <c r="I5" i="87"/>
  <c r="Y1115" i="71"/>
  <c r="X1115" i="71"/>
  <c r="D1115" i="71"/>
  <c r="Y1114" i="71"/>
  <c r="X1114" i="71"/>
  <c r="D1114" i="71"/>
  <c r="D1113" i="71"/>
  <c r="A1113" i="71"/>
  <c r="A1114" i="71"/>
  <c r="A1115" i="71"/>
  <c r="X1113" i="71"/>
  <c r="Y1113" i="71"/>
  <c r="E84" i="38"/>
  <c r="E85" i="38"/>
  <c r="D267" i="33"/>
  <c r="H73" i="50"/>
  <c r="E7" i="46"/>
  <c r="R7" i="46" s="1"/>
  <c r="R4" i="46" s="1"/>
  <c r="Y1112" i="71"/>
  <c r="X1112" i="71"/>
  <c r="D1112" i="71"/>
  <c r="A1112" i="71"/>
  <c r="Y1111" i="71"/>
  <c r="X1111" i="71"/>
  <c r="D1111" i="71"/>
  <c r="A1111" i="71"/>
  <c r="Y1110" i="71"/>
  <c r="X1110" i="71"/>
  <c r="D1110" i="71"/>
  <c r="Y1109" i="71"/>
  <c r="X1109" i="71"/>
  <c r="D1109" i="71"/>
  <c r="Y1108" i="71"/>
  <c r="X1108" i="71"/>
  <c r="D1108" i="71"/>
  <c r="A1108" i="71"/>
  <c r="A1109" i="71"/>
  <c r="A1110" i="71"/>
  <c r="A1095" i="71"/>
  <c r="Y1095" i="71"/>
  <c r="X1095" i="71"/>
  <c r="D1095" i="71"/>
  <c r="Y1107" i="71"/>
  <c r="X1107" i="71"/>
  <c r="D1107" i="71"/>
  <c r="Y1106" i="71"/>
  <c r="X1106" i="71"/>
  <c r="D1106" i="71"/>
  <c r="Y1105" i="71"/>
  <c r="X1105" i="71"/>
  <c r="D1105" i="71"/>
  <c r="Y1104" i="71"/>
  <c r="X1104" i="71"/>
  <c r="D1104" i="71"/>
  <c r="A1103" i="71"/>
  <c r="A1104" i="71"/>
  <c r="A1105" i="71"/>
  <c r="A1106" i="71"/>
  <c r="A1107" i="71"/>
  <c r="E82" i="38"/>
  <c r="E87" i="38"/>
  <c r="N276" i="33"/>
  <c r="F276" i="33"/>
  <c r="D276" i="33"/>
  <c r="D266" i="33"/>
  <c r="D108" i="38" s="1"/>
  <c r="E199" i="45" s="1"/>
  <c r="D265" i="33"/>
  <c r="D285" i="38" s="1"/>
  <c r="D123" i="38" l="1"/>
  <c r="D297" i="37"/>
  <c r="D201" i="37"/>
  <c r="D199" i="38"/>
  <c r="J265" i="33"/>
  <c r="D235" i="37"/>
  <c r="J266" i="33"/>
  <c r="D181" i="37"/>
  <c r="I267" i="33"/>
  <c r="J267" i="33"/>
  <c r="K267" i="33"/>
  <c r="L267" i="33"/>
  <c r="M267" i="33"/>
  <c r="L266" i="33"/>
  <c r="K266" i="33"/>
  <c r="I266" i="33"/>
  <c r="K265" i="33"/>
  <c r="I265" i="33"/>
  <c r="L265" i="33"/>
  <c r="R266" i="33" l="1"/>
  <c r="R265" i="33"/>
  <c r="R267" i="33"/>
  <c r="N267" i="33"/>
  <c r="Y1103" i="71" l="1"/>
  <c r="X1103" i="71"/>
  <c r="D1103" i="71"/>
  <c r="Y1102" i="71" l="1"/>
  <c r="X1102" i="71"/>
  <c r="D1102" i="71"/>
  <c r="D1101" i="71"/>
  <c r="A1101" i="71"/>
  <c r="A1102" i="71"/>
  <c r="X1101" i="71"/>
  <c r="Y1101" i="71"/>
  <c r="Y1100" i="71"/>
  <c r="X1100" i="71"/>
  <c r="D1100" i="71"/>
  <c r="Y1099" i="71"/>
  <c r="X1099" i="71"/>
  <c r="D1099" i="71"/>
  <c r="Y1098" i="71"/>
  <c r="X1098" i="71"/>
  <c r="D1098" i="71"/>
  <c r="Y1097" i="71"/>
  <c r="X1097" i="71"/>
  <c r="D1097" i="71"/>
  <c r="D1096" i="71"/>
  <c r="A1094" i="71"/>
  <c r="A1096" i="71"/>
  <c r="A1097" i="71"/>
  <c r="A1098" i="71"/>
  <c r="A1099" i="71"/>
  <c r="A1100" i="71"/>
  <c r="X1096" i="71"/>
  <c r="Y1096" i="71"/>
  <c r="E81" i="38"/>
  <c r="E80" i="38"/>
  <c r="N286" i="33"/>
  <c r="D286" i="33"/>
  <c r="D268" i="33"/>
  <c r="D200" i="37" l="1"/>
  <c r="D192" i="38"/>
  <c r="D222" i="37"/>
  <c r="D109" i="38"/>
  <c r="E103" i="45" s="1"/>
  <c r="L268" i="33"/>
  <c r="M268" i="33"/>
  <c r="I268" i="33"/>
  <c r="J268" i="33"/>
  <c r="K268" i="33"/>
  <c r="E55" i="31"/>
  <c r="F55" i="31" s="1"/>
  <c r="C32" i="66"/>
  <c r="A32" i="66"/>
  <c r="R268" i="33" l="1"/>
  <c r="N268" i="33"/>
  <c r="D7" i="26"/>
  <c r="H7" i="26" s="1"/>
  <c r="H72" i="50"/>
  <c r="Y1094" i="71"/>
  <c r="X1094" i="71"/>
  <c r="D1094" i="71"/>
  <c r="Y1093" i="71"/>
  <c r="X1093" i="71"/>
  <c r="D1093" i="71"/>
  <c r="Y1092" i="71"/>
  <c r="X1092" i="71"/>
  <c r="D1092" i="71"/>
  <c r="Y1091" i="71"/>
  <c r="X1091" i="71"/>
  <c r="D1091" i="71"/>
  <c r="Y1090" i="71"/>
  <c r="X1090" i="71"/>
  <c r="D1090" i="71"/>
  <c r="D1089" i="71"/>
  <c r="A1090" i="71"/>
  <c r="A1091" i="71"/>
  <c r="A1092" i="71"/>
  <c r="A1093" i="71"/>
  <c r="A1089" i="71"/>
  <c r="X1089" i="71"/>
  <c r="Y1089" i="71"/>
  <c r="N289" i="33"/>
  <c r="D289" i="33"/>
  <c r="F269" i="33"/>
  <c r="D269" i="33"/>
  <c r="D264" i="33"/>
  <c r="D275" i="37" l="1"/>
  <c r="D220" i="38"/>
  <c r="E167" i="45" s="1"/>
  <c r="D218" i="37"/>
  <c r="D182" i="38"/>
  <c r="E190" i="45" s="1"/>
  <c r="D199" i="37"/>
  <c r="D180" i="38"/>
  <c r="I269" i="33"/>
  <c r="J269" i="33"/>
  <c r="K269" i="33"/>
  <c r="L269" i="33"/>
  <c r="D21" i="26"/>
  <c r="I264" i="33"/>
  <c r="M264" i="33"/>
  <c r="J264" i="33"/>
  <c r="K264" i="33"/>
  <c r="L264" i="33"/>
  <c r="Q18" i="81"/>
  <c r="A26" i="80"/>
  <c r="A28" i="80"/>
  <c r="A30" i="80"/>
  <c r="A32" i="80"/>
  <c r="A34" i="80"/>
  <c r="A36" i="80"/>
  <c r="A38" i="80"/>
  <c r="A40" i="80"/>
  <c r="A42" i="80"/>
  <c r="A44" i="80"/>
  <c r="A46" i="80"/>
  <c r="A48" i="80"/>
  <c r="A50" i="80"/>
  <c r="A52" i="80"/>
  <c r="A54" i="80"/>
  <c r="A56" i="80"/>
  <c r="A58" i="80"/>
  <c r="A60" i="80"/>
  <c r="A62" i="80"/>
  <c r="A64" i="80"/>
  <c r="A66" i="80"/>
  <c r="A68" i="80"/>
  <c r="A70" i="80"/>
  <c r="A72" i="80"/>
  <c r="A74" i="80"/>
  <c r="A76" i="80"/>
  <c r="A78" i="80"/>
  <c r="A80" i="80"/>
  <c r="A82" i="80"/>
  <c r="A84" i="80"/>
  <c r="A86" i="80"/>
  <c r="A88" i="80"/>
  <c r="A90" i="80"/>
  <c r="A92" i="80"/>
  <c r="A94" i="80"/>
  <c r="A96" i="80"/>
  <c r="A98" i="80"/>
  <c r="A100" i="80"/>
  <c r="A102" i="80"/>
  <c r="A104" i="80"/>
  <c r="A106" i="80"/>
  <c r="A108" i="80"/>
  <c r="A110" i="80"/>
  <c r="A112" i="80"/>
  <c r="A114" i="80"/>
  <c r="A116" i="80"/>
  <c r="A118" i="80"/>
  <c r="A120" i="80"/>
  <c r="A122" i="80"/>
  <c r="A124" i="80"/>
  <c r="A126" i="80"/>
  <c r="A128" i="80"/>
  <c r="A130" i="80"/>
  <c r="A132" i="80"/>
  <c r="A134" i="80"/>
  <c r="A136" i="80"/>
  <c r="A138" i="80"/>
  <c r="A140" i="80"/>
  <c r="A142" i="80"/>
  <c r="A144" i="80"/>
  <c r="A146" i="80"/>
  <c r="A148" i="80"/>
  <c r="A150" i="80"/>
  <c r="A152" i="80"/>
  <c r="A154" i="80"/>
  <c r="A156" i="80"/>
  <c r="A158" i="80"/>
  <c r="A160" i="80"/>
  <c r="A162" i="80"/>
  <c r="A164" i="80"/>
  <c r="A166" i="80"/>
  <c r="A168" i="80"/>
  <c r="A170" i="80"/>
  <c r="A172" i="80"/>
  <c r="A174" i="80"/>
  <c r="A176" i="80"/>
  <c r="A178" i="80"/>
  <c r="A180" i="80"/>
  <c r="A182" i="80"/>
  <c r="A184" i="80"/>
  <c r="A186" i="80"/>
  <c r="A188" i="80"/>
  <c r="A190" i="80"/>
  <c r="A192" i="80"/>
  <c r="A194" i="80"/>
  <c r="A196" i="80"/>
  <c r="A198" i="80"/>
  <c r="A200" i="80"/>
  <c r="A202" i="80"/>
  <c r="A204" i="80"/>
  <c r="A206" i="80"/>
  <c r="A208" i="80"/>
  <c r="A210" i="80"/>
  <c r="A212" i="80"/>
  <c r="A214" i="80"/>
  <c r="A216" i="80"/>
  <c r="A218" i="80"/>
  <c r="A220" i="80"/>
  <c r="A222" i="80"/>
  <c r="A224" i="80"/>
  <c r="A226" i="80"/>
  <c r="A228" i="80"/>
  <c r="A230" i="80"/>
  <c r="A232" i="80"/>
  <c r="A234" i="80"/>
  <c r="A236" i="80"/>
  <c r="A238" i="80"/>
  <c r="A240" i="80"/>
  <c r="A242" i="80"/>
  <c r="A244" i="80"/>
  <c r="A246" i="80"/>
  <c r="A248" i="80"/>
  <c r="A250" i="80"/>
  <c r="A252" i="80"/>
  <c r="A254" i="80"/>
  <c r="A256" i="80"/>
  <c r="A258" i="80"/>
  <c r="A260" i="80"/>
  <c r="A262" i="80"/>
  <c r="A264" i="80"/>
  <c r="A266" i="80"/>
  <c r="A268" i="80"/>
  <c r="A270" i="80"/>
  <c r="A272" i="80"/>
  <c r="A274" i="80"/>
  <c r="A276" i="80"/>
  <c r="A278" i="80"/>
  <c r="A280" i="80"/>
  <c r="A282" i="80"/>
  <c r="A284" i="80"/>
  <c r="A286" i="80"/>
  <c r="A288" i="80"/>
  <c r="A290" i="80"/>
  <c r="A292" i="80"/>
  <c r="A294" i="80"/>
  <c r="A296" i="80"/>
  <c r="A298" i="80"/>
  <c r="A300" i="80"/>
  <c r="A302" i="80"/>
  <c r="A304" i="80"/>
  <c r="A306" i="80"/>
  <c r="A308" i="80"/>
  <c r="A310" i="80"/>
  <c r="A312" i="80"/>
  <c r="A314" i="80"/>
  <c r="A316" i="80"/>
  <c r="A318" i="80"/>
  <c r="A320" i="80"/>
  <c r="A322" i="80"/>
  <c r="A324" i="80"/>
  <c r="A326" i="80"/>
  <c r="A328" i="80"/>
  <c r="A330" i="80"/>
  <c r="A332" i="80"/>
  <c r="A334" i="80"/>
  <c r="A336" i="80"/>
  <c r="A338" i="80"/>
  <c r="A340" i="80"/>
  <c r="A342" i="80"/>
  <c r="A344" i="80"/>
  <c r="A346" i="80"/>
  <c r="A348" i="80"/>
  <c r="A350" i="80"/>
  <c r="A352" i="80"/>
  <c r="A354" i="80"/>
  <c r="A356" i="80"/>
  <c r="A358" i="80"/>
  <c r="A360" i="80"/>
  <c r="A362" i="80"/>
  <c r="A364" i="80"/>
  <c r="A366" i="80"/>
  <c r="A368" i="80"/>
  <c r="A370" i="80"/>
  <c r="A372" i="80"/>
  <c r="A374" i="80"/>
  <c r="A376" i="80"/>
  <c r="A378" i="80"/>
  <c r="A380" i="80"/>
  <c r="A382" i="80"/>
  <c r="A384" i="80"/>
  <c r="A386" i="80"/>
  <c r="A388" i="80"/>
  <c r="A390" i="80"/>
  <c r="A392" i="80"/>
  <c r="A394" i="80"/>
  <c r="A396" i="80"/>
  <c r="A398" i="80"/>
  <c r="A400" i="80"/>
  <c r="A402" i="80"/>
  <c r="A404" i="80"/>
  <c r="A406" i="80"/>
  <c r="A408" i="80"/>
  <c r="A410" i="80"/>
  <c r="A412" i="80"/>
  <c r="A414" i="80"/>
  <c r="A416" i="80"/>
  <c r="A418" i="80"/>
  <c r="A420" i="80"/>
  <c r="A422" i="80"/>
  <c r="A424" i="80"/>
  <c r="A426" i="80"/>
  <c r="A428" i="80"/>
  <c r="A430" i="80"/>
  <c r="A432" i="80"/>
  <c r="A434" i="80"/>
  <c r="A436" i="80"/>
  <c r="A438" i="80"/>
  <c r="A440" i="80"/>
  <c r="A442" i="80"/>
  <c r="A444" i="80"/>
  <c r="A446" i="80"/>
  <c r="A448" i="80"/>
  <c r="A450" i="80"/>
  <c r="A452" i="80"/>
  <c r="A454" i="80"/>
  <c r="A456" i="80"/>
  <c r="A458" i="80"/>
  <c r="A460" i="80"/>
  <c r="A462" i="80"/>
  <c r="A464" i="80"/>
  <c r="A466" i="80"/>
  <c r="A468" i="80"/>
  <c r="A470" i="80"/>
  <c r="A472" i="80"/>
  <c r="A474" i="80"/>
  <c r="A476" i="80"/>
  <c r="A478" i="80"/>
  <c r="A480" i="80"/>
  <c r="A482" i="80"/>
  <c r="A484" i="80"/>
  <c r="A486" i="80"/>
  <c r="A488" i="80"/>
  <c r="A490" i="80"/>
  <c r="A492" i="80"/>
  <c r="A494" i="80"/>
  <c r="A496" i="80"/>
  <c r="A498" i="80"/>
  <c r="A500" i="80"/>
  <c r="A502" i="80"/>
  <c r="A504" i="80"/>
  <c r="A506" i="80"/>
  <c r="A508" i="80"/>
  <c r="A510" i="80"/>
  <c r="A512" i="80"/>
  <c r="A514" i="80"/>
  <c r="A516" i="80"/>
  <c r="A518" i="80"/>
  <c r="A520" i="80"/>
  <c r="A522" i="80"/>
  <c r="A524" i="80"/>
  <c r="A526" i="80"/>
  <c r="A528" i="80"/>
  <c r="A530" i="80"/>
  <c r="A532" i="80"/>
  <c r="A534" i="80"/>
  <c r="A536" i="80"/>
  <c r="A538" i="80"/>
  <c r="A540" i="80"/>
  <c r="A542" i="80"/>
  <c r="A544" i="80"/>
  <c r="A546" i="80"/>
  <c r="A548" i="80"/>
  <c r="A550" i="80"/>
  <c r="A552" i="80"/>
  <c r="A554" i="80"/>
  <c r="A556" i="80"/>
  <c r="A558" i="80"/>
  <c r="A560" i="80"/>
  <c r="A562" i="80"/>
  <c r="A564" i="80"/>
  <c r="A566" i="80"/>
  <c r="A568" i="80"/>
  <c r="A570" i="80"/>
  <c r="A572" i="80"/>
  <c r="A574" i="80"/>
  <c r="A576" i="80"/>
  <c r="A578" i="80"/>
  <c r="A580" i="80"/>
  <c r="A582" i="80"/>
  <c r="A584" i="80"/>
  <c r="A586" i="80"/>
  <c r="A588" i="80"/>
  <c r="A590" i="80"/>
  <c r="A592" i="80"/>
  <c r="A594" i="80"/>
  <c r="A596" i="80"/>
  <c r="A598" i="80"/>
  <c r="A600" i="80"/>
  <c r="A602" i="80"/>
  <c r="A604" i="80"/>
  <c r="A606" i="80"/>
  <c r="A608" i="80"/>
  <c r="A610" i="80"/>
  <c r="A612" i="80"/>
  <c r="A614" i="80"/>
  <c r="A616" i="80"/>
  <c r="A8" i="80"/>
  <c r="A10" i="80"/>
  <c r="A12" i="80"/>
  <c r="A14" i="80"/>
  <c r="A16" i="80"/>
  <c r="A18" i="80"/>
  <c r="A20" i="80"/>
  <c r="A22" i="80"/>
  <c r="A24" i="80"/>
  <c r="G45" i="80"/>
  <c r="Y1088" i="71"/>
  <c r="X1088" i="71"/>
  <c r="D1088" i="71"/>
  <c r="A1088" i="71"/>
  <c r="Y1087" i="71"/>
  <c r="X1087" i="71"/>
  <c r="D1087" i="71"/>
  <c r="A1087" i="71"/>
  <c r="Y1086" i="71"/>
  <c r="X1086" i="71"/>
  <c r="D1086" i="71"/>
  <c r="A1086" i="71"/>
  <c r="Y1085" i="71"/>
  <c r="X1085" i="71"/>
  <c r="D1085" i="71"/>
  <c r="Y1084" i="71"/>
  <c r="X1084" i="71"/>
  <c r="D1084" i="71"/>
  <c r="Y1083" i="71"/>
  <c r="X1083" i="71"/>
  <c r="D1083" i="71"/>
  <c r="E78" i="38"/>
  <c r="Y1082" i="71"/>
  <c r="X1082" i="71"/>
  <c r="D1082" i="71"/>
  <c r="Y1081" i="71"/>
  <c r="X1081" i="71"/>
  <c r="D1081" i="71"/>
  <c r="Y1080" i="71"/>
  <c r="X1080" i="71"/>
  <c r="D1080" i="71"/>
  <c r="Y1079" i="71"/>
  <c r="X1079" i="71"/>
  <c r="D1079" i="71"/>
  <c r="A1078" i="71"/>
  <c r="A1079" i="71"/>
  <c r="A1080" i="71"/>
  <c r="A1081" i="71"/>
  <c r="A1082" i="71"/>
  <c r="A1083" i="71"/>
  <c r="A1084" i="71"/>
  <c r="A1085" i="71"/>
  <c r="G13" i="73"/>
  <c r="R269" i="33" l="1"/>
  <c r="R264" i="33"/>
  <c r="D1065" i="71"/>
  <c r="D1066" i="71"/>
  <c r="D1067" i="71"/>
  <c r="D1068" i="71"/>
  <c r="D1069" i="71"/>
  <c r="D1070" i="71"/>
  <c r="D1071" i="71"/>
  <c r="D1072" i="71"/>
  <c r="D1073" i="71"/>
  <c r="D1074" i="71"/>
  <c r="D1075" i="71"/>
  <c r="D1076" i="71"/>
  <c r="D1077" i="71"/>
  <c r="D1078" i="71"/>
  <c r="D1064" i="71"/>
  <c r="X1075" i="71"/>
  <c r="Y1075" i="71"/>
  <c r="X1076" i="71"/>
  <c r="Y1076" i="71"/>
  <c r="X1077" i="71"/>
  <c r="Y1077" i="71"/>
  <c r="X1078" i="71"/>
  <c r="Y1078" i="71"/>
  <c r="Y1074" i="71"/>
  <c r="X1074" i="71"/>
  <c r="A1075" i="71"/>
  <c r="A1076" i="71"/>
  <c r="A1077" i="71"/>
  <c r="Y1073" i="71"/>
  <c r="X1073" i="71"/>
  <c r="X1070" i="71"/>
  <c r="Y1070" i="71"/>
  <c r="X1071" i="71"/>
  <c r="Y1071" i="71"/>
  <c r="X1072" i="71"/>
  <c r="Y1072" i="71"/>
  <c r="A1068" i="71"/>
  <c r="A1069" i="71"/>
  <c r="A1070" i="71"/>
  <c r="A1071" i="71"/>
  <c r="A1072" i="71"/>
  <c r="A1073" i="71"/>
  <c r="A1074" i="71"/>
  <c r="X1069" i="71"/>
  <c r="Y1069" i="71"/>
  <c r="AS122" i="81"/>
  <c r="G607" i="80"/>
  <c r="G609" i="80"/>
  <c r="G611" i="80"/>
  <c r="G613" i="80"/>
  <c r="G615" i="80"/>
  <c r="G605" i="80"/>
  <c r="K130" i="81"/>
  <c r="I130" i="81"/>
  <c r="G130" i="81"/>
  <c r="E130" i="81"/>
  <c r="C130" i="81"/>
  <c r="AQ122" i="81"/>
  <c r="A6" i="80" l="1"/>
  <c r="N264" i="33"/>
  <c r="I260" i="33"/>
  <c r="J260" i="33"/>
  <c r="K260" i="33"/>
  <c r="L260" i="33"/>
  <c r="M260" i="33"/>
  <c r="S38" i="73"/>
  <c r="T38" i="73"/>
  <c r="G21" i="73"/>
  <c r="E75" i="38"/>
  <c r="E74" i="38"/>
  <c r="Y1068" i="71"/>
  <c r="X1068" i="71"/>
  <c r="Y1067" i="71"/>
  <c r="X1067" i="71"/>
  <c r="A1067" i="71"/>
  <c r="A1066" i="71"/>
  <c r="X1066" i="71"/>
  <c r="Y1066" i="71"/>
  <c r="Y1065" i="71"/>
  <c r="X1065" i="71"/>
  <c r="A1065" i="71"/>
  <c r="Y1064" i="71"/>
  <c r="X1064" i="71"/>
  <c r="Y1063" i="71"/>
  <c r="X1063" i="71"/>
  <c r="D1063" i="71"/>
  <c r="Y1062" i="71"/>
  <c r="X1062" i="71"/>
  <c r="D1062" i="71"/>
  <c r="Y1061" i="71"/>
  <c r="X1061" i="71"/>
  <c r="D1061" i="71"/>
  <c r="D1060" i="71"/>
  <c r="A1061" i="71"/>
  <c r="A1062" i="71"/>
  <c r="A1063" i="71"/>
  <c r="A1064" i="71"/>
  <c r="A1060" i="71"/>
  <c r="X1060" i="71"/>
  <c r="Y1060" i="71"/>
  <c r="C96" i="50"/>
  <c r="C97" i="50"/>
  <c r="C98" i="50"/>
  <c r="C99" i="50"/>
  <c r="C100" i="50"/>
  <c r="C101" i="50"/>
  <c r="C106" i="50"/>
  <c r="Y45" i="71"/>
  <c r="X45" i="71"/>
  <c r="D45" i="71"/>
  <c r="A45" i="71"/>
  <c r="Y1059" i="71"/>
  <c r="X1059" i="71"/>
  <c r="D1059" i="71"/>
  <c r="A1059" i="71"/>
  <c r="Y1058" i="71"/>
  <c r="X1058" i="71"/>
  <c r="D1058" i="71"/>
  <c r="Y1057" i="71"/>
  <c r="X1057" i="71"/>
  <c r="D1057" i="71"/>
  <c r="Y1056" i="71"/>
  <c r="X1056" i="71"/>
  <c r="D1055" i="71"/>
  <c r="A1054" i="71"/>
  <c r="A1055" i="71"/>
  <c r="A1056" i="71"/>
  <c r="A1057" i="71"/>
  <c r="A1058" i="71"/>
  <c r="X1055" i="71"/>
  <c r="Y1055" i="71"/>
  <c r="M346" i="33"/>
  <c r="N346" i="33" s="1"/>
  <c r="H30" i="50"/>
  <c r="Y1054" i="71"/>
  <c r="X1054" i="71"/>
  <c r="D1054" i="71"/>
  <c r="Y1053" i="71"/>
  <c r="X1053" i="71"/>
  <c r="D1053" i="71"/>
  <c r="Y1052" i="71"/>
  <c r="X1052" i="71"/>
  <c r="D1052" i="71"/>
  <c r="Y1051" i="71"/>
  <c r="X1051" i="71"/>
  <c r="D1051" i="71"/>
  <c r="Y1050" i="71"/>
  <c r="X1050" i="71"/>
  <c r="D1050" i="71"/>
  <c r="D1049" i="71"/>
  <c r="A1048" i="71"/>
  <c r="A1049" i="71"/>
  <c r="A1050" i="71"/>
  <c r="A1051" i="71"/>
  <c r="A1052" i="71"/>
  <c r="A1053" i="71"/>
  <c r="X1049" i="71"/>
  <c r="Y1049" i="71"/>
  <c r="E76" i="38"/>
  <c r="D261" i="33"/>
  <c r="X1045" i="71"/>
  <c r="Y1045" i="71"/>
  <c r="X1046" i="71"/>
  <c r="Y1046" i="71"/>
  <c r="X1047" i="71"/>
  <c r="Y1047" i="71"/>
  <c r="X1048" i="71"/>
  <c r="Y1048" i="71"/>
  <c r="D1048" i="71"/>
  <c r="D1047" i="71"/>
  <c r="D1046" i="71"/>
  <c r="D1045" i="71"/>
  <c r="Y1044" i="71"/>
  <c r="X1044" i="71"/>
  <c r="D1044" i="71"/>
  <c r="D1043" i="71"/>
  <c r="A1042" i="71"/>
  <c r="A1043" i="71"/>
  <c r="A1044" i="71"/>
  <c r="A1045" i="71"/>
  <c r="A1046" i="71"/>
  <c r="A1047" i="71"/>
  <c r="X1043" i="71"/>
  <c r="Y1043" i="71"/>
  <c r="Y1042" i="71"/>
  <c r="X1042" i="71"/>
  <c r="Y1041" i="71"/>
  <c r="X1041" i="71"/>
  <c r="D1042" i="71"/>
  <c r="D1041" i="71"/>
  <c r="A1041" i="71"/>
  <c r="Y1040" i="71"/>
  <c r="X1040" i="71"/>
  <c r="A1040" i="71"/>
  <c r="D1040" i="71"/>
  <c r="A1039" i="71"/>
  <c r="Y1039" i="71"/>
  <c r="X1039" i="71"/>
  <c r="D1039" i="71"/>
  <c r="Y1038" i="71"/>
  <c r="X1038" i="71"/>
  <c r="D1038" i="71"/>
  <c r="A1038" i="71"/>
  <c r="D1037" i="71"/>
  <c r="A1037" i="71"/>
  <c r="X1037" i="71"/>
  <c r="Y1037" i="71"/>
  <c r="E77" i="38"/>
  <c r="U144" i="81"/>
  <c r="AD144" i="81"/>
  <c r="R260" i="33" l="1"/>
  <c r="D208" i="37"/>
  <c r="D289" i="38"/>
  <c r="E212" i="45" s="1"/>
  <c r="J261" i="33"/>
  <c r="K261" i="33"/>
  <c r="L261" i="33"/>
  <c r="I261" i="33"/>
  <c r="M261" i="33"/>
  <c r="N260" i="33"/>
  <c r="Y1036" i="71"/>
  <c r="X1036" i="71"/>
  <c r="D1036" i="71"/>
  <c r="A1036" i="71"/>
  <c r="Y1035" i="71"/>
  <c r="X1035" i="71"/>
  <c r="D1035" i="71"/>
  <c r="A1035" i="71"/>
  <c r="Y1034" i="71"/>
  <c r="X1034" i="71"/>
  <c r="D1034" i="71"/>
  <c r="A1034" i="71"/>
  <c r="Y1033" i="71"/>
  <c r="X1033" i="71"/>
  <c r="D1033" i="71"/>
  <c r="Y1032" i="71"/>
  <c r="X1032" i="71"/>
  <c r="D1032" i="71"/>
  <c r="Y1031" i="71"/>
  <c r="X1031" i="71"/>
  <c r="D1031" i="71"/>
  <c r="Y1030" i="71"/>
  <c r="X1030" i="71"/>
  <c r="D1030" i="71"/>
  <c r="D1029" i="71"/>
  <c r="A1030" i="71"/>
  <c r="A1031" i="71"/>
  <c r="A1032" i="71"/>
  <c r="A1033" i="71"/>
  <c r="A1029" i="71"/>
  <c r="X1029" i="71"/>
  <c r="Y1029" i="71"/>
  <c r="D293" i="33"/>
  <c r="Y1028" i="71"/>
  <c r="X1028" i="71"/>
  <c r="D1028" i="71"/>
  <c r="A1028" i="71"/>
  <c r="Y1027" i="71"/>
  <c r="X1027" i="71"/>
  <c r="D1027" i="71"/>
  <c r="Y1026" i="71"/>
  <c r="X1026" i="71"/>
  <c r="D1026" i="71"/>
  <c r="Y1025" i="71"/>
  <c r="X1025" i="71"/>
  <c r="D1025" i="71"/>
  <c r="Y1024" i="71"/>
  <c r="X1024" i="71"/>
  <c r="D1024" i="71"/>
  <c r="Y1023" i="71"/>
  <c r="X1023" i="71"/>
  <c r="D1023" i="71"/>
  <c r="Y1022" i="71"/>
  <c r="X1022" i="71"/>
  <c r="D1022" i="71"/>
  <c r="A1021" i="71"/>
  <c r="A1022" i="71"/>
  <c r="A1023" i="71"/>
  <c r="A1024" i="71"/>
  <c r="A1025" i="71"/>
  <c r="A1026" i="71"/>
  <c r="A1027" i="71"/>
  <c r="R261" i="33" l="1"/>
  <c r="D220" i="37"/>
  <c r="D202" i="38"/>
  <c r="E189" i="45" s="1"/>
  <c r="N261" i="33"/>
  <c r="H104" i="50"/>
  <c r="Y1021" i="71" l="1"/>
  <c r="X1021" i="71"/>
  <c r="D1021" i="71"/>
  <c r="Y1020" i="71"/>
  <c r="X1020" i="71"/>
  <c r="D1020" i="71"/>
  <c r="Y1019" i="71"/>
  <c r="X1019" i="71"/>
  <c r="D1019" i="71"/>
  <c r="Y1018" i="71"/>
  <c r="X1018" i="71"/>
  <c r="D1018" i="71"/>
  <c r="Y1017" i="71"/>
  <c r="X1017" i="71"/>
  <c r="D1017" i="71"/>
  <c r="Y1016" i="71"/>
  <c r="X1016" i="71"/>
  <c r="D1016" i="71"/>
  <c r="Y1015" i="71"/>
  <c r="X1015" i="71"/>
  <c r="D1015" i="71"/>
  <c r="D1014" i="71"/>
  <c r="A1013" i="71"/>
  <c r="A1014" i="71"/>
  <c r="A1015" i="71"/>
  <c r="A1016" i="71"/>
  <c r="A1017" i="71"/>
  <c r="A1018" i="71"/>
  <c r="A1019" i="71"/>
  <c r="A1020" i="71"/>
  <c r="X1014" i="71"/>
  <c r="Y1014" i="71"/>
  <c r="Y1013" i="71"/>
  <c r="X1013" i="71"/>
  <c r="D1013" i="71"/>
  <c r="Y1012" i="71"/>
  <c r="X1012" i="71"/>
  <c r="D1012" i="71"/>
  <c r="Y1011" i="71"/>
  <c r="X1011" i="71"/>
  <c r="D1011" i="71"/>
  <c r="Y1010" i="71"/>
  <c r="X1010" i="71"/>
  <c r="D1010" i="71"/>
  <c r="Y1009" i="71"/>
  <c r="X1009" i="71"/>
  <c r="D1009" i="71"/>
  <c r="D1008" i="71"/>
  <c r="A1007" i="71"/>
  <c r="A1008" i="71"/>
  <c r="A1009" i="71"/>
  <c r="A1010" i="71"/>
  <c r="A1011" i="71"/>
  <c r="A1012" i="71"/>
  <c r="X1008" i="71"/>
  <c r="Y1008" i="71"/>
  <c r="E79" i="38"/>
  <c r="Y1007" i="71"/>
  <c r="X1007" i="71"/>
  <c r="D1007" i="71"/>
  <c r="A1006" i="71"/>
  <c r="Y1006" i="71"/>
  <c r="X1006" i="71"/>
  <c r="D1006" i="71"/>
  <c r="Y1005" i="71"/>
  <c r="X1005" i="71"/>
  <c r="D1005" i="71"/>
  <c r="A1005" i="71"/>
  <c r="Y1004" i="71"/>
  <c r="X1004" i="71"/>
  <c r="D1004" i="71"/>
  <c r="A1004" i="71"/>
  <c r="D1003" i="71"/>
  <c r="A1003" i="71"/>
  <c r="X1003" i="71"/>
  <c r="Y1003" i="71"/>
  <c r="G29" i="45"/>
  <c r="F29" i="45"/>
  <c r="E73" i="38"/>
  <c r="H100" i="50"/>
  <c r="D257" i="33"/>
  <c r="D252" i="33"/>
  <c r="D162" i="38" s="1"/>
  <c r="E188" i="45" s="1"/>
  <c r="D250" i="33"/>
  <c r="D262" i="33"/>
  <c r="D258" i="33"/>
  <c r="D263" i="33"/>
  <c r="D248" i="33"/>
  <c r="D125" i="38" s="1"/>
  <c r="E106" i="45" s="1"/>
  <c r="X1001" i="71"/>
  <c r="Y1001" i="71"/>
  <c r="X1002" i="71"/>
  <c r="Y1002" i="71"/>
  <c r="D1002" i="71"/>
  <c r="D1001" i="71"/>
  <c r="Y1000" i="71"/>
  <c r="X1000" i="71"/>
  <c r="D1000" i="71"/>
  <c r="Y999" i="71"/>
  <c r="X999" i="71"/>
  <c r="D999" i="71"/>
  <c r="D998" i="71"/>
  <c r="A997" i="71"/>
  <c r="A998" i="71"/>
  <c r="A999" i="71"/>
  <c r="A1000" i="71"/>
  <c r="A1001" i="71"/>
  <c r="A1002" i="71"/>
  <c r="X998" i="71"/>
  <c r="Y998" i="71"/>
  <c r="Y997" i="71"/>
  <c r="X997" i="71"/>
  <c r="D997" i="71"/>
  <c r="D976" i="71"/>
  <c r="A976" i="71"/>
  <c r="X976" i="71"/>
  <c r="Y976" i="71"/>
  <c r="A982" i="71"/>
  <c r="Y982" i="71"/>
  <c r="X982" i="71"/>
  <c r="D982" i="71"/>
  <c r="Y996" i="71"/>
  <c r="X996" i="71"/>
  <c r="A996" i="71"/>
  <c r="D996" i="71"/>
  <c r="Y995" i="71"/>
  <c r="X995" i="71"/>
  <c r="D995" i="71"/>
  <c r="Y994" i="71"/>
  <c r="X994" i="71"/>
  <c r="D994" i="71"/>
  <c r="Y993" i="71"/>
  <c r="X993" i="71"/>
  <c r="D993" i="71"/>
  <c r="Y992" i="71"/>
  <c r="X992" i="71"/>
  <c r="D992" i="71"/>
  <c r="Y991" i="71"/>
  <c r="X991" i="71"/>
  <c r="D991" i="71"/>
  <c r="Y990" i="71"/>
  <c r="X990" i="71"/>
  <c r="D990" i="71"/>
  <c r="D989" i="71"/>
  <c r="A988" i="71"/>
  <c r="A989" i="71"/>
  <c r="A990" i="71"/>
  <c r="A991" i="71"/>
  <c r="A992" i="71"/>
  <c r="A993" i="71"/>
  <c r="A994" i="71"/>
  <c r="A995" i="71"/>
  <c r="X989" i="71"/>
  <c r="Y989" i="71"/>
  <c r="F251" i="33"/>
  <c r="D251" i="33"/>
  <c r="D275" i="38" s="1"/>
  <c r="Y988" i="71"/>
  <c r="X988" i="71"/>
  <c r="D988" i="71"/>
  <c r="Y987" i="71"/>
  <c r="X987" i="71"/>
  <c r="D987" i="71"/>
  <c r="Y986" i="71"/>
  <c r="X986" i="71"/>
  <c r="D986" i="71"/>
  <c r="Y985" i="71"/>
  <c r="X985" i="71"/>
  <c r="D985" i="71"/>
  <c r="Y984" i="71"/>
  <c r="X984" i="71"/>
  <c r="D984" i="71"/>
  <c r="D983" i="71"/>
  <c r="A983" i="71"/>
  <c r="A984" i="71"/>
  <c r="A985" i="71"/>
  <c r="A986" i="71"/>
  <c r="A987" i="71"/>
  <c r="X983" i="71"/>
  <c r="Y983" i="71"/>
  <c r="D232" i="37" l="1"/>
  <c r="D269" i="38"/>
  <c r="D234" i="37"/>
  <c r="D265" i="38"/>
  <c r="D247" i="37"/>
  <c r="D258" i="38"/>
  <c r="D207" i="37"/>
  <c r="D158" i="38"/>
  <c r="E203" i="45" s="1"/>
  <c r="D219" i="37"/>
  <c r="D136" i="38"/>
  <c r="E144" i="45" s="1"/>
  <c r="I251" i="33"/>
  <c r="D241" i="37"/>
  <c r="I248" i="33"/>
  <c r="D230" i="37"/>
  <c r="I252" i="33"/>
  <c r="D227" i="37"/>
  <c r="K263" i="33"/>
  <c r="L263" i="33"/>
  <c r="I263" i="33"/>
  <c r="J263" i="33"/>
  <c r="R263" i="33" s="1"/>
  <c r="J262" i="33"/>
  <c r="K262" i="33"/>
  <c r="L262" i="33"/>
  <c r="I262" i="33"/>
  <c r="L139" i="81"/>
  <c r="I142" i="81"/>
  <c r="I258" i="33"/>
  <c r="M258" i="33"/>
  <c r="M250" i="33"/>
  <c r="I250" i="33"/>
  <c r="I257" i="33"/>
  <c r="M257" i="33"/>
  <c r="J258" i="33"/>
  <c r="K258" i="33"/>
  <c r="L258" i="33"/>
  <c r="J257" i="33"/>
  <c r="K257" i="33"/>
  <c r="L257" i="33"/>
  <c r="I152" i="81"/>
  <c r="L156" i="81"/>
  <c r="L140" i="81"/>
  <c r="M252" i="33"/>
  <c r="J252" i="33"/>
  <c r="K252" i="33"/>
  <c r="L252" i="33"/>
  <c r="J251" i="33"/>
  <c r="K251" i="33"/>
  <c r="L251" i="33"/>
  <c r="M251" i="33"/>
  <c r="L250" i="33"/>
  <c r="K250" i="33"/>
  <c r="I159" i="81"/>
  <c r="I150" i="81"/>
  <c r="L142" i="81"/>
  <c r="J250" i="33"/>
  <c r="L154" i="81"/>
  <c r="I138" i="81"/>
  <c r="L147" i="81"/>
  <c r="L155" i="81"/>
  <c r="L149" i="81"/>
  <c r="L141" i="81"/>
  <c r="L151" i="81"/>
  <c r="L143" i="81"/>
  <c r="L148" i="81"/>
  <c r="L153" i="81"/>
  <c r="L145" i="81"/>
  <c r="L137" i="81"/>
  <c r="L144" i="81"/>
  <c r="L136" i="81"/>
  <c r="L157" i="81"/>
  <c r="I148" i="81"/>
  <c r="I146" i="81"/>
  <c r="I140" i="81"/>
  <c r="I149" i="81"/>
  <c r="I144" i="81"/>
  <c r="I136" i="81"/>
  <c r="L152" i="81"/>
  <c r="L159" i="81"/>
  <c r="L150" i="81"/>
  <c r="I143" i="81"/>
  <c r="I137" i="81"/>
  <c r="L138" i="81"/>
  <c r="L248" i="33"/>
  <c r="J248" i="33"/>
  <c r="K248" i="33"/>
  <c r="I153" i="81"/>
  <c r="I139" i="81"/>
  <c r="I141" i="81"/>
  <c r="I155" i="81"/>
  <c r="I145" i="81"/>
  <c r="I157" i="81"/>
  <c r="I154" i="81"/>
  <c r="I147" i="81"/>
  <c r="I156" i="81"/>
  <c r="I151" i="81"/>
  <c r="I135" i="81"/>
  <c r="H101" i="50"/>
  <c r="Y981" i="71"/>
  <c r="X981" i="71"/>
  <c r="D981" i="71"/>
  <c r="Y980" i="71"/>
  <c r="X980" i="71"/>
  <c r="D980" i="71"/>
  <c r="Y979" i="71"/>
  <c r="X979" i="71"/>
  <c r="D979" i="71"/>
  <c r="Y978" i="71"/>
  <c r="X978" i="71"/>
  <c r="D978" i="71"/>
  <c r="D977" i="71"/>
  <c r="A975" i="71"/>
  <c r="A977" i="71"/>
  <c r="A978" i="71"/>
  <c r="A979" i="71"/>
  <c r="A980" i="71"/>
  <c r="A981" i="71"/>
  <c r="X977" i="71"/>
  <c r="Y977" i="71"/>
  <c r="D256" i="33"/>
  <c r="D255" i="33"/>
  <c r="D268" i="38" s="1"/>
  <c r="E213" i="45" s="1"/>
  <c r="A17" i="66"/>
  <c r="D249" i="33"/>
  <c r="D150" i="38" s="1"/>
  <c r="E202" i="45" s="1"/>
  <c r="Y975" i="71"/>
  <c r="X975" i="71"/>
  <c r="D975" i="71"/>
  <c r="Y974" i="71"/>
  <c r="X974" i="71"/>
  <c r="D974" i="71"/>
  <c r="D973" i="71"/>
  <c r="A974" i="71"/>
  <c r="A973" i="71"/>
  <c r="X973" i="71"/>
  <c r="Y973" i="71"/>
  <c r="F245" i="33"/>
  <c r="D245" i="33"/>
  <c r="D213" i="38" s="1"/>
  <c r="Y972" i="71"/>
  <c r="X972" i="71"/>
  <c r="D972" i="71"/>
  <c r="Y971" i="71"/>
  <c r="X971" i="71"/>
  <c r="D971" i="71"/>
  <c r="Y970" i="71"/>
  <c r="X970" i="71"/>
  <c r="D970" i="71"/>
  <c r="Y969" i="71"/>
  <c r="X969" i="71"/>
  <c r="D969" i="71"/>
  <c r="D968" i="71"/>
  <c r="R250" i="33" l="1"/>
  <c r="R248" i="33"/>
  <c r="R257" i="33"/>
  <c r="R262" i="33"/>
  <c r="R252" i="33"/>
  <c r="R251" i="33"/>
  <c r="R258" i="33"/>
  <c r="D233" i="37"/>
  <c r="D284" i="38"/>
  <c r="E174" i="45" s="1"/>
  <c r="I245" i="33"/>
  <c r="D243" i="37"/>
  <c r="I255" i="33"/>
  <c r="D210" i="37"/>
  <c r="I249" i="33"/>
  <c r="D206" i="37"/>
  <c r="I256" i="33"/>
  <c r="N257" i="33"/>
  <c r="J256" i="33"/>
  <c r="K256" i="33"/>
  <c r="L256" i="33"/>
  <c r="N258" i="33"/>
  <c r="J255" i="33"/>
  <c r="L255" i="33"/>
  <c r="M255" i="33"/>
  <c r="K255" i="33"/>
  <c r="N251" i="33"/>
  <c r="N252" i="33"/>
  <c r="N250" i="33"/>
  <c r="J249" i="33"/>
  <c r="K249" i="33"/>
  <c r="L249" i="33"/>
  <c r="M249" i="33"/>
  <c r="M245" i="33"/>
  <c r="J245" i="33"/>
  <c r="K245" i="33"/>
  <c r="L245" i="33"/>
  <c r="A968" i="71"/>
  <c r="A969" i="71"/>
  <c r="A970" i="71"/>
  <c r="A971" i="71"/>
  <c r="A972" i="71"/>
  <c r="X968" i="71"/>
  <c r="Y968" i="71"/>
  <c r="F254" i="33"/>
  <c r="D254" i="33"/>
  <c r="H25" i="50"/>
  <c r="H31" i="50"/>
  <c r="H29" i="50"/>
  <c r="H28" i="50"/>
  <c r="G19" i="73"/>
  <c r="R249" i="33" l="1"/>
  <c r="R245" i="33"/>
  <c r="R255" i="33"/>
  <c r="R256" i="33"/>
  <c r="I254" i="33"/>
  <c r="D180" i="37"/>
  <c r="D100" i="38"/>
  <c r="E89" i="45" s="1"/>
  <c r="N255" i="33"/>
  <c r="J254" i="33"/>
  <c r="K254" i="33"/>
  <c r="L254" i="33"/>
  <c r="M254" i="33"/>
  <c r="N249" i="33"/>
  <c r="N245" i="33"/>
  <c r="H102" i="50"/>
  <c r="Y967" i="71"/>
  <c r="X967" i="71"/>
  <c r="D967" i="71"/>
  <c r="X965" i="71"/>
  <c r="Y965" i="71"/>
  <c r="X966" i="71"/>
  <c r="Y966" i="71"/>
  <c r="D966" i="71"/>
  <c r="D965" i="71"/>
  <c r="Y964" i="71"/>
  <c r="X964" i="71"/>
  <c r="D964" i="71"/>
  <c r="D963" i="71"/>
  <c r="A962" i="71"/>
  <c r="A963" i="71"/>
  <c r="A964" i="71"/>
  <c r="A965" i="71"/>
  <c r="A966" i="71"/>
  <c r="A967" i="71"/>
  <c r="X963" i="71"/>
  <c r="Y963" i="71"/>
  <c r="D253" i="33"/>
  <c r="R254" i="33" l="1"/>
  <c r="I253" i="33"/>
  <c r="D231" i="37"/>
  <c r="N254" i="33"/>
  <c r="L253" i="33"/>
  <c r="J253" i="33"/>
  <c r="K253" i="33"/>
  <c r="H26" i="50"/>
  <c r="Y962" i="71"/>
  <c r="X962" i="71"/>
  <c r="D962" i="71"/>
  <c r="Y961" i="71"/>
  <c r="X961" i="71"/>
  <c r="D961" i="71"/>
  <c r="Y960" i="71"/>
  <c r="X960" i="71"/>
  <c r="D960" i="71"/>
  <c r="Y959" i="71"/>
  <c r="X959" i="71"/>
  <c r="D959" i="71"/>
  <c r="Y958" i="71"/>
  <c r="X958" i="71"/>
  <c r="D958" i="71"/>
  <c r="Y957" i="71"/>
  <c r="X957" i="71"/>
  <c r="D957" i="71"/>
  <c r="Y956" i="71"/>
  <c r="X956" i="71"/>
  <c r="D956" i="71"/>
  <c r="Y955" i="71"/>
  <c r="X955" i="71"/>
  <c r="D955" i="71"/>
  <c r="D954" i="71"/>
  <c r="A959" i="71"/>
  <c r="A960" i="71"/>
  <c r="A961" i="71"/>
  <c r="A953" i="71"/>
  <c r="A954" i="71"/>
  <c r="A955" i="71"/>
  <c r="A956" i="71"/>
  <c r="A957" i="71"/>
  <c r="A958" i="71"/>
  <c r="X954" i="71"/>
  <c r="Y954" i="71"/>
  <c r="D247" i="33"/>
  <c r="D301" i="38" s="1"/>
  <c r="E208" i="45" s="1"/>
  <c r="D244" i="33"/>
  <c r="D270" i="38" s="1"/>
  <c r="D246" i="33"/>
  <c r="D116" i="38" s="1"/>
  <c r="E102" i="45" s="1"/>
  <c r="Y953" i="71"/>
  <c r="X953" i="71"/>
  <c r="D953" i="71"/>
  <c r="Y952" i="71"/>
  <c r="X952" i="71"/>
  <c r="D952" i="71"/>
  <c r="Y951" i="71"/>
  <c r="X951" i="71"/>
  <c r="D951" i="71"/>
  <c r="Y950" i="71"/>
  <c r="X950" i="71"/>
  <c r="D950" i="71"/>
  <c r="Y949" i="71"/>
  <c r="X949" i="71"/>
  <c r="D949" i="71"/>
  <c r="A950" i="71"/>
  <c r="A951" i="71"/>
  <c r="A952" i="71"/>
  <c r="Y948" i="71"/>
  <c r="X948" i="71"/>
  <c r="D948" i="71"/>
  <c r="Y947" i="71"/>
  <c r="X947" i="71"/>
  <c r="D947" i="71"/>
  <c r="Y946" i="71"/>
  <c r="X946" i="71"/>
  <c r="D946" i="71"/>
  <c r="Y945" i="71"/>
  <c r="X945" i="71"/>
  <c r="D945" i="71"/>
  <c r="Y944" i="71"/>
  <c r="X944" i="71"/>
  <c r="D944" i="71"/>
  <c r="A943" i="71"/>
  <c r="A944" i="71"/>
  <c r="A945" i="71"/>
  <c r="A946" i="71"/>
  <c r="A947" i="71"/>
  <c r="A948" i="71"/>
  <c r="A949" i="71"/>
  <c r="F239" i="33"/>
  <c r="H16" i="50"/>
  <c r="H15" i="50"/>
  <c r="Y943" i="71"/>
  <c r="X943" i="71"/>
  <c r="D943" i="71"/>
  <c r="Y942" i="71"/>
  <c r="X942" i="71"/>
  <c r="D942" i="71"/>
  <c r="Y941" i="71"/>
  <c r="X941" i="71"/>
  <c r="D941" i="71"/>
  <c r="Y940" i="71"/>
  <c r="X940" i="71"/>
  <c r="D940" i="71"/>
  <c r="D939" i="71"/>
  <c r="A940" i="71"/>
  <c r="A941" i="71"/>
  <c r="A942" i="71"/>
  <c r="A939" i="71"/>
  <c r="X939" i="71"/>
  <c r="Y939" i="71"/>
  <c r="G234" i="33"/>
  <c r="F236" i="33" s="1"/>
  <c r="Y938" i="71"/>
  <c r="X938" i="71"/>
  <c r="D938" i="71"/>
  <c r="A938" i="71"/>
  <c r="Y937" i="71"/>
  <c r="X937" i="71"/>
  <c r="D937" i="71"/>
  <c r="A937" i="71"/>
  <c r="Y936" i="71"/>
  <c r="X936" i="71"/>
  <c r="D936" i="71"/>
  <c r="A936" i="71"/>
  <c r="X934" i="71"/>
  <c r="Y934" i="71"/>
  <c r="X935" i="71"/>
  <c r="Y935" i="71"/>
  <c r="D935" i="71"/>
  <c r="D934" i="71"/>
  <c r="Y933" i="71"/>
  <c r="X933" i="71"/>
  <c r="D933" i="71"/>
  <c r="X931" i="71"/>
  <c r="Y931" i="71"/>
  <c r="X932" i="71"/>
  <c r="Y932" i="71"/>
  <c r="D932" i="71"/>
  <c r="D931" i="71"/>
  <c r="D930" i="71"/>
  <c r="A930" i="71"/>
  <c r="A931" i="71"/>
  <c r="A932" i="71"/>
  <c r="A933" i="71"/>
  <c r="A934" i="71"/>
  <c r="A935" i="71"/>
  <c r="X930" i="71"/>
  <c r="Y930" i="71"/>
  <c r="D242" i="33"/>
  <c r="D221" i="38" s="1"/>
  <c r="D259" i="33"/>
  <c r="D238" i="33"/>
  <c r="F237" i="33"/>
  <c r="D237" i="33"/>
  <c r="I27" i="82"/>
  <c r="I25" i="82"/>
  <c r="I24" i="82"/>
  <c r="I23" i="82"/>
  <c r="H27" i="82"/>
  <c r="H25" i="82"/>
  <c r="H24" i="82"/>
  <c r="H23" i="82"/>
  <c r="R253" i="33" l="1"/>
  <c r="D236" i="37"/>
  <c r="D279" i="38"/>
  <c r="I238" i="33"/>
  <c r="D187" i="38"/>
  <c r="E101" i="45" s="1"/>
  <c r="I247" i="33"/>
  <c r="D268" i="37"/>
  <c r="I242" i="33"/>
  <c r="D242" i="37"/>
  <c r="I244" i="33"/>
  <c r="D240" i="37"/>
  <c r="I246" i="33"/>
  <c r="D223" i="37"/>
  <c r="K237" i="33"/>
  <c r="I237" i="33"/>
  <c r="I259" i="33"/>
  <c r="J259" i="33"/>
  <c r="K259" i="33"/>
  <c r="L259" i="33"/>
  <c r="J247" i="33"/>
  <c r="K247" i="33"/>
  <c r="L247" i="33"/>
  <c r="D171" i="37"/>
  <c r="J246" i="33"/>
  <c r="K246" i="33"/>
  <c r="L246" i="33"/>
  <c r="M246" i="33"/>
  <c r="J244" i="33"/>
  <c r="K244" i="33"/>
  <c r="L244" i="33"/>
  <c r="M244" i="33"/>
  <c r="J242" i="33"/>
  <c r="K242" i="33"/>
  <c r="L242" i="33"/>
  <c r="M242" i="33"/>
  <c r="J237" i="33"/>
  <c r="L238" i="33"/>
  <c r="K238" i="33"/>
  <c r="J238" i="33"/>
  <c r="R238" i="33" s="1"/>
  <c r="L237" i="33"/>
  <c r="F53" i="50"/>
  <c r="R242" i="33" l="1"/>
  <c r="R246" i="33"/>
  <c r="R237" i="33"/>
  <c r="R259" i="33"/>
  <c r="R244" i="33"/>
  <c r="R247" i="33"/>
  <c r="G53" i="50"/>
  <c r="H53" i="50" s="1"/>
  <c r="N244" i="33"/>
  <c r="N246" i="33"/>
  <c r="N242" i="33"/>
  <c r="H24" i="73"/>
  <c r="G69" i="82"/>
  <c r="I31" i="82" l="1"/>
  <c r="H31" i="82"/>
  <c r="G32" i="82"/>
  <c r="E32" i="82"/>
  <c r="Y929" i="71"/>
  <c r="X929" i="71"/>
  <c r="D929" i="71"/>
  <c r="A929" i="71"/>
  <c r="Y928" i="71"/>
  <c r="X928" i="71"/>
  <c r="Y927" i="71"/>
  <c r="X927" i="71"/>
  <c r="D928" i="71"/>
  <c r="D927" i="71"/>
  <c r="Y926" i="71"/>
  <c r="X926" i="71"/>
  <c r="D926" i="71"/>
  <c r="Y925" i="71"/>
  <c r="X925" i="71"/>
  <c r="D925" i="71"/>
  <c r="D924" i="71"/>
  <c r="A923" i="71"/>
  <c r="A924" i="71"/>
  <c r="A925" i="71"/>
  <c r="A926" i="71"/>
  <c r="A927" i="71"/>
  <c r="A928" i="71"/>
  <c r="X924" i="71"/>
  <c r="Y924" i="71"/>
  <c r="Y923" i="71"/>
  <c r="X923" i="71"/>
  <c r="D923" i="71"/>
  <c r="Y922" i="71"/>
  <c r="X922" i="71"/>
  <c r="D922" i="71"/>
  <c r="Y921" i="71"/>
  <c r="X921" i="71"/>
  <c r="D921" i="71"/>
  <c r="D920" i="71"/>
  <c r="A919" i="71"/>
  <c r="A920" i="71"/>
  <c r="A921" i="71"/>
  <c r="A922" i="71"/>
  <c r="X920" i="71"/>
  <c r="Y920" i="71"/>
  <c r="Y919" i="71"/>
  <c r="X919" i="71"/>
  <c r="Y918" i="71"/>
  <c r="X918" i="71"/>
  <c r="D919" i="71"/>
  <c r="D918" i="71"/>
  <c r="Y917" i="71"/>
  <c r="X917" i="71"/>
  <c r="D917" i="71"/>
  <c r="Y916" i="71"/>
  <c r="X916" i="71"/>
  <c r="D916" i="71"/>
  <c r="Y915" i="71"/>
  <c r="X915" i="71"/>
  <c r="D915" i="71"/>
  <c r="Y914" i="71"/>
  <c r="X914" i="71"/>
  <c r="D914" i="71"/>
  <c r="D913" i="71"/>
  <c r="A913" i="71"/>
  <c r="A914" i="71"/>
  <c r="A915" i="71"/>
  <c r="A916" i="71"/>
  <c r="A917" i="71"/>
  <c r="A918" i="71"/>
  <c r="X913" i="71"/>
  <c r="Y913" i="71"/>
  <c r="F235" i="33"/>
  <c r="D239" i="33"/>
  <c r="D166" i="38" s="1"/>
  <c r="E137" i="45" s="1"/>
  <c r="D235" i="33"/>
  <c r="D160" i="38" s="1"/>
  <c r="E138" i="45" s="1"/>
  <c r="F231" i="33"/>
  <c r="D169" i="37" l="1"/>
  <c r="I235" i="33"/>
  <c r="D170" i="37"/>
  <c r="I239" i="33"/>
  <c r="J239" i="33"/>
  <c r="K239" i="33"/>
  <c r="L239" i="33"/>
  <c r="M239" i="33"/>
  <c r="K235" i="33"/>
  <c r="J235" i="33"/>
  <c r="L235" i="33"/>
  <c r="M235" i="33"/>
  <c r="D236" i="33"/>
  <c r="D151" i="38" s="1"/>
  <c r="D234" i="33"/>
  <c r="D304" i="37" s="1"/>
  <c r="Y893" i="71"/>
  <c r="X893" i="71"/>
  <c r="D893" i="71"/>
  <c r="A894" i="71"/>
  <c r="A893" i="71"/>
  <c r="Y892" i="71"/>
  <c r="X892" i="71"/>
  <c r="D892" i="71"/>
  <c r="A892" i="71"/>
  <c r="Y891" i="71"/>
  <c r="X891" i="71"/>
  <c r="D891" i="71"/>
  <c r="A891" i="71"/>
  <c r="Y912" i="71"/>
  <c r="X912" i="71"/>
  <c r="D912" i="71"/>
  <c r="Y911" i="71"/>
  <c r="X911" i="71"/>
  <c r="D911" i="71"/>
  <c r="Y910" i="71"/>
  <c r="X910" i="71"/>
  <c r="D910" i="71"/>
  <c r="Y909" i="71"/>
  <c r="X909" i="71"/>
  <c r="D909" i="71"/>
  <c r="Y908" i="71"/>
  <c r="X908" i="71"/>
  <c r="D908" i="71"/>
  <c r="Y907" i="71"/>
  <c r="X907" i="71"/>
  <c r="D907" i="71"/>
  <c r="D906" i="71"/>
  <c r="A905" i="71"/>
  <c r="A906" i="71"/>
  <c r="A907" i="71"/>
  <c r="A908" i="71"/>
  <c r="A909" i="71"/>
  <c r="A910" i="71"/>
  <c r="A911" i="71"/>
  <c r="A912" i="71"/>
  <c r="X906" i="71"/>
  <c r="Y906" i="71"/>
  <c r="F233" i="33"/>
  <c r="F241" i="33"/>
  <c r="D233" i="33"/>
  <c r="D114" i="38" s="1"/>
  <c r="E187" i="45" s="1"/>
  <c r="D241" i="33"/>
  <c r="Y905" i="71"/>
  <c r="X905" i="71"/>
  <c r="D905" i="71"/>
  <c r="Y904" i="71"/>
  <c r="X904" i="71"/>
  <c r="D904" i="71"/>
  <c r="A904" i="71"/>
  <c r="Y903" i="71"/>
  <c r="X903" i="71"/>
  <c r="D903" i="71"/>
  <c r="Y902" i="71"/>
  <c r="X902" i="71"/>
  <c r="D902" i="71"/>
  <c r="Y901" i="71"/>
  <c r="X901" i="71"/>
  <c r="D901" i="71"/>
  <c r="A900" i="71"/>
  <c r="A901" i="71"/>
  <c r="A902" i="71"/>
  <c r="A903" i="71"/>
  <c r="A899" i="71"/>
  <c r="Y900" i="71"/>
  <c r="X900" i="71"/>
  <c r="D900" i="71"/>
  <c r="D899" i="71"/>
  <c r="X899" i="71"/>
  <c r="Y899" i="71"/>
  <c r="Y898" i="71"/>
  <c r="X898" i="71"/>
  <c r="D898" i="71"/>
  <c r="X896" i="71"/>
  <c r="Y896" i="71"/>
  <c r="X897" i="71"/>
  <c r="Y897" i="71"/>
  <c r="D897" i="71"/>
  <c r="D896" i="71"/>
  <c r="Y895" i="71"/>
  <c r="X895" i="71"/>
  <c r="D895" i="71"/>
  <c r="D894" i="71"/>
  <c r="A895" i="71"/>
  <c r="A896" i="71"/>
  <c r="A897" i="71"/>
  <c r="A898" i="71"/>
  <c r="X894" i="71"/>
  <c r="Y894" i="71"/>
  <c r="D229" i="33"/>
  <c r="D129" i="38" s="1"/>
  <c r="E140" i="45" s="1"/>
  <c r="R239" i="33" l="1"/>
  <c r="R235" i="33"/>
  <c r="I234" i="33"/>
  <c r="D297" i="38"/>
  <c r="I236" i="33"/>
  <c r="D192" i="37"/>
  <c r="I241" i="33"/>
  <c r="D179" i="37"/>
  <c r="D98" i="38"/>
  <c r="E88" i="45" s="1"/>
  <c r="D173" i="37"/>
  <c r="I233" i="33"/>
  <c r="D168" i="37"/>
  <c r="I229" i="33"/>
  <c r="M241" i="33"/>
  <c r="J241" i="33"/>
  <c r="K241" i="33"/>
  <c r="L241" i="33"/>
  <c r="N239" i="33"/>
  <c r="J236" i="33"/>
  <c r="K236" i="33"/>
  <c r="L236" i="33"/>
  <c r="M236" i="33"/>
  <c r="N235" i="33"/>
  <c r="J234" i="33"/>
  <c r="K234" i="33"/>
  <c r="M234" i="33"/>
  <c r="L234" i="33"/>
  <c r="L233" i="33"/>
  <c r="M233" i="33"/>
  <c r="J233" i="33"/>
  <c r="K233" i="33"/>
  <c r="K229" i="33"/>
  <c r="L229" i="33"/>
  <c r="M229" i="33"/>
  <c r="J229" i="33"/>
  <c r="R234" i="33" l="1"/>
  <c r="R241" i="33"/>
  <c r="R233" i="33"/>
  <c r="R229" i="33"/>
  <c r="R236" i="33"/>
  <c r="N241" i="33"/>
  <c r="N234" i="33"/>
  <c r="N233" i="33"/>
  <c r="N229" i="33"/>
  <c r="N236" i="33"/>
  <c r="C31" i="50"/>
  <c r="C30" i="50"/>
  <c r="Y890" i="71"/>
  <c r="X890" i="71"/>
  <c r="D890" i="71"/>
  <c r="Y889" i="71"/>
  <c r="X889" i="71"/>
  <c r="D889" i="71"/>
  <c r="A888" i="71"/>
  <c r="A889" i="71"/>
  <c r="A890" i="71"/>
  <c r="F230" i="33"/>
  <c r="D230" i="33"/>
  <c r="D184" i="38" s="1"/>
  <c r="Y888" i="71"/>
  <c r="X888" i="71"/>
  <c r="D888" i="71"/>
  <c r="Y887" i="71"/>
  <c r="X887" i="71"/>
  <c r="D887" i="71"/>
  <c r="Y886" i="71"/>
  <c r="X886" i="71"/>
  <c r="D886" i="71"/>
  <c r="Y885" i="71"/>
  <c r="X885" i="71"/>
  <c r="D885" i="71"/>
  <c r="D884" i="71"/>
  <c r="A884" i="71"/>
  <c r="A885" i="71"/>
  <c r="A886" i="71"/>
  <c r="A887" i="71"/>
  <c r="X884" i="71"/>
  <c r="Y884" i="71"/>
  <c r="D240" i="33"/>
  <c r="D298" i="38" s="1"/>
  <c r="Y883" i="71"/>
  <c r="X883" i="71"/>
  <c r="D883" i="71"/>
  <c r="A883" i="71"/>
  <c r="Y882" i="71"/>
  <c r="X882" i="71"/>
  <c r="D882" i="71"/>
  <c r="Y881" i="71"/>
  <c r="X881" i="71"/>
  <c r="D881" i="71"/>
  <c r="Y880" i="71"/>
  <c r="X880" i="71"/>
  <c r="D880" i="71"/>
  <c r="Y879" i="71"/>
  <c r="X879" i="71"/>
  <c r="D879" i="71"/>
  <c r="D878" i="71"/>
  <c r="A877" i="71"/>
  <c r="A878" i="71"/>
  <c r="A879" i="71"/>
  <c r="A880" i="71"/>
  <c r="A881" i="71"/>
  <c r="A882" i="71"/>
  <c r="X878" i="71"/>
  <c r="Y878" i="71"/>
  <c r="D228" i="33"/>
  <c r="D110" i="38" s="1"/>
  <c r="E186" i="45" s="1"/>
  <c r="D232" i="33"/>
  <c r="D300" i="37" s="1"/>
  <c r="D226" i="33"/>
  <c r="D139" i="38" s="1"/>
  <c r="F221" i="33"/>
  <c r="F220" i="33"/>
  <c r="Y877" i="71"/>
  <c r="X877" i="71"/>
  <c r="D877" i="71"/>
  <c r="Y876" i="71"/>
  <c r="X876" i="71"/>
  <c r="D876" i="71"/>
  <c r="Y875" i="71"/>
  <c r="X875" i="71"/>
  <c r="D875" i="71"/>
  <c r="Y874" i="71"/>
  <c r="X874" i="71"/>
  <c r="D874" i="71"/>
  <c r="Y873" i="71"/>
  <c r="X873" i="71"/>
  <c r="D873" i="71"/>
  <c r="D872" i="71"/>
  <c r="A875" i="71"/>
  <c r="A876" i="71"/>
  <c r="A874" i="71"/>
  <c r="A873" i="71"/>
  <c r="A872" i="71"/>
  <c r="X872" i="71"/>
  <c r="Y872" i="71"/>
  <c r="D243" i="33"/>
  <c r="D119" i="38" s="1"/>
  <c r="E98" i="45" s="1"/>
  <c r="D227" i="33"/>
  <c r="D178" i="37" s="1"/>
  <c r="Y871" i="71"/>
  <c r="X871" i="71"/>
  <c r="D871" i="71"/>
  <c r="Y870" i="71"/>
  <c r="X870" i="71"/>
  <c r="D870" i="71"/>
  <c r="Y869" i="71"/>
  <c r="X869" i="71"/>
  <c r="D869" i="71"/>
  <c r="Y868" i="71"/>
  <c r="X868" i="71"/>
  <c r="D868" i="71"/>
  <c r="Y867" i="71"/>
  <c r="X867" i="71"/>
  <c r="D867" i="71"/>
  <c r="Y866" i="71"/>
  <c r="X866" i="71"/>
  <c r="D866" i="71"/>
  <c r="D865" i="71"/>
  <c r="A864" i="71"/>
  <c r="A865" i="71"/>
  <c r="A866" i="71"/>
  <c r="A867" i="71"/>
  <c r="A868" i="71"/>
  <c r="A869" i="71"/>
  <c r="A870" i="71"/>
  <c r="A871" i="71"/>
  <c r="X865" i="71"/>
  <c r="Y865" i="71"/>
  <c r="D223" i="33"/>
  <c r="D174" i="38" s="1"/>
  <c r="F217" i="33"/>
  <c r="A2" i="50"/>
  <c r="A2" i="32"/>
  <c r="A2" i="31"/>
  <c r="Y864" i="71"/>
  <c r="X864" i="71"/>
  <c r="D864" i="71"/>
  <c r="Y863" i="71"/>
  <c r="X863" i="71"/>
  <c r="D863" i="71"/>
  <c r="Y862" i="71"/>
  <c r="X862" i="71"/>
  <c r="D862" i="71"/>
  <c r="X858" i="71"/>
  <c r="Y858" i="71"/>
  <c r="X859" i="71"/>
  <c r="Y859" i="71"/>
  <c r="X860" i="71"/>
  <c r="Y860" i="71"/>
  <c r="X861" i="71"/>
  <c r="Y861" i="71"/>
  <c r="D861" i="71"/>
  <c r="A860" i="71"/>
  <c r="A861" i="71"/>
  <c r="A862" i="71"/>
  <c r="A863" i="71"/>
  <c r="E50" i="38"/>
  <c r="E49" i="38"/>
  <c r="D225" i="33"/>
  <c r="D860" i="71"/>
  <c r="D859" i="71"/>
  <c r="D858" i="71"/>
  <c r="Y857" i="71"/>
  <c r="X857" i="71"/>
  <c r="D857" i="71"/>
  <c r="Y856" i="71"/>
  <c r="X856" i="71"/>
  <c r="D856" i="71"/>
  <c r="D855" i="71"/>
  <c r="A855" i="71"/>
  <c r="A856" i="71"/>
  <c r="A857" i="71"/>
  <c r="A858" i="71"/>
  <c r="A859" i="71"/>
  <c r="X855" i="71"/>
  <c r="Y855" i="71"/>
  <c r="E46" i="38"/>
  <c r="D221" i="33"/>
  <c r="D198" i="38" s="1"/>
  <c r="D224" i="33"/>
  <c r="D117" i="38" s="1"/>
  <c r="E142" i="45" s="1"/>
  <c r="D222" i="33"/>
  <c r="D286" i="38" s="1"/>
  <c r="F214" i="33"/>
  <c r="F213" i="33"/>
  <c r="Y854" i="71"/>
  <c r="X854" i="71"/>
  <c r="D854" i="71"/>
  <c r="A854" i="71"/>
  <c r="A853" i="71"/>
  <c r="Y853" i="71"/>
  <c r="X853" i="71"/>
  <c r="D853" i="71"/>
  <c r="Y852" i="71"/>
  <c r="X852" i="71"/>
  <c r="D852" i="71"/>
  <c r="A852" i="71"/>
  <c r="Y851" i="71"/>
  <c r="X851" i="71"/>
  <c r="D851" i="71"/>
  <c r="A851" i="71"/>
  <c r="Y850" i="71"/>
  <c r="X850" i="71"/>
  <c r="D850" i="71"/>
  <c r="A850" i="71"/>
  <c r="A849" i="71"/>
  <c r="X849" i="71"/>
  <c r="Y849" i="71"/>
  <c r="D849" i="71"/>
  <c r="E45" i="38"/>
  <c r="D217" i="33"/>
  <c r="D165" i="38" s="1"/>
  <c r="F212" i="33"/>
  <c r="Y848" i="71"/>
  <c r="X848" i="71"/>
  <c r="D848" i="71"/>
  <c r="A848" i="71"/>
  <c r="Y847" i="71"/>
  <c r="X847" i="71"/>
  <c r="D847" i="71"/>
  <c r="Y846" i="71"/>
  <c r="X846" i="71"/>
  <c r="D846" i="71"/>
  <c r="Y845" i="71"/>
  <c r="X845" i="71"/>
  <c r="D845" i="71"/>
  <c r="Y844" i="71"/>
  <c r="X844" i="71"/>
  <c r="D844" i="71"/>
  <c r="Y843" i="71"/>
  <c r="X843" i="71"/>
  <c r="D843" i="71"/>
  <c r="D842" i="71"/>
  <c r="A841" i="71"/>
  <c r="A842" i="71"/>
  <c r="A843" i="71"/>
  <c r="A844" i="71"/>
  <c r="A845" i="71"/>
  <c r="A846" i="71"/>
  <c r="A847" i="71"/>
  <c r="X842" i="71"/>
  <c r="Y842" i="71"/>
  <c r="D215" i="33"/>
  <c r="D217" i="38" s="1"/>
  <c r="D220" i="33"/>
  <c r="F211" i="33"/>
  <c r="D211" i="33"/>
  <c r="D246" i="38" s="1"/>
  <c r="Y841" i="71"/>
  <c r="X841" i="71"/>
  <c r="D841" i="71"/>
  <c r="Y840" i="71"/>
  <c r="X840" i="71"/>
  <c r="D840" i="71"/>
  <c r="Y839" i="71"/>
  <c r="X839" i="71"/>
  <c r="D839" i="71"/>
  <c r="Y838" i="71"/>
  <c r="X838" i="71"/>
  <c r="D838" i="71"/>
  <c r="D837" i="71"/>
  <c r="A838" i="71"/>
  <c r="A839" i="71"/>
  <c r="A840" i="71"/>
  <c r="X837" i="71"/>
  <c r="Y837" i="71"/>
  <c r="A837" i="71"/>
  <c r="D216" i="33"/>
  <c r="Y836" i="71"/>
  <c r="X836" i="71"/>
  <c r="D836" i="71"/>
  <c r="A836" i="71"/>
  <c r="Y816" i="71"/>
  <c r="X816" i="71"/>
  <c r="D816" i="71"/>
  <c r="A816" i="71"/>
  <c r="Y835" i="71"/>
  <c r="X835" i="71"/>
  <c r="D835" i="71"/>
  <c r="A835" i="71"/>
  <c r="Y834" i="71"/>
  <c r="X834" i="71"/>
  <c r="D834" i="71"/>
  <c r="D833" i="71"/>
  <c r="D832" i="71"/>
  <c r="D831" i="71"/>
  <c r="D830" i="71"/>
  <c r="X830" i="71"/>
  <c r="Y830" i="71"/>
  <c r="X831" i="71"/>
  <c r="Y831" i="71"/>
  <c r="X832" i="71"/>
  <c r="Y832" i="71"/>
  <c r="X833" i="71"/>
  <c r="Y833" i="71"/>
  <c r="D829" i="71"/>
  <c r="A828" i="71"/>
  <c r="A829" i="71"/>
  <c r="A830" i="71"/>
  <c r="A831" i="71"/>
  <c r="A832" i="71"/>
  <c r="A833" i="71"/>
  <c r="A834" i="71"/>
  <c r="X829" i="71"/>
  <c r="Y829" i="71"/>
  <c r="D218" i="33"/>
  <c r="D203" i="37" s="1"/>
  <c r="D214" i="33"/>
  <c r="F210" i="33"/>
  <c r="F209" i="33"/>
  <c r="Y815" i="71"/>
  <c r="X815" i="71"/>
  <c r="Y828" i="71"/>
  <c r="X828" i="71"/>
  <c r="D828" i="71"/>
  <c r="X826" i="71"/>
  <c r="Y826" i="71"/>
  <c r="X827" i="71"/>
  <c r="Y827" i="71"/>
  <c r="D827" i="71"/>
  <c r="D826" i="71"/>
  <c r="Y825" i="71"/>
  <c r="X825" i="71"/>
  <c r="D825" i="71"/>
  <c r="D824" i="71"/>
  <c r="A824" i="71"/>
  <c r="A825" i="71"/>
  <c r="A826" i="71"/>
  <c r="A827" i="71"/>
  <c r="X824" i="71"/>
  <c r="Y824" i="71"/>
  <c r="D303" i="37" l="1"/>
  <c r="D306" i="38"/>
  <c r="D237" i="37"/>
  <c r="D281" i="38"/>
  <c r="I220" i="33"/>
  <c r="I232" i="33"/>
  <c r="D218" i="38"/>
  <c r="I243" i="33"/>
  <c r="D265" i="37"/>
  <c r="I222" i="33"/>
  <c r="D248" i="37"/>
  <c r="I240" i="33"/>
  <c r="D249" i="37"/>
  <c r="I216" i="33"/>
  <c r="D238" i="37"/>
  <c r="I230" i="33"/>
  <c r="D195" i="37"/>
  <c r="I215" i="33"/>
  <c r="D196" i="37"/>
  <c r="I223" i="33"/>
  <c r="D194" i="37"/>
  <c r="M217" i="33"/>
  <c r="D193" i="37"/>
  <c r="J221" i="33"/>
  <c r="D197" i="37"/>
  <c r="I211" i="33"/>
  <c r="D187" i="37"/>
  <c r="I226" i="33"/>
  <c r="D191" i="37"/>
  <c r="I218" i="33"/>
  <c r="D97" i="38"/>
  <c r="E86" i="45" s="1"/>
  <c r="I227" i="33"/>
  <c r="D94" i="38"/>
  <c r="E87" i="45" s="1"/>
  <c r="D172" i="37"/>
  <c r="I228" i="33"/>
  <c r="I224" i="33"/>
  <c r="D166" i="37"/>
  <c r="L214" i="33"/>
  <c r="D165" i="37"/>
  <c r="J243" i="33"/>
  <c r="K243" i="33"/>
  <c r="L243" i="33"/>
  <c r="M243" i="33"/>
  <c r="J240" i="33"/>
  <c r="K240" i="33"/>
  <c r="L240" i="33"/>
  <c r="L232" i="33"/>
  <c r="J232" i="33"/>
  <c r="K232" i="33"/>
  <c r="J230" i="33"/>
  <c r="K230" i="33"/>
  <c r="L230" i="33"/>
  <c r="M230" i="33"/>
  <c r="J228" i="33"/>
  <c r="K228" i="33"/>
  <c r="M228" i="33"/>
  <c r="L228" i="33"/>
  <c r="J226" i="33"/>
  <c r="K226" i="33"/>
  <c r="L226" i="33"/>
  <c r="M227" i="33"/>
  <c r="K227" i="33"/>
  <c r="L227" i="33"/>
  <c r="J227" i="33"/>
  <c r="I225" i="33"/>
  <c r="J225" i="33"/>
  <c r="K225" i="33"/>
  <c r="L225" i="33"/>
  <c r="L224" i="33"/>
  <c r="K224" i="33"/>
  <c r="J224" i="33"/>
  <c r="R224" i="33" s="1"/>
  <c r="M223" i="33"/>
  <c r="L223" i="33"/>
  <c r="K223" i="33"/>
  <c r="J223" i="33"/>
  <c r="R223" i="33" s="1"/>
  <c r="M222" i="33"/>
  <c r="L222" i="33"/>
  <c r="K222" i="33"/>
  <c r="J222" i="33"/>
  <c r="R222" i="33" s="1"/>
  <c r="L220" i="33"/>
  <c r="I221" i="33"/>
  <c r="K220" i="33"/>
  <c r="M221" i="33"/>
  <c r="J220" i="33"/>
  <c r="L221" i="33"/>
  <c r="K221" i="33"/>
  <c r="M218" i="33"/>
  <c r="L218" i="33"/>
  <c r="K218" i="33"/>
  <c r="J218" i="33"/>
  <c r="I217" i="33"/>
  <c r="J217" i="33"/>
  <c r="K217" i="33"/>
  <c r="L217" i="33"/>
  <c r="L216" i="33"/>
  <c r="K216" i="33"/>
  <c r="J216" i="33"/>
  <c r="M215" i="33"/>
  <c r="J214" i="33"/>
  <c r="R214" i="33" s="1"/>
  <c r="K214" i="33"/>
  <c r="L215" i="33"/>
  <c r="I214" i="33"/>
  <c r="K215" i="33"/>
  <c r="J215" i="33"/>
  <c r="M214" i="33"/>
  <c r="L211" i="33"/>
  <c r="K211" i="33"/>
  <c r="J211" i="33"/>
  <c r="A814" i="71"/>
  <c r="A815" i="71"/>
  <c r="A817" i="71"/>
  <c r="A818" i="71"/>
  <c r="A819" i="71"/>
  <c r="A820" i="71"/>
  <c r="A821" i="71"/>
  <c r="A822" i="71"/>
  <c r="A823" i="71"/>
  <c r="D815" i="71"/>
  <c r="Y823" i="71"/>
  <c r="X823" i="71"/>
  <c r="D823" i="71"/>
  <c r="Y822" i="71"/>
  <c r="X822" i="71"/>
  <c r="D822" i="71"/>
  <c r="Y821" i="71"/>
  <c r="X821" i="71"/>
  <c r="D821" i="71"/>
  <c r="D820" i="71"/>
  <c r="X820" i="71"/>
  <c r="Y820" i="71"/>
  <c r="Y819" i="71"/>
  <c r="X819" i="71"/>
  <c r="D819" i="71"/>
  <c r="Y818" i="71"/>
  <c r="X818" i="71"/>
  <c r="D818" i="71"/>
  <c r="D817" i="71"/>
  <c r="X817" i="71"/>
  <c r="Y817" i="71"/>
  <c r="Y814" i="71"/>
  <c r="X814" i="71"/>
  <c r="D814" i="71"/>
  <c r="X813" i="71"/>
  <c r="Y813" i="71"/>
  <c r="D813" i="71"/>
  <c r="Y812" i="71"/>
  <c r="X812" i="71"/>
  <c r="D812" i="71"/>
  <c r="Y811" i="71"/>
  <c r="X811" i="71"/>
  <c r="D811" i="71"/>
  <c r="D810" i="71"/>
  <c r="A813" i="71"/>
  <c r="A809" i="71"/>
  <c r="A810" i="71"/>
  <c r="A811" i="71"/>
  <c r="A812" i="71"/>
  <c r="X810" i="71"/>
  <c r="Y810" i="71"/>
  <c r="D213" i="33"/>
  <c r="D209" i="33"/>
  <c r="D212" i="33"/>
  <c r="D186" i="37" s="1"/>
  <c r="F207" i="33"/>
  <c r="F206" i="33"/>
  <c r="F205" i="33"/>
  <c r="Y809" i="71"/>
  <c r="X809" i="71"/>
  <c r="D809" i="71"/>
  <c r="Y808" i="71"/>
  <c r="X808" i="71"/>
  <c r="D808" i="71"/>
  <c r="Y807" i="71"/>
  <c r="X807" i="71"/>
  <c r="Y806" i="71"/>
  <c r="X806" i="71"/>
  <c r="D807" i="71"/>
  <c r="D806" i="71"/>
  <c r="D805" i="71"/>
  <c r="A804" i="71"/>
  <c r="A805" i="71"/>
  <c r="A806" i="71"/>
  <c r="A807" i="71"/>
  <c r="A808" i="71"/>
  <c r="X805" i="71"/>
  <c r="Y805" i="71"/>
  <c r="R216" i="33" l="1"/>
  <c r="R227" i="33"/>
  <c r="R221" i="33"/>
  <c r="R215" i="33"/>
  <c r="R232" i="33"/>
  <c r="R243" i="33"/>
  <c r="R228" i="33"/>
  <c r="R211" i="33"/>
  <c r="R217" i="33"/>
  <c r="R220" i="33"/>
  <c r="R240" i="33"/>
  <c r="R218" i="33"/>
  <c r="R225" i="33"/>
  <c r="R226" i="33"/>
  <c r="R230" i="33"/>
  <c r="D209" i="37"/>
  <c r="D244" i="38"/>
  <c r="E204" i="45" s="1"/>
  <c r="D164" i="37"/>
  <c r="D146" i="38"/>
  <c r="E184" i="45" s="1"/>
  <c r="N243" i="33"/>
  <c r="N230" i="33"/>
  <c r="N227" i="33"/>
  <c r="N228" i="33"/>
  <c r="N223" i="33"/>
  <c r="N222" i="33"/>
  <c r="N221" i="33"/>
  <c r="N218" i="33"/>
  <c r="N217" i="33"/>
  <c r="N215" i="33"/>
  <c r="I213" i="33"/>
  <c r="J213" i="33"/>
  <c r="K213" i="33"/>
  <c r="L213" i="33"/>
  <c r="N214" i="33"/>
  <c r="L212" i="33"/>
  <c r="I212" i="33"/>
  <c r="J212" i="33"/>
  <c r="K212" i="33"/>
  <c r="I209" i="33"/>
  <c r="L209" i="33"/>
  <c r="J209" i="33"/>
  <c r="K209" i="33"/>
  <c r="M209" i="33"/>
  <c r="Y804" i="71"/>
  <c r="X804" i="71"/>
  <c r="D804" i="71"/>
  <c r="D803" i="71"/>
  <c r="A802" i="71"/>
  <c r="A803" i="71"/>
  <c r="X803" i="71"/>
  <c r="Y803" i="71"/>
  <c r="Y802" i="71"/>
  <c r="X802" i="71"/>
  <c r="D802" i="71"/>
  <c r="Y801" i="71"/>
  <c r="X801" i="71"/>
  <c r="D801" i="71"/>
  <c r="A801" i="71"/>
  <c r="Y800" i="71"/>
  <c r="X800" i="71"/>
  <c r="D800" i="71"/>
  <c r="A800" i="71"/>
  <c r="D799" i="71"/>
  <c r="A799" i="71"/>
  <c r="X799" i="71"/>
  <c r="Y799" i="71"/>
  <c r="D206" i="33"/>
  <c r="K5" i="81"/>
  <c r="Y798" i="71"/>
  <c r="X798" i="71"/>
  <c r="D798" i="71"/>
  <c r="A798" i="71"/>
  <c r="Y797" i="71"/>
  <c r="X797" i="71"/>
  <c r="D797" i="71"/>
  <c r="Y796" i="71"/>
  <c r="X796" i="71"/>
  <c r="D796" i="71"/>
  <c r="Y795" i="71"/>
  <c r="X795" i="71"/>
  <c r="D795" i="71"/>
  <c r="D794" i="71"/>
  <c r="A793" i="71"/>
  <c r="A794" i="71"/>
  <c r="A795" i="71"/>
  <c r="A796" i="71"/>
  <c r="A797" i="71"/>
  <c r="X794" i="71"/>
  <c r="Y794" i="71"/>
  <c r="D210" i="33"/>
  <c r="D207" i="33"/>
  <c r="R213" i="33" l="1"/>
  <c r="R209" i="33"/>
  <c r="R212" i="33"/>
  <c r="D185" i="37"/>
  <c r="D219" i="38"/>
  <c r="D163" i="37"/>
  <c r="D205" i="38"/>
  <c r="E183" i="45" s="1"/>
  <c r="D81" i="38"/>
  <c r="E85" i="45" s="1"/>
  <c r="D177" i="37"/>
  <c r="J210" i="33"/>
  <c r="K210" i="33"/>
  <c r="L210" i="33"/>
  <c r="M210" i="33"/>
  <c r="I210" i="33"/>
  <c r="N209" i="33"/>
  <c r="J207" i="33"/>
  <c r="K207" i="33"/>
  <c r="L207" i="33"/>
  <c r="M207" i="33"/>
  <c r="I207" i="33"/>
  <c r="L206" i="33"/>
  <c r="I206" i="33"/>
  <c r="J206" i="33"/>
  <c r="K206" i="33"/>
  <c r="M206" i="33"/>
  <c r="M360" i="33"/>
  <c r="M361" i="33"/>
  <c r="M263" i="33" s="1"/>
  <c r="M353" i="33"/>
  <c r="M294" i="33" s="1"/>
  <c r="M354" i="33"/>
  <c r="M355" i="33"/>
  <c r="M358" i="33"/>
  <c r="M359" i="33"/>
  <c r="M240" i="33" s="1"/>
  <c r="M351" i="33"/>
  <c r="M348" i="33"/>
  <c r="M349" i="33"/>
  <c r="M347" i="33"/>
  <c r="R207" i="33" l="1"/>
  <c r="R206" i="33"/>
  <c r="R210" i="33"/>
  <c r="N240" i="33"/>
  <c r="N294" i="33"/>
  <c r="N263" i="33"/>
  <c r="M259" i="33"/>
  <c r="M265" i="33"/>
  <c r="N210" i="33"/>
  <c r="N207" i="33"/>
  <c r="N206" i="33"/>
  <c r="Y793" i="71"/>
  <c r="X793" i="71"/>
  <c r="Y792" i="71"/>
  <c r="X792" i="71"/>
  <c r="Y791" i="71"/>
  <c r="X791" i="71"/>
  <c r="D790" i="71"/>
  <c r="D791" i="71"/>
  <c r="D792" i="71"/>
  <c r="D793" i="71"/>
  <c r="A792" i="71"/>
  <c r="A791" i="71"/>
  <c r="A790" i="71"/>
  <c r="X790" i="71"/>
  <c r="Y790" i="71"/>
  <c r="D205" i="33"/>
  <c r="Y789" i="71"/>
  <c r="X789" i="71"/>
  <c r="D789" i="71"/>
  <c r="Y788" i="71"/>
  <c r="X788" i="71"/>
  <c r="D788" i="71"/>
  <c r="Y787" i="71"/>
  <c r="X787" i="71"/>
  <c r="D787" i="71"/>
  <c r="Y786" i="71"/>
  <c r="X786" i="71"/>
  <c r="D786" i="71"/>
  <c r="Y785" i="71"/>
  <c r="X785" i="71"/>
  <c r="D785" i="71"/>
  <c r="D784" i="71"/>
  <c r="A784" i="71"/>
  <c r="A785" i="71"/>
  <c r="A786" i="71"/>
  <c r="A787" i="71"/>
  <c r="A788" i="71"/>
  <c r="A789" i="71"/>
  <c r="X784" i="71"/>
  <c r="Y784" i="71"/>
  <c r="D203" i="33"/>
  <c r="F27" i="43"/>
  <c r="J27" i="43" s="1"/>
  <c r="S22" i="73"/>
  <c r="Y783" i="71"/>
  <c r="X783" i="71"/>
  <c r="A783" i="71"/>
  <c r="D783" i="71"/>
  <c r="Y782" i="71"/>
  <c r="X782" i="71"/>
  <c r="D782" i="71"/>
  <c r="Y781" i="71"/>
  <c r="X781" i="71"/>
  <c r="D781" i="71"/>
  <c r="Y780" i="71"/>
  <c r="X780" i="71"/>
  <c r="D780" i="71"/>
  <c r="Y779" i="71"/>
  <c r="X779" i="71"/>
  <c r="D779" i="71"/>
  <c r="Y778" i="71"/>
  <c r="X778" i="71"/>
  <c r="D778" i="71"/>
  <c r="D777" i="71"/>
  <c r="A776" i="71"/>
  <c r="A777" i="71"/>
  <c r="A778" i="71"/>
  <c r="A779" i="71"/>
  <c r="A780" i="71"/>
  <c r="A781" i="71"/>
  <c r="A782" i="71"/>
  <c r="X777" i="71"/>
  <c r="Y777" i="71"/>
  <c r="D219" i="33"/>
  <c r="D214" i="37" s="1"/>
  <c r="Y776" i="71"/>
  <c r="X776" i="71"/>
  <c r="D776" i="71"/>
  <c r="Y775" i="71"/>
  <c r="X775" i="71"/>
  <c r="D775" i="71"/>
  <c r="Y774" i="71"/>
  <c r="X774" i="71"/>
  <c r="D774" i="71"/>
  <c r="Y773" i="71"/>
  <c r="X773" i="71"/>
  <c r="D773" i="71"/>
  <c r="Y772" i="71"/>
  <c r="X772" i="71"/>
  <c r="D772" i="71"/>
  <c r="D771" i="71"/>
  <c r="X771" i="71"/>
  <c r="Y771" i="71"/>
  <c r="A775" i="71"/>
  <c r="A774" i="71"/>
  <c r="A773" i="71"/>
  <c r="A772" i="71"/>
  <c r="A771" i="71"/>
  <c r="D202" i="33"/>
  <c r="D201" i="33"/>
  <c r="Y770" i="71"/>
  <c r="X770" i="71"/>
  <c r="Y769" i="71"/>
  <c r="X769" i="71"/>
  <c r="Y768" i="71"/>
  <c r="X768" i="71"/>
  <c r="Y767" i="71"/>
  <c r="X767" i="71"/>
  <c r="Y766" i="71"/>
  <c r="X766" i="71"/>
  <c r="D767" i="71"/>
  <c r="D768" i="71"/>
  <c r="D769" i="71"/>
  <c r="D770" i="71"/>
  <c r="D766" i="71"/>
  <c r="A765" i="71"/>
  <c r="A766" i="71"/>
  <c r="A767" i="71"/>
  <c r="A768" i="71"/>
  <c r="A769" i="71"/>
  <c r="A770" i="71"/>
  <c r="H87" i="50"/>
  <c r="A761" i="71"/>
  <c r="A762" i="71"/>
  <c r="A763" i="71"/>
  <c r="A764" i="71"/>
  <c r="Y765" i="71"/>
  <c r="X765" i="71"/>
  <c r="D765" i="71"/>
  <c r="Y764" i="71"/>
  <c r="X764" i="71"/>
  <c r="D764" i="71"/>
  <c r="Y763" i="71"/>
  <c r="X763" i="71"/>
  <c r="D763" i="71"/>
  <c r="Y762" i="71"/>
  <c r="X762" i="71"/>
  <c r="D762" i="71"/>
  <c r="Y761" i="71"/>
  <c r="X761" i="71"/>
  <c r="D761" i="71"/>
  <c r="D199" i="33"/>
  <c r="D178" i="38" s="1"/>
  <c r="E181" i="45" s="1"/>
  <c r="D200" i="33"/>
  <c r="D122" i="38" s="1"/>
  <c r="M350" i="33"/>
  <c r="D184" i="37" l="1"/>
  <c r="D233" i="38"/>
  <c r="D162" i="37"/>
  <c r="D186" i="38"/>
  <c r="E182" i="45" s="1"/>
  <c r="N265" i="33"/>
  <c r="N259" i="33"/>
  <c r="D190" i="37"/>
  <c r="D130" i="38"/>
  <c r="D176" i="37"/>
  <c r="D105" i="38"/>
  <c r="E80" i="45" s="1"/>
  <c r="I200" i="33"/>
  <c r="D189" i="37"/>
  <c r="D68" i="38"/>
  <c r="E45" i="45" s="1"/>
  <c r="I199" i="33"/>
  <c r="D161" i="37"/>
  <c r="L219" i="33"/>
  <c r="M219" i="33"/>
  <c r="K219" i="33"/>
  <c r="I219" i="33"/>
  <c r="J219" i="33"/>
  <c r="L205" i="33"/>
  <c r="M205" i="33"/>
  <c r="I205" i="33"/>
  <c r="J205" i="33"/>
  <c r="K205" i="33"/>
  <c r="I203" i="33"/>
  <c r="J203" i="33"/>
  <c r="K203" i="33"/>
  <c r="L203" i="33"/>
  <c r="M203" i="33"/>
  <c r="L202" i="33"/>
  <c r="M202" i="33"/>
  <c r="K202" i="33"/>
  <c r="I202" i="33"/>
  <c r="J202" i="33"/>
  <c r="I201" i="33"/>
  <c r="J201" i="33"/>
  <c r="R201" i="33" s="1"/>
  <c r="K201" i="33"/>
  <c r="L201" i="33"/>
  <c r="M201" i="33"/>
  <c r="M200" i="33"/>
  <c r="L200" i="33"/>
  <c r="K200" i="33"/>
  <c r="J200" i="33"/>
  <c r="R200" i="33" s="1"/>
  <c r="M199" i="33"/>
  <c r="L199" i="33"/>
  <c r="K199" i="33"/>
  <c r="J199" i="33"/>
  <c r="Y760" i="71"/>
  <c r="X760" i="71"/>
  <c r="D760" i="71"/>
  <c r="Y759" i="71"/>
  <c r="X759" i="71"/>
  <c r="D759" i="71"/>
  <c r="Y758" i="71"/>
  <c r="X758" i="71"/>
  <c r="D758" i="71"/>
  <c r="D757" i="71"/>
  <c r="A757" i="71"/>
  <c r="A758" i="71"/>
  <c r="A759" i="71"/>
  <c r="A760" i="71"/>
  <c r="X757" i="71"/>
  <c r="Y757" i="71"/>
  <c r="R205" i="33" l="1"/>
  <c r="R219" i="33"/>
  <c r="R199" i="33"/>
  <c r="R202" i="33"/>
  <c r="R203" i="33"/>
  <c r="N219" i="33"/>
  <c r="N205" i="33"/>
  <c r="N203" i="33"/>
  <c r="N202" i="33"/>
  <c r="N201" i="33"/>
  <c r="N199" i="33"/>
  <c r="N200" i="33"/>
  <c r="H14" i="82"/>
  <c r="Y756" i="71" l="1"/>
  <c r="X756" i="71"/>
  <c r="D756" i="71"/>
  <c r="Y755" i="71"/>
  <c r="X755" i="71"/>
  <c r="D755" i="71"/>
  <c r="D754" i="71"/>
  <c r="X754" i="71"/>
  <c r="Y754" i="71"/>
  <c r="A756" i="71"/>
  <c r="A755" i="71"/>
  <c r="A754" i="71"/>
  <c r="G25" i="73"/>
  <c r="Y753" i="71"/>
  <c r="X753" i="71"/>
  <c r="D753" i="71"/>
  <c r="D752" i="71"/>
  <c r="A752" i="71"/>
  <c r="A753" i="71"/>
  <c r="X752" i="71"/>
  <c r="Y752" i="71"/>
  <c r="D197" i="33"/>
  <c r="D208" i="33"/>
  <c r="H27" i="50"/>
  <c r="Y751" i="71"/>
  <c r="X751" i="71"/>
  <c r="D751" i="71"/>
  <c r="Y750" i="71"/>
  <c r="X750" i="71"/>
  <c r="D750" i="71"/>
  <c r="Y749" i="71"/>
  <c r="X749" i="71"/>
  <c r="D749" i="71"/>
  <c r="Y748" i="71"/>
  <c r="X748" i="71"/>
  <c r="D748" i="71"/>
  <c r="D747" i="71"/>
  <c r="A747" i="71"/>
  <c r="A748" i="71"/>
  <c r="A749" i="71"/>
  <c r="A750" i="71"/>
  <c r="A751" i="71"/>
  <c r="X747" i="71"/>
  <c r="Y747" i="71"/>
  <c r="D204" i="33"/>
  <c r="Y746" i="71"/>
  <c r="X746" i="71"/>
  <c r="D746" i="71"/>
  <c r="Y745" i="71"/>
  <c r="X745" i="71"/>
  <c r="D745" i="71"/>
  <c r="Y744" i="71"/>
  <c r="X744" i="71"/>
  <c r="D744" i="71"/>
  <c r="Y743" i="71"/>
  <c r="X743" i="71"/>
  <c r="D743" i="71"/>
  <c r="Y742" i="71"/>
  <c r="X742" i="71"/>
  <c r="D742" i="71"/>
  <c r="D741" i="71"/>
  <c r="A741" i="71"/>
  <c r="A742" i="71"/>
  <c r="A743" i="71"/>
  <c r="A744" i="71"/>
  <c r="A745" i="71"/>
  <c r="A746" i="71"/>
  <c r="X741" i="71"/>
  <c r="Y741" i="71"/>
  <c r="D231" i="33"/>
  <c r="D249" i="38" s="1"/>
  <c r="D191" i="33"/>
  <c r="D278" i="37" s="1"/>
  <c r="D194" i="33"/>
  <c r="D193" i="33"/>
  <c r="D308" i="37" s="1"/>
  <c r="D192" i="33"/>
  <c r="D196" i="33"/>
  <c r="D175" i="37" s="1"/>
  <c r="D195" i="33"/>
  <c r="AK114" i="81"/>
  <c r="Y740" i="71"/>
  <c r="X740" i="71"/>
  <c r="D740" i="71"/>
  <c r="A740" i="71"/>
  <c r="Y739" i="71"/>
  <c r="X739" i="71"/>
  <c r="D739" i="71"/>
  <c r="Y738" i="71"/>
  <c r="X738" i="71"/>
  <c r="D738" i="71"/>
  <c r="Y737" i="71"/>
  <c r="X737" i="71"/>
  <c r="D737" i="71"/>
  <c r="D736" i="71"/>
  <c r="A735" i="71"/>
  <c r="A736" i="71"/>
  <c r="A737" i="71"/>
  <c r="A738" i="71"/>
  <c r="A739" i="71"/>
  <c r="X736" i="71"/>
  <c r="Y736" i="71"/>
  <c r="D158" i="37" l="1"/>
  <c r="D296" i="38"/>
  <c r="E180" i="45" s="1"/>
  <c r="M193" i="33"/>
  <c r="D288" i="38"/>
  <c r="D239" i="37"/>
  <c r="D272" i="38"/>
  <c r="D183" i="37"/>
  <c r="D131" i="38"/>
  <c r="D188" i="37"/>
  <c r="D118" i="38"/>
  <c r="I231" i="33"/>
  <c r="D244" i="37"/>
  <c r="D104" i="38"/>
  <c r="E92" i="45" s="1"/>
  <c r="D59" i="38"/>
  <c r="E41" i="45" s="1"/>
  <c r="D212" i="37"/>
  <c r="D86" i="38"/>
  <c r="E79" i="45" s="1"/>
  <c r="J231" i="33"/>
  <c r="K231" i="33"/>
  <c r="L231" i="33"/>
  <c r="M231" i="33"/>
  <c r="I191" i="33"/>
  <c r="D57" i="38"/>
  <c r="E70" i="45" s="1"/>
  <c r="J208" i="33"/>
  <c r="K208" i="33"/>
  <c r="L208" i="33"/>
  <c r="M208" i="33"/>
  <c r="I208" i="33"/>
  <c r="I204" i="33"/>
  <c r="J204" i="33"/>
  <c r="K204" i="33"/>
  <c r="L204" i="33"/>
  <c r="I196" i="33"/>
  <c r="J196" i="33"/>
  <c r="K196" i="33"/>
  <c r="L196" i="33"/>
  <c r="M196" i="33"/>
  <c r="L197" i="33"/>
  <c r="M197" i="33"/>
  <c r="I197" i="33"/>
  <c r="J197" i="33"/>
  <c r="R197" i="33" s="1"/>
  <c r="K197" i="33"/>
  <c r="I192" i="33"/>
  <c r="D141" i="37"/>
  <c r="I194" i="33"/>
  <c r="J194" i="33"/>
  <c r="K194" i="33"/>
  <c r="L194" i="33"/>
  <c r="L195" i="33"/>
  <c r="M195" i="33"/>
  <c r="I195" i="33"/>
  <c r="J195" i="33"/>
  <c r="K195" i="33"/>
  <c r="L193" i="33"/>
  <c r="K193" i="33"/>
  <c r="J193" i="33"/>
  <c r="I193" i="33"/>
  <c r="M192" i="33"/>
  <c r="L192" i="33"/>
  <c r="K192" i="33"/>
  <c r="J192" i="33"/>
  <c r="R192" i="33" s="1"/>
  <c r="M191" i="33"/>
  <c r="L191" i="33"/>
  <c r="K191" i="33"/>
  <c r="J191" i="33"/>
  <c r="X731" i="71"/>
  <c r="Y731" i="71"/>
  <c r="X732" i="71"/>
  <c r="Y732" i="71"/>
  <c r="X733" i="71"/>
  <c r="Y733" i="71"/>
  <c r="X734" i="71"/>
  <c r="Y734" i="71"/>
  <c r="X735" i="71"/>
  <c r="Y735" i="71"/>
  <c r="A731" i="71"/>
  <c r="A732" i="71"/>
  <c r="A733" i="71"/>
  <c r="A734" i="71"/>
  <c r="D735" i="71"/>
  <c r="D734" i="71"/>
  <c r="D733" i="71"/>
  <c r="D732" i="71"/>
  <c r="H44" i="50"/>
  <c r="H42" i="50"/>
  <c r="C42" i="50"/>
  <c r="H43" i="50"/>
  <c r="D731" i="71"/>
  <c r="Y730" i="71"/>
  <c r="X730" i="71"/>
  <c r="D730" i="71"/>
  <c r="Y729" i="71"/>
  <c r="X729" i="71"/>
  <c r="D729" i="71"/>
  <c r="Y728" i="71"/>
  <c r="X728" i="71"/>
  <c r="D728" i="71"/>
  <c r="Y727" i="71"/>
  <c r="X727" i="71"/>
  <c r="D727" i="71"/>
  <c r="D726" i="71"/>
  <c r="A725" i="71"/>
  <c r="A726" i="71"/>
  <c r="A727" i="71"/>
  <c r="A728" i="71"/>
  <c r="A729" i="71"/>
  <c r="A730" i="71"/>
  <c r="X726" i="71"/>
  <c r="Y726" i="71"/>
  <c r="H89" i="50"/>
  <c r="H90" i="50"/>
  <c r="H91" i="50"/>
  <c r="H92" i="50"/>
  <c r="H93" i="50"/>
  <c r="H94" i="50"/>
  <c r="H95" i="50"/>
  <c r="H96" i="50"/>
  <c r="H97" i="50"/>
  <c r="H88" i="50"/>
  <c r="Y725" i="71"/>
  <c r="X725" i="71"/>
  <c r="D725" i="71"/>
  <c r="Y724" i="71"/>
  <c r="X724" i="71"/>
  <c r="D724" i="71"/>
  <c r="Y723" i="71"/>
  <c r="X723" i="71"/>
  <c r="D723" i="71"/>
  <c r="Y722" i="71"/>
  <c r="X722" i="71"/>
  <c r="D722" i="71"/>
  <c r="Y721" i="71"/>
  <c r="X721" i="71"/>
  <c r="D721" i="71"/>
  <c r="D720" i="71"/>
  <c r="A719" i="71"/>
  <c r="A720" i="71"/>
  <c r="A721" i="71"/>
  <c r="A722" i="71"/>
  <c r="A723" i="71"/>
  <c r="A724" i="71"/>
  <c r="X720" i="71"/>
  <c r="Y720" i="71"/>
  <c r="D188" i="33"/>
  <c r="Y719" i="71"/>
  <c r="X719" i="71"/>
  <c r="D719" i="71"/>
  <c r="Y718" i="71"/>
  <c r="X718" i="71"/>
  <c r="D718" i="71"/>
  <c r="Y717" i="71"/>
  <c r="X717" i="71"/>
  <c r="D717" i="71"/>
  <c r="D716" i="71"/>
  <c r="A716" i="71"/>
  <c r="A717" i="71"/>
  <c r="A718" i="71"/>
  <c r="X716" i="71"/>
  <c r="Y716" i="71"/>
  <c r="J10" i="75"/>
  <c r="R191" i="33" l="1"/>
  <c r="R193" i="33"/>
  <c r="R208" i="33"/>
  <c r="R194" i="33"/>
  <c r="R204" i="33"/>
  <c r="R195" i="33"/>
  <c r="R196" i="33"/>
  <c r="R231" i="33"/>
  <c r="D142" i="37"/>
  <c r="D103" i="38"/>
  <c r="E93" i="45" s="1"/>
  <c r="N231" i="33"/>
  <c r="N208" i="33"/>
  <c r="N197" i="33"/>
  <c r="N196" i="33"/>
  <c r="N195" i="33"/>
  <c r="N191" i="33"/>
  <c r="N192" i="33"/>
  <c r="N193" i="33"/>
  <c r="J188" i="33"/>
  <c r="K188" i="33"/>
  <c r="L188" i="33"/>
  <c r="M188" i="33"/>
  <c r="I188" i="33"/>
  <c r="Y715" i="71"/>
  <c r="X715" i="71"/>
  <c r="D715" i="71"/>
  <c r="Y714" i="71"/>
  <c r="X714" i="71"/>
  <c r="D714" i="71"/>
  <c r="Y713" i="71"/>
  <c r="X713" i="71"/>
  <c r="D713" i="71"/>
  <c r="Y712" i="71"/>
  <c r="X712" i="71"/>
  <c r="D712" i="71"/>
  <c r="Y711" i="71"/>
  <c r="X711" i="71"/>
  <c r="D711" i="71"/>
  <c r="Y710" i="71"/>
  <c r="X710" i="71"/>
  <c r="D710" i="71"/>
  <c r="A712" i="71"/>
  <c r="A713" i="71"/>
  <c r="A714" i="71"/>
  <c r="A715" i="71"/>
  <c r="Y709" i="71"/>
  <c r="X709" i="71"/>
  <c r="D709" i="71"/>
  <c r="Y708" i="71"/>
  <c r="X708" i="71"/>
  <c r="D708" i="71"/>
  <c r="D707" i="71"/>
  <c r="A706" i="71"/>
  <c r="A707" i="71"/>
  <c r="A708" i="71"/>
  <c r="A709" i="71"/>
  <c r="A710" i="71"/>
  <c r="A711" i="71"/>
  <c r="X707" i="71"/>
  <c r="Y707" i="71"/>
  <c r="Y706" i="71"/>
  <c r="X706" i="71"/>
  <c r="D706" i="71"/>
  <c r="Y705" i="71"/>
  <c r="X705" i="71"/>
  <c r="A705" i="71"/>
  <c r="D705" i="71"/>
  <c r="Y704" i="71"/>
  <c r="X704" i="71"/>
  <c r="D704" i="71"/>
  <c r="Y703" i="71"/>
  <c r="X703" i="71"/>
  <c r="D703" i="71"/>
  <c r="Y702" i="71"/>
  <c r="X702" i="71"/>
  <c r="D702" i="71"/>
  <c r="Y701" i="71"/>
  <c r="X701" i="71"/>
  <c r="D701" i="71"/>
  <c r="D700" i="71"/>
  <c r="A699" i="71"/>
  <c r="A700" i="71"/>
  <c r="A701" i="71"/>
  <c r="A702" i="71"/>
  <c r="A703" i="71"/>
  <c r="A704" i="71"/>
  <c r="X700" i="71"/>
  <c r="Y700" i="71"/>
  <c r="D190" i="33"/>
  <c r="D189" i="33"/>
  <c r="D184" i="33"/>
  <c r="D174" i="37" s="1"/>
  <c r="D185" i="33"/>
  <c r="Y699" i="71"/>
  <c r="X699" i="71"/>
  <c r="D699" i="71"/>
  <c r="Y698" i="71"/>
  <c r="X698" i="71"/>
  <c r="D698" i="71"/>
  <c r="R188" i="33" l="1"/>
  <c r="D182" i="37"/>
  <c r="D245" i="38"/>
  <c r="D157" i="37"/>
  <c r="D188" i="38"/>
  <c r="E179" i="45" s="1"/>
  <c r="I184" i="33"/>
  <c r="D91" i="38"/>
  <c r="E78" i="45" s="1"/>
  <c r="D138" i="37"/>
  <c r="D90" i="38"/>
  <c r="E77" i="45" s="1"/>
  <c r="M189" i="33"/>
  <c r="I189" i="33"/>
  <c r="J189" i="33"/>
  <c r="K189" i="33"/>
  <c r="L189" i="33"/>
  <c r="I190" i="33"/>
  <c r="K190" i="33"/>
  <c r="J190" i="33"/>
  <c r="L190" i="33"/>
  <c r="M190" i="33"/>
  <c r="N188" i="33"/>
  <c r="I185" i="33"/>
  <c r="J185" i="33"/>
  <c r="K185" i="33"/>
  <c r="L185" i="33"/>
  <c r="M185" i="33"/>
  <c r="M184" i="33"/>
  <c r="L184" i="33"/>
  <c r="K184" i="33"/>
  <c r="J184" i="33"/>
  <c r="R184" i="33" s="1"/>
  <c r="D697" i="71"/>
  <c r="A697" i="71"/>
  <c r="A698" i="71"/>
  <c r="X697" i="71"/>
  <c r="Y697" i="71"/>
  <c r="Y696" i="71"/>
  <c r="X696" i="71"/>
  <c r="D696" i="71"/>
  <c r="Y695" i="71"/>
  <c r="X695" i="71"/>
  <c r="D695" i="71"/>
  <c r="D694" i="71"/>
  <c r="Y694" i="71"/>
  <c r="X694" i="71"/>
  <c r="Y693" i="71"/>
  <c r="X693" i="71"/>
  <c r="D693" i="71"/>
  <c r="Y692" i="71"/>
  <c r="X692" i="71"/>
  <c r="D692" i="71"/>
  <c r="Y691" i="71"/>
  <c r="X691" i="71"/>
  <c r="D691" i="71"/>
  <c r="A690" i="71"/>
  <c r="A691" i="71"/>
  <c r="A692" i="71"/>
  <c r="A693" i="71"/>
  <c r="A694" i="71"/>
  <c r="A695" i="71"/>
  <c r="A696" i="71"/>
  <c r="D187" i="33"/>
  <c r="D311" i="37" s="1"/>
  <c r="Y690" i="71"/>
  <c r="X690" i="71"/>
  <c r="D690" i="71"/>
  <c r="Y689" i="71"/>
  <c r="X689" i="71"/>
  <c r="D689" i="71"/>
  <c r="Y688" i="71"/>
  <c r="X688" i="71"/>
  <c r="D688" i="71"/>
  <c r="Y687" i="71"/>
  <c r="X687" i="71"/>
  <c r="D687" i="71"/>
  <c r="Y686" i="71"/>
  <c r="X686" i="71"/>
  <c r="D686" i="71"/>
  <c r="A685" i="71"/>
  <c r="A686" i="71"/>
  <c r="A687" i="71"/>
  <c r="A688" i="71"/>
  <c r="A689" i="71"/>
  <c r="D180" i="33"/>
  <c r="D183" i="33"/>
  <c r="D159" i="37" s="1"/>
  <c r="Y685" i="71"/>
  <c r="X685" i="71"/>
  <c r="D685" i="71"/>
  <c r="Y684" i="71"/>
  <c r="X684" i="71"/>
  <c r="D684" i="71"/>
  <c r="Y683" i="71"/>
  <c r="X683" i="71"/>
  <c r="D683" i="71"/>
  <c r="D682" i="71"/>
  <c r="A681" i="71"/>
  <c r="A682" i="71"/>
  <c r="A683" i="71"/>
  <c r="A684" i="71"/>
  <c r="X682" i="71"/>
  <c r="Y682" i="71"/>
  <c r="D186" i="33"/>
  <c r="Y681" i="71"/>
  <c r="X681" i="71"/>
  <c r="D681" i="71"/>
  <c r="Y680" i="71"/>
  <c r="X680" i="71"/>
  <c r="D680" i="71"/>
  <c r="Y679" i="71"/>
  <c r="X679" i="71"/>
  <c r="D679" i="71"/>
  <c r="Y678" i="71"/>
  <c r="X678" i="71"/>
  <c r="D678" i="71"/>
  <c r="D677" i="71"/>
  <c r="A677" i="71"/>
  <c r="A678" i="71"/>
  <c r="A679" i="71"/>
  <c r="A680" i="71"/>
  <c r="X677" i="71"/>
  <c r="Y677" i="71"/>
  <c r="Y676" i="71"/>
  <c r="X676" i="71"/>
  <c r="D676" i="71"/>
  <c r="Y675" i="71"/>
  <c r="X675" i="71"/>
  <c r="D675" i="71"/>
  <c r="Y674" i="71"/>
  <c r="X674" i="71"/>
  <c r="D674" i="71"/>
  <c r="Y673" i="71"/>
  <c r="X673" i="71"/>
  <c r="D673" i="71"/>
  <c r="Y672" i="71"/>
  <c r="X672" i="71"/>
  <c r="D672" i="71"/>
  <c r="A671" i="71"/>
  <c r="A672" i="71"/>
  <c r="A673" i="71"/>
  <c r="A674" i="71"/>
  <c r="A675" i="71"/>
  <c r="A676" i="71"/>
  <c r="R185" i="33" l="1"/>
  <c r="R189" i="33"/>
  <c r="R190" i="33"/>
  <c r="D227" i="38"/>
  <c r="D298" i="37"/>
  <c r="D143" i="37"/>
  <c r="D106" i="38"/>
  <c r="E94" i="45" s="1"/>
  <c r="N190" i="33"/>
  <c r="N189" i="33"/>
  <c r="I187" i="33"/>
  <c r="J187" i="33"/>
  <c r="K187" i="33"/>
  <c r="L187" i="33"/>
  <c r="I186" i="33"/>
  <c r="J186" i="33"/>
  <c r="K186" i="33"/>
  <c r="L186" i="33"/>
  <c r="M186" i="33"/>
  <c r="N185" i="33"/>
  <c r="N184" i="33"/>
  <c r="K180" i="33"/>
  <c r="I180" i="33"/>
  <c r="J180" i="33"/>
  <c r="R180" i="33" s="1"/>
  <c r="L180" i="33"/>
  <c r="M180" i="33"/>
  <c r="J183" i="33"/>
  <c r="K183" i="33"/>
  <c r="M183" i="33"/>
  <c r="I183" i="33"/>
  <c r="L183" i="33"/>
  <c r="Y671" i="71"/>
  <c r="X671" i="71"/>
  <c r="D671" i="71"/>
  <c r="Y670" i="71"/>
  <c r="X670" i="71"/>
  <c r="D670" i="71"/>
  <c r="A670" i="71"/>
  <c r="Y669" i="71"/>
  <c r="X669" i="71"/>
  <c r="D669" i="71"/>
  <c r="A669" i="71"/>
  <c r="Y668" i="71"/>
  <c r="X668" i="71"/>
  <c r="D668" i="71"/>
  <c r="A668" i="71"/>
  <c r="D667" i="71"/>
  <c r="A667" i="71"/>
  <c r="X667" i="71"/>
  <c r="Y667" i="71"/>
  <c r="D182" i="33"/>
  <c r="D178" i="33"/>
  <c r="R187" i="33" l="1"/>
  <c r="R183" i="33"/>
  <c r="R186" i="33"/>
  <c r="D144" i="37"/>
  <c r="D141" i="38"/>
  <c r="D118" i="37"/>
  <c r="D85" i="38"/>
  <c r="E76" i="45" s="1"/>
  <c r="N186" i="33"/>
  <c r="N180" i="33"/>
  <c r="M182" i="33"/>
  <c r="I182" i="33"/>
  <c r="K182" i="33"/>
  <c r="J182" i="33"/>
  <c r="R182" i="33" s="1"/>
  <c r="L182" i="33"/>
  <c r="N183" i="33"/>
  <c r="I178" i="33"/>
  <c r="J178" i="33"/>
  <c r="K178" i="33"/>
  <c r="L178" i="33"/>
  <c r="M178" i="33"/>
  <c r="R178" i="33" l="1"/>
  <c r="N182" i="33"/>
  <c r="N178" i="33"/>
  <c r="Y666" i="71"/>
  <c r="X666" i="71"/>
  <c r="D666" i="71"/>
  <c r="A666" i="71"/>
  <c r="Y665" i="71"/>
  <c r="X665" i="71"/>
  <c r="D665" i="71"/>
  <c r="Y664" i="71"/>
  <c r="X664" i="71"/>
  <c r="D664" i="71"/>
  <c r="Y663" i="71"/>
  <c r="X663" i="71"/>
  <c r="D663" i="71"/>
  <c r="Y662" i="71"/>
  <c r="X662" i="71"/>
  <c r="D662" i="71"/>
  <c r="Y661" i="71"/>
  <c r="X661" i="71"/>
  <c r="D661" i="71"/>
  <c r="A661" i="71"/>
  <c r="A662" i="71"/>
  <c r="A663" i="71"/>
  <c r="A664" i="71"/>
  <c r="A665" i="71"/>
  <c r="D179" i="33"/>
  <c r="D295" i="38" s="1"/>
  <c r="C90" i="50"/>
  <c r="C91" i="50"/>
  <c r="C92" i="50"/>
  <c r="C93" i="50"/>
  <c r="C94" i="50"/>
  <c r="C95" i="50"/>
  <c r="Y660" i="71"/>
  <c r="X660" i="71"/>
  <c r="D660" i="71"/>
  <c r="Y659" i="71"/>
  <c r="X659" i="71"/>
  <c r="D659" i="71"/>
  <c r="Y658" i="71"/>
  <c r="X658" i="71"/>
  <c r="D658" i="71"/>
  <c r="Y657" i="71"/>
  <c r="X657" i="71"/>
  <c r="D657" i="71"/>
  <c r="Y656" i="71"/>
  <c r="X656" i="71"/>
  <c r="D656" i="71"/>
  <c r="D655" i="71"/>
  <c r="A655" i="71"/>
  <c r="A656" i="71"/>
  <c r="A657" i="71"/>
  <c r="A658" i="71"/>
  <c r="A659" i="71"/>
  <c r="A660" i="71"/>
  <c r="X655" i="71"/>
  <c r="Y655" i="71"/>
  <c r="D181" i="33"/>
  <c r="D173" i="33"/>
  <c r="D75" i="38" s="1"/>
  <c r="E58" i="45" s="1"/>
  <c r="D174" i="33"/>
  <c r="J10" i="43" l="1"/>
  <c r="G10" i="43"/>
  <c r="D101" i="37"/>
  <c r="D253" i="38"/>
  <c r="D140" i="37"/>
  <c r="D101" i="38"/>
  <c r="E91" i="45" s="1"/>
  <c r="D116" i="37"/>
  <c r="D87" i="38"/>
  <c r="E74" i="45" s="1"/>
  <c r="I173" i="33"/>
  <c r="D108" i="37"/>
  <c r="K181" i="33"/>
  <c r="L181" i="33"/>
  <c r="I181" i="33"/>
  <c r="J181" i="33"/>
  <c r="R181" i="33" s="1"/>
  <c r="K179" i="33"/>
  <c r="L179" i="33"/>
  <c r="I179" i="33"/>
  <c r="J179" i="33"/>
  <c r="I174" i="33"/>
  <c r="J174" i="33"/>
  <c r="K174" i="33"/>
  <c r="L174" i="33"/>
  <c r="M174" i="33"/>
  <c r="M173" i="33"/>
  <c r="L173" i="33"/>
  <c r="K173" i="33"/>
  <c r="J173" i="33"/>
  <c r="R173" i="33" s="1"/>
  <c r="H37" i="50"/>
  <c r="C89" i="50"/>
  <c r="C88" i="50"/>
  <c r="C87" i="50"/>
  <c r="Y654" i="71"/>
  <c r="X654" i="71"/>
  <c r="D654" i="71"/>
  <c r="A654" i="71"/>
  <c r="Y653" i="71"/>
  <c r="X653" i="71"/>
  <c r="D653" i="71"/>
  <c r="A653" i="71"/>
  <c r="Y652" i="71"/>
  <c r="X652" i="71"/>
  <c r="D652" i="71"/>
  <c r="A652" i="71"/>
  <c r="Y651" i="71"/>
  <c r="X651" i="71"/>
  <c r="R174" i="33" l="1"/>
  <c r="R179" i="33"/>
  <c r="N173" i="33"/>
  <c r="N174" i="33"/>
  <c r="D651" i="71"/>
  <c r="A651" i="71"/>
  <c r="D650" i="71"/>
  <c r="A650" i="71"/>
  <c r="X650" i="71"/>
  <c r="Y650" i="71"/>
  <c r="Y649" i="71" l="1"/>
  <c r="X649" i="71"/>
  <c r="D649" i="71"/>
  <c r="A649" i="71"/>
  <c r="Y648" i="71"/>
  <c r="X648" i="71"/>
  <c r="D648" i="71"/>
  <c r="A648" i="71"/>
  <c r="Y647" i="71"/>
  <c r="X647" i="71"/>
  <c r="D647" i="71"/>
  <c r="A647" i="71"/>
  <c r="Y646" i="71"/>
  <c r="X646" i="71"/>
  <c r="D646" i="71"/>
  <c r="A646" i="71"/>
  <c r="Y645" i="71"/>
  <c r="X645" i="71"/>
  <c r="D645" i="71"/>
  <c r="A645" i="71"/>
  <c r="D644" i="71"/>
  <c r="A644" i="71"/>
  <c r="X644" i="71"/>
  <c r="Y644" i="71"/>
  <c r="D177" i="33"/>
  <c r="D210" i="38" s="1"/>
  <c r="E176" i="45" s="1"/>
  <c r="H36" i="50"/>
  <c r="Y643" i="71"/>
  <c r="X643" i="71"/>
  <c r="D643" i="71"/>
  <c r="Y642" i="71"/>
  <c r="X642" i="71"/>
  <c r="D642" i="71"/>
  <c r="Y641" i="71"/>
  <c r="X641" i="71"/>
  <c r="D641" i="71"/>
  <c r="Y640" i="71"/>
  <c r="X640" i="71"/>
  <c r="D640" i="71"/>
  <c r="A639" i="71"/>
  <c r="A640" i="71"/>
  <c r="A641" i="71"/>
  <c r="A642" i="71"/>
  <c r="A643" i="71"/>
  <c r="Y639" i="71"/>
  <c r="X639" i="71"/>
  <c r="D639" i="71"/>
  <c r="Y638" i="71"/>
  <c r="X638" i="71"/>
  <c r="D638" i="71"/>
  <c r="Y637" i="71"/>
  <c r="X637" i="71"/>
  <c r="D637" i="71"/>
  <c r="Y636" i="71"/>
  <c r="X636" i="71"/>
  <c r="D636" i="71"/>
  <c r="Y635" i="71"/>
  <c r="X635" i="71"/>
  <c r="D635" i="71"/>
  <c r="D175" i="33"/>
  <c r="D171" i="33"/>
  <c r="A636" i="71"/>
  <c r="A637" i="71"/>
  <c r="A638" i="71"/>
  <c r="Y634" i="71"/>
  <c r="X634" i="71"/>
  <c r="D634" i="71"/>
  <c r="Y633" i="71"/>
  <c r="X633" i="71"/>
  <c r="D633" i="71"/>
  <c r="Y632" i="71"/>
  <c r="X632" i="71"/>
  <c r="D632" i="71"/>
  <c r="Y631" i="71"/>
  <c r="X631" i="71"/>
  <c r="D631" i="71"/>
  <c r="A632" i="71"/>
  <c r="A633" i="71"/>
  <c r="A634" i="71"/>
  <c r="A635" i="71"/>
  <c r="Y630" i="71"/>
  <c r="X630" i="71"/>
  <c r="D630" i="71"/>
  <c r="Y629" i="71"/>
  <c r="X629" i="71"/>
  <c r="D629" i="71"/>
  <c r="Y628" i="71"/>
  <c r="X628" i="71"/>
  <c r="D628" i="71"/>
  <c r="D627" i="71"/>
  <c r="X627" i="71"/>
  <c r="Y627" i="71"/>
  <c r="A629" i="71"/>
  <c r="A630" i="71"/>
  <c r="A631" i="71"/>
  <c r="D198" i="33"/>
  <c r="D172" i="33"/>
  <c r="D170" i="33"/>
  <c r="Y626" i="71"/>
  <c r="X626" i="71"/>
  <c r="D626" i="71"/>
  <c r="Y625" i="71"/>
  <c r="X625" i="71"/>
  <c r="D625" i="71"/>
  <c r="D624" i="71"/>
  <c r="X624" i="71"/>
  <c r="Y624" i="71"/>
  <c r="A625" i="71"/>
  <c r="A626" i="71"/>
  <c r="A627" i="71"/>
  <c r="A628" i="71"/>
  <c r="D226" i="38" l="1"/>
  <c r="E177" i="45" s="1"/>
  <c r="D248" i="38"/>
  <c r="E178" i="45" s="1"/>
  <c r="D156" i="37"/>
  <c r="D65" i="38"/>
  <c r="E44" i="45" s="1"/>
  <c r="D213" i="37"/>
  <c r="D139" i="37"/>
  <c r="D95" i="38"/>
  <c r="E90" i="45" s="1"/>
  <c r="D117" i="37"/>
  <c r="D93" i="38"/>
  <c r="E75" i="45" s="1"/>
  <c r="D109" i="37"/>
  <c r="D80" i="38"/>
  <c r="E59" i="45" s="1"/>
  <c r="M170" i="33"/>
  <c r="D160" i="37"/>
  <c r="I198" i="33"/>
  <c r="J198" i="33"/>
  <c r="K198" i="33"/>
  <c r="L198" i="33"/>
  <c r="M198" i="33"/>
  <c r="I177" i="33"/>
  <c r="J177" i="33"/>
  <c r="K177" i="33"/>
  <c r="L177" i="33"/>
  <c r="L175" i="33"/>
  <c r="M175" i="33"/>
  <c r="I175" i="33"/>
  <c r="J175" i="33"/>
  <c r="K175" i="33"/>
  <c r="L172" i="33"/>
  <c r="M172" i="33"/>
  <c r="I172" i="33"/>
  <c r="J172" i="33"/>
  <c r="K172" i="33"/>
  <c r="I171" i="33"/>
  <c r="J171" i="33"/>
  <c r="K171" i="33"/>
  <c r="L171" i="33"/>
  <c r="M171" i="33"/>
  <c r="L170" i="33"/>
  <c r="K170" i="33"/>
  <c r="J170" i="33"/>
  <c r="I170" i="33"/>
  <c r="A624" i="71"/>
  <c r="Y623" i="71"/>
  <c r="X623" i="71"/>
  <c r="D623" i="71"/>
  <c r="Y622" i="71"/>
  <c r="X622" i="71"/>
  <c r="D622" i="71"/>
  <c r="Y621" i="71"/>
  <c r="X621" i="71"/>
  <c r="D621" i="71"/>
  <c r="Y620" i="71"/>
  <c r="X620" i="71"/>
  <c r="D620" i="71"/>
  <c r="D619" i="71"/>
  <c r="A619" i="71"/>
  <c r="A620" i="71"/>
  <c r="A621" i="71"/>
  <c r="A622" i="71"/>
  <c r="A623" i="71"/>
  <c r="X619" i="71"/>
  <c r="Y619" i="71"/>
  <c r="D167" i="33"/>
  <c r="K10" i="75"/>
  <c r="R175" i="33" l="1"/>
  <c r="R171" i="33"/>
  <c r="R170" i="33"/>
  <c r="R172" i="33"/>
  <c r="R198" i="33"/>
  <c r="R177" i="33"/>
  <c r="D106" i="37"/>
  <c r="D236" i="38"/>
  <c r="N198" i="33"/>
  <c r="N175" i="33"/>
  <c r="N171" i="33"/>
  <c r="N172" i="33"/>
  <c r="N170" i="33"/>
  <c r="I167" i="33"/>
  <c r="J167" i="33"/>
  <c r="K167" i="33"/>
  <c r="L167" i="33"/>
  <c r="M167" i="33"/>
  <c r="Y618" i="71"/>
  <c r="X618" i="71"/>
  <c r="D618" i="71"/>
  <c r="Y617" i="71"/>
  <c r="X617" i="71"/>
  <c r="D617" i="71"/>
  <c r="Y616" i="71"/>
  <c r="X616" i="71"/>
  <c r="D616" i="71"/>
  <c r="D615" i="71"/>
  <c r="A615" i="71"/>
  <c r="A616" i="71"/>
  <c r="A617" i="71"/>
  <c r="A618" i="71"/>
  <c r="X615" i="71"/>
  <c r="Y615" i="71"/>
  <c r="D168" i="33"/>
  <c r="D166" i="33"/>
  <c r="Y614" i="71"/>
  <c r="X614" i="71"/>
  <c r="D614" i="71"/>
  <c r="Y613" i="71"/>
  <c r="X613" i="71"/>
  <c r="D613" i="71"/>
  <c r="Y612" i="71"/>
  <c r="X612" i="71"/>
  <c r="D612" i="71"/>
  <c r="A611" i="71"/>
  <c r="A612" i="71"/>
  <c r="A613" i="71"/>
  <c r="A614" i="71"/>
  <c r="Y611" i="71"/>
  <c r="X611" i="71"/>
  <c r="D611" i="71"/>
  <c r="Y610" i="71"/>
  <c r="X610" i="71"/>
  <c r="D610" i="71"/>
  <c r="A610" i="71"/>
  <c r="Y609" i="71"/>
  <c r="X609" i="71"/>
  <c r="D609" i="71"/>
  <c r="A609" i="71"/>
  <c r="D608" i="71"/>
  <c r="A608" i="71"/>
  <c r="X608" i="71"/>
  <c r="Y608" i="71"/>
  <c r="D176" i="33"/>
  <c r="G27" i="73"/>
  <c r="G23" i="73"/>
  <c r="G17" i="73"/>
  <c r="X607" i="71"/>
  <c r="Y607" i="71"/>
  <c r="D607" i="71"/>
  <c r="A607" i="71"/>
  <c r="Y606" i="71"/>
  <c r="X606" i="71"/>
  <c r="D606" i="71"/>
  <c r="A606" i="71"/>
  <c r="Y605" i="71"/>
  <c r="X605" i="71"/>
  <c r="D605" i="71"/>
  <c r="A605" i="71"/>
  <c r="D604" i="71"/>
  <c r="A604" i="71"/>
  <c r="X604" i="71"/>
  <c r="Y604" i="71"/>
  <c r="R167" i="33" l="1"/>
  <c r="D47" i="38"/>
  <c r="E60" i="45" s="1"/>
  <c r="D204" i="37"/>
  <c r="D133" i="37"/>
  <c r="D77" i="38"/>
  <c r="E48" i="45" s="1"/>
  <c r="D122" i="37"/>
  <c r="D64" i="38"/>
  <c r="E69" i="45" s="1"/>
  <c r="I176" i="33"/>
  <c r="J176" i="33"/>
  <c r="K176" i="33"/>
  <c r="L176" i="33"/>
  <c r="M176" i="33"/>
  <c r="I168" i="33"/>
  <c r="J168" i="33"/>
  <c r="K168" i="33"/>
  <c r="L168" i="33"/>
  <c r="M168" i="33"/>
  <c r="N167" i="33"/>
  <c r="J166" i="33"/>
  <c r="K166" i="33"/>
  <c r="L166" i="33"/>
  <c r="I166" i="33"/>
  <c r="M166" i="33"/>
  <c r="M357" i="33"/>
  <c r="M356" i="33"/>
  <c r="M315" i="33" s="1"/>
  <c r="N315" i="33" s="1"/>
  <c r="M352" i="33"/>
  <c r="M317" i="33" s="1"/>
  <c r="N317" i="33" s="1"/>
  <c r="R166" i="33" l="1"/>
  <c r="R168" i="33"/>
  <c r="R176" i="33"/>
  <c r="M311" i="33"/>
  <c r="M312" i="33"/>
  <c r="M313" i="33"/>
  <c r="N176" i="33"/>
  <c r="N168" i="33"/>
  <c r="N166" i="33"/>
  <c r="M343" i="33"/>
  <c r="M344" i="33"/>
  <c r="M342" i="33"/>
  <c r="M179" i="33" s="1"/>
  <c r="H323" i="38"/>
  <c r="G323" i="38"/>
  <c r="F323" i="38"/>
  <c r="E323" i="38"/>
  <c r="H322" i="38"/>
  <c r="G322" i="38"/>
  <c r="F322" i="38"/>
  <c r="E322" i="38"/>
  <c r="N313" i="33" l="1"/>
  <c r="N179" i="33"/>
  <c r="N311" i="33"/>
  <c r="N312" i="33"/>
  <c r="M345" i="33"/>
  <c r="M237" i="33" s="1"/>
  <c r="M341" i="33"/>
  <c r="M253" i="33" s="1"/>
  <c r="N237" i="33" l="1"/>
  <c r="N253" i="33"/>
  <c r="M256" i="33"/>
  <c r="M262" i="33"/>
  <c r="M187" i="33"/>
  <c r="Y603" i="71"/>
  <c r="X603" i="71"/>
  <c r="D603" i="71"/>
  <c r="Y602" i="71"/>
  <c r="X602" i="71"/>
  <c r="D602" i="71"/>
  <c r="Y601" i="71"/>
  <c r="X601" i="71"/>
  <c r="D601" i="71"/>
  <c r="A601" i="71"/>
  <c r="A602" i="71"/>
  <c r="A603" i="71"/>
  <c r="D169" i="33"/>
  <c r="D164" i="33"/>
  <c r="D245" i="37" l="1"/>
  <c r="D241" i="38"/>
  <c r="N262" i="33"/>
  <c r="N187" i="33"/>
  <c r="N256" i="33"/>
  <c r="D58" i="38"/>
  <c r="E61" i="45" s="1"/>
  <c r="D205" i="37"/>
  <c r="L169" i="33"/>
  <c r="M169" i="33"/>
  <c r="J169" i="33"/>
  <c r="K169" i="33"/>
  <c r="I169" i="33"/>
  <c r="K164" i="33"/>
  <c r="L164" i="33"/>
  <c r="J164" i="33"/>
  <c r="M164" i="33"/>
  <c r="I164" i="33"/>
  <c r="R169" i="33" l="1"/>
  <c r="R164" i="33"/>
  <c r="N169" i="33"/>
  <c r="N164" i="33"/>
  <c r="Y600" i="71"/>
  <c r="X600" i="71"/>
  <c r="Y599" i="71"/>
  <c r="X599" i="71"/>
  <c r="D600" i="71"/>
  <c r="D599" i="71"/>
  <c r="Y598" i="71"/>
  <c r="X598" i="71"/>
  <c r="D598" i="71"/>
  <c r="D597" i="71"/>
  <c r="A597" i="71"/>
  <c r="A598" i="71"/>
  <c r="A599" i="71"/>
  <c r="A600" i="71"/>
  <c r="X597" i="71"/>
  <c r="Y597" i="71"/>
  <c r="D161" i="33"/>
  <c r="D110" i="37" l="1"/>
  <c r="D60" i="38"/>
  <c r="E62" i="45" s="1"/>
  <c r="I161" i="33"/>
  <c r="J161" i="33"/>
  <c r="K161" i="33"/>
  <c r="L161" i="33"/>
  <c r="M161" i="33"/>
  <c r="H6" i="50"/>
  <c r="H8" i="50"/>
  <c r="H9" i="50"/>
  <c r="H10" i="50"/>
  <c r="H11" i="50"/>
  <c r="H12" i="50"/>
  <c r="H13" i="50"/>
  <c r="H14" i="50"/>
  <c r="H32" i="50"/>
  <c r="H33" i="50"/>
  <c r="H34" i="50"/>
  <c r="H35" i="50"/>
  <c r="H38" i="50"/>
  <c r="H39" i="50"/>
  <c r="H40" i="50"/>
  <c r="H45" i="50"/>
  <c r="H46" i="50"/>
  <c r="H47" i="50"/>
  <c r="H48" i="50"/>
  <c r="H49" i="50"/>
  <c r="H50" i="50"/>
  <c r="H51" i="50"/>
  <c r="H52" i="50"/>
  <c r="H54" i="50"/>
  <c r="H55" i="50"/>
  <c r="H56" i="50"/>
  <c r="H57" i="50"/>
  <c r="H58" i="50"/>
  <c r="H59" i="50"/>
  <c r="H60" i="50"/>
  <c r="H61" i="50"/>
  <c r="H62" i="50"/>
  <c r="H63" i="50"/>
  <c r="H64" i="50"/>
  <c r="H65" i="50"/>
  <c r="H74" i="50"/>
  <c r="H75" i="50"/>
  <c r="H76" i="50"/>
  <c r="H77" i="50"/>
  <c r="H78" i="50"/>
  <c r="H79" i="50"/>
  <c r="H80" i="50"/>
  <c r="H81" i="50"/>
  <c r="H82" i="50"/>
  <c r="Y596" i="71"/>
  <c r="X596" i="71"/>
  <c r="D596" i="71"/>
  <c r="A596" i="71"/>
  <c r="Y595" i="71"/>
  <c r="X595" i="71"/>
  <c r="D595" i="71"/>
  <c r="A595" i="71"/>
  <c r="Y594" i="71"/>
  <c r="X594" i="71"/>
  <c r="D594" i="71"/>
  <c r="A594" i="71"/>
  <c r="Y593" i="71"/>
  <c r="X593" i="71"/>
  <c r="D593" i="71"/>
  <c r="A593" i="71"/>
  <c r="D592" i="71"/>
  <c r="A592" i="71"/>
  <c r="X592" i="71"/>
  <c r="Y592" i="71"/>
  <c r="D163" i="33"/>
  <c r="D293" i="37" s="1"/>
  <c r="D165" i="33"/>
  <c r="Y591" i="71"/>
  <c r="X591" i="71"/>
  <c r="D591" i="71"/>
  <c r="Y590" i="71"/>
  <c r="X590" i="71"/>
  <c r="D590" i="71"/>
  <c r="Y589" i="71"/>
  <c r="X589" i="71"/>
  <c r="D589" i="71"/>
  <c r="Y588" i="71"/>
  <c r="X588" i="71"/>
  <c r="D588" i="71"/>
  <c r="Y587" i="71"/>
  <c r="X587" i="71"/>
  <c r="D587" i="71"/>
  <c r="A587" i="71"/>
  <c r="A588" i="71"/>
  <c r="A589" i="71"/>
  <c r="A590" i="71"/>
  <c r="A591" i="71"/>
  <c r="R161" i="33" l="1"/>
  <c r="D102" i="38"/>
  <c r="E73" i="45" s="1"/>
  <c r="D66" i="38"/>
  <c r="E46" i="45" s="1"/>
  <c r="D150" i="37"/>
  <c r="L165" i="33"/>
  <c r="I165" i="33"/>
  <c r="K165" i="33"/>
  <c r="J165" i="33"/>
  <c r="I163" i="33"/>
  <c r="L163" i="33"/>
  <c r="J163" i="33"/>
  <c r="K163" i="33"/>
  <c r="N161" i="33"/>
  <c r="X583" i="71"/>
  <c r="Y583" i="71"/>
  <c r="X584" i="71"/>
  <c r="Y584" i="71"/>
  <c r="X585" i="71"/>
  <c r="Y585" i="71"/>
  <c r="X586" i="71"/>
  <c r="Y586" i="71"/>
  <c r="D586" i="71"/>
  <c r="D585" i="71"/>
  <c r="D584" i="71"/>
  <c r="D583" i="71"/>
  <c r="D582" i="71"/>
  <c r="A582" i="71"/>
  <c r="A583" i="71"/>
  <c r="A584" i="71"/>
  <c r="A585" i="71"/>
  <c r="A586" i="71"/>
  <c r="X582" i="71"/>
  <c r="Y582" i="71"/>
  <c r="D581" i="71"/>
  <c r="Y577" i="71"/>
  <c r="X577" i="71"/>
  <c r="D577" i="71"/>
  <c r="A577" i="71"/>
  <c r="D580" i="71"/>
  <c r="Y579" i="71"/>
  <c r="D579" i="71"/>
  <c r="Y578" i="71"/>
  <c r="D578" i="71"/>
  <c r="A579" i="71"/>
  <c r="A580" i="71"/>
  <c r="A581" i="71"/>
  <c r="A576" i="71"/>
  <c r="A578" i="71"/>
  <c r="D159" i="33"/>
  <c r="X579" i="71"/>
  <c r="X578" i="71"/>
  <c r="Y567" i="71"/>
  <c r="X567" i="71"/>
  <c r="D567" i="71"/>
  <c r="A567" i="71"/>
  <c r="D576" i="71"/>
  <c r="D575" i="71"/>
  <c r="D574" i="71"/>
  <c r="D573" i="71"/>
  <c r="X573" i="71"/>
  <c r="Y573" i="71"/>
  <c r="X574" i="71"/>
  <c r="Y574" i="71"/>
  <c r="X575" i="71"/>
  <c r="Y575" i="71"/>
  <c r="X576" i="71"/>
  <c r="Y576" i="71"/>
  <c r="X580" i="71"/>
  <c r="Y580" i="71"/>
  <c r="X581" i="71"/>
  <c r="Y581" i="71"/>
  <c r="A572" i="71"/>
  <c r="A573" i="71"/>
  <c r="A574" i="71"/>
  <c r="A575" i="71"/>
  <c r="D160" i="33"/>
  <c r="D162" i="33"/>
  <c r="R163" i="33" l="1"/>
  <c r="R165" i="33"/>
  <c r="D105" i="37"/>
  <c r="D230" i="38"/>
  <c r="D111" i="37"/>
  <c r="D53" i="38"/>
  <c r="E63" i="45" s="1"/>
  <c r="D27" i="38"/>
  <c r="E68" i="45" s="1"/>
  <c r="D120" i="37"/>
  <c r="K162" i="33"/>
  <c r="L162" i="33"/>
  <c r="M162" i="33"/>
  <c r="I162" i="33"/>
  <c r="J162" i="33"/>
  <c r="I159" i="33"/>
  <c r="M159" i="33"/>
  <c r="J159" i="33"/>
  <c r="K159" i="33"/>
  <c r="L159" i="33"/>
  <c r="K160" i="33"/>
  <c r="L160" i="33"/>
  <c r="M160" i="33"/>
  <c r="I160" i="33"/>
  <c r="J160" i="33"/>
  <c r="R160" i="33" s="1"/>
  <c r="Y572" i="71"/>
  <c r="X572" i="71"/>
  <c r="D572" i="71"/>
  <c r="Y571" i="71"/>
  <c r="X571" i="71"/>
  <c r="D571" i="71"/>
  <c r="Y570" i="71"/>
  <c r="X570" i="71"/>
  <c r="D570" i="71"/>
  <c r="Y569" i="71"/>
  <c r="X569" i="71"/>
  <c r="D569" i="71"/>
  <c r="Y568" i="71"/>
  <c r="X568" i="71"/>
  <c r="D568" i="71"/>
  <c r="A568" i="71"/>
  <c r="A569" i="71"/>
  <c r="A570" i="71"/>
  <c r="A571" i="71"/>
  <c r="R159" i="33" l="1"/>
  <c r="R162" i="33"/>
  <c r="N162" i="33"/>
  <c r="N159" i="33"/>
  <c r="N160" i="33"/>
  <c r="X563" i="71"/>
  <c r="Y563" i="71"/>
  <c r="D563" i="71"/>
  <c r="A563" i="71"/>
  <c r="Y566" i="71"/>
  <c r="X566" i="71"/>
  <c r="D566" i="71"/>
  <c r="Y565" i="71"/>
  <c r="X565" i="71"/>
  <c r="D565" i="71"/>
  <c r="Y564" i="71"/>
  <c r="X564" i="71"/>
  <c r="D564" i="71"/>
  <c r="D562" i="71"/>
  <c r="A564" i="71"/>
  <c r="A565" i="71"/>
  <c r="A566" i="71"/>
  <c r="A562" i="71"/>
  <c r="X562" i="71"/>
  <c r="Y562" i="71"/>
  <c r="D158" i="33"/>
  <c r="D156" i="33"/>
  <c r="H30" i="82"/>
  <c r="I30" i="82"/>
  <c r="H29" i="82"/>
  <c r="I29" i="82"/>
  <c r="D112" i="37" l="1"/>
  <c r="D84" i="38"/>
  <c r="D135" i="37"/>
  <c r="D79" i="38"/>
  <c r="E47" i="45" s="1"/>
  <c r="L158" i="33"/>
  <c r="I158" i="33"/>
  <c r="J158" i="33"/>
  <c r="K158" i="33"/>
  <c r="M156" i="33"/>
  <c r="I156" i="33"/>
  <c r="L156" i="33"/>
  <c r="J156" i="33"/>
  <c r="R156" i="33" s="1"/>
  <c r="K156" i="33"/>
  <c r="R158" i="33" l="1"/>
  <c r="N156" i="33"/>
  <c r="Y561" i="71"/>
  <c r="X561" i="71"/>
  <c r="D561" i="71"/>
  <c r="A561" i="71"/>
  <c r="Y560" i="71"/>
  <c r="X560" i="71"/>
  <c r="D560" i="71"/>
  <c r="A560" i="71"/>
  <c r="Y559" i="71"/>
  <c r="X559" i="71"/>
  <c r="D559" i="71"/>
  <c r="Y558" i="71"/>
  <c r="X558" i="71"/>
  <c r="D558" i="71"/>
  <c r="Y557" i="71"/>
  <c r="X557" i="71"/>
  <c r="D557" i="71"/>
  <c r="A558" i="71"/>
  <c r="A559" i="71"/>
  <c r="Y556" i="71"/>
  <c r="X556" i="71"/>
  <c r="D556" i="71"/>
  <c r="Y555" i="71"/>
  <c r="X555" i="71"/>
  <c r="D555" i="71"/>
  <c r="Y554" i="71"/>
  <c r="X554" i="71"/>
  <c r="D554" i="71"/>
  <c r="Y553" i="71"/>
  <c r="X553" i="71"/>
  <c r="D553" i="71"/>
  <c r="Y552" i="71"/>
  <c r="X552" i="71"/>
  <c r="D552" i="71"/>
  <c r="D551" i="71"/>
  <c r="A552" i="71"/>
  <c r="A553" i="71"/>
  <c r="A554" i="71"/>
  <c r="A555" i="71"/>
  <c r="A556" i="71"/>
  <c r="A557" i="71"/>
  <c r="A550" i="71"/>
  <c r="A551" i="71"/>
  <c r="X551" i="71"/>
  <c r="Y551" i="71"/>
  <c r="D155" i="33"/>
  <c r="D157" i="33"/>
  <c r="D154" i="33"/>
  <c r="D115" i="37" s="1"/>
  <c r="Y550" i="71"/>
  <c r="X550" i="71"/>
  <c r="D550" i="71"/>
  <c r="Y549" i="71"/>
  <c r="X549" i="71"/>
  <c r="D549" i="71"/>
  <c r="A549" i="71"/>
  <c r="Y548" i="71"/>
  <c r="X548" i="71"/>
  <c r="D548" i="71"/>
  <c r="Y547" i="71"/>
  <c r="X547" i="71"/>
  <c r="D547" i="71"/>
  <c r="Y546" i="71"/>
  <c r="X546" i="71"/>
  <c r="D546" i="71"/>
  <c r="Y545" i="71"/>
  <c r="X545" i="71"/>
  <c r="D545" i="71"/>
  <c r="A545" i="71"/>
  <c r="A546" i="71"/>
  <c r="A547" i="71"/>
  <c r="A548" i="71"/>
  <c r="Y544" i="71"/>
  <c r="X544" i="71"/>
  <c r="A544" i="71"/>
  <c r="D544" i="71"/>
  <c r="Y543" i="71"/>
  <c r="X543" i="71"/>
  <c r="D543" i="71"/>
  <c r="Y542" i="71"/>
  <c r="X542" i="71"/>
  <c r="D542" i="71"/>
  <c r="Y541" i="71"/>
  <c r="X541" i="71"/>
  <c r="D541" i="71"/>
  <c r="Y540" i="71"/>
  <c r="X540" i="71"/>
  <c r="D540" i="71"/>
  <c r="D539" i="71"/>
  <c r="A538" i="71"/>
  <c r="A539" i="71"/>
  <c r="A540" i="71"/>
  <c r="A541" i="71"/>
  <c r="A542" i="71"/>
  <c r="A543" i="71"/>
  <c r="X539" i="71"/>
  <c r="Y539" i="71"/>
  <c r="D150" i="33"/>
  <c r="D151" i="33"/>
  <c r="Y538" i="71"/>
  <c r="X538" i="71"/>
  <c r="D538" i="71"/>
  <c r="Y537" i="71"/>
  <c r="X537" i="71"/>
  <c r="D537" i="71"/>
  <c r="A537" i="71"/>
  <c r="Y536" i="71"/>
  <c r="X536" i="71"/>
  <c r="D536" i="71"/>
  <c r="A536" i="71"/>
  <c r="Y535" i="71"/>
  <c r="X535" i="71"/>
  <c r="D535" i="71"/>
  <c r="A535" i="71"/>
  <c r="Y534" i="71"/>
  <c r="X534" i="71"/>
  <c r="D534" i="71"/>
  <c r="A534" i="71"/>
  <c r="D533" i="71"/>
  <c r="A533" i="71"/>
  <c r="X533" i="71"/>
  <c r="Y533" i="71"/>
  <c r="Y532" i="71"/>
  <c r="X532" i="71"/>
  <c r="D532" i="71"/>
  <c r="A532" i="71"/>
  <c r="Y531" i="71"/>
  <c r="X531" i="71"/>
  <c r="D531" i="71"/>
  <c r="Y530" i="71"/>
  <c r="X530" i="71"/>
  <c r="D530" i="71"/>
  <c r="D529" i="71"/>
  <c r="A528" i="71"/>
  <c r="A529" i="71"/>
  <c r="A530" i="71"/>
  <c r="A531" i="71"/>
  <c r="X529" i="71"/>
  <c r="Y529" i="71"/>
  <c r="D147" i="33"/>
  <c r="D214" i="38" s="1"/>
  <c r="AG122" i="81"/>
  <c r="Y528" i="71"/>
  <c r="X528" i="71"/>
  <c r="D528" i="71"/>
  <c r="X527" i="71"/>
  <c r="D527" i="71"/>
  <c r="A527" i="71"/>
  <c r="X526" i="71"/>
  <c r="D526" i="71"/>
  <c r="A526" i="71"/>
  <c r="X525" i="71"/>
  <c r="D525" i="71"/>
  <c r="A525" i="71"/>
  <c r="Y525" i="71"/>
  <c r="Y526" i="71"/>
  <c r="Y527" i="71"/>
  <c r="D524" i="71"/>
  <c r="A524" i="71"/>
  <c r="X524" i="71"/>
  <c r="Y524" i="71"/>
  <c r="D104" i="37" l="1"/>
  <c r="D222" i="38"/>
  <c r="D39" i="38"/>
  <c r="E193" i="45" s="1"/>
  <c r="D151" i="37"/>
  <c r="D114" i="37"/>
  <c r="D63" i="38"/>
  <c r="E65" i="45" s="1"/>
  <c r="D136" i="37"/>
  <c r="D49" i="38"/>
  <c r="E198" i="45" s="1"/>
  <c r="I147" i="33"/>
  <c r="D103" i="37"/>
  <c r="M157" i="33"/>
  <c r="I157" i="33"/>
  <c r="J157" i="33"/>
  <c r="K157" i="33"/>
  <c r="L157" i="33"/>
  <c r="I155" i="33"/>
  <c r="L155" i="33"/>
  <c r="K155" i="33"/>
  <c r="M155" i="33"/>
  <c r="J155" i="33"/>
  <c r="M154" i="33"/>
  <c r="K154" i="33"/>
  <c r="L154" i="33"/>
  <c r="I154" i="33"/>
  <c r="J154" i="33"/>
  <c r="I150" i="33"/>
  <c r="J150" i="33"/>
  <c r="K150" i="33"/>
  <c r="L150" i="33"/>
  <c r="M150" i="33"/>
  <c r="L151" i="33"/>
  <c r="M151" i="33"/>
  <c r="K151" i="33"/>
  <c r="I151" i="33"/>
  <c r="J151" i="33"/>
  <c r="R151" i="33" s="1"/>
  <c r="M147" i="33"/>
  <c r="L147" i="33"/>
  <c r="K147" i="33"/>
  <c r="J147" i="33"/>
  <c r="R147" i="33" s="1"/>
  <c r="R155" i="33" l="1"/>
  <c r="R157" i="33"/>
  <c r="R150" i="33"/>
  <c r="R154" i="33"/>
  <c r="N157" i="33"/>
  <c r="N155" i="33"/>
  <c r="N154" i="33"/>
  <c r="N151" i="33"/>
  <c r="N150" i="33"/>
  <c r="N147" i="33"/>
  <c r="X523" i="71" l="1"/>
  <c r="Y523" i="71"/>
  <c r="D523" i="71"/>
  <c r="A523" i="71"/>
  <c r="X520" i="71"/>
  <c r="Y520" i="71"/>
  <c r="X521" i="71"/>
  <c r="Y521" i="71"/>
  <c r="X522" i="71"/>
  <c r="Y522" i="71"/>
  <c r="D522" i="71"/>
  <c r="D521" i="71"/>
  <c r="D520" i="71"/>
  <c r="A520" i="71"/>
  <c r="A521" i="71"/>
  <c r="A522" i="71"/>
  <c r="D146" i="33"/>
  <c r="D145" i="33"/>
  <c r="AS82" i="81"/>
  <c r="D102" i="37" l="1"/>
  <c r="D203" i="38"/>
  <c r="D137" i="37"/>
  <c r="D42" i="38"/>
  <c r="I146" i="33"/>
  <c r="K146" i="33"/>
  <c r="L146" i="33"/>
  <c r="M146" i="33"/>
  <c r="J146" i="33"/>
  <c r="I145" i="33"/>
  <c r="J145" i="33"/>
  <c r="K145" i="33"/>
  <c r="L145" i="33"/>
  <c r="M145" i="33"/>
  <c r="D518" i="71"/>
  <c r="D519" i="71"/>
  <c r="D517" i="71"/>
  <c r="X516" i="71"/>
  <c r="Y516" i="71"/>
  <c r="X517" i="71"/>
  <c r="Y517" i="71"/>
  <c r="X518" i="71"/>
  <c r="Y518" i="71"/>
  <c r="X519" i="71"/>
  <c r="Y519" i="71"/>
  <c r="A517" i="71"/>
  <c r="A518" i="71"/>
  <c r="A519" i="71"/>
  <c r="D153" i="33"/>
  <c r="D516" i="71"/>
  <c r="A516" i="71"/>
  <c r="D515" i="71"/>
  <c r="X515" i="71"/>
  <c r="Y515" i="71"/>
  <c r="A515" i="71"/>
  <c r="D514" i="71"/>
  <c r="A514" i="71"/>
  <c r="X514" i="71"/>
  <c r="Y514" i="71"/>
  <c r="R146" i="33" l="1"/>
  <c r="R145" i="33"/>
  <c r="D51" i="38"/>
  <c r="E43" i="45" s="1"/>
  <c r="D148" i="37"/>
  <c r="I153" i="33"/>
  <c r="J153" i="33"/>
  <c r="K153" i="33"/>
  <c r="L153" i="33"/>
  <c r="N146" i="33"/>
  <c r="N145" i="33"/>
  <c r="X512" i="71"/>
  <c r="Y512" i="71"/>
  <c r="X513" i="71"/>
  <c r="Y513" i="71"/>
  <c r="D513" i="71"/>
  <c r="D512" i="71"/>
  <c r="Y511" i="71"/>
  <c r="X511" i="71"/>
  <c r="D511" i="71"/>
  <c r="A511" i="71"/>
  <c r="A512" i="71"/>
  <c r="A513" i="71"/>
  <c r="D148" i="33"/>
  <c r="D144" i="33"/>
  <c r="D134" i="37" s="1"/>
  <c r="R153" i="33" l="1"/>
  <c r="D155" i="37"/>
  <c r="D305" i="38"/>
  <c r="L148" i="33"/>
  <c r="I148" i="33"/>
  <c r="J148" i="33"/>
  <c r="K148" i="33"/>
  <c r="M144" i="33"/>
  <c r="I144" i="33"/>
  <c r="L144" i="33"/>
  <c r="K144" i="33"/>
  <c r="J144" i="33"/>
  <c r="Q16" i="73"/>
  <c r="X507" i="71"/>
  <c r="Y507" i="71"/>
  <c r="X508" i="71"/>
  <c r="Y508" i="71"/>
  <c r="X509" i="71"/>
  <c r="Y509" i="71"/>
  <c r="X510" i="71"/>
  <c r="Y510" i="71"/>
  <c r="D510" i="71"/>
  <c r="A506" i="71"/>
  <c r="A507" i="71"/>
  <c r="A508" i="71"/>
  <c r="A509" i="71"/>
  <c r="A510" i="71"/>
  <c r="D507" i="71"/>
  <c r="D508" i="71"/>
  <c r="D509" i="71"/>
  <c r="D152" i="33"/>
  <c r="I41" i="73"/>
  <c r="R144" i="33" l="1"/>
  <c r="R148" i="33"/>
  <c r="D50" i="38"/>
  <c r="E42" i="45" s="1"/>
  <c r="D215" i="37"/>
  <c r="J152" i="33"/>
  <c r="K152" i="33"/>
  <c r="L152" i="33"/>
  <c r="I152" i="33"/>
  <c r="N144" i="33"/>
  <c r="X503" i="71"/>
  <c r="Y503" i="71"/>
  <c r="X504" i="71"/>
  <c r="Y504" i="71"/>
  <c r="X505" i="71"/>
  <c r="Y505" i="71"/>
  <c r="X506" i="71"/>
  <c r="Y506" i="71"/>
  <c r="D506" i="71"/>
  <c r="D505" i="71"/>
  <c r="D504" i="71"/>
  <c r="D503" i="71"/>
  <c r="A503" i="71"/>
  <c r="A504" i="71"/>
  <c r="A505" i="71"/>
  <c r="D149" i="33"/>
  <c r="X500" i="71"/>
  <c r="Y500" i="71"/>
  <c r="X501" i="71"/>
  <c r="Y501" i="71"/>
  <c r="X502" i="71"/>
  <c r="Y502" i="71"/>
  <c r="D502" i="71"/>
  <c r="D501" i="71"/>
  <c r="D500" i="71"/>
  <c r="D499" i="71"/>
  <c r="X499" i="71"/>
  <c r="Y499" i="71"/>
  <c r="A499" i="71"/>
  <c r="A500" i="71"/>
  <c r="A501" i="71"/>
  <c r="A502" i="71"/>
  <c r="E5" i="85"/>
  <c r="E9" i="85"/>
  <c r="E7" i="85"/>
  <c r="E11" i="85"/>
  <c r="E13" i="85"/>
  <c r="E15" i="85"/>
  <c r="E17" i="85"/>
  <c r="T28" i="85"/>
  <c r="T23" i="85"/>
  <c r="P28" i="85"/>
  <c r="P23" i="85"/>
  <c r="T14" i="85"/>
  <c r="T9" i="85"/>
  <c r="P14" i="85"/>
  <c r="P9" i="85"/>
  <c r="C2" i="75"/>
  <c r="I314" i="38"/>
  <c r="I315" i="38"/>
  <c r="I316" i="38"/>
  <c r="I317" i="38"/>
  <c r="I318" i="38"/>
  <c r="H300" i="38" s="1"/>
  <c r="I319" i="38"/>
  <c r="I320" i="38"/>
  <c r="I321" i="38"/>
  <c r="H306" i="38" s="1"/>
  <c r="I322" i="38"/>
  <c r="I323" i="38"/>
  <c r="I324" i="38"/>
  <c r="I325" i="38"/>
  <c r="H187" i="38" s="1"/>
  <c r="I326" i="38"/>
  <c r="H305" i="38" s="1"/>
  <c r="I327" i="38"/>
  <c r="I328" i="38"/>
  <c r="I329" i="38"/>
  <c r="K329" i="38" s="1"/>
  <c r="I330" i="38"/>
  <c r="H295" i="38" s="1"/>
  <c r="I331" i="38"/>
  <c r="I332" i="38"/>
  <c r="H269" i="38" s="1"/>
  <c r="I333" i="38"/>
  <c r="I335" i="38"/>
  <c r="I336" i="38"/>
  <c r="I337" i="38"/>
  <c r="H298" i="38" s="1"/>
  <c r="I338" i="38"/>
  <c r="H239" i="38" s="1"/>
  <c r="I339" i="38"/>
  <c r="H272" i="38" s="1"/>
  <c r="I340" i="38"/>
  <c r="I341" i="38"/>
  <c r="I342" i="38"/>
  <c r="H284" i="38" s="1"/>
  <c r="I313" i="38"/>
  <c r="H296" i="38" s="1"/>
  <c r="R152" i="33" l="1"/>
  <c r="H264" i="38"/>
  <c r="H307" i="38"/>
  <c r="H297" i="38"/>
  <c r="H278" i="38"/>
  <c r="H303" i="38"/>
  <c r="H281" i="38"/>
  <c r="H301" i="38"/>
  <c r="H289" i="38"/>
  <c r="H285" i="38"/>
  <c r="H291" i="38"/>
  <c r="H286" i="38"/>
  <c r="H288" i="38"/>
  <c r="H262" i="38"/>
  <c r="H271" i="38"/>
  <c r="H282" i="38"/>
  <c r="H275" i="38"/>
  <c r="H261" i="38"/>
  <c r="H270" i="38"/>
  <c r="H268" i="38"/>
  <c r="K331" i="38"/>
  <c r="K339" i="38"/>
  <c r="I272" i="38" s="1"/>
  <c r="K337" i="38"/>
  <c r="I298" i="38" s="1"/>
  <c r="H249" i="38"/>
  <c r="H254" i="38"/>
  <c r="H257" i="38"/>
  <c r="K326" i="38"/>
  <c r="I305" i="38" s="1"/>
  <c r="H250" i="38"/>
  <c r="K333" i="38"/>
  <c r="K332" i="38"/>
  <c r="I269" i="38" s="1"/>
  <c r="H241" i="38"/>
  <c r="H266" i="38"/>
  <c r="H256" i="38"/>
  <c r="H245" i="38"/>
  <c r="H243" i="38"/>
  <c r="H248" i="38"/>
  <c r="K340" i="38"/>
  <c r="I291" i="38" s="1"/>
  <c r="H279" i="38"/>
  <c r="H236" i="38"/>
  <c r="K313" i="38"/>
  <c r="I296" i="38" s="1"/>
  <c r="K342" i="38"/>
  <c r="H265" i="38"/>
  <c r="K330" i="38"/>
  <c r="I295" i="38" s="1"/>
  <c r="H253" i="38"/>
  <c r="H232" i="38"/>
  <c r="H246" i="38"/>
  <c r="H218" i="38"/>
  <c r="H244" i="38"/>
  <c r="H217" i="38"/>
  <c r="H235" i="38"/>
  <c r="H221" i="38"/>
  <c r="H230" i="38"/>
  <c r="K336" i="38"/>
  <c r="H242" i="38"/>
  <c r="K341" i="38"/>
  <c r="I258" i="38" s="1"/>
  <c r="H258" i="38"/>
  <c r="H233" i="38"/>
  <c r="H226" i="38"/>
  <c r="H214" i="38"/>
  <c r="K328" i="38"/>
  <c r="I238" i="38" s="1"/>
  <c r="H238" i="38"/>
  <c r="H215" i="38"/>
  <c r="H237" i="38"/>
  <c r="H231" i="38"/>
  <c r="H222" i="38"/>
  <c r="H210" i="38"/>
  <c r="H186" i="38"/>
  <c r="H213" i="38"/>
  <c r="H223" i="38"/>
  <c r="H211" i="38"/>
  <c r="H219" i="38"/>
  <c r="H227" i="38"/>
  <c r="H208" i="38"/>
  <c r="H216" i="38"/>
  <c r="H207" i="38"/>
  <c r="H108" i="38"/>
  <c r="H220" i="38"/>
  <c r="H188" i="38"/>
  <c r="H205" i="38"/>
  <c r="H206" i="38"/>
  <c r="H203" i="38"/>
  <c r="H199" i="38"/>
  <c r="H192" i="38"/>
  <c r="H200" i="38"/>
  <c r="H198" i="38"/>
  <c r="H190" i="38"/>
  <c r="H184" i="38"/>
  <c r="H193" i="38"/>
  <c r="K327" i="38"/>
  <c r="H180" i="38"/>
  <c r="H174" i="38"/>
  <c r="H176" i="38"/>
  <c r="H183" i="38"/>
  <c r="H139" i="38"/>
  <c r="H202" i="38"/>
  <c r="H161" i="38"/>
  <c r="H172" i="38"/>
  <c r="H178" i="38"/>
  <c r="H168" i="38"/>
  <c r="H165" i="38"/>
  <c r="H153" i="38"/>
  <c r="H164" i="38"/>
  <c r="H182" i="38"/>
  <c r="H158" i="38"/>
  <c r="H166" i="38"/>
  <c r="H93" i="38"/>
  <c r="H160" i="38"/>
  <c r="H151" i="38"/>
  <c r="H150" i="38"/>
  <c r="K319" i="38"/>
  <c r="H136" i="38"/>
  <c r="H126" i="38"/>
  <c r="H162" i="38"/>
  <c r="H146" i="38"/>
  <c r="H129" i="38"/>
  <c r="K318" i="38"/>
  <c r="I300" i="38" s="1"/>
  <c r="H141" i="38"/>
  <c r="K335" i="38"/>
  <c r="I142" i="38" s="1"/>
  <c r="H142" i="38"/>
  <c r="K338" i="38"/>
  <c r="H135" i="38"/>
  <c r="H130" i="38"/>
  <c r="H131" i="38"/>
  <c r="H116" i="38"/>
  <c r="H122" i="38"/>
  <c r="K324" i="38"/>
  <c r="I301" i="38" s="1"/>
  <c r="H125" i="38"/>
  <c r="H118" i="38"/>
  <c r="H87" i="38"/>
  <c r="H79" i="38"/>
  <c r="H117" i="38"/>
  <c r="H112" i="38"/>
  <c r="H114" i="38"/>
  <c r="H119" i="38"/>
  <c r="H106" i="38"/>
  <c r="H123" i="38"/>
  <c r="H109" i="38"/>
  <c r="H104" i="38"/>
  <c r="H110" i="38"/>
  <c r="H97" i="38"/>
  <c r="H105" i="38"/>
  <c r="K322" i="38"/>
  <c r="H102" i="38"/>
  <c r="H84" i="38"/>
  <c r="H103" i="38"/>
  <c r="H50" i="38"/>
  <c r="H98" i="38"/>
  <c r="H101" i="38"/>
  <c r="H94" i="38"/>
  <c r="H100" i="38"/>
  <c r="H68" i="38"/>
  <c r="H95" i="38"/>
  <c r="H85" i="38"/>
  <c r="H91" i="38"/>
  <c r="H86" i="38"/>
  <c r="H90" i="38"/>
  <c r="D89" i="38"/>
  <c r="E64" i="45" s="1"/>
  <c r="H77" i="38"/>
  <c r="H81" i="38"/>
  <c r="H75" i="38"/>
  <c r="H80" i="38"/>
  <c r="K325" i="38"/>
  <c r="I187" i="38" s="1"/>
  <c r="H66" i="38"/>
  <c r="H42" i="38"/>
  <c r="H65" i="38"/>
  <c r="H53" i="38"/>
  <c r="H64" i="38"/>
  <c r="I236" i="38"/>
  <c r="H63" i="38"/>
  <c r="D113" i="37"/>
  <c r="D67" i="38"/>
  <c r="E66" i="45" s="1"/>
  <c r="H49" i="38"/>
  <c r="H60" i="38"/>
  <c r="K321" i="38"/>
  <c r="I306" i="38" s="1"/>
  <c r="H59" i="38"/>
  <c r="K320" i="38"/>
  <c r="H58" i="38"/>
  <c r="K317" i="38"/>
  <c r="H57" i="38"/>
  <c r="K323" i="38"/>
  <c r="H51" i="38"/>
  <c r="K314" i="38"/>
  <c r="H47" i="38"/>
  <c r="K316" i="38"/>
  <c r="H39" i="38"/>
  <c r="K315" i="38"/>
  <c r="H27" i="38"/>
  <c r="I149" i="33"/>
  <c r="J149" i="33"/>
  <c r="K149" i="33"/>
  <c r="L149" i="33"/>
  <c r="M149" i="33"/>
  <c r="P16" i="85"/>
  <c r="T30" i="85"/>
  <c r="D18" i="85" s="1"/>
  <c r="P30" i="85"/>
  <c r="D4" i="85" s="1"/>
  <c r="T16" i="85"/>
  <c r="R149" i="33" l="1"/>
  <c r="I264" i="38"/>
  <c r="I307" i="38"/>
  <c r="I297" i="38"/>
  <c r="I278" i="38"/>
  <c r="I303" i="38"/>
  <c r="I288" i="38"/>
  <c r="I241" i="38"/>
  <c r="I289" i="38"/>
  <c r="I282" i="38"/>
  <c r="I286" i="38"/>
  <c r="I275" i="38"/>
  <c r="I246" i="38"/>
  <c r="I281" i="38"/>
  <c r="I250" i="38"/>
  <c r="I279" i="38"/>
  <c r="I285" i="38"/>
  <c r="I265" i="38"/>
  <c r="I284" i="38"/>
  <c r="I266" i="38"/>
  <c r="I271" i="38"/>
  <c r="I270" i="38"/>
  <c r="I268" i="38"/>
  <c r="I249" i="38"/>
  <c r="I262" i="38"/>
  <c r="I257" i="38"/>
  <c r="I261" i="38"/>
  <c r="I245" i="38"/>
  <c r="I210" i="38"/>
  <c r="I256" i="38"/>
  <c r="I242" i="38"/>
  <c r="I254" i="38"/>
  <c r="I243" i="38"/>
  <c r="I248" i="38"/>
  <c r="I253" i="38"/>
  <c r="I218" i="38"/>
  <c r="I244" i="38"/>
  <c r="I217" i="38"/>
  <c r="I235" i="38"/>
  <c r="I221" i="38"/>
  <c r="I230" i="38"/>
  <c r="I233" i="38"/>
  <c r="I172" i="38"/>
  <c r="I239" i="38"/>
  <c r="I237" i="38"/>
  <c r="I232" i="38"/>
  <c r="I214" i="38"/>
  <c r="I222" i="38"/>
  <c r="I231" i="38"/>
  <c r="I223" i="38"/>
  <c r="I211" i="38"/>
  <c r="I186" i="38"/>
  <c r="I213" i="38"/>
  <c r="I219" i="38"/>
  <c r="I227" i="38"/>
  <c r="I226" i="38"/>
  <c r="I208" i="38"/>
  <c r="I216" i="38"/>
  <c r="I207" i="38"/>
  <c r="I108" i="38"/>
  <c r="I220" i="38"/>
  <c r="I188" i="38"/>
  <c r="I199" i="38"/>
  <c r="I205" i="38"/>
  <c r="I206" i="38"/>
  <c r="I203" i="38"/>
  <c r="I117" i="38"/>
  <c r="I102" i="38"/>
  <c r="I198" i="38"/>
  <c r="I192" i="38"/>
  <c r="I200" i="38"/>
  <c r="I202" i="38"/>
  <c r="I215" i="38"/>
  <c r="I190" i="38"/>
  <c r="I184" i="38"/>
  <c r="I193" i="38"/>
  <c r="I180" i="38"/>
  <c r="I176" i="38"/>
  <c r="I183" i="38"/>
  <c r="I164" i="38"/>
  <c r="I174" i="38"/>
  <c r="I168" i="38"/>
  <c r="I178" i="38"/>
  <c r="I182" i="38"/>
  <c r="I160" i="38"/>
  <c r="I165" i="38"/>
  <c r="I158" i="38"/>
  <c r="I166" i="38"/>
  <c r="I135" i="38"/>
  <c r="I161" i="38"/>
  <c r="I80" i="38"/>
  <c r="I153" i="38"/>
  <c r="I150" i="38"/>
  <c r="I151" i="38"/>
  <c r="I162" i="38"/>
  <c r="I136" i="38"/>
  <c r="I146" i="38"/>
  <c r="I125" i="38"/>
  <c r="I139" i="38"/>
  <c r="I129" i="38"/>
  <c r="I141" i="38"/>
  <c r="I130" i="38"/>
  <c r="I122" i="38"/>
  <c r="I131" i="38"/>
  <c r="I110" i="38"/>
  <c r="I126" i="38"/>
  <c r="I105" i="38"/>
  <c r="I101" i="38"/>
  <c r="I116" i="38"/>
  <c r="I118" i="38"/>
  <c r="I109" i="38"/>
  <c r="I112" i="38"/>
  <c r="I123" i="38"/>
  <c r="I114" i="38"/>
  <c r="I119" i="38"/>
  <c r="I100" i="38"/>
  <c r="I104" i="38"/>
  <c r="I103" i="38"/>
  <c r="I106" i="38"/>
  <c r="I91" i="38"/>
  <c r="I98" i="38"/>
  <c r="I95" i="38"/>
  <c r="I94" i="38"/>
  <c r="I90" i="38"/>
  <c r="I97" i="38"/>
  <c r="I57" i="38"/>
  <c r="I93" i="38"/>
  <c r="H89" i="38"/>
  <c r="I89" i="38"/>
  <c r="I66" i="38"/>
  <c r="I87" i="38"/>
  <c r="I58" i="38"/>
  <c r="I86" i="38"/>
  <c r="I81" i="38"/>
  <c r="I85" i="38"/>
  <c r="I65" i="38"/>
  <c r="I84" i="38"/>
  <c r="I59" i="38"/>
  <c r="I79" i="38"/>
  <c r="I63" i="38"/>
  <c r="I75" i="38"/>
  <c r="I60" i="38"/>
  <c r="I77" i="38"/>
  <c r="H67" i="38"/>
  <c r="I67" i="38"/>
  <c r="I64" i="38"/>
  <c r="I68" i="38"/>
  <c r="I27" i="38"/>
  <c r="I53" i="38"/>
  <c r="I51" i="38"/>
  <c r="I50" i="38"/>
  <c r="I47" i="38"/>
  <c r="I49" i="38"/>
  <c r="I39" i="38"/>
  <c r="I42" i="38"/>
  <c r="N149" i="33"/>
  <c r="D16" i="85"/>
  <c r="D10" i="85"/>
  <c r="D14" i="85"/>
  <c r="D8" i="85"/>
  <c r="D6" i="85"/>
  <c r="D12" i="85"/>
  <c r="D142" i="33"/>
  <c r="H34" i="73"/>
  <c r="K2" i="71"/>
  <c r="X498" i="71"/>
  <c r="Y498" i="71"/>
  <c r="X497" i="71"/>
  <c r="Y497" i="71"/>
  <c r="D496" i="71"/>
  <c r="D497" i="71"/>
  <c r="D498" i="71"/>
  <c r="X496" i="71"/>
  <c r="Y496" i="71"/>
  <c r="A496" i="71"/>
  <c r="A497" i="71"/>
  <c r="A498" i="71"/>
  <c r="X495" i="71"/>
  <c r="Y495" i="71"/>
  <c r="D495" i="71"/>
  <c r="D494" i="71"/>
  <c r="X494" i="71"/>
  <c r="Y494" i="71"/>
  <c r="A493" i="71"/>
  <c r="A494" i="71"/>
  <c r="A495" i="71"/>
  <c r="G37" i="73"/>
  <c r="D147" i="37" l="1"/>
  <c r="D148" i="38"/>
  <c r="E192" i="45" s="1"/>
  <c r="K142" i="33"/>
  <c r="J142" i="33"/>
  <c r="I142" i="33"/>
  <c r="L142" i="33"/>
  <c r="M142" i="33"/>
  <c r="J36" i="76"/>
  <c r="R142" i="33" l="1"/>
  <c r="H148" i="38"/>
  <c r="I148" i="38"/>
  <c r="N142" i="33"/>
  <c r="N327" i="33"/>
  <c r="N328" i="33"/>
  <c r="N329" i="33"/>
  <c r="N330" i="33"/>
  <c r="N335" i="33"/>
  <c r="N341" i="33"/>
  <c r="N342" i="33"/>
  <c r="N343" i="33"/>
  <c r="N344" i="33"/>
  <c r="N345" i="33"/>
  <c r="N347" i="33"/>
  <c r="N348" i="33"/>
  <c r="N349" i="33"/>
  <c r="N350" i="33"/>
  <c r="N351" i="33"/>
  <c r="N352" i="33"/>
  <c r="N353" i="33"/>
  <c r="N354" i="33"/>
  <c r="N355" i="33"/>
  <c r="N356" i="33"/>
  <c r="N357" i="33"/>
  <c r="N358" i="33"/>
  <c r="N359" i="33"/>
  <c r="N360" i="33"/>
  <c r="N361" i="33"/>
  <c r="N324" i="33"/>
  <c r="N325" i="33"/>
  <c r="N326" i="33"/>
  <c r="N323" i="33"/>
  <c r="N337" i="33"/>
  <c r="M300" i="33"/>
  <c r="N339" i="33"/>
  <c r="N300" i="33" l="1"/>
  <c r="N340" i="33"/>
  <c r="M216" i="33"/>
  <c r="Y493" i="71"/>
  <c r="X493" i="71"/>
  <c r="A492" i="71"/>
  <c r="D493" i="71"/>
  <c r="D492" i="71"/>
  <c r="X492" i="71"/>
  <c r="Y492" i="71"/>
  <c r="A468" i="71"/>
  <c r="A471" i="71"/>
  <c r="A472" i="71"/>
  <c r="A473" i="71"/>
  <c r="A474" i="71"/>
  <c r="A475" i="71"/>
  <c r="A476" i="71"/>
  <c r="A477" i="71"/>
  <c r="A478" i="71"/>
  <c r="A479" i="71"/>
  <c r="A480" i="71"/>
  <c r="A481" i="71"/>
  <c r="A482" i="71"/>
  <c r="A483" i="71"/>
  <c r="A484" i="71"/>
  <c r="A485" i="71"/>
  <c r="A486" i="71"/>
  <c r="A487" i="71"/>
  <c r="A488" i="71"/>
  <c r="A489" i="71"/>
  <c r="A490" i="71"/>
  <c r="A491" i="71"/>
  <c r="Y491" i="71"/>
  <c r="X491" i="71"/>
  <c r="Y490" i="71"/>
  <c r="X490" i="71"/>
  <c r="D490" i="71"/>
  <c r="Y489" i="71"/>
  <c r="X489" i="71"/>
  <c r="D489" i="71"/>
  <c r="Y488" i="71"/>
  <c r="X488" i="71"/>
  <c r="D488" i="71"/>
  <c r="D487" i="71"/>
  <c r="X487" i="71"/>
  <c r="Y487" i="71"/>
  <c r="N216" i="33" l="1"/>
  <c r="D140" i="33"/>
  <c r="D54" i="38" s="1"/>
  <c r="E51" i="45" s="1"/>
  <c r="D141" i="33"/>
  <c r="C24" i="50"/>
  <c r="C21" i="50"/>
  <c r="C22" i="50"/>
  <c r="C26" i="50"/>
  <c r="C27" i="50"/>
  <c r="C28" i="50"/>
  <c r="AI26" i="81"/>
  <c r="D143" i="33"/>
  <c r="C29" i="50"/>
  <c r="Y486" i="71"/>
  <c r="X486" i="71"/>
  <c r="D486" i="71"/>
  <c r="D482" i="71"/>
  <c r="D483" i="71"/>
  <c r="D484" i="71"/>
  <c r="X482" i="71"/>
  <c r="Y482" i="71"/>
  <c r="X483" i="71"/>
  <c r="Y483" i="71"/>
  <c r="X484" i="71"/>
  <c r="Y484" i="71"/>
  <c r="X485" i="71"/>
  <c r="Y485" i="71"/>
  <c r="D107" i="37" l="1"/>
  <c r="D189" i="38"/>
  <c r="D28" i="38"/>
  <c r="H28" i="38" s="1"/>
  <c r="D154" i="37"/>
  <c r="I54" i="38"/>
  <c r="H54" i="38"/>
  <c r="D129" i="37"/>
  <c r="D61" i="38"/>
  <c r="E50" i="45" s="1"/>
  <c r="M143" i="33"/>
  <c r="L143" i="33"/>
  <c r="K143" i="33"/>
  <c r="J143" i="33"/>
  <c r="I143" i="33"/>
  <c r="M141" i="33"/>
  <c r="L141" i="33"/>
  <c r="K141" i="33"/>
  <c r="J141" i="33"/>
  <c r="I141" i="33"/>
  <c r="L140" i="33"/>
  <c r="K140" i="33"/>
  <c r="J140" i="33"/>
  <c r="I140" i="33"/>
  <c r="M140" i="33"/>
  <c r="X480" i="71"/>
  <c r="X481" i="71"/>
  <c r="D480" i="71"/>
  <c r="D481" i="71"/>
  <c r="Y479" i="71"/>
  <c r="Y480" i="71"/>
  <c r="Y481" i="71"/>
  <c r="X477" i="71"/>
  <c r="X478" i="71"/>
  <c r="X479" i="71"/>
  <c r="D479" i="71"/>
  <c r="D477" i="71"/>
  <c r="D476" i="71"/>
  <c r="X476" i="71"/>
  <c r="Y470" i="71"/>
  <c r="Y471" i="71"/>
  <c r="Y472" i="71"/>
  <c r="Y473" i="71"/>
  <c r="Y474" i="71"/>
  <c r="Y475" i="71"/>
  <c r="Y476" i="71"/>
  <c r="Y477" i="71"/>
  <c r="Y478" i="71"/>
  <c r="X470" i="71"/>
  <c r="X471" i="71"/>
  <c r="X472" i="71"/>
  <c r="X473" i="71"/>
  <c r="X474" i="71"/>
  <c r="X475" i="71"/>
  <c r="A469" i="71"/>
  <c r="A470" i="71"/>
  <c r="X469" i="71"/>
  <c r="Y469" i="71"/>
  <c r="D468" i="71"/>
  <c r="D469" i="71"/>
  <c r="D470" i="71"/>
  <c r="D471" i="71"/>
  <c r="D472" i="71"/>
  <c r="D473" i="71"/>
  <c r="D474" i="71"/>
  <c r="D475" i="71"/>
  <c r="X468" i="71"/>
  <c r="Y468" i="71"/>
  <c r="G95" i="37"/>
  <c r="G96" i="37"/>
  <c r="G97" i="37"/>
  <c r="G94" i="37"/>
  <c r="J18" i="26"/>
  <c r="G98" i="37"/>
  <c r="G99" i="37"/>
  <c r="G100" i="37"/>
  <c r="G93" i="37"/>
  <c r="G92" i="37"/>
  <c r="G91" i="37"/>
  <c r="G90" i="37"/>
  <c r="G89" i="37"/>
  <c r="D137" i="33"/>
  <c r="D138" i="33"/>
  <c r="D247" i="38" s="1"/>
  <c r="G85" i="37"/>
  <c r="G86" i="37"/>
  <c r="G87" i="37"/>
  <c r="G88" i="37"/>
  <c r="Y467" i="71"/>
  <c r="X467" i="71"/>
  <c r="D467" i="71"/>
  <c r="A467" i="71"/>
  <c r="D132" i="33"/>
  <c r="D73" i="38" s="1"/>
  <c r="E72" i="45" s="1"/>
  <c r="G80" i="37"/>
  <c r="G81" i="37"/>
  <c r="G82" i="37"/>
  <c r="G83" i="37"/>
  <c r="G84" i="37"/>
  <c r="G79" i="37"/>
  <c r="X466" i="71"/>
  <c r="D466" i="71"/>
  <c r="X465" i="71"/>
  <c r="D465" i="71"/>
  <c r="Y465" i="71"/>
  <c r="Y466" i="71"/>
  <c r="D464" i="71"/>
  <c r="A463" i="71"/>
  <c r="A464" i="71"/>
  <c r="A465" i="71"/>
  <c r="A466" i="71"/>
  <c r="X464" i="71"/>
  <c r="Y464" i="71"/>
  <c r="D139" i="33"/>
  <c r="D130" i="33"/>
  <c r="D155" i="38" s="1"/>
  <c r="E125" i="45" s="1"/>
  <c r="G77" i="37"/>
  <c r="G78" i="37"/>
  <c r="G76" i="37"/>
  <c r="Y463" i="71"/>
  <c r="X463" i="71"/>
  <c r="Y462" i="71"/>
  <c r="X462" i="71"/>
  <c r="D462" i="71"/>
  <c r="Y461" i="71"/>
  <c r="X461" i="71"/>
  <c r="D461" i="71"/>
  <c r="D460" i="71"/>
  <c r="Y460" i="71"/>
  <c r="X460" i="71"/>
  <c r="D459" i="71"/>
  <c r="A461" i="71"/>
  <c r="A462" i="71"/>
  <c r="A459" i="71"/>
  <c r="A460" i="71"/>
  <c r="X459" i="71"/>
  <c r="Y459" i="71"/>
  <c r="D134" i="33"/>
  <c r="D153" i="37" s="1"/>
  <c r="C82" i="50"/>
  <c r="G72" i="37"/>
  <c r="G73" i="37"/>
  <c r="G74" i="37"/>
  <c r="G75" i="37"/>
  <c r="Y458" i="71"/>
  <c r="X458" i="71"/>
  <c r="A458" i="71"/>
  <c r="Y457" i="71"/>
  <c r="X457" i="71"/>
  <c r="D457" i="71"/>
  <c r="Y456" i="71"/>
  <c r="X456" i="71"/>
  <c r="D456" i="71"/>
  <c r="Y455" i="71"/>
  <c r="X455" i="71"/>
  <c r="D455" i="71"/>
  <c r="Y454" i="71"/>
  <c r="X454" i="71"/>
  <c r="D454" i="71"/>
  <c r="D453" i="71"/>
  <c r="A453" i="71"/>
  <c r="A454" i="71"/>
  <c r="A455" i="71"/>
  <c r="A456" i="71"/>
  <c r="A457" i="71"/>
  <c r="X453" i="71"/>
  <c r="Y453" i="71"/>
  <c r="D133" i="33"/>
  <c r="D72" i="38" s="1"/>
  <c r="E53" i="45" s="1"/>
  <c r="P15" i="73"/>
  <c r="C14" i="66"/>
  <c r="G69" i="37"/>
  <c r="G70" i="37"/>
  <c r="G71" i="37"/>
  <c r="G68" i="37"/>
  <c r="G64" i="37"/>
  <c r="G65" i="37"/>
  <c r="G66" i="37"/>
  <c r="G67" i="37"/>
  <c r="G63" i="37"/>
  <c r="D452" i="71"/>
  <c r="Y452" i="71"/>
  <c r="X452" i="71"/>
  <c r="Y451" i="71"/>
  <c r="X451" i="71"/>
  <c r="D451" i="71"/>
  <c r="Y450" i="71"/>
  <c r="X450" i="71"/>
  <c r="D450" i="71"/>
  <c r="A449" i="71"/>
  <c r="A450" i="71"/>
  <c r="A451" i="71"/>
  <c r="A452" i="71"/>
  <c r="Y449" i="71"/>
  <c r="X449" i="71"/>
  <c r="Y448" i="71"/>
  <c r="X448" i="71"/>
  <c r="D448" i="71"/>
  <c r="Y447" i="71"/>
  <c r="X447" i="71"/>
  <c r="D447" i="71"/>
  <c r="Y446" i="71"/>
  <c r="X446" i="71"/>
  <c r="D446" i="71"/>
  <c r="Y445" i="71"/>
  <c r="X445" i="71"/>
  <c r="D445" i="71"/>
  <c r="D444" i="71"/>
  <c r="A443" i="71"/>
  <c r="A444" i="71"/>
  <c r="A445" i="71"/>
  <c r="A446" i="71"/>
  <c r="A447" i="71"/>
  <c r="A448" i="71"/>
  <c r="X444" i="71"/>
  <c r="Y444" i="71"/>
  <c r="J128" i="33"/>
  <c r="Q22" i="73"/>
  <c r="Y443" i="71"/>
  <c r="X443" i="71"/>
  <c r="Y442" i="71"/>
  <c r="X442" i="71"/>
  <c r="D442" i="71"/>
  <c r="A442" i="71"/>
  <c r="Y441" i="71"/>
  <c r="X441" i="71"/>
  <c r="D441" i="71"/>
  <c r="Y440" i="71"/>
  <c r="X440" i="71"/>
  <c r="D440" i="71"/>
  <c r="D439" i="71"/>
  <c r="A439" i="71"/>
  <c r="A440" i="71"/>
  <c r="A441" i="71"/>
  <c r="X439" i="71"/>
  <c r="Y439" i="71"/>
  <c r="G62" i="37"/>
  <c r="R143" i="33" l="1"/>
  <c r="R140" i="33"/>
  <c r="R141" i="33"/>
  <c r="H247" i="38"/>
  <c r="I247" i="38"/>
  <c r="D228" i="37"/>
  <c r="H189" i="38"/>
  <c r="I189" i="38"/>
  <c r="H155" i="38"/>
  <c r="I155" i="38"/>
  <c r="D216" i="37"/>
  <c r="D171" i="38"/>
  <c r="E115" i="45" s="1"/>
  <c r="I130" i="33"/>
  <c r="D225" i="37"/>
  <c r="I73" i="38"/>
  <c r="H73" i="38"/>
  <c r="I72" i="38"/>
  <c r="H72" i="38"/>
  <c r="I28" i="38"/>
  <c r="D130" i="37"/>
  <c r="D69" i="38"/>
  <c r="E52" i="45" s="1"/>
  <c r="H61" i="38"/>
  <c r="I61" i="38"/>
  <c r="M132" i="33"/>
  <c r="D146" i="37"/>
  <c r="M134" i="33"/>
  <c r="D44" i="38"/>
  <c r="E195" i="45" s="1"/>
  <c r="M133" i="33"/>
  <c r="D132" i="37"/>
  <c r="N143" i="33"/>
  <c r="N141" i="33"/>
  <c r="N140" i="33"/>
  <c r="M139" i="33"/>
  <c r="K139" i="33"/>
  <c r="J139" i="33"/>
  <c r="R139" i="33" s="1"/>
  <c r="I139" i="33"/>
  <c r="L139" i="33"/>
  <c r="J138" i="33"/>
  <c r="L138" i="33"/>
  <c r="K138" i="33"/>
  <c r="I138" i="33"/>
  <c r="I137" i="33"/>
  <c r="J137" i="33"/>
  <c r="K137" i="33"/>
  <c r="L137" i="33"/>
  <c r="M137" i="33"/>
  <c r="I135" i="33"/>
  <c r="J135" i="33"/>
  <c r="K135" i="33"/>
  <c r="L135" i="33"/>
  <c r="M135" i="33"/>
  <c r="K134" i="33"/>
  <c r="I134" i="33"/>
  <c r="J134" i="33"/>
  <c r="L134" i="33"/>
  <c r="K133" i="33"/>
  <c r="L133" i="33"/>
  <c r="I133" i="33"/>
  <c r="J133" i="33"/>
  <c r="I132" i="33"/>
  <c r="J132" i="33"/>
  <c r="K132" i="33"/>
  <c r="L132" i="33"/>
  <c r="K130" i="33"/>
  <c r="M130" i="33"/>
  <c r="L130" i="33"/>
  <c r="J130" i="33"/>
  <c r="M128" i="33"/>
  <c r="L128" i="33"/>
  <c r="K128" i="33"/>
  <c r="R128" i="33" s="1"/>
  <c r="I128" i="33"/>
  <c r="G59" i="37"/>
  <c r="G60" i="37"/>
  <c r="G61" i="37"/>
  <c r="G58" i="37"/>
  <c r="Y438" i="71"/>
  <c r="X438" i="71"/>
  <c r="D438" i="71"/>
  <c r="Y437" i="71"/>
  <c r="X437" i="71"/>
  <c r="D437" i="71"/>
  <c r="Y436" i="71"/>
  <c r="X436" i="71"/>
  <c r="D436" i="71"/>
  <c r="A436" i="71"/>
  <c r="A437" i="71"/>
  <c r="A438" i="71"/>
  <c r="D136" i="33"/>
  <c r="D152" i="37" s="1"/>
  <c r="G53" i="37"/>
  <c r="G54" i="37"/>
  <c r="G55" i="37"/>
  <c r="G56" i="37"/>
  <c r="G57" i="37"/>
  <c r="G52" i="37"/>
  <c r="Y435" i="71"/>
  <c r="X435" i="71"/>
  <c r="Y434" i="71"/>
  <c r="X434" i="71"/>
  <c r="D434" i="71"/>
  <c r="Y433" i="71"/>
  <c r="X433" i="71"/>
  <c r="D433" i="71"/>
  <c r="A433" i="71"/>
  <c r="A434" i="71"/>
  <c r="A435" i="71"/>
  <c r="A432" i="71"/>
  <c r="Y432" i="71"/>
  <c r="X432" i="71"/>
  <c r="D432" i="71"/>
  <c r="D125" i="33"/>
  <c r="D129" i="33"/>
  <c r="Y431" i="71"/>
  <c r="X431" i="71"/>
  <c r="Y430" i="71"/>
  <c r="X430" i="71"/>
  <c r="D430" i="71"/>
  <c r="Y429" i="71"/>
  <c r="X429" i="71"/>
  <c r="D429" i="71"/>
  <c r="Y428" i="71"/>
  <c r="X428" i="71"/>
  <c r="D428" i="71"/>
  <c r="D427" i="71"/>
  <c r="A427" i="71"/>
  <c r="A428" i="71"/>
  <c r="A429" i="71"/>
  <c r="A430" i="71"/>
  <c r="A431" i="71"/>
  <c r="X427" i="71"/>
  <c r="Y427" i="71"/>
  <c r="I45" i="82"/>
  <c r="R135" i="33" l="1"/>
  <c r="R132" i="33"/>
  <c r="R134" i="33"/>
  <c r="R138" i="33"/>
  <c r="R130" i="33"/>
  <c r="R133" i="33"/>
  <c r="R137" i="33"/>
  <c r="H171" i="38"/>
  <c r="I171" i="38"/>
  <c r="D224" i="37"/>
  <c r="D132" i="38"/>
  <c r="E112" i="45" s="1"/>
  <c r="I69" i="38"/>
  <c r="H69" i="38"/>
  <c r="D62" i="38"/>
  <c r="E71" i="45" s="1"/>
  <c r="D145" i="37"/>
  <c r="I44" i="38"/>
  <c r="H44" i="38"/>
  <c r="D23" i="38"/>
  <c r="E19" i="45" s="1"/>
  <c r="N139" i="33"/>
  <c r="N137" i="33"/>
  <c r="N135" i="33"/>
  <c r="L136" i="33"/>
  <c r="M136" i="33"/>
  <c r="I136" i="33"/>
  <c r="J136" i="33"/>
  <c r="K136" i="33"/>
  <c r="N132" i="33"/>
  <c r="N134" i="33"/>
  <c r="N133" i="33"/>
  <c r="N130" i="33"/>
  <c r="M129" i="33"/>
  <c r="J129" i="33"/>
  <c r="K129" i="33"/>
  <c r="L129" i="33"/>
  <c r="I129" i="33"/>
  <c r="N128" i="33"/>
  <c r="L126" i="33"/>
  <c r="M126" i="33"/>
  <c r="I126" i="33"/>
  <c r="J126" i="33"/>
  <c r="R126" i="33" s="1"/>
  <c r="K126" i="33"/>
  <c r="I125" i="33"/>
  <c r="J125" i="33"/>
  <c r="K125" i="33"/>
  <c r="L125" i="33"/>
  <c r="M125" i="33"/>
  <c r="G49" i="37"/>
  <c r="G50" i="37"/>
  <c r="G51" i="37"/>
  <c r="G48" i="37"/>
  <c r="E11" i="38"/>
  <c r="G46" i="37"/>
  <c r="G47" i="37"/>
  <c r="G45" i="37"/>
  <c r="Y426" i="71"/>
  <c r="X426" i="71"/>
  <c r="A426" i="71"/>
  <c r="Y425" i="71"/>
  <c r="X425" i="71"/>
  <c r="D425" i="71"/>
  <c r="Y424" i="71"/>
  <c r="X424" i="71"/>
  <c r="D424" i="71"/>
  <c r="Y423" i="71"/>
  <c r="X423" i="71"/>
  <c r="D423" i="71"/>
  <c r="Y422" i="71"/>
  <c r="X422" i="71"/>
  <c r="D422" i="71"/>
  <c r="D421" i="71"/>
  <c r="A421" i="71"/>
  <c r="A422" i="71"/>
  <c r="A423" i="71"/>
  <c r="A424" i="71"/>
  <c r="A425" i="71"/>
  <c r="X421" i="71"/>
  <c r="Y421" i="71"/>
  <c r="D127" i="33"/>
  <c r="D131" i="33"/>
  <c r="D292" i="38" s="1"/>
  <c r="G42" i="37"/>
  <c r="G43" i="37"/>
  <c r="G44" i="37"/>
  <c r="G41" i="37"/>
  <c r="Y420" i="71"/>
  <c r="X420" i="71"/>
  <c r="D420" i="71"/>
  <c r="A420" i="71"/>
  <c r="Y419" i="71"/>
  <c r="X419" i="71"/>
  <c r="A419" i="71"/>
  <c r="D419" i="71"/>
  <c r="Y418" i="71"/>
  <c r="X418" i="71"/>
  <c r="D418" i="71"/>
  <c r="A418" i="71"/>
  <c r="D417" i="71"/>
  <c r="A417" i="71"/>
  <c r="X417" i="71"/>
  <c r="Y417" i="71"/>
  <c r="G38" i="37"/>
  <c r="G39" i="37"/>
  <c r="G40" i="37"/>
  <c r="G37" i="37"/>
  <c r="X415" i="71"/>
  <c r="Y415" i="71"/>
  <c r="X416" i="71"/>
  <c r="Y416" i="71"/>
  <c r="D415" i="71"/>
  <c r="Y414" i="71"/>
  <c r="X414" i="71"/>
  <c r="D414" i="71"/>
  <c r="Y413" i="71"/>
  <c r="X413" i="71"/>
  <c r="D413" i="71"/>
  <c r="Y412" i="71"/>
  <c r="X412" i="71"/>
  <c r="D412" i="71"/>
  <c r="D411" i="71"/>
  <c r="A411" i="71"/>
  <c r="A412" i="71"/>
  <c r="A413" i="71"/>
  <c r="A414" i="71"/>
  <c r="A415" i="71"/>
  <c r="A416" i="71"/>
  <c r="X411" i="71"/>
  <c r="Y411" i="71"/>
  <c r="D121" i="33"/>
  <c r="D120" i="33"/>
  <c r="Y410" i="71"/>
  <c r="X410" i="71"/>
  <c r="A410" i="71"/>
  <c r="Y409" i="71"/>
  <c r="X409" i="71"/>
  <c r="D409" i="71"/>
  <c r="A409" i="71"/>
  <c r="Y408" i="71"/>
  <c r="X408" i="71"/>
  <c r="D408" i="71"/>
  <c r="A408" i="71"/>
  <c r="Y407" i="71"/>
  <c r="X407" i="71"/>
  <c r="D407" i="71"/>
  <c r="A407" i="71"/>
  <c r="D406" i="71"/>
  <c r="A406" i="71"/>
  <c r="X406" i="71"/>
  <c r="Y406" i="71"/>
  <c r="R125" i="33" l="1"/>
  <c r="R136" i="33"/>
  <c r="R129" i="33"/>
  <c r="H292" i="38"/>
  <c r="I292" i="38"/>
  <c r="D229" i="37"/>
  <c r="D277" i="37"/>
  <c r="D156" i="38"/>
  <c r="E114" i="45" s="1"/>
  <c r="H132" i="38"/>
  <c r="I132" i="38"/>
  <c r="D131" i="37"/>
  <c r="D76" i="38"/>
  <c r="E49" i="45" s="1"/>
  <c r="I62" i="38"/>
  <c r="H62" i="38"/>
  <c r="H23" i="38"/>
  <c r="D76" i="37"/>
  <c r="D41" i="38"/>
  <c r="E13" i="45" s="1"/>
  <c r="I23" i="38"/>
  <c r="N136" i="33"/>
  <c r="M131" i="33"/>
  <c r="J131" i="33"/>
  <c r="L131" i="33"/>
  <c r="K131" i="33"/>
  <c r="I131" i="33"/>
  <c r="N129" i="33"/>
  <c r="I127" i="33"/>
  <c r="M127" i="33"/>
  <c r="J127" i="33"/>
  <c r="K127" i="33"/>
  <c r="L127" i="33"/>
  <c r="N125" i="33"/>
  <c r="N126" i="33"/>
  <c r="L121" i="33"/>
  <c r="M121" i="33"/>
  <c r="I121" i="33"/>
  <c r="J121" i="33"/>
  <c r="K121" i="33"/>
  <c r="I120" i="33"/>
  <c r="J120" i="33"/>
  <c r="K120" i="33"/>
  <c r="L120" i="33"/>
  <c r="M120" i="33"/>
  <c r="I122" i="33"/>
  <c r="J122" i="33"/>
  <c r="R122" i="33" s="1"/>
  <c r="K122" i="33"/>
  <c r="L122" i="33"/>
  <c r="M122" i="33"/>
  <c r="G36" i="37"/>
  <c r="G35" i="37"/>
  <c r="G34" i="37"/>
  <c r="G33" i="37"/>
  <c r="G32" i="37"/>
  <c r="G31" i="37"/>
  <c r="R121" i="33" l="1"/>
  <c r="R127" i="33"/>
  <c r="R120" i="33"/>
  <c r="R131" i="33"/>
  <c r="H156" i="38"/>
  <c r="I156" i="38"/>
  <c r="I76" i="38"/>
  <c r="H76" i="38"/>
  <c r="H41" i="38"/>
  <c r="I41" i="38"/>
  <c r="N131" i="33"/>
  <c r="N127" i="33"/>
  <c r="N121" i="33"/>
  <c r="N120" i="33"/>
  <c r="N122" i="33"/>
  <c r="Y405" i="71"/>
  <c r="X405" i="71"/>
  <c r="D405" i="71"/>
  <c r="Y404" i="71"/>
  <c r="X404" i="71"/>
  <c r="D404" i="71"/>
  <c r="Y403" i="71"/>
  <c r="X403" i="71"/>
  <c r="D403" i="71"/>
  <c r="D402" i="71"/>
  <c r="A402" i="71"/>
  <c r="A403" i="71"/>
  <c r="A404" i="71"/>
  <c r="A405" i="71"/>
  <c r="X402" i="71"/>
  <c r="Y402" i="71"/>
  <c r="Y396" i="71"/>
  <c r="X396" i="71"/>
  <c r="D396" i="71"/>
  <c r="A395" i="71"/>
  <c r="A396" i="71"/>
  <c r="A397" i="71"/>
  <c r="A398" i="71"/>
  <c r="A399" i="71"/>
  <c r="A400" i="71"/>
  <c r="A401" i="71"/>
  <c r="Y401" i="71"/>
  <c r="X401" i="71"/>
  <c r="Y400" i="71"/>
  <c r="X400" i="71"/>
  <c r="D400" i="71"/>
  <c r="Y399" i="71"/>
  <c r="X399" i="71"/>
  <c r="D399" i="71"/>
  <c r="Y398" i="71"/>
  <c r="X398" i="71"/>
  <c r="D398" i="71"/>
  <c r="Y397" i="71"/>
  <c r="X397" i="71"/>
  <c r="D397" i="71"/>
  <c r="Y395" i="71"/>
  <c r="X395" i="71"/>
  <c r="Y394" i="71"/>
  <c r="X394" i="71"/>
  <c r="D394" i="71"/>
  <c r="Y393" i="71"/>
  <c r="X393" i="71"/>
  <c r="D393" i="71"/>
  <c r="Y392" i="71"/>
  <c r="X392" i="71"/>
  <c r="D392" i="71"/>
  <c r="A394" i="71"/>
  <c r="A393" i="71"/>
  <c r="A392" i="71"/>
  <c r="G30" i="37"/>
  <c r="G29" i="37"/>
  <c r="G28" i="37"/>
  <c r="G27" i="37"/>
  <c r="G26" i="37"/>
  <c r="G25" i="37"/>
  <c r="D123" i="33"/>
  <c r="D115" i="33"/>
  <c r="D217" i="37" s="1"/>
  <c r="D116" i="33"/>
  <c r="D118" i="33"/>
  <c r="Y391" i="71"/>
  <c r="X391" i="71"/>
  <c r="A391" i="71"/>
  <c r="Y390" i="71"/>
  <c r="X390" i="71"/>
  <c r="D390" i="71"/>
  <c r="A390" i="71"/>
  <c r="Y389" i="71"/>
  <c r="X389" i="71"/>
  <c r="D389" i="71"/>
  <c r="A389" i="71"/>
  <c r="Y388" i="71"/>
  <c r="X388" i="71"/>
  <c r="D388" i="71"/>
  <c r="A388" i="71"/>
  <c r="A387" i="71"/>
  <c r="Y387" i="71"/>
  <c r="X387" i="71"/>
  <c r="D387" i="71"/>
  <c r="D124" i="33"/>
  <c r="X383" i="71"/>
  <c r="Y383" i="71"/>
  <c r="X384" i="71"/>
  <c r="Y384" i="71"/>
  <c r="X385" i="71"/>
  <c r="Y385" i="71"/>
  <c r="X386" i="71"/>
  <c r="Y386" i="71"/>
  <c r="D386" i="71"/>
  <c r="D385" i="71"/>
  <c r="D384" i="71"/>
  <c r="D383" i="71"/>
  <c r="Y382" i="71"/>
  <c r="X382" i="71"/>
  <c r="D382" i="71"/>
  <c r="A382" i="71"/>
  <c r="A383" i="71"/>
  <c r="A384" i="71"/>
  <c r="A385" i="71"/>
  <c r="A386" i="71"/>
  <c r="Y381" i="71"/>
  <c r="X381" i="71"/>
  <c r="A381" i="71"/>
  <c r="Y380" i="71"/>
  <c r="X380" i="71"/>
  <c r="D380" i="71"/>
  <c r="Y379" i="71"/>
  <c r="X379" i="71"/>
  <c r="D379" i="71"/>
  <c r="Y378" i="71"/>
  <c r="X378" i="71"/>
  <c r="D378" i="71"/>
  <c r="Y377" i="71"/>
  <c r="X377" i="71"/>
  <c r="D377" i="71"/>
  <c r="A377" i="71"/>
  <c r="A378" i="71"/>
  <c r="A379" i="71"/>
  <c r="A380" i="71"/>
  <c r="D292" i="37"/>
  <c r="K114" i="33"/>
  <c r="C20" i="50"/>
  <c r="C81" i="50"/>
  <c r="C80" i="50"/>
  <c r="C79" i="50"/>
  <c r="Y376" i="71"/>
  <c r="X376" i="71"/>
  <c r="A376" i="71"/>
  <c r="D375" i="71"/>
  <c r="A375" i="71"/>
  <c r="Y375" i="71"/>
  <c r="X375" i="71"/>
  <c r="Y374" i="71"/>
  <c r="X374" i="71"/>
  <c r="D374" i="71"/>
  <c r="A374" i="71"/>
  <c r="Y373" i="71"/>
  <c r="X373" i="71"/>
  <c r="D373" i="71"/>
  <c r="A373" i="71"/>
  <c r="D110" i="33"/>
  <c r="D111" i="33"/>
  <c r="D111" i="38" s="1"/>
  <c r="E96" i="45" s="1"/>
  <c r="D109" i="33"/>
  <c r="D170" i="38" s="1"/>
  <c r="E169" i="45" s="1"/>
  <c r="L108" i="33"/>
  <c r="D50" i="37" l="1"/>
  <c r="D276" i="38"/>
  <c r="H170" i="38"/>
  <c r="I170" i="38"/>
  <c r="D98" i="37"/>
  <c r="D143" i="38"/>
  <c r="E107" i="45" s="1"/>
  <c r="H111" i="38"/>
  <c r="I111" i="38"/>
  <c r="D121" i="37"/>
  <c r="D70" i="38"/>
  <c r="E171" i="45" s="1"/>
  <c r="D19" i="38"/>
  <c r="E17" i="45" s="1"/>
  <c r="D25" i="38"/>
  <c r="E7" i="45" s="1"/>
  <c r="D87" i="37"/>
  <c r="M123" i="33"/>
  <c r="I109" i="33"/>
  <c r="D99" i="37"/>
  <c r="L110" i="33"/>
  <c r="D81" i="37"/>
  <c r="I124" i="33"/>
  <c r="J124" i="33"/>
  <c r="K124" i="33"/>
  <c r="L124" i="33"/>
  <c r="J123" i="33"/>
  <c r="K123" i="33"/>
  <c r="L123" i="33"/>
  <c r="I123" i="33"/>
  <c r="J118" i="33"/>
  <c r="K118" i="33"/>
  <c r="L118" i="33"/>
  <c r="M118" i="33"/>
  <c r="I118" i="33"/>
  <c r="K119" i="33"/>
  <c r="I119" i="33"/>
  <c r="L119" i="33"/>
  <c r="J119" i="33"/>
  <c r="L116" i="33"/>
  <c r="M116" i="33"/>
  <c r="K116" i="33"/>
  <c r="I116" i="33"/>
  <c r="J116" i="33"/>
  <c r="I115" i="33"/>
  <c r="J115" i="33"/>
  <c r="R115" i="33" s="1"/>
  <c r="K115" i="33"/>
  <c r="L115" i="33"/>
  <c r="M115" i="33"/>
  <c r="I117" i="33"/>
  <c r="J117" i="33"/>
  <c r="K117" i="33"/>
  <c r="M117" i="33"/>
  <c r="L117" i="33"/>
  <c r="J111" i="33"/>
  <c r="D36" i="37"/>
  <c r="M114" i="33"/>
  <c r="M111" i="33"/>
  <c r="L111" i="33"/>
  <c r="J114" i="33"/>
  <c r="R114" i="33" s="1"/>
  <c r="I111" i="33"/>
  <c r="I114" i="33"/>
  <c r="L114" i="33"/>
  <c r="K111" i="33"/>
  <c r="J110" i="33"/>
  <c r="K110" i="33"/>
  <c r="I110" i="33"/>
  <c r="M109" i="33"/>
  <c r="L109" i="33"/>
  <c r="K109" i="33"/>
  <c r="M110" i="33"/>
  <c r="J109" i="33"/>
  <c r="K108" i="33"/>
  <c r="J108" i="33"/>
  <c r="I108" i="33"/>
  <c r="M108" i="33"/>
  <c r="Y372" i="71"/>
  <c r="X372" i="71"/>
  <c r="A372" i="71"/>
  <c r="D372" i="71"/>
  <c r="Y371" i="71"/>
  <c r="X371" i="71"/>
  <c r="D371" i="71"/>
  <c r="A371" i="71"/>
  <c r="Y370" i="71"/>
  <c r="X370" i="71"/>
  <c r="A370" i="71"/>
  <c r="D370" i="71"/>
  <c r="D369" i="71"/>
  <c r="X369" i="71"/>
  <c r="Y369" i="71"/>
  <c r="A369" i="71"/>
  <c r="D113" i="33"/>
  <c r="C65" i="50"/>
  <c r="R108" i="33" l="1"/>
  <c r="R117" i="33"/>
  <c r="R123" i="33"/>
  <c r="R116" i="33"/>
  <c r="R110" i="33"/>
  <c r="R124" i="33"/>
  <c r="R109" i="33"/>
  <c r="R111" i="33"/>
  <c r="R119" i="33"/>
  <c r="R118" i="33"/>
  <c r="H276" i="38"/>
  <c r="I276" i="38"/>
  <c r="H143" i="38"/>
  <c r="I143" i="38"/>
  <c r="I70" i="38"/>
  <c r="H70" i="38"/>
  <c r="I19" i="38"/>
  <c r="I25" i="38"/>
  <c r="H19" i="38"/>
  <c r="H25" i="38"/>
  <c r="D86" i="37"/>
  <c r="D29" i="38"/>
  <c r="E194" i="45" s="1"/>
  <c r="N123" i="33"/>
  <c r="N118" i="33"/>
  <c r="N116" i="33"/>
  <c r="N115" i="33"/>
  <c r="N117" i="33"/>
  <c r="N114" i="33"/>
  <c r="J113" i="33"/>
  <c r="I113" i="33"/>
  <c r="L113" i="33"/>
  <c r="M113" i="33"/>
  <c r="K113" i="33"/>
  <c r="N111" i="33"/>
  <c r="N109" i="33"/>
  <c r="N110" i="33"/>
  <c r="N108" i="33"/>
  <c r="D105" i="33"/>
  <c r="M148" i="33"/>
  <c r="C75" i="50"/>
  <c r="C76" i="50"/>
  <c r="C77" i="50"/>
  <c r="C78" i="50"/>
  <c r="C74" i="50"/>
  <c r="C72" i="50"/>
  <c r="C73" i="50"/>
  <c r="C67" i="50"/>
  <c r="D112" i="33"/>
  <c r="D287" i="38" s="1"/>
  <c r="D106" i="33"/>
  <c r="D107" i="33"/>
  <c r="D313" i="37" s="1"/>
  <c r="X368" i="71"/>
  <c r="Y368" i="71"/>
  <c r="D368" i="71"/>
  <c r="X366" i="71"/>
  <c r="Y366" i="71"/>
  <c r="X367" i="71"/>
  <c r="Y367" i="71"/>
  <c r="D367" i="71"/>
  <c r="D366" i="71"/>
  <c r="D365" i="71"/>
  <c r="A365" i="71"/>
  <c r="A366" i="71"/>
  <c r="A367" i="71"/>
  <c r="A368" i="71"/>
  <c r="X365" i="71"/>
  <c r="Y365" i="71"/>
  <c r="G39" i="73"/>
  <c r="G35" i="73"/>
  <c r="G29" i="73"/>
  <c r="Y159" i="71"/>
  <c r="X159" i="71"/>
  <c r="R113" i="33" l="1"/>
  <c r="H287" i="38"/>
  <c r="I287" i="38"/>
  <c r="D251" i="38"/>
  <c r="D54" i="37"/>
  <c r="D201" i="38"/>
  <c r="N148" i="33"/>
  <c r="D107" i="38"/>
  <c r="E196" i="45" s="1"/>
  <c r="D85" i="37"/>
  <c r="D35" i="38"/>
  <c r="E16" i="45" s="1"/>
  <c r="I29" i="38"/>
  <c r="H29" i="38"/>
  <c r="D80" i="37"/>
  <c r="D15" i="38"/>
  <c r="E6" i="45" s="1"/>
  <c r="M119" i="33"/>
  <c r="N338" i="33"/>
  <c r="N113" i="33"/>
  <c r="M112" i="33"/>
  <c r="I112" i="33"/>
  <c r="J112" i="33"/>
  <c r="K112" i="33"/>
  <c r="L112" i="33"/>
  <c r="I107" i="33"/>
  <c r="J107" i="33"/>
  <c r="R107" i="33" s="1"/>
  <c r="K107" i="33"/>
  <c r="L107" i="33"/>
  <c r="I106" i="33"/>
  <c r="J106" i="33"/>
  <c r="K106" i="33"/>
  <c r="L106" i="33"/>
  <c r="M106" i="33"/>
  <c r="I105" i="33"/>
  <c r="J105" i="33"/>
  <c r="K105" i="33"/>
  <c r="L105" i="33"/>
  <c r="M105" i="33"/>
  <c r="R106" i="33" l="1"/>
  <c r="R112" i="33"/>
  <c r="R105" i="33"/>
  <c r="H251" i="38"/>
  <c r="I251" i="38"/>
  <c r="H201" i="38"/>
  <c r="I201" i="38"/>
  <c r="N119" i="33"/>
  <c r="H107" i="38"/>
  <c r="I107" i="38"/>
  <c r="I35" i="38"/>
  <c r="H35" i="38"/>
  <c r="I15" i="38"/>
  <c r="H15" i="38"/>
  <c r="N112" i="33"/>
  <c r="N106" i="33"/>
  <c r="N105" i="33"/>
  <c r="Y364" i="71"/>
  <c r="X364" i="71"/>
  <c r="D364" i="71"/>
  <c r="A364" i="71"/>
  <c r="Y363" i="71"/>
  <c r="X363" i="71"/>
  <c r="D363" i="71"/>
  <c r="Y362" i="71"/>
  <c r="X362" i="71"/>
  <c r="D362" i="71"/>
  <c r="Y361" i="71"/>
  <c r="X361" i="71"/>
  <c r="D361" i="71"/>
  <c r="Y360" i="71"/>
  <c r="X360" i="71"/>
  <c r="D360" i="71"/>
  <c r="Y359" i="71"/>
  <c r="X359" i="71"/>
  <c r="D359" i="71"/>
  <c r="A359" i="71"/>
  <c r="A360" i="71"/>
  <c r="A361" i="71"/>
  <c r="A362" i="71"/>
  <c r="A363" i="71"/>
  <c r="Y358" i="71" l="1"/>
  <c r="X358" i="71"/>
  <c r="D358" i="71"/>
  <c r="A358" i="71"/>
  <c r="Y357" i="71"/>
  <c r="X357" i="71"/>
  <c r="D357" i="71"/>
  <c r="Y356" i="71"/>
  <c r="X356" i="71"/>
  <c r="D356" i="71"/>
  <c r="Y355" i="71"/>
  <c r="X355" i="71"/>
  <c r="D355" i="71"/>
  <c r="Y354" i="71"/>
  <c r="X354" i="71"/>
  <c r="D354" i="71"/>
  <c r="Y353" i="71"/>
  <c r="X353" i="71"/>
  <c r="D353" i="71"/>
  <c r="A355" i="71"/>
  <c r="A356" i="71"/>
  <c r="A357" i="71"/>
  <c r="A354" i="71"/>
  <c r="A353" i="71"/>
  <c r="D104" i="33"/>
  <c r="E7" i="38"/>
  <c r="Y352" i="71"/>
  <c r="X352" i="71"/>
  <c r="D352" i="71"/>
  <c r="Y351" i="71"/>
  <c r="X351" i="71"/>
  <c r="D351" i="71"/>
  <c r="Y350" i="71"/>
  <c r="X350" i="71"/>
  <c r="D350" i="71"/>
  <c r="Y349" i="71"/>
  <c r="X349" i="71"/>
  <c r="D349" i="71"/>
  <c r="A349" i="71"/>
  <c r="A350" i="71"/>
  <c r="A351" i="71"/>
  <c r="A352" i="71"/>
  <c r="D100" i="33"/>
  <c r="D149" i="37" s="1"/>
  <c r="D33" i="37" l="1"/>
  <c r="D163" i="38"/>
  <c r="E116" i="45" s="1"/>
  <c r="I104" i="33"/>
  <c r="J104" i="33"/>
  <c r="K104" i="33"/>
  <c r="L104" i="33"/>
  <c r="M104" i="33"/>
  <c r="I100" i="33"/>
  <c r="J100" i="33"/>
  <c r="K100" i="33"/>
  <c r="L100" i="33"/>
  <c r="M100" i="33"/>
  <c r="M7" i="43"/>
  <c r="R104" i="33" l="1"/>
  <c r="R100" i="33"/>
  <c r="H163" i="38"/>
  <c r="I163" i="38"/>
  <c r="N104" i="33"/>
  <c r="N100" i="33"/>
  <c r="Y348" i="71"/>
  <c r="X348" i="71"/>
  <c r="D348" i="71"/>
  <c r="A348" i="71"/>
  <c r="Y347" i="71"/>
  <c r="X347" i="71"/>
  <c r="D347" i="71"/>
  <c r="A347" i="71"/>
  <c r="Y346" i="71"/>
  <c r="X346" i="71"/>
  <c r="D346" i="71"/>
  <c r="Y345" i="71"/>
  <c r="X345" i="71"/>
  <c r="D345" i="71"/>
  <c r="Y344" i="71"/>
  <c r="X344" i="71"/>
  <c r="D344" i="71"/>
  <c r="D343" i="71"/>
  <c r="A343" i="71"/>
  <c r="A344" i="71"/>
  <c r="A345" i="71"/>
  <c r="A346" i="71"/>
  <c r="X343" i="71"/>
  <c r="Y343" i="71"/>
  <c r="D101" i="33"/>
  <c r="D103" i="33"/>
  <c r="Y342" i="71"/>
  <c r="X342" i="71"/>
  <c r="D342" i="71"/>
  <c r="A342" i="71"/>
  <c r="Y341" i="71"/>
  <c r="X341" i="71"/>
  <c r="D341" i="71"/>
  <c r="A341" i="71"/>
  <c r="Y340" i="71"/>
  <c r="X340" i="71"/>
  <c r="A340" i="71"/>
  <c r="D340" i="71"/>
  <c r="Y339" i="71"/>
  <c r="X339" i="71"/>
  <c r="X337" i="71"/>
  <c r="Y337" i="71"/>
  <c r="X338" i="71"/>
  <c r="Y338" i="71"/>
  <c r="A337" i="71"/>
  <c r="A338" i="71"/>
  <c r="A339" i="71"/>
  <c r="D337" i="71"/>
  <c r="D338" i="71"/>
  <c r="D339" i="71"/>
  <c r="D93" i="37" l="1"/>
  <c r="D304" i="38"/>
  <c r="D100" i="37"/>
  <c r="D209" i="38"/>
  <c r="E166" i="45" s="1"/>
  <c r="I103" i="33"/>
  <c r="J103" i="33"/>
  <c r="K103" i="33"/>
  <c r="L103" i="33"/>
  <c r="K101" i="33"/>
  <c r="L101" i="33"/>
  <c r="J101" i="33"/>
  <c r="M101" i="33"/>
  <c r="I101" i="33"/>
  <c r="J165" i="81"/>
  <c r="R101" i="33" l="1"/>
  <c r="R103" i="33"/>
  <c r="H304" i="38"/>
  <c r="I304" i="38"/>
  <c r="H209" i="38"/>
  <c r="I209" i="38"/>
  <c r="N101" i="33"/>
  <c r="X335" i="71"/>
  <c r="Y335" i="71"/>
  <c r="X336" i="71"/>
  <c r="Y336" i="71"/>
  <c r="D336" i="71"/>
  <c r="D335" i="71"/>
  <c r="Y334" i="71"/>
  <c r="X334" i="71"/>
  <c r="D334" i="71"/>
  <c r="Y333" i="71"/>
  <c r="X333" i="71"/>
  <c r="D333" i="71"/>
  <c r="A333" i="71"/>
  <c r="A334" i="71"/>
  <c r="A335" i="71"/>
  <c r="A336" i="71"/>
  <c r="D97" i="33"/>
  <c r="Y332" i="71"/>
  <c r="X332" i="71"/>
  <c r="D332" i="71"/>
  <c r="Y331" i="71"/>
  <c r="X331" i="71"/>
  <c r="D331" i="71"/>
  <c r="D330" i="71"/>
  <c r="X330" i="71"/>
  <c r="Y330" i="71"/>
  <c r="A330" i="71"/>
  <c r="A331" i="71"/>
  <c r="A332" i="71"/>
  <c r="Y329" i="71"/>
  <c r="X329" i="71"/>
  <c r="D329" i="71"/>
  <c r="D328" i="71"/>
  <c r="D327" i="71"/>
  <c r="D326" i="71"/>
  <c r="D325" i="71"/>
  <c r="Y328" i="71"/>
  <c r="X328" i="71"/>
  <c r="Y327" i="71"/>
  <c r="X327" i="71"/>
  <c r="Y326" i="71"/>
  <c r="X326" i="71"/>
  <c r="Y325" i="71"/>
  <c r="X325" i="71"/>
  <c r="Y324" i="71"/>
  <c r="X324" i="71"/>
  <c r="D324" i="71"/>
  <c r="A324" i="71"/>
  <c r="A325" i="71"/>
  <c r="A326" i="71"/>
  <c r="A327" i="71"/>
  <c r="A328" i="71"/>
  <c r="A329" i="71"/>
  <c r="D95" i="33"/>
  <c r="D96" i="33"/>
  <c r="D102" i="33"/>
  <c r="D92" i="37" l="1"/>
  <c r="D302" i="38"/>
  <c r="D272" i="37"/>
  <c r="D185" i="38"/>
  <c r="E165" i="45" s="1"/>
  <c r="D119" i="37"/>
  <c r="D115" i="38"/>
  <c r="E95" i="45" s="1"/>
  <c r="D79" i="37"/>
  <c r="D32" i="38"/>
  <c r="E9" i="45" s="1"/>
  <c r="J102" i="33"/>
  <c r="I102" i="33"/>
  <c r="K102" i="33"/>
  <c r="L102" i="33"/>
  <c r="I97" i="33"/>
  <c r="J97" i="33"/>
  <c r="K97" i="33"/>
  <c r="M97" i="33"/>
  <c r="L97" i="33"/>
  <c r="J96" i="33"/>
  <c r="K96" i="33"/>
  <c r="L96" i="33"/>
  <c r="M96" i="33"/>
  <c r="I96" i="33"/>
  <c r="K95" i="33"/>
  <c r="M95" i="33"/>
  <c r="I95" i="33"/>
  <c r="J95" i="33"/>
  <c r="L95" i="33"/>
  <c r="C27" i="66"/>
  <c r="C26" i="66"/>
  <c r="C25" i="66"/>
  <c r="E6" i="38"/>
  <c r="X323" i="71"/>
  <c r="Y323" i="71"/>
  <c r="D323" i="71"/>
  <c r="Y322" i="71"/>
  <c r="X322" i="71"/>
  <c r="D322" i="71"/>
  <c r="A322" i="71"/>
  <c r="Y321" i="71"/>
  <c r="X321" i="71"/>
  <c r="D321" i="71"/>
  <c r="Y320" i="71"/>
  <c r="X320" i="71"/>
  <c r="D320" i="71"/>
  <c r="Y319" i="71"/>
  <c r="X319" i="71"/>
  <c r="D319" i="71"/>
  <c r="A319" i="71"/>
  <c r="A320" i="71"/>
  <c r="A321" i="71"/>
  <c r="A323" i="71"/>
  <c r="Y294" i="71"/>
  <c r="X294" i="71"/>
  <c r="D294" i="71"/>
  <c r="A294" i="71"/>
  <c r="Y318" i="71"/>
  <c r="X318" i="71"/>
  <c r="D318" i="71"/>
  <c r="A318" i="71"/>
  <c r="Y317" i="71"/>
  <c r="X317" i="71"/>
  <c r="D317" i="71"/>
  <c r="A317" i="71"/>
  <c r="Y316" i="71"/>
  <c r="X316" i="71"/>
  <c r="D316" i="71"/>
  <c r="A316" i="71"/>
  <c r="Y315" i="71"/>
  <c r="X315" i="71"/>
  <c r="D315" i="71"/>
  <c r="A315" i="71"/>
  <c r="D93" i="33"/>
  <c r="D92" i="33"/>
  <c r="Y314" i="71"/>
  <c r="X314" i="71"/>
  <c r="D314" i="71"/>
  <c r="A314" i="71"/>
  <c r="Y313" i="71"/>
  <c r="X313" i="71"/>
  <c r="D313" i="71"/>
  <c r="A313" i="71"/>
  <c r="Y312" i="71"/>
  <c r="X312" i="71"/>
  <c r="D312" i="71"/>
  <c r="A312" i="71"/>
  <c r="Y311" i="71"/>
  <c r="X311" i="71"/>
  <c r="D311" i="71"/>
  <c r="Y310" i="71"/>
  <c r="X310" i="71"/>
  <c r="D310" i="71"/>
  <c r="Y309" i="71"/>
  <c r="X309" i="71"/>
  <c r="D309" i="71"/>
  <c r="D308" i="71"/>
  <c r="X308" i="71"/>
  <c r="Y308" i="71"/>
  <c r="A311" i="71"/>
  <c r="A310" i="71"/>
  <c r="A309" i="71"/>
  <c r="A308" i="71"/>
  <c r="D94" i="33"/>
  <c r="D90" i="33"/>
  <c r="D144" i="38" s="1"/>
  <c r="E113" i="45" s="1"/>
  <c r="D98" i="33"/>
  <c r="Y307" i="71"/>
  <c r="X307" i="71"/>
  <c r="D307" i="71"/>
  <c r="Y306" i="71"/>
  <c r="X306" i="71"/>
  <c r="D306" i="71"/>
  <c r="Y305" i="71"/>
  <c r="X305" i="71"/>
  <c r="D305" i="71"/>
  <c r="Y304" i="71"/>
  <c r="X304" i="71"/>
  <c r="D304" i="71"/>
  <c r="Y303" i="71"/>
  <c r="X303" i="71"/>
  <c r="D303" i="71"/>
  <c r="A304" i="71"/>
  <c r="A305" i="71"/>
  <c r="A306" i="71"/>
  <c r="A307" i="71"/>
  <c r="D91" i="37"/>
  <c r="Y302" i="71"/>
  <c r="X302" i="71"/>
  <c r="D302" i="71"/>
  <c r="Y301" i="71"/>
  <c r="X301" i="71"/>
  <c r="D301" i="71"/>
  <c r="Y300" i="71"/>
  <c r="X300" i="71"/>
  <c r="D300" i="71"/>
  <c r="Y299" i="71"/>
  <c r="X299" i="71"/>
  <c r="D299" i="71"/>
  <c r="Y298" i="71"/>
  <c r="X298" i="71"/>
  <c r="D298" i="71"/>
  <c r="A298" i="71"/>
  <c r="A299" i="71"/>
  <c r="A300" i="71"/>
  <c r="A301" i="71"/>
  <c r="A302" i="71"/>
  <c r="A303" i="71"/>
  <c r="D89" i="33"/>
  <c r="Y297" i="71"/>
  <c r="X297" i="71"/>
  <c r="D297" i="71"/>
  <c r="Y296" i="71"/>
  <c r="X296" i="71"/>
  <c r="D296" i="71"/>
  <c r="Y295" i="71"/>
  <c r="X295" i="71"/>
  <c r="D295" i="71"/>
  <c r="Y293" i="71"/>
  <c r="X293" i="71"/>
  <c r="D293" i="71"/>
  <c r="Y292" i="71"/>
  <c r="X292" i="71"/>
  <c r="D292" i="71"/>
  <c r="Y291" i="71"/>
  <c r="X291" i="71"/>
  <c r="D291" i="71"/>
  <c r="A291" i="71"/>
  <c r="A292" i="71"/>
  <c r="A293" i="71"/>
  <c r="A295" i="71"/>
  <c r="A296" i="71"/>
  <c r="A297" i="71"/>
  <c r="D88" i="33"/>
  <c r="D212" i="38" s="1"/>
  <c r="E128" i="45" s="1"/>
  <c r="B21" i="37"/>
  <c r="B20" i="37"/>
  <c r="B19" i="37"/>
  <c r="Y290" i="71"/>
  <c r="X290" i="71"/>
  <c r="D290" i="71"/>
  <c r="Y289" i="71"/>
  <c r="X289" i="71"/>
  <c r="D289" i="71"/>
  <c r="Y288" i="71"/>
  <c r="X288" i="71"/>
  <c r="D288" i="71"/>
  <c r="Y287" i="71"/>
  <c r="X287" i="71"/>
  <c r="D287" i="71"/>
  <c r="Y286" i="71"/>
  <c r="X286" i="71"/>
  <c r="D286" i="71"/>
  <c r="A287" i="71"/>
  <c r="A288" i="71"/>
  <c r="A289" i="71"/>
  <c r="A290" i="71"/>
  <c r="D285" i="71"/>
  <c r="D284" i="71"/>
  <c r="D283" i="71"/>
  <c r="D282" i="71"/>
  <c r="D281" i="71"/>
  <c r="X284" i="71"/>
  <c r="Y284" i="71"/>
  <c r="X285" i="71"/>
  <c r="Y285" i="71"/>
  <c r="A284" i="71"/>
  <c r="A285" i="71"/>
  <c r="A286" i="71"/>
  <c r="A283" i="71"/>
  <c r="Y283" i="71"/>
  <c r="X283" i="71"/>
  <c r="A282" i="71"/>
  <c r="Y282" i="71"/>
  <c r="X282" i="71"/>
  <c r="Y281" i="71"/>
  <c r="X281" i="71"/>
  <c r="A281" i="71"/>
  <c r="D99" i="33"/>
  <c r="D86" i="33"/>
  <c r="D145" i="38" s="1"/>
  <c r="E111" i="45" s="1"/>
  <c r="D34" i="38"/>
  <c r="D83" i="33"/>
  <c r="Y280" i="71"/>
  <c r="X280" i="71"/>
  <c r="D280" i="71"/>
  <c r="A280" i="71"/>
  <c r="D279" i="71"/>
  <c r="X279" i="71"/>
  <c r="Y279" i="71"/>
  <c r="A279" i="71"/>
  <c r="D85" i="33"/>
  <c r="D30" i="38" s="1"/>
  <c r="E14" i="45" s="1"/>
  <c r="D81" i="33"/>
  <c r="D46" i="38" s="1"/>
  <c r="E18" i="45" s="1"/>
  <c r="X275" i="71"/>
  <c r="Y275" i="71"/>
  <c r="X276" i="71"/>
  <c r="Y276" i="71"/>
  <c r="X277" i="71"/>
  <c r="Y277" i="71"/>
  <c r="X278" i="71"/>
  <c r="Y278" i="71"/>
  <c r="A278" i="71"/>
  <c r="D278" i="71"/>
  <c r="D277" i="71"/>
  <c r="A277" i="71"/>
  <c r="A276" i="71"/>
  <c r="D276" i="71"/>
  <c r="D275" i="71"/>
  <c r="A275" i="71"/>
  <c r="A274" i="71"/>
  <c r="D274" i="71"/>
  <c r="X274" i="71"/>
  <c r="Y274" i="71"/>
  <c r="D79" i="33"/>
  <c r="D82" i="33"/>
  <c r="D194" i="38" s="1"/>
  <c r="E127" i="45" s="1"/>
  <c r="R97" i="33" l="1"/>
  <c r="R96" i="33"/>
  <c r="R95" i="33"/>
  <c r="R102" i="33"/>
  <c r="I302" i="38"/>
  <c r="H302" i="38"/>
  <c r="D52" i="37"/>
  <c r="D290" i="38"/>
  <c r="D39" i="37"/>
  <c r="D225" i="38"/>
  <c r="E122" i="45" s="1"/>
  <c r="H212" i="38"/>
  <c r="I212" i="38"/>
  <c r="H194" i="38"/>
  <c r="I194" i="38"/>
  <c r="H185" i="38"/>
  <c r="I185" i="38"/>
  <c r="H145" i="38"/>
  <c r="I145" i="38"/>
  <c r="I79" i="33"/>
  <c r="D140" i="38"/>
  <c r="E210" i="45" s="1"/>
  <c r="D34" i="37"/>
  <c r="D137" i="38"/>
  <c r="E117" i="45" s="1"/>
  <c r="H144" i="38"/>
  <c r="I144" i="38"/>
  <c r="H115" i="38"/>
  <c r="I115" i="38"/>
  <c r="I82" i="33"/>
  <c r="D273" i="37"/>
  <c r="H46" i="38"/>
  <c r="I46" i="38"/>
  <c r="I34" i="38"/>
  <c r="H34" i="38"/>
  <c r="H32" i="38"/>
  <c r="I32" i="38"/>
  <c r="H30" i="38"/>
  <c r="I30" i="38"/>
  <c r="D84" i="37"/>
  <c r="D38" i="38"/>
  <c r="E15" i="45" s="1"/>
  <c r="D24" i="38"/>
  <c r="E10" i="45" s="1"/>
  <c r="D16" i="38"/>
  <c r="E8" i="45" s="1"/>
  <c r="D97" i="37"/>
  <c r="D14" i="38"/>
  <c r="E5" i="45" s="1"/>
  <c r="I84" i="33"/>
  <c r="D90" i="37"/>
  <c r="I85" i="33"/>
  <c r="D82" i="37"/>
  <c r="I83" i="33"/>
  <c r="D77" i="37"/>
  <c r="J89" i="33"/>
  <c r="D78" i="37"/>
  <c r="I81" i="33"/>
  <c r="D71" i="37"/>
  <c r="I88" i="33"/>
  <c r="D37" i="37"/>
  <c r="I90" i="33"/>
  <c r="D32" i="37"/>
  <c r="L86" i="33"/>
  <c r="D31" i="37"/>
  <c r="I99" i="33"/>
  <c r="L99" i="33"/>
  <c r="M99" i="33"/>
  <c r="J99" i="33"/>
  <c r="K99" i="33"/>
  <c r="N97" i="33"/>
  <c r="K98" i="33"/>
  <c r="L98" i="33"/>
  <c r="M98" i="33"/>
  <c r="I98" i="33"/>
  <c r="J98" i="33"/>
  <c r="N95" i="33"/>
  <c r="N96" i="33"/>
  <c r="J94" i="33"/>
  <c r="I94" i="33"/>
  <c r="K94" i="33"/>
  <c r="L94" i="33"/>
  <c r="M94" i="33"/>
  <c r="I93" i="33"/>
  <c r="J93" i="33"/>
  <c r="K93" i="33"/>
  <c r="L93" i="33"/>
  <c r="M93" i="33"/>
  <c r="L92" i="33"/>
  <c r="K92" i="33"/>
  <c r="M92" i="33"/>
  <c r="I92" i="33"/>
  <c r="J92" i="33"/>
  <c r="R92" i="33" s="1"/>
  <c r="I91" i="33"/>
  <c r="J91" i="33"/>
  <c r="R91" i="33" s="1"/>
  <c r="K91" i="33"/>
  <c r="L91" i="33"/>
  <c r="M91" i="33"/>
  <c r="J90" i="33"/>
  <c r="M90" i="33"/>
  <c r="K90" i="33"/>
  <c r="L90" i="33"/>
  <c r="I89" i="33"/>
  <c r="M88" i="33"/>
  <c r="L88" i="33"/>
  <c r="K88" i="33"/>
  <c r="M89" i="33"/>
  <c r="J88" i="33"/>
  <c r="R88" i="33" s="1"/>
  <c r="L89" i="33"/>
  <c r="K89" i="33"/>
  <c r="K86" i="33"/>
  <c r="M85" i="33"/>
  <c r="L85" i="33"/>
  <c r="J86" i="33"/>
  <c r="K85" i="33"/>
  <c r="I86" i="33"/>
  <c r="M86" i="33"/>
  <c r="J85" i="33"/>
  <c r="R85" i="33" s="1"/>
  <c r="M84" i="33"/>
  <c r="L84" i="33"/>
  <c r="K84" i="33"/>
  <c r="J84" i="33"/>
  <c r="M83" i="33"/>
  <c r="L83" i="33"/>
  <c r="K83" i="33"/>
  <c r="J83" i="33"/>
  <c r="M82" i="33"/>
  <c r="L82" i="33"/>
  <c r="K82" i="33"/>
  <c r="J82" i="33"/>
  <c r="M81" i="33"/>
  <c r="L81" i="33"/>
  <c r="K81" i="33"/>
  <c r="J81" i="33"/>
  <c r="M79" i="33"/>
  <c r="L79" i="33"/>
  <c r="K79" i="33"/>
  <c r="J79" i="33"/>
  <c r="R81" i="33" l="1"/>
  <c r="R83" i="33"/>
  <c r="R99" i="33"/>
  <c r="R93" i="33"/>
  <c r="R89" i="33"/>
  <c r="R94" i="33"/>
  <c r="R98" i="33"/>
  <c r="R90" i="33"/>
  <c r="R79" i="33"/>
  <c r="R82" i="33"/>
  <c r="R84" i="33"/>
  <c r="R86" i="33"/>
  <c r="H290" i="38"/>
  <c r="I290" i="38"/>
  <c r="H225" i="38"/>
  <c r="I225" i="38"/>
  <c r="H137" i="38"/>
  <c r="I137" i="38"/>
  <c r="H140" i="38"/>
  <c r="I140" i="38"/>
  <c r="I16" i="38"/>
  <c r="I24" i="38"/>
  <c r="H38" i="38"/>
  <c r="I38" i="38"/>
  <c r="H16" i="38"/>
  <c r="H24" i="38"/>
  <c r="H14" i="38"/>
  <c r="I14" i="38"/>
  <c r="N99" i="33"/>
  <c r="N98" i="33"/>
  <c r="N94" i="33"/>
  <c r="N93" i="33"/>
  <c r="N92" i="33"/>
  <c r="N91" i="33"/>
  <c r="N89" i="33"/>
  <c r="N88" i="33"/>
  <c r="N90" i="33"/>
  <c r="N85" i="33"/>
  <c r="N86" i="33"/>
  <c r="N84" i="33"/>
  <c r="N83" i="33"/>
  <c r="N82" i="33"/>
  <c r="N81" i="33"/>
  <c r="N79" i="33"/>
  <c r="Y273" i="71"/>
  <c r="X273" i="71"/>
  <c r="D273" i="71"/>
  <c r="A273" i="71"/>
  <c r="Y272" i="71"/>
  <c r="X272" i="71"/>
  <c r="D272" i="71"/>
  <c r="Y271" i="71"/>
  <c r="X271" i="71"/>
  <c r="D271" i="71"/>
  <c r="D270" i="71"/>
  <c r="X270" i="71"/>
  <c r="Y270" i="71"/>
  <c r="A272" i="71"/>
  <c r="A271" i="71"/>
  <c r="A270" i="71"/>
  <c r="D87" i="33"/>
  <c r="D80" i="33"/>
  <c r="I52" i="82"/>
  <c r="I53" i="82"/>
  <c r="I54" i="82"/>
  <c r="I51" i="82"/>
  <c r="I49" i="82"/>
  <c r="I48" i="82"/>
  <c r="I47" i="82"/>
  <c r="I46" i="82"/>
  <c r="I42" i="82"/>
  <c r="I41" i="82"/>
  <c r="I40" i="82"/>
  <c r="I39" i="82"/>
  <c r="I38" i="82"/>
  <c r="I37" i="82"/>
  <c r="I36" i="82"/>
  <c r="I35" i="82"/>
  <c r="I22" i="82"/>
  <c r="I26" i="82"/>
  <c r="I28" i="82"/>
  <c r="D53" i="37" l="1"/>
  <c r="D280" i="38"/>
  <c r="D89" i="37"/>
  <c r="D21" i="38"/>
  <c r="E197" i="45" s="1"/>
  <c r="L87" i="33"/>
  <c r="I87" i="33"/>
  <c r="M87" i="33"/>
  <c r="J87" i="33"/>
  <c r="K87" i="33"/>
  <c r="M80" i="33"/>
  <c r="I80" i="33"/>
  <c r="J80" i="33"/>
  <c r="K80" i="33"/>
  <c r="L80" i="33"/>
  <c r="R87" i="33" l="1"/>
  <c r="R80" i="33"/>
  <c r="H280" i="38"/>
  <c r="I280" i="38"/>
  <c r="I21" i="38"/>
  <c r="H21" i="38"/>
  <c r="N87" i="33"/>
  <c r="N80" i="33"/>
  <c r="J1" i="82"/>
  <c r="I87" i="82"/>
  <c r="H87" i="82"/>
  <c r="G87" i="82"/>
  <c r="E87" i="82"/>
  <c r="F77" i="82"/>
  <c r="F76" i="82"/>
  <c r="F75" i="82"/>
  <c r="F74" i="82"/>
  <c r="F73" i="82"/>
  <c r="I69" i="82"/>
  <c r="H69" i="82"/>
  <c r="E69" i="82"/>
  <c r="F67" i="82"/>
  <c r="F66" i="82"/>
  <c r="F65" i="82"/>
  <c r="F63" i="82"/>
  <c r="F61" i="82"/>
  <c r="F60" i="82"/>
  <c r="H55" i="82"/>
  <c r="G55" i="82"/>
  <c r="F55" i="82"/>
  <c r="E55" i="82"/>
  <c r="G43" i="82"/>
  <c r="F43" i="82"/>
  <c r="E43" i="82"/>
  <c r="H42" i="82"/>
  <c r="H41" i="82"/>
  <c r="H40" i="82"/>
  <c r="H39" i="82"/>
  <c r="H38" i="82"/>
  <c r="H37" i="82"/>
  <c r="H36" i="82"/>
  <c r="H35" i="82"/>
  <c r="H28" i="82"/>
  <c r="H26" i="82"/>
  <c r="H22" i="82"/>
  <c r="B2" i="82"/>
  <c r="H21" i="82" l="1"/>
  <c r="H32" i="82" s="1"/>
  <c r="I21" i="82"/>
  <c r="G88" i="82"/>
  <c r="F87" i="82"/>
  <c r="I88" i="82"/>
  <c r="F69" i="82"/>
  <c r="E88" i="82"/>
  <c r="H43" i="82"/>
  <c r="H88" i="82" s="1"/>
  <c r="F88" i="82" l="1"/>
  <c r="B18" i="37"/>
  <c r="X269" i="71"/>
  <c r="Y269" i="71"/>
  <c r="D269" i="71"/>
  <c r="A269" i="71"/>
  <c r="X267" i="71"/>
  <c r="Y267" i="71"/>
  <c r="X268" i="71"/>
  <c r="Y268" i="71"/>
  <c r="D268" i="71"/>
  <c r="D267" i="71"/>
  <c r="Y266" i="71"/>
  <c r="X266" i="71"/>
  <c r="D266" i="71"/>
  <c r="A268" i="71"/>
  <c r="A267" i="71"/>
  <c r="A266" i="71"/>
  <c r="X260" i="71"/>
  <c r="Y260" i="71"/>
  <c r="X261" i="71"/>
  <c r="Y261" i="71"/>
  <c r="X262" i="71"/>
  <c r="Y262" i="71"/>
  <c r="X263" i="71"/>
  <c r="Y263" i="71"/>
  <c r="X264" i="71"/>
  <c r="Y264" i="71"/>
  <c r="X265" i="71"/>
  <c r="Y265" i="71"/>
  <c r="D265" i="71"/>
  <c r="A265" i="71"/>
  <c r="D264" i="71"/>
  <c r="A264" i="71"/>
  <c r="D263" i="71"/>
  <c r="D262" i="71"/>
  <c r="D261" i="71"/>
  <c r="D260" i="71"/>
  <c r="A263" i="71"/>
  <c r="A262" i="71"/>
  <c r="A261" i="71"/>
  <c r="A260" i="71"/>
  <c r="D74" i="33"/>
  <c r="D77" i="33"/>
  <c r="X253" i="71"/>
  <c r="Y253" i="71"/>
  <c r="X254" i="71"/>
  <c r="Y254" i="71"/>
  <c r="X255" i="71"/>
  <c r="Y255" i="71"/>
  <c r="X256" i="71"/>
  <c r="Y256" i="71"/>
  <c r="X257" i="71"/>
  <c r="Y257" i="71"/>
  <c r="X258" i="71"/>
  <c r="Y258" i="71"/>
  <c r="X259" i="71"/>
  <c r="Y259" i="71"/>
  <c r="D259" i="71"/>
  <c r="A259" i="71"/>
  <c r="D258" i="71"/>
  <c r="A258" i="71"/>
  <c r="D257" i="71"/>
  <c r="A257" i="71"/>
  <c r="D256" i="71"/>
  <c r="D255" i="71"/>
  <c r="D254" i="71"/>
  <c r="A256" i="71"/>
  <c r="A255" i="71"/>
  <c r="A254" i="71"/>
  <c r="D75" i="33"/>
  <c r="D179" i="38" s="1"/>
  <c r="E215" i="45" s="1"/>
  <c r="D71" i="33"/>
  <c r="D253" i="71"/>
  <c r="Y252" i="71"/>
  <c r="X252" i="71"/>
  <c r="D252" i="71"/>
  <c r="A253" i="71"/>
  <c r="A252" i="71"/>
  <c r="Y237" i="71"/>
  <c r="X237" i="71"/>
  <c r="A237" i="71"/>
  <c r="D237" i="71"/>
  <c r="X248" i="71"/>
  <c r="Y248" i="71"/>
  <c r="X249" i="71"/>
  <c r="Y249" i="71"/>
  <c r="X250" i="71"/>
  <c r="Y250" i="71"/>
  <c r="X251" i="71"/>
  <c r="Y251" i="71"/>
  <c r="D251" i="71"/>
  <c r="A251" i="71"/>
  <c r="D250" i="71"/>
  <c r="D249" i="71"/>
  <c r="D248" i="71"/>
  <c r="D247" i="71"/>
  <c r="A250" i="71"/>
  <c r="A249" i="71"/>
  <c r="A248" i="71"/>
  <c r="A247" i="71"/>
  <c r="X247" i="71"/>
  <c r="Y247" i="71"/>
  <c r="D72" i="33"/>
  <c r="X245" i="71"/>
  <c r="Y245" i="71"/>
  <c r="X246" i="71"/>
  <c r="Y246" i="71"/>
  <c r="D246" i="71"/>
  <c r="D78" i="33"/>
  <c r="D149" i="38" s="1"/>
  <c r="E118" i="45" s="1"/>
  <c r="D245" i="71"/>
  <c r="Y244" i="71"/>
  <c r="X244" i="71"/>
  <c r="D244" i="71"/>
  <c r="Y243" i="71"/>
  <c r="X243" i="71"/>
  <c r="D243" i="71"/>
  <c r="A243" i="71"/>
  <c r="A244" i="71"/>
  <c r="A245" i="71"/>
  <c r="A246" i="71"/>
  <c r="D38" i="73"/>
  <c r="C25" i="50"/>
  <c r="C23" i="50"/>
  <c r="X241" i="71"/>
  <c r="Y241" i="71"/>
  <c r="X242" i="71"/>
  <c r="Y242" i="71"/>
  <c r="A242" i="71"/>
  <c r="D242" i="71"/>
  <c r="A241" i="71"/>
  <c r="D241" i="71"/>
  <c r="Y240" i="71"/>
  <c r="X240" i="71"/>
  <c r="D240" i="71"/>
  <c r="X238" i="71"/>
  <c r="Y238" i="71"/>
  <c r="X239" i="71"/>
  <c r="Y239" i="71"/>
  <c r="A240" i="71"/>
  <c r="A239" i="71"/>
  <c r="A238" i="71"/>
  <c r="D239" i="71"/>
  <c r="D238" i="71"/>
  <c r="D69" i="33"/>
  <c r="D134" i="38" s="1"/>
  <c r="E110" i="45" s="1"/>
  <c r="D70" i="33"/>
  <c r="D181" i="38" s="1"/>
  <c r="E191" i="45" s="1"/>
  <c r="Y236" i="71"/>
  <c r="X236" i="71"/>
  <c r="D236" i="71"/>
  <c r="Y235" i="71"/>
  <c r="X235" i="71"/>
  <c r="D235" i="71"/>
  <c r="Y234" i="71"/>
  <c r="X234" i="71"/>
  <c r="D234" i="71"/>
  <c r="A236" i="71"/>
  <c r="A235" i="71"/>
  <c r="A234" i="71"/>
  <c r="C62" i="50"/>
  <c r="C64" i="50"/>
  <c r="X231" i="71"/>
  <c r="Y231" i="71"/>
  <c r="X232" i="71"/>
  <c r="Y232" i="71"/>
  <c r="X233" i="71"/>
  <c r="Y233" i="71"/>
  <c r="D233" i="71"/>
  <c r="D232" i="71"/>
  <c r="D231" i="71"/>
  <c r="A233" i="71"/>
  <c r="A232" i="71"/>
  <c r="A231" i="71"/>
  <c r="X228" i="71"/>
  <c r="Y228" i="71"/>
  <c r="X229" i="71"/>
  <c r="Y229" i="71"/>
  <c r="X230" i="71"/>
  <c r="Y230" i="71"/>
  <c r="D230" i="71"/>
  <c r="A230" i="71"/>
  <c r="D229" i="71"/>
  <c r="A229" i="71"/>
  <c r="A228" i="71"/>
  <c r="D228" i="71"/>
  <c r="D227" i="71"/>
  <c r="A227" i="71"/>
  <c r="X227" i="71"/>
  <c r="Y227" i="71"/>
  <c r="D76" i="33"/>
  <c r="D67" i="33"/>
  <c r="D68" i="33"/>
  <c r="D154" i="38" s="1"/>
  <c r="E129" i="45" s="1"/>
  <c r="X224" i="71"/>
  <c r="Y224" i="71"/>
  <c r="X225" i="71"/>
  <c r="Y225" i="71"/>
  <c r="X226" i="71"/>
  <c r="Y226" i="71"/>
  <c r="D226" i="71"/>
  <c r="A226" i="71"/>
  <c r="A225" i="71"/>
  <c r="D225" i="71"/>
  <c r="D224" i="71"/>
  <c r="A224" i="71"/>
  <c r="X223" i="71"/>
  <c r="Y223" i="71"/>
  <c r="D223" i="71"/>
  <c r="A223" i="71"/>
  <c r="D73" i="33"/>
  <c r="D240" i="38" s="1"/>
  <c r="E175" i="45" s="1"/>
  <c r="H240" i="38" l="1"/>
  <c r="I240" i="38"/>
  <c r="D274" i="37"/>
  <c r="D197" i="38"/>
  <c r="E131" i="45" s="1"/>
  <c r="H179" i="38"/>
  <c r="I179" i="38"/>
  <c r="D72" i="37"/>
  <c r="D169" i="38"/>
  <c r="E143" i="45" s="1"/>
  <c r="H181" i="38"/>
  <c r="I181" i="38"/>
  <c r="I71" i="33"/>
  <c r="D173" i="38"/>
  <c r="E126" i="45" s="1"/>
  <c r="I149" i="38"/>
  <c r="H149" i="38"/>
  <c r="H154" i="38"/>
  <c r="I154" i="38"/>
  <c r="H134" i="38"/>
  <c r="I134" i="38"/>
  <c r="I67" i="33"/>
  <c r="D37" i="38"/>
  <c r="E28" i="45" s="1"/>
  <c r="I72" i="33"/>
  <c r="D31" i="38"/>
  <c r="E29" i="45" s="1"/>
  <c r="D83" i="37"/>
  <c r="D13" i="38"/>
  <c r="E12" i="45" s="1"/>
  <c r="M70" i="33"/>
  <c r="D73" i="37"/>
  <c r="I73" i="33"/>
  <c r="D57" i="37"/>
  <c r="K69" i="33"/>
  <c r="D25" i="37"/>
  <c r="J68" i="33"/>
  <c r="D26" i="37"/>
  <c r="L78" i="33"/>
  <c r="K78" i="33"/>
  <c r="J78" i="33"/>
  <c r="I78" i="33"/>
  <c r="M78" i="33"/>
  <c r="I76" i="33"/>
  <c r="J76" i="33"/>
  <c r="K76" i="33"/>
  <c r="L76" i="33"/>
  <c r="M76" i="33"/>
  <c r="L77" i="33"/>
  <c r="M77" i="33"/>
  <c r="J77" i="33"/>
  <c r="I77" i="33"/>
  <c r="K77" i="33"/>
  <c r="I75" i="33"/>
  <c r="J75" i="33"/>
  <c r="K75" i="33"/>
  <c r="L75" i="33"/>
  <c r="M75" i="33"/>
  <c r="I74" i="33"/>
  <c r="J74" i="33"/>
  <c r="K74" i="33"/>
  <c r="L74" i="33"/>
  <c r="M74" i="33"/>
  <c r="M73" i="33"/>
  <c r="L73" i="33"/>
  <c r="K73" i="33"/>
  <c r="J73" i="33"/>
  <c r="M72" i="33"/>
  <c r="L72" i="33"/>
  <c r="K72" i="33"/>
  <c r="J72" i="33"/>
  <c r="L70" i="33"/>
  <c r="K70" i="33"/>
  <c r="M71" i="33"/>
  <c r="J70" i="33"/>
  <c r="L71" i="33"/>
  <c r="I70" i="33"/>
  <c r="K71" i="33"/>
  <c r="J71" i="33"/>
  <c r="I69" i="33"/>
  <c r="J69" i="33"/>
  <c r="M69" i="33"/>
  <c r="L69" i="33"/>
  <c r="M67" i="33"/>
  <c r="I68" i="33"/>
  <c r="K67" i="33"/>
  <c r="L67" i="33"/>
  <c r="M68" i="33"/>
  <c r="J67" i="33"/>
  <c r="L68" i="33"/>
  <c r="K68" i="33"/>
  <c r="D60" i="33"/>
  <c r="D55" i="38" s="1"/>
  <c r="E67" i="45" s="1"/>
  <c r="M163" i="33"/>
  <c r="M269" i="33"/>
  <c r="M314" i="33"/>
  <c r="R70" i="33" l="1"/>
  <c r="R74" i="33"/>
  <c r="R78" i="33"/>
  <c r="R69" i="33"/>
  <c r="R76" i="33"/>
  <c r="R68" i="33"/>
  <c r="R73" i="33"/>
  <c r="R77" i="33"/>
  <c r="R67" i="33"/>
  <c r="R71" i="33"/>
  <c r="R72" i="33"/>
  <c r="R75" i="33"/>
  <c r="H197" i="38"/>
  <c r="I197" i="38"/>
  <c r="H173" i="38"/>
  <c r="I173" i="38"/>
  <c r="H169" i="38"/>
  <c r="I169" i="38"/>
  <c r="N314" i="33"/>
  <c r="N269" i="33"/>
  <c r="M224" i="33"/>
  <c r="M307" i="33"/>
  <c r="M277" i="33"/>
  <c r="M304" i="33"/>
  <c r="M232" i="33"/>
  <c r="M266" i="33"/>
  <c r="M226" i="33"/>
  <c r="M248" i="33"/>
  <c r="M247" i="33"/>
  <c r="I55" i="38"/>
  <c r="H55" i="38"/>
  <c r="M194" i="33"/>
  <c r="M238" i="33"/>
  <c r="M212" i="33"/>
  <c r="M225" i="33"/>
  <c r="M204" i="33"/>
  <c r="M220" i="33"/>
  <c r="M153" i="33"/>
  <c r="M213" i="33"/>
  <c r="N334" i="33"/>
  <c r="M211" i="33"/>
  <c r="I37" i="38"/>
  <c r="H37" i="38"/>
  <c r="I31" i="38"/>
  <c r="H31" i="38"/>
  <c r="N163" i="33"/>
  <c r="M165" i="33"/>
  <c r="M181" i="33"/>
  <c r="M158" i="33"/>
  <c r="M177" i="33"/>
  <c r="H13" i="38"/>
  <c r="I13" i="38"/>
  <c r="N333" i="33"/>
  <c r="M152" i="33"/>
  <c r="M103" i="33"/>
  <c r="N332" i="33"/>
  <c r="M102" i="33"/>
  <c r="N336" i="33"/>
  <c r="N331" i="33"/>
  <c r="M138" i="33"/>
  <c r="D74" i="37"/>
  <c r="M107" i="33"/>
  <c r="M124" i="33"/>
  <c r="N78" i="33"/>
  <c r="N77" i="33"/>
  <c r="N76" i="33"/>
  <c r="N75" i="33"/>
  <c r="N74" i="33"/>
  <c r="N70" i="33"/>
  <c r="N73" i="33"/>
  <c r="N72" i="33"/>
  <c r="N71" i="33"/>
  <c r="N69" i="33"/>
  <c r="N67" i="33"/>
  <c r="N68" i="33"/>
  <c r="D65" i="33"/>
  <c r="D64" i="33"/>
  <c r="D157" i="38" s="1"/>
  <c r="E120" i="45" s="1"/>
  <c r="X217" i="71"/>
  <c r="Y217" i="71"/>
  <c r="X218" i="71"/>
  <c r="Y218" i="71"/>
  <c r="X219" i="71"/>
  <c r="Y219" i="71"/>
  <c r="X220" i="71"/>
  <c r="Y220" i="71"/>
  <c r="X221" i="71"/>
  <c r="Y221" i="71"/>
  <c r="X222" i="71"/>
  <c r="Y222" i="71"/>
  <c r="A222" i="71"/>
  <c r="A221" i="71"/>
  <c r="A220" i="71"/>
  <c r="D222" i="71"/>
  <c r="D221" i="71"/>
  <c r="D220" i="71"/>
  <c r="D219" i="71"/>
  <c r="D218" i="71"/>
  <c r="D217" i="71"/>
  <c r="A219" i="71"/>
  <c r="A218" i="71"/>
  <c r="A217" i="71"/>
  <c r="Y216" i="71"/>
  <c r="X216" i="71"/>
  <c r="A216" i="71"/>
  <c r="A215" i="71"/>
  <c r="Y215" i="71"/>
  <c r="X215" i="71"/>
  <c r="D216" i="71"/>
  <c r="D215" i="71"/>
  <c r="AQ2" i="81"/>
  <c r="H157" i="38" l="1"/>
  <c r="I157" i="38"/>
  <c r="D75" i="37"/>
  <c r="D159" i="38"/>
  <c r="E145" i="45" s="1"/>
  <c r="N181" i="33"/>
  <c r="N304" i="33"/>
  <c r="N124" i="33"/>
  <c r="N103" i="33"/>
  <c r="N165" i="33"/>
  <c r="N213" i="33"/>
  <c r="N277" i="33"/>
  <c r="N194" i="33"/>
  <c r="N107" i="33"/>
  <c r="N152" i="33"/>
  <c r="N153" i="33"/>
  <c r="N307" i="33"/>
  <c r="N220" i="33"/>
  <c r="N247" i="33"/>
  <c r="N224" i="33"/>
  <c r="N204" i="33"/>
  <c r="N248" i="33"/>
  <c r="N225" i="33"/>
  <c r="N226" i="33"/>
  <c r="N177" i="33"/>
  <c r="N212" i="33"/>
  <c r="N266" i="33"/>
  <c r="N158" i="33"/>
  <c r="N211" i="33"/>
  <c r="N238" i="33"/>
  <c r="N232" i="33"/>
  <c r="N138" i="33"/>
  <c r="N102" i="33"/>
  <c r="L65" i="33"/>
  <c r="M65" i="33"/>
  <c r="K65" i="33"/>
  <c r="J65" i="33"/>
  <c r="R65" i="33" s="1"/>
  <c r="I65" i="33"/>
  <c r="I64" i="33"/>
  <c r="J64" i="33"/>
  <c r="K64" i="33"/>
  <c r="L64" i="33"/>
  <c r="M64" i="33"/>
  <c r="Y214" i="71"/>
  <c r="X214" i="71"/>
  <c r="D214" i="71"/>
  <c r="A214" i="71"/>
  <c r="Y213" i="71"/>
  <c r="X213" i="71"/>
  <c r="D213" i="71"/>
  <c r="A213" i="71"/>
  <c r="Y212" i="71"/>
  <c r="X212" i="71"/>
  <c r="D212" i="71"/>
  <c r="A212" i="71"/>
  <c r="D63" i="33"/>
  <c r="C63" i="50"/>
  <c r="C61" i="50"/>
  <c r="C60" i="50"/>
  <c r="C59" i="50"/>
  <c r="Y211" i="71"/>
  <c r="X211" i="71"/>
  <c r="D211" i="71"/>
  <c r="A211" i="71"/>
  <c r="Y210" i="71"/>
  <c r="X210" i="71"/>
  <c r="A210" i="71"/>
  <c r="D210" i="71"/>
  <c r="D62" i="33"/>
  <c r="D43" i="38" s="1"/>
  <c r="E97" i="45" s="1"/>
  <c r="D59" i="33"/>
  <c r="D113" i="38" s="1"/>
  <c r="E108" i="45" s="1"/>
  <c r="X207" i="71"/>
  <c r="Y207" i="71"/>
  <c r="X208" i="71"/>
  <c r="Y208" i="71"/>
  <c r="X209" i="71"/>
  <c r="Y209" i="71"/>
  <c r="D209" i="71"/>
  <c r="A209" i="71"/>
  <c r="D208" i="71"/>
  <c r="A208" i="71"/>
  <c r="A207" i="71"/>
  <c r="D207" i="71"/>
  <c r="Y206" i="71"/>
  <c r="X206" i="71"/>
  <c r="A206" i="71"/>
  <c r="D206" i="71"/>
  <c r="D66" i="33"/>
  <c r="D127" i="38" s="1"/>
  <c r="E119" i="45" s="1"/>
  <c r="H10" i="75"/>
  <c r="X203" i="71"/>
  <c r="Y203" i="71"/>
  <c r="X204" i="71"/>
  <c r="Y204" i="71"/>
  <c r="X205" i="71"/>
  <c r="Y205" i="71"/>
  <c r="D205" i="71"/>
  <c r="A205" i="71"/>
  <c r="A204" i="71"/>
  <c r="D204" i="71"/>
  <c r="A203" i="71"/>
  <c r="D203" i="71"/>
  <c r="X201" i="71"/>
  <c r="Y201" i="71"/>
  <c r="X202" i="71"/>
  <c r="Y202" i="71"/>
  <c r="D202" i="71"/>
  <c r="A202" i="71"/>
  <c r="D159" i="71"/>
  <c r="A160" i="71"/>
  <c r="A159" i="71"/>
  <c r="A201" i="71"/>
  <c r="D201" i="71"/>
  <c r="J39" i="75"/>
  <c r="R64" i="33" l="1"/>
  <c r="H159" i="38"/>
  <c r="I159" i="38"/>
  <c r="D27" i="37"/>
  <c r="D177" i="38"/>
  <c r="E130" i="45" s="1"/>
  <c r="H127" i="38"/>
  <c r="I127" i="38"/>
  <c r="I113" i="38"/>
  <c r="H113" i="38"/>
  <c r="H43" i="38"/>
  <c r="I43" i="38"/>
  <c r="D30" i="37"/>
  <c r="I66" i="33"/>
  <c r="K66" i="33"/>
  <c r="J66" i="33"/>
  <c r="L66" i="33"/>
  <c r="M66" i="33"/>
  <c r="N64" i="33"/>
  <c r="N65" i="33"/>
  <c r="J62" i="33"/>
  <c r="K62" i="33"/>
  <c r="L62" i="33"/>
  <c r="M62" i="33"/>
  <c r="I62" i="33"/>
  <c r="M63" i="33"/>
  <c r="I63" i="33"/>
  <c r="J63" i="33"/>
  <c r="L63" i="33"/>
  <c r="K63" i="33"/>
  <c r="J59" i="33"/>
  <c r="K59" i="33"/>
  <c r="L59" i="33"/>
  <c r="I59" i="33"/>
  <c r="M59" i="33"/>
  <c r="I60" i="33"/>
  <c r="J60" i="33"/>
  <c r="K60" i="33"/>
  <c r="L60" i="33"/>
  <c r="M60" i="33"/>
  <c r="R66" i="33" l="1"/>
  <c r="R59" i="33"/>
  <c r="R63" i="33"/>
  <c r="R60" i="33"/>
  <c r="R62" i="33"/>
  <c r="H177" i="38"/>
  <c r="I177" i="38"/>
  <c r="N66" i="33"/>
  <c r="N63" i="33"/>
  <c r="N62" i="33"/>
  <c r="N59" i="33"/>
  <c r="N60" i="33"/>
  <c r="D14" i="37"/>
  <c r="D16" i="37"/>
  <c r="D18" i="37"/>
  <c r="D19" i="37"/>
  <c r="D20" i="37"/>
  <c r="D21" i="37"/>
  <c r="D22" i="37"/>
  <c r="D23" i="37"/>
  <c r="D24" i="37"/>
  <c r="X199" i="71"/>
  <c r="Y199" i="71"/>
  <c r="X200" i="71"/>
  <c r="Y200" i="71"/>
  <c r="D200" i="71"/>
  <c r="D199" i="71"/>
  <c r="A200" i="71"/>
  <c r="A199" i="71"/>
  <c r="D57" i="33"/>
  <c r="D124" i="38" s="1"/>
  <c r="E109" i="45" s="1"/>
  <c r="D56" i="33"/>
  <c r="D228" i="38" s="1"/>
  <c r="E4" i="76"/>
  <c r="X191" i="71"/>
  <c r="Y191" i="71"/>
  <c r="X192" i="71"/>
  <c r="Y192" i="71"/>
  <c r="X193" i="71"/>
  <c r="Y193" i="71"/>
  <c r="X194" i="71"/>
  <c r="Y194" i="71"/>
  <c r="X195" i="71"/>
  <c r="Y195" i="71"/>
  <c r="X196" i="71"/>
  <c r="Y196" i="71"/>
  <c r="X197" i="71"/>
  <c r="Y197" i="71"/>
  <c r="X198" i="71"/>
  <c r="Y198" i="71"/>
  <c r="D198" i="71"/>
  <c r="A198" i="71"/>
  <c r="D197" i="71"/>
  <c r="A197" i="71"/>
  <c r="D196" i="71"/>
  <c r="A196" i="71"/>
  <c r="A195" i="71"/>
  <c r="D195" i="71"/>
  <c r="D6" i="33"/>
  <c r="D260" i="38" s="1"/>
  <c r="D7" i="33"/>
  <c r="D8" i="33"/>
  <c r="D9" i="33"/>
  <c r="D10" i="33"/>
  <c r="D11" i="33"/>
  <c r="D12" i="33"/>
  <c r="D13" i="33"/>
  <c r="D14" i="33"/>
  <c r="D15" i="33"/>
  <c r="D33" i="38" s="1"/>
  <c r="E35" i="45" s="1"/>
  <c r="D16" i="33"/>
  <c r="D17" i="33"/>
  <c r="D18" i="33"/>
  <c r="D19" i="33"/>
  <c r="D20" i="33"/>
  <c r="D36" i="38" s="1"/>
  <c r="E36" i="45" s="1"/>
  <c r="D21" i="33"/>
  <c r="D22" i="33"/>
  <c r="D167" i="38" s="1"/>
  <c r="E135" i="45" s="1"/>
  <c r="D23" i="33"/>
  <c r="D40" i="38" s="1"/>
  <c r="E37" i="45" s="1"/>
  <c r="D24" i="33"/>
  <c r="D25" i="33"/>
  <c r="D26" i="33"/>
  <c r="D27" i="33"/>
  <c r="D28" i="33"/>
  <c r="D29" i="33"/>
  <c r="D30" i="33"/>
  <c r="D45" i="38" s="1"/>
  <c r="E38" i="45" s="1"/>
  <c r="D31" i="33"/>
  <c r="D32" i="33"/>
  <c r="D33" i="33"/>
  <c r="D34" i="33"/>
  <c r="D48" i="38" s="1"/>
  <c r="E39" i="45" s="1"/>
  <c r="D35" i="33"/>
  <c r="D36" i="33"/>
  <c r="D37" i="33"/>
  <c r="D38" i="33"/>
  <c r="D147" i="38" s="1"/>
  <c r="E139" i="45" s="1"/>
  <c r="D39" i="33"/>
  <c r="D40" i="33"/>
  <c r="D41" i="33"/>
  <c r="D42" i="33"/>
  <c r="D43" i="33"/>
  <c r="D44" i="33"/>
  <c r="D45" i="33"/>
  <c r="D52" i="38" s="1"/>
  <c r="E40" i="45" s="1"/>
  <c r="D46" i="33"/>
  <c r="D47" i="33"/>
  <c r="D48" i="33"/>
  <c r="D49" i="33"/>
  <c r="D191" i="38" s="1"/>
  <c r="E168" i="45" s="1"/>
  <c r="D50" i="33"/>
  <c r="D299" i="38" s="1"/>
  <c r="D51" i="33"/>
  <c r="D52" i="33"/>
  <c r="D61" i="33"/>
  <c r="D58" i="33"/>
  <c r="D259" i="38" s="1"/>
  <c r="D54" i="33"/>
  <c r="D175" i="38" s="1"/>
  <c r="E124" i="45" s="1"/>
  <c r="D53" i="33"/>
  <c r="D234" i="38" s="1"/>
  <c r="D55" i="33"/>
  <c r="D5" i="33"/>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4" i="71"/>
  <c r="A194" i="71"/>
  <c r="C48" i="50"/>
  <c r="C21" i="66"/>
  <c r="C20" i="66"/>
  <c r="Y190" i="71"/>
  <c r="X190" i="71"/>
  <c r="A190" i="71"/>
  <c r="A191" i="71"/>
  <c r="A192" i="71"/>
  <c r="A193" i="71"/>
  <c r="C58" i="50"/>
  <c r="C57" i="50"/>
  <c r="C56" i="50"/>
  <c r="C54" i="50"/>
  <c r="C53" i="50"/>
  <c r="C52" i="50"/>
  <c r="C51" i="50"/>
  <c r="C50" i="50"/>
  <c r="C49" i="50"/>
  <c r="C47" i="50"/>
  <c r="C46" i="50"/>
  <c r="C45" i="50"/>
  <c r="C44" i="50"/>
  <c r="C43" i="50"/>
  <c r="C41" i="50"/>
  <c r="C40" i="50"/>
  <c r="C39" i="50"/>
  <c r="C38" i="50"/>
  <c r="C37" i="50"/>
  <c r="C36" i="50"/>
  <c r="C35" i="50"/>
  <c r="C34" i="50"/>
  <c r="C33" i="50"/>
  <c r="C32" i="50"/>
  <c r="C19" i="50"/>
  <c r="C18" i="50"/>
  <c r="C17" i="50"/>
  <c r="C16" i="50"/>
  <c r="C15" i="50"/>
  <c r="C14" i="50"/>
  <c r="C13" i="50"/>
  <c r="C12" i="50"/>
  <c r="C11" i="50"/>
  <c r="C10" i="50"/>
  <c r="C9" i="50"/>
  <c r="C8" i="50"/>
  <c r="C7" i="50"/>
  <c r="C6" i="50"/>
  <c r="C5" i="50"/>
  <c r="J3" i="37"/>
  <c r="B9" i="37"/>
  <c r="B10" i="37"/>
  <c r="B11" i="37"/>
  <c r="B12" i="37"/>
  <c r="B13" i="37"/>
  <c r="B14" i="37"/>
  <c r="B15" i="37"/>
  <c r="B16" i="37"/>
  <c r="B17" i="37"/>
  <c r="B8" i="37"/>
  <c r="B7" i="37"/>
  <c r="B6" i="37"/>
  <c r="B5" i="37"/>
  <c r="Y189" i="71"/>
  <c r="X189" i="71"/>
  <c r="A189" i="71"/>
  <c r="Y188" i="71"/>
  <c r="X188" i="71"/>
  <c r="A188" i="71"/>
  <c r="X187" i="71"/>
  <c r="Y187" i="71"/>
  <c r="A187" i="71"/>
  <c r="L164" i="81"/>
  <c r="L163" i="81"/>
  <c r="L162" i="81"/>
  <c r="L161" i="81"/>
  <c r="L160" i="81"/>
  <c r="AO122" i="81"/>
  <c r="AM122" i="81"/>
  <c r="AK122" i="81"/>
  <c r="AI122" i="81"/>
  <c r="AE122" i="81"/>
  <c r="AC122" i="81"/>
  <c r="AA122" i="81"/>
  <c r="Y122" i="81"/>
  <c r="W122" i="81"/>
  <c r="U122" i="81"/>
  <c r="S122" i="81"/>
  <c r="Q122" i="81"/>
  <c r="O122" i="81"/>
  <c r="M122" i="81"/>
  <c r="K122" i="81"/>
  <c r="I122" i="81"/>
  <c r="G122" i="81"/>
  <c r="E122" i="81"/>
  <c r="C122" i="81"/>
  <c r="AS114" i="81"/>
  <c r="AQ114" i="81"/>
  <c r="AO114" i="81"/>
  <c r="AM114" i="81"/>
  <c r="AI114" i="81"/>
  <c r="AG114" i="81"/>
  <c r="AE114" i="81"/>
  <c r="AC114" i="81"/>
  <c r="AA114" i="81"/>
  <c r="Y114" i="81"/>
  <c r="W114" i="81"/>
  <c r="U114" i="81"/>
  <c r="S114" i="81"/>
  <c r="Q114" i="81"/>
  <c r="O114" i="81"/>
  <c r="M114" i="81"/>
  <c r="K114" i="81"/>
  <c r="I114" i="81"/>
  <c r="G114" i="81"/>
  <c r="E114" i="81"/>
  <c r="C114" i="81"/>
  <c r="AS106" i="81"/>
  <c r="AQ106" i="81"/>
  <c r="AO106" i="81"/>
  <c r="AM106" i="81"/>
  <c r="AK106" i="81"/>
  <c r="AI106" i="81"/>
  <c r="AG106" i="81"/>
  <c r="AE106" i="81"/>
  <c r="AC106" i="81"/>
  <c r="AA106" i="81"/>
  <c r="Y106" i="81"/>
  <c r="W106" i="81"/>
  <c r="U106" i="81"/>
  <c r="S106" i="81"/>
  <c r="Q106" i="81"/>
  <c r="O106" i="81"/>
  <c r="M106" i="81"/>
  <c r="K106" i="81"/>
  <c r="I106" i="81"/>
  <c r="G106" i="81"/>
  <c r="E106" i="81"/>
  <c r="C106" i="81"/>
  <c r="AS98" i="81"/>
  <c r="AQ98" i="81"/>
  <c r="AO98" i="81"/>
  <c r="AM98" i="81"/>
  <c r="AK98" i="81"/>
  <c r="AI98" i="81"/>
  <c r="AG98" i="81"/>
  <c r="AE98" i="81"/>
  <c r="AC98" i="81"/>
  <c r="AA98" i="81"/>
  <c r="Y98" i="81"/>
  <c r="W98" i="81"/>
  <c r="U98" i="81"/>
  <c r="S98" i="81"/>
  <c r="Q98" i="81"/>
  <c r="O98" i="81"/>
  <c r="M98" i="81"/>
  <c r="K98" i="81"/>
  <c r="I98" i="81"/>
  <c r="G98" i="81"/>
  <c r="E98" i="81"/>
  <c r="C98" i="81"/>
  <c r="AS90" i="81"/>
  <c r="AQ90" i="81"/>
  <c r="AO90" i="81"/>
  <c r="AM90" i="81"/>
  <c r="AK90" i="81"/>
  <c r="AI90" i="81"/>
  <c r="AG90" i="81"/>
  <c r="AE90" i="81"/>
  <c r="AC90" i="81"/>
  <c r="AA90" i="81"/>
  <c r="Y90" i="81"/>
  <c r="W90" i="81"/>
  <c r="U90" i="81"/>
  <c r="S90" i="81"/>
  <c r="Q90" i="81"/>
  <c r="O90" i="81"/>
  <c r="M90" i="81"/>
  <c r="K90" i="81"/>
  <c r="I90" i="81"/>
  <c r="G90" i="81"/>
  <c r="E90" i="81"/>
  <c r="C90" i="81"/>
  <c r="AQ82" i="81"/>
  <c r="AO82" i="81"/>
  <c r="AM82" i="81"/>
  <c r="AK82" i="81"/>
  <c r="AI82" i="81"/>
  <c r="AG82" i="81"/>
  <c r="AE82" i="81"/>
  <c r="AC82" i="81"/>
  <c r="AA82" i="81"/>
  <c r="Y82" i="81"/>
  <c r="W82" i="81"/>
  <c r="U82" i="81"/>
  <c r="S82" i="81"/>
  <c r="Q82" i="81"/>
  <c r="O82" i="81"/>
  <c r="M82" i="81"/>
  <c r="K82" i="81"/>
  <c r="I82" i="81"/>
  <c r="G82" i="81"/>
  <c r="E82" i="81"/>
  <c r="C82" i="81"/>
  <c r="AS74" i="81"/>
  <c r="AQ74" i="81"/>
  <c r="AO74" i="81"/>
  <c r="AM74" i="81"/>
  <c r="AK74" i="81"/>
  <c r="AI74" i="81"/>
  <c r="AG74" i="81"/>
  <c r="I74" i="81"/>
  <c r="G74" i="81"/>
  <c r="E74" i="81"/>
  <c r="C74" i="81"/>
  <c r="AS66" i="81"/>
  <c r="AQ66" i="81"/>
  <c r="AO66" i="81"/>
  <c r="AM66" i="81"/>
  <c r="AK66" i="81"/>
  <c r="AI66" i="81"/>
  <c r="AG66" i="81"/>
  <c r="AE66" i="81"/>
  <c r="AC66" i="81"/>
  <c r="AA66" i="81"/>
  <c r="Y66" i="81"/>
  <c r="W66" i="81"/>
  <c r="U66" i="81"/>
  <c r="S66" i="81"/>
  <c r="Q66" i="81"/>
  <c r="O66" i="81"/>
  <c r="M66" i="81"/>
  <c r="K66" i="81"/>
  <c r="I66" i="81"/>
  <c r="G66" i="81"/>
  <c r="E66" i="81"/>
  <c r="C66" i="81"/>
  <c r="AS58" i="81"/>
  <c r="AQ58" i="81"/>
  <c r="AO58" i="81"/>
  <c r="AM58" i="81"/>
  <c r="AK58" i="81"/>
  <c r="AI58" i="81"/>
  <c r="AG58" i="81"/>
  <c r="AE58" i="81"/>
  <c r="AC58" i="81"/>
  <c r="AA58" i="81"/>
  <c r="Y58" i="81"/>
  <c r="W58" i="81"/>
  <c r="U58" i="81"/>
  <c r="S58" i="81"/>
  <c r="Q58" i="81"/>
  <c r="O58" i="81"/>
  <c r="M58" i="81"/>
  <c r="K58" i="81"/>
  <c r="I58" i="81"/>
  <c r="G58" i="81"/>
  <c r="E58" i="81"/>
  <c r="C58" i="81"/>
  <c r="AS50" i="81"/>
  <c r="AQ50" i="81"/>
  <c r="AO50" i="81"/>
  <c r="AM50" i="81"/>
  <c r="AK50" i="81"/>
  <c r="AI50" i="81"/>
  <c r="AG50" i="81"/>
  <c r="AE50" i="81"/>
  <c r="AC50" i="81"/>
  <c r="AA50" i="81"/>
  <c r="Y50" i="81"/>
  <c r="W50" i="81"/>
  <c r="U50" i="81"/>
  <c r="S50" i="81"/>
  <c r="Q50" i="81"/>
  <c r="O50" i="81"/>
  <c r="M50" i="81"/>
  <c r="K50" i="81"/>
  <c r="I50" i="81"/>
  <c r="G50" i="81"/>
  <c r="E50" i="81"/>
  <c r="C50" i="81"/>
  <c r="AS42" i="81"/>
  <c r="AQ42" i="81"/>
  <c r="AO42" i="81"/>
  <c r="AM42" i="81"/>
  <c r="AS34" i="81"/>
  <c r="AQ34" i="81"/>
  <c r="AO34" i="81"/>
  <c r="AM34" i="81"/>
  <c r="AK34" i="81"/>
  <c r="AI34" i="81"/>
  <c r="AG34" i="81"/>
  <c r="AE34" i="81"/>
  <c r="AC34" i="81"/>
  <c r="AA34" i="81"/>
  <c r="Y34" i="81"/>
  <c r="W34" i="81"/>
  <c r="U34" i="81"/>
  <c r="S34" i="81"/>
  <c r="Q34" i="81"/>
  <c r="O34" i="81"/>
  <c r="M34" i="81"/>
  <c r="K34" i="81"/>
  <c r="I34" i="81"/>
  <c r="G34" i="81"/>
  <c r="E34" i="81"/>
  <c r="C34" i="81"/>
  <c r="AS26" i="81"/>
  <c r="AQ26" i="81"/>
  <c r="AO26" i="81"/>
  <c r="AM26" i="81"/>
  <c r="AK26" i="81"/>
  <c r="AG26" i="81"/>
  <c r="AE26" i="81"/>
  <c r="AC26" i="81"/>
  <c r="AA26" i="81"/>
  <c r="Y26" i="81"/>
  <c r="W26" i="81"/>
  <c r="U26" i="81"/>
  <c r="S26" i="81"/>
  <c r="Q26" i="81"/>
  <c r="O26" i="81"/>
  <c r="M26" i="81"/>
  <c r="K26" i="81"/>
  <c r="I26" i="81"/>
  <c r="G26" i="81"/>
  <c r="E26" i="81"/>
  <c r="C26" i="81"/>
  <c r="AS18" i="81"/>
  <c r="AQ18" i="81"/>
  <c r="AO18" i="81"/>
  <c r="AM18" i="81"/>
  <c r="AK18" i="81"/>
  <c r="AI18" i="81"/>
  <c r="AG18" i="81"/>
  <c r="AE18" i="81"/>
  <c r="AC18" i="81"/>
  <c r="AA18" i="81"/>
  <c r="Y18" i="81"/>
  <c r="W18" i="81"/>
  <c r="U18" i="81"/>
  <c r="S18" i="81"/>
  <c r="U12" i="81"/>
  <c r="W12" i="81" s="1"/>
  <c r="Y12" i="81" s="1"/>
  <c r="AA12" i="81" s="1"/>
  <c r="AC12" i="81" s="1"/>
  <c r="AE12" i="81" s="1"/>
  <c r="AG12" i="81" s="1"/>
  <c r="AI12" i="81" s="1"/>
  <c r="AK12" i="81" s="1"/>
  <c r="AM12" i="81" s="1"/>
  <c r="AO12" i="81" s="1"/>
  <c r="AQ12" i="81" s="1"/>
  <c r="AS12" i="81" s="1"/>
  <c r="C20" i="81" s="1"/>
  <c r="E20" i="81" s="1"/>
  <c r="G20" i="81" s="1"/>
  <c r="I20" i="81" s="1"/>
  <c r="K20" i="81" s="1"/>
  <c r="M20" i="81" s="1"/>
  <c r="O20" i="81" s="1"/>
  <c r="Q20" i="81" s="1"/>
  <c r="S20" i="81" s="1"/>
  <c r="U20" i="81" s="1"/>
  <c r="W20" i="81" s="1"/>
  <c r="Y20" i="81" s="1"/>
  <c r="AA20" i="81" s="1"/>
  <c r="AC20" i="81" s="1"/>
  <c r="AE20" i="81" s="1"/>
  <c r="AG20" i="81" s="1"/>
  <c r="AI20" i="81" s="1"/>
  <c r="AK20" i="81" s="1"/>
  <c r="AM20" i="81" s="1"/>
  <c r="AO20" i="81" s="1"/>
  <c r="AQ20" i="81" s="1"/>
  <c r="AS20" i="81" s="1"/>
  <c r="C28" i="81" s="1"/>
  <c r="E28" i="81" s="1"/>
  <c r="G28" i="81" s="1"/>
  <c r="I28" i="81" s="1"/>
  <c r="K28" i="81" s="1"/>
  <c r="M28" i="81" s="1"/>
  <c r="O28" i="81" s="1"/>
  <c r="Q28" i="81" s="1"/>
  <c r="S28" i="81" s="1"/>
  <c r="U28" i="81" s="1"/>
  <c r="W28" i="81" s="1"/>
  <c r="Y28" i="81" s="1"/>
  <c r="AA28" i="81" s="1"/>
  <c r="AC28" i="81" s="1"/>
  <c r="AE28" i="81" s="1"/>
  <c r="AG28" i="81" s="1"/>
  <c r="AI28" i="81" s="1"/>
  <c r="AK28" i="81" s="1"/>
  <c r="AM28" i="81" s="1"/>
  <c r="AO28" i="81" s="1"/>
  <c r="AQ28" i="81" s="1"/>
  <c r="AS28" i="81" s="1"/>
  <c r="C36" i="81" s="1"/>
  <c r="E36" i="81" s="1"/>
  <c r="G36" i="81" s="1"/>
  <c r="I36" i="81" s="1"/>
  <c r="K36" i="81" s="1"/>
  <c r="M36" i="81" s="1"/>
  <c r="O36" i="81" s="1"/>
  <c r="Q36" i="81" s="1"/>
  <c r="S36" i="81" s="1"/>
  <c r="U36" i="81" s="1"/>
  <c r="W36" i="81" s="1"/>
  <c r="Y36" i="81" s="1"/>
  <c r="AA36" i="81" s="1"/>
  <c r="AC36" i="81" s="1"/>
  <c r="AE36" i="81" s="1"/>
  <c r="AG36" i="81" s="1"/>
  <c r="AI36" i="81" s="1"/>
  <c r="AK36" i="81" s="1"/>
  <c r="AM36" i="81" s="1"/>
  <c r="AO36" i="81" s="1"/>
  <c r="AQ36" i="81" s="1"/>
  <c r="AS36" i="81" s="1"/>
  <c r="C44" i="81" s="1"/>
  <c r="E44" i="81" s="1"/>
  <c r="G44" i="81" s="1"/>
  <c r="I44" i="81" s="1"/>
  <c r="K44" i="81" s="1"/>
  <c r="M44" i="81" s="1"/>
  <c r="O44" i="81" s="1"/>
  <c r="Q44" i="81" s="1"/>
  <c r="S44" i="81" s="1"/>
  <c r="U44" i="81" s="1"/>
  <c r="W44" i="81" s="1"/>
  <c r="Y44" i="81" s="1"/>
  <c r="AA44" i="81" s="1"/>
  <c r="AC44" i="81" s="1"/>
  <c r="AE44" i="81" s="1"/>
  <c r="AG44" i="81" s="1"/>
  <c r="AI44" i="81" s="1"/>
  <c r="AK44" i="81" s="1"/>
  <c r="AM44" i="81" s="1"/>
  <c r="AO44" i="81" s="1"/>
  <c r="AQ44" i="81" s="1"/>
  <c r="AS44" i="81" s="1"/>
  <c r="C52" i="81" s="1"/>
  <c r="E52" i="81" s="1"/>
  <c r="G52" i="81" s="1"/>
  <c r="I52" i="81" s="1"/>
  <c r="K52" i="81" s="1"/>
  <c r="M52" i="81" s="1"/>
  <c r="O52" i="81" s="1"/>
  <c r="Q52" i="81" s="1"/>
  <c r="S52" i="81" s="1"/>
  <c r="U52" i="81" s="1"/>
  <c r="W52" i="81" s="1"/>
  <c r="Y52" i="81" s="1"/>
  <c r="AA52" i="81" s="1"/>
  <c r="AC52" i="81" s="1"/>
  <c r="AE52" i="81" s="1"/>
  <c r="AG52" i="81" s="1"/>
  <c r="AI52" i="81" s="1"/>
  <c r="AK52" i="81" s="1"/>
  <c r="AM52" i="81" s="1"/>
  <c r="AO52" i="81" s="1"/>
  <c r="AQ52" i="81" s="1"/>
  <c r="AS52" i="81" s="1"/>
  <c r="C60" i="81" s="1"/>
  <c r="E60" i="81" s="1"/>
  <c r="G60" i="81" s="1"/>
  <c r="I60" i="81" s="1"/>
  <c r="K60" i="81" s="1"/>
  <c r="M60" i="81" s="1"/>
  <c r="O60" i="81" s="1"/>
  <c r="Q60" i="81" s="1"/>
  <c r="S60" i="81" s="1"/>
  <c r="U60" i="81" s="1"/>
  <c r="W60" i="81" s="1"/>
  <c r="Y60" i="81" s="1"/>
  <c r="AA60" i="81" s="1"/>
  <c r="AC60" i="81" s="1"/>
  <c r="AE60" i="81" s="1"/>
  <c r="AG60" i="81" s="1"/>
  <c r="AI60" i="81" s="1"/>
  <c r="AK60" i="81" s="1"/>
  <c r="AM60" i="81" s="1"/>
  <c r="AO60" i="81" s="1"/>
  <c r="AQ60" i="81" s="1"/>
  <c r="AS60" i="81" s="1"/>
  <c r="C68" i="81" s="1"/>
  <c r="E68" i="81" s="1"/>
  <c r="G68" i="81" s="1"/>
  <c r="I68" i="81" s="1"/>
  <c r="K68" i="81" s="1"/>
  <c r="M68" i="81" s="1"/>
  <c r="O68" i="81" s="1"/>
  <c r="Q68" i="81" s="1"/>
  <c r="S68" i="81" s="1"/>
  <c r="U68" i="81" s="1"/>
  <c r="W68" i="81" s="1"/>
  <c r="Y68" i="81" s="1"/>
  <c r="AA68" i="81" s="1"/>
  <c r="AC68" i="81" s="1"/>
  <c r="AE68" i="81" s="1"/>
  <c r="AG68" i="81" s="1"/>
  <c r="AI68" i="81" s="1"/>
  <c r="AK68" i="81" s="1"/>
  <c r="AM68" i="81" s="1"/>
  <c r="AO68" i="81" s="1"/>
  <c r="AQ68" i="81" s="1"/>
  <c r="AS68" i="81" s="1"/>
  <c r="C76" i="81" s="1"/>
  <c r="E76" i="81" s="1"/>
  <c r="G76" i="81" s="1"/>
  <c r="I76" i="81" s="1"/>
  <c r="K76" i="81" s="1"/>
  <c r="M76" i="81" s="1"/>
  <c r="O76" i="81" s="1"/>
  <c r="Q76" i="81" s="1"/>
  <c r="S76" i="81" s="1"/>
  <c r="U76" i="81" s="1"/>
  <c r="W76" i="81" s="1"/>
  <c r="Y76" i="81" s="1"/>
  <c r="AA76" i="81" s="1"/>
  <c r="AC76" i="81" s="1"/>
  <c r="AE76" i="81" s="1"/>
  <c r="AG76" i="81" s="1"/>
  <c r="AI76" i="81" s="1"/>
  <c r="AK76" i="81" s="1"/>
  <c r="AM76" i="81" s="1"/>
  <c r="AO76" i="81" s="1"/>
  <c r="AQ76" i="81" s="1"/>
  <c r="AS76" i="81" s="1"/>
  <c r="C84" i="81" s="1"/>
  <c r="E84" i="81" s="1"/>
  <c r="G84" i="81" s="1"/>
  <c r="I84" i="81" s="1"/>
  <c r="K84" i="81" s="1"/>
  <c r="M84" i="81" s="1"/>
  <c r="O84" i="81" s="1"/>
  <c r="Q84" i="81" s="1"/>
  <c r="S84" i="81" s="1"/>
  <c r="U84" i="81" s="1"/>
  <c r="W84" i="81" s="1"/>
  <c r="Y84" i="81" s="1"/>
  <c r="AA84" i="81" s="1"/>
  <c r="AC84" i="81" s="1"/>
  <c r="AE84" i="81" s="1"/>
  <c r="AG84" i="81" s="1"/>
  <c r="AI84" i="81" s="1"/>
  <c r="AK84" i="81" s="1"/>
  <c r="AM84" i="81" s="1"/>
  <c r="AO84" i="81" s="1"/>
  <c r="AQ84" i="81" s="1"/>
  <c r="AS84" i="81" s="1"/>
  <c r="C92" i="81" s="1"/>
  <c r="E92" i="81" s="1"/>
  <c r="G92" i="81" s="1"/>
  <c r="I92" i="81" s="1"/>
  <c r="K92" i="81" s="1"/>
  <c r="M92" i="81" s="1"/>
  <c r="O92" i="81" s="1"/>
  <c r="Q92" i="81" s="1"/>
  <c r="S92" i="81" s="1"/>
  <c r="U92" i="81" s="1"/>
  <c r="W92" i="81" s="1"/>
  <c r="Y92" i="81" s="1"/>
  <c r="AA92" i="81" s="1"/>
  <c r="AC92" i="81" s="1"/>
  <c r="AE92" i="81" s="1"/>
  <c r="AG92" i="81" s="1"/>
  <c r="AI92" i="81" s="1"/>
  <c r="AK92" i="81" s="1"/>
  <c r="AM92" i="81" s="1"/>
  <c r="AO92" i="81" s="1"/>
  <c r="AQ92" i="81" s="1"/>
  <c r="AS92" i="81" s="1"/>
  <c r="C100" i="81" s="1"/>
  <c r="E100" i="81" s="1"/>
  <c r="G100" i="81" s="1"/>
  <c r="I100" i="81" s="1"/>
  <c r="K100" i="81" s="1"/>
  <c r="M100" i="81" s="1"/>
  <c r="O100" i="81" s="1"/>
  <c r="Q100" i="81" s="1"/>
  <c r="S100" i="81" s="1"/>
  <c r="U100" i="81" s="1"/>
  <c r="W100" i="81" s="1"/>
  <c r="Y100" i="81" s="1"/>
  <c r="AA100" i="81" s="1"/>
  <c r="AC100" i="81" s="1"/>
  <c r="AE100" i="81" s="1"/>
  <c r="AG100" i="81" s="1"/>
  <c r="AI100" i="81" s="1"/>
  <c r="AK100" i="81" s="1"/>
  <c r="AM100" i="81" s="1"/>
  <c r="AO100" i="81" s="1"/>
  <c r="AQ100" i="81" s="1"/>
  <c r="AS100" i="81" s="1"/>
  <c r="C108" i="81" s="1"/>
  <c r="E108" i="81" s="1"/>
  <c r="G108" i="81" s="1"/>
  <c r="I108" i="81" s="1"/>
  <c r="K108" i="81" s="1"/>
  <c r="M108" i="81" s="1"/>
  <c r="O108" i="81" s="1"/>
  <c r="Q108" i="81" s="1"/>
  <c r="S108" i="81" s="1"/>
  <c r="U108" i="81" s="1"/>
  <c r="W108" i="81" s="1"/>
  <c r="Y108" i="81" s="1"/>
  <c r="AA108" i="81" s="1"/>
  <c r="AC108" i="81" s="1"/>
  <c r="AE108" i="81" s="1"/>
  <c r="AG108" i="81" s="1"/>
  <c r="AI108" i="81" s="1"/>
  <c r="AK108" i="81" s="1"/>
  <c r="AM108" i="81" s="1"/>
  <c r="AO108" i="81" s="1"/>
  <c r="AQ108" i="81" s="1"/>
  <c r="AS108" i="81" s="1"/>
  <c r="C116" i="81" s="1"/>
  <c r="E116" i="81" s="1"/>
  <c r="G116" i="81" s="1"/>
  <c r="I116" i="81" s="1"/>
  <c r="K116" i="81" s="1"/>
  <c r="M116" i="81" s="1"/>
  <c r="O116" i="81" s="1"/>
  <c r="Q116" i="81" s="1"/>
  <c r="S116" i="81" s="1"/>
  <c r="U116" i="81" s="1"/>
  <c r="W116" i="81" s="1"/>
  <c r="Y116" i="81" s="1"/>
  <c r="AA116" i="81" s="1"/>
  <c r="AC116" i="81" s="1"/>
  <c r="AE116" i="81" s="1"/>
  <c r="AG116" i="81" s="1"/>
  <c r="AI116" i="81" s="1"/>
  <c r="AK116" i="81" s="1"/>
  <c r="AM116" i="81" s="1"/>
  <c r="AO116" i="81" s="1"/>
  <c r="Q12" i="81"/>
  <c r="G603" i="80"/>
  <c r="G601" i="80"/>
  <c r="G599" i="80"/>
  <c r="G597" i="80"/>
  <c r="G595" i="80"/>
  <c r="G593" i="80"/>
  <c r="G591" i="80"/>
  <c r="G589" i="80"/>
  <c r="G587" i="80"/>
  <c r="G585" i="80"/>
  <c r="G583" i="80"/>
  <c r="G581" i="80"/>
  <c r="G579" i="80"/>
  <c r="G577" i="80"/>
  <c r="G575" i="80"/>
  <c r="G573" i="80"/>
  <c r="G571" i="80"/>
  <c r="G569" i="80"/>
  <c r="G567" i="80"/>
  <c r="G565" i="80"/>
  <c r="G563" i="80"/>
  <c r="G561" i="80"/>
  <c r="G559" i="80"/>
  <c r="G557" i="80"/>
  <c r="G555" i="80"/>
  <c r="G553" i="80"/>
  <c r="G551" i="80"/>
  <c r="G549" i="80"/>
  <c r="G547" i="80"/>
  <c r="G545" i="80"/>
  <c r="G543" i="80"/>
  <c r="G541" i="80"/>
  <c r="G539" i="80"/>
  <c r="G537" i="80"/>
  <c r="G535" i="80"/>
  <c r="G533" i="80"/>
  <c r="G531" i="80"/>
  <c r="G529" i="80"/>
  <c r="G527" i="80"/>
  <c r="G525" i="80"/>
  <c r="G523" i="80"/>
  <c r="G521" i="80"/>
  <c r="G519" i="80"/>
  <c r="G517" i="80"/>
  <c r="G515" i="80"/>
  <c r="G513" i="80"/>
  <c r="G511" i="80"/>
  <c r="G509" i="80"/>
  <c r="G507" i="80"/>
  <c r="G505" i="80"/>
  <c r="G503" i="80"/>
  <c r="G501" i="80"/>
  <c r="G499" i="80"/>
  <c r="G497" i="80"/>
  <c r="G495" i="80"/>
  <c r="G493" i="80"/>
  <c r="G491" i="80"/>
  <c r="G489" i="80"/>
  <c r="G487" i="80"/>
  <c r="G485" i="80"/>
  <c r="G483" i="80"/>
  <c r="G481" i="80"/>
  <c r="G479" i="80"/>
  <c r="G477" i="80"/>
  <c r="G475" i="80"/>
  <c r="G473" i="80"/>
  <c r="G471" i="80"/>
  <c r="G469" i="80"/>
  <c r="G467" i="80"/>
  <c r="G465" i="80"/>
  <c r="G463" i="80"/>
  <c r="G461" i="80"/>
  <c r="G459" i="80"/>
  <c r="G457" i="80"/>
  <c r="G455" i="80"/>
  <c r="G453" i="80"/>
  <c r="G451" i="80"/>
  <c r="G449" i="80"/>
  <c r="G447" i="80"/>
  <c r="G445" i="80"/>
  <c r="G443" i="80"/>
  <c r="G441" i="80"/>
  <c r="G439" i="80"/>
  <c r="G437" i="80"/>
  <c r="G435" i="80"/>
  <c r="G433" i="80"/>
  <c r="G431" i="80"/>
  <c r="G429" i="80"/>
  <c r="G427" i="80"/>
  <c r="G425" i="80"/>
  <c r="G423" i="80"/>
  <c r="G421" i="80"/>
  <c r="G419" i="80"/>
  <c r="G417" i="80"/>
  <c r="G415" i="80"/>
  <c r="G413" i="80"/>
  <c r="G411" i="80"/>
  <c r="G409" i="80"/>
  <c r="G407" i="80"/>
  <c r="G405" i="80"/>
  <c r="G403" i="80"/>
  <c r="G401" i="80"/>
  <c r="G399" i="80"/>
  <c r="G397" i="80"/>
  <c r="G395" i="80"/>
  <c r="G393" i="80"/>
  <c r="G391" i="80"/>
  <c r="G389" i="80"/>
  <c r="G387" i="80"/>
  <c r="G385" i="80"/>
  <c r="G383" i="80"/>
  <c r="G381" i="80"/>
  <c r="G379" i="80"/>
  <c r="G377" i="80"/>
  <c r="G375" i="80"/>
  <c r="G373" i="80"/>
  <c r="G371" i="80"/>
  <c r="G369" i="80"/>
  <c r="G367" i="80"/>
  <c r="G365" i="80"/>
  <c r="G363" i="80"/>
  <c r="G361" i="80"/>
  <c r="G359" i="80"/>
  <c r="G357" i="80"/>
  <c r="G355" i="80"/>
  <c r="G353" i="80"/>
  <c r="G351" i="80"/>
  <c r="G349" i="80"/>
  <c r="G347" i="80"/>
  <c r="G345" i="80"/>
  <c r="G343" i="80"/>
  <c r="G341" i="80"/>
  <c r="G339" i="80"/>
  <c r="G337" i="80"/>
  <c r="G335" i="80"/>
  <c r="G333" i="80"/>
  <c r="G331" i="80"/>
  <c r="G329" i="80"/>
  <c r="G327" i="80"/>
  <c r="G325" i="80"/>
  <c r="G323" i="80"/>
  <c r="G321" i="80"/>
  <c r="G319" i="80"/>
  <c r="G317" i="80"/>
  <c r="G315" i="80"/>
  <c r="G313" i="80"/>
  <c r="G311" i="80"/>
  <c r="G309" i="80"/>
  <c r="G307" i="80"/>
  <c r="G305" i="80"/>
  <c r="G303" i="80"/>
  <c r="G301" i="80"/>
  <c r="G299" i="80"/>
  <c r="G297" i="80"/>
  <c r="G295" i="80"/>
  <c r="G293" i="80"/>
  <c r="G291" i="80"/>
  <c r="G289" i="80"/>
  <c r="G287" i="80"/>
  <c r="G285" i="80"/>
  <c r="G283" i="80"/>
  <c r="G281" i="80"/>
  <c r="G279" i="80"/>
  <c r="G277" i="80"/>
  <c r="G275" i="80"/>
  <c r="G273" i="80"/>
  <c r="G271" i="80"/>
  <c r="G269" i="80"/>
  <c r="G267" i="80"/>
  <c r="G265" i="80"/>
  <c r="G263" i="80"/>
  <c r="G261" i="80"/>
  <c r="G259" i="80"/>
  <c r="G257" i="80"/>
  <c r="G255" i="80"/>
  <c r="G253" i="80"/>
  <c r="G251" i="80"/>
  <c r="G249" i="80"/>
  <c r="G247" i="80"/>
  <c r="G245" i="80"/>
  <c r="G243" i="80"/>
  <c r="G241" i="80"/>
  <c r="G239" i="80"/>
  <c r="G237" i="80"/>
  <c r="G235" i="80"/>
  <c r="G233" i="80"/>
  <c r="G231" i="80"/>
  <c r="G229" i="80"/>
  <c r="G227" i="80"/>
  <c r="G225" i="80"/>
  <c r="G223" i="80"/>
  <c r="G221" i="80"/>
  <c r="G219" i="80"/>
  <c r="G217" i="80"/>
  <c r="G215" i="80"/>
  <c r="G213" i="80"/>
  <c r="G211" i="80"/>
  <c r="G209" i="80"/>
  <c r="G207" i="80"/>
  <c r="G205" i="80"/>
  <c r="G203" i="80"/>
  <c r="G201" i="80"/>
  <c r="G199" i="80"/>
  <c r="G197" i="80"/>
  <c r="G195" i="80"/>
  <c r="G193" i="80"/>
  <c r="G191" i="80"/>
  <c r="G189" i="80"/>
  <c r="G187" i="80"/>
  <c r="G185" i="80"/>
  <c r="G183" i="80"/>
  <c r="G181" i="80"/>
  <c r="G179" i="80"/>
  <c r="G177" i="80"/>
  <c r="G175" i="80"/>
  <c r="G173" i="80"/>
  <c r="G171" i="80"/>
  <c r="G169" i="80"/>
  <c r="G167" i="80"/>
  <c r="G165" i="80"/>
  <c r="G163" i="80"/>
  <c r="G161" i="80"/>
  <c r="G159" i="80"/>
  <c r="G157" i="80"/>
  <c r="G155" i="80"/>
  <c r="G153" i="80"/>
  <c r="G151" i="80"/>
  <c r="G149" i="80"/>
  <c r="G147" i="80"/>
  <c r="G145" i="80"/>
  <c r="G143" i="80"/>
  <c r="G141" i="80"/>
  <c r="G139" i="80"/>
  <c r="G137" i="80"/>
  <c r="G135" i="80"/>
  <c r="G133" i="80"/>
  <c r="G131" i="80"/>
  <c r="G129" i="80"/>
  <c r="G127" i="80"/>
  <c r="G125" i="80"/>
  <c r="G123" i="80"/>
  <c r="G121" i="80"/>
  <c r="G119" i="80"/>
  <c r="G117" i="80"/>
  <c r="G115" i="80"/>
  <c r="G113" i="80"/>
  <c r="G111" i="80"/>
  <c r="G109" i="80"/>
  <c r="G107" i="80"/>
  <c r="G105" i="80"/>
  <c r="G103" i="80"/>
  <c r="G101" i="80"/>
  <c r="G99" i="80"/>
  <c r="G97" i="80"/>
  <c r="G95" i="80"/>
  <c r="G93" i="80"/>
  <c r="G91" i="80"/>
  <c r="G89" i="80"/>
  <c r="G87" i="80"/>
  <c r="G85" i="80"/>
  <c r="G83" i="80"/>
  <c r="G81" i="80"/>
  <c r="G79" i="80"/>
  <c r="G77" i="80"/>
  <c r="G75" i="80"/>
  <c r="G73" i="80"/>
  <c r="G71" i="80"/>
  <c r="G69" i="80"/>
  <c r="G67" i="80"/>
  <c r="G65" i="80"/>
  <c r="G63" i="80"/>
  <c r="G61" i="80"/>
  <c r="G59" i="80"/>
  <c r="G57" i="80"/>
  <c r="G55" i="80"/>
  <c r="G53" i="80"/>
  <c r="G51" i="80"/>
  <c r="G49" i="80"/>
  <c r="G47" i="80"/>
  <c r="G43" i="80"/>
  <c r="G41" i="80"/>
  <c r="G39" i="80"/>
  <c r="G37" i="80"/>
  <c r="G35" i="80"/>
  <c r="G33" i="80"/>
  <c r="G31" i="80"/>
  <c r="G29" i="80"/>
  <c r="G27" i="80"/>
  <c r="G25" i="80"/>
  <c r="G23" i="80"/>
  <c r="G21" i="80"/>
  <c r="G19" i="80"/>
  <c r="G17" i="80"/>
  <c r="G15" i="80"/>
  <c r="G13" i="80"/>
  <c r="G11" i="80"/>
  <c r="G9" i="80"/>
  <c r="G7" i="80"/>
  <c r="I6" i="80"/>
  <c r="I8" i="80" s="1"/>
  <c r="I10" i="80" s="1"/>
  <c r="I12" i="80" s="1"/>
  <c r="I14" i="80" s="1"/>
  <c r="I16" i="80" s="1"/>
  <c r="I18" i="80" s="1"/>
  <c r="I20" i="80" s="1"/>
  <c r="I22" i="80" s="1"/>
  <c r="I24" i="80" s="1"/>
  <c r="I26" i="80" s="1"/>
  <c r="I28" i="80" s="1"/>
  <c r="I30" i="80" s="1"/>
  <c r="I32" i="80" s="1"/>
  <c r="I34" i="80" s="1"/>
  <c r="I36" i="80" s="1"/>
  <c r="I38" i="80" s="1"/>
  <c r="I40" i="80" s="1"/>
  <c r="G5" i="80"/>
  <c r="O2" i="80"/>
  <c r="H299" i="38" l="1"/>
  <c r="I299" i="38"/>
  <c r="D46" i="37"/>
  <c r="D294" i="38"/>
  <c r="D45" i="37"/>
  <c r="D283" i="38"/>
  <c r="D246" i="37"/>
  <c r="D277" i="38"/>
  <c r="D127" i="37"/>
  <c r="D263" i="38"/>
  <c r="E214" i="45" s="1"/>
  <c r="D267" i="37"/>
  <c r="D267" i="38"/>
  <c r="D48" i="37"/>
  <c r="D273" i="38"/>
  <c r="D55" i="37"/>
  <c r="D274" i="38"/>
  <c r="D128" i="37"/>
  <c r="D255" i="38"/>
  <c r="E205" i="45" s="1"/>
  <c r="H259" i="38"/>
  <c r="I259" i="38"/>
  <c r="D211" i="37"/>
  <c r="D63" i="37"/>
  <c r="I234" i="38"/>
  <c r="H234" i="38"/>
  <c r="D47" i="37"/>
  <c r="D229" i="38"/>
  <c r="H228" i="38"/>
  <c r="I228" i="38"/>
  <c r="H191" i="38"/>
  <c r="I191" i="38"/>
  <c r="D67" i="37"/>
  <c r="D204" i="38"/>
  <c r="E133" i="45" s="1"/>
  <c r="D68" i="37"/>
  <c r="D195" i="38"/>
  <c r="E132" i="45" s="1"/>
  <c r="D40" i="37"/>
  <c r="D224" i="38"/>
  <c r="E123" i="45" s="1"/>
  <c r="D66" i="37"/>
  <c r="D196" i="38"/>
  <c r="E136" i="45" s="1"/>
  <c r="H175" i="38"/>
  <c r="I175" i="38"/>
  <c r="H167" i="38"/>
  <c r="I167" i="38"/>
  <c r="D126" i="37"/>
  <c r="D138" i="38"/>
  <c r="E201" i="45" s="1"/>
  <c r="H147" i="38"/>
  <c r="I147" i="38"/>
  <c r="D88" i="37"/>
  <c r="D133" i="38"/>
  <c r="E100" i="45" s="1"/>
  <c r="D120" i="38"/>
  <c r="D152" i="38"/>
  <c r="E134" i="45" s="1"/>
  <c r="I124" i="38"/>
  <c r="H124" i="38"/>
  <c r="D167" i="37"/>
  <c r="D128" i="38"/>
  <c r="E141" i="45" s="1"/>
  <c r="D70" i="37"/>
  <c r="D121" i="38"/>
  <c r="E104" i="45" s="1"/>
  <c r="H96" i="81"/>
  <c r="J96" i="81"/>
  <c r="Q17" i="38"/>
  <c r="D44" i="37"/>
  <c r="D99" i="38"/>
  <c r="E84" i="45" s="1"/>
  <c r="D49" i="37"/>
  <c r="D96" i="38"/>
  <c r="E83" i="45" s="1"/>
  <c r="D43" i="37"/>
  <c r="D92" i="38"/>
  <c r="E173" i="45" s="1"/>
  <c r="D88" i="38"/>
  <c r="E82" i="45" s="1"/>
  <c r="D83" i="38"/>
  <c r="D125" i="37"/>
  <c r="D82" i="38"/>
  <c r="E56" i="45" s="1"/>
  <c r="I42" i="80"/>
  <c r="I44" i="80" s="1"/>
  <c r="I46" i="80" s="1"/>
  <c r="I48" i="80" s="1"/>
  <c r="I50" i="80" s="1"/>
  <c r="I52" i="80" s="1"/>
  <c r="I54" i="80" s="1"/>
  <c r="I56" i="80" s="1"/>
  <c r="I58" i="80" s="1"/>
  <c r="I60" i="80" s="1"/>
  <c r="I62" i="80" s="1"/>
  <c r="I64" i="80" s="1"/>
  <c r="I66" i="80" s="1"/>
  <c r="I68" i="80" s="1"/>
  <c r="I70" i="80" s="1"/>
  <c r="I72" i="80" s="1"/>
  <c r="I74" i="80" s="1"/>
  <c r="I76" i="80" s="1"/>
  <c r="I78" i="80" s="1"/>
  <c r="I80" i="80" s="1"/>
  <c r="I82" i="80" s="1"/>
  <c r="I84" i="80" s="1"/>
  <c r="I86" i="80" s="1"/>
  <c r="I88" i="80" s="1"/>
  <c r="I90" i="80" s="1"/>
  <c r="I92" i="80" s="1"/>
  <c r="I94" i="80" s="1"/>
  <c r="I96" i="80" s="1"/>
  <c r="I98" i="80" s="1"/>
  <c r="I100" i="80" s="1"/>
  <c r="I102" i="80" s="1"/>
  <c r="I104" i="80" s="1"/>
  <c r="I106" i="80" s="1"/>
  <c r="I108" i="80" s="1"/>
  <c r="I110" i="80" s="1"/>
  <c r="I112" i="80" s="1"/>
  <c r="I114" i="80" s="1"/>
  <c r="I116" i="80" s="1"/>
  <c r="I118" i="80" s="1"/>
  <c r="I120" i="80" s="1"/>
  <c r="I122" i="80" s="1"/>
  <c r="I124" i="80" s="1"/>
  <c r="I126" i="80" s="1"/>
  <c r="I128" i="80" s="1"/>
  <c r="I130" i="80" s="1"/>
  <c r="I132" i="80" s="1"/>
  <c r="I134" i="80" s="1"/>
  <c r="I136" i="80" s="1"/>
  <c r="I138" i="80" s="1"/>
  <c r="I140" i="80" s="1"/>
  <c r="I142" i="80" s="1"/>
  <c r="I144" i="80" s="1"/>
  <c r="I146" i="80" s="1"/>
  <c r="I148" i="80" s="1"/>
  <c r="I150" i="80" s="1"/>
  <c r="I152" i="80" s="1"/>
  <c r="I154" i="80" s="1"/>
  <c r="I156" i="80" s="1"/>
  <c r="I158" i="80" s="1"/>
  <c r="I160" i="80" s="1"/>
  <c r="I162" i="80" s="1"/>
  <c r="I164" i="80" s="1"/>
  <c r="I166" i="80" s="1"/>
  <c r="I168" i="80" s="1"/>
  <c r="I170" i="80" s="1"/>
  <c r="I172" i="80" s="1"/>
  <c r="I174" i="80" s="1"/>
  <c r="I176" i="80" s="1"/>
  <c r="I178" i="80" s="1"/>
  <c r="I180" i="80" s="1"/>
  <c r="I182" i="80" s="1"/>
  <c r="I184" i="80" s="1"/>
  <c r="I186" i="80" s="1"/>
  <c r="I188" i="80" s="1"/>
  <c r="I190" i="80" s="1"/>
  <c r="I192" i="80" s="1"/>
  <c r="I194" i="80" s="1"/>
  <c r="I196" i="80" s="1"/>
  <c r="I198" i="80" s="1"/>
  <c r="I200" i="80" s="1"/>
  <c r="I202" i="80" s="1"/>
  <c r="I204" i="80" s="1"/>
  <c r="I206" i="80" s="1"/>
  <c r="I208" i="80" s="1"/>
  <c r="I210" i="80" s="1"/>
  <c r="I212" i="80" s="1"/>
  <c r="I214" i="80" s="1"/>
  <c r="I216" i="80" s="1"/>
  <c r="I218" i="80" s="1"/>
  <c r="I220" i="80" s="1"/>
  <c r="I222" i="80" s="1"/>
  <c r="I224" i="80" s="1"/>
  <c r="I226" i="80" s="1"/>
  <c r="I228" i="80" s="1"/>
  <c r="I230" i="80" s="1"/>
  <c r="I232" i="80" s="1"/>
  <c r="I234" i="80" s="1"/>
  <c r="I236" i="80" s="1"/>
  <c r="I238" i="80" s="1"/>
  <c r="I240" i="80" s="1"/>
  <c r="I242" i="80" s="1"/>
  <c r="I244" i="80" s="1"/>
  <c r="I246" i="80" s="1"/>
  <c r="I248" i="80" s="1"/>
  <c r="I250" i="80" s="1"/>
  <c r="I252" i="80" s="1"/>
  <c r="I254" i="80" s="1"/>
  <c r="I256" i="80" s="1"/>
  <c r="I258" i="80" s="1"/>
  <c r="I260" i="80" s="1"/>
  <c r="I262" i="80" s="1"/>
  <c r="I264" i="80" s="1"/>
  <c r="I266" i="80" s="1"/>
  <c r="I268" i="80" s="1"/>
  <c r="I270" i="80" s="1"/>
  <c r="I272" i="80" s="1"/>
  <c r="I274" i="80" s="1"/>
  <c r="I276" i="80" s="1"/>
  <c r="I278" i="80" s="1"/>
  <c r="I280" i="80" s="1"/>
  <c r="I282" i="80" s="1"/>
  <c r="I284" i="80" s="1"/>
  <c r="I286" i="80" s="1"/>
  <c r="I288" i="80" s="1"/>
  <c r="I290" i="80" s="1"/>
  <c r="I292" i="80" s="1"/>
  <c r="I294" i="80" s="1"/>
  <c r="I296" i="80" s="1"/>
  <c r="I298" i="80" s="1"/>
  <c r="I300" i="80" s="1"/>
  <c r="I302" i="80" s="1"/>
  <c r="I304" i="80" s="1"/>
  <c r="I306" i="80" s="1"/>
  <c r="I308" i="80" s="1"/>
  <c r="I310" i="80" s="1"/>
  <c r="I312" i="80" s="1"/>
  <c r="I314" i="80" s="1"/>
  <c r="I316" i="80" s="1"/>
  <c r="I318" i="80" s="1"/>
  <c r="I320" i="80" s="1"/>
  <c r="I322" i="80" s="1"/>
  <c r="I324" i="80" s="1"/>
  <c r="I326" i="80" s="1"/>
  <c r="I328" i="80" s="1"/>
  <c r="I330" i="80" s="1"/>
  <c r="I332" i="80" s="1"/>
  <c r="I334" i="80" s="1"/>
  <c r="I336" i="80" s="1"/>
  <c r="I338" i="80" s="1"/>
  <c r="I340" i="80" s="1"/>
  <c r="I342" i="80" s="1"/>
  <c r="I344" i="80" s="1"/>
  <c r="I346" i="80" s="1"/>
  <c r="I348" i="80" s="1"/>
  <c r="I350" i="80" s="1"/>
  <c r="I352" i="80" s="1"/>
  <c r="I354" i="80" s="1"/>
  <c r="I356" i="80" s="1"/>
  <c r="I358" i="80" s="1"/>
  <c r="I360" i="80" s="1"/>
  <c r="I362" i="80" s="1"/>
  <c r="I364" i="80" s="1"/>
  <c r="I366" i="80" s="1"/>
  <c r="I368" i="80" s="1"/>
  <c r="I370" i="80" s="1"/>
  <c r="I372" i="80" s="1"/>
  <c r="I374" i="80" s="1"/>
  <c r="I376" i="80" s="1"/>
  <c r="I378" i="80" s="1"/>
  <c r="I380" i="80" s="1"/>
  <c r="I382" i="80" s="1"/>
  <c r="I384" i="80" s="1"/>
  <c r="I386" i="80" s="1"/>
  <c r="I388" i="80" s="1"/>
  <c r="I390" i="80" s="1"/>
  <c r="I392" i="80" s="1"/>
  <c r="I394" i="80" s="1"/>
  <c r="I396" i="80" s="1"/>
  <c r="I398" i="80" s="1"/>
  <c r="I400" i="80" s="1"/>
  <c r="I402" i="80" s="1"/>
  <c r="I404" i="80" s="1"/>
  <c r="I406" i="80" s="1"/>
  <c r="I408" i="80" s="1"/>
  <c r="I410" i="80" s="1"/>
  <c r="I412" i="80" s="1"/>
  <c r="I414" i="80" s="1"/>
  <c r="I416" i="80" s="1"/>
  <c r="I418" i="80" s="1"/>
  <c r="I420" i="80" s="1"/>
  <c r="I422" i="80" s="1"/>
  <c r="I424" i="80" s="1"/>
  <c r="I426" i="80" s="1"/>
  <c r="I428" i="80" s="1"/>
  <c r="I430" i="80" s="1"/>
  <c r="I432" i="80" s="1"/>
  <c r="I434" i="80" s="1"/>
  <c r="I436" i="80" s="1"/>
  <c r="I438" i="80" s="1"/>
  <c r="I440" i="80" s="1"/>
  <c r="I442" i="80" s="1"/>
  <c r="I444" i="80" s="1"/>
  <c r="I446" i="80" s="1"/>
  <c r="I448" i="80" s="1"/>
  <c r="I450" i="80" s="1"/>
  <c r="I452" i="80" s="1"/>
  <c r="I454" i="80" s="1"/>
  <c r="I456" i="80" s="1"/>
  <c r="I458" i="80" s="1"/>
  <c r="I460" i="80" s="1"/>
  <c r="I462" i="80" s="1"/>
  <c r="I464" i="80" s="1"/>
  <c r="I466" i="80" s="1"/>
  <c r="I468" i="80" s="1"/>
  <c r="I470" i="80" s="1"/>
  <c r="I472" i="80" s="1"/>
  <c r="I474" i="80" s="1"/>
  <c r="I476" i="80" s="1"/>
  <c r="I478" i="80" s="1"/>
  <c r="I480" i="80" s="1"/>
  <c r="I482" i="80" s="1"/>
  <c r="I484" i="80" s="1"/>
  <c r="I486" i="80" s="1"/>
  <c r="I488" i="80" s="1"/>
  <c r="I490" i="80" s="1"/>
  <c r="I492" i="80" s="1"/>
  <c r="I494" i="80" s="1"/>
  <c r="I496" i="80" s="1"/>
  <c r="I498" i="80" s="1"/>
  <c r="I500" i="80" s="1"/>
  <c r="I502" i="80" s="1"/>
  <c r="I504" i="80" s="1"/>
  <c r="I506" i="80" s="1"/>
  <c r="I508" i="80" s="1"/>
  <c r="I510" i="80" s="1"/>
  <c r="I512" i="80" s="1"/>
  <c r="I514" i="80" s="1"/>
  <c r="I516" i="80" s="1"/>
  <c r="I518" i="80" s="1"/>
  <c r="I520" i="80" s="1"/>
  <c r="I522" i="80" s="1"/>
  <c r="I524" i="80" s="1"/>
  <c r="I526" i="80" s="1"/>
  <c r="I528" i="80" s="1"/>
  <c r="I530" i="80" s="1"/>
  <c r="I532" i="80" s="1"/>
  <c r="I534" i="80" s="1"/>
  <c r="I536" i="80" s="1"/>
  <c r="I538" i="80" s="1"/>
  <c r="I540" i="80" s="1"/>
  <c r="I542" i="80" s="1"/>
  <c r="I544" i="80" s="1"/>
  <c r="I546" i="80" s="1"/>
  <c r="I548" i="80" s="1"/>
  <c r="I550" i="80" s="1"/>
  <c r="I552" i="80" s="1"/>
  <c r="I554" i="80" s="1"/>
  <c r="I556" i="80" s="1"/>
  <c r="I558" i="80" s="1"/>
  <c r="I560" i="80" s="1"/>
  <c r="I562" i="80" s="1"/>
  <c r="I564" i="80" s="1"/>
  <c r="I566" i="80" s="1"/>
  <c r="I568" i="80" s="1"/>
  <c r="I570" i="80" s="1"/>
  <c r="I572" i="80" s="1"/>
  <c r="I574" i="80" s="1"/>
  <c r="I576" i="80" s="1"/>
  <c r="I578" i="80" s="1"/>
  <c r="I580" i="80" s="1"/>
  <c r="I582" i="80" s="1"/>
  <c r="I584" i="80" s="1"/>
  <c r="I586" i="80" s="1"/>
  <c r="I588" i="80" s="1"/>
  <c r="I590" i="80" s="1"/>
  <c r="I592" i="80" s="1"/>
  <c r="I594" i="80" s="1"/>
  <c r="I596" i="80" s="1"/>
  <c r="I598" i="80" s="1"/>
  <c r="I600" i="80" s="1"/>
  <c r="I602" i="80" s="1"/>
  <c r="I604" i="80" s="1"/>
  <c r="I606" i="80" s="1"/>
  <c r="I608" i="80" s="1"/>
  <c r="I610" i="80" s="1"/>
  <c r="I612" i="80" s="1"/>
  <c r="I614" i="80" s="1"/>
  <c r="I616" i="80" s="1"/>
  <c r="M5" i="33"/>
  <c r="D78" i="38"/>
  <c r="E54" i="45" s="1"/>
  <c r="AR120" i="81"/>
  <c r="J128" i="81"/>
  <c r="H128" i="81"/>
  <c r="F128" i="81"/>
  <c r="D128" i="81"/>
  <c r="AT120" i="81"/>
  <c r="D11" i="37"/>
  <c r="D74" i="38"/>
  <c r="E55" i="45" s="1"/>
  <c r="D13" i="37"/>
  <c r="D71" i="38"/>
  <c r="E57" i="45" s="1"/>
  <c r="L165" i="81"/>
  <c r="I52" i="38"/>
  <c r="H52" i="38"/>
  <c r="D124" i="37"/>
  <c r="D56" i="38"/>
  <c r="E34" i="45" s="1"/>
  <c r="I48" i="38"/>
  <c r="H48" i="38"/>
  <c r="I45" i="38"/>
  <c r="H45" i="38"/>
  <c r="I40" i="38"/>
  <c r="H40" i="38"/>
  <c r="I36" i="38"/>
  <c r="H36" i="38"/>
  <c r="I33" i="38"/>
  <c r="H33" i="38"/>
  <c r="D26" i="38"/>
  <c r="D51" i="37"/>
  <c r="D61" i="37"/>
  <c r="D123" i="37"/>
  <c r="D28" i="37"/>
  <c r="D20" i="38"/>
  <c r="E32" i="45" s="1"/>
  <c r="D35" i="37"/>
  <c r="D22" i="38"/>
  <c r="E30" i="45" s="1"/>
  <c r="G165" i="81"/>
  <c r="T32" i="81"/>
  <c r="D65" i="37"/>
  <c r="D15" i="37"/>
  <c r="D94" i="37"/>
  <c r="D69" i="37"/>
  <c r="D41" i="37"/>
  <c r="D96" i="37"/>
  <c r="D42" i="37"/>
  <c r="D95" i="37"/>
  <c r="D64" i="37"/>
  <c r="D56" i="37"/>
  <c r="D38" i="37"/>
  <c r="D17" i="37"/>
  <c r="I53" i="33"/>
  <c r="D62" i="37"/>
  <c r="D7" i="38"/>
  <c r="D58" i="37"/>
  <c r="D6" i="38"/>
  <c r="D60" i="37"/>
  <c r="D8" i="38"/>
  <c r="D59" i="37"/>
  <c r="K52" i="33"/>
  <c r="D29" i="37"/>
  <c r="I61" i="33"/>
  <c r="J61" i="33"/>
  <c r="K61" i="33"/>
  <c r="L61" i="33"/>
  <c r="M61" i="33"/>
  <c r="D12" i="37"/>
  <c r="K58" i="33"/>
  <c r="L58" i="33"/>
  <c r="I58" i="33"/>
  <c r="J58" i="33"/>
  <c r="M58" i="33"/>
  <c r="M56" i="33"/>
  <c r="I56" i="33"/>
  <c r="L56" i="33"/>
  <c r="J56" i="33"/>
  <c r="K56" i="33"/>
  <c r="M57" i="33"/>
  <c r="L57" i="33"/>
  <c r="I57" i="33"/>
  <c r="K57" i="33"/>
  <c r="J57" i="33"/>
  <c r="K55" i="33"/>
  <c r="I55" i="33"/>
  <c r="L55" i="33"/>
  <c r="M55" i="33"/>
  <c r="J55" i="33"/>
  <c r="M52" i="33"/>
  <c r="I52" i="33"/>
  <c r="I162" i="81"/>
  <c r="J54" i="33"/>
  <c r="L54" i="33"/>
  <c r="M54" i="33"/>
  <c r="K54" i="33"/>
  <c r="I54" i="33"/>
  <c r="L52" i="33"/>
  <c r="M53" i="33"/>
  <c r="J52" i="33"/>
  <c r="L53" i="33"/>
  <c r="K53" i="33"/>
  <c r="J53" i="33"/>
  <c r="I161" i="81"/>
  <c r="J120" i="81"/>
  <c r="R64" i="81"/>
  <c r="I163" i="81"/>
  <c r="I164" i="81"/>
  <c r="AR80" i="81"/>
  <c r="R48" i="81"/>
  <c r="D72" i="81"/>
  <c r="AP96" i="81"/>
  <c r="V104" i="81"/>
  <c r="AR24" i="81"/>
  <c r="F40" i="81"/>
  <c r="F56" i="81"/>
  <c r="AD72" i="81"/>
  <c r="AL104" i="81"/>
  <c r="J112" i="81"/>
  <c r="L48" i="81"/>
  <c r="AN120" i="81"/>
  <c r="X120" i="81"/>
  <c r="H120" i="81"/>
  <c r="AN112" i="81"/>
  <c r="X112" i="81"/>
  <c r="H112" i="81"/>
  <c r="AR104" i="81"/>
  <c r="AB104" i="81"/>
  <c r="L104" i="81"/>
  <c r="AF96" i="81"/>
  <c r="P96" i="81"/>
  <c r="AJ88" i="81"/>
  <c r="T88" i="81"/>
  <c r="D88" i="81"/>
  <c r="AN80" i="81"/>
  <c r="X80" i="81"/>
  <c r="H80" i="81"/>
  <c r="AR72" i="81"/>
  <c r="AB72" i="81"/>
  <c r="L72" i="81"/>
  <c r="AF64" i="81"/>
  <c r="P64" i="81"/>
  <c r="AJ56" i="81"/>
  <c r="T56" i="81"/>
  <c r="D56" i="81"/>
  <c r="AN48" i="81"/>
  <c r="X48" i="81"/>
  <c r="H48" i="81"/>
  <c r="AR40" i="81"/>
  <c r="AB40" i="81"/>
  <c r="L40" i="81"/>
  <c r="AF32" i="81"/>
  <c r="P32" i="81"/>
  <c r="AJ24" i="81"/>
  <c r="T24" i="81"/>
  <c r="D24" i="81"/>
  <c r="AP16" i="81"/>
  <c r="Z16" i="81"/>
  <c r="AL120" i="81"/>
  <c r="V120" i="81"/>
  <c r="F120" i="81"/>
  <c r="AL112" i="81"/>
  <c r="V112" i="81"/>
  <c r="F112" i="81"/>
  <c r="AP104" i="81"/>
  <c r="Z104" i="81"/>
  <c r="J104" i="81"/>
  <c r="AT96" i="81"/>
  <c r="AD96" i="81"/>
  <c r="N96" i="81"/>
  <c r="AH88" i="81"/>
  <c r="R88" i="81"/>
  <c r="AL80" i="81"/>
  <c r="V80" i="81"/>
  <c r="F80" i="81"/>
  <c r="AP72" i="81"/>
  <c r="Z72" i="81"/>
  <c r="J72" i="81"/>
  <c r="AT64" i="81"/>
  <c r="AD64" i="81"/>
  <c r="N64" i="81"/>
  <c r="AH56" i="81"/>
  <c r="R56" i="81"/>
  <c r="AL48" i="81"/>
  <c r="V48" i="81"/>
  <c r="F48" i="81"/>
  <c r="AJ120" i="81"/>
  <c r="T120" i="81"/>
  <c r="D120" i="81"/>
  <c r="AJ112" i="81"/>
  <c r="T112" i="81"/>
  <c r="D112" i="81"/>
  <c r="AN104" i="81"/>
  <c r="X104" i="81"/>
  <c r="H104" i="81"/>
  <c r="AR96" i="81"/>
  <c r="AB96" i="81"/>
  <c r="L96" i="81"/>
  <c r="AF88" i="81"/>
  <c r="P88" i="81"/>
  <c r="AJ80" i="81"/>
  <c r="T80" i="81"/>
  <c r="D80" i="81"/>
  <c r="AN72" i="81"/>
  <c r="X72" i="81"/>
  <c r="H72" i="81"/>
  <c r="AR64" i="81"/>
  <c r="AB64" i="81"/>
  <c r="L64" i="81"/>
  <c r="AF56" i="81"/>
  <c r="P56" i="81"/>
  <c r="AJ48" i="81"/>
  <c r="T48" i="81"/>
  <c r="D48" i="81"/>
  <c r="AN40" i="81"/>
  <c r="X40" i="81"/>
  <c r="H40" i="81"/>
  <c r="AR32" i="81"/>
  <c r="AB32" i="81"/>
  <c r="L32" i="81"/>
  <c r="AF24" i="81"/>
  <c r="P24" i="81"/>
  <c r="AL16" i="81"/>
  <c r="V16" i="81"/>
  <c r="AF120" i="81"/>
  <c r="P120" i="81"/>
  <c r="AF112" i="81"/>
  <c r="P112" i="81"/>
  <c r="AJ104" i="81"/>
  <c r="T104" i="81"/>
  <c r="D104" i="81"/>
  <c r="AN96" i="81"/>
  <c r="X96" i="81"/>
  <c r="AR88" i="81"/>
  <c r="AB88" i="81"/>
  <c r="L88" i="81"/>
  <c r="AD120" i="81"/>
  <c r="N120" i="81"/>
  <c r="AT112" i="81"/>
  <c r="AD112" i="81"/>
  <c r="N112" i="81"/>
  <c r="AH104" i="81"/>
  <c r="R104" i="81"/>
  <c r="AL96" i="81"/>
  <c r="V96" i="81"/>
  <c r="F96" i="81"/>
  <c r="AP88" i="81"/>
  <c r="Z88" i="81"/>
  <c r="J88" i="81"/>
  <c r="AT80" i="81"/>
  <c r="AD80" i="81"/>
  <c r="N80" i="81"/>
  <c r="AH72" i="81"/>
  <c r="R72" i="81"/>
  <c r="AL64" i="81"/>
  <c r="V64" i="81"/>
  <c r="F64" i="81"/>
  <c r="AP56" i="81"/>
  <c r="Z56" i="81"/>
  <c r="J56" i="81"/>
  <c r="AT48" i="81"/>
  <c r="AD48" i="81"/>
  <c r="N48" i="81"/>
  <c r="AH40" i="81"/>
  <c r="R40" i="81"/>
  <c r="AL32" i="81"/>
  <c r="V32" i="81"/>
  <c r="F32" i="81"/>
  <c r="AP24" i="81"/>
  <c r="Z24" i="81"/>
  <c r="J24" i="81"/>
  <c r="AF16" i="81"/>
  <c r="AB120" i="81"/>
  <c r="L120" i="81"/>
  <c r="AR112" i="81"/>
  <c r="AB112" i="81"/>
  <c r="L112" i="81"/>
  <c r="AF104" i="81"/>
  <c r="P104" i="81"/>
  <c r="AJ96" i="81"/>
  <c r="T96" i="81"/>
  <c r="D96" i="81"/>
  <c r="AN88" i="81"/>
  <c r="X88" i="81"/>
  <c r="H88" i="81"/>
  <c r="N104" i="81"/>
  <c r="R96" i="81"/>
  <c r="AD88" i="81"/>
  <c r="AP80" i="81"/>
  <c r="J80" i="81"/>
  <c r="V72" i="81"/>
  <c r="AJ64" i="81"/>
  <c r="D64" i="81"/>
  <c r="X56" i="81"/>
  <c r="AP48" i="81"/>
  <c r="J48" i="81"/>
  <c r="AD40" i="81"/>
  <c r="D40" i="81"/>
  <c r="AH32" i="81"/>
  <c r="H32" i="81"/>
  <c r="AN24" i="81"/>
  <c r="N24" i="81"/>
  <c r="X16" i="81"/>
  <c r="F104" i="81"/>
  <c r="V88" i="81"/>
  <c r="AH80" i="81"/>
  <c r="T72" i="81"/>
  <c r="AH64" i="81"/>
  <c r="V56" i="81"/>
  <c r="AH48" i="81"/>
  <c r="Z40" i="81"/>
  <c r="AD32" i="81"/>
  <c r="D32" i="81"/>
  <c r="AL24" i="81"/>
  <c r="L24" i="81"/>
  <c r="AT16" i="81"/>
  <c r="T16" i="81"/>
  <c r="N88" i="81"/>
  <c r="AF80" i="81"/>
  <c r="P72" i="81"/>
  <c r="Z64" i="81"/>
  <c r="AT56" i="81"/>
  <c r="N56" i="81"/>
  <c r="AF48" i="81"/>
  <c r="V40" i="81"/>
  <c r="Z32" i="81"/>
  <c r="AH24" i="81"/>
  <c r="H24" i="81"/>
  <c r="AR16" i="81"/>
  <c r="AP120" i="81"/>
  <c r="AP112" i="81"/>
  <c r="F88" i="81"/>
  <c r="AB80" i="81"/>
  <c r="AT72" i="81"/>
  <c r="N72" i="81"/>
  <c r="X64" i="81"/>
  <c r="AR56" i="81"/>
  <c r="L56" i="81"/>
  <c r="AB48" i="81"/>
  <c r="AT40" i="81"/>
  <c r="T40" i="81"/>
  <c r="X32" i="81"/>
  <c r="AD24" i="81"/>
  <c r="F24" i="81"/>
  <c r="AN16" i="81"/>
  <c r="AH120" i="81"/>
  <c r="AH112" i="81"/>
  <c r="AT104" i="81"/>
  <c r="Z80" i="81"/>
  <c r="AL72" i="81"/>
  <c r="F72" i="81"/>
  <c r="T64" i="81"/>
  <c r="AN56" i="81"/>
  <c r="H56" i="81"/>
  <c r="Z48" i="81"/>
  <c r="AP40" i="81"/>
  <c r="P40" i="81"/>
  <c r="AT32" i="81"/>
  <c r="AB24" i="81"/>
  <c r="AJ16" i="81"/>
  <c r="R120" i="81"/>
  <c r="R112" i="81"/>
  <c r="AD104" i="81"/>
  <c r="AH96" i="81"/>
  <c r="AT88" i="81"/>
  <c r="P80" i="81"/>
  <c r="AF72" i="81"/>
  <c r="AP64" i="81"/>
  <c r="J64" i="81"/>
  <c r="AD56" i="81"/>
  <c r="P48" i="81"/>
  <c r="AJ40" i="81"/>
  <c r="J40" i="81"/>
  <c r="AN32" i="81"/>
  <c r="N32" i="81"/>
  <c r="AT24" i="81"/>
  <c r="V24" i="81"/>
  <c r="AD16" i="81"/>
  <c r="R24" i="81"/>
  <c r="AR48" i="81"/>
  <c r="X24" i="81"/>
  <c r="AB16" i="81"/>
  <c r="N40" i="81"/>
  <c r="AB56" i="81"/>
  <c r="AJ72" i="81"/>
  <c r="Z112" i="81"/>
  <c r="Z120" i="81"/>
  <c r="R32" i="81"/>
  <c r="AJ32" i="81"/>
  <c r="AN64" i="81"/>
  <c r="AL88" i="81"/>
  <c r="AP32" i="81"/>
  <c r="Z96" i="81"/>
  <c r="AH16" i="81"/>
  <c r="AF40" i="81"/>
  <c r="AL56" i="81"/>
  <c r="L80" i="81"/>
  <c r="J32" i="81"/>
  <c r="AL40" i="81"/>
  <c r="H64" i="81"/>
  <c r="R80" i="81"/>
  <c r="I160" i="81"/>
  <c r="E165" i="81"/>
  <c r="X176" i="71"/>
  <c r="Y176" i="71"/>
  <c r="X177" i="71"/>
  <c r="Y177" i="71"/>
  <c r="X178" i="71"/>
  <c r="Y178" i="71"/>
  <c r="X179" i="71"/>
  <c r="Y179" i="71"/>
  <c r="X180" i="71"/>
  <c r="Y180" i="71"/>
  <c r="X181" i="71"/>
  <c r="Y181" i="71"/>
  <c r="X182" i="71"/>
  <c r="Y182" i="71"/>
  <c r="X183" i="71"/>
  <c r="Y183" i="71"/>
  <c r="X184" i="71"/>
  <c r="Y184" i="71"/>
  <c r="X185" i="71"/>
  <c r="Y185" i="71"/>
  <c r="X186" i="71"/>
  <c r="Y186" i="71"/>
  <c r="A185" i="71"/>
  <c r="A184" i="71"/>
  <c r="A183" i="71"/>
  <c r="A182" i="71"/>
  <c r="A181" i="71"/>
  <c r="A177" i="71"/>
  <c r="A178" i="71"/>
  <c r="A179" i="71"/>
  <c r="A180" i="71"/>
  <c r="A186" i="71"/>
  <c r="A176" i="71"/>
  <c r="D9" i="38"/>
  <c r="D10" i="38"/>
  <c r="D11" i="38"/>
  <c r="D12" i="38"/>
  <c r="E20" i="45" s="1"/>
  <c r="D17" i="38"/>
  <c r="E33" i="45" s="1"/>
  <c r="D18" i="38"/>
  <c r="E11" i="45" s="1"/>
  <c r="D5" i="38"/>
  <c r="R57" i="33" l="1"/>
  <c r="R52" i="33"/>
  <c r="R55" i="33"/>
  <c r="R58" i="33"/>
  <c r="R61" i="33"/>
  <c r="R53" i="33"/>
  <c r="R56" i="33"/>
  <c r="R54" i="33"/>
  <c r="H120" i="38"/>
  <c r="E185" i="45"/>
  <c r="H277" i="38"/>
  <c r="I277" i="38"/>
  <c r="H283" i="38"/>
  <c r="I283" i="38"/>
  <c r="H294" i="38"/>
  <c r="I294" i="38"/>
  <c r="H273" i="38"/>
  <c r="I273" i="38"/>
  <c r="H267" i="38"/>
  <c r="I267" i="38"/>
  <c r="H263" i="38"/>
  <c r="I263" i="38"/>
  <c r="I274" i="38"/>
  <c r="H274" i="38"/>
  <c r="H260" i="38"/>
  <c r="I260" i="38"/>
  <c r="H255" i="38"/>
  <c r="I255" i="38"/>
  <c r="H229" i="38"/>
  <c r="I229" i="38"/>
  <c r="H224" i="38"/>
  <c r="I224" i="38"/>
  <c r="H195" i="38"/>
  <c r="I195" i="38"/>
  <c r="H204" i="38"/>
  <c r="I204" i="38"/>
  <c r="H196" i="38"/>
  <c r="I196" i="38"/>
  <c r="I120" i="38"/>
  <c r="H152" i="38"/>
  <c r="I152" i="38"/>
  <c r="H133" i="38"/>
  <c r="I133" i="38"/>
  <c r="H138" i="38"/>
  <c r="I138" i="38"/>
  <c r="H128" i="38"/>
  <c r="I128" i="38"/>
  <c r="I121" i="38"/>
  <c r="H121" i="38"/>
  <c r="H83" i="38"/>
  <c r="E81" i="45"/>
  <c r="H99" i="38"/>
  <c r="I99" i="38"/>
  <c r="I96" i="38"/>
  <c r="H96" i="38"/>
  <c r="H92" i="38"/>
  <c r="I92" i="38"/>
  <c r="H88" i="38"/>
  <c r="I88" i="38"/>
  <c r="I83" i="38"/>
  <c r="I82" i="38"/>
  <c r="H82" i="38"/>
  <c r="I78" i="38"/>
  <c r="H78" i="38"/>
  <c r="I74" i="38"/>
  <c r="H74" i="38"/>
  <c r="I71" i="38"/>
  <c r="H71" i="38"/>
  <c r="H26" i="38"/>
  <c r="E31" i="45"/>
  <c r="I10" i="38"/>
  <c r="E27" i="45"/>
  <c r="I9" i="38"/>
  <c r="E26" i="45"/>
  <c r="I5" i="38"/>
  <c r="E25" i="45"/>
  <c r="I11" i="38"/>
  <c r="E24" i="45"/>
  <c r="I6" i="38"/>
  <c r="E23" i="45"/>
  <c r="I56" i="38"/>
  <c r="H56" i="38"/>
  <c r="I8" i="38"/>
  <c r="E22" i="45"/>
  <c r="I7" i="38"/>
  <c r="E21" i="45"/>
  <c r="I26" i="38"/>
  <c r="I22" i="38"/>
  <c r="H22" i="38"/>
  <c r="I20" i="38"/>
  <c r="H20" i="38"/>
  <c r="H18" i="38"/>
  <c r="I18" i="38"/>
  <c r="H17" i="38"/>
  <c r="I17" i="38"/>
  <c r="I12" i="38"/>
  <c r="H12" i="38"/>
  <c r="H11" i="38"/>
  <c r="H8" i="38"/>
  <c r="H9" i="38"/>
  <c r="H6" i="38"/>
  <c r="H5" i="38"/>
  <c r="H10" i="38"/>
  <c r="H7" i="38"/>
  <c r="N61" i="33"/>
  <c r="N58" i="33"/>
  <c r="N57" i="33"/>
  <c r="N56" i="33"/>
  <c r="N55" i="33"/>
  <c r="N54" i="33"/>
  <c r="N52" i="33"/>
  <c r="N53" i="33"/>
  <c r="I165" i="81"/>
  <c r="H3" i="38" l="1"/>
  <c r="I3" i="38"/>
  <c r="X173" i="71"/>
  <c r="Y173" i="71"/>
  <c r="X174" i="71"/>
  <c r="Y174" i="71"/>
  <c r="X175" i="71"/>
  <c r="Y175" i="71"/>
  <c r="A175" i="71"/>
  <c r="A174" i="71"/>
  <c r="A173" i="71"/>
  <c r="B54" i="32"/>
  <c r="C31" i="66"/>
  <c r="C30" i="66"/>
  <c r="C24" i="66"/>
  <c r="C23" i="66"/>
  <c r="C22" i="66"/>
  <c r="C19" i="66"/>
  <c r="C18" i="66"/>
  <c r="C15" i="66"/>
  <c r="C12" i="66"/>
  <c r="C11" i="66"/>
  <c r="C10" i="66"/>
  <c r="C9" i="66"/>
  <c r="C6" i="66"/>
  <c r="C5" i="66"/>
  <c r="C4" i="66"/>
  <c r="C3" i="66"/>
  <c r="O14" i="73" l="1"/>
  <c r="A172" i="71" l="1"/>
  <c r="A171" i="71"/>
  <c r="A170" i="71"/>
  <c r="A169" i="71"/>
  <c r="X169" i="71"/>
  <c r="Y169" i="71"/>
  <c r="X170" i="71"/>
  <c r="Y170" i="71"/>
  <c r="X171" i="71"/>
  <c r="Y171" i="71"/>
  <c r="X172" i="71"/>
  <c r="Y172" i="71"/>
  <c r="A303" i="76"/>
  <c r="A302" i="76"/>
  <c r="A301" i="76"/>
  <c r="A300" i="76"/>
  <c r="A299" i="76"/>
  <c r="A298" i="76"/>
  <c r="A297" i="76"/>
  <c r="A296" i="76"/>
  <c r="A295" i="76"/>
  <c r="A294" i="76"/>
  <c r="A293" i="76"/>
  <c r="A292" i="76"/>
  <c r="A291" i="76"/>
  <c r="A290" i="76"/>
  <c r="A289" i="76"/>
  <c r="A288" i="76"/>
  <c r="A287" i="76"/>
  <c r="A286" i="76"/>
  <c r="A285" i="76"/>
  <c r="A284" i="76"/>
  <c r="A283" i="76"/>
  <c r="A282" i="76"/>
  <c r="A281" i="76"/>
  <c r="A280" i="76"/>
  <c r="A279" i="76"/>
  <c r="A278" i="76"/>
  <c r="A277" i="76"/>
  <c r="A276" i="76"/>
  <c r="A275" i="76"/>
  <c r="A274" i="76"/>
  <c r="A273" i="76"/>
  <c r="A272" i="76"/>
  <c r="A271" i="76"/>
  <c r="A270" i="76"/>
  <c r="A269" i="76"/>
  <c r="A268" i="76"/>
  <c r="A267" i="76"/>
  <c r="A266" i="76"/>
  <c r="A265" i="76"/>
  <c r="A264" i="76"/>
  <c r="A263" i="76"/>
  <c r="A262" i="76"/>
  <c r="A261" i="76"/>
  <c r="A260" i="76"/>
  <c r="A259" i="76"/>
  <c r="A258" i="76"/>
  <c r="A257" i="76"/>
  <c r="A256" i="76"/>
  <c r="A255" i="76"/>
  <c r="A254" i="76"/>
  <c r="A253" i="76"/>
  <c r="A252" i="76"/>
  <c r="A251" i="76"/>
  <c r="A250" i="76"/>
  <c r="A249" i="76"/>
  <c r="A248" i="76"/>
  <c r="A247" i="76"/>
  <c r="A246" i="76"/>
  <c r="A245" i="76"/>
  <c r="A244" i="76"/>
  <c r="A243" i="76"/>
  <c r="A242" i="76"/>
  <c r="A241" i="76"/>
  <c r="A240" i="76"/>
  <c r="A239" i="76"/>
  <c r="A238" i="76"/>
  <c r="A237" i="76"/>
  <c r="A236" i="76"/>
  <c r="A235" i="76"/>
  <c r="A234" i="76"/>
  <c r="A233" i="76"/>
  <c r="A232" i="76"/>
  <c r="A231" i="76"/>
  <c r="A230" i="76"/>
  <c r="A229" i="76"/>
  <c r="A228" i="76"/>
  <c r="A227" i="76"/>
  <c r="A226" i="76"/>
  <c r="A225" i="76"/>
  <c r="A224" i="76"/>
  <c r="A223" i="76"/>
  <c r="A222" i="76"/>
  <c r="A221" i="76"/>
  <c r="A220" i="76"/>
  <c r="A219" i="76"/>
  <c r="A218" i="76"/>
  <c r="A217" i="76"/>
  <c r="A216" i="76"/>
  <c r="A215" i="76"/>
  <c r="A214" i="76"/>
  <c r="A213" i="76"/>
  <c r="A212" i="76"/>
  <c r="A211" i="76"/>
  <c r="A210" i="76"/>
  <c r="A209" i="76"/>
  <c r="A208" i="76"/>
  <c r="A207" i="76"/>
  <c r="A206" i="76"/>
  <c r="A205" i="76"/>
  <c r="A204" i="76"/>
  <c r="A203" i="76"/>
  <c r="A202" i="76"/>
  <c r="A201" i="76"/>
  <c r="A200" i="76"/>
  <c r="A199" i="76"/>
  <c r="A198" i="76"/>
  <c r="A197" i="76"/>
  <c r="A196" i="76"/>
  <c r="A195" i="76"/>
  <c r="A194" i="76"/>
  <c r="A193" i="76"/>
  <c r="A192" i="76"/>
  <c r="A191" i="76"/>
  <c r="A190" i="76"/>
  <c r="A189" i="76"/>
  <c r="A188" i="76"/>
  <c r="A187" i="76"/>
  <c r="A186" i="76"/>
  <c r="A185" i="76"/>
  <c r="A184" i="76"/>
  <c r="A183" i="76"/>
  <c r="A182" i="76"/>
  <c r="A181" i="76"/>
  <c r="A180" i="76"/>
  <c r="A179" i="76"/>
  <c r="A178" i="76"/>
  <c r="A177" i="76"/>
  <c r="A176" i="76"/>
  <c r="A175" i="76"/>
  <c r="A174" i="76"/>
  <c r="A173" i="76"/>
  <c r="A172" i="76"/>
  <c r="A171" i="76"/>
  <c r="A170" i="76"/>
  <c r="A169" i="76"/>
  <c r="A168" i="76"/>
  <c r="A167" i="76"/>
  <c r="A166" i="76"/>
  <c r="A165" i="76"/>
  <c r="A164" i="76"/>
  <c r="A163" i="76"/>
  <c r="A162" i="76"/>
  <c r="A161" i="76"/>
  <c r="A160" i="76"/>
  <c r="A159" i="76"/>
  <c r="A158" i="76"/>
  <c r="A157" i="76"/>
  <c r="A156" i="76"/>
  <c r="A155" i="76"/>
  <c r="A154" i="76"/>
  <c r="A153" i="76"/>
  <c r="A152" i="76"/>
  <c r="A151" i="76"/>
  <c r="A150" i="76"/>
  <c r="A149" i="76"/>
  <c r="A148" i="76"/>
  <c r="A147" i="76"/>
  <c r="A146" i="76"/>
  <c r="A145" i="76"/>
  <c r="A144" i="76"/>
  <c r="A143" i="76"/>
  <c r="A142" i="76"/>
  <c r="A141" i="76"/>
  <c r="A140" i="76"/>
  <c r="A139" i="76"/>
  <c r="A138" i="76"/>
  <c r="A137" i="76"/>
  <c r="A136" i="76"/>
  <c r="A135" i="76"/>
  <c r="A134" i="76"/>
  <c r="A133" i="76"/>
  <c r="A132" i="76"/>
  <c r="A131" i="76"/>
  <c r="A130" i="76"/>
  <c r="A129" i="76"/>
  <c r="A128" i="76"/>
  <c r="A127" i="76"/>
  <c r="A126" i="76"/>
  <c r="A125" i="76"/>
  <c r="A124" i="76"/>
  <c r="A123" i="76"/>
  <c r="A122" i="76"/>
  <c r="A121" i="76"/>
  <c r="A120" i="76"/>
  <c r="A119" i="76"/>
  <c r="A118" i="76"/>
  <c r="A117" i="76"/>
  <c r="A116" i="76"/>
  <c r="A115" i="76"/>
  <c r="A114" i="76"/>
  <c r="A113" i="76"/>
  <c r="A112" i="76"/>
  <c r="A111" i="76"/>
  <c r="A110" i="76"/>
  <c r="A109" i="76"/>
  <c r="A108" i="76"/>
  <c r="A107" i="76"/>
  <c r="A106" i="76"/>
  <c r="A105" i="76"/>
  <c r="A104" i="76"/>
  <c r="A103" i="76"/>
  <c r="A102" i="76"/>
  <c r="A101" i="76"/>
  <c r="A100" i="76"/>
  <c r="A99" i="76"/>
  <c r="A98" i="76"/>
  <c r="A97" i="76"/>
  <c r="A96" i="76"/>
  <c r="A95" i="76"/>
  <c r="A94" i="76"/>
  <c r="A93" i="76"/>
  <c r="A92" i="76"/>
  <c r="A91" i="76"/>
  <c r="A90" i="76"/>
  <c r="A89" i="76"/>
  <c r="A88" i="76"/>
  <c r="A87" i="76"/>
  <c r="A86" i="76"/>
  <c r="A85" i="76"/>
  <c r="A84" i="76"/>
  <c r="A83" i="76"/>
  <c r="A82" i="76"/>
  <c r="A81" i="76"/>
  <c r="A80" i="76"/>
  <c r="A79" i="76"/>
  <c r="A78" i="76"/>
  <c r="A77" i="76"/>
  <c r="A76" i="76"/>
  <c r="A75" i="76"/>
  <c r="A74" i="76"/>
  <c r="A73" i="76"/>
  <c r="A72" i="76"/>
  <c r="A71" i="76"/>
  <c r="A70" i="76"/>
  <c r="A69" i="76"/>
  <c r="A68" i="76"/>
  <c r="A67" i="76"/>
  <c r="A66" i="76"/>
  <c r="A65" i="76"/>
  <c r="A64" i="76"/>
  <c r="A63" i="76"/>
  <c r="A62" i="76"/>
  <c r="A61" i="76"/>
  <c r="A60" i="76"/>
  <c r="A59" i="76"/>
  <c r="A58" i="76"/>
  <c r="A57" i="76"/>
  <c r="A56" i="76"/>
  <c r="A55" i="76"/>
  <c r="A54" i="76"/>
  <c r="A53" i="76"/>
  <c r="A52" i="76"/>
  <c r="A51" i="76"/>
  <c r="A50" i="76"/>
  <c r="A49" i="76"/>
  <c r="A48" i="76"/>
  <c r="A47" i="76"/>
  <c r="A46" i="76"/>
  <c r="A45" i="76"/>
  <c r="A44" i="76"/>
  <c r="A43" i="76"/>
  <c r="A42" i="76"/>
  <c r="A41" i="76"/>
  <c r="A40" i="76"/>
  <c r="A39" i="76"/>
  <c r="A38" i="76"/>
  <c r="A37" i="76"/>
  <c r="A36" i="76"/>
  <c r="A35" i="76"/>
  <c r="A34" i="76"/>
  <c r="A33" i="76"/>
  <c r="A32" i="76"/>
  <c r="A31" i="76"/>
  <c r="A30" i="76"/>
  <c r="A29" i="76"/>
  <c r="A28" i="76"/>
  <c r="A27" i="76"/>
  <c r="A26" i="76"/>
  <c r="A25" i="76"/>
  <c r="A24" i="76"/>
  <c r="A23" i="76"/>
  <c r="A22" i="76"/>
  <c r="A21" i="76"/>
  <c r="A20" i="76"/>
  <c r="A19" i="76"/>
  <c r="A18" i="76"/>
  <c r="A17" i="76"/>
  <c r="A16" i="76"/>
  <c r="A15" i="76"/>
  <c r="A14" i="76"/>
  <c r="A13" i="76"/>
  <c r="A12" i="76"/>
  <c r="A11" i="76"/>
  <c r="A10" i="76"/>
  <c r="A9" i="76"/>
  <c r="A8" i="76"/>
  <c r="A7" i="76"/>
  <c r="A6" i="76"/>
  <c r="A5" i="76"/>
  <c r="J42" i="75"/>
  <c r="K42" i="75" s="1"/>
  <c r="H42" i="75"/>
  <c r="J41" i="75"/>
  <c r="K41" i="75" s="1"/>
  <c r="H41" i="75"/>
  <c r="J40" i="75"/>
  <c r="K40" i="75" s="1"/>
  <c r="H40" i="75"/>
  <c r="K39" i="75"/>
  <c r="H39" i="75"/>
  <c r="J38" i="75"/>
  <c r="K38" i="75" s="1"/>
  <c r="H38" i="75"/>
  <c r="J37" i="75"/>
  <c r="K37" i="75" s="1"/>
  <c r="H37" i="75"/>
  <c r="J36" i="75"/>
  <c r="K36" i="75" s="1"/>
  <c r="H36" i="75"/>
  <c r="J35" i="75"/>
  <c r="K35" i="75" s="1"/>
  <c r="H35" i="75"/>
  <c r="J34" i="75"/>
  <c r="K34" i="75" s="1"/>
  <c r="H34" i="75"/>
  <c r="J33" i="75"/>
  <c r="K33" i="75" s="1"/>
  <c r="H33" i="75"/>
  <c r="J32" i="75"/>
  <c r="K32" i="75" s="1"/>
  <c r="H32" i="75"/>
  <c r="J31" i="75"/>
  <c r="K31" i="75" s="1"/>
  <c r="H31" i="75"/>
  <c r="J30" i="75"/>
  <c r="K30" i="75" s="1"/>
  <c r="H30" i="75"/>
  <c r="J29" i="75"/>
  <c r="K29" i="75" s="1"/>
  <c r="H29" i="75"/>
  <c r="J28" i="75"/>
  <c r="K28" i="75" s="1"/>
  <c r="H28" i="75"/>
  <c r="J27" i="75"/>
  <c r="K27" i="75" s="1"/>
  <c r="H27" i="75"/>
  <c r="J26" i="75"/>
  <c r="K26" i="75" s="1"/>
  <c r="H26" i="75"/>
  <c r="J25" i="75"/>
  <c r="K25" i="75" s="1"/>
  <c r="H25" i="75"/>
  <c r="J24" i="75"/>
  <c r="K24" i="75" s="1"/>
  <c r="H24" i="75"/>
  <c r="J23" i="75"/>
  <c r="K23" i="75" s="1"/>
  <c r="H23" i="75"/>
  <c r="J22" i="75"/>
  <c r="K22" i="75" s="1"/>
  <c r="H22" i="75"/>
  <c r="J21" i="75"/>
  <c r="K21" i="75" s="1"/>
  <c r="H21" i="75"/>
  <c r="J20" i="75"/>
  <c r="K20" i="75" s="1"/>
  <c r="H20" i="75"/>
  <c r="J19" i="75"/>
  <c r="K19" i="75" s="1"/>
  <c r="H19" i="75"/>
  <c r="J18" i="75"/>
  <c r="K18" i="75" s="1"/>
  <c r="H18" i="75"/>
  <c r="J17" i="75"/>
  <c r="K17" i="75" s="1"/>
  <c r="H17" i="75"/>
  <c r="J16" i="75"/>
  <c r="K16" i="75" s="1"/>
  <c r="H16" i="75"/>
  <c r="J15" i="75"/>
  <c r="K15" i="75" s="1"/>
  <c r="H15" i="75"/>
  <c r="J14" i="75"/>
  <c r="K14" i="75" s="1"/>
  <c r="H14" i="75"/>
  <c r="J13" i="75"/>
  <c r="K13" i="75" s="1"/>
  <c r="H13" i="75"/>
  <c r="J12" i="75"/>
  <c r="K12" i="75" s="1"/>
  <c r="H12" i="75"/>
  <c r="J11" i="75"/>
  <c r="K11" i="75" s="1"/>
  <c r="H11" i="75"/>
  <c r="J9" i="75"/>
  <c r="K9" i="75" s="1"/>
  <c r="H9" i="75"/>
  <c r="J8" i="75"/>
  <c r="K8" i="75" s="1"/>
  <c r="G2" i="75"/>
  <c r="J6" i="75"/>
  <c r="K6" i="75" s="1"/>
  <c r="H6" i="75"/>
  <c r="A6" i="75"/>
  <c r="A7" i="75" s="1"/>
  <c r="A8" i="75" s="1"/>
  <c r="A9" i="75" s="1"/>
  <c r="J5" i="75"/>
  <c r="H5" i="75"/>
  <c r="D2" i="75"/>
  <c r="X165" i="71"/>
  <c r="Y165" i="71"/>
  <c r="X166" i="71"/>
  <c r="Y166" i="71"/>
  <c r="X167" i="71"/>
  <c r="Y167" i="71"/>
  <c r="X168" i="71"/>
  <c r="Y168" i="71"/>
  <c r="A168" i="71"/>
  <c r="A167" i="71"/>
  <c r="A166" i="71"/>
  <c r="A165" i="71"/>
  <c r="X160" i="71"/>
  <c r="Y160" i="71"/>
  <c r="X161" i="71"/>
  <c r="Y161" i="71"/>
  <c r="X162" i="71"/>
  <c r="Y162" i="71"/>
  <c r="X163" i="71"/>
  <c r="Y163" i="71"/>
  <c r="X164" i="71"/>
  <c r="Y164" i="71"/>
  <c r="A164" i="71"/>
  <c r="A163" i="71"/>
  <c r="A162" i="71"/>
  <c r="A161" i="71"/>
  <c r="X157" i="71"/>
  <c r="Y157" i="71"/>
  <c r="X158" i="71"/>
  <c r="Y158" i="71"/>
  <c r="A158" i="71"/>
  <c r="I45" i="33"/>
  <c r="A157" i="71"/>
  <c r="K15" i="26"/>
  <c r="Y156" i="71"/>
  <c r="X156" i="71"/>
  <c r="Y155" i="71"/>
  <c r="X155" i="71"/>
  <c r="A156" i="71"/>
  <c r="A155" i="71"/>
  <c r="X151" i="71"/>
  <c r="Y151" i="71"/>
  <c r="X152" i="71"/>
  <c r="Y152" i="71"/>
  <c r="X153" i="71"/>
  <c r="Y153" i="71"/>
  <c r="X154" i="71"/>
  <c r="Y154" i="71"/>
  <c r="A154" i="71"/>
  <c r="A153" i="71"/>
  <c r="A152" i="71"/>
  <c r="A151" i="71"/>
  <c r="X147" i="71"/>
  <c r="Y147" i="71"/>
  <c r="X148" i="71"/>
  <c r="Y148" i="71"/>
  <c r="X149" i="71"/>
  <c r="Y149" i="71"/>
  <c r="X150" i="71"/>
  <c r="Y150" i="71"/>
  <c r="A150" i="71"/>
  <c r="A149" i="71"/>
  <c r="A148" i="71"/>
  <c r="A147" i="71"/>
  <c r="Y146" i="71"/>
  <c r="X146" i="71"/>
  <c r="Y145" i="71"/>
  <c r="X145" i="71"/>
  <c r="Q3" i="33"/>
  <c r="A146" i="71"/>
  <c r="A145" i="71"/>
  <c r="C8" i="66"/>
  <c r="C7" i="66"/>
  <c r="Y144" i="71"/>
  <c r="X144" i="71"/>
  <c r="A144" i="71"/>
  <c r="Y143" i="71"/>
  <c r="X143" i="71"/>
  <c r="Y142" i="71"/>
  <c r="X142" i="71"/>
  <c r="Y141" i="71"/>
  <c r="X141" i="71"/>
  <c r="Y140" i="71"/>
  <c r="X140" i="71"/>
  <c r="A143" i="71"/>
  <c r="A142" i="71"/>
  <c r="A141" i="71"/>
  <c r="A140" i="71"/>
  <c r="J43" i="33"/>
  <c r="X135" i="71"/>
  <c r="Y135" i="71"/>
  <c r="X136" i="71"/>
  <c r="Y136" i="71"/>
  <c r="X137" i="71"/>
  <c r="Y137" i="71"/>
  <c r="X138" i="71"/>
  <c r="Y138" i="71"/>
  <c r="X139" i="71"/>
  <c r="Y139" i="71"/>
  <c r="A139" i="71"/>
  <c r="A138" i="71"/>
  <c r="A137" i="71"/>
  <c r="A136" i="71"/>
  <c r="A135" i="71"/>
  <c r="E45" i="31"/>
  <c r="F45" i="31" s="1"/>
  <c r="D45" i="32" s="1"/>
  <c r="E54" i="31"/>
  <c r="F54" i="31" s="1"/>
  <c r="B54" i="31"/>
  <c r="E53" i="31"/>
  <c r="F53" i="31" s="1"/>
  <c r="B53" i="31"/>
  <c r="E52" i="31"/>
  <c r="E51" i="31"/>
  <c r="F51" i="31" s="1"/>
  <c r="E50" i="31"/>
  <c r="F50" i="31" s="1"/>
  <c r="E49" i="31"/>
  <c r="F49" i="31" s="1"/>
  <c r="E48" i="31"/>
  <c r="E47" i="31"/>
  <c r="E46" i="31"/>
  <c r="F46" i="31" s="1"/>
  <c r="E44" i="31"/>
  <c r="E43" i="31"/>
  <c r="E42" i="31"/>
  <c r="Y134" i="71"/>
  <c r="X134" i="71"/>
  <c r="A134" i="71"/>
  <c r="Y133" i="71"/>
  <c r="X133" i="71"/>
  <c r="A133" i="71"/>
  <c r="I40" i="33"/>
  <c r="Y128" i="71"/>
  <c r="Y129" i="71"/>
  <c r="Y130" i="71"/>
  <c r="Y131" i="71"/>
  <c r="Y132" i="71"/>
  <c r="X132" i="71"/>
  <c r="X131" i="71"/>
  <c r="X130" i="71"/>
  <c r="X129" i="71"/>
  <c r="X128" i="71"/>
  <c r="A132" i="71"/>
  <c r="A131" i="71"/>
  <c r="A130" i="71"/>
  <c r="A129" i="71"/>
  <c r="A128" i="71"/>
  <c r="A127" i="71"/>
  <c r="A126" i="71"/>
  <c r="A125" i="71"/>
  <c r="Y127" i="71"/>
  <c r="X127" i="71"/>
  <c r="Y126" i="71"/>
  <c r="X126" i="71"/>
  <c r="Y125" i="71"/>
  <c r="X125" i="71"/>
  <c r="J38" i="33"/>
  <c r="K44" i="33"/>
  <c r="Y124" i="71"/>
  <c r="Y123" i="71"/>
  <c r="Y122" i="71"/>
  <c r="X124" i="71"/>
  <c r="X123" i="71"/>
  <c r="X122" i="71"/>
  <c r="A124" i="71"/>
  <c r="A123" i="71"/>
  <c r="A122" i="71"/>
  <c r="Y121" i="71"/>
  <c r="X121" i="71"/>
  <c r="Y120" i="71"/>
  <c r="X120" i="71"/>
  <c r="A121" i="71"/>
  <c r="A120" i="71"/>
  <c r="Y119" i="71"/>
  <c r="Y118" i="71"/>
  <c r="Y117" i="71"/>
  <c r="X119" i="71"/>
  <c r="X118" i="71"/>
  <c r="X117" i="71"/>
  <c r="A119" i="71"/>
  <c r="A118" i="71"/>
  <c r="A117" i="71"/>
  <c r="X114" i="71"/>
  <c r="Y114" i="71"/>
  <c r="X115" i="71"/>
  <c r="Y115" i="71"/>
  <c r="X116" i="71"/>
  <c r="Y116" i="71"/>
  <c r="X113" i="71"/>
  <c r="Y113" i="71"/>
  <c r="A116" i="71"/>
  <c r="A115" i="71"/>
  <c r="A114" i="71"/>
  <c r="X104" i="71"/>
  <c r="Y104" i="71"/>
  <c r="X105" i="71"/>
  <c r="Y105" i="71"/>
  <c r="X106" i="71"/>
  <c r="Y106" i="71"/>
  <c r="X107" i="71"/>
  <c r="Y107" i="71"/>
  <c r="X108" i="71"/>
  <c r="Y108" i="71"/>
  <c r="X109" i="71"/>
  <c r="Y109" i="71"/>
  <c r="X110" i="71"/>
  <c r="Y110" i="71"/>
  <c r="X111" i="71"/>
  <c r="Y111" i="71"/>
  <c r="X112" i="71"/>
  <c r="Y112" i="71"/>
  <c r="X103" i="71"/>
  <c r="Y103" i="71"/>
  <c r="M37" i="33"/>
  <c r="A113" i="71"/>
  <c r="A112" i="71"/>
  <c r="F3" i="73"/>
  <c r="H50" i="73"/>
  <c r="I49" i="73"/>
  <c r="D50" i="73"/>
  <c r="H48" i="73"/>
  <c r="I47" i="73" s="1"/>
  <c r="D48" i="73"/>
  <c r="H46" i="73"/>
  <c r="I45" i="73" s="1"/>
  <c r="I43" i="73"/>
  <c r="D44" i="73"/>
  <c r="H40" i="73"/>
  <c r="I39" i="73" s="1"/>
  <c r="D40" i="73"/>
  <c r="H38" i="73"/>
  <c r="I37" i="73" s="1"/>
  <c r="H36" i="73"/>
  <c r="I35" i="73" s="1"/>
  <c r="D36" i="73"/>
  <c r="D34" i="73"/>
  <c r="A33" i="73"/>
  <c r="A35" i="73"/>
  <c r="A37" i="73" s="1"/>
  <c r="A39" i="73" s="1"/>
  <c r="A41" i="73" s="1"/>
  <c r="A43" i="73" s="1"/>
  <c r="A45" i="73" s="1"/>
  <c r="A47" i="73" s="1"/>
  <c r="A49" i="73" s="1"/>
  <c r="H30" i="73"/>
  <c r="I30" i="73" s="1"/>
  <c r="H28" i="73"/>
  <c r="H26" i="73"/>
  <c r="I26" i="73" s="1"/>
  <c r="I23" i="73"/>
  <c r="I22" i="73"/>
  <c r="H20" i="73"/>
  <c r="I19" i="73" s="1"/>
  <c r="I17" i="73"/>
  <c r="M16" i="73"/>
  <c r="I15" i="73"/>
  <c r="U14" i="73"/>
  <c r="S14" i="73"/>
  <c r="Q14" i="73"/>
  <c r="P14" i="73"/>
  <c r="M14" i="73"/>
  <c r="I12" i="73"/>
  <c r="M11" i="73"/>
  <c r="I11" i="73" s="1"/>
  <c r="K4" i="73"/>
  <c r="L4" i="73"/>
  <c r="M4" i="73"/>
  <c r="N4" i="73" s="1"/>
  <c r="O4" i="73" s="1"/>
  <c r="P4" i="73" s="1"/>
  <c r="Q4" i="73" s="1"/>
  <c r="R4" i="73" s="1"/>
  <c r="S4" i="73" s="1"/>
  <c r="T4" i="73" s="1"/>
  <c r="U4" i="73" s="1"/>
  <c r="V4" i="73" s="1"/>
  <c r="W4" i="73" s="1"/>
  <c r="X4" i="73" s="1"/>
  <c r="Y4" i="73" s="1"/>
  <c r="Z4" i="73" s="1"/>
  <c r="AA4" i="73" s="1"/>
  <c r="AB4" i="73" s="1"/>
  <c r="AC4" i="73" s="1"/>
  <c r="AD4" i="73" s="1"/>
  <c r="AE4" i="73" s="1"/>
  <c r="I28" i="73"/>
  <c r="I27" i="73"/>
  <c r="D7" i="32"/>
  <c r="D8" i="32"/>
  <c r="D9" i="32"/>
  <c r="D14" i="32"/>
  <c r="D15" i="32"/>
  <c r="D16" i="32"/>
  <c r="D17" i="32"/>
  <c r="D18" i="32"/>
  <c r="D19" i="32"/>
  <c r="D20" i="32"/>
  <c r="D21" i="32"/>
  <c r="D22" i="32"/>
  <c r="D23" i="32"/>
  <c r="D24" i="32"/>
  <c r="D25" i="32"/>
  <c r="D26" i="32"/>
  <c r="D27" i="32"/>
  <c r="D28" i="32"/>
  <c r="D29" i="32"/>
  <c r="D30" i="32"/>
  <c r="D31" i="32"/>
  <c r="D32" i="32"/>
  <c r="D33" i="32"/>
  <c r="D34" i="32"/>
  <c r="D35" i="32"/>
  <c r="D36" i="32"/>
  <c r="D37" i="32"/>
  <c r="D38" i="32"/>
  <c r="D39" i="32"/>
  <c r="D40" i="32"/>
  <c r="D41" i="32"/>
  <c r="D6" i="32"/>
  <c r="A111" i="71"/>
  <c r="A110" i="71"/>
  <c r="A109" i="71"/>
  <c r="A108" i="71"/>
  <c r="K39" i="33"/>
  <c r="K35" i="33"/>
  <c r="A107" i="71"/>
  <c r="A106" i="71"/>
  <c r="A105" i="71"/>
  <c r="A104" i="71"/>
  <c r="A103" i="71"/>
  <c r="A102" i="71"/>
  <c r="X102" i="71"/>
  <c r="Y102" i="71"/>
  <c r="X98" i="71"/>
  <c r="Y98" i="71"/>
  <c r="X99" i="71"/>
  <c r="Y99" i="71"/>
  <c r="X100" i="71"/>
  <c r="Y100" i="71"/>
  <c r="X101" i="71"/>
  <c r="Y101" i="71"/>
  <c r="D6" i="37"/>
  <c r="L33" i="33"/>
  <c r="X97" i="71"/>
  <c r="Y97" i="71"/>
  <c r="X96" i="71"/>
  <c r="Y96" i="71"/>
  <c r="X95" i="71"/>
  <c r="Y95" i="71"/>
  <c r="X94" i="71"/>
  <c r="Y94" i="71"/>
  <c r="X93" i="71"/>
  <c r="Y93" i="71"/>
  <c r="X92" i="71"/>
  <c r="Y92" i="71"/>
  <c r="M32" i="33"/>
  <c r="X91" i="71"/>
  <c r="Y91" i="71"/>
  <c r="X90" i="71"/>
  <c r="Y90" i="71"/>
  <c r="X89" i="71"/>
  <c r="Y89" i="71"/>
  <c r="L31" i="33"/>
  <c r="X88" i="71"/>
  <c r="Y88" i="71"/>
  <c r="X87" i="71"/>
  <c r="Y87" i="71"/>
  <c r="X86" i="71"/>
  <c r="Y86" i="71"/>
  <c r="X85" i="71"/>
  <c r="Y85" i="71"/>
  <c r="AI8" i="71"/>
  <c r="AC13" i="71" s="1"/>
  <c r="AJ8" i="71"/>
  <c r="AD63" i="71" s="1"/>
  <c r="AK8" i="71"/>
  <c r="AE23" i="71" s="1"/>
  <c r="AI9" i="71"/>
  <c r="AJ9" i="71"/>
  <c r="AK9" i="71"/>
  <c r="AE7" i="71" s="1"/>
  <c r="AI10" i="71"/>
  <c r="AC103" i="71" s="1"/>
  <c r="AJ10" i="71"/>
  <c r="AK10" i="71"/>
  <c r="AE103" i="71" s="1"/>
  <c r="AK5" i="71"/>
  <c r="AJ5" i="71"/>
  <c r="AI5" i="71"/>
  <c r="AK4" i="71"/>
  <c r="AE102" i="71" s="1"/>
  <c r="AJ4" i="71"/>
  <c r="AD102" i="71" s="1"/>
  <c r="AI4" i="71"/>
  <c r="AC102" i="71" s="1"/>
  <c r="AK7" i="71"/>
  <c r="AJ7" i="71"/>
  <c r="AI7" i="71"/>
  <c r="AC66" i="71" s="1"/>
  <c r="AK6" i="71"/>
  <c r="AJ6" i="71"/>
  <c r="AI6" i="71"/>
  <c r="X84" i="71"/>
  <c r="Y84" i="71"/>
  <c r="X82" i="71"/>
  <c r="Y82" i="71"/>
  <c r="Y83" i="71"/>
  <c r="X83" i="71"/>
  <c r="X81" i="71"/>
  <c r="Y81" i="71"/>
  <c r="K29" i="33"/>
  <c r="X78" i="71"/>
  <c r="Y78" i="71"/>
  <c r="X79" i="71"/>
  <c r="Y79" i="71"/>
  <c r="X80" i="71"/>
  <c r="Y80" i="71"/>
  <c r="X77" i="71"/>
  <c r="Y77" i="71"/>
  <c r="A6" i="33"/>
  <c r="A7" i="33"/>
  <c r="A8" i="33"/>
  <c r="A9" i="33"/>
  <c r="A5" i="33"/>
  <c r="X69" i="71"/>
  <c r="Y69" i="71"/>
  <c r="A69" i="71"/>
  <c r="A70" i="71"/>
  <c r="L26" i="33"/>
  <c r="X71" i="71"/>
  <c r="Y71" i="71"/>
  <c r="X72" i="71"/>
  <c r="Y72" i="71"/>
  <c r="X75" i="71"/>
  <c r="Y75" i="71"/>
  <c r="X74" i="71"/>
  <c r="Y74" i="71"/>
  <c r="X73" i="71"/>
  <c r="Y73" i="71"/>
  <c r="X76" i="71"/>
  <c r="Y76" i="71"/>
  <c r="X70" i="71"/>
  <c r="Y70" i="71"/>
  <c r="X68" i="71"/>
  <c r="Y68" i="71"/>
  <c r="X67" i="71"/>
  <c r="Y67" i="71"/>
  <c r="X66" i="71"/>
  <c r="Y66" i="71"/>
  <c r="I22" i="33"/>
  <c r="L21" i="33"/>
  <c r="Y63" i="71"/>
  <c r="X63" i="71"/>
  <c r="A63" i="71"/>
  <c r="X65" i="71"/>
  <c r="Y65" i="71"/>
  <c r="X64" i="71"/>
  <c r="Y64" i="71"/>
  <c r="A6" i="71"/>
  <c r="A7" i="71"/>
  <c r="A8" i="71"/>
  <c r="A9" i="71"/>
  <c r="A10" i="71"/>
  <c r="A11" i="71"/>
  <c r="A12" i="71"/>
  <c r="A13" i="71"/>
  <c r="A14" i="71"/>
  <c r="A15" i="71"/>
  <c r="A16" i="71"/>
  <c r="A17" i="71"/>
  <c r="A18" i="71"/>
  <c r="A19" i="71"/>
  <c r="A20" i="71"/>
  <c r="A21" i="71"/>
  <c r="A22" i="71"/>
  <c r="A23" i="71"/>
  <c r="A24" i="71"/>
  <c r="A25" i="71"/>
  <c r="A26" i="71"/>
  <c r="A27" i="71"/>
  <c r="A28" i="71"/>
  <c r="A29" i="71"/>
  <c r="A30" i="71"/>
  <c r="A31" i="71"/>
  <c r="A32" i="71"/>
  <c r="A33" i="71"/>
  <c r="A34" i="71"/>
  <c r="A35" i="71"/>
  <c r="A36" i="71"/>
  <c r="A37" i="71"/>
  <c r="A38" i="71"/>
  <c r="A39" i="71"/>
  <c r="A40" i="71"/>
  <c r="A41" i="71"/>
  <c r="A42" i="71"/>
  <c r="A43" i="71"/>
  <c r="A44" i="71"/>
  <c r="A46" i="71"/>
  <c r="A47" i="71"/>
  <c r="A48" i="71"/>
  <c r="A49" i="71"/>
  <c r="A50" i="71"/>
  <c r="A51" i="71"/>
  <c r="A52" i="71"/>
  <c r="A53" i="71"/>
  <c r="A54" i="71"/>
  <c r="A55" i="71"/>
  <c r="A56" i="71"/>
  <c r="A57" i="71"/>
  <c r="A58" i="71"/>
  <c r="A59" i="71"/>
  <c r="A60" i="71"/>
  <c r="A61" i="71"/>
  <c r="A62" i="71"/>
  <c r="A64" i="71"/>
  <c r="A65" i="71"/>
  <c r="A66" i="71"/>
  <c r="A67" i="71"/>
  <c r="A68" i="71"/>
  <c r="A71" i="71"/>
  <c r="A72" i="71"/>
  <c r="A75" i="71"/>
  <c r="A74" i="71"/>
  <c r="A73" i="71"/>
  <c r="A76" i="71"/>
  <c r="A77" i="71"/>
  <c r="A78" i="71"/>
  <c r="A79" i="71"/>
  <c r="A80" i="71"/>
  <c r="A81" i="71"/>
  <c r="A82" i="71"/>
  <c r="A83" i="71"/>
  <c r="A84" i="71"/>
  <c r="A85" i="71"/>
  <c r="A86" i="71"/>
  <c r="A87" i="71"/>
  <c r="A88" i="71"/>
  <c r="A89" i="71"/>
  <c r="A90" i="71"/>
  <c r="A91" i="71"/>
  <c r="A92" i="71"/>
  <c r="A93" i="71"/>
  <c r="A94" i="71"/>
  <c r="A95" i="71"/>
  <c r="A96" i="71"/>
  <c r="A97" i="71"/>
  <c r="A98" i="71"/>
  <c r="A99" i="71"/>
  <c r="A100" i="71"/>
  <c r="A101" i="71"/>
  <c r="A5" i="71"/>
  <c r="A4" i="71"/>
  <c r="L19" i="33"/>
  <c r="Y62" i="71"/>
  <c r="X62" i="71"/>
  <c r="X61" i="71"/>
  <c r="Y61" i="71"/>
  <c r="X5" i="71"/>
  <c r="X6" i="71"/>
  <c r="X7" i="71"/>
  <c r="X8" i="71"/>
  <c r="X9" i="71"/>
  <c r="X10" i="71"/>
  <c r="X11" i="71"/>
  <c r="X12" i="71"/>
  <c r="X13" i="71"/>
  <c r="X14" i="71"/>
  <c r="X15" i="71"/>
  <c r="X16" i="71"/>
  <c r="X17" i="71"/>
  <c r="X18" i="71"/>
  <c r="X19" i="71"/>
  <c r="X20" i="71"/>
  <c r="X21" i="71"/>
  <c r="X22" i="71"/>
  <c r="X23" i="71"/>
  <c r="X24" i="71"/>
  <c r="X25" i="71"/>
  <c r="X26" i="71"/>
  <c r="X27" i="71"/>
  <c r="X28" i="71"/>
  <c r="X29" i="71"/>
  <c r="X30" i="71"/>
  <c r="X31" i="71"/>
  <c r="X32" i="71"/>
  <c r="X33" i="71"/>
  <c r="X34" i="71"/>
  <c r="X35" i="71"/>
  <c r="X36" i="71"/>
  <c r="X37" i="71"/>
  <c r="X39" i="71"/>
  <c r="X38" i="71"/>
  <c r="X40" i="71"/>
  <c r="X41" i="71"/>
  <c r="X42" i="71"/>
  <c r="X43" i="71"/>
  <c r="X44" i="71"/>
  <c r="X46" i="71"/>
  <c r="X47" i="71"/>
  <c r="X48" i="71"/>
  <c r="X49" i="71"/>
  <c r="X50" i="71"/>
  <c r="X51" i="71"/>
  <c r="X52" i="71"/>
  <c r="X53" i="71"/>
  <c r="X54" i="71"/>
  <c r="X55" i="71"/>
  <c r="X56" i="71"/>
  <c r="X57" i="71"/>
  <c r="X58" i="71"/>
  <c r="X59" i="71"/>
  <c r="X60" i="71"/>
  <c r="X4" i="71"/>
  <c r="Y60" i="71"/>
  <c r="Y59" i="71"/>
  <c r="Y58" i="71"/>
  <c r="Y57" i="71"/>
  <c r="Y56" i="71"/>
  <c r="Y55" i="71"/>
  <c r="Y54" i="71"/>
  <c r="Y53" i="71"/>
  <c r="Y52" i="71"/>
  <c r="Y51" i="71"/>
  <c r="Y50" i="71"/>
  <c r="Y49" i="71"/>
  <c r="Y48" i="71"/>
  <c r="Y47" i="71"/>
  <c r="Y46" i="71"/>
  <c r="Y44" i="71"/>
  <c r="Y43" i="71"/>
  <c r="Y42" i="71"/>
  <c r="Y41" i="71"/>
  <c r="Y40" i="71"/>
  <c r="Y38" i="71"/>
  <c r="Y39" i="71"/>
  <c r="Y37" i="71"/>
  <c r="Y36" i="71"/>
  <c r="Y35" i="71"/>
  <c r="Y33" i="71"/>
  <c r="Y32" i="71"/>
  <c r="Y31" i="71"/>
  <c r="Y30" i="71"/>
  <c r="Y29" i="71"/>
  <c r="Y28" i="71"/>
  <c r="Y27" i="71"/>
  <c r="Y26" i="71"/>
  <c r="Y25" i="71"/>
  <c r="Y24" i="71"/>
  <c r="Y23" i="71"/>
  <c r="Y22" i="71"/>
  <c r="Y21" i="71"/>
  <c r="Y20" i="71"/>
  <c r="Y19" i="71"/>
  <c r="Y18" i="71"/>
  <c r="Y17" i="71"/>
  <c r="Y16" i="71"/>
  <c r="Y15" i="71"/>
  <c r="Y14" i="71"/>
  <c r="Y13" i="71"/>
  <c r="Y12" i="71"/>
  <c r="Y11" i="71"/>
  <c r="Y10" i="71"/>
  <c r="Y9" i="71"/>
  <c r="Y8" i="71"/>
  <c r="Y7" i="71"/>
  <c r="Y6" i="71"/>
  <c r="Y5" i="71"/>
  <c r="Y4" i="71"/>
  <c r="Y34" i="71"/>
  <c r="L27" i="33"/>
  <c r="J21" i="26"/>
  <c r="K21" i="26" s="1"/>
  <c r="B2" i="71"/>
  <c r="I16" i="33"/>
  <c r="L5" i="33"/>
  <c r="G2" i="71"/>
  <c r="H2" i="71"/>
  <c r="I2" i="71"/>
  <c r="J2" i="71"/>
  <c r="L2" i="71"/>
  <c r="M2" i="71"/>
  <c r="N2" i="71"/>
  <c r="O2" i="71"/>
  <c r="P2" i="71"/>
  <c r="Q2" i="71"/>
  <c r="R2" i="71"/>
  <c r="K11" i="33"/>
  <c r="K17" i="33"/>
  <c r="K6" i="33"/>
  <c r="D8" i="37"/>
  <c r="E42" i="43"/>
  <c r="E40" i="43"/>
  <c r="E33" i="43"/>
  <c r="J33" i="43" s="1"/>
  <c r="E25" i="43"/>
  <c r="E17" i="43"/>
  <c r="J17" i="43" s="1"/>
  <c r="E16" i="43"/>
  <c r="J16" i="43" s="1"/>
  <c r="D5" i="37"/>
  <c r="C7" i="32"/>
  <c r="C8" i="32"/>
  <c r="C9"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B53" i="32" s="1"/>
  <c r="C6" i="32"/>
  <c r="B6" i="32"/>
  <c r="B9" i="31"/>
  <c r="B9" i="32" s="1"/>
  <c r="B14" i="32"/>
  <c r="B15" i="31"/>
  <c r="B15" i="32" s="1"/>
  <c r="B16" i="31"/>
  <c r="B16" i="32" s="1"/>
  <c r="B17" i="31"/>
  <c r="B17" i="32" s="1"/>
  <c r="B18" i="31"/>
  <c r="B18" i="32" s="1"/>
  <c r="B19" i="31"/>
  <c r="B19" i="32" s="1"/>
  <c r="B20" i="31"/>
  <c r="B20" i="32" s="1"/>
  <c r="B21" i="31"/>
  <c r="B21" i="32" s="1"/>
  <c r="B22" i="31"/>
  <c r="B22" i="32" s="1"/>
  <c r="B23" i="31"/>
  <c r="B23" i="32" s="1"/>
  <c r="B24" i="31"/>
  <c r="B24" i="32" s="1"/>
  <c r="B25" i="31"/>
  <c r="B25" i="32" s="1"/>
  <c r="B26" i="31"/>
  <c r="B26" i="32" s="1"/>
  <c r="B27" i="31"/>
  <c r="B27" i="32" s="1"/>
  <c r="B28" i="31"/>
  <c r="B28" i="32" s="1"/>
  <c r="B29" i="31"/>
  <c r="B29" i="32" s="1"/>
  <c r="B30" i="31"/>
  <c r="B30" i="32" s="1"/>
  <c r="B31" i="31"/>
  <c r="B31" i="32" s="1"/>
  <c r="B32" i="31"/>
  <c r="B32" i="32" s="1"/>
  <c r="B33" i="31"/>
  <c r="B33" i="32" s="1"/>
  <c r="B34" i="31"/>
  <c r="B34" i="32" s="1"/>
  <c r="B35" i="31"/>
  <c r="B35" i="32" s="1"/>
  <c r="B36" i="31"/>
  <c r="B36" i="32" s="1"/>
  <c r="B37" i="31"/>
  <c r="B37" i="32" s="1"/>
  <c r="B38" i="31"/>
  <c r="B38" i="32" s="1"/>
  <c r="B39" i="31"/>
  <c r="B39" i="32" s="1"/>
  <c r="B40" i="31"/>
  <c r="B40" i="32" s="1"/>
  <c r="B41" i="31"/>
  <c r="B41" i="32" s="1"/>
  <c r="B42" i="31"/>
  <c r="B42" i="32" s="1"/>
  <c r="B43" i="31"/>
  <c r="B43" i="32" s="1"/>
  <c r="B44" i="31"/>
  <c r="B44" i="32" s="1"/>
  <c r="B45" i="31"/>
  <c r="B45" i="32" s="1"/>
  <c r="B46" i="31"/>
  <c r="B46" i="32" s="1"/>
  <c r="B47" i="31"/>
  <c r="B47" i="32" s="1"/>
  <c r="B48" i="31"/>
  <c r="B48" i="32" s="1"/>
  <c r="B49" i="31"/>
  <c r="B49" i="32" s="1"/>
  <c r="B50" i="31"/>
  <c r="B50" i="32" s="1"/>
  <c r="B51" i="31"/>
  <c r="B51" i="32" s="1"/>
  <c r="B52" i="31"/>
  <c r="B52" i="32" s="1"/>
  <c r="B8" i="31"/>
  <c r="B8" i="32" s="1"/>
  <c r="B7" i="31"/>
  <c r="B7" i="32" s="1"/>
  <c r="A6" i="66"/>
  <c r="A7" i="66" s="1"/>
  <c r="A8" i="66" s="1"/>
  <c r="A9" i="66" s="1"/>
  <c r="A10" i="66" s="1"/>
  <c r="A11" i="66" s="1"/>
  <c r="A12" i="66" s="1"/>
  <c r="A13" i="66" s="1"/>
  <c r="L33" i="66"/>
  <c r="B15" i="58"/>
  <c r="B1" i="58"/>
  <c r="G40" i="43"/>
  <c r="G41" i="43"/>
  <c r="G42" i="43"/>
  <c r="G43" i="43"/>
  <c r="B5" i="58"/>
  <c r="B6" i="58"/>
  <c r="B7" i="58"/>
  <c r="B8" i="58"/>
  <c r="B9" i="58"/>
  <c r="B12" i="58"/>
  <c r="B13" i="58"/>
  <c r="B16" i="58"/>
  <c r="B18" i="58"/>
  <c r="B20" i="58"/>
  <c r="G7" i="43"/>
  <c r="G8" i="43"/>
  <c r="G9" i="43"/>
  <c r="G21" i="43"/>
  <c r="G12" i="43"/>
  <c r="G13" i="43"/>
  <c r="G14" i="43"/>
  <c r="G18" i="43"/>
  <c r="G19" i="43"/>
  <c r="G22" i="43"/>
  <c r="G23" i="43"/>
  <c r="G24" i="43"/>
  <c r="G27" i="43"/>
  <c r="G28" i="43"/>
  <c r="G29" i="43"/>
  <c r="G30" i="43"/>
  <c r="G31" i="43"/>
  <c r="G32" i="43"/>
  <c r="G33" i="43"/>
  <c r="G34" i="43"/>
  <c r="G37" i="43"/>
  <c r="G38" i="43"/>
  <c r="G39" i="43"/>
  <c r="I1" i="50"/>
  <c r="L3" i="49"/>
  <c r="N4" i="48"/>
  <c r="G23" i="48"/>
  <c r="U3" i="46"/>
  <c r="F6" i="46"/>
  <c r="F7" i="46" s="1"/>
  <c r="F8" i="46" s="1"/>
  <c r="F9" i="46" s="1"/>
  <c r="F10" i="46" s="1"/>
  <c r="F11" i="46" s="1"/>
  <c r="F12" i="46" s="1"/>
  <c r="F13" i="46" s="1"/>
  <c r="F14" i="46" s="1"/>
  <c r="F15" i="46" s="1"/>
  <c r="F16" i="46" s="1"/>
  <c r="F17" i="46" s="1"/>
  <c r="F18" i="46" s="1"/>
  <c r="F19" i="46" s="1"/>
  <c r="F20" i="46" s="1"/>
  <c r="F21" i="46" s="1"/>
  <c r="F22" i="46" s="1"/>
  <c r="F23" i="46" s="1"/>
  <c r="F24" i="46" s="1"/>
  <c r="F25" i="46" s="1"/>
  <c r="F26" i="46" s="1"/>
  <c r="F27" i="46" s="1"/>
  <c r="F28" i="46" s="1"/>
  <c r="F29" i="46" s="1"/>
  <c r="F30" i="46" s="1"/>
  <c r="F31" i="46" s="1"/>
  <c r="J3" i="45"/>
  <c r="A6" i="38"/>
  <c r="A7" i="38" s="1"/>
  <c r="A8" i="38" s="1"/>
  <c r="A9" i="38" s="1"/>
  <c r="A10" i="38" s="1"/>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41" i="38" s="1"/>
  <c r="A42" i="38" s="1"/>
  <c r="A43" i="38" s="1"/>
  <c r="A44" i="38" s="1"/>
  <c r="A45" i="38" s="1"/>
  <c r="A46" i="38" s="1"/>
  <c r="A47" i="38" s="1"/>
  <c r="A48" i="38" s="1"/>
  <c r="A49" i="38" s="1"/>
  <c r="A50" i="38" s="1"/>
  <c r="A51" i="38" s="1"/>
  <c r="A52" i="38" s="1"/>
  <c r="A53" i="38" s="1"/>
  <c r="A54" i="38" s="1"/>
  <c r="A55" i="38" s="1"/>
  <c r="A56" i="38" s="1"/>
  <c r="A57" i="38" s="1"/>
  <c r="A58" i="38" s="1"/>
  <c r="A59" i="38" s="1"/>
  <c r="A60" i="38" s="1"/>
  <c r="A61" i="38" s="1"/>
  <c r="A62" i="38" s="1"/>
  <c r="A63" i="38" s="1"/>
  <c r="A64" i="38" s="1"/>
  <c r="A65" i="38" s="1"/>
  <c r="A66" i="38" s="1"/>
  <c r="A67" i="38" s="1"/>
  <c r="A68" i="38" s="1"/>
  <c r="A69" i="38" s="1"/>
  <c r="A70" i="38" s="1"/>
  <c r="A71" i="38" s="1"/>
  <c r="A72" i="38" s="1"/>
  <c r="A73" i="38" s="1"/>
  <c r="A74" i="38" s="1"/>
  <c r="A75" i="38" s="1"/>
  <c r="A76" i="38" s="1"/>
  <c r="A77" i="38" s="1"/>
  <c r="A78" i="38" s="1"/>
  <c r="A79" i="38" s="1"/>
  <c r="A80" i="38" s="1"/>
  <c r="A81" i="38" s="1"/>
  <c r="A82" i="38" s="1"/>
  <c r="A83" i="38" s="1"/>
  <c r="A84" i="38" s="1"/>
  <c r="A85" i="38" s="1"/>
  <c r="A86" i="38" s="1"/>
  <c r="A87" i="38" s="1"/>
  <c r="A88" i="38" s="1"/>
  <c r="A89" i="38" s="1"/>
  <c r="A90" i="38" s="1"/>
  <c r="A91" i="38" s="1"/>
  <c r="A92" i="38" s="1"/>
  <c r="A93" i="38" s="1"/>
  <c r="A94" i="38" s="1"/>
  <c r="A95" i="38" s="1"/>
  <c r="A96" i="38" s="1"/>
  <c r="A97" i="38" s="1"/>
  <c r="A98" i="38" s="1"/>
  <c r="A99" i="38" s="1"/>
  <c r="A100" i="38" s="1"/>
  <c r="A101" i="38" s="1"/>
  <c r="A102" i="38" s="1"/>
  <c r="A103" i="38" s="1"/>
  <c r="A104" i="38" s="1"/>
  <c r="A105" i="38" s="1"/>
  <c r="A106" i="38" s="1"/>
  <c r="A107" i="38" s="1"/>
  <c r="A108" i="38" s="1"/>
  <c r="A109" i="38" s="1"/>
  <c r="A110" i="38" s="1"/>
  <c r="A111" i="38" s="1"/>
  <c r="A112" i="38" s="1"/>
  <c r="A113" i="38" s="1"/>
  <c r="A114" i="38" s="1"/>
  <c r="A115" i="38" s="1"/>
  <c r="A116" i="38" s="1"/>
  <c r="A117" i="38" s="1"/>
  <c r="A118" i="38" s="1"/>
  <c r="A119" i="38" s="1"/>
  <c r="A120" i="38" s="1"/>
  <c r="A121" i="38" s="1"/>
  <c r="A122" i="38" s="1"/>
  <c r="A123" i="38" s="1"/>
  <c r="A124" i="38" s="1"/>
  <c r="A125" i="38" s="1"/>
  <c r="A126" i="38" s="1"/>
  <c r="A127" i="38" s="1"/>
  <c r="A128" i="38" s="1"/>
  <c r="A129" i="38" s="1"/>
  <c r="A130" i="38" s="1"/>
  <c r="A131" i="38" s="1"/>
  <c r="A132" i="38" s="1"/>
  <c r="A133" i="38" s="1"/>
  <c r="A134" i="38" s="1"/>
  <c r="A135" i="38" s="1"/>
  <c r="A136" i="38" s="1"/>
  <c r="A137" i="38" s="1"/>
  <c r="A138" i="38" s="1"/>
  <c r="A139" i="38" s="1"/>
  <c r="A140" i="38" s="1"/>
  <c r="A141" i="38" s="1"/>
  <c r="A142" i="38" s="1"/>
  <c r="A143" i="38" s="1"/>
  <c r="A144" i="38" s="1"/>
  <c r="A145" i="38" s="1"/>
  <c r="A146" i="38" s="1"/>
  <c r="A147" i="38" s="1"/>
  <c r="A148" i="38" s="1"/>
  <c r="A149" i="38" s="1"/>
  <c r="A150" i="38" s="1"/>
  <c r="A151" i="38" s="1"/>
  <c r="A152" i="38" s="1"/>
  <c r="A153" i="38" s="1"/>
  <c r="A154" i="38" s="1"/>
  <c r="A155" i="38" s="1"/>
  <c r="A156" i="38" s="1"/>
  <c r="A157" i="38" s="1"/>
  <c r="A158" i="38" s="1"/>
  <c r="A159" i="38" s="1"/>
  <c r="A160" i="38" s="1"/>
  <c r="A161" i="38" s="1"/>
  <c r="A162" i="38" s="1"/>
  <c r="A163" i="38" s="1"/>
  <c r="A164" i="38" s="1"/>
  <c r="A165" i="38" s="1"/>
  <c r="A166" i="38" s="1"/>
  <c r="A167" i="38" s="1"/>
  <c r="A168" i="38" s="1"/>
  <c r="A169" i="38" s="1"/>
  <c r="A170" i="38" s="1"/>
  <c r="A171" i="38" s="1"/>
  <c r="A172" i="38" s="1"/>
  <c r="A173" i="38" s="1"/>
  <c r="A174" i="38" s="1"/>
  <c r="A175" i="38" s="1"/>
  <c r="A176" i="38" s="1"/>
  <c r="A177" i="38" s="1"/>
  <c r="A178" i="38" s="1"/>
  <c r="A179" i="38" s="1"/>
  <c r="A180" i="38" s="1"/>
  <c r="A181" i="38" s="1"/>
  <c r="A182" i="38" s="1"/>
  <c r="A183" i="38" s="1"/>
  <c r="A184" i="38" s="1"/>
  <c r="A185" i="38" s="1"/>
  <c r="A186" i="38" s="1"/>
  <c r="A187" i="38" s="1"/>
  <c r="A188" i="38" s="1"/>
  <c r="A189" i="38" s="1"/>
  <c r="A190" i="38" s="1"/>
  <c r="A191" i="38" s="1"/>
  <c r="A192" i="38" s="1"/>
  <c r="A193" i="38" s="1"/>
  <c r="A194" i="38" s="1"/>
  <c r="A195" i="38" s="1"/>
  <c r="A196" i="38" s="1"/>
  <c r="A197" i="38" s="1"/>
  <c r="A198" i="38" s="1"/>
  <c r="A199" i="38" s="1"/>
  <c r="A200" i="38" s="1"/>
  <c r="A201" i="38" s="1"/>
  <c r="A202" i="38" s="1"/>
  <c r="A203" i="38" s="1"/>
  <c r="A204" i="38" s="1"/>
  <c r="A205" i="38" s="1"/>
  <c r="A206" i="38" s="1"/>
  <c r="A207" i="38" s="1"/>
  <c r="A208" i="38" s="1"/>
  <c r="A209" i="38" s="1"/>
  <c r="A210" i="38" s="1"/>
  <c r="A211" i="38" s="1"/>
  <c r="A212" i="38" s="1"/>
  <c r="A213" i="38" s="1"/>
  <c r="A214" i="38" s="1"/>
  <c r="A215" i="38" s="1"/>
  <c r="A216" i="38" s="1"/>
  <c r="A217" i="38" s="1"/>
  <c r="A218" i="38" s="1"/>
  <c r="A219" i="38" s="1"/>
  <c r="A220" i="38" s="1"/>
  <c r="A221" i="38" s="1"/>
  <c r="A222" i="38" s="1"/>
  <c r="A223" i="38" s="1"/>
  <c r="A224" i="38" s="1"/>
  <c r="A225" i="38" s="1"/>
  <c r="A226" i="38" s="1"/>
  <c r="A227" i="38" s="1"/>
  <c r="A228" i="38" s="1"/>
  <c r="A229" i="38" s="1"/>
  <c r="A230" i="38" s="1"/>
  <c r="A231" i="38" s="1"/>
  <c r="A232" i="38" s="1"/>
  <c r="A233" i="38" s="1"/>
  <c r="A234" i="38" s="1"/>
  <c r="A235" i="38" s="1"/>
  <c r="A236" i="38" s="1"/>
  <c r="A237" i="38" s="1"/>
  <c r="A238" i="38" s="1"/>
  <c r="A239" i="38" s="1"/>
  <c r="A240" i="38" s="1"/>
  <c r="A241" i="38" s="1"/>
  <c r="A242" i="38" s="1"/>
  <c r="A243" i="38" s="1"/>
  <c r="A244" i="38" s="1"/>
  <c r="A245" i="38" s="1"/>
  <c r="A246" i="38" s="1"/>
  <c r="A247" i="38" s="1"/>
  <c r="A248" i="38" s="1"/>
  <c r="A249" i="38" s="1"/>
  <c r="A250" i="38" s="1"/>
  <c r="A251" i="38" s="1"/>
  <c r="A252" i="38" s="1"/>
  <c r="A253" i="38" s="1"/>
  <c r="A254" i="38" s="1"/>
  <c r="A255" i="38" s="1"/>
  <c r="A256" i="38" s="1"/>
  <c r="A257" i="38" s="1"/>
  <c r="A258" i="38" s="1"/>
  <c r="A259" i="38" s="1"/>
  <c r="A260" i="38" s="1"/>
  <c r="A261" i="38" s="1"/>
  <c r="A262" i="38" s="1"/>
  <c r="A263" i="38" s="1"/>
  <c r="A264" i="38" s="1"/>
  <c r="A265" i="38" s="1"/>
  <c r="A266" i="38" s="1"/>
  <c r="A267" i="38" s="1"/>
  <c r="A268" i="38" s="1"/>
  <c r="A269" i="38" s="1"/>
  <c r="A270" i="38" s="1"/>
  <c r="A271" i="38" s="1"/>
  <c r="A272" i="38" s="1"/>
  <c r="A273" i="38" s="1"/>
  <c r="A274" i="38" s="1"/>
  <c r="A275" i="38" s="1"/>
  <c r="A276" i="38" s="1"/>
  <c r="A277" i="38" s="1"/>
  <c r="A278" i="38" s="1"/>
  <c r="A279" i="38" s="1"/>
  <c r="A280" i="38" s="1"/>
  <c r="A281" i="38" s="1"/>
  <c r="A282" i="38" s="1"/>
  <c r="A283" i="38" s="1"/>
  <c r="A284" i="38" s="1"/>
  <c r="A285" i="38" s="1"/>
  <c r="A286" i="38" s="1"/>
  <c r="A287" i="38" s="1"/>
  <c r="A288" i="38" s="1"/>
  <c r="A289" i="38" s="1"/>
  <c r="A290" i="38" s="1"/>
  <c r="A291" i="38" s="1"/>
  <c r="A292" i="38" s="1"/>
  <c r="A293" i="38" s="1"/>
  <c r="A294" i="38" s="1"/>
  <c r="A295" i="38" s="1"/>
  <c r="A1" i="37"/>
  <c r="B2" i="48" s="1"/>
  <c r="B1" i="45" s="1"/>
  <c r="A2" i="33"/>
  <c r="G3" i="32"/>
  <c r="A7" i="32"/>
  <c r="A8" i="32" s="1"/>
  <c r="A9" i="32" s="1"/>
  <c r="J3" i="31"/>
  <c r="A7" i="31"/>
  <c r="A8" i="31" s="1"/>
  <c r="A9" i="31" s="1"/>
  <c r="A10" i="31" s="1"/>
  <c r="A11" i="31" s="1"/>
  <c r="A12" i="31" s="1"/>
  <c r="J7" i="26"/>
  <c r="K7" i="26" s="1"/>
  <c r="D8" i="26"/>
  <c r="H8" i="26" s="1"/>
  <c r="J8" i="26" s="1"/>
  <c r="D10" i="26"/>
  <c r="H10" i="26" s="1"/>
  <c r="J10" i="26" s="1"/>
  <c r="K10" i="26" s="1"/>
  <c r="C11" i="26"/>
  <c r="C14" i="26" s="1"/>
  <c r="D11" i="26"/>
  <c r="H11" i="26" s="1"/>
  <c r="J11" i="26" s="1"/>
  <c r="K11" i="26" s="1"/>
  <c r="C12" i="26"/>
  <c r="D12" i="26"/>
  <c r="H12" i="26" s="1"/>
  <c r="J12" i="26" s="1"/>
  <c r="J13" i="26"/>
  <c r="D14" i="26"/>
  <c r="J16" i="26"/>
  <c r="K16" i="26" s="1"/>
  <c r="C17" i="26"/>
  <c r="C18" i="26" s="1"/>
  <c r="K6" i="81"/>
  <c r="M6" i="81"/>
  <c r="J20" i="26"/>
  <c r="C22" i="26"/>
  <c r="C23" i="26" s="1"/>
  <c r="C24" i="26" s="1"/>
  <c r="D22" i="26"/>
  <c r="K8" i="81" s="1"/>
  <c r="J22" i="26"/>
  <c r="M8" i="81" s="1"/>
  <c r="D23" i="26"/>
  <c r="K9" i="81" s="1"/>
  <c r="M9" i="81"/>
  <c r="D24" i="26"/>
  <c r="J24" i="26"/>
  <c r="A7" i="50"/>
  <c r="A8" i="50" s="1"/>
  <c r="A9" i="50" s="1"/>
  <c r="A10" i="50" s="1"/>
  <c r="A11" i="50" s="1"/>
  <c r="A12" i="50" s="1"/>
  <c r="A13" i="50" s="1"/>
  <c r="A14" i="50" s="1"/>
  <c r="A15" i="50" s="1"/>
  <c r="A16" i="50" s="1"/>
  <c r="A17" i="50" s="1"/>
  <c r="A18" i="50" s="1"/>
  <c r="A19" i="50" s="1"/>
  <c r="A20" i="50" s="1"/>
  <c r="A21" i="50" s="1"/>
  <c r="A22" i="50" s="1"/>
  <c r="A23" i="50" s="1"/>
  <c r="A24" i="50" s="1"/>
  <c r="A25" i="50" s="1"/>
  <c r="A26" i="50" s="1"/>
  <c r="A296" i="38" l="1"/>
  <c r="A297" i="38" s="1"/>
  <c r="A298" i="38" s="1"/>
  <c r="A299" i="38" s="1"/>
  <c r="G16" i="43"/>
  <c r="J25" i="43"/>
  <c r="G25" i="43"/>
  <c r="G17" i="43"/>
  <c r="I18" i="73"/>
  <c r="I29" i="73"/>
  <c r="G14" i="73"/>
  <c r="A10" i="32"/>
  <c r="A11" i="32" s="1"/>
  <c r="A12" i="32" s="1"/>
  <c r="A13" i="32" s="1"/>
  <c r="F43" i="31"/>
  <c r="D43" i="32" s="1"/>
  <c r="F52" i="31"/>
  <c r="D52" i="32" s="1"/>
  <c r="F44" i="31"/>
  <c r="D44" i="32" s="1"/>
  <c r="F47" i="31"/>
  <c r="D47" i="32" s="1"/>
  <c r="E64" i="31"/>
  <c r="F42" i="31"/>
  <c r="F48" i="31"/>
  <c r="D48" i="32" s="1"/>
  <c r="P7" i="81"/>
  <c r="K20" i="26"/>
  <c r="P9" i="81"/>
  <c r="P8" i="81"/>
  <c r="N7" i="43"/>
  <c r="O7" i="43" s="1"/>
  <c r="A10" i="75"/>
  <c r="A11" i="75" s="1"/>
  <c r="A12" i="75" s="1"/>
  <c r="A13" i="75" s="1"/>
  <c r="A14" i="75" s="1"/>
  <c r="A15" i="75" s="1"/>
  <c r="A16" i="75" s="1"/>
  <c r="A17" i="75" s="1"/>
  <c r="A18" i="75" s="1"/>
  <c r="A19" i="75" s="1"/>
  <c r="A20" i="75" s="1"/>
  <c r="A21" i="75" s="1"/>
  <c r="A22" i="75" s="1"/>
  <c r="A23" i="75" s="1"/>
  <c r="A24" i="75" s="1"/>
  <c r="A25" i="75" s="1"/>
  <c r="A26" i="75" s="1"/>
  <c r="A27" i="75" s="1"/>
  <c r="A28" i="75" s="1"/>
  <c r="A29" i="75" s="1"/>
  <c r="A30" i="75" s="1"/>
  <c r="A31" i="75" s="1"/>
  <c r="A32" i="75" s="1"/>
  <c r="A33" i="75" s="1"/>
  <c r="A34" i="75" s="1"/>
  <c r="A35" i="75" s="1"/>
  <c r="A36" i="75" s="1"/>
  <c r="A37" i="75" s="1"/>
  <c r="A38" i="75" s="1"/>
  <c r="A39" i="75" s="1"/>
  <c r="A40" i="75" s="1"/>
  <c r="A41" i="75" s="1"/>
  <c r="A42" i="75" s="1"/>
  <c r="D51" i="32"/>
  <c r="D49" i="32"/>
  <c r="P6" i="81"/>
  <c r="K23" i="26"/>
  <c r="J14" i="26"/>
  <c r="K14" i="26" s="1"/>
  <c r="K12" i="26"/>
  <c r="N33" i="66"/>
  <c r="A2" i="37"/>
  <c r="B3" i="48" s="1"/>
  <c r="B2" i="45" s="1"/>
  <c r="A2" i="43"/>
  <c r="K22" i="26"/>
  <c r="I24" i="73"/>
  <c r="A14" i="66"/>
  <c r="A15" i="66" s="1"/>
  <c r="AC7" i="71"/>
  <c r="AC4" i="71"/>
  <c r="I20" i="73"/>
  <c r="AF102" i="71"/>
  <c r="AD41" i="71"/>
  <c r="AD103" i="71"/>
  <c r="AF103" i="71" s="1"/>
  <c r="I21" i="73"/>
  <c r="K24" i="26"/>
  <c r="K8" i="26"/>
  <c r="D9" i="26"/>
  <c r="H9" i="26" s="1"/>
  <c r="I25" i="73"/>
  <c r="A27" i="50"/>
  <c r="A28" i="50" s="1"/>
  <c r="A29" i="50" s="1"/>
  <c r="A30" i="50" s="1"/>
  <c r="A31" i="50" s="1"/>
  <c r="A32" i="50" s="1"/>
  <c r="I13" i="73"/>
  <c r="M5" i="81"/>
  <c r="P5" i="81" s="1"/>
  <c r="AD46" i="71"/>
  <c r="AE22" i="71"/>
  <c r="C33" i="66"/>
  <c r="F33" i="66"/>
  <c r="D33" i="66"/>
  <c r="M33" i="66"/>
  <c r="J33" i="66"/>
  <c r="H33" i="66"/>
  <c r="E33" i="66"/>
  <c r="I33" i="66"/>
  <c r="G33" i="66"/>
  <c r="D46" i="32"/>
  <c r="D50" i="32"/>
  <c r="AD92" i="71"/>
  <c r="A2" i="49"/>
  <c r="K20" i="33"/>
  <c r="D9" i="37"/>
  <c r="J23" i="33"/>
  <c r="D10" i="37"/>
  <c r="K30" i="33"/>
  <c r="D7" i="37"/>
  <c r="I51" i="33"/>
  <c r="K51" i="33"/>
  <c r="L51" i="33"/>
  <c r="M51" i="33"/>
  <c r="J51" i="33"/>
  <c r="K50" i="33"/>
  <c r="L50" i="33"/>
  <c r="M50" i="33"/>
  <c r="I50" i="33"/>
  <c r="J50" i="33"/>
  <c r="K18" i="26"/>
  <c r="AC71" i="71"/>
  <c r="AE89" i="71"/>
  <c r="AD4" i="71"/>
  <c r="AE37" i="71"/>
  <c r="AE52" i="71"/>
  <c r="AE11" i="71"/>
  <c r="AE60" i="71"/>
  <c r="AD81" i="71"/>
  <c r="AE28" i="71"/>
  <c r="AD55" i="71"/>
  <c r="AC40" i="71"/>
  <c r="AD14" i="71"/>
  <c r="AD64" i="71"/>
  <c r="AD20" i="71"/>
  <c r="AD5" i="71"/>
  <c r="AD6" i="71"/>
  <c r="AD48" i="71"/>
  <c r="AE73" i="71"/>
  <c r="AE77" i="71"/>
  <c r="AC95" i="71"/>
  <c r="AD98" i="71"/>
  <c r="AD18" i="71"/>
  <c r="AD47" i="71"/>
  <c r="AE79" i="71"/>
  <c r="AC43" i="71"/>
  <c r="AD21" i="71"/>
  <c r="AC29" i="71"/>
  <c r="I49" i="33"/>
  <c r="J49" i="33"/>
  <c r="K49" i="33"/>
  <c r="L49" i="33"/>
  <c r="M49" i="33"/>
  <c r="I48" i="33"/>
  <c r="J48" i="33"/>
  <c r="K48" i="33"/>
  <c r="L48" i="33"/>
  <c r="M48" i="33"/>
  <c r="I47" i="33"/>
  <c r="J47" i="33"/>
  <c r="K47" i="33"/>
  <c r="L47" i="33"/>
  <c r="M47" i="33"/>
  <c r="I44" i="33"/>
  <c r="H7" i="75"/>
  <c r="M46" i="33"/>
  <c r="I46" i="33"/>
  <c r="J46" i="33"/>
  <c r="L46" i="33"/>
  <c r="K46" i="33"/>
  <c r="M45" i="33"/>
  <c r="AC26" i="71"/>
  <c r="AC34" i="71"/>
  <c r="AC57" i="71"/>
  <c r="AC19" i="71"/>
  <c r="AC58" i="71"/>
  <c r="AD70" i="71"/>
  <c r="AD69" i="71"/>
  <c r="AC78" i="71"/>
  <c r="AC82" i="71"/>
  <c r="AD84" i="71"/>
  <c r="AE85" i="71"/>
  <c r="AC93" i="71"/>
  <c r="AC96" i="71"/>
  <c r="AC14" i="71"/>
  <c r="AC54" i="71"/>
  <c r="AC15" i="71"/>
  <c r="AC9" i="71"/>
  <c r="AE76" i="71"/>
  <c r="AD80" i="71"/>
  <c r="AE41" i="71"/>
  <c r="AC41" i="71"/>
  <c r="AC22" i="71"/>
  <c r="AE14" i="71"/>
  <c r="AE72" i="71"/>
  <c r="AE95" i="71"/>
  <c r="AC46" i="71"/>
  <c r="AD34" i="71"/>
  <c r="AE35" i="71"/>
  <c r="AC59" i="71"/>
  <c r="AC90" i="71"/>
  <c r="AC91" i="71"/>
  <c r="AE20" i="71"/>
  <c r="AC73" i="71"/>
  <c r="AC83" i="71"/>
  <c r="AD95" i="71"/>
  <c r="AE99" i="71"/>
  <c r="AC30" i="71"/>
  <c r="AC72" i="71"/>
  <c r="AD88" i="71"/>
  <c r="AD100" i="71"/>
  <c r="AE66" i="71"/>
  <c r="AC67" i="71"/>
  <c r="AC75" i="71"/>
  <c r="AE96" i="71"/>
  <c r="AE31" i="71"/>
  <c r="AE42" i="71"/>
  <c r="AD66" i="71"/>
  <c r="AC89" i="71"/>
  <c r="AD94" i="71"/>
  <c r="AD97" i="71"/>
  <c r="J25" i="33"/>
  <c r="J39" i="33"/>
  <c r="R39" i="33" s="1"/>
  <c r="J20" i="33"/>
  <c r="L35" i="33"/>
  <c r="L25" i="33"/>
  <c r="L45" i="33"/>
  <c r="L17" i="33"/>
  <c r="L39" i="33"/>
  <c r="J17" i="33"/>
  <c r="R17" i="33" s="1"/>
  <c r="I39" i="33"/>
  <c r="J14" i="33"/>
  <c r="J35" i="33"/>
  <c r="R35" i="33" s="1"/>
  <c r="J11" i="33"/>
  <c r="R11" i="33" s="1"/>
  <c r="L14" i="33"/>
  <c r="M35" i="33"/>
  <c r="M39" i="33"/>
  <c r="K45" i="33"/>
  <c r="I35" i="33"/>
  <c r="AC69" i="71"/>
  <c r="I8" i="33"/>
  <c r="K14" i="33"/>
  <c r="AE40" i="71"/>
  <c r="K16" i="33"/>
  <c r="M20" i="33"/>
  <c r="AC81" i="71"/>
  <c r="I14" i="33"/>
  <c r="AD40" i="71"/>
  <c r="J16" i="33"/>
  <c r="AE43" i="71"/>
  <c r="M21" i="33"/>
  <c r="AE100" i="71"/>
  <c r="L38" i="33"/>
  <c r="AC31" i="71"/>
  <c r="AC28" i="71"/>
  <c r="AD60" i="71"/>
  <c r="K38" i="33"/>
  <c r="R38" i="33" s="1"/>
  <c r="AE88" i="71"/>
  <c r="I27" i="33"/>
  <c r="AC60" i="71"/>
  <c r="K21" i="33"/>
  <c r="M14" i="33"/>
  <c r="AC20" i="71"/>
  <c r="M27" i="33"/>
  <c r="AC64" i="71"/>
  <c r="AC100" i="71"/>
  <c r="K43" i="33"/>
  <c r="R43" i="33" s="1"/>
  <c r="I20" i="33"/>
  <c r="K27" i="33"/>
  <c r="AE69" i="71"/>
  <c r="K33" i="66"/>
  <c r="AD22" i="71"/>
  <c r="AD13" i="71"/>
  <c r="AD42" i="71"/>
  <c r="M18" i="33"/>
  <c r="AE48" i="71"/>
  <c r="AE64" i="71"/>
  <c r="I26" i="33"/>
  <c r="AD73" i="71"/>
  <c r="AD96" i="71"/>
  <c r="AC5" i="71"/>
  <c r="L18" i="33"/>
  <c r="AD37" i="71"/>
  <c r="K26" i="33"/>
  <c r="AC80" i="71"/>
  <c r="AC97" i="71"/>
  <c r="J6" i="33"/>
  <c r="R6" i="33" s="1"/>
  <c r="L11" i="33"/>
  <c r="AE6" i="71"/>
  <c r="AC37" i="71"/>
  <c r="L20" i="33"/>
  <c r="AE67" i="71"/>
  <c r="AD77" i="71"/>
  <c r="AE81" i="71"/>
  <c r="AE84" i="71"/>
  <c r="AD93" i="71"/>
  <c r="AE97" i="71"/>
  <c r="AE63" i="71"/>
  <c r="AC77" i="71"/>
  <c r="AC85" i="71"/>
  <c r="I11" i="33"/>
  <c r="AE26" i="71"/>
  <c r="AE21" i="71"/>
  <c r="I18" i="33"/>
  <c r="AC63" i="71"/>
  <c r="AD71" i="71"/>
  <c r="K37" i="33"/>
  <c r="AD30" i="71"/>
  <c r="AC21" i="71"/>
  <c r="AC42" i="71"/>
  <c r="J18" i="33"/>
  <c r="AC52" i="71"/>
  <c r="AD76" i="71"/>
  <c r="AD99" i="71"/>
  <c r="K8" i="33"/>
  <c r="AC48" i="71"/>
  <c r="AD15" i="71"/>
  <c r="AE13" i="71"/>
  <c r="L16" i="33"/>
  <c r="AE58" i="71"/>
  <c r="M26" i="33"/>
  <c r="AD72" i="71"/>
  <c r="AE98" i="71"/>
  <c r="AD89" i="71"/>
  <c r="AC88" i="71"/>
  <c r="M31" i="33"/>
  <c r="K12" i="33"/>
  <c r="AE15" i="71"/>
  <c r="AD58" i="71"/>
  <c r="J26" i="33"/>
  <c r="AC92" i="71"/>
  <c r="J12" i="33"/>
  <c r="AD7" i="71"/>
  <c r="AD11" i="71"/>
  <c r="M16" i="33"/>
  <c r="K18" i="33"/>
  <c r="AE59" i="71"/>
  <c r="AD67" i="71"/>
  <c r="M25" i="33"/>
  <c r="AE71" i="71"/>
  <c r="AE94" i="71"/>
  <c r="K31" i="33"/>
  <c r="I43" i="33"/>
  <c r="AE34" i="71"/>
  <c r="AE46" i="71"/>
  <c r="AD59" i="71"/>
  <c r="AE90" i="71"/>
  <c r="L43" i="33"/>
  <c r="AE54" i="71"/>
  <c r="I6" i="33"/>
  <c r="I17" i="33"/>
  <c r="AD31" i="71"/>
  <c r="AD29" i="71"/>
  <c r="AD28" i="71"/>
  <c r="AC55" i="71"/>
  <c r="J21" i="33"/>
  <c r="R21" i="33" s="1"/>
  <c r="AC76" i="71"/>
  <c r="AE80" i="71"/>
  <c r="AC98" i="71"/>
  <c r="K15" i="33"/>
  <c r="M15" i="33"/>
  <c r="I15" i="33"/>
  <c r="L9" i="33"/>
  <c r="J9" i="33"/>
  <c r="I9" i="33"/>
  <c r="K9" i="33"/>
  <c r="AD68" i="71"/>
  <c r="AC68" i="71"/>
  <c r="AE68" i="71"/>
  <c r="AE9" i="71"/>
  <c r="AE39" i="71"/>
  <c r="AD39" i="71"/>
  <c r="AD9" i="71"/>
  <c r="AE8" i="71"/>
  <c r="AC8" i="71"/>
  <c r="AD8" i="71"/>
  <c r="AC16" i="71"/>
  <c r="AD16" i="71"/>
  <c r="AE16" i="71"/>
  <c r="AE24" i="71"/>
  <c r="AC24" i="71"/>
  <c r="AD24" i="71"/>
  <c r="AC32" i="71"/>
  <c r="AD32" i="71"/>
  <c r="AE32" i="71"/>
  <c r="AE36" i="71"/>
  <c r="AC36" i="71"/>
  <c r="AD36" i="71"/>
  <c r="AC70" i="71"/>
  <c r="J34" i="33"/>
  <c r="K34" i="33"/>
  <c r="AE65" i="71"/>
  <c r="AC65" i="71"/>
  <c r="AD65" i="71"/>
  <c r="L8" i="33"/>
  <c r="I12" i="33"/>
  <c r="M11" i="33"/>
  <c r="AE29" i="71"/>
  <c r="AE5" i="71"/>
  <c r="AC11" i="71"/>
  <c r="AC86" i="71"/>
  <c r="AD86" i="71"/>
  <c r="AD53" i="71"/>
  <c r="AC53" i="71"/>
  <c r="AE62" i="71"/>
  <c r="AC62" i="71"/>
  <c r="AD62" i="71"/>
  <c r="M8" i="33"/>
  <c r="M12" i="33"/>
  <c r="AC47" i="71"/>
  <c r="AE47" i="71"/>
  <c r="K24" i="33"/>
  <c r="L24" i="33"/>
  <c r="M24" i="33"/>
  <c r="I24" i="33"/>
  <c r="J24" i="33"/>
  <c r="AC99" i="71"/>
  <c r="J8" i="33"/>
  <c r="R8" i="33" s="1"/>
  <c r="M17" i="33"/>
  <c r="L12" i="33"/>
  <c r="AC6" i="71"/>
  <c r="J27" i="33"/>
  <c r="R27" i="33" s="1"/>
  <c r="I19" i="33"/>
  <c r="K19" i="33"/>
  <c r="M29" i="33"/>
  <c r="J31" i="33"/>
  <c r="AC49" i="71"/>
  <c r="AE49" i="71"/>
  <c r="AD90" i="71"/>
  <c r="I31" i="33"/>
  <c r="M33" i="33"/>
  <c r="I25" i="33"/>
  <c r="K25" i="33"/>
  <c r="AD75" i="71"/>
  <c r="AE75" i="71"/>
  <c r="AD52" i="71"/>
  <c r="AD51" i="71"/>
  <c r="AC51" i="71"/>
  <c r="AC94" i="71"/>
  <c r="I33" i="33"/>
  <c r="J33" i="33"/>
  <c r="AE92" i="71"/>
  <c r="J37" i="33"/>
  <c r="R37" i="33" s="1"/>
  <c r="I38" i="33"/>
  <c r="M43" i="33"/>
  <c r="J7" i="75"/>
  <c r="J2" i="75" s="1"/>
  <c r="J40" i="33"/>
  <c r="L37" i="33"/>
  <c r="K40" i="33"/>
  <c r="L40" i="33"/>
  <c r="M38" i="33"/>
  <c r="I2" i="75"/>
  <c r="K7" i="33"/>
  <c r="J7" i="33"/>
  <c r="I7" i="33"/>
  <c r="M7" i="33"/>
  <c r="L7" i="33"/>
  <c r="AC25" i="71"/>
  <c r="AE25" i="71"/>
  <c r="AD17" i="71"/>
  <c r="AC17" i="71"/>
  <c r="AE17" i="71"/>
  <c r="L10" i="33"/>
  <c r="I10" i="33"/>
  <c r="J10" i="33"/>
  <c r="K10" i="33"/>
  <c r="M10" i="33"/>
  <c r="AD33" i="71"/>
  <c r="AC33" i="71"/>
  <c r="AE33" i="71"/>
  <c r="AD25" i="71"/>
  <c r="K5" i="33"/>
  <c r="AE4" i="71"/>
  <c r="AC23" i="71"/>
  <c r="AD23" i="71"/>
  <c r="M28" i="33"/>
  <c r="J28" i="33"/>
  <c r="I28" i="33"/>
  <c r="L28" i="33"/>
  <c r="K28" i="33"/>
  <c r="AD83" i="71"/>
  <c r="AE83" i="71"/>
  <c r="J15" i="33"/>
  <c r="L15" i="33"/>
  <c r="AD79" i="71"/>
  <c r="AC79" i="71"/>
  <c r="M30" i="33"/>
  <c r="J30" i="33"/>
  <c r="R30" i="33" s="1"/>
  <c r="L30" i="33"/>
  <c r="I30" i="33"/>
  <c r="AE87" i="71"/>
  <c r="AD87" i="71"/>
  <c r="AC87" i="71"/>
  <c r="K32" i="33"/>
  <c r="L32" i="33"/>
  <c r="I32" i="33"/>
  <c r="J32" i="33"/>
  <c r="L6" i="33"/>
  <c r="I13" i="33"/>
  <c r="J13" i="33"/>
  <c r="K13" i="33"/>
  <c r="AD10" i="71"/>
  <c r="AE10" i="71"/>
  <c r="AC10" i="71"/>
  <c r="AE18" i="71"/>
  <c r="AC18" i="71"/>
  <c r="AC38" i="71"/>
  <c r="AE38" i="71"/>
  <c r="AC44" i="71"/>
  <c r="AD44" i="71"/>
  <c r="AE44" i="71"/>
  <c r="AC101" i="71"/>
  <c r="AE101" i="71"/>
  <c r="AD101" i="71"/>
  <c r="K41" i="33"/>
  <c r="J41" i="33"/>
  <c r="I41" i="33"/>
  <c r="M41" i="33"/>
  <c r="L41" i="33"/>
  <c r="M13" i="33"/>
  <c r="J5" i="33"/>
  <c r="AD19" i="71"/>
  <c r="AE19" i="71"/>
  <c r="AC27" i="71"/>
  <c r="AD27" i="71"/>
  <c r="I42" i="33"/>
  <c r="M42" i="33"/>
  <c r="L42" i="33"/>
  <c r="K42" i="33"/>
  <c r="J42" i="33"/>
  <c r="L13" i="33"/>
  <c r="AD26" i="71"/>
  <c r="AD35" i="71"/>
  <c r="AC12" i="71"/>
  <c r="AD12" i="71"/>
  <c r="AE12" i="71"/>
  <c r="AD38" i="71"/>
  <c r="AD50" i="71"/>
  <c r="AE50" i="71"/>
  <c r="AC50" i="71"/>
  <c r="AD56" i="71"/>
  <c r="AE56" i="71"/>
  <c r="AC56" i="71"/>
  <c r="AD61" i="71"/>
  <c r="AE61" i="71"/>
  <c r="AC61" i="71"/>
  <c r="L36" i="33"/>
  <c r="K36" i="33"/>
  <c r="J36" i="33"/>
  <c r="I36" i="33"/>
  <c r="M36" i="33"/>
  <c r="F2" i="75"/>
  <c r="H8" i="75"/>
  <c r="AC35" i="71"/>
  <c r="K23" i="33"/>
  <c r="L23" i="33"/>
  <c r="M23" i="33"/>
  <c r="I23" i="33"/>
  <c r="AC74" i="71"/>
  <c r="AE74" i="71"/>
  <c r="AD74" i="71"/>
  <c r="M6" i="33"/>
  <c r="I5" i="33"/>
  <c r="AE27" i="71"/>
  <c r="M19" i="33"/>
  <c r="AE55" i="71"/>
  <c r="J29" i="33"/>
  <c r="R29" i="33" s="1"/>
  <c r="AC84" i="71"/>
  <c r="AE93" i="71"/>
  <c r="AE86" i="71"/>
  <c r="K33" i="33"/>
  <c r="I37" i="33"/>
  <c r="J44" i="33"/>
  <c r="R44" i="33" s="1"/>
  <c r="K5" i="75"/>
  <c r="AD43" i="71"/>
  <c r="AD49" i="71"/>
  <c r="M22" i="33"/>
  <c r="AE82" i="71"/>
  <c r="I29" i="33"/>
  <c r="AE91" i="71"/>
  <c r="M9" i="33"/>
  <c r="AE30" i="71"/>
  <c r="AC39" i="71"/>
  <c r="J19" i="33"/>
  <c r="R19" i="33" s="1"/>
  <c r="AD54" i="71"/>
  <c r="AE53" i="71"/>
  <c r="AE51" i="71"/>
  <c r="AE57" i="71"/>
  <c r="J22" i="33"/>
  <c r="I21" i="33"/>
  <c r="AE70" i="71"/>
  <c r="AD82" i="71"/>
  <c r="AD91" i="71"/>
  <c r="AD85" i="71"/>
  <c r="I34" i="33"/>
  <c r="L34" i="33"/>
  <c r="J45" i="33"/>
  <c r="R45" i="33" s="1"/>
  <c r="AD57" i="71"/>
  <c r="L22" i="33"/>
  <c r="AE78" i="71"/>
  <c r="M34" i="33"/>
  <c r="M40" i="33"/>
  <c r="M44" i="33"/>
  <c r="K22" i="33"/>
  <c r="AD78" i="71"/>
  <c r="L29" i="33"/>
  <c r="L44" i="33"/>
  <c r="I3" i="33" l="1"/>
  <c r="R20" i="33"/>
  <c r="R10" i="33"/>
  <c r="R7" i="33"/>
  <c r="R5" i="33"/>
  <c r="R34" i="33"/>
  <c r="R49" i="33"/>
  <c r="R13" i="33"/>
  <c r="R15" i="33"/>
  <c r="R36" i="33"/>
  <c r="R28" i="33"/>
  <c r="R9" i="33"/>
  <c r="R12" i="33"/>
  <c r="R51" i="33"/>
  <c r="R31" i="33"/>
  <c r="R40" i="33"/>
  <c r="R18" i="33"/>
  <c r="R25" i="33"/>
  <c r="R22" i="33"/>
  <c r="R41" i="33"/>
  <c r="R48" i="33"/>
  <c r="R23" i="33"/>
  <c r="R42" i="33"/>
  <c r="R26" i="33"/>
  <c r="R32" i="33"/>
  <c r="R33" i="33"/>
  <c r="R16" i="33"/>
  <c r="R24" i="33"/>
  <c r="R14" i="33"/>
  <c r="R46" i="33"/>
  <c r="R47" i="33"/>
  <c r="R50" i="33"/>
  <c r="A300" i="38"/>
  <c r="A301" i="38" s="1"/>
  <c r="A302" i="38" s="1"/>
  <c r="A303" i="38" s="1"/>
  <c r="A304" i="38" s="1"/>
  <c r="A305" i="38" s="1"/>
  <c r="A306" i="38" s="1"/>
  <c r="A307" i="38" s="1"/>
  <c r="A308" i="38" s="1"/>
  <c r="L3" i="33"/>
  <c r="K3" i="33"/>
  <c r="M3" i="33"/>
  <c r="J3" i="33"/>
  <c r="F64" i="31"/>
  <c r="D42" i="32"/>
  <c r="D57" i="32"/>
  <c r="N36" i="66"/>
  <c r="A18" i="66"/>
  <c r="A19" i="66" s="1"/>
  <c r="A20" i="66" s="1"/>
  <c r="A21" i="66" s="1"/>
  <c r="A22" i="66" s="1"/>
  <c r="A23" i="66" s="1"/>
  <c r="A24" i="66" s="1"/>
  <c r="A25" i="66" s="1"/>
  <c r="A26" i="66" s="1"/>
  <c r="A27" i="66" s="1"/>
  <c r="A16" i="66"/>
  <c r="H2" i="75"/>
  <c r="N5" i="33"/>
  <c r="A33" i="50"/>
  <c r="A34" i="50" s="1"/>
  <c r="A35" i="50" s="1"/>
  <c r="A36" i="50" s="1"/>
  <c r="A37" i="50" s="1"/>
  <c r="A38" i="50" s="1"/>
  <c r="A39" i="50" s="1"/>
  <c r="A40" i="50" s="1"/>
  <c r="A41" i="50" s="1"/>
  <c r="N34" i="66"/>
  <c r="N6" i="33"/>
  <c r="K7" i="75"/>
  <c r="K2" i="75" s="1"/>
  <c r="J36" i="66"/>
  <c r="G34" i="66"/>
  <c r="N50" i="33"/>
  <c r="N51" i="33"/>
  <c r="N48" i="33"/>
  <c r="N49" i="33"/>
  <c r="N47" i="33"/>
  <c r="N17" i="33"/>
  <c r="N21" i="33"/>
  <c r="N45" i="33"/>
  <c r="AF95" i="71"/>
  <c r="N46" i="33"/>
  <c r="AF20" i="71"/>
  <c r="AF41" i="71"/>
  <c r="AF43" i="71"/>
  <c r="AF96" i="71"/>
  <c r="AF14" i="71"/>
  <c r="AF34" i="71"/>
  <c r="AF98" i="71"/>
  <c r="AF67" i="71"/>
  <c r="AF85" i="71"/>
  <c r="AF66" i="71"/>
  <c r="AF46" i="71"/>
  <c r="AF97" i="71"/>
  <c r="AF88" i="71"/>
  <c r="AF69" i="71"/>
  <c r="AF13" i="71"/>
  <c r="AF81" i="71"/>
  <c r="AF22" i="71"/>
  <c r="AF92" i="71"/>
  <c r="AF55" i="71"/>
  <c r="AF29" i="71"/>
  <c r="AF42" i="71"/>
  <c r="AF93" i="71"/>
  <c r="AF26" i="71"/>
  <c r="AF72" i="71"/>
  <c r="AF100" i="71"/>
  <c r="AF39" i="71"/>
  <c r="AF11" i="71"/>
  <c r="AF64" i="71"/>
  <c r="AF71" i="71"/>
  <c r="AF73" i="71"/>
  <c r="AF6" i="71"/>
  <c r="AF54" i="71"/>
  <c r="AF4" i="71"/>
  <c r="AF52" i="71"/>
  <c r="AF77" i="71"/>
  <c r="AF59" i="71"/>
  <c r="AF21" i="71"/>
  <c r="AF35" i="71"/>
  <c r="AF30" i="71"/>
  <c r="AF89" i="71"/>
  <c r="AF76" i="71"/>
  <c r="AF58" i="71"/>
  <c r="AF15" i="71"/>
  <c r="AF48" i="71"/>
  <c r="AF5" i="71"/>
  <c r="AF90" i="71"/>
  <c r="AF65" i="71"/>
  <c r="AF7" i="71"/>
  <c r="AF28" i="71"/>
  <c r="AF40" i="71"/>
  <c r="AF94" i="71"/>
  <c r="AF80" i="71"/>
  <c r="AF31" i="71"/>
  <c r="N14" i="33"/>
  <c r="N16" i="33"/>
  <c r="N26" i="33"/>
  <c r="N39" i="33"/>
  <c r="N43" i="33"/>
  <c r="N20" i="33"/>
  <c r="N35" i="33"/>
  <c r="N18" i="33"/>
  <c r="AF70" i="71"/>
  <c r="AF84" i="71"/>
  <c r="N25" i="33"/>
  <c r="AF9" i="71"/>
  <c r="AF60" i="71"/>
  <c r="N27" i="33"/>
  <c r="AF99" i="71"/>
  <c r="AF16" i="71"/>
  <c r="N11" i="33"/>
  <c r="AF63" i="71"/>
  <c r="F34" i="66"/>
  <c r="E34" i="66"/>
  <c r="I34" i="66"/>
  <c r="K34" i="66"/>
  <c r="J34" i="66"/>
  <c r="D34" i="66"/>
  <c r="M34" i="66"/>
  <c r="L34" i="66"/>
  <c r="H34" i="66"/>
  <c r="AF57" i="71"/>
  <c r="AF37" i="71"/>
  <c r="AF50" i="71"/>
  <c r="AF83" i="71"/>
  <c r="AF75" i="71"/>
  <c r="AF32" i="71"/>
  <c r="AF49" i="71"/>
  <c r="AF62" i="71"/>
  <c r="N12" i="33"/>
  <c r="N31" i="33"/>
  <c r="AF78" i="71"/>
  <c r="AF27" i="71"/>
  <c r="N40" i="33"/>
  <c r="N19" i="33"/>
  <c r="N8" i="33"/>
  <c r="N9" i="33"/>
  <c r="AF19" i="71"/>
  <c r="N37" i="33"/>
  <c r="AF24" i="71"/>
  <c r="AF74" i="71"/>
  <c r="N29" i="33"/>
  <c r="AF86" i="71"/>
  <c r="AF18" i="71"/>
  <c r="AF87" i="71"/>
  <c r="AF79" i="71"/>
  <c r="N38" i="33"/>
  <c r="AF47" i="71"/>
  <c r="AF36" i="71"/>
  <c r="AF8" i="71"/>
  <c r="AF12" i="71"/>
  <c r="N32" i="33"/>
  <c r="AF68" i="71"/>
  <c r="AF51" i="71"/>
  <c r="AF53" i="71"/>
  <c r="N33" i="33"/>
  <c r="N22" i="33"/>
  <c r="AF82" i="71"/>
  <c r="AF17" i="71"/>
  <c r="N24" i="33"/>
  <c r="N44" i="33"/>
  <c r="AF44" i="71"/>
  <c r="AF10" i="71"/>
  <c r="N34" i="33"/>
  <c r="AF61" i="71"/>
  <c r="N30" i="33"/>
  <c r="N7" i="33"/>
  <c r="AF38" i="71"/>
  <c r="N36" i="33"/>
  <c r="N41" i="33"/>
  <c r="AF101" i="71"/>
  <c r="AF23" i="71"/>
  <c r="AF33" i="71"/>
  <c r="AF91" i="71"/>
  <c r="N23" i="33"/>
  <c r="AF56" i="71"/>
  <c r="N13" i="33"/>
  <c r="N15" i="33"/>
  <c r="N42" i="33"/>
  <c r="N28" i="33"/>
  <c r="N10" i="33"/>
  <c r="AF25" i="71"/>
  <c r="N3" i="33" l="1"/>
  <c r="A42" i="50"/>
  <c r="A43" i="50" s="1"/>
  <c r="A44" i="50" s="1"/>
  <c r="A45" i="50" s="1"/>
  <c r="A46" i="50" s="1"/>
  <c r="A47" i="50" s="1"/>
  <c r="A48" i="50" s="1"/>
  <c r="A49" i="50" s="1"/>
  <c r="A50" i="50" s="1"/>
  <c r="A51" i="50" s="1"/>
  <c r="A52" i="50" s="1"/>
  <c r="A53" i="50" s="1"/>
  <c r="A54" i="50" s="1"/>
  <c r="A55" i="50" s="1"/>
  <c r="A56" i="50" s="1"/>
  <c r="A57" i="50" s="1"/>
  <c r="A58" i="50" s="1"/>
  <c r="A59" i="50" s="1"/>
  <c r="A60" i="50" s="1"/>
  <c r="A61" i="50" s="1"/>
  <c r="A62" i="50" s="1"/>
  <c r="A63" i="50" s="1"/>
  <c r="A64" i="50" s="1"/>
  <c r="A65" i="50" s="1"/>
  <c r="A66" i="50" s="1"/>
  <c r="A67" i="50" s="1"/>
  <c r="A68" i="50" s="1"/>
  <c r="A69" i="50" s="1"/>
  <c r="A70" i="50" s="1"/>
  <c r="A71" i="50" s="1"/>
  <c r="A72" i="50" s="1"/>
  <c r="A73" i="50" s="1"/>
  <c r="A74" i="50" s="1"/>
  <c r="A75" i="50" s="1"/>
  <c r="A76" i="50" s="1"/>
  <c r="A77" i="50" s="1"/>
  <c r="A78" i="50" s="1"/>
  <c r="A79" i="50" s="1"/>
  <c r="A80" i="50" s="1"/>
  <c r="A81" i="50" s="1"/>
  <c r="A82" i="50" s="1"/>
  <c r="A83" i="50" s="1"/>
  <c r="A84" i="50" s="1"/>
  <c r="A85" i="50" s="1"/>
  <c r="A86" i="50" s="1"/>
  <c r="A87" i="50" s="1"/>
  <c r="A88" i="50" s="1"/>
  <c r="A89" i="50" s="1"/>
  <c r="A90" i="50" s="1"/>
  <c r="A91" i="50" s="1"/>
  <c r="A92" i="50" s="1"/>
  <c r="A93" i="50" s="1"/>
  <c r="A94" i="50" s="1"/>
  <c r="A95" i="50" s="1"/>
  <c r="A96" i="50" s="1"/>
  <c r="A97" i="50" s="1"/>
  <c r="A28" i="66"/>
  <c r="A29" i="66" s="1"/>
  <c r="A30" i="66" s="1"/>
  <c r="A31" i="66" s="1"/>
  <c r="J9" i="26"/>
  <c r="K9" i="26" s="1"/>
  <c r="I14" i="73"/>
  <c r="A98" i="50" l="1"/>
  <c r="A99" i="50" s="1"/>
  <c r="A100" i="50" s="1"/>
  <c r="I16" i="73"/>
  <c r="A101" i="50" l="1"/>
  <c r="A102" i="50" s="1"/>
  <c r="A103" i="50" s="1"/>
  <c r="A104" i="50" s="1"/>
  <c r="A105" i="50" s="1"/>
  <c r="A106" i="5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tc={85D392B0-C9AD-4F93-9DA0-0337AC92884A}</author>
  </authors>
  <commentList>
    <comment ref="N11" authorId="0" shapeId="0" xr:uid="{85D392B0-C9AD-4F93-9DA0-0337AC92884A}">
      <text>
        <t>[Threaded comment]
Your version of Excel allows you to read this threaded comment; however, any edits to it will get removed if the file is opened in a newer version of Excel. Learn more: https://go.microsoft.com/fwlink/?linkid=870924
Comment:
    B type Stub</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tc={084CA4A6-D9E5-42F1-91EE-F88DCD0293CA}</author>
    <author>tc={214A1E32-B72E-4532-9E69-0277C0E5D7AA}</author>
    <author>tc={2017CB69-12F8-42C6-B7B2-2967FB3960AA}</author>
  </authors>
  <commentList>
    <comment ref="M23" authorId="0" shapeId="0" xr:uid="{084CA4A6-D9E5-42F1-91EE-F88DCD0293CA}">
      <text>
        <t>[Threaded comment]
Your version of Excel allows you to read this threaded comment; however, any edits to it will get removed if the file is opened in a newer version of Excel. Learn more: https://go.microsoft.com/fwlink/?linkid=870924
Comment:
    1 Nos DCT tower</t>
      </text>
    </comment>
    <comment ref="M31" authorId="1" shapeId="0" xr:uid="{214A1E32-B72E-4532-9E69-0277C0E5D7AA}">
      <text>
        <t>[Threaded comment]
Your version of Excel allows you to read this threaded comment; however, any edits to it will get removed if the file is opened in a newer version of Excel. Learn more: https://go.microsoft.com/fwlink/?linkid=870924
Comment:
    DD60+25 to DD60+18</t>
      </text>
    </comment>
    <comment ref="K103" authorId="2" shapeId="0" xr:uid="{2017CB69-12F8-42C6-B7B2-2967FB3960AA}">
      <text>
        <t>[Threaded comment]
Your version of Excel allows you to read this threaded comment; however, any edits to it will get removed if the file is opened in a newer version of Excel. Learn more: https://go.microsoft.com/fwlink/?linkid=870924
Comment:
    DD60+25 to DD60+18</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tc={B1F6E308-BAC4-4314-A289-CA8BAA38F716}</author>
    <author>tc={3CF839FD-E83F-433A-955E-CB835824DED6}</author>
  </authors>
  <commentList>
    <comment ref="F103" authorId="0" shapeId="0" xr:uid="{B1F6E308-BAC4-4314-A289-CA8BAA38F716}">
      <text>
        <t>[Threaded comment]
Your version of Excel allows you to read this threaded comment; however, any edits to it will get removed if the file is opened in a newer version of Excel. Learn more: https://go.microsoft.com/fwlink/?linkid=870924
Comment:
    DD60+25 to DD60+18</t>
      </text>
    </comment>
    <comment ref="E154" authorId="1" shapeId="0" xr:uid="{3CF839FD-E83F-433A-955E-CB835824DED6}">
      <text>
        <t xml:space="preserve">[Threaded comment]
Your version of Excel allows you to read this threaded comment; however, any edits to it will get removed if the file is opened in a newer version of Excel. Learn more: https://go.microsoft.com/fwlink/?linkid=870924
Comment:
    DC2+0 to DC-3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tc={FA6838EE-E5B0-4100-914A-5985954484C3}</author>
    <author>tc={C73C1DA1-4A36-4150-9FBE-A4108742B5DA}</author>
    <author>tc={FB002323-643E-4DB4-8B29-196939105587}</author>
  </authors>
  <commentList>
    <comment ref="D4" authorId="0" shapeId="0" xr:uid="{FA6838EE-E5B0-4100-914A-5985954484C3}">
      <text>
        <t xml:space="preserve">[Threaded comment]
Your version of Excel allows you to read this threaded comment; however, any edits to it will get removed if the file is opened in a newer version of Excel. Learn more: https://go.microsoft.com/fwlink/?linkid=870924
Comment:
    DD60+0 to gantry </t>
      </text>
    </comment>
    <comment ref="D6" authorId="1" shapeId="0" xr:uid="{C73C1DA1-4A36-4150-9FBE-A4108742B5DA}">
      <text>
        <t>[Threaded comment]
Your version of Excel allows you to read this threaded comment; however, any edits to it will get removed if the file is opened in a newer version of Excel. Learn more: https://go.microsoft.com/fwlink/?linkid=870924
Comment:
    DC2+0 to DD60+0</t>
      </text>
    </comment>
    <comment ref="D202" authorId="2" shapeId="0" xr:uid="{FB002323-643E-4DB4-8B29-196939105587}">
      <text>
        <t>[Threaded comment]
Your version of Excel allows you to read this threaded comment; however, any edits to it will get removed if the file is opened in a newer version of Excel. Learn more: https://go.microsoft.com/fwlink/?linkid=870924
Comment:
    DD60+25 to DD60+18</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tc={B9BD2319-F344-4ED3-9D55-955AF28E8FF5}</author>
  </authors>
  <commentList>
    <comment ref="K1312" authorId="0" shapeId="0" xr:uid="{B9BD2319-F344-4ED3-9D55-955AF28E8FF5}">
      <text>
        <t xml:space="preserve">[Threaded comment]
Your version of Excel allows you to read this threaded comment; however, any edits to it will get removed if the file is opened in a newer version of Excel. Learn more: https://go.microsoft.com/fwlink/?linkid=870924
Comment:
    STEPBOX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tc={945B1D98-359B-4A12-B81D-AF5CCAF0DBB3}</author>
  </authors>
  <commentList>
    <comment ref="F26" authorId="0" shapeId="0" xr:uid="{945B1D98-359B-4A12-B81D-AF5CCAF0DBB3}">
      <text>
        <t xml:space="preserve">[Threaded comment]
Your version of Excel allows you to read this threaded comment; however, any edits to it will get removed if the file is opened in a newer version of Excel. Learn more: https://go.microsoft.com/fwlink/?linkid=870924
Comment:
    1nos Incl DCT tower </t>
      </text>
    </comment>
  </commentList>
</comments>
</file>

<file path=xl/sharedStrings.xml><?xml version="1.0" encoding="utf-8"?>
<sst xmlns="http://schemas.openxmlformats.org/spreadsheetml/2006/main" count="18835" uniqueCount="1817">
  <si>
    <t>Balance</t>
  </si>
  <si>
    <t>Remarks</t>
  </si>
  <si>
    <t>DA+3</t>
  </si>
  <si>
    <t>DA+0</t>
  </si>
  <si>
    <t>DA-3</t>
  </si>
  <si>
    <t>40/3</t>
  </si>
  <si>
    <t>40/4</t>
  </si>
  <si>
    <t>44/0</t>
  </si>
  <si>
    <t>36/0</t>
  </si>
  <si>
    <t>31/0</t>
  </si>
  <si>
    <t>32/0</t>
  </si>
  <si>
    <t>14/0</t>
  </si>
  <si>
    <t>16/0</t>
  </si>
  <si>
    <t>17/0</t>
  </si>
  <si>
    <t>Activity</t>
  </si>
  <si>
    <t>Today</t>
  </si>
  <si>
    <t>No of Gangs</t>
  </si>
  <si>
    <t>Paying Out</t>
  </si>
  <si>
    <t>Final Sag</t>
  </si>
  <si>
    <t>Earthing (Nos.)</t>
  </si>
  <si>
    <t>Sl.No.</t>
  </si>
  <si>
    <t>SPAN</t>
  </si>
  <si>
    <t>Route Length</t>
  </si>
  <si>
    <t>Submitted For Approval</t>
  </si>
  <si>
    <t>From Section</t>
  </si>
  <si>
    <t>To Section</t>
  </si>
  <si>
    <t>30/1</t>
  </si>
  <si>
    <t>Tower Erection (Nos)</t>
  </si>
  <si>
    <t xml:space="preserve">Foundation (Nos.) </t>
  </si>
  <si>
    <t>Excavation</t>
  </si>
  <si>
    <t>Soil Investigation (Nos.)</t>
  </si>
  <si>
    <t>Route Alignment (Km)</t>
  </si>
  <si>
    <t>Cumm. Progress up to last Month</t>
  </si>
  <si>
    <t>REMARKS</t>
  </si>
  <si>
    <t xml:space="preserve"> </t>
  </si>
  <si>
    <t xml:space="preserve">Earthing </t>
  </si>
  <si>
    <t xml:space="preserve">Tack Welding </t>
  </si>
  <si>
    <t>a)</t>
  </si>
  <si>
    <t>b)</t>
  </si>
  <si>
    <t xml:space="preserve">Detailed Survey </t>
  </si>
  <si>
    <t xml:space="preserve"> Section Length (Km)</t>
  </si>
  <si>
    <t xml:space="preserve">Check Survey </t>
  </si>
  <si>
    <t>CUMM. SR.NO</t>
  </si>
  <si>
    <t>MONTH SR.NO.</t>
  </si>
  <si>
    <t>Loc. No.</t>
  </si>
  <si>
    <t>Type of Tower</t>
  </si>
  <si>
    <t>Type of Classification</t>
  </si>
  <si>
    <t>Start</t>
  </si>
  <si>
    <t>Complete</t>
  </si>
  <si>
    <t xml:space="preserve">Name of Supervisor </t>
  </si>
  <si>
    <t>DA+9</t>
  </si>
  <si>
    <t>Approved</t>
  </si>
  <si>
    <t>18/0</t>
  </si>
  <si>
    <t>19/0</t>
  </si>
  <si>
    <t>20/0</t>
  </si>
  <si>
    <t>21/0</t>
  </si>
  <si>
    <t>22/0</t>
  </si>
  <si>
    <t>23/0</t>
  </si>
  <si>
    <t>24/0</t>
  </si>
  <si>
    <t>25/0</t>
  </si>
  <si>
    <t>26/0</t>
  </si>
  <si>
    <t>27/0</t>
  </si>
  <si>
    <t>27/1</t>
  </si>
  <si>
    <t>27/2</t>
  </si>
  <si>
    <t>28/0</t>
  </si>
  <si>
    <t>29/0</t>
  </si>
  <si>
    <t>30/0</t>
  </si>
  <si>
    <t>32/1</t>
  </si>
  <si>
    <t>33/0</t>
  </si>
  <si>
    <t>33/1</t>
  </si>
  <si>
    <t>33/2</t>
  </si>
  <si>
    <t>33/3</t>
  </si>
  <si>
    <t>35/0</t>
  </si>
  <si>
    <t>38/0</t>
  </si>
  <si>
    <t>39/0</t>
  </si>
  <si>
    <t>40/0</t>
  </si>
  <si>
    <t>41/0</t>
  </si>
  <si>
    <t>41/1</t>
  </si>
  <si>
    <t>42/0</t>
  </si>
  <si>
    <t>43/0</t>
  </si>
  <si>
    <t>DA+6</t>
  </si>
  <si>
    <t>Approved Date</t>
  </si>
  <si>
    <t>Total</t>
  </si>
  <si>
    <t>31/1</t>
  </si>
  <si>
    <t>A</t>
  </si>
  <si>
    <t>B</t>
  </si>
  <si>
    <t>C</t>
  </si>
  <si>
    <t>D</t>
  </si>
  <si>
    <t>Name of the Contractor</t>
  </si>
  <si>
    <t>Unit</t>
  </si>
  <si>
    <t>Receipt Qty.</t>
  </si>
  <si>
    <t>Balance Required Qty.</t>
  </si>
  <si>
    <t>S. No.</t>
  </si>
  <si>
    <t>Present status</t>
  </si>
  <si>
    <t>Details of Tack Welding</t>
  </si>
  <si>
    <t>Section</t>
  </si>
  <si>
    <t>From</t>
  </si>
  <si>
    <t>To</t>
  </si>
  <si>
    <t>Length in Km's</t>
  </si>
  <si>
    <t>Cum. Length in Km's</t>
  </si>
  <si>
    <t>Foundation</t>
  </si>
  <si>
    <t>Steel</t>
  </si>
  <si>
    <t>Insulator</t>
  </si>
  <si>
    <t>Paying Out Start</t>
  </si>
  <si>
    <t>Paying Out Completed</t>
  </si>
  <si>
    <t>OPGW (Km)</t>
  </si>
  <si>
    <t>Details of Earthing</t>
  </si>
  <si>
    <t>Details of Foundation</t>
  </si>
  <si>
    <t xml:space="preserve">Details of Stringing </t>
  </si>
  <si>
    <t>Details of OPGW Stringing</t>
  </si>
  <si>
    <t>Cum. Sr.No.</t>
  </si>
  <si>
    <t>Month Sr.No.</t>
  </si>
  <si>
    <t>Number Plate</t>
  </si>
  <si>
    <t>Section Length in Km's</t>
  </si>
  <si>
    <t>Drum Length in Km's</t>
  </si>
  <si>
    <t>Cum. Drum Length in Km's</t>
  </si>
  <si>
    <t>Danger Plate</t>
  </si>
  <si>
    <t>Details of Accessories</t>
  </si>
  <si>
    <t>Phase Plate</t>
  </si>
  <si>
    <t>Circuit Plate</t>
  </si>
  <si>
    <t>Anti Climbing device</t>
  </si>
  <si>
    <t>KEC International Limited</t>
  </si>
  <si>
    <t>LOA Quantity</t>
  </si>
  <si>
    <t>Nos</t>
  </si>
  <si>
    <t>E</t>
  </si>
  <si>
    <t>F</t>
  </si>
  <si>
    <t>G S Earthwire 7/3.66mm size</t>
  </si>
  <si>
    <t>Sets</t>
  </si>
  <si>
    <t>EA</t>
  </si>
  <si>
    <t>Vibration damper -7/3.66mm Earth Wire</t>
  </si>
  <si>
    <t>Suspension clamp assembly -7/3.66mm Earth Wire</t>
  </si>
  <si>
    <t>Tension clamp assembly-7/3.66mm Earth Wire</t>
  </si>
  <si>
    <t>Description</t>
  </si>
  <si>
    <t>Hardware Fittings</t>
  </si>
  <si>
    <t>Earthwire Acessories for 7/3.66mm</t>
  </si>
  <si>
    <t>OPGW / Hardware Fittings</t>
  </si>
  <si>
    <t>i</t>
  </si>
  <si>
    <t>ii</t>
  </si>
  <si>
    <t>iii</t>
  </si>
  <si>
    <t>iv</t>
  </si>
  <si>
    <t>v</t>
  </si>
  <si>
    <t>vi</t>
  </si>
  <si>
    <t>vii</t>
  </si>
  <si>
    <t>viii</t>
  </si>
  <si>
    <t>Kms</t>
  </si>
  <si>
    <t>Status of Line Materials, conductor and Tower Accessories</t>
  </si>
  <si>
    <t>ROW STATUS</t>
  </si>
  <si>
    <t>S.No</t>
  </si>
  <si>
    <t>T/Type</t>
  </si>
  <si>
    <t>Date of 1st approach</t>
  </si>
  <si>
    <t>Date of last approach</t>
  </si>
  <si>
    <t>Duration of ROW (Days)</t>
  </si>
  <si>
    <t>Nature of hindrance</t>
  </si>
  <si>
    <t>Brief description on resolution</t>
  </si>
  <si>
    <t>27/3</t>
  </si>
  <si>
    <t>DA-1.5</t>
  </si>
  <si>
    <t>27/4</t>
  </si>
  <si>
    <t>27/5</t>
  </si>
  <si>
    <t>FLEXIBLE AL BOND-7/3.66MM E/W</t>
  </si>
  <si>
    <t>Vibration Damper for 24 fibre OPGW</t>
  </si>
  <si>
    <t>KM</t>
  </si>
  <si>
    <t>SET</t>
  </si>
  <si>
    <t>Profile Approval (Kms)</t>
  </si>
  <si>
    <t>Foundation Classification.</t>
  </si>
  <si>
    <t>PGCIL</t>
  </si>
  <si>
    <t>27/6</t>
  </si>
  <si>
    <t>31/2</t>
  </si>
  <si>
    <t>31/3</t>
  </si>
  <si>
    <t>32/2</t>
  </si>
  <si>
    <t>34/0</t>
  </si>
  <si>
    <t>15/0</t>
  </si>
  <si>
    <t>37/0</t>
  </si>
  <si>
    <t>42/3</t>
  </si>
  <si>
    <t>DA+1.5</t>
  </si>
  <si>
    <t>42/1</t>
  </si>
  <si>
    <t>42/2</t>
  </si>
  <si>
    <t>DC2+0</t>
  </si>
  <si>
    <t>20/1</t>
  </si>
  <si>
    <t>20/2</t>
  </si>
  <si>
    <t>20/3</t>
  </si>
  <si>
    <t>20/4</t>
  </si>
  <si>
    <t>DD45+0</t>
  </si>
  <si>
    <t>21/1</t>
  </si>
  <si>
    <t>21/2</t>
  </si>
  <si>
    <t>21/3</t>
  </si>
  <si>
    <t>21/4</t>
  </si>
  <si>
    <t>DD45+3</t>
  </si>
  <si>
    <t>DB2+0</t>
  </si>
  <si>
    <t>DC1+0</t>
  </si>
  <si>
    <t>DD60+18</t>
  </si>
  <si>
    <t>33/4</t>
  </si>
  <si>
    <t>DD60+0</t>
  </si>
  <si>
    <t>KEC INTERNATIONAL LIMITED</t>
  </si>
  <si>
    <t>Stringing U/P</t>
  </si>
  <si>
    <t>Tack Welding U/P</t>
  </si>
  <si>
    <t>18/1</t>
  </si>
  <si>
    <t>18/2</t>
  </si>
  <si>
    <t>Erection U/P</t>
  </si>
  <si>
    <t>Foundation U/P</t>
  </si>
  <si>
    <t>Excavation U/P</t>
  </si>
  <si>
    <t>DB1+0</t>
  </si>
  <si>
    <t>DC1-3</t>
  </si>
  <si>
    <t>Stringing completed</t>
  </si>
  <si>
    <t>Tack Welding completed</t>
  </si>
  <si>
    <t>Erection completed</t>
  </si>
  <si>
    <t>Foundation completed</t>
  </si>
  <si>
    <t>Excavation completed</t>
  </si>
  <si>
    <t>Earthing completed</t>
  </si>
  <si>
    <t>36/3</t>
  </si>
  <si>
    <t>40/1</t>
  </si>
  <si>
    <t>40/2</t>
  </si>
  <si>
    <t>DD45+9</t>
  </si>
  <si>
    <t>DD60+9</t>
  </si>
  <si>
    <t>DC1+9</t>
  </si>
  <si>
    <t>DB1+9</t>
  </si>
  <si>
    <t>DD60+6</t>
  </si>
  <si>
    <t>DD60+3</t>
  </si>
  <si>
    <t>DC1+6</t>
  </si>
  <si>
    <t>DB2+9</t>
  </si>
  <si>
    <t>DC2+9</t>
  </si>
  <si>
    <t>DC1+3</t>
  </si>
  <si>
    <t>DD60+25</t>
  </si>
  <si>
    <t>DC2+3</t>
  </si>
  <si>
    <t>DD45-1.5</t>
  </si>
  <si>
    <t>DD60-3</t>
  </si>
  <si>
    <t>Supplier</t>
  </si>
  <si>
    <t>Tower Type</t>
  </si>
  <si>
    <t>Towers</t>
  </si>
  <si>
    <t>DA Sub- Total</t>
  </si>
  <si>
    <t>DB1+3</t>
  </si>
  <si>
    <t>DB1+6</t>
  </si>
  <si>
    <t>DB2+3</t>
  </si>
  <si>
    <t>DB2+6</t>
  </si>
  <si>
    <t>DC2+6</t>
  </si>
  <si>
    <t>DD45+6</t>
  </si>
  <si>
    <t>400kV</t>
  </si>
  <si>
    <t>220kV</t>
  </si>
  <si>
    <t>132kV</t>
  </si>
  <si>
    <t>Name of Farmer</t>
  </si>
  <si>
    <t>Mobile no.</t>
  </si>
  <si>
    <t>Vill. Name</t>
  </si>
  <si>
    <t>Tehsil</t>
  </si>
  <si>
    <t>Cumulative Progress</t>
  </si>
  <si>
    <t>DD45+25</t>
  </si>
  <si>
    <t>36/1</t>
  </si>
  <si>
    <t>36/2</t>
  </si>
  <si>
    <t>DD45+18</t>
  </si>
  <si>
    <t>Gantry</t>
  </si>
  <si>
    <t>As per LOA</t>
  </si>
  <si>
    <t>As per Latest Estimate</t>
  </si>
  <si>
    <t>As per latest Estimate</t>
  </si>
  <si>
    <t>Approval  date</t>
  </si>
  <si>
    <t>Profile approval  date</t>
  </si>
  <si>
    <t>DC2-3</t>
  </si>
  <si>
    <t>18/6</t>
  </si>
  <si>
    <t>18/5</t>
  </si>
  <si>
    <t>18/4</t>
  </si>
  <si>
    <t>18/3</t>
  </si>
  <si>
    <t>Completed</t>
  </si>
  <si>
    <t>4/0</t>
  </si>
  <si>
    <t>5/0</t>
  </si>
  <si>
    <t>6/0</t>
  </si>
  <si>
    <t>6/1</t>
  </si>
  <si>
    <t>6/2</t>
  </si>
  <si>
    <t>7/0</t>
  </si>
  <si>
    <t>8/0</t>
  </si>
  <si>
    <t>9/0</t>
  </si>
  <si>
    <t>10/0</t>
  </si>
  <si>
    <t>11/0</t>
  </si>
  <si>
    <t>12/0</t>
  </si>
  <si>
    <t>13/0</t>
  </si>
  <si>
    <t>1/0</t>
  </si>
  <si>
    <t>2/0</t>
  </si>
  <si>
    <t>3/0</t>
  </si>
  <si>
    <t>Forest</t>
  </si>
  <si>
    <t>Revenue</t>
  </si>
  <si>
    <t>Stub</t>
  </si>
  <si>
    <t>UOM</t>
  </si>
  <si>
    <t>Tower Erection</t>
  </si>
  <si>
    <t>Rough Sag</t>
  </si>
  <si>
    <t>Final  Sag</t>
  </si>
  <si>
    <t>Foundation ROW</t>
  </si>
  <si>
    <t>Erection ROW</t>
  </si>
  <si>
    <t>DD45-3</t>
  </si>
  <si>
    <t>M10</t>
  </si>
  <si>
    <t>M20</t>
  </si>
  <si>
    <t>Weight</t>
  </si>
  <si>
    <t>ROW Details</t>
  </si>
  <si>
    <t>G</t>
  </si>
  <si>
    <t>H</t>
  </si>
  <si>
    <t>EARTHING</t>
  </si>
  <si>
    <t>Final sag complete</t>
  </si>
  <si>
    <t xml:space="preserve">Sl. </t>
  </si>
  <si>
    <t>Sections in (mtrs)</t>
  </si>
  <si>
    <t>Name of Crossing</t>
  </si>
  <si>
    <t>Owner</t>
  </si>
  <si>
    <t>Approval status</t>
  </si>
  <si>
    <t>Status</t>
  </si>
  <si>
    <t>No</t>
  </si>
  <si>
    <t>FDN</t>
  </si>
  <si>
    <t>ERE</t>
  </si>
  <si>
    <t>STR</t>
  </si>
  <si>
    <t>AP 25</t>
  </si>
  <si>
    <t>AP 26</t>
  </si>
  <si>
    <t>AP 11</t>
  </si>
  <si>
    <t>AP 12</t>
  </si>
  <si>
    <t>Gang name</t>
  </si>
  <si>
    <t xml:space="preserve">2 Nos Provided to Powergrid </t>
  </si>
  <si>
    <t>.</t>
  </si>
  <si>
    <t>Date of Resolution</t>
  </si>
  <si>
    <t>Rev Month</t>
  </si>
  <si>
    <t>15/1</t>
  </si>
  <si>
    <t>RLY</t>
  </si>
  <si>
    <t>2a)</t>
  </si>
  <si>
    <t>2b)</t>
  </si>
  <si>
    <t>3a)</t>
  </si>
  <si>
    <t>3b)</t>
  </si>
  <si>
    <t>5a)</t>
  </si>
  <si>
    <t>5b)</t>
  </si>
  <si>
    <t>Qty</t>
  </si>
  <si>
    <t>WIP</t>
  </si>
  <si>
    <t>Profile Submission (Km)</t>
  </si>
  <si>
    <t>Bikaner III Gantry</t>
  </si>
  <si>
    <t>160 KN Insulator</t>
  </si>
  <si>
    <t>210 KN Insulator</t>
  </si>
  <si>
    <t>Double ISuspension String</t>
  </si>
  <si>
    <t>Single ISuspension String (Pilot)</t>
  </si>
  <si>
    <t>Quadruple Tension String</t>
  </si>
  <si>
    <t>MID SPAN COMPRESSION JOINT FOR AL59 ZEBRA CONDUCTOR</t>
  </si>
  <si>
    <t>REPAIR SLEEVE FOR AL59 ZEBRA CONDUCTOR</t>
  </si>
  <si>
    <t xml:space="preserve">PREFORMED RETAINING ROD TYPE SPACER DAMPER </t>
  </si>
  <si>
    <t>HEXAGONAL RIGID SPACER-765KV AC WITH AL59 HEX ZEBRA</t>
  </si>
  <si>
    <t>MID SPAN COMPRESSION JOINT FOR EW</t>
  </si>
  <si>
    <t>OPGW Cable</t>
  </si>
  <si>
    <t>Km</t>
  </si>
  <si>
    <t>DOWN LEAD CLAMP ASSY</t>
  </si>
  <si>
    <t>SUSPENSION CLAMP ASSY</t>
  </si>
  <si>
    <t>TENSION  FITTINGS ASSEMBLY ON SUSPENSION</t>
  </si>
  <si>
    <t xml:space="preserve">TENSION  FITTINGS ASSEMBLY FOR 24F OPGW (SPLICING) </t>
  </si>
  <si>
    <t>TENSION ASSEMBLY - DOUBLE TENSION PASS THROUGH</t>
  </si>
  <si>
    <t>TENSION ASSEMBLY - DEAD END FOR 24 FIBER OPGW</t>
  </si>
  <si>
    <t>i)</t>
  </si>
  <si>
    <t>Supply of Pipe Type Earthing</t>
  </si>
  <si>
    <t>ii)</t>
  </si>
  <si>
    <t>Supply of Counterpoise type (120 m length)</t>
  </si>
  <si>
    <t>iii)</t>
  </si>
  <si>
    <t>ROD TYPE EARTHING</t>
  </si>
  <si>
    <t>COUNTERPOISE TYPE CHEMICAL EARTHING</t>
  </si>
  <si>
    <t>SUPPLY OF CHEMICAL EARTHING: COUNTERPOISE TYPE  (280M LENGTH)</t>
  </si>
  <si>
    <t>GEEKAY WIRES PVT. LTD</t>
  </si>
  <si>
    <t>APAR INDUSTRIES LTD</t>
  </si>
  <si>
    <t>MOSDORFER INDIA PVT. LTD</t>
  </si>
  <si>
    <t>KEC INTERNATIONAL LTD</t>
  </si>
  <si>
    <t xml:space="preserve">Power Line Crossing–5 nos </t>
  </si>
  <si>
    <t xml:space="preserve">Railway Crossing-1 nos </t>
  </si>
  <si>
    <t xml:space="preserve">Cannal Crossing-1 nos </t>
  </si>
  <si>
    <t>AP 3</t>
  </si>
  <si>
    <t>AP 2</t>
  </si>
  <si>
    <t xml:space="preserve">SH Crossing-2 nos </t>
  </si>
  <si>
    <t>NH - 62</t>
  </si>
  <si>
    <t>RVPN</t>
  </si>
  <si>
    <t>AP 13</t>
  </si>
  <si>
    <t>400 KV D/C SUR-BKN</t>
  </si>
  <si>
    <t>AP 14</t>
  </si>
  <si>
    <t>AP 15</t>
  </si>
  <si>
    <t>AP 19</t>
  </si>
  <si>
    <t>AP 20</t>
  </si>
  <si>
    <t>Single Line Electrified Line</t>
  </si>
  <si>
    <t>AP 22</t>
  </si>
  <si>
    <t>AP 23</t>
  </si>
  <si>
    <t>AP 24</t>
  </si>
  <si>
    <t>AP 27</t>
  </si>
  <si>
    <t>765 KV D/C BKN-MGA T/L</t>
  </si>
  <si>
    <t>AP 28</t>
  </si>
  <si>
    <t>AP 29</t>
  </si>
  <si>
    <t>AP 32</t>
  </si>
  <si>
    <t>AP 33</t>
  </si>
  <si>
    <t>SH - 93</t>
  </si>
  <si>
    <t>SH - 03</t>
  </si>
  <si>
    <t>AP 16</t>
  </si>
  <si>
    <t xml:space="preserve">Canal </t>
  </si>
  <si>
    <t>9/4</t>
  </si>
  <si>
    <t>9/5</t>
  </si>
  <si>
    <t>9/6</t>
  </si>
  <si>
    <t>Survey and Profile Drawing Status</t>
  </si>
  <si>
    <t>Detail Survey</t>
  </si>
  <si>
    <t>Check Survey</t>
  </si>
  <si>
    <t>S.No.</t>
  </si>
  <si>
    <t>Length</t>
  </si>
  <si>
    <t xml:space="preserve">Detail Survey </t>
  </si>
  <si>
    <t>Detail Survey data to Engg</t>
  </si>
  <si>
    <t>Profile by Engg</t>
  </si>
  <si>
    <t>Final Profile</t>
  </si>
  <si>
    <t>Submission to PGCIL</t>
  </si>
  <si>
    <t>Approval by PGCIL</t>
  </si>
  <si>
    <t>Re-Profile by Engg.</t>
  </si>
  <si>
    <t>AP 8 - AP 9</t>
  </si>
  <si>
    <t>AP 9 - AP 11</t>
  </si>
  <si>
    <t>Total Length</t>
  </si>
  <si>
    <t>Approval</t>
  </si>
  <si>
    <t>DD60</t>
  </si>
  <si>
    <t>DB2</t>
  </si>
  <si>
    <t>DB1</t>
  </si>
  <si>
    <t>8/1</t>
  </si>
  <si>
    <t>8/2</t>
  </si>
  <si>
    <t>8/3</t>
  </si>
  <si>
    <t>8/4</t>
  </si>
  <si>
    <t>8/5</t>
  </si>
  <si>
    <t>8/6</t>
  </si>
  <si>
    <t>8/7</t>
  </si>
  <si>
    <t>8/8</t>
  </si>
  <si>
    <t>8/9</t>
  </si>
  <si>
    <t>8/10</t>
  </si>
  <si>
    <t>8/11</t>
  </si>
  <si>
    <t>DB1+12</t>
  </si>
  <si>
    <t>9/1</t>
  </si>
  <si>
    <t>Sandy</t>
  </si>
  <si>
    <t>9/2</t>
  </si>
  <si>
    <t>9/3</t>
  </si>
  <si>
    <t>9/7</t>
  </si>
  <si>
    <t>9/8</t>
  </si>
  <si>
    <t>9/9</t>
  </si>
  <si>
    <t>9/10</t>
  </si>
  <si>
    <t>9/11</t>
  </si>
  <si>
    <t>10/1</t>
  </si>
  <si>
    <t>10/2</t>
  </si>
  <si>
    <t>15/2</t>
  </si>
  <si>
    <t>15/3</t>
  </si>
  <si>
    <t>15/4</t>
  </si>
  <si>
    <t>15/5</t>
  </si>
  <si>
    <t>15/6</t>
  </si>
  <si>
    <t>15/7</t>
  </si>
  <si>
    <t>15/8</t>
  </si>
  <si>
    <t>15/9</t>
  </si>
  <si>
    <t>15/10</t>
  </si>
  <si>
    <t>15/11</t>
  </si>
  <si>
    <t>15/12</t>
  </si>
  <si>
    <t>18/7</t>
  </si>
  <si>
    <t>20/5</t>
  </si>
  <si>
    <t>20/6</t>
  </si>
  <si>
    <t>21/5</t>
  </si>
  <si>
    <t>DC2+15</t>
  </si>
  <si>
    <t>DD60+35</t>
  </si>
  <si>
    <t>29/1</t>
  </si>
  <si>
    <t>29/2</t>
  </si>
  <si>
    <t>29/3</t>
  </si>
  <si>
    <t>29/4</t>
  </si>
  <si>
    <t>29/5</t>
  </si>
  <si>
    <t>30/2</t>
  </si>
  <si>
    <t>30/3</t>
  </si>
  <si>
    <t>30/4</t>
  </si>
  <si>
    <t>30/5</t>
  </si>
  <si>
    <t>30/6</t>
  </si>
  <si>
    <t>30/7</t>
  </si>
  <si>
    <t>30/8</t>
  </si>
  <si>
    <t>30/9</t>
  </si>
  <si>
    <t>30/10</t>
  </si>
  <si>
    <t>31/4</t>
  </si>
  <si>
    <t>31/5</t>
  </si>
  <si>
    <t>31/6</t>
  </si>
  <si>
    <t>31/7</t>
  </si>
  <si>
    <t>31/8</t>
  </si>
  <si>
    <t>31/9</t>
  </si>
  <si>
    <t>31/10</t>
  </si>
  <si>
    <t>Shuvam Gupta</t>
  </si>
  <si>
    <t>4/1</t>
  </si>
  <si>
    <t>4/2</t>
  </si>
  <si>
    <t>4/3</t>
  </si>
  <si>
    <t>4/4</t>
  </si>
  <si>
    <t>4/5</t>
  </si>
  <si>
    <t>5/1</t>
  </si>
  <si>
    <t>5/2</t>
  </si>
  <si>
    <t>5/3</t>
  </si>
  <si>
    <t>5/4</t>
  </si>
  <si>
    <t>5/5</t>
  </si>
  <si>
    <t>5/6</t>
  </si>
  <si>
    <t>5/7</t>
  </si>
  <si>
    <t>5/8</t>
  </si>
  <si>
    <t>5/9</t>
  </si>
  <si>
    <t>5/10</t>
  </si>
  <si>
    <t>6/3</t>
  </si>
  <si>
    <t>6/4</t>
  </si>
  <si>
    <t>6/5</t>
  </si>
  <si>
    <t>6/6</t>
  </si>
  <si>
    <t>6/7</t>
  </si>
  <si>
    <t>6/8</t>
  </si>
  <si>
    <t>6/9</t>
  </si>
  <si>
    <t>6/10</t>
  </si>
  <si>
    <t>6/11</t>
  </si>
  <si>
    <t>7/1</t>
  </si>
  <si>
    <t>7/2</t>
  </si>
  <si>
    <t>7/3</t>
  </si>
  <si>
    <t>7/4</t>
  </si>
  <si>
    <t>7/5</t>
  </si>
  <si>
    <t>7/6</t>
  </si>
  <si>
    <t>8A/0</t>
  </si>
  <si>
    <t>13A/0</t>
  </si>
  <si>
    <t>Type of</t>
  </si>
  <si>
    <t>Tower</t>
  </si>
  <si>
    <t>TS Site Check</t>
  </si>
  <si>
    <t>AP 4 - AP 5</t>
  </si>
  <si>
    <t>AP 5 - AP 6</t>
  </si>
  <si>
    <t>a</t>
  </si>
  <si>
    <t>6/12</t>
  </si>
  <si>
    <t>7A/0</t>
  </si>
  <si>
    <t>7A/1</t>
  </si>
  <si>
    <t>7A/2</t>
  </si>
  <si>
    <t>7A/3</t>
  </si>
  <si>
    <t>7A/4</t>
  </si>
  <si>
    <t>7A/5</t>
  </si>
  <si>
    <t>DC2</t>
  </si>
  <si>
    <t>DD45</t>
  </si>
  <si>
    <t>b</t>
  </si>
  <si>
    <t>c</t>
  </si>
  <si>
    <t>Stubs</t>
  </si>
  <si>
    <t>Sahu Construction</t>
  </si>
  <si>
    <t>Choudhary construction</t>
  </si>
  <si>
    <t>Gnatry BKN -III</t>
  </si>
  <si>
    <t>NATIONAL HIGHWAY NH-62</t>
  </si>
  <si>
    <t>400KV DC LINE</t>
  </si>
  <si>
    <t>132KV SC LINE</t>
  </si>
  <si>
    <t>RAILWAY TRACK (SINGLE LINE ) ELECTRTIC</t>
  </si>
  <si>
    <t>220 KV S/C RVPN</t>
  </si>
  <si>
    <t>400 KV S/C RVPN(STP-BKN)</t>
  </si>
  <si>
    <t>765 KV D/C POWER GRID(BKN-MGA)</t>
  </si>
  <si>
    <t>Amritsar Jamnagar Expressway</t>
  </si>
  <si>
    <t>Canal</t>
  </si>
  <si>
    <t>CANAL</t>
  </si>
  <si>
    <t>STATE HIGHWAY SH-3</t>
  </si>
  <si>
    <t>STATE HIGHWAY SH-93</t>
  </si>
  <si>
    <t>Power Line Crossing</t>
  </si>
  <si>
    <t>Railway Crossing</t>
  </si>
  <si>
    <t>NH / SH Crossing</t>
  </si>
  <si>
    <t>AP</t>
  </si>
  <si>
    <t>Tower No.</t>
  </si>
  <si>
    <t>AP-0</t>
  </si>
  <si>
    <t>AP-1</t>
  </si>
  <si>
    <t>AP-2</t>
  </si>
  <si>
    <t>AP-3</t>
  </si>
  <si>
    <t>3/1</t>
  </si>
  <si>
    <t>3/2</t>
  </si>
  <si>
    <t>3/3</t>
  </si>
  <si>
    <t>3/4</t>
  </si>
  <si>
    <t>3/5</t>
  </si>
  <si>
    <t>3/6</t>
  </si>
  <si>
    <t>3/7</t>
  </si>
  <si>
    <t>3/8</t>
  </si>
  <si>
    <t>3/9</t>
  </si>
  <si>
    <t>3/10</t>
  </si>
  <si>
    <t>3/11</t>
  </si>
  <si>
    <t>AP-4</t>
  </si>
  <si>
    <t>AP-5</t>
  </si>
  <si>
    <t>AP-6</t>
  </si>
  <si>
    <t>AP-7</t>
  </si>
  <si>
    <t>AP-7A</t>
  </si>
  <si>
    <t>AP-8</t>
  </si>
  <si>
    <t>AP-8A</t>
  </si>
  <si>
    <t>AP-9</t>
  </si>
  <si>
    <t>AP-10</t>
  </si>
  <si>
    <t>AP-11</t>
  </si>
  <si>
    <t>AP-12</t>
  </si>
  <si>
    <t>AP-13</t>
  </si>
  <si>
    <t>AP-14</t>
  </si>
  <si>
    <t>AP-15</t>
  </si>
  <si>
    <t>AP-16</t>
  </si>
  <si>
    <t>AP-17</t>
  </si>
  <si>
    <t>AP-18</t>
  </si>
  <si>
    <t>AP-19</t>
  </si>
  <si>
    <t>AP-20</t>
  </si>
  <si>
    <t>AP-21</t>
  </si>
  <si>
    <t>AP-22</t>
  </si>
  <si>
    <t>AP-23</t>
  </si>
  <si>
    <t>AP-24</t>
  </si>
  <si>
    <t>AP-25</t>
  </si>
  <si>
    <t>AP-26</t>
  </si>
  <si>
    <t>AP-27</t>
  </si>
  <si>
    <t>AP-28</t>
  </si>
  <si>
    <t>AP-29</t>
  </si>
  <si>
    <t>AP-30</t>
  </si>
  <si>
    <t>AP-31</t>
  </si>
  <si>
    <t>AP-32</t>
  </si>
  <si>
    <t>AP-33</t>
  </si>
  <si>
    <t>33/5</t>
  </si>
  <si>
    <t>33/6</t>
  </si>
  <si>
    <t>33/7</t>
  </si>
  <si>
    <t>33/8</t>
  </si>
  <si>
    <t>33/9</t>
  </si>
  <si>
    <t>AP-34</t>
  </si>
  <si>
    <t>34/1</t>
  </si>
  <si>
    <t>34/2</t>
  </si>
  <si>
    <t>34/3</t>
  </si>
  <si>
    <t>34/4</t>
  </si>
  <si>
    <t>34/5</t>
  </si>
  <si>
    <t>34/6</t>
  </si>
  <si>
    <t>34/7</t>
  </si>
  <si>
    <t>34/8</t>
  </si>
  <si>
    <t>34/9</t>
  </si>
  <si>
    <t>34/10</t>
  </si>
  <si>
    <t>34/11</t>
  </si>
  <si>
    <t>34/12</t>
  </si>
  <si>
    <t>AP-35</t>
  </si>
  <si>
    <t>35/1</t>
  </si>
  <si>
    <t>35/2</t>
  </si>
  <si>
    <t>35/3</t>
  </si>
  <si>
    <t>35/4</t>
  </si>
  <si>
    <t>35/5</t>
  </si>
  <si>
    <t>35/6</t>
  </si>
  <si>
    <t>35/7</t>
  </si>
  <si>
    <t>35/8</t>
  </si>
  <si>
    <t>35/9</t>
  </si>
  <si>
    <t>35/10</t>
  </si>
  <si>
    <t>35/11</t>
  </si>
  <si>
    <t>AP-36</t>
  </si>
  <si>
    <t>AP-37</t>
  </si>
  <si>
    <t>37/1</t>
  </si>
  <si>
    <t>37/2</t>
  </si>
  <si>
    <t>37/3</t>
  </si>
  <si>
    <t>37/4</t>
  </si>
  <si>
    <t>37/5</t>
  </si>
  <si>
    <t>AP-38</t>
  </si>
  <si>
    <t>38/1</t>
  </si>
  <si>
    <t>38/2</t>
  </si>
  <si>
    <t>38/3</t>
  </si>
  <si>
    <t>38/4</t>
  </si>
  <si>
    <t>38/5</t>
  </si>
  <si>
    <t>38/6</t>
  </si>
  <si>
    <t>38/7</t>
  </si>
  <si>
    <t>38/8</t>
  </si>
  <si>
    <t>38/9</t>
  </si>
  <si>
    <t>38/10</t>
  </si>
  <si>
    <t>AP-39</t>
  </si>
  <si>
    <t>39/1</t>
  </si>
  <si>
    <t>39/2</t>
  </si>
  <si>
    <t>39/3</t>
  </si>
  <si>
    <t>39/4</t>
  </si>
  <si>
    <t>39/5</t>
  </si>
  <si>
    <t>39/6</t>
  </si>
  <si>
    <t>39/7</t>
  </si>
  <si>
    <t>39/8</t>
  </si>
  <si>
    <t>39/9</t>
  </si>
  <si>
    <t>39/10</t>
  </si>
  <si>
    <t>39/11</t>
  </si>
  <si>
    <t>AP-40</t>
  </si>
  <si>
    <t>40/5</t>
  </si>
  <si>
    <t>40/6</t>
  </si>
  <si>
    <t>40/7</t>
  </si>
  <si>
    <t>40/8</t>
  </si>
  <si>
    <t>40/9</t>
  </si>
  <si>
    <t>40/10</t>
  </si>
  <si>
    <t>40/11</t>
  </si>
  <si>
    <t>AP-40A</t>
  </si>
  <si>
    <t>40A/0</t>
  </si>
  <si>
    <t>AP-41</t>
  </si>
  <si>
    <t>AP-42</t>
  </si>
  <si>
    <t>AP-43</t>
  </si>
  <si>
    <t>43/1</t>
  </si>
  <si>
    <t>43/2</t>
  </si>
  <si>
    <t>43/3</t>
  </si>
  <si>
    <t>43/4</t>
  </si>
  <si>
    <t>43/5</t>
  </si>
  <si>
    <t>43/6</t>
  </si>
  <si>
    <t>43/7</t>
  </si>
  <si>
    <t>43/8</t>
  </si>
  <si>
    <t>AP-44</t>
  </si>
  <si>
    <t>Location</t>
  </si>
  <si>
    <t xml:space="preserve">No of </t>
  </si>
  <si>
    <t>Hold</t>
  </si>
  <si>
    <t>AP-13A</t>
  </si>
  <si>
    <t>Bhagirath</t>
  </si>
  <si>
    <t>Lunkaransar</t>
  </si>
  <si>
    <t>Devi Lal</t>
  </si>
  <si>
    <t>Jaisa, Dhirera(PO)</t>
  </si>
  <si>
    <t>Harshit Kumar</t>
  </si>
  <si>
    <t>Manoj Gupta</t>
  </si>
  <si>
    <r>
      <rPr>
        <b/>
        <sz val="11"/>
        <rFont val="Calibri"/>
        <family val="2"/>
        <scheme val="minor"/>
      </rPr>
      <t>Office:</t>
    </r>
    <r>
      <rPr>
        <sz val="11"/>
        <rFont val="Calibri"/>
        <family val="2"/>
        <scheme val="minor"/>
      </rPr>
      <t xml:space="preserve"> Hansera, Bikaner, Rajasthan.</t>
    </r>
  </si>
  <si>
    <t xml:space="preserve">Over all Tower Location details </t>
  </si>
  <si>
    <t>Resolved</t>
  </si>
  <si>
    <t>Revenue (In Lakhs)</t>
  </si>
  <si>
    <t>Sl. No.</t>
  </si>
  <si>
    <t>Date</t>
  </si>
  <si>
    <t xml:space="preserve">Stub setting </t>
  </si>
  <si>
    <t>Pradip Das</t>
  </si>
  <si>
    <t>AP 11 - AP 15</t>
  </si>
  <si>
    <t>AP 15 - AP 16</t>
  </si>
  <si>
    <t>AP-5A</t>
  </si>
  <si>
    <t>5A/0</t>
  </si>
  <si>
    <t>AP-23A</t>
  </si>
  <si>
    <t>23A/0</t>
  </si>
  <si>
    <t>Muniram Moond</t>
  </si>
  <si>
    <t>Meharana</t>
  </si>
  <si>
    <t>Check Survey approved(Km)</t>
  </si>
  <si>
    <t>Pradip Singh</t>
  </si>
  <si>
    <t>P</t>
  </si>
  <si>
    <t>Sub-Total</t>
  </si>
  <si>
    <t>As on</t>
  </si>
  <si>
    <t>Foundation Daily Progress Register</t>
  </si>
  <si>
    <t>Competed</t>
  </si>
  <si>
    <t>Dungar Ram</t>
  </si>
  <si>
    <t>Kujti</t>
  </si>
  <si>
    <t>765kV</t>
  </si>
  <si>
    <t>NH-62</t>
  </si>
  <si>
    <t>Exp. Way</t>
  </si>
  <si>
    <t>Common Point</t>
  </si>
  <si>
    <t>Visual Chart</t>
  </si>
  <si>
    <t>AP 20 - AP 21</t>
  </si>
  <si>
    <t>Anmol Construction</t>
  </si>
  <si>
    <t>Daksh Enterprise</t>
  </si>
  <si>
    <t>Area damage measurement isssue</t>
  </si>
  <si>
    <t>Back filling</t>
  </si>
  <si>
    <t>Mukharam</t>
  </si>
  <si>
    <t>Hetram godara</t>
  </si>
  <si>
    <t xml:space="preserve">Dheereran </t>
  </si>
  <si>
    <t>F(D)</t>
  </si>
  <si>
    <t>F(C )</t>
  </si>
  <si>
    <t>C(D)</t>
  </si>
  <si>
    <t>P(C )</t>
  </si>
  <si>
    <t>F(A)</t>
  </si>
  <si>
    <t>F(B)</t>
  </si>
  <si>
    <t>C(B)</t>
  </si>
  <si>
    <t xml:space="preserve">F(C) </t>
  </si>
  <si>
    <t>P(B)</t>
  </si>
  <si>
    <t>P(A)</t>
  </si>
  <si>
    <t>P(D)</t>
  </si>
  <si>
    <t>C(A)</t>
  </si>
  <si>
    <t>P(B )</t>
  </si>
  <si>
    <t>Test Cube</t>
  </si>
  <si>
    <t>Pit-C(F)</t>
  </si>
  <si>
    <t>Pit-D(F)</t>
  </si>
  <si>
    <t>Pit-A(F)</t>
  </si>
  <si>
    <t>Pit-C(C)</t>
  </si>
  <si>
    <t>Pit-B(C)</t>
  </si>
  <si>
    <t>Pit-C(P)</t>
  </si>
  <si>
    <t>Pit-D(C)</t>
  </si>
  <si>
    <t>Pit-A(C)</t>
  </si>
  <si>
    <t>Pit-D(P)</t>
  </si>
  <si>
    <t>Pit-B(F)</t>
  </si>
  <si>
    <t>Pit-A(P)</t>
  </si>
  <si>
    <t>Pit-B(P)</t>
  </si>
  <si>
    <t>Pit-B(FS)</t>
  </si>
  <si>
    <t>Pit-C,D(FS)</t>
  </si>
  <si>
    <t>C(C )</t>
  </si>
  <si>
    <t>A(C )</t>
  </si>
  <si>
    <t>A(F)</t>
  </si>
  <si>
    <t>B(C )</t>
  </si>
  <si>
    <t>C(F)</t>
  </si>
  <si>
    <t>D(F)</t>
  </si>
  <si>
    <t>C(P)</t>
  </si>
  <si>
    <t>D(C )</t>
  </si>
  <si>
    <t>A-FS,D,C-CH</t>
  </si>
  <si>
    <t>A(P)</t>
  </si>
  <si>
    <t>B(F)</t>
  </si>
  <si>
    <t>Pit-C,D(P)</t>
  </si>
  <si>
    <t>D(P)</t>
  </si>
  <si>
    <t>Pit A-F</t>
  </si>
  <si>
    <t>Pit C-F</t>
  </si>
  <si>
    <t>Anil MG</t>
  </si>
  <si>
    <t>Amit Kumar</t>
  </si>
  <si>
    <t>A(C)</t>
  </si>
  <si>
    <t>Date of Casting</t>
  </si>
  <si>
    <t>Due date of Testing</t>
  </si>
  <si>
    <t>Slump</t>
  </si>
  <si>
    <t>Vlook up Data:-</t>
  </si>
  <si>
    <t>Land owner stopped the work and not allowing to work till finalisation of compentation amount.</t>
  </si>
  <si>
    <t>B(P)</t>
  </si>
  <si>
    <t>C(C)</t>
  </si>
  <si>
    <t>B(C)</t>
  </si>
  <si>
    <t xml:space="preserve">Amit Kumar (C&amp;D)
</t>
  </si>
  <si>
    <t>Jetharam Sharma</t>
  </si>
  <si>
    <t>Current
Month
Achieved 
(As on dated )</t>
  </si>
  <si>
    <t>AP 23 - AP 27</t>
  </si>
  <si>
    <t>AP 27 - AP 28</t>
  </si>
  <si>
    <t>AP 31 - AP 32</t>
  </si>
  <si>
    <t>Chetram/Mustak</t>
  </si>
  <si>
    <t>A,B-CH</t>
  </si>
  <si>
    <t>A,B-P</t>
  </si>
  <si>
    <t>D-FS</t>
  </si>
  <si>
    <t>Pit-A,B-FS</t>
  </si>
  <si>
    <t>Nitish</t>
  </si>
  <si>
    <t>Pradeep Singh</t>
  </si>
  <si>
    <t>Shantanu</t>
  </si>
  <si>
    <t>Om Prakash Godhra (2 Leg)
MukhRam (2 Leg)</t>
  </si>
  <si>
    <t>6377579215
9587202243</t>
  </si>
  <si>
    <t>AP 32 - AP 33</t>
  </si>
  <si>
    <t>AP 33 - AP 34</t>
  </si>
  <si>
    <t>AP 40 - AP 41</t>
  </si>
  <si>
    <t>AP 41 - AP 44</t>
  </si>
  <si>
    <t>32A/0</t>
  </si>
  <si>
    <t>32A/1</t>
  </si>
  <si>
    <t>37A/0</t>
  </si>
  <si>
    <t>37A/1</t>
  </si>
  <si>
    <t>37A/2</t>
  </si>
  <si>
    <t>37A/3</t>
  </si>
  <si>
    <t>37A/4</t>
  </si>
  <si>
    <t>37A/5</t>
  </si>
  <si>
    <t>37A/6</t>
  </si>
  <si>
    <t>Frustum</t>
  </si>
  <si>
    <t>Pyramid</t>
  </si>
  <si>
    <t>Chimney</t>
  </si>
  <si>
    <t>A-FS</t>
  </si>
  <si>
    <t>B-FS</t>
  </si>
  <si>
    <t>D(C)</t>
  </si>
  <si>
    <t>Nitish &amp; Tanmai Dey</t>
  </si>
  <si>
    <t>Nistish</t>
  </si>
  <si>
    <t>AP-37A</t>
  </si>
  <si>
    <t>Radha krishnan</t>
  </si>
  <si>
    <t>B-P</t>
  </si>
  <si>
    <t>P-B</t>
  </si>
  <si>
    <t>C-FS</t>
  </si>
  <si>
    <t>A-P</t>
  </si>
  <si>
    <t>A-B-CH</t>
  </si>
  <si>
    <t>D-F</t>
  </si>
  <si>
    <t>A-F</t>
  </si>
  <si>
    <t>Priyanshi Power Project</t>
  </si>
  <si>
    <t>AP 28 - AP 29</t>
  </si>
  <si>
    <t>Project :- TL02 for Bikaner-III - Neemrana-II 765 KV DC Line Part-I associated with Transmission system for excavation of power from Rajasthan REZ Ph-IV (Part-I) (Bikaner Complex: 7.7 GW)</t>
  </si>
  <si>
    <t>Ref. :- CC/T/W-TW/DOM/A04/23/10569/NOA-1 &amp; 2/24-103421/01 &amp; 02 Date. 12/03/2024</t>
  </si>
  <si>
    <t>Line Length :- 112 KM</t>
  </si>
  <si>
    <t xml:space="preserve">Status as on </t>
  </si>
  <si>
    <t>Activity / Description</t>
  </si>
  <si>
    <t>Start Date</t>
  </si>
  <si>
    <t>End Date</t>
  </si>
  <si>
    <t>Cumm. Till date</t>
  </si>
  <si>
    <t>Supplies</t>
  </si>
  <si>
    <t>Line Materials</t>
  </si>
  <si>
    <t>%</t>
  </si>
  <si>
    <t>Vendor Finalisation</t>
  </si>
  <si>
    <t>Submission / Approval of Drawings</t>
  </si>
  <si>
    <t>Receipt at site of Stubs &amp; Earthing</t>
  </si>
  <si>
    <t>Stubs - Actual Status</t>
  </si>
  <si>
    <t>Earthing Rod - Actual Status</t>
  </si>
  <si>
    <t>d</t>
  </si>
  <si>
    <t>Receipt at site of Towers</t>
  </si>
  <si>
    <t>Actual Status</t>
  </si>
  <si>
    <t>MT</t>
  </si>
  <si>
    <t>e</t>
  </si>
  <si>
    <t xml:space="preserve">Receipt of Insulators at site </t>
  </si>
  <si>
    <t>f</t>
  </si>
  <si>
    <t xml:space="preserve">Receipt of Hardware Fittings &amp; Accessories at site </t>
  </si>
  <si>
    <t>g</t>
  </si>
  <si>
    <t xml:space="preserve">Receipt of Conductors at site </t>
  </si>
  <si>
    <t>h</t>
  </si>
  <si>
    <t xml:space="preserve">Receipt of Conductors Accessories at site </t>
  </si>
  <si>
    <t xml:space="preserve">Receipt of Earth Wire &amp; its Accessories at site </t>
  </si>
  <si>
    <t>k</t>
  </si>
  <si>
    <t>Receipt of Aviation materials</t>
  </si>
  <si>
    <t>Service</t>
  </si>
  <si>
    <t>Establishment of Site Office/Store, Mobilization</t>
  </si>
  <si>
    <t>Route Alignment Submission and Approval</t>
  </si>
  <si>
    <t>Detailed survey Submission and Approval</t>
  </si>
  <si>
    <t>Check survey Submission and Approval</t>
  </si>
  <si>
    <t>Submission of Forest proposal (If any)</t>
  </si>
  <si>
    <t>Stringing | Conductor</t>
  </si>
  <si>
    <t>Stringing || OPGW</t>
  </si>
  <si>
    <t>Testing &amp; Commisioning</t>
  </si>
  <si>
    <t>Mangilal</t>
  </si>
  <si>
    <t>Ram Pratap</t>
  </si>
  <si>
    <t>Bal. Approval pending</t>
  </si>
  <si>
    <t>L2</t>
  </si>
  <si>
    <t>Till date</t>
  </si>
  <si>
    <t xml:space="preserve">Ankit Yadav </t>
  </si>
  <si>
    <t xml:space="preserve">Tanmoy </t>
  </si>
  <si>
    <t xml:space="preserve">Ram Enterprises </t>
  </si>
  <si>
    <t xml:space="preserve">Goyal Industries </t>
  </si>
  <si>
    <t xml:space="preserve">Kishor Nai </t>
  </si>
  <si>
    <t xml:space="preserve">Excavation </t>
  </si>
  <si>
    <t xml:space="preserve">Steel </t>
  </si>
  <si>
    <t xml:space="preserve">Stubs </t>
  </si>
  <si>
    <t>Vishwas/Bala ji</t>
  </si>
  <si>
    <t xml:space="preserve">Bhagwana Ram </t>
  </si>
  <si>
    <t xml:space="preserve">Sodewali </t>
  </si>
  <si>
    <t xml:space="preserve">Bhagirth Tarad </t>
  </si>
  <si>
    <t>Haphasra</t>
  </si>
  <si>
    <t>Doodiyali</t>
  </si>
  <si>
    <t>Jasrasar</t>
  </si>
  <si>
    <t>Sahjrasar</t>
  </si>
  <si>
    <t>Mukesh S/O Patram</t>
  </si>
  <si>
    <t xml:space="preserve">Choru Ram </t>
  </si>
  <si>
    <t>Ramakant Saraswat</t>
  </si>
  <si>
    <t xml:space="preserve">Tiku Ram Sinwar </t>
  </si>
  <si>
    <t xml:space="preserve">Shivpal Singh &amp; Villagers </t>
  </si>
  <si>
    <t>Dulmera</t>
  </si>
  <si>
    <t>Pukhraj Godara</t>
  </si>
  <si>
    <t xml:space="preserve">Jessan </t>
  </si>
  <si>
    <t xml:space="preserve">Jagdish Jyani </t>
  </si>
  <si>
    <t xml:space="preserve">Bhawani Shanker </t>
  </si>
  <si>
    <t xml:space="preserve">Dhirera </t>
  </si>
  <si>
    <t>32/3</t>
  </si>
  <si>
    <t>32/4</t>
  </si>
  <si>
    <t>32/5</t>
  </si>
  <si>
    <t>32/6</t>
  </si>
  <si>
    <t>32/7</t>
  </si>
  <si>
    <t xml:space="preserve">Bajrang das S/o Ramrakh das </t>
  </si>
  <si>
    <t xml:space="preserve">Actual Status of Tower </t>
  </si>
  <si>
    <t>AP 6 - AP 7</t>
  </si>
  <si>
    <t>AP 7 - AP 8</t>
  </si>
  <si>
    <t>DA+3 MTR BODY EXT</t>
  </si>
  <si>
    <t>DA+6 MTR BODY EXT</t>
  </si>
  <si>
    <t>DA+9 MTR BODY EXT</t>
  </si>
  <si>
    <t>DA+0 MTR BODY EXT</t>
  </si>
  <si>
    <t>Choudhary construction-2</t>
  </si>
  <si>
    <t>Reshpaul Tyagi</t>
  </si>
  <si>
    <t>Goyal Industries -2</t>
  </si>
  <si>
    <t>AP- 4A/0</t>
  </si>
  <si>
    <t>4A/0</t>
  </si>
  <si>
    <t>4A/1</t>
  </si>
  <si>
    <t>4A/2</t>
  </si>
  <si>
    <t>4A/3</t>
  </si>
  <si>
    <t>4A/4</t>
  </si>
  <si>
    <t>4A/5</t>
  </si>
  <si>
    <t>4A/6</t>
  </si>
  <si>
    <t>AP-29A/0</t>
  </si>
  <si>
    <t>29A/0</t>
  </si>
  <si>
    <t>29A/1</t>
  </si>
  <si>
    <t>29A/2</t>
  </si>
  <si>
    <t>29A/3</t>
  </si>
  <si>
    <t>29A/4</t>
  </si>
  <si>
    <t>29A/5</t>
  </si>
  <si>
    <t>29A/6</t>
  </si>
  <si>
    <t>AP-32A/0</t>
  </si>
  <si>
    <t xml:space="preserve">TA-413 Tower Schedule </t>
  </si>
  <si>
    <t>As per Approved Detail survey TS</t>
  </si>
  <si>
    <t>Type of Structure</t>
  </si>
  <si>
    <t>Detail survey</t>
  </si>
  <si>
    <t>PR released</t>
  </si>
  <si>
    <t xml:space="preserve">TOT </t>
  </si>
  <si>
    <t>Saheb guchait</t>
  </si>
  <si>
    <t>AP 0 - AP 3</t>
  </si>
  <si>
    <t>AP 3 - AP 4</t>
  </si>
  <si>
    <t>SUPPLY STATUS</t>
  </si>
  <si>
    <t>LOA Qty</t>
  </si>
  <si>
    <t>Final Est. Qty</t>
  </si>
  <si>
    <t>Cum. Completed</t>
  </si>
  <si>
    <t>Qty.</t>
  </si>
  <si>
    <t>I</t>
  </si>
  <si>
    <t>SUPPLY</t>
  </si>
  <si>
    <t>Conductor</t>
  </si>
  <si>
    <t xml:space="preserve">Earthwire  </t>
  </si>
  <si>
    <t xml:space="preserve">OPGW drums </t>
  </si>
  <si>
    <t>OPGW H/W fittings</t>
  </si>
  <si>
    <t>Received Qty</t>
  </si>
  <si>
    <t>Balance Qty.</t>
  </si>
  <si>
    <t>C=(A-B)</t>
  </si>
  <si>
    <t>2 i)</t>
  </si>
  <si>
    <t xml:space="preserve">SUPPLY of Stubs </t>
  </si>
  <si>
    <t>1)</t>
  </si>
  <si>
    <t>Set</t>
  </si>
  <si>
    <t>DA(0-2)</t>
  </si>
  <si>
    <t>SUPPLY of TOWER</t>
  </si>
  <si>
    <t>Conductor Accessories H/W</t>
  </si>
  <si>
    <t>DB Sub- Total</t>
  </si>
  <si>
    <t>DC Sub- Total</t>
  </si>
  <si>
    <t>Grand Sub- Total</t>
  </si>
  <si>
    <t>Percenatge</t>
  </si>
  <si>
    <t>NH Crossing-2 nos</t>
  </si>
  <si>
    <t>132 KV S/C BKN-LKS T/L</t>
  </si>
  <si>
    <t>400 KV S/C  STP-BKN T/L</t>
  </si>
  <si>
    <t>220 KV S/C SUR-BKN</t>
  </si>
  <si>
    <t>DA-3 MTR BODY EXT</t>
  </si>
  <si>
    <t>DA-1.5 MTR BODY EXT</t>
  </si>
  <si>
    <t>DA+1.5 MTR BODY EXT</t>
  </si>
  <si>
    <t>DD Sub- Total</t>
  </si>
  <si>
    <t>Final Est.Qty</t>
  </si>
  <si>
    <t>DA up to 9MBE</t>
  </si>
  <si>
    <t xml:space="preserve">Sanjay Construction </t>
  </si>
  <si>
    <t>Progress overview (Tower wise breakups)</t>
  </si>
  <si>
    <t>TOT</t>
  </si>
  <si>
    <t>Total Qty in No's</t>
  </si>
  <si>
    <t xml:space="preserve">FDN </t>
  </si>
  <si>
    <t>Comp.</t>
  </si>
  <si>
    <t>Span</t>
  </si>
  <si>
    <t>Cumm.</t>
  </si>
  <si>
    <t xml:space="preserve">DS Status as on </t>
  </si>
  <si>
    <t>Length (m)</t>
  </si>
  <si>
    <t>Span (km)</t>
  </si>
  <si>
    <t>SPT</t>
  </si>
  <si>
    <t xml:space="preserve">Completed </t>
  </si>
  <si>
    <t>NH</t>
  </si>
  <si>
    <t>132 KV PL</t>
  </si>
  <si>
    <t>400 KV PL</t>
  </si>
  <si>
    <t>11KV LINE</t>
  </si>
  <si>
    <t>Rly</t>
  </si>
  <si>
    <t>220 kv PL</t>
  </si>
  <si>
    <t>400 kv PL</t>
  </si>
  <si>
    <t>765 kv PL</t>
  </si>
  <si>
    <t>Bal.</t>
  </si>
  <si>
    <t>Choudhary construction-1</t>
  </si>
  <si>
    <t>Aug'2024</t>
  </si>
  <si>
    <t>Baldev Raj</t>
  </si>
  <si>
    <t>Suresh Rathi</t>
  </si>
  <si>
    <t>Kalu</t>
  </si>
  <si>
    <t xml:space="preserve">Land owners is not agree to construct  tower in their land </t>
  </si>
  <si>
    <t xml:space="preserve">Profile Status </t>
  </si>
  <si>
    <t xml:space="preserve">Submiteed </t>
  </si>
  <si>
    <t>AP 30 - AP 31</t>
  </si>
  <si>
    <t xml:space="preserve">AL-59 Zebra Conductor </t>
  </si>
  <si>
    <t>Accessories for Conductor AL-59 Zebra</t>
  </si>
  <si>
    <t xml:space="preserve">As per approved Detail survey TS  </t>
  </si>
  <si>
    <t>Structure details tower for tower qty</t>
  </si>
  <si>
    <t>Approved details survey</t>
  </si>
  <si>
    <t>Total Qty</t>
  </si>
  <si>
    <t>DA+4.5</t>
  </si>
  <si>
    <t>Protek infra</t>
  </si>
  <si>
    <t xml:space="preserve">Bharat Singh Anjana </t>
  </si>
  <si>
    <t>Landowner demanded to high compensation</t>
  </si>
  <si>
    <t>Drum</t>
  </si>
  <si>
    <t xml:space="preserve">Ruhela Brothers </t>
  </si>
  <si>
    <t>Chetram</t>
  </si>
  <si>
    <t xml:space="preserve">Mohanram Jangir </t>
  </si>
  <si>
    <t>Sahajrasar</t>
  </si>
  <si>
    <t xml:space="preserve">Pappu Das </t>
  </si>
  <si>
    <t>Nathusar</t>
  </si>
  <si>
    <t xml:space="preserve">Hardevaram </t>
  </si>
  <si>
    <t xml:space="preserve">Ranwasar </t>
  </si>
  <si>
    <t xml:space="preserve">Chhelu charan </t>
  </si>
  <si>
    <t xml:space="preserve">Jivraj Charan </t>
  </si>
  <si>
    <t>Lunkarasar</t>
  </si>
  <si>
    <t>AP 29 - AP 30</t>
  </si>
  <si>
    <t>Sep'2024</t>
  </si>
  <si>
    <t>Ankit Yadav</t>
  </si>
  <si>
    <t xml:space="preserve">Jetharam </t>
  </si>
  <si>
    <t xml:space="preserve">Somasar </t>
  </si>
  <si>
    <t>DA+4.5 MTR BODY EXT</t>
  </si>
  <si>
    <t xml:space="preserve">DC1 </t>
  </si>
  <si>
    <t>SUPPLY STATUS SUMMARY</t>
  </si>
  <si>
    <t>TOWER SUPPLY STATUS SUMMARY</t>
  </si>
  <si>
    <t xml:space="preserve"> TA413 : 765 KV D/C Bikaner III - Neemrana II TL02</t>
  </si>
  <si>
    <t xml:space="preserve">Bhagwan construction </t>
  </si>
  <si>
    <t xml:space="preserve">Tower Erection </t>
  </si>
  <si>
    <t xml:space="preserve">Manoj Kumar Gupta </t>
  </si>
  <si>
    <t xml:space="preserve">
01-07-2024</t>
  </si>
  <si>
    <t xml:space="preserve">
03-07-2024</t>
  </si>
  <si>
    <t xml:space="preserve">
06-07-2024</t>
  </si>
  <si>
    <t xml:space="preserve">
07-07-2024</t>
  </si>
  <si>
    <t>AP 34 - AP 35</t>
  </si>
  <si>
    <t>AP 35 - AP 37</t>
  </si>
  <si>
    <t>AP 37 - AP 38</t>
  </si>
  <si>
    <r>
      <t xml:space="preserve">OWNER: </t>
    </r>
    <r>
      <rPr>
        <sz val="12"/>
        <color theme="1"/>
        <rFont val="Calibri"/>
        <family val="2"/>
        <scheme val="minor"/>
      </rPr>
      <t>M/S. M/S. POWERGRID BIKANER NEEMRANA TRANSMISSION LIMITED (POWER GRID CORPORATION OF INDIA)</t>
    </r>
  </si>
  <si>
    <r>
      <t xml:space="preserve">CONTRACTOR: </t>
    </r>
    <r>
      <rPr>
        <sz val="12"/>
        <color theme="1"/>
        <rFont val="Calibri"/>
        <family val="2"/>
        <scheme val="minor"/>
      </rPr>
      <t xml:space="preserve">M/S. KEC INTERNATIONAL LIMITED. </t>
    </r>
  </si>
  <si>
    <r>
      <t xml:space="preserve">PROJECT: </t>
    </r>
    <r>
      <rPr>
        <sz val="12"/>
        <color theme="1"/>
        <rFont val="Calibri"/>
        <family val="2"/>
        <scheme val="minor"/>
      </rPr>
      <t>CONSTRUCTION OF 765KV D/C Bikaner III to Neemrana II Transmission Line</t>
    </r>
  </si>
  <si>
    <t>STATUTORY PROPOSALS STATUS</t>
  </si>
  <si>
    <t>Sl.No</t>
  </si>
  <si>
    <t>Description of Crossing</t>
  </si>
  <si>
    <t>Crossing Authority</t>
  </si>
  <si>
    <t>Proposal Submission Status</t>
  </si>
  <si>
    <t>Contact Details</t>
  </si>
  <si>
    <t xml:space="preserve"> POWER LINE CROSSINGS</t>
  </si>
  <si>
    <t>SUBMITTED ON DT: 24.07.2024</t>
  </si>
  <si>
    <t>RAILWAY CROSSINGS</t>
  </si>
  <si>
    <t>Railway Line Electrified SingleTrack</t>
  </si>
  <si>
    <t>NORTH WEST RAILWAY ZONE</t>
  </si>
  <si>
    <t>SUBMITTED ON DT: 24.08.2024</t>
  </si>
  <si>
    <t xml:space="preserve"> FOREST CROSSING/CLEARANCE</t>
  </si>
  <si>
    <t>Forest Department</t>
  </si>
  <si>
    <t>SUBMITTED ON DT: 15.06.2024</t>
  </si>
  <si>
    <t>CANAL CROSSINGS</t>
  </si>
  <si>
    <t>Canal crossing</t>
  </si>
  <si>
    <t>-</t>
  </si>
  <si>
    <t xml:space="preserve"> NATIONAL HIGHWAY CROSSING</t>
  </si>
  <si>
    <t>BIKANER DIVISION</t>
  </si>
  <si>
    <t>SUBMITTED ON DT: 21.08.2024</t>
  </si>
  <si>
    <t>NH - 754A</t>
  </si>
  <si>
    <t xml:space="preserve"> STATE HIGHWAY CROSSING</t>
  </si>
  <si>
    <t>Documentation preparation under process</t>
  </si>
  <si>
    <t>Under preparation</t>
  </si>
  <si>
    <t>Shall be submitted on dt: 28.09.2024</t>
  </si>
  <si>
    <t>Summary</t>
  </si>
  <si>
    <t>Total Nos</t>
  </si>
  <si>
    <t>Proposal Submitted</t>
  </si>
  <si>
    <t>Approval/NOC Obtained</t>
  </si>
  <si>
    <t>POWERLINE CROSSINGS</t>
  </si>
  <si>
    <t>NATIONAL HIGHWAY CROSSINGS</t>
  </si>
  <si>
    <t>RAILWAY CROSSING</t>
  </si>
  <si>
    <t>FOREST CLEARANCE</t>
  </si>
  <si>
    <t>CANAL CROSSING</t>
  </si>
  <si>
    <t xml:space="preserve">CIVIL AVIATION </t>
  </si>
  <si>
    <t>PTCC</t>
  </si>
  <si>
    <t>j</t>
  </si>
  <si>
    <t xml:space="preserve">Receipt of OPGW  &amp; its Accessories at site </t>
  </si>
  <si>
    <t xml:space="preserve">Landowner not allowing to work in their field </t>
  </si>
  <si>
    <t>Hold for RLY</t>
  </si>
  <si>
    <t>Hold For PLC</t>
  </si>
  <si>
    <t>Hold for NH</t>
  </si>
  <si>
    <t>36A/0</t>
  </si>
  <si>
    <t>36A/1</t>
  </si>
  <si>
    <t>36A/2</t>
  </si>
  <si>
    <t xml:space="preserve">Suraj </t>
  </si>
  <si>
    <t xml:space="preserve">Ashuram Sinvar </t>
  </si>
  <si>
    <t>OM Das</t>
  </si>
  <si>
    <t xml:space="preserve">Panpaliya </t>
  </si>
  <si>
    <t xml:space="preserve">Narsi Das </t>
  </si>
  <si>
    <t>07-10-24</t>
  </si>
  <si>
    <t>Forest Depart Bikaner/Raj.</t>
  </si>
  <si>
    <t>Forest Depart Churu/Raj.</t>
  </si>
  <si>
    <t xml:space="preserve">Munna </t>
  </si>
  <si>
    <t>Vikram</t>
  </si>
  <si>
    <t>Kartik Mahto</t>
  </si>
  <si>
    <t>Oct'2024</t>
  </si>
  <si>
    <t xml:space="preserve">Suraj /Vikram </t>
  </si>
  <si>
    <t>Documents Prepared and Submitted through mail on dtd 17.10.2024</t>
  </si>
  <si>
    <t>OIL PIPELINE CROSSING</t>
  </si>
  <si>
    <t>LOC 36A/2</t>
  </si>
  <si>
    <t>AP 37</t>
  </si>
  <si>
    <t xml:space="preserve">Crude Oil pipeline </t>
  </si>
  <si>
    <t>SUBMITTED ON DT: 17.10.2024</t>
  </si>
  <si>
    <t xml:space="preserve">OIL Pipeline </t>
  </si>
  <si>
    <t>Suraj Kumar</t>
  </si>
  <si>
    <t>AP 38 - AP 39</t>
  </si>
  <si>
    <t>AP 39 - AP 40</t>
  </si>
  <si>
    <t>AP 16 - AP 19</t>
  </si>
  <si>
    <t>AP 19 - AP 20</t>
  </si>
  <si>
    <t>Documents Prepared and Submitted through mail to PGCIL on dtd 24.07.2024</t>
  </si>
  <si>
    <t>Documents Prepared and Submitted through mail to PGCIL on dtd 17.10.2024</t>
  </si>
  <si>
    <t xml:space="preserve">Sanjay </t>
  </si>
  <si>
    <t xml:space="preserve">Sushil </t>
  </si>
  <si>
    <t>27/10/202</t>
  </si>
  <si>
    <t>Adani Power</t>
  </si>
  <si>
    <t>Row due to Sunsure Objection</t>
  </si>
  <si>
    <t>Nishit</t>
  </si>
  <si>
    <t>DB2+2</t>
  </si>
  <si>
    <t>SL No</t>
  </si>
  <si>
    <t>Per Tower Unit Weight (As per approved BOM)</t>
  </si>
  <si>
    <t xml:space="preserve"> HT Steel (MT)</t>
  </si>
  <si>
    <t xml:space="preserve"> Mild Steel (MT)</t>
  </si>
  <si>
    <t>PW (MT)</t>
  </si>
  <si>
    <t>Bolts &amp; Nuts (MT)</t>
  </si>
  <si>
    <t>Total Weight of Tower (MT)</t>
  </si>
  <si>
    <t>Tower with extensions Up to +9M</t>
  </si>
  <si>
    <t>Expressway Crossing (NH754A)</t>
  </si>
  <si>
    <t>RC</t>
  </si>
  <si>
    <t>Construction Revenue</t>
  </si>
  <si>
    <t>DA+6 TOWER</t>
  </si>
  <si>
    <t>J1</t>
  </si>
  <si>
    <t>G1</t>
  </si>
  <si>
    <t>K=(+1M EXTENSION BOTH SIDE)</t>
  </si>
  <si>
    <t>Total (G1+K+JI)</t>
  </si>
  <si>
    <t>Breadth</t>
  </si>
  <si>
    <t>J2</t>
  </si>
  <si>
    <t>Total (J2+G1+K)</t>
  </si>
  <si>
    <t>Area of DA+6 Tower (L*B)</t>
  </si>
  <si>
    <t>Location no</t>
  </si>
  <si>
    <t>Area (m^2)</t>
  </si>
  <si>
    <t>31.921.63</t>
  </si>
  <si>
    <t>J</t>
  </si>
  <si>
    <t>DA+9 TOWER</t>
  </si>
  <si>
    <t>Area of DB1+3 Tower (L*B)</t>
  </si>
  <si>
    <t>Area of DB1+6  Tower (L*B)</t>
  </si>
  <si>
    <t>Span Area</t>
  </si>
  <si>
    <t>C=Span*67 mtr</t>
  </si>
  <si>
    <t>WORKING SHEET</t>
  </si>
  <si>
    <t>Bajrang nath</t>
  </si>
  <si>
    <t>AP5</t>
  </si>
  <si>
    <t>sushil</t>
  </si>
  <si>
    <t xml:space="preserve">Bharat Singh Anjana  </t>
  </si>
  <si>
    <t>Bharat Singh Anjana</t>
  </si>
  <si>
    <t xml:space="preserve">Raju Mahto </t>
  </si>
  <si>
    <t xml:space="preserve">Mustak </t>
  </si>
  <si>
    <t xml:space="preserve">TP tower modified cross arms </t>
  </si>
  <si>
    <t>'TP tower modified cross arms</t>
  </si>
  <si>
    <t>Raju Mahto</t>
  </si>
  <si>
    <t xml:space="preserve">Suraj Kumar </t>
  </si>
  <si>
    <t>Sushil Kumar</t>
  </si>
  <si>
    <t>Sanjay Kumar</t>
  </si>
  <si>
    <t>DD TYPE (45)</t>
  </si>
  <si>
    <t>DD TYPE (60)</t>
  </si>
  <si>
    <t>DD TYPE (18&amp;25)</t>
  </si>
  <si>
    <t>DB1 up to 9MBE</t>
  </si>
  <si>
    <t>DB1 up to 12MBE</t>
  </si>
  <si>
    <t>DB2 up to 9MBE</t>
  </si>
  <si>
    <t>DC1 up to 9MBE</t>
  </si>
  <si>
    <t>DC2 up to 9MBE</t>
  </si>
  <si>
    <t>DC2 +15 MTR</t>
  </si>
  <si>
    <t>Detailed Survey Submitted(Km)</t>
  </si>
  <si>
    <t>Detail survey approved (Kms)</t>
  </si>
  <si>
    <t>Detailed Survey Completed(Km)</t>
  </si>
  <si>
    <t>Vasu dev singh-1</t>
  </si>
  <si>
    <t>Vasu dev singh-2</t>
  </si>
  <si>
    <t xml:space="preserve">Gantry </t>
  </si>
  <si>
    <t>Vishwas construction</t>
  </si>
  <si>
    <t>vishwas construction</t>
  </si>
  <si>
    <t xml:space="preserve">Chetram </t>
  </si>
  <si>
    <t xml:space="preserve">Maa Laxmi Enterprises </t>
  </si>
  <si>
    <t>Punam Devi-1</t>
  </si>
  <si>
    <t>RC 4 Leg</t>
  </si>
  <si>
    <t>Bajarang Nath</t>
  </si>
  <si>
    <t>ROW for Approch (Kund)</t>
  </si>
  <si>
    <t>Punam Devi-2</t>
  </si>
  <si>
    <t>Punam Devi-3</t>
  </si>
  <si>
    <t xml:space="preserve">Haridas </t>
  </si>
  <si>
    <t xml:space="preserve">Mustak &amp; Abul </t>
  </si>
  <si>
    <t xml:space="preserve">Karni Kripa Trading Company </t>
  </si>
  <si>
    <t>approved</t>
  </si>
  <si>
    <t>06.12.2024</t>
  </si>
  <si>
    <t xml:space="preserve">Abul </t>
  </si>
  <si>
    <t xml:space="preserve">Dharmendra Das </t>
  </si>
  <si>
    <t xml:space="preserve">Gulshan Kumar </t>
  </si>
  <si>
    <t xml:space="preserve">Hazari Yadav </t>
  </si>
  <si>
    <t>Praveen Kumar</t>
  </si>
  <si>
    <t xml:space="preserve">Sachinder </t>
  </si>
  <si>
    <t xml:space="preserve">Pawan </t>
  </si>
  <si>
    <t xml:space="preserve">HSK Construction </t>
  </si>
  <si>
    <t>Dec'24</t>
  </si>
  <si>
    <t xml:space="preserve">Prop. Name </t>
  </si>
  <si>
    <t>Kartik</t>
  </si>
  <si>
    <t xml:space="preserve">Ajahar </t>
  </si>
  <si>
    <t>Saheb guchait/ Praddep</t>
  </si>
  <si>
    <t>Jai Prakash</t>
  </si>
  <si>
    <t xml:space="preserve">Aman </t>
  </si>
  <si>
    <t>Nikhil Singh</t>
  </si>
  <si>
    <t>Gangadin sahoo</t>
  </si>
  <si>
    <t>Jan'25</t>
  </si>
  <si>
    <t>04.01.2025</t>
  </si>
  <si>
    <t>ADANI</t>
  </si>
  <si>
    <t xml:space="preserve">Ganesh </t>
  </si>
  <si>
    <t xml:space="preserve">Muniram </t>
  </si>
  <si>
    <t xml:space="preserve">Jaiprakash </t>
  </si>
  <si>
    <t xml:space="preserve">MB Sharma </t>
  </si>
  <si>
    <t>Manoj Kumar Gupta</t>
  </si>
  <si>
    <t>Stringing (Km)</t>
  </si>
  <si>
    <t>4a)</t>
  </si>
  <si>
    <t xml:space="preserve">SK Infratech </t>
  </si>
  <si>
    <t>Gang Engauged on : 18-01-25</t>
  </si>
  <si>
    <t xml:space="preserve">Mithilesh </t>
  </si>
  <si>
    <t>Gopal Muni</t>
  </si>
  <si>
    <t>Punam Devi-4</t>
  </si>
  <si>
    <t>DD TYPE (30&amp;35)</t>
  </si>
  <si>
    <t>Vi</t>
  </si>
  <si>
    <t>Row in foundation work due to Obstruction by land owner</t>
  </si>
  <si>
    <t>ROW in Pit marking as Landowner not allowing for foundation.</t>
  </si>
  <si>
    <t>Foundation works stopped by local villegers at this location</t>
  </si>
  <si>
    <t>Works stopped due to ROW by land owners.</t>
  </si>
  <si>
    <r>
      <rPr>
        <b/>
        <i/>
        <sz val="11"/>
        <color rgb="FF00B050"/>
        <rFont val="Calibri"/>
        <family val="2"/>
        <scheme val="minor"/>
      </rPr>
      <t xml:space="preserve">Bajrang das S/o Ramrakh das </t>
    </r>
    <r>
      <rPr>
        <i/>
        <sz val="11"/>
        <rFont val="Calibri"/>
        <family val="2"/>
        <scheme val="minor"/>
      </rPr>
      <t>Poonam das s/o Nayak das</t>
    </r>
  </si>
  <si>
    <r>
      <t xml:space="preserve">Proposal Submitted to RVPN Authority on dated 21.10.2024
Site joint visit done on date-13.11.2024                                               </t>
    </r>
    <r>
      <rPr>
        <b/>
        <sz val="11"/>
        <rFont val="Calibri"/>
        <family val="2"/>
        <scheme val="minor"/>
      </rPr>
      <t>NOC obtained - 06.12.2024</t>
    </r>
  </si>
  <si>
    <r>
      <t xml:space="preserve">Proposal Submitted to RVPN Authority on dated 21.10.2024
Site Joint visit done on date 12.11.2024                                        </t>
    </r>
    <r>
      <rPr>
        <b/>
        <sz val="11"/>
        <rFont val="Calibri"/>
        <family val="2"/>
        <scheme val="minor"/>
      </rPr>
      <t>NOC obtained - 06.12.2024</t>
    </r>
  </si>
  <si>
    <t>Chinmoy samnta</t>
  </si>
  <si>
    <t>Mari Mutthu</t>
  </si>
  <si>
    <t>Sanjay kumar</t>
  </si>
  <si>
    <t xml:space="preserve">Susheel </t>
  </si>
  <si>
    <t>Foundation kept on hold Due to Sunsure Objection</t>
  </si>
  <si>
    <t xml:space="preserve">Landowner not allowing to work in their field due to approch issue </t>
  </si>
  <si>
    <t>during meeting with PGCIL ON dtd 06-02-25. We can work in the section from 4A/5 to 7/0</t>
  </si>
  <si>
    <t>Further work on hold from Gantry to 4A/4 -25 Locations affected (12 locations for Foundation work and 25 locations for tower erection work)  due to Sunsure objection.</t>
  </si>
  <si>
    <t xml:space="preserve">Veer Teja </t>
  </si>
  <si>
    <t xml:space="preserve">Suraji </t>
  </si>
  <si>
    <t>AP 21 - AP 22</t>
  </si>
  <si>
    <t>Feb'25</t>
  </si>
  <si>
    <t>4/5 to 7/0</t>
  </si>
  <si>
    <t xml:space="preserve">Gantry to 4/4 </t>
  </si>
  <si>
    <t xml:space="preserve">Sati Maa Treading </t>
  </si>
  <si>
    <t>vishwas construction-2</t>
  </si>
  <si>
    <t>vishwas construction-1</t>
  </si>
  <si>
    <t>Gangadin Sahoo</t>
  </si>
  <si>
    <t>DCT</t>
  </si>
  <si>
    <t>AP-34 to AP 35</t>
  </si>
  <si>
    <t xml:space="preserve">Stringing </t>
  </si>
  <si>
    <t>Gang idled since 09th Feb  to 20 FEB'25 due to no availibility of Shut down on time .</t>
  </si>
  <si>
    <t>Survey</t>
  </si>
  <si>
    <t>Gang idled since 09th Feb  to 20 FEB'25 due to non availibility of working front.</t>
  </si>
  <si>
    <t xml:space="preserve">2 pradeep 2 Nisit </t>
  </si>
  <si>
    <t>Mari Mutthu/ Pradeep /Nishit</t>
  </si>
  <si>
    <t>Mari Mutthu/Saheb</t>
  </si>
  <si>
    <t>DA</t>
  </si>
  <si>
    <t>DC1</t>
  </si>
  <si>
    <t xml:space="preserve">Existing (Approved ) route </t>
  </si>
  <si>
    <t xml:space="preserve">Modified Diverted route </t>
  </si>
  <si>
    <t>44/1</t>
  </si>
  <si>
    <t>Prabhakar</t>
  </si>
  <si>
    <t>44/2</t>
  </si>
  <si>
    <t>44/3</t>
  </si>
  <si>
    <t>44/4</t>
  </si>
  <si>
    <t>44/5</t>
  </si>
  <si>
    <t>45/0</t>
  </si>
  <si>
    <t>46/0</t>
  </si>
  <si>
    <t>PLC</t>
  </si>
  <si>
    <t>132KV</t>
  </si>
  <si>
    <t>2A/0</t>
  </si>
  <si>
    <t>AP-2A</t>
  </si>
  <si>
    <t>2A/1</t>
  </si>
  <si>
    <t>2A/2</t>
  </si>
  <si>
    <t>2A/3</t>
  </si>
  <si>
    <t>2A/4</t>
  </si>
  <si>
    <t>2A/5</t>
  </si>
  <si>
    <t>2A/6</t>
  </si>
  <si>
    <t>3A/0</t>
  </si>
  <si>
    <t>3A/1</t>
  </si>
  <si>
    <t>3A/2</t>
  </si>
  <si>
    <t>3A/3</t>
  </si>
  <si>
    <t>3A/4</t>
  </si>
  <si>
    <t>3A/5</t>
  </si>
  <si>
    <t>3A/6</t>
  </si>
  <si>
    <t>3B/0</t>
  </si>
  <si>
    <t>3B/1</t>
  </si>
  <si>
    <t>3B/2</t>
  </si>
  <si>
    <t>3B/3</t>
  </si>
  <si>
    <t>NO CHANGE S</t>
  </si>
  <si>
    <t>AP45</t>
  </si>
  <si>
    <t>AP46</t>
  </si>
  <si>
    <t>SUNSURE(SOLAR) ROUTE DIVERTED AREA</t>
  </si>
  <si>
    <t>Foundation Dismentling required</t>
  </si>
  <si>
    <t xml:space="preserve">Due to sunsure objection change in Route </t>
  </si>
  <si>
    <t>AP 44 - AP 46</t>
  </si>
  <si>
    <t>TP TWR</t>
  </si>
  <si>
    <t>AP-38/0</t>
  </si>
  <si>
    <t>Sl no.</t>
  </si>
  <si>
    <t>Type</t>
  </si>
  <si>
    <t>Crossing details</t>
  </si>
  <si>
    <t>Manual</t>
  </si>
  <si>
    <t>TSE</t>
  </si>
  <si>
    <t xml:space="preserve">132 KV </t>
  </si>
  <si>
    <t>400KV</t>
  </si>
  <si>
    <t>220KV</t>
  </si>
  <si>
    <t>765KV</t>
  </si>
  <si>
    <t>Exp-Way</t>
  </si>
  <si>
    <t>Total Length (Km)</t>
  </si>
  <si>
    <t>Total=&gt;&gt;</t>
  </si>
  <si>
    <t>AP-4 - AP-4A/0</t>
  </si>
  <si>
    <t>AP-4A/0 - AP-5</t>
  </si>
  <si>
    <t>AP-5 - AP-5A/0</t>
  </si>
  <si>
    <t>AP-5A/0 - AP-6</t>
  </si>
  <si>
    <t>AP-6 - AP-7</t>
  </si>
  <si>
    <t>AP-7 - AP-7A/0</t>
  </si>
  <si>
    <t>AP-7A/0 - AP-8/0</t>
  </si>
  <si>
    <t>AP-8/0 - AP-8A/0</t>
  </si>
  <si>
    <t>AP-8A/0 - AP-9/0</t>
  </si>
  <si>
    <t>AP-9/0 - AP-10/0</t>
  </si>
  <si>
    <t>AP-10/0 - AP-11/0</t>
  </si>
  <si>
    <t>AP-11/0 - AP-12/0</t>
  </si>
  <si>
    <t>AP-12/0 - AP-13/0</t>
  </si>
  <si>
    <t>AP-13/0 - AP-13A/0</t>
  </si>
  <si>
    <t>AP-13A/0 - AP-14/0</t>
  </si>
  <si>
    <t>AP-14/0 - AP-15/0</t>
  </si>
  <si>
    <t>AP-15/0 - AP-16/0</t>
  </si>
  <si>
    <t>AP-16/0 - AP-17/0</t>
  </si>
  <si>
    <t>AP-17/0 - AP-18/0</t>
  </si>
  <si>
    <t>AP-18/0 - AP-19/0</t>
  </si>
  <si>
    <t>AP-19/0 - AP-20/0</t>
  </si>
  <si>
    <t>AP-20/0 - AP-21/0</t>
  </si>
  <si>
    <t>AP-21/0 - AP-22/0</t>
  </si>
  <si>
    <t>AP-22/0 - AP-23/0</t>
  </si>
  <si>
    <t>AP-23/0 - AP-23A/0</t>
  </si>
  <si>
    <t>AP-23A/0 - AP-24/0</t>
  </si>
  <si>
    <t>AP-24/0 - AP-25/0</t>
  </si>
  <si>
    <t>AP-25/0 - AP-26/0</t>
  </si>
  <si>
    <t>AP-26/0 - AP-27/0</t>
  </si>
  <si>
    <t>AP-27/0 - AP-28/0</t>
  </si>
  <si>
    <t>AP-28/0 - AP-29/0</t>
  </si>
  <si>
    <t>AP-29/0 - AP-29A/0</t>
  </si>
  <si>
    <t>AP-29A/0 - AP-30/0</t>
  </si>
  <si>
    <t>AP-30/0 - AP-31/0</t>
  </si>
  <si>
    <t>AP-31/0 - AP-32/0</t>
  </si>
  <si>
    <t>AP-32/0 - AP-32A/0</t>
  </si>
  <si>
    <t>AP-32A/0 - AP-33/0</t>
  </si>
  <si>
    <t>AP-33/0 - AP-34/0</t>
  </si>
  <si>
    <t>AP-34/0 - AP-35/0</t>
  </si>
  <si>
    <t>AP-35/0 - AP-36/0</t>
  </si>
  <si>
    <t>AP-36/0 - AP-36A/0</t>
  </si>
  <si>
    <t>AP-36A/0 - AP-37/0</t>
  </si>
  <si>
    <t>AP-37/0 - AP-37A/0</t>
  </si>
  <si>
    <t>AP-37A/0 - AP-38/0</t>
  </si>
  <si>
    <t>AP-38/0 - AP-39/0</t>
  </si>
  <si>
    <t>AP-39/0 - AP-40/0</t>
  </si>
  <si>
    <t>AP-40/0 - AP-40A/0</t>
  </si>
  <si>
    <t>AP-40A/0 - AP-41/0</t>
  </si>
  <si>
    <t>AP-41/0 - AP-42/0</t>
  </si>
  <si>
    <t>AP-42/0 - AP-42/3</t>
  </si>
  <si>
    <t>AP-42/3 - AP-43/0</t>
  </si>
  <si>
    <t>AP-43/0 - AP-44/0</t>
  </si>
  <si>
    <t>Stretch Readiness Status - 765 KV D/C Bikaner III - Neemrana II TL02 TA-413</t>
  </si>
  <si>
    <t>Section Length</t>
  </si>
  <si>
    <t>Bal. Loc.</t>
  </si>
  <si>
    <t>Erection</t>
  </si>
  <si>
    <t>Stringing</t>
  </si>
  <si>
    <t>Paying out</t>
  </si>
  <si>
    <t>Stretch Ready</t>
  </si>
  <si>
    <t>Stringing status</t>
  </si>
  <si>
    <t>No. of Locations
(Including for end twr)</t>
  </si>
  <si>
    <t>Railway</t>
  </si>
  <si>
    <t>Gantry - AP-1</t>
  </si>
  <si>
    <t>Line length</t>
  </si>
  <si>
    <t>Section ready for stringing</t>
  </si>
  <si>
    <t>Balance Available section</t>
  </si>
  <si>
    <t>Balance Work</t>
  </si>
  <si>
    <t>2MRC Sandy</t>
  </si>
  <si>
    <t>Kartik Jhorar</t>
  </si>
  <si>
    <t>Tower Qty</t>
  </si>
  <si>
    <t>Overall Tower location details As per Previous Estimate</t>
  </si>
  <si>
    <t>Overall Tower location details As per Latest Estimate</t>
  </si>
  <si>
    <t xml:space="preserve">As per Previous Estimate </t>
  </si>
  <si>
    <t xml:space="preserve">As per Latest Estimate </t>
  </si>
  <si>
    <t>Plan for this Month</t>
  </si>
  <si>
    <t xml:space="preserve">Rudra </t>
  </si>
  <si>
    <t>ROW Due to  Farmer demand the Erection Payment.</t>
  </si>
  <si>
    <t>38/5-Mahinder Singh
38/6-Raga Ram
38/10-Heernath
38/9-Gulab
38/8-Uda Ram
38/7-Karni Singh</t>
  </si>
  <si>
    <t>8094847479
6377448078
6378768222
9772445832
982834769
7665467026</t>
  </si>
  <si>
    <t>Patemdesar</t>
  </si>
  <si>
    <t>132 KV  D/C Halsar-Patlisar T/L</t>
  </si>
  <si>
    <t>SUBMITTED ON DT: 01.03.2025</t>
  </si>
  <si>
    <t>Documents Prepared and Submitted through mail to PGCIL on dtd 01.03.2025</t>
  </si>
  <si>
    <t>Defence Aviation</t>
  </si>
  <si>
    <t>2a/2</t>
  </si>
  <si>
    <t>44/1-AP46</t>
  </si>
  <si>
    <t>3b/1</t>
  </si>
  <si>
    <t>AP-28-Completed
AP 29-Completed</t>
  </si>
  <si>
    <t>AP-1 - AP-2A</t>
  </si>
  <si>
    <t>AP/2A - AP/3A</t>
  </si>
  <si>
    <t>2A/1 ,2A/2 ,2A/3 ,2A/4,2A/6 ,2A/5 ,3A/0</t>
  </si>
  <si>
    <t>AP3A/0-AP3B/0</t>
  </si>
  <si>
    <t>3A/1 ,3A/2 ,3A/3 ,3A/4 ,3A/5 ,3A/6 ,3B/0</t>
  </si>
  <si>
    <t>AP3B/0-AP4/0</t>
  </si>
  <si>
    <t>3B/1 , 3B/2 ,3B/3 ,4/0</t>
  </si>
  <si>
    <t>4/5 ,4A/0</t>
  </si>
  <si>
    <t>4A/1 ,4A/2 ,4A/3 ,4A/4 ,4A/5 ,4A/6 ,5/0</t>
  </si>
  <si>
    <t>5/1,2,3,4,5,6,7,8,9,10,5A/0</t>
  </si>
  <si>
    <t>6/1 ,2,3,4,5,6,7,8,9,10,11,12,7/0</t>
  </si>
  <si>
    <t>20/3 ,20/4 ,20/5 ,20/6 ,21/0</t>
  </si>
  <si>
    <t>22/1 ,22/2 ,22/3</t>
  </si>
  <si>
    <t>32A/1 ,33/0</t>
  </si>
  <si>
    <t>33/1 ,33/2 ,33/3 ,33/4 ,33/7 ,33/9</t>
  </si>
  <si>
    <t>35/2 ,35/3 , 35/10</t>
  </si>
  <si>
    <t>35/2 ,35/3 ,35/10 ,36/0</t>
  </si>
  <si>
    <t>37/1 ,37/2 ,37/3</t>
  </si>
  <si>
    <t>43/1 ,43/2 ,43/3 ,43/4 ,43/5,43/6 ,43/7 ,43/8 ,48/0</t>
  </si>
  <si>
    <t>AP-44/0-AP45/0</t>
  </si>
  <si>
    <t>44/1,44/2,44/3,44/4,44/5,45/0</t>
  </si>
  <si>
    <t>AP-45/0-AP-46/0</t>
  </si>
  <si>
    <t>3B/3 ,4/0</t>
  </si>
  <si>
    <t>Shashi Ram Saran</t>
  </si>
  <si>
    <t>Bhugna Ram</t>
  </si>
  <si>
    <t>Mala Ram</t>
  </si>
  <si>
    <t>Kisan Soma Sar</t>
  </si>
  <si>
    <t xml:space="preserve">TSE </t>
  </si>
  <si>
    <t>chetram</t>
  </si>
  <si>
    <t>2A/1 ,2A/6</t>
  </si>
  <si>
    <t>Abul</t>
  </si>
  <si>
    <t>March'25</t>
  </si>
  <si>
    <t>39/6  ,39/10 ,39/11 ,40/0</t>
  </si>
  <si>
    <t>April'25</t>
  </si>
  <si>
    <t>Landowner Not Allowed The Fdn Work</t>
  </si>
  <si>
    <t>Munni Nath</t>
  </si>
  <si>
    <t>Sanjay</t>
  </si>
  <si>
    <t>saheb guchait</t>
  </si>
  <si>
    <t>Shi Ram</t>
  </si>
  <si>
    <t>T</t>
  </si>
  <si>
    <t>DA+9 (RC)</t>
  </si>
  <si>
    <t>Stringing Type</t>
  </si>
  <si>
    <t>Stringing Compl</t>
  </si>
  <si>
    <t>Stringing WIP</t>
  </si>
  <si>
    <t>Balanced</t>
  </si>
  <si>
    <t>Section Length (M)</t>
  </si>
  <si>
    <r>
      <t xml:space="preserve">Site Joint visit done on date 22.03.2025 
</t>
    </r>
    <r>
      <rPr>
        <b/>
        <sz val="11"/>
        <rFont val="Calibri"/>
        <family val="2"/>
        <scheme val="minor"/>
      </rPr>
      <t>NOC Obtained on 09.04.2025</t>
    </r>
  </si>
  <si>
    <t>Saheeb</t>
  </si>
  <si>
    <t>vishwas construction 2</t>
  </si>
  <si>
    <t>Vishwas Construction 1</t>
  </si>
  <si>
    <t>DA 2M RC</t>
  </si>
  <si>
    <t>DB 2M RC</t>
  </si>
  <si>
    <t>DD60+18 2M RC</t>
  </si>
  <si>
    <t>Suraj</t>
  </si>
  <si>
    <t>CP</t>
  </si>
  <si>
    <t>Dev narayan traders</t>
  </si>
  <si>
    <t>April'26</t>
  </si>
  <si>
    <t>April'27</t>
  </si>
  <si>
    <t>April'28</t>
  </si>
  <si>
    <t>Hold due to Gantry</t>
  </si>
  <si>
    <t>Vishwas Construction</t>
  </si>
  <si>
    <t>suraj</t>
  </si>
  <si>
    <t>B K Construction</t>
  </si>
  <si>
    <t>1/0,2A/0,2A/1</t>
  </si>
  <si>
    <t>AP14-Completed
AP15-Completed</t>
  </si>
  <si>
    <t xml:space="preserve"> Vishwas Construction</t>
  </si>
  <si>
    <t>High Compensation Demand</t>
  </si>
  <si>
    <t>Gopal</t>
  </si>
  <si>
    <t>Bandnau</t>
  </si>
  <si>
    <t>Route Diverted</t>
  </si>
  <si>
    <t>May'25</t>
  </si>
  <si>
    <t xml:space="preserve">Amristar - Jamnagar Expressway NH-754 A </t>
  </si>
  <si>
    <t>02-05-2025</t>
  </si>
  <si>
    <t>The farmer did not agree to install the tower in their field."</t>
  </si>
  <si>
    <t>AP-43/0 - AP-43/5</t>
  </si>
  <si>
    <t>AP-43/5-AP-44/0</t>
  </si>
  <si>
    <t xml:space="preserve">HMPL OIL PIPE LINE  </t>
  </si>
  <si>
    <t xml:space="preserve">Manoj Kumar </t>
  </si>
  <si>
    <t>Sl No.</t>
  </si>
  <si>
    <t>AP22-Completed
AP23-Completed</t>
  </si>
  <si>
    <t>AP24-Completed
AP25-Completed</t>
  </si>
  <si>
    <t>AP26-Completed
AP27-Completed</t>
  </si>
  <si>
    <t>AP45-Completed
AP46-Completed</t>
  </si>
  <si>
    <t xml:space="preserve">N/A </t>
  </si>
  <si>
    <t>Porposal submiited 0n 17.04.25.</t>
  </si>
  <si>
    <t>Rahul Kumar</t>
  </si>
  <si>
    <t>DCT+0M (TP)</t>
  </si>
  <si>
    <t>Details of Erection</t>
  </si>
  <si>
    <t xml:space="preserve">Aman/ Suraj </t>
  </si>
  <si>
    <r>
      <t xml:space="preserve">Proposal Submitted to DEE office on dated 21-10-2024
Site joint visit done on date-28-11-2024                                           </t>
    </r>
    <r>
      <rPr>
        <b/>
        <sz val="11"/>
        <rFont val="Calibri"/>
        <family val="2"/>
        <scheme val="minor"/>
      </rPr>
      <t>(Mail Obtained 16-05-2025 )</t>
    </r>
  </si>
  <si>
    <t xml:space="preserve">Earthwire Final Sag </t>
  </si>
  <si>
    <t>AP-19-Completed 
AP 20- Completed</t>
  </si>
  <si>
    <r>
      <rPr>
        <b/>
        <sz val="11"/>
        <rFont val="Calibri"/>
        <family val="2"/>
      </rPr>
      <t xml:space="preserve">NOA No: </t>
    </r>
    <r>
      <rPr>
        <sz val="11"/>
        <rFont val="Calibri"/>
        <family val="2"/>
      </rPr>
      <t>CC/T/W-TW/DOM/A04/23/10569/NOA-1&amp;2/24-103421/01&amp;02 Date.12/03/2024                                                                                                                                                     Amendment -II Comp Value As on: 390 Crore</t>
    </r>
  </si>
  <si>
    <t>AP-11-Completed
AP 12-Completed</t>
  </si>
  <si>
    <t>AP12-Completed
AP13-Completed</t>
  </si>
  <si>
    <t xml:space="preserve">Documents Prepared and Submitted through mail to PGCIL on dtd 24.07.2024 Final demand is under process </t>
  </si>
  <si>
    <t xml:space="preserve">NOC obtained </t>
  </si>
  <si>
    <t>Sec-164:</t>
  </si>
  <si>
    <t>Received on 16.04.2025</t>
  </si>
  <si>
    <t>Jul'25</t>
  </si>
  <si>
    <t>Amit Kumar Singh</t>
  </si>
  <si>
    <t>Punam Kumari</t>
  </si>
  <si>
    <t>Bambole Traders</t>
  </si>
  <si>
    <t>Pritam Enterprises</t>
  </si>
  <si>
    <t xml:space="preserve">Rudra Prasad </t>
  </si>
  <si>
    <t xml:space="preserve">Aman Singh </t>
  </si>
  <si>
    <t>SK.Samiul -2</t>
  </si>
  <si>
    <t xml:space="preserve">Tack welding </t>
  </si>
  <si>
    <t xml:space="preserve">Fouzi Ratto </t>
  </si>
  <si>
    <t>SK Samiul -1</t>
  </si>
  <si>
    <t>Manirul</t>
  </si>
  <si>
    <t>Jwala Singh-2</t>
  </si>
  <si>
    <t xml:space="preserve">Jwala Singh-1 </t>
  </si>
  <si>
    <t xml:space="preserve">Pinki Devi </t>
  </si>
  <si>
    <t>Pritam Enterprises-1</t>
  </si>
  <si>
    <t>Pritam Enterprises-2</t>
  </si>
  <si>
    <t>Susheel Kumar</t>
  </si>
  <si>
    <t xml:space="preserve">Crop issue farmer not allow  to work at site </t>
  </si>
  <si>
    <t>Pritam Enterprises-3</t>
  </si>
  <si>
    <t>Pritam Enterprises-4</t>
  </si>
  <si>
    <t xml:space="preserve">Nishit Mondal </t>
  </si>
  <si>
    <t xml:space="preserve">Approved </t>
  </si>
  <si>
    <t>Case under dicussion due to crossing angle issue.</t>
  </si>
  <si>
    <t>Punam Kumari-2</t>
  </si>
  <si>
    <t>Punam Kumari-1</t>
  </si>
  <si>
    <t xml:space="preserve">Amar Kumar Singh </t>
  </si>
  <si>
    <t>Narayan Mahto</t>
  </si>
  <si>
    <t xml:space="preserve">Indrajeet Patel </t>
  </si>
  <si>
    <t>Khooblal Mahto</t>
  </si>
  <si>
    <t xml:space="preserve">Deshraj </t>
  </si>
  <si>
    <t xml:space="preserve">Submitted 17.04.25 Under approval </t>
  </si>
  <si>
    <t xml:space="preserve">Rahim Khan </t>
  </si>
  <si>
    <t>Gang Engauged on: 16.08.25</t>
  </si>
  <si>
    <t>Danger  Plate For 765Kv</t>
  </si>
  <si>
    <t xml:space="preserve">EA </t>
  </si>
  <si>
    <t>Number  Plate For 765Kv</t>
  </si>
  <si>
    <t>Circuit Plate  (Set Of Two)</t>
  </si>
  <si>
    <t>Supply Of Anti-Climbing Devices Ofbarbed Wire Type</t>
  </si>
  <si>
    <t>Bird Guard (Set Of Three)</t>
  </si>
  <si>
    <t>TOWER ACCESSORIES</t>
  </si>
  <si>
    <t>Supply Of Span Marker For Aviation</t>
  </si>
  <si>
    <t>Supply Of Obstruction Lights (As Per Is5613)-1 Medium Intensity + 2 Lowintensity</t>
  </si>
  <si>
    <t>Supply Of Obstruction Lights (As Per Is5613)-1 Medium Intensity + 4 Lowintensity</t>
  </si>
  <si>
    <t>ix</t>
  </si>
  <si>
    <t xml:space="preserve">LOHAR ENGINEERS </t>
  </si>
  <si>
    <t>Phase Plate (Set Of Three) RYB</t>
  </si>
  <si>
    <t xml:space="preserve">DECCAN ENTERPRISES </t>
  </si>
  <si>
    <t>BG2- 1 short and BG4 1bdl short and BG2- 1 qty billing pending</t>
  </si>
  <si>
    <t>Ved Prakash</t>
  </si>
  <si>
    <t>Punam Kumari-3</t>
  </si>
  <si>
    <t xml:space="preserve">Kartik Mahto </t>
  </si>
  <si>
    <t>Govind Mahto-1</t>
  </si>
  <si>
    <t>Govind Mahto-2</t>
  </si>
  <si>
    <t>Bhairaw Mahto</t>
  </si>
  <si>
    <t>Bhupendra choudhary</t>
  </si>
  <si>
    <t>Gang Engauged 03/09/25</t>
  </si>
  <si>
    <t>Punam Kumari-4</t>
  </si>
  <si>
    <t xml:space="preserve">Akabar Ali </t>
  </si>
  <si>
    <t xml:space="preserve">Kamal Ravidas </t>
  </si>
  <si>
    <t>kartik</t>
  </si>
  <si>
    <t>Rahul Ravidas</t>
  </si>
  <si>
    <t xml:space="preserve">Kartik </t>
  </si>
  <si>
    <t>Abrar Ali</t>
  </si>
  <si>
    <t>O22017-T-TL-0D-GA-0107</t>
  </si>
  <si>
    <t>TA413/DA/BM-06</t>
  </si>
  <si>
    <t>022017-T-TL-0D-GA-0103</t>
  </si>
  <si>
    <t>TA413/DA/BM-04</t>
  </si>
  <si>
    <t>O22017-T-TL-0D-GA-0105</t>
  </si>
  <si>
    <t>TA413/DA/BM-05</t>
  </si>
  <si>
    <t xml:space="preserve">Benching /Revetment- NA , Shutdown - Not required , Zinc rich tack weld - not done </t>
  </si>
  <si>
    <t>O22017-T-TL-0D-GA-0106</t>
  </si>
  <si>
    <t>TA413/DA/BM-07</t>
  </si>
  <si>
    <t>O22017-T-TL-0D-GA-0108</t>
  </si>
  <si>
    <t>TA413/DA/BM-11</t>
  </si>
  <si>
    <t>TA413/DA/BM-08</t>
  </si>
  <si>
    <t>O22017-T-TL-0D-GA-0110</t>
  </si>
  <si>
    <t xml:space="preserve">IE2100005025 </t>
  </si>
  <si>
    <t>O22017-T-TL-0D-GA-0207</t>
  </si>
  <si>
    <t>TA413/DB1/BM-07</t>
  </si>
  <si>
    <t>O22017-T-TL-0D-GA-0109</t>
  </si>
  <si>
    <t>TA413/DA/BM-10</t>
  </si>
  <si>
    <t>O22017-T-TL-0D-GA-0208</t>
  </si>
  <si>
    <t>TA413/DB1/BM-10</t>
  </si>
  <si>
    <t>O20017-T- TL-0D-GA-020</t>
  </si>
  <si>
    <t>TA413/DB2/BM-04</t>
  </si>
  <si>
    <t>O20017-T-TL-0D-GA-0206</t>
  </si>
  <si>
    <t>TA413/DB2/BM-06</t>
  </si>
  <si>
    <t>Approved Drawing no</t>
  </si>
  <si>
    <t>Approved BOM no</t>
  </si>
  <si>
    <t>Manoj Kumar Choudhary</t>
  </si>
  <si>
    <t>O22017-T-TL-0D-GA-0205</t>
  </si>
  <si>
    <t>TA413/DB1/BM-05</t>
  </si>
  <si>
    <t xml:space="preserve">Najirul </t>
  </si>
  <si>
    <t>Sintu</t>
  </si>
  <si>
    <t xml:space="preserve"> AP-9/0</t>
  </si>
  <si>
    <t>O22017-T-TL-0D-GA-0203</t>
  </si>
  <si>
    <t>TA413/DB1/BM-04</t>
  </si>
  <si>
    <t>O22017-T-TL-0D-GA-0206</t>
  </si>
  <si>
    <t>TA413/DB1/BM-06</t>
  </si>
  <si>
    <t>Mukesh</t>
  </si>
  <si>
    <t>L2 Sch
till Oct'25</t>
  </si>
  <si>
    <t xml:space="preserve">Laxman </t>
  </si>
  <si>
    <t xml:space="preserve">Gautam </t>
  </si>
  <si>
    <t xml:space="preserve">Tajirul </t>
  </si>
  <si>
    <t>Tulshi</t>
  </si>
  <si>
    <t xml:space="preserve">Gangadhar </t>
  </si>
  <si>
    <t xml:space="preserve">Abhiya </t>
  </si>
  <si>
    <t>Rundra</t>
  </si>
  <si>
    <t xml:space="preserve">03 days delay due to 11kv pole shiting </t>
  </si>
  <si>
    <t>ROW</t>
  </si>
  <si>
    <t>O20017-T-TL-0D-GA-0207</t>
  </si>
  <si>
    <t>TA413/DB2/BM-07</t>
  </si>
  <si>
    <t>TA413/DD2/BM-05</t>
  </si>
  <si>
    <t>O20017-T-TL-0D-GA-0405</t>
  </si>
  <si>
    <t>Nabirul Islam</t>
  </si>
  <si>
    <t xml:space="preserve">Dhalchand </t>
  </si>
  <si>
    <t>Akbar Ali</t>
  </si>
  <si>
    <t xml:space="preserve">Akil Hussain </t>
  </si>
  <si>
    <t xml:space="preserve">Stage -I approval approved </t>
  </si>
  <si>
    <t>Stage-1 approved</t>
  </si>
  <si>
    <t xml:space="preserve">Strech Not Ready </t>
  </si>
  <si>
    <t xml:space="preserve">G_1:-  MB Sharma                                                                                              </t>
  </si>
  <si>
    <t>O22017-T-TL-0D-GA-0303</t>
  </si>
  <si>
    <t>TA413/DC1/BM-04</t>
  </si>
  <si>
    <t>TA413/DD1/BM-05</t>
  </si>
  <si>
    <t>O20017-T-TL-0D-GA-0413</t>
  </si>
  <si>
    <t>TA413/DD2/BM-10</t>
  </si>
  <si>
    <t>Nov'25</t>
  </si>
  <si>
    <t>AP-32A</t>
  </si>
  <si>
    <t>O22017-T-TL-0D-GA-0503</t>
  </si>
  <si>
    <t>TA413/DD2/BM-12</t>
  </si>
  <si>
    <t>AP45-Complete
AP46-Complete</t>
  </si>
  <si>
    <r>
      <t>Proposal Submitted to RVPN Authority on dated 04.11.2024
Site joint visit done on date-08.01.2025                                                                                                      (</t>
    </r>
    <r>
      <rPr>
        <b/>
        <sz val="11"/>
        <rFont val="Calibri"/>
        <family val="2"/>
        <scheme val="minor"/>
      </rPr>
      <t>NOC Obtained on 23.05.2025</t>
    </r>
    <r>
      <rPr>
        <sz val="11"/>
        <rFont val="Calibri"/>
        <family val="2"/>
        <scheme val="minor"/>
      </rPr>
      <t>)</t>
    </r>
  </si>
  <si>
    <t>HMPL pipe crossing NOC is pending due to obeservation regarding crossing angle (70 Degree and as per CEA guideline it should be minimum 75 degree),Matter taken up with CEA</t>
  </si>
  <si>
    <r>
      <t xml:space="preserve">Proposal Submitted to Concern Adani Authority and soft copy on dated 28.10.2024 Site Joint visit done on dtd 26.11.2024                                                                                                                      </t>
    </r>
    <r>
      <rPr>
        <b/>
        <sz val="11"/>
        <rFont val="Calibri"/>
        <family val="2"/>
        <scheme val="minor"/>
      </rPr>
      <t>NOC obtained on dtd: 21.01.2025</t>
    </r>
  </si>
  <si>
    <r>
      <t xml:space="preserve">Proposal Submitted to PGCIL Authority on dated 21.10.2024        </t>
    </r>
    <r>
      <rPr>
        <b/>
        <sz val="11"/>
        <rFont val="Calibri"/>
        <family val="2"/>
        <scheme val="minor"/>
      </rPr>
      <t>Mail obtained from PGCIL-  23.12.2024</t>
    </r>
  </si>
  <si>
    <r>
      <t xml:space="preserve">Proposal Submitted to Haiways Authority on dtd 01.10.24 &amp; Hard copy submitted Site Joint visit done on dtd 19.11.2024       </t>
    </r>
    <r>
      <rPr>
        <b/>
        <sz val="11"/>
        <rFont val="Calibri"/>
        <family val="2"/>
        <scheme val="minor"/>
      </rPr>
      <t>(Mail Obtained 05-02-2025 )</t>
    </r>
  </si>
  <si>
    <t xml:space="preserve">Tarique Anwar </t>
  </si>
  <si>
    <t>AP'38/0-AP 39/0</t>
  </si>
  <si>
    <t xml:space="preserve">Cultivation </t>
  </si>
  <si>
    <t xml:space="preserve">cultivation , </t>
  </si>
  <si>
    <t>cultivation</t>
  </si>
  <si>
    <t>Verification regarding dispute between two lands/owners.</t>
  </si>
  <si>
    <t>The demand for ₹8 lakh as advance payment is creating unnecessary hindrance and delaying the proceedings</t>
  </si>
  <si>
    <t>The demand for ₹10 lakh as advance payment is creating unnecessary hindrance and delaying the proceedings</t>
  </si>
  <si>
    <t>High Compensation Demand by Farmers</t>
  </si>
  <si>
    <t>The demand for ₹13 to 14 lakh as advance payment is creating unnecessary hindrance and delaying the proceedings</t>
  </si>
  <si>
    <t>Non-release of payment AT 15/0 approach.</t>
  </si>
  <si>
    <t xml:space="preserve">Foundation payment pending due to non submission of documents by the landowners </t>
  </si>
  <si>
    <t xml:space="preserve">delayed due to non-release of payment for approach road for foundation time </t>
  </si>
  <si>
    <t>The demand for ₹14 lakh as advance payment is creating unnecessary hindrance and delaying the proceedings</t>
  </si>
  <si>
    <t>Work is to start first on loc no  27/1 and 27/3, and only afterward on loc no. 27/2.</t>
  </si>
  <si>
    <t>Work at the site has been delayed due to a high compensation demand from the landowner. The landowner is demanding approximately ₹9,00,000 for land and crop</t>
  </si>
  <si>
    <t>Work is delayed due to pending cost approval for the water pump and pond.</t>
  </si>
  <si>
    <t>Material unloaded at site team idle 45 Manpower from dated 06.10.2025 due to Guy rope ROW</t>
  </si>
  <si>
    <t xml:space="preserve">JMC Status </t>
  </si>
  <si>
    <t>TA413/DC2/BM-10</t>
  </si>
  <si>
    <t>O22017-T-TL-0D-GA-0308</t>
  </si>
  <si>
    <t>TA413/DC2/BM-08</t>
  </si>
  <si>
    <t>O20017-T-TL-OD-GA-0312</t>
  </si>
  <si>
    <t xml:space="preserve">Documents Prepared and Submitted  on dtd 17.10.2024 Revised proposal submitted dtd 31/10/2025 </t>
  </si>
  <si>
    <t xml:space="preserve">Insulator hoisting Start </t>
  </si>
  <si>
    <t xml:space="preserve">Insulator Hoisting Complete </t>
  </si>
  <si>
    <t>Month</t>
  </si>
  <si>
    <t>L2-FDN</t>
  </si>
  <si>
    <t>Act-Foundation</t>
  </si>
  <si>
    <t>Cum. L2 Fdn</t>
  </si>
  <si>
    <t>Cum. Fdn Actual</t>
  </si>
  <si>
    <t>L2-Ere</t>
  </si>
  <si>
    <t>Act-Erection</t>
  </si>
  <si>
    <t>Cum. L2 Ere</t>
  </si>
  <si>
    <t>Cum. Ere. Actual</t>
  </si>
  <si>
    <t>L2-Str</t>
  </si>
  <si>
    <t>Act-Str</t>
  </si>
  <si>
    <t>Cum. L2 Str</t>
  </si>
  <si>
    <t>Cum. Str Actual</t>
  </si>
  <si>
    <t>Sanjay Jumar</t>
  </si>
  <si>
    <t>AP-5/0</t>
  </si>
  <si>
    <t>AP-4A</t>
  </si>
  <si>
    <t>Abhay Ojha</t>
  </si>
  <si>
    <t>Ved</t>
  </si>
  <si>
    <t>O22017-T-TL-0D-GA-0403</t>
  </si>
  <si>
    <t>TA413/DD1/BM-04</t>
  </si>
  <si>
    <t>O20017-T-TL-0D-GA-0408</t>
  </si>
  <si>
    <t>TA413/DD2/BM-09</t>
  </si>
  <si>
    <t>uploaded</t>
  </si>
  <si>
    <t>TSE/Manual Completed</t>
  </si>
  <si>
    <t>AP4A/0</t>
  </si>
  <si>
    <r>
      <t xml:space="preserve">Name of Client: </t>
    </r>
    <r>
      <rPr>
        <sz val="11"/>
        <rFont val="Calibri"/>
        <family val="2"/>
      </rPr>
      <t>PowerGrid Bikaner Neemrana Transmission Limited (Power Grid Corporation of India)</t>
    </r>
    <r>
      <rPr>
        <b/>
        <sz val="11"/>
        <rFont val="Calibri"/>
        <family val="2"/>
      </rPr>
      <t xml:space="preserve">                                                                                                                                                    Project Duration : 21 Month  EOT -31/03/2026</t>
    </r>
  </si>
  <si>
    <t xml:space="preserve">Stringing for stringing </t>
  </si>
  <si>
    <t>SI no</t>
  </si>
  <si>
    <t>Gang</t>
  </si>
  <si>
    <t xml:space="preserve">Staff </t>
  </si>
  <si>
    <t>Manpower</t>
  </si>
  <si>
    <t xml:space="preserve">Sanju </t>
  </si>
  <si>
    <t>RAJU</t>
  </si>
  <si>
    <t>Rahul</t>
  </si>
  <si>
    <t>Kamal</t>
  </si>
  <si>
    <t>New</t>
  </si>
  <si>
    <t>Punam</t>
  </si>
  <si>
    <t xml:space="preserve">Clear </t>
  </si>
  <si>
    <t>Earthing pending</t>
  </si>
  <si>
    <t>20-12-2025</t>
  </si>
  <si>
    <t>Tower dismantling should be commence, once land owner agreed</t>
  </si>
  <si>
    <t>36B/0</t>
  </si>
  <si>
    <t>OILPIPE LINE ROUTE DIVERTED AREA</t>
  </si>
  <si>
    <t>Existing configuration</t>
  </si>
  <si>
    <t>Revised configuration</t>
  </si>
  <si>
    <t>ToT</t>
  </si>
  <si>
    <t>Loc</t>
  </si>
  <si>
    <t>1. Dismantling of 03 nos of foundations 36A/2, 37/0, 37/1.</t>
  </si>
  <si>
    <t>2. Dismantling of already erected tower at 36A/2.</t>
  </si>
  <si>
    <t>3. 03 Nos of New foundations and Erections as per revised configuration.</t>
  </si>
  <si>
    <t>Jan'26</t>
  </si>
  <si>
    <t>Feb'26</t>
  </si>
  <si>
    <t>mar'26</t>
  </si>
  <si>
    <t>AP3B/0</t>
  </si>
  <si>
    <t>AP4/0</t>
  </si>
  <si>
    <t>Joint Box</t>
  </si>
  <si>
    <t>IX</t>
  </si>
  <si>
    <t>DCT+0</t>
  </si>
  <si>
    <t>O20017-T-TL-0D-GA-0503</t>
  </si>
  <si>
    <t>TA413/DCT/BM-04</t>
  </si>
  <si>
    <t>O22017-T-TL-0D-GA-0305</t>
  </si>
  <si>
    <t>TA413/DC1/BM-05</t>
  </si>
  <si>
    <t>O20017-T-TL-0D-GA-0407</t>
  </si>
  <si>
    <t>TA413/DD2/BM-07</t>
  </si>
  <si>
    <t>comp</t>
  </si>
  <si>
    <t xml:space="preserve">Spacering </t>
  </si>
  <si>
    <t xml:space="preserve">Jumpuring </t>
  </si>
  <si>
    <t xml:space="preserve">Clipping </t>
  </si>
  <si>
    <t>Noor Alam</t>
  </si>
  <si>
    <t>Final sag start</t>
  </si>
  <si>
    <t>AP32/0</t>
  </si>
  <si>
    <t>AP32A/0</t>
  </si>
  <si>
    <t>N'37/0</t>
  </si>
  <si>
    <t>Jwala Singh</t>
  </si>
  <si>
    <t>N'37A/0</t>
  </si>
  <si>
    <t>Manoj Gpta</t>
  </si>
  <si>
    <t>AP 3A/0</t>
  </si>
  <si>
    <t>AP 2A/0</t>
  </si>
  <si>
    <t>ROW work is delayed due to the landowner demanding higher compensation</t>
  </si>
  <si>
    <t>Due to the landowner demanding advance payment</t>
  </si>
  <si>
    <t>Due to the landowner demanding advance payment after administrative clearance</t>
  </si>
  <si>
    <t>land owner not allowed to enter in the premises to erect the tower,</t>
  </si>
  <si>
    <t>Due to pending payment from the landowner, the work has been delayed by 03 days</t>
  </si>
  <si>
    <t>N37A/0</t>
  </si>
  <si>
    <t>N37/0</t>
  </si>
  <si>
    <t xml:space="preserve">Old Payment pending </t>
  </si>
  <si>
    <t xml:space="preserve">Kayam Khan </t>
  </si>
  <si>
    <t>Kelan</t>
  </si>
  <si>
    <t xml:space="preserve">land owner not allowed to enter in the premises </t>
  </si>
  <si>
    <t>Chhatargarh</t>
  </si>
  <si>
    <t xml:space="preserve">Final checking </t>
  </si>
  <si>
    <t>Joint Box for 24 fibre OPGW</t>
  </si>
  <si>
    <t>34/0 (14/2/2026) , 32A/1 (15/2/26)</t>
  </si>
  <si>
    <t>TA413/DB2/BM-05</t>
  </si>
  <si>
    <t>31/9 (17/2/26)</t>
  </si>
  <si>
    <t xml:space="preserve">Final sag </t>
  </si>
  <si>
    <t>GY</t>
  </si>
  <si>
    <r>
      <t xml:space="preserve">Name of Line: </t>
    </r>
    <r>
      <rPr>
        <sz val="11"/>
        <rFont val="Calibri"/>
        <family val="2"/>
      </rPr>
      <t>765 KV D/C Bikaner III - Neemrana II TL02</t>
    </r>
    <r>
      <rPr>
        <b/>
        <sz val="11"/>
        <rFont val="Calibri"/>
        <family val="2"/>
      </rPr>
      <t xml:space="preserve">                                                                                                                                                                                                                                           LOA Value: 389.96 Crore</t>
    </r>
  </si>
  <si>
    <t>30/8 (19/2/26)</t>
  </si>
  <si>
    <t>7A/0 (22/2/26)</t>
  </si>
  <si>
    <t xml:space="preserve">Ready for stringing </t>
  </si>
  <si>
    <t>5/8 (23/2/26) 6/8 (23/2/26)</t>
  </si>
  <si>
    <t>Cumm L2 Schedule till March'26</t>
  </si>
  <si>
    <t>BSPL</t>
  </si>
  <si>
    <t xml:space="preserve">G_1:- Rahim Khan                                                                                           </t>
  </si>
  <si>
    <t xml:space="preserve">G_2:- SK infra                                                                                            </t>
  </si>
  <si>
    <t>Supply of Shieldwire Earthing including PG clamps, downlead clamps butexcluding Earthwire bits for Pipe type earthing</t>
  </si>
  <si>
    <t>Supply of Shieldwire Earthing includingPG clamps, downlead clamps butexcluding Earthwire bits for Counterpoise type earthing</t>
  </si>
  <si>
    <t>Rough sag arangment WIP</t>
  </si>
  <si>
    <t>JMC Status</t>
  </si>
  <si>
    <t xml:space="preserve">Received </t>
  </si>
  <si>
    <t>Received</t>
  </si>
  <si>
    <t xml:space="preserve">29A/3 Guy rope payment issue </t>
  </si>
  <si>
    <t>Mar'26</t>
  </si>
  <si>
    <t>N36B/0</t>
  </si>
  <si>
    <t>TSE/Manual</t>
  </si>
  <si>
    <t xml:space="preserve">Painting </t>
  </si>
  <si>
    <t>Not completed</t>
  </si>
  <si>
    <t>AP-N37B/0 - AP-N37/0</t>
  </si>
  <si>
    <t>AP-N37A/0 - AP-37A/0</t>
  </si>
  <si>
    <t>AP-N37/0 - AP-N37A/0</t>
  </si>
  <si>
    <t>AP-36A/0 - AP N37B/0</t>
  </si>
  <si>
    <t>DC2+0(DCT)</t>
  </si>
  <si>
    <t>SL. No.</t>
  </si>
  <si>
    <t>Loc No.</t>
  </si>
  <si>
    <t xml:space="preserve">Short name </t>
  </si>
  <si>
    <t xml:space="preserve">Jumper status can be completed </t>
  </si>
  <si>
    <t xml:space="preserve">Jumper status </t>
  </si>
  <si>
    <t xml:space="preserve">Done by </t>
  </si>
  <si>
    <t xml:space="preserve">Jumper details of Project </t>
  </si>
  <si>
    <t>Rahim Khan</t>
  </si>
  <si>
    <t xml:space="preserve">To be completed </t>
  </si>
  <si>
    <t xml:space="preserve">SK infra </t>
  </si>
  <si>
    <t>landowner of a corridor/ROW (Right of Way) area is being denied entry into the premises</t>
  </si>
  <si>
    <t>Total Qty (after oilpipe line diversion)</t>
  </si>
  <si>
    <t>Total Qty (before oilpipe line diversion)</t>
  </si>
  <si>
    <t>Jumper length</t>
  </si>
  <si>
    <t>22-3-2026</t>
  </si>
  <si>
    <t>complete</t>
  </si>
  <si>
    <t xml:space="preserve">Half side balance </t>
  </si>
  <si>
    <t xml:space="preserve">Balance </t>
  </si>
  <si>
    <t xml:space="preserve">9/0 Balance </t>
  </si>
  <si>
    <t>Insulator hoisting complete</t>
  </si>
  <si>
    <t>3A/4 (24/2/26)</t>
  </si>
  <si>
    <t>4A/3 (24/2/26)</t>
  </si>
  <si>
    <t>pending due to gantry not yet ready</t>
  </si>
  <si>
    <t xml:space="preserve">06 Phase Paying out completed </t>
  </si>
  <si>
    <t xml:space="preserve">Insulator hoisting done </t>
  </si>
  <si>
    <t>wip</t>
  </si>
  <si>
    <t>14.04.2026</t>
  </si>
  <si>
    <t xml:space="preserve">Rough sag completed </t>
  </si>
  <si>
    <t>Pilot paying out inprogress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</si>
</sst>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 #,##0.00_ ;_ * \-#,##0.00_ ;_ * &quot;-&quot;??_ ;_ @_ "/>
    <numFmt numFmtId="164" formatCode="_-* #,##0.00_-;\-* #,##0.00_-;_-* &quot;-&quot;??_-;_-@_-"/>
    <numFmt numFmtId="165" formatCode="_(* #,##0.00_);_(* \(#,##0.00\);_(* &quot;-&quot;??_);_(@_)"/>
    <numFmt numFmtId="166" formatCode="0.000"/>
    <numFmt numFmtId="167" formatCode="_(* #,##0_);_(* \(#,##0\);_(* &quot;-&quot;???_);_(@_)"/>
    <numFmt numFmtId="168" formatCode="_(* #,##0.000_);_(* \(#,##0.000\);_(* &quot;-&quot;???_);_(@_)"/>
    <numFmt numFmtId="169" formatCode="[$-409]d\-mmm\-yy;@"/>
    <numFmt numFmtId="170" formatCode="[$-409]d/mmm/yy;@"/>
    <numFmt numFmtId="171" formatCode="&quot;Status as on &quot;dd/mm/yy"/>
    <numFmt numFmtId="172" formatCode="0.0"/>
    <numFmt numFmtId="173" formatCode="_ * #,##0.000_ ;_ * \-#,##0.000_ ;_ * &quot;-&quot;??_ ;_ @_ "/>
    <numFmt numFmtId="174" formatCode="[$-14009]dd/mm/yy;@"/>
    <numFmt numFmtId="175" formatCode="_ * #,##0_ ;_ * \-#,##0_ ;_ * &quot;-&quot;??_ ;_ @_ "/>
    <numFmt numFmtId="176" formatCode="0.00000000"/>
    <numFmt numFmtId="177" formatCode="&quot;₹&quot;\ #,##0.00"/>
    <numFmt numFmtId="178" formatCode="_ * #,##0.000_ ;_ * \-#,##0.000_ ;_ * &quot;-&quot;???_ ;_ @_ "/>
    <numFmt numFmtId="179" formatCode="&quot;₹&quot;\ #,##0.000"/>
  </numFmts>
  <fonts count="107">
    <font>
      <sz val="11"/>
      <color theme="1"/>
      <name val="Calibri"/>
      <family val="2"/>
      <scheme val="minor"/>
    </font>
    <font>
      <sz val="10"/>
      <name val="Arial"/>
      <family val="2"/>
    </font>
    <font>
      <sz val="11"/>
      <name val="Calibri"/>
      <family val="2"/>
    </font>
    <font>
      <sz val="11"/>
      <name val="Calibri"/>
      <family val="2"/>
    </font>
    <font>
      <b/>
      <sz val="11"/>
      <name val="Calibri"/>
      <family val="2"/>
    </font>
    <font>
      <sz val="12"/>
      <color indexed="8"/>
      <name val="Verdana"/>
      <family val="2"/>
    </font>
    <font>
      <sz val="8"/>
      <name val="Calibri"/>
      <family val="2"/>
    </font>
    <font>
      <sz val="11"/>
      <name val="Times New Roman"/>
      <family val="1"/>
    </font>
    <font>
      <b/>
      <sz val="10"/>
      <name val="Tahoma"/>
      <family val="2"/>
    </font>
    <font>
      <sz val="11"/>
      <color theme="1"/>
      <name val="Calibri"/>
      <family val="2"/>
      <scheme val="minor"/>
    </font>
    <font>
      <u/>
      <sz val="10"/>
      <color theme="10"/>
      <name val="Arial"/>
      <family val="2"/>
    </font>
    <font>
      <sz val="11"/>
      <color rgb="FF000000"/>
      <name val="Calibri"/>
      <family val="2"/>
    </font>
    <font>
      <b/>
      <sz val="11"/>
      <color theme="1"/>
      <name val="Calibri"/>
      <family val="2"/>
      <scheme val="minor"/>
    </font>
    <font>
      <sz val="10"/>
      <name val="Cambria"/>
      <family val="1"/>
      <scheme val="major"/>
    </font>
    <font>
      <b/>
      <sz val="16"/>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sz val="13"/>
      <color theme="1"/>
      <name val="Calibri"/>
      <family val="2"/>
      <scheme val="minor"/>
    </font>
    <font>
      <sz val="12"/>
      <name val="Calibri"/>
      <family val="2"/>
      <scheme val="minor"/>
    </font>
    <font>
      <b/>
      <sz val="14"/>
      <name val="Calibri"/>
      <family val="2"/>
      <scheme val="minor"/>
    </font>
    <font>
      <sz val="14"/>
      <name val="Calibri"/>
      <family val="2"/>
      <scheme val="minor"/>
    </font>
    <font>
      <b/>
      <sz val="11"/>
      <name val="Calibri"/>
      <family val="2"/>
      <scheme val="minor"/>
    </font>
    <font>
      <b/>
      <sz val="11"/>
      <color rgb="FFFF0000"/>
      <name val="Calibri"/>
      <family val="2"/>
      <scheme val="minor"/>
    </font>
    <font>
      <b/>
      <sz val="12"/>
      <name val="Calibri"/>
      <family val="2"/>
      <scheme val="minor"/>
    </font>
    <font>
      <sz val="10"/>
      <color theme="1"/>
      <name val="Cambria"/>
      <family val="1"/>
      <scheme val="major"/>
    </font>
    <font>
      <sz val="9"/>
      <color theme="1"/>
      <name val="Times New Roman"/>
      <family val="1"/>
    </font>
    <font>
      <b/>
      <sz val="12"/>
      <color rgb="FFFF0000"/>
      <name val="Calibri"/>
      <family val="2"/>
      <scheme val="minor"/>
    </font>
    <font>
      <sz val="10"/>
      <color theme="1"/>
      <name val="Calibri"/>
      <family val="2"/>
      <scheme val="minor"/>
    </font>
    <font>
      <sz val="10"/>
      <color rgb="FFFF0000"/>
      <name val="Calibri"/>
      <family val="2"/>
      <scheme val="minor"/>
    </font>
    <font>
      <b/>
      <sz val="10"/>
      <color rgb="FFFF0000"/>
      <name val="Calibri"/>
      <family val="2"/>
      <scheme val="minor"/>
    </font>
    <font>
      <b/>
      <sz val="10"/>
      <color theme="1"/>
      <name val="Calibri"/>
      <family val="2"/>
      <scheme val="minor"/>
    </font>
    <font>
      <sz val="10"/>
      <name val="Calibri"/>
      <family val="2"/>
      <scheme val="minor"/>
    </font>
    <font>
      <b/>
      <sz val="12.5"/>
      <color indexed="10"/>
      <name val="Calibri"/>
      <family val="2"/>
      <scheme val="minor"/>
    </font>
    <font>
      <b/>
      <sz val="10"/>
      <name val="Calibri"/>
      <family val="2"/>
      <scheme val="minor"/>
    </font>
    <font>
      <b/>
      <sz val="11"/>
      <color rgb="FFC00000"/>
      <name val="Calibri"/>
      <family val="2"/>
      <scheme val="minor"/>
    </font>
    <font>
      <b/>
      <i/>
      <sz val="11"/>
      <color rgb="FF000000"/>
      <name val="Calibri"/>
      <family val="2"/>
    </font>
    <font>
      <i/>
      <sz val="11"/>
      <color rgb="FF000000"/>
      <name val="Calibri"/>
      <family val="2"/>
    </font>
    <font>
      <i/>
      <sz val="11"/>
      <color rgb="FFFF0000"/>
      <name val="Calibri"/>
      <family val="2"/>
    </font>
    <font>
      <b/>
      <u/>
      <sz val="14"/>
      <name val="Calibri"/>
      <family val="2"/>
      <scheme val="minor"/>
    </font>
    <font>
      <b/>
      <u/>
      <sz val="14"/>
      <color theme="1"/>
      <name val="Calibri"/>
      <family val="2"/>
      <scheme val="minor"/>
    </font>
    <font>
      <b/>
      <sz val="13"/>
      <color theme="1"/>
      <name val="Calibri"/>
      <family val="2"/>
      <scheme val="minor"/>
    </font>
    <font>
      <sz val="12"/>
      <color rgb="FFFF0000"/>
      <name val="Calibri"/>
      <family val="2"/>
      <scheme val="minor"/>
    </font>
    <font>
      <sz val="11"/>
      <color rgb="FFFF0000"/>
      <name val="Calibri"/>
      <family val="2"/>
      <scheme val="minor"/>
    </font>
    <font>
      <sz val="11"/>
      <color theme="2" tint="-0.89999084444715716"/>
      <name val="Calibri"/>
      <family val="2"/>
      <scheme val="minor"/>
    </font>
    <font>
      <b/>
      <sz val="14"/>
      <color theme="1"/>
      <name val="Calibri"/>
      <family val="2"/>
      <scheme val="minor"/>
    </font>
    <font>
      <sz val="8"/>
      <name val="Calibri"/>
      <family val="2"/>
      <scheme val="minor"/>
    </font>
    <font>
      <b/>
      <sz val="16"/>
      <name val="Calibri"/>
      <family val="2"/>
      <scheme val="minor"/>
    </font>
    <font>
      <b/>
      <sz val="9"/>
      <color theme="1"/>
      <name val="Calibri"/>
      <family val="2"/>
      <scheme val="minor"/>
    </font>
    <font>
      <b/>
      <sz val="11"/>
      <color theme="1" tint="0.14999847407452621"/>
      <name val="Calibri"/>
      <family val="2"/>
      <scheme val="minor"/>
    </font>
    <font>
      <b/>
      <sz val="11"/>
      <color theme="9" tint="-0.499984740745262"/>
      <name val="Calibri"/>
      <family val="2"/>
      <scheme val="minor"/>
    </font>
    <font>
      <b/>
      <u/>
      <sz val="11"/>
      <color theme="9" tint="-0.499984740745262"/>
      <name val="Calibri"/>
      <family val="2"/>
      <scheme val="minor"/>
    </font>
    <font>
      <b/>
      <u/>
      <sz val="11"/>
      <color theme="1" tint="0.14999847407452621"/>
      <name val="Calibri"/>
      <family val="2"/>
      <scheme val="minor"/>
    </font>
    <font>
      <b/>
      <sz val="11"/>
      <name val="Cambria"/>
      <family val="2"/>
      <scheme val="major"/>
    </font>
    <font>
      <sz val="11"/>
      <name val="Cambria"/>
      <family val="2"/>
      <scheme val="major"/>
    </font>
    <font>
      <sz val="10.5"/>
      <name val="Calibri"/>
      <family val="2"/>
      <scheme val="minor"/>
    </font>
    <font>
      <sz val="11"/>
      <color theme="1"/>
      <name val="Cambria"/>
      <family val="2"/>
      <scheme val="major"/>
    </font>
    <font>
      <b/>
      <sz val="11"/>
      <color theme="1"/>
      <name val="Cambria"/>
      <family val="2"/>
      <scheme val="major"/>
    </font>
    <font>
      <b/>
      <sz val="18"/>
      <name val="Calibri"/>
      <family val="2"/>
      <scheme val="minor"/>
    </font>
    <font>
      <sz val="10"/>
      <color theme="0" tint="-0.34998626667073579"/>
      <name val="Calibri"/>
      <family val="2"/>
      <scheme val="minor"/>
    </font>
    <font>
      <sz val="9"/>
      <color rgb="FF000000"/>
      <name val="Calibri"/>
      <family val="2"/>
    </font>
    <font>
      <sz val="11"/>
      <name val="Calibri"/>
      <family val="2"/>
    </font>
    <font>
      <b/>
      <sz val="14"/>
      <color theme="2" tint="-0.89999084444715716"/>
      <name val="Calibri"/>
      <family val="2"/>
      <scheme val="minor"/>
    </font>
    <font>
      <sz val="10"/>
      <color rgb="FF000000"/>
      <name val="Times New Roman"/>
      <family val="1"/>
    </font>
    <font>
      <sz val="12"/>
      <color rgb="FF000000"/>
      <name val="Aptos"/>
      <family val="2"/>
    </font>
    <font>
      <sz val="9"/>
      <color theme="0"/>
      <name val="Times New Roman"/>
      <family val="1"/>
    </font>
    <font>
      <i/>
      <sz val="11"/>
      <name val="Calibri"/>
      <family val="2"/>
      <scheme val="minor"/>
    </font>
    <font>
      <i/>
      <sz val="11"/>
      <color theme="1"/>
      <name val="Calibri"/>
      <family val="2"/>
      <scheme val="minor"/>
    </font>
    <font>
      <i/>
      <sz val="12"/>
      <name val="Calibri"/>
      <family val="2"/>
      <scheme val="minor"/>
    </font>
    <font>
      <b/>
      <i/>
      <sz val="11"/>
      <color rgb="FF00B050"/>
      <name val="Calibri"/>
      <family val="2"/>
      <scheme val="minor"/>
    </font>
    <font>
      <b/>
      <i/>
      <sz val="14"/>
      <color theme="1"/>
      <name val="Calibri"/>
      <family val="2"/>
      <scheme val="minor"/>
    </font>
    <font>
      <b/>
      <i/>
      <sz val="12"/>
      <color theme="1"/>
      <name val="Calibri"/>
      <family val="2"/>
      <scheme val="minor"/>
    </font>
    <font>
      <i/>
      <sz val="12"/>
      <color rgb="FF000000"/>
      <name val="Arial"/>
      <family val="2"/>
    </font>
    <font>
      <sz val="14"/>
      <color theme="1"/>
      <name val="Calibri"/>
      <family val="2"/>
      <scheme val="minor"/>
    </font>
    <font>
      <sz val="12"/>
      <color theme="9" tint="-0.249977111117893"/>
      <name val="Tahoma"/>
      <family val="2"/>
    </font>
    <font>
      <i/>
      <sz val="11"/>
      <color theme="2" tint="-0.89999084444715716"/>
      <name val="Calibri"/>
      <family val="2"/>
      <scheme val="minor"/>
    </font>
    <font>
      <b/>
      <i/>
      <sz val="11"/>
      <color theme="9" tint="-0.499984740745262"/>
      <name val="Calibri"/>
      <family val="2"/>
      <scheme val="minor"/>
    </font>
    <font>
      <b/>
      <i/>
      <u/>
      <sz val="11"/>
      <color theme="9" tint="-0.499984740745262"/>
      <name val="Calibri"/>
      <family val="2"/>
      <scheme val="minor"/>
    </font>
    <font>
      <b/>
      <i/>
      <sz val="11"/>
      <name val="Calibri"/>
      <family val="2"/>
      <scheme val="minor"/>
    </font>
    <font>
      <b/>
      <i/>
      <u/>
      <sz val="11"/>
      <name val="Calibri"/>
      <family val="2"/>
      <scheme val="minor"/>
    </font>
    <font>
      <b/>
      <i/>
      <u/>
      <sz val="11"/>
      <color theme="4" tint="-0.249977111117893"/>
      <name val="Calibri"/>
      <family val="2"/>
      <scheme val="minor"/>
    </font>
    <font>
      <b/>
      <i/>
      <sz val="11"/>
      <color theme="2" tint="-0.89999084444715716"/>
      <name val="Calibri"/>
      <family val="2"/>
      <scheme val="minor"/>
    </font>
    <font>
      <i/>
      <sz val="11"/>
      <name val="Cambria"/>
      <family val="2"/>
      <scheme val="major"/>
    </font>
    <font>
      <i/>
      <sz val="11"/>
      <name val="Cambria"/>
      <family val="1"/>
      <scheme val="major"/>
    </font>
    <font>
      <b/>
      <i/>
      <sz val="11"/>
      <name val="Cambria"/>
      <family val="2"/>
      <scheme val="major"/>
    </font>
    <font>
      <b/>
      <i/>
      <sz val="11"/>
      <color theme="1" tint="0.14999847407452621"/>
      <name val="Calibri"/>
      <family val="2"/>
      <scheme val="minor"/>
    </font>
    <font>
      <b/>
      <i/>
      <sz val="16"/>
      <name val="Calibri"/>
      <family val="2"/>
      <scheme val="minor"/>
    </font>
    <font>
      <b/>
      <i/>
      <sz val="14"/>
      <name val="Calibri"/>
      <family val="2"/>
      <scheme val="minor"/>
    </font>
    <font>
      <b/>
      <i/>
      <u/>
      <sz val="10.5"/>
      <color theme="2" tint="-0.749992370372631"/>
      <name val="Calibri"/>
      <family val="2"/>
      <scheme val="minor"/>
    </font>
    <font>
      <b/>
      <sz val="12"/>
      <color rgb="FF002060"/>
      <name val="Calibri"/>
      <family val="2"/>
      <scheme val="minor"/>
    </font>
    <font>
      <b/>
      <sz val="10"/>
      <name val="Cambria"/>
      <family val="1"/>
      <scheme val="major"/>
    </font>
    <font>
      <sz val="14"/>
      <color rgb="FFFF0000"/>
      <name val="Calibri"/>
      <family val="2"/>
      <scheme val="minor"/>
    </font>
    <font>
      <i/>
      <sz val="11"/>
      <name val="Calibri"/>
      <family val="2"/>
    </font>
    <font>
      <b/>
      <sz val="9"/>
      <name val="Tahoma"/>
      <family val="2"/>
    </font>
    <font>
      <sz val="11"/>
      <name val="Aptos"/>
      <family val="2"/>
    </font>
    <font>
      <b/>
      <sz val="11"/>
      <color indexed="8"/>
      <name val="Calibri"/>
      <family val="2"/>
    </font>
    <font>
      <b/>
      <sz val="16"/>
      <color indexed="8"/>
      <name val="Calibri"/>
      <family val="2"/>
    </font>
    <font>
      <sz val="10"/>
      <color rgb="FF000000"/>
      <name val="Arial"/>
      <family val="2"/>
    </font>
    <font>
      <sz val="11"/>
      <color rgb="FF000000"/>
      <name val="Calibri"/>
      <family val="2"/>
      <scheme val="minor"/>
    </font>
    <font>
      <b/>
      <sz val="12"/>
      <color rgb="FF000000"/>
      <name val="Times New Roman"/>
      <family val="1"/>
    </font>
    <font>
      <sz val="12"/>
      <color rgb="FF000000"/>
      <name val="Times New Roman"/>
      <family val="1"/>
    </font>
    <font>
      <sz val="10"/>
      <name val="Adani Regular"/>
    </font>
    <font>
      <b/>
      <sz val="11"/>
      <color theme="9" tint="-0.249977111117893"/>
      <name val="Tahoma"/>
      <family val="2"/>
    </font>
    <font>
      <b/>
      <sz val="11"/>
      <color theme="1"/>
      <name val="Calibri"/>
      <family val="2"/>
    </font>
    <font>
      <i/>
      <sz val="11"/>
      <color rgb="FFFF0000"/>
      <name val="Calibri"/>
      <family val="2"/>
      <scheme val="minor"/>
    </font>
    <font>
      <sz val="10"/>
      <color rgb="FFFF0000"/>
      <name val="Arial"/>
      <family val="2"/>
    </font>
    <font>
      <sz val="10"/>
      <color theme="1"/>
      <name val="Arial"/>
      <family val="2"/>
    </font>
  </fonts>
  <fills count="3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4"/>
        <bgColor indexed="64"/>
      </patternFill>
    </fill>
    <fill>
      <patternFill patternType="solid">
        <fgColor theme="6" tint="0.79998168889431442"/>
        <bgColor indexed="64"/>
      </patternFill>
    </fill>
    <fill>
      <patternFill patternType="solid">
        <fgColor theme="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rgb="FFCCFFFF"/>
        <bgColor indexed="64"/>
      </patternFill>
    </fill>
    <fill>
      <patternFill patternType="solid">
        <fgColor theme="0"/>
        <bgColor theme="4" tint="0.79998168889431442"/>
      </patternFill>
    </fill>
    <fill>
      <patternFill patternType="solid">
        <fgColor theme="1"/>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rgb="FFFFFF99"/>
        <bgColor indexed="64"/>
      </patternFill>
    </fill>
    <fill>
      <patternFill patternType="solid">
        <fgColor rgb="FFFFFFCC"/>
      </patternFill>
    </fill>
    <fill>
      <patternFill patternType="solid">
        <fgColor theme="5"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FFCCFF"/>
        <bgColor indexed="64"/>
      </patternFill>
    </fill>
    <fill>
      <patternFill patternType="solid">
        <fgColor theme="6" tint="0.39997558519241921"/>
        <bgColor indexed="64"/>
      </patternFill>
    </fill>
    <fill>
      <patternFill patternType="solid">
        <fgColor rgb="FF00FFFF"/>
        <bgColor indexed="64"/>
      </patternFill>
    </fill>
    <fill>
      <patternFill patternType="solid">
        <fgColor theme="2" tint="-9.9978637043366805E-2"/>
        <bgColor indexed="64"/>
      </patternFill>
    </fill>
    <fill>
      <patternFill patternType="solid">
        <fgColor rgb="FF00FFCC"/>
        <bgColor indexed="64"/>
      </patternFill>
    </fill>
    <fill>
      <patternFill patternType="solid">
        <fgColor rgb="FFFFCC99"/>
        <bgColor indexed="64"/>
      </patternFill>
    </fill>
    <fill>
      <patternFill patternType="solid">
        <fgColor rgb="FFFF0000"/>
        <bgColor indexed="64"/>
      </patternFill>
    </fill>
    <fill>
      <patternFill patternType="solid">
        <fgColor rgb="FFFFFFFF"/>
        <bgColor indexed="64"/>
      </patternFill>
    </fill>
  </fills>
  <borders count="1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medium">
        <color indexed="64"/>
      </left>
      <right/>
      <top/>
      <bottom/>
      <diagonal/>
    </border>
    <border>
      <left/>
      <right style="medium">
        <color indexed="64"/>
      </right>
      <top/>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top style="thin">
        <color indexed="64"/>
      </top>
      <bottom/>
      <diagonal/>
    </border>
    <border>
      <left style="thin">
        <color indexed="64"/>
      </left>
      <right/>
      <top/>
      <bottom/>
      <diagonal/>
    </border>
    <border>
      <left style="thin">
        <color rgb="FF00B0F0"/>
      </left>
      <right style="thin">
        <color rgb="FF00B0F0"/>
      </right>
      <top style="thin">
        <color rgb="FF00B0F0"/>
      </top>
      <bottom/>
      <diagonal/>
    </border>
    <border>
      <left style="thin">
        <color rgb="FF00B0F0"/>
      </left>
      <right style="thin">
        <color rgb="FF00B0F0"/>
      </right>
      <top/>
      <bottom style="thin">
        <color rgb="FF00B0F0"/>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style="thin">
        <color rgb="FF00B0F0"/>
      </right>
      <top style="thin">
        <color rgb="FF00B0F0"/>
      </top>
      <bottom style="thin">
        <color rgb="FF00B0F0"/>
      </bottom>
      <diagonal/>
    </border>
    <border>
      <left style="thin">
        <color indexed="64"/>
      </left>
      <right style="medium">
        <color indexed="64"/>
      </right>
      <top/>
      <bottom/>
      <diagonal/>
    </border>
    <border>
      <left style="thin">
        <color rgb="FFB2B2B2"/>
      </left>
      <right style="thin">
        <color rgb="FFB2B2B2"/>
      </right>
      <top style="thin">
        <color rgb="FFB2B2B2"/>
      </top>
      <bottom style="thin">
        <color rgb="FFB2B2B2"/>
      </bottom>
      <diagonal/>
    </border>
    <border>
      <left style="thin">
        <color indexed="64"/>
      </left>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style="thin">
        <color rgb="FF00B0F0"/>
      </left>
      <right/>
      <top/>
      <bottom style="thin">
        <color rgb="FF00B0F0"/>
      </bottom>
      <diagonal/>
    </border>
    <border>
      <left/>
      <right/>
      <top/>
      <bottom style="thin">
        <color rgb="FF00B0F0"/>
      </bottom>
      <diagonal/>
    </border>
    <border>
      <left/>
      <right style="thin">
        <color rgb="FF00B0F0"/>
      </right>
      <top/>
      <bottom style="thin">
        <color rgb="FF00B0F0"/>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82">
    <xf numFmtId="0" fontId="0" fillId="0" borderId="0"/>
    <xf numFmtId="16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xf numFmtId="0" fontId="10"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1" fillId="0" borderId="0"/>
    <xf numFmtId="0" fontId="1" fillId="0" borderId="0"/>
    <xf numFmtId="0" fontId="1" fillId="0" borderId="0"/>
    <xf numFmtId="0" fontId="5" fillId="0" borderId="0" applyNumberFormat="0" applyFill="0" applyBorder="0" applyProtection="0">
      <alignment vertical="top" wrapText="1"/>
    </xf>
    <xf numFmtId="0" fontId="3" fillId="0" borderId="0">
      <protection locked="0"/>
    </xf>
    <xf numFmtId="0" fontId="5" fillId="0" borderId="0" applyNumberFormat="0" applyFill="0" applyBorder="0" applyProtection="0">
      <alignment vertical="top" wrapText="1"/>
    </xf>
    <xf numFmtId="0" fontId="3" fillId="0" borderId="0">
      <protection locked="0"/>
    </xf>
    <xf numFmtId="0" fontId="1" fillId="0" borderId="0"/>
    <xf numFmtId="0" fontId="1" fillId="0" borderId="0"/>
    <xf numFmtId="0" fontId="3" fillId="0" borderId="0">
      <alignment vertical="center"/>
    </xf>
    <xf numFmtId="0" fontId="1" fillId="0" borderId="0"/>
    <xf numFmtId="0" fontId="9" fillId="0" borderId="0"/>
    <xf numFmtId="0" fontId="9" fillId="0" borderId="0"/>
    <xf numFmtId="0" fontId="9" fillId="0" borderId="0"/>
    <xf numFmtId="0" fontId="9" fillId="0" borderId="0"/>
    <xf numFmtId="0" fontId="3" fillId="0" borderId="0">
      <protection locked="0"/>
    </xf>
    <xf numFmtId="0" fontId="9" fillId="0" borderId="0"/>
    <xf numFmtId="0" fontId="9" fillId="0" borderId="0"/>
    <xf numFmtId="0" fontId="9" fillId="0" borderId="0"/>
    <xf numFmtId="0" fontId="3" fillId="0" borderId="0">
      <alignment vertical="center"/>
    </xf>
    <xf numFmtId="0" fontId="1" fillId="0" borderId="0"/>
    <xf numFmtId="0" fontId="9" fillId="0" borderId="0"/>
    <xf numFmtId="0" fontId="9" fillId="0" borderId="0"/>
    <xf numFmtId="0" fontId="9" fillId="0" borderId="0"/>
    <xf numFmtId="0" fontId="9" fillId="0" borderId="0"/>
    <xf numFmtId="0" fontId="9" fillId="0" borderId="0"/>
    <xf numFmtId="0" fontId="3" fillId="0" borderId="0">
      <alignment vertical="center"/>
    </xf>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3"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3" fillId="0" borderId="0">
      <alignment vertical="center"/>
    </xf>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0" fontId="11" fillId="0" borderId="0"/>
    <xf numFmtId="9" fontId="9" fillId="0" borderId="0" applyFont="0" applyFill="0" applyBorder="0" applyAlignment="0" applyProtection="0"/>
    <xf numFmtId="0" fontId="9" fillId="0" borderId="0"/>
    <xf numFmtId="0" fontId="9" fillId="22" borderId="64" applyNumberFormat="0" applyFont="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2" fillId="0" borderId="0">
      <alignment vertical="center"/>
    </xf>
    <xf numFmtId="0" fontId="61" fillId="0" borderId="0">
      <alignment vertical="center"/>
    </xf>
    <xf numFmtId="0" fontId="9" fillId="0" borderId="0"/>
    <xf numFmtId="9" fontId="9" fillId="0" borderId="0" applyFont="0" applyFill="0" applyBorder="0" applyAlignment="0" applyProtection="0"/>
    <xf numFmtId="0" fontId="2" fillId="0" borderId="0">
      <protection locked="0"/>
    </xf>
    <xf numFmtId="0" fontId="2" fillId="0" borderId="0">
      <protection locked="0"/>
    </xf>
    <xf numFmtId="0" fontId="2" fillId="0" borderId="0">
      <alignment vertical="center"/>
    </xf>
    <xf numFmtId="0" fontId="2" fillId="0" borderId="0">
      <protection locked="0"/>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9" fontId="2" fillId="0" borderId="0" applyFont="0" applyFill="0" applyBorder="0" applyAlignment="0" applyProtection="0"/>
    <xf numFmtId="0" fontId="2" fillId="0" borderId="0">
      <alignment vertical="center"/>
    </xf>
    <xf numFmtId="0" fontId="9" fillId="0" borderId="0"/>
    <xf numFmtId="0" fontId="1" fillId="0" borderId="0"/>
    <xf numFmtId="0" fontId="9" fillId="0" borderId="0"/>
    <xf numFmtId="0" fontId="63" fillId="0" borderId="0"/>
    <xf numFmtId="43" fontId="63" fillId="0" borderId="0" applyFont="0" applyFill="0" applyBorder="0" applyAlignment="0" applyProtection="0"/>
    <xf numFmtId="164" fontId="1" fillId="0" borderId="0" applyFont="0" applyFill="0" applyBorder="0" applyAlignment="0" applyProtection="0"/>
    <xf numFmtId="0" fontId="9"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9" fontId="1" fillId="0" borderId="0" applyFont="0" applyFill="0" applyBorder="0" applyAlignment="0" applyProtection="0"/>
    <xf numFmtId="0" fontId="9"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6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6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63" fillId="0" borderId="0" applyFont="0" applyFill="0" applyBorder="0" applyAlignment="0" applyProtection="0"/>
  </cellStyleXfs>
  <cellXfs count="1661">
    <xf numFmtId="0" fontId="0" fillId="0" borderId="0" xfId="0"/>
    <xf numFmtId="0" fontId="13" fillId="2" borderId="0" xfId="35" applyFont="1" applyFill="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12" fillId="0" borderId="3" xfId="0" applyFont="1" applyBorder="1" applyAlignment="1">
      <alignment horizontal="center" vertical="center"/>
    </xf>
    <xf numFmtId="0" fontId="12" fillId="0" borderId="3" xfId="0" applyFont="1" applyBorder="1" applyAlignment="1">
      <alignment horizontal="center" vertical="center" wrapText="1"/>
    </xf>
    <xf numFmtId="0" fontId="0" fillId="3" borderId="0" xfId="0" applyFill="1" applyAlignment="1">
      <alignment vertical="center"/>
    </xf>
    <xf numFmtId="0" fontId="0" fillId="0" borderId="0" xfId="0" applyAlignment="1">
      <alignment horizontal="left" vertical="center"/>
    </xf>
    <xf numFmtId="0" fontId="18" fillId="0" borderId="0" xfId="0" applyFont="1" applyAlignment="1">
      <alignment horizontal="center" vertical="center"/>
    </xf>
    <xf numFmtId="0" fontId="0" fillId="3" borderId="1" xfId="0" applyFill="1" applyBorder="1" applyAlignment="1">
      <alignment horizontal="center" vertical="center"/>
    </xf>
    <xf numFmtId="166" fontId="0" fillId="3" borderId="0" xfId="0" applyNumberFormat="1" applyFill="1" applyAlignment="1">
      <alignment vertical="center"/>
    </xf>
    <xf numFmtId="0" fontId="22" fillId="3" borderId="1" xfId="0" applyFont="1" applyFill="1" applyBorder="1" applyAlignment="1">
      <alignment horizontal="center" vertical="center" wrapText="1"/>
    </xf>
    <xf numFmtId="0" fontId="0" fillId="3" borderId="0" xfId="0" applyFill="1" applyAlignment="1">
      <alignment horizontal="center" vertical="center"/>
    </xf>
    <xf numFmtId="0" fontId="0" fillId="3" borderId="2" xfId="0" applyFill="1" applyBorder="1" applyAlignment="1">
      <alignment horizontal="center" vertical="center"/>
    </xf>
    <xf numFmtId="0" fontId="17" fillId="3" borderId="1" xfId="0" applyFont="1" applyFill="1" applyBorder="1" applyAlignment="1">
      <alignment horizontal="center" vertical="center" wrapText="1"/>
    </xf>
    <xf numFmtId="0" fontId="17" fillId="3" borderId="10" xfId="0" applyFont="1" applyFill="1" applyBorder="1" applyAlignment="1">
      <alignment horizontal="center" vertical="center"/>
    </xf>
    <xf numFmtId="0" fontId="0" fillId="3" borderId="4" xfId="0" applyFill="1" applyBorder="1" applyAlignment="1">
      <alignment horizontal="center" vertical="center"/>
    </xf>
    <xf numFmtId="0" fontId="17" fillId="3" borderId="10" xfId="0" applyFont="1" applyFill="1" applyBorder="1" applyAlignment="1">
      <alignment horizontal="center" vertical="center" wrapText="1"/>
    </xf>
    <xf numFmtId="0" fontId="0" fillId="3" borderId="8" xfId="0" applyFill="1" applyBorder="1" applyAlignment="1">
      <alignment horizontal="center" vertical="center"/>
    </xf>
    <xf numFmtId="49" fontId="0" fillId="0" borderId="0" xfId="0" applyNumberFormat="1" applyAlignment="1">
      <alignment horizontal="center" vertical="center"/>
    </xf>
    <xf numFmtId="0" fontId="17" fillId="0" borderId="1" xfId="35" applyFont="1" applyBorder="1" applyAlignment="1">
      <alignment horizontal="center" vertical="center" wrapText="1"/>
    </xf>
    <xf numFmtId="0" fontId="17" fillId="0" borderId="2" xfId="35" applyFont="1" applyBorder="1" applyAlignment="1">
      <alignment horizontal="center" vertical="center" wrapText="1"/>
    </xf>
    <xf numFmtId="0" fontId="12" fillId="0" borderId="4" xfId="0" applyFont="1" applyBorder="1" applyAlignment="1">
      <alignment horizontal="center" vertical="center" wrapText="1"/>
    </xf>
    <xf numFmtId="0" fontId="12" fillId="0" borderId="4" xfId="0" applyFont="1" applyBorder="1" applyAlignment="1">
      <alignment horizontal="center" vertical="center"/>
    </xf>
    <xf numFmtId="169" fontId="12" fillId="0" borderId="4" xfId="0" applyNumberFormat="1" applyFont="1" applyBorder="1" applyAlignment="1">
      <alignment horizontal="center" vertical="center" wrapText="1"/>
    </xf>
    <xf numFmtId="49" fontId="0" fillId="0" borderId="1"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166" fontId="0" fillId="0" borderId="1" xfId="0" applyNumberFormat="1"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 xfId="0" quotePrefix="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right" vertical="center"/>
    </xf>
    <xf numFmtId="0" fontId="0" fillId="3" borderId="0" xfId="0" applyFill="1"/>
    <xf numFmtId="14" fontId="0" fillId="0" borderId="1" xfId="0" applyNumberFormat="1" applyBorder="1" applyAlignment="1">
      <alignment horizontal="center" vertical="center"/>
    </xf>
    <xf numFmtId="170" fontId="17" fillId="3" borderId="3" xfId="35" applyNumberFormat="1" applyFont="1" applyFill="1" applyBorder="1" applyAlignment="1">
      <alignment horizontal="center" vertical="center"/>
    </xf>
    <xf numFmtId="0" fontId="0" fillId="3" borderId="1" xfId="0" applyFill="1" applyBorder="1" applyAlignment="1">
      <alignment horizontal="center" vertical="center" wrapText="1"/>
    </xf>
    <xf numFmtId="0" fontId="12" fillId="0" borderId="1" xfId="0" applyFont="1" applyBorder="1" applyAlignment="1">
      <alignment horizontal="left" vertical="center" wrapText="1"/>
    </xf>
    <xf numFmtId="0" fontId="22" fillId="6" borderId="22" xfId="35" applyFont="1" applyFill="1" applyBorder="1" applyAlignment="1">
      <alignment vertical="center"/>
    </xf>
    <xf numFmtId="0" fontId="22" fillId="6" borderId="20" xfId="35" applyFont="1" applyFill="1" applyBorder="1" applyAlignment="1">
      <alignment vertical="center"/>
    </xf>
    <xf numFmtId="0" fontId="22" fillId="6" borderId="20" xfId="35" applyFont="1" applyFill="1" applyBorder="1" applyAlignment="1">
      <alignment horizontal="right" vertical="center"/>
    </xf>
    <xf numFmtId="0" fontId="9" fillId="0" borderId="0" xfId="35" applyFont="1" applyAlignment="1">
      <alignment vertical="center"/>
    </xf>
    <xf numFmtId="0" fontId="17" fillId="3" borderId="0" xfId="35" applyFont="1" applyFill="1" applyAlignment="1">
      <alignment vertical="center"/>
    </xf>
    <xf numFmtId="0" fontId="17" fillId="3" borderId="0" xfId="35" applyFont="1" applyFill="1" applyAlignment="1">
      <alignment horizontal="center"/>
    </xf>
    <xf numFmtId="0" fontId="17" fillId="0" borderId="0" xfId="35" applyFont="1"/>
    <xf numFmtId="169" fontId="12" fillId="3" borderId="3" xfId="0" applyNumberFormat="1" applyFont="1" applyFill="1" applyBorder="1" applyAlignment="1">
      <alignment horizontal="center" vertical="center"/>
    </xf>
    <xf numFmtId="169" fontId="12" fillId="3" borderId="3" xfId="0" applyNumberFormat="1" applyFont="1" applyFill="1" applyBorder="1" applyAlignment="1">
      <alignment horizontal="center" vertical="center" wrapText="1"/>
    </xf>
    <xf numFmtId="49" fontId="17" fillId="3" borderId="1" xfId="35" quotePrefix="1" applyNumberFormat="1" applyFont="1" applyFill="1" applyBorder="1" applyAlignment="1">
      <alignment horizontal="center" vertical="center" wrapText="1"/>
    </xf>
    <xf numFmtId="17" fontId="0" fillId="3" borderId="10" xfId="0" applyNumberFormat="1" applyFill="1" applyBorder="1" applyAlignment="1">
      <alignment vertical="center"/>
    </xf>
    <xf numFmtId="0" fontId="12" fillId="3" borderId="5"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2" fillId="3" borderId="6" xfId="0" applyFont="1" applyFill="1" applyBorder="1" applyAlignment="1">
      <alignment horizontal="center" vertical="center"/>
    </xf>
    <xf numFmtId="0" fontId="22" fillId="3" borderId="6" xfId="60" applyFont="1" applyFill="1" applyBorder="1" applyAlignment="1">
      <alignment horizontal="center" vertical="center" wrapText="1"/>
    </xf>
    <xf numFmtId="169" fontId="12" fillId="3" borderId="6" xfId="0" applyNumberFormat="1" applyFont="1" applyFill="1" applyBorder="1" applyAlignment="1">
      <alignment horizontal="center" vertical="center" wrapText="1"/>
    </xf>
    <xf numFmtId="0" fontId="12" fillId="3" borderId="24" xfId="0" applyFont="1" applyFill="1" applyBorder="1" applyAlignment="1">
      <alignment horizontal="center" vertical="center" wrapText="1"/>
    </xf>
    <xf numFmtId="0" fontId="0" fillId="3" borderId="13" xfId="0" applyFill="1" applyBorder="1" applyAlignment="1">
      <alignment horizontal="center" vertical="center"/>
    </xf>
    <xf numFmtId="0" fontId="0" fillId="3" borderId="14" xfId="0" applyFill="1" applyBorder="1" applyAlignment="1">
      <alignment horizontal="center" vertical="center"/>
    </xf>
    <xf numFmtId="17" fontId="0" fillId="3" borderId="16" xfId="0" applyNumberFormat="1" applyFill="1" applyBorder="1" applyAlignment="1">
      <alignment vertical="center"/>
    </xf>
    <xf numFmtId="49" fontId="0" fillId="3" borderId="1" xfId="0" applyNumberFormat="1" applyFill="1" applyBorder="1" applyAlignment="1">
      <alignment horizontal="center" vertical="center"/>
    </xf>
    <xf numFmtId="49" fontId="17" fillId="3" borderId="4" xfId="35" quotePrefix="1" applyNumberFormat="1" applyFont="1" applyFill="1" applyBorder="1" applyAlignment="1">
      <alignment horizontal="center" vertical="center" wrapText="1"/>
    </xf>
    <xf numFmtId="49" fontId="0" fillId="3" borderId="4" xfId="0" applyNumberFormat="1" applyFill="1" applyBorder="1" applyAlignment="1">
      <alignment horizontal="center" vertical="center"/>
    </xf>
    <xf numFmtId="17" fontId="0" fillId="3" borderId="11" xfId="0" applyNumberFormat="1" applyFill="1" applyBorder="1" applyAlignment="1">
      <alignment vertical="center"/>
    </xf>
    <xf numFmtId="0" fontId="0" fillId="3" borderId="1" xfId="0" applyFill="1" applyBorder="1" applyAlignment="1">
      <alignment horizontal="right" vertical="center"/>
    </xf>
    <xf numFmtId="0" fontId="25" fillId="0" borderId="1" xfId="0" applyFont="1" applyBorder="1" applyAlignment="1">
      <alignment horizontal="center"/>
    </xf>
    <xf numFmtId="15"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3" borderId="1" xfId="0" applyFill="1" applyBorder="1" applyAlignment="1">
      <alignment horizontal="left" vertical="center" wrapText="1"/>
    </xf>
    <xf numFmtId="0" fontId="0" fillId="3" borderId="1" xfId="0" applyFill="1" applyBorder="1" applyAlignment="1">
      <alignment horizontal="left" vertical="center"/>
    </xf>
    <xf numFmtId="0" fontId="17" fillId="3" borderId="1" xfId="0" applyFont="1" applyFill="1" applyBorder="1" applyAlignment="1">
      <alignment horizontal="left" vertical="center"/>
    </xf>
    <xf numFmtId="0" fontId="17" fillId="3" borderId="1" xfId="0" applyFont="1" applyFill="1" applyBorder="1" applyAlignment="1">
      <alignment horizontal="center" vertical="center"/>
    </xf>
    <xf numFmtId="14" fontId="23" fillId="3" borderId="28" xfId="0" applyNumberFormat="1" applyFont="1" applyFill="1" applyBorder="1" applyAlignment="1">
      <alignment horizontal="center" vertical="center"/>
    </xf>
    <xf numFmtId="15" fontId="17" fillId="3" borderId="1" xfId="35" applyNumberFormat="1" applyFont="1" applyFill="1" applyBorder="1" applyAlignment="1">
      <alignment horizontal="center" vertical="center" wrapText="1"/>
    </xf>
    <xf numFmtId="0" fontId="0" fillId="0" borderId="1" xfId="0" applyBorder="1" applyAlignment="1">
      <alignment vertical="center"/>
    </xf>
    <xf numFmtId="0" fontId="12" fillId="0" borderId="1" xfId="0" applyFont="1" applyBorder="1" applyAlignment="1">
      <alignment horizontal="center" vertical="center"/>
    </xf>
    <xf numFmtId="0" fontId="0" fillId="0" borderId="0" xfId="0" applyAlignment="1">
      <alignment vertical="center"/>
    </xf>
    <xf numFmtId="0" fontId="0" fillId="0" borderId="1" xfId="0" applyBorder="1" applyAlignment="1">
      <alignment horizontal="center"/>
    </xf>
    <xf numFmtId="0" fontId="0" fillId="0" borderId="1" xfId="0" applyBorder="1" applyAlignment="1">
      <alignment horizontal="left" vertical="center"/>
    </xf>
    <xf numFmtId="0" fontId="12" fillId="3" borderId="1" xfId="0" applyFont="1" applyFill="1" applyBorder="1" applyAlignment="1">
      <alignment horizontal="center" vertical="center" wrapText="1"/>
    </xf>
    <xf numFmtId="0" fontId="13" fillId="2" borderId="0" xfId="35" applyFont="1" applyFill="1" applyAlignment="1">
      <alignment vertical="center" wrapText="1"/>
    </xf>
    <xf numFmtId="0" fontId="17" fillId="3" borderId="1" xfId="0" quotePrefix="1" applyFont="1" applyFill="1" applyBorder="1" applyAlignment="1">
      <alignment horizontal="center" vertical="center"/>
    </xf>
    <xf numFmtId="0" fontId="17" fillId="0" borderId="0" xfId="35" applyFont="1" applyAlignment="1">
      <alignment wrapText="1"/>
    </xf>
    <xf numFmtId="0" fontId="9" fillId="0" borderId="0" xfId="35" applyFont="1" applyAlignment="1">
      <alignment vertical="center" wrapText="1"/>
    </xf>
    <xf numFmtId="0" fontId="12" fillId="0" borderId="1" xfId="0" applyFont="1" applyBorder="1" applyAlignment="1">
      <alignment horizontal="center" vertical="center" wrapText="1"/>
    </xf>
    <xf numFmtId="0" fontId="12" fillId="12" borderId="1" xfId="0" applyFont="1" applyFill="1" applyBorder="1" applyAlignment="1">
      <alignment horizontal="center" vertical="center" wrapText="1"/>
    </xf>
    <xf numFmtId="0" fontId="12" fillId="12" borderId="1" xfId="0" applyFont="1" applyFill="1" applyBorder="1" applyAlignment="1">
      <alignment horizontal="left" vertical="center" wrapText="1"/>
    </xf>
    <xf numFmtId="2" fontId="0" fillId="0" borderId="1" xfId="0" applyNumberFormat="1" applyBorder="1" applyAlignment="1">
      <alignment horizontal="center" vertical="center"/>
    </xf>
    <xf numFmtId="0" fontId="24" fillId="3" borderId="22" xfId="0" applyFont="1" applyFill="1" applyBorder="1" applyAlignment="1">
      <alignment horizontal="center" vertical="center"/>
    </xf>
    <xf numFmtId="170" fontId="23" fillId="3" borderId="10" xfId="0" applyNumberFormat="1" applyFont="1" applyFill="1" applyBorder="1" applyAlignment="1">
      <alignment horizontal="right" vertical="center"/>
    </xf>
    <xf numFmtId="0" fontId="17" fillId="3" borderId="23" xfId="0" applyFont="1" applyFill="1" applyBorder="1" applyAlignment="1">
      <alignment horizontal="center" vertical="center" wrapText="1"/>
    </xf>
    <xf numFmtId="15" fontId="17" fillId="3" borderId="1" xfId="0" applyNumberFormat="1" applyFont="1" applyFill="1" applyBorder="1" applyAlignment="1">
      <alignment horizontal="center" vertical="center" wrapText="1"/>
    </xf>
    <xf numFmtId="15" fontId="33" fillId="3" borderId="16" xfId="35" applyNumberFormat="1" applyFont="1" applyFill="1" applyBorder="1" applyAlignment="1">
      <alignment horizontal="center" vertical="center" wrapText="1"/>
    </xf>
    <xf numFmtId="15" fontId="17" fillId="3" borderId="9" xfId="0" applyNumberFormat="1" applyFont="1" applyFill="1" applyBorder="1" applyAlignment="1">
      <alignment horizontal="center" vertical="center" wrapText="1"/>
    </xf>
    <xf numFmtId="0" fontId="34" fillId="3" borderId="30" xfId="33" applyFont="1" applyFill="1" applyBorder="1" applyAlignment="1">
      <alignment horizontal="left"/>
    </xf>
    <xf numFmtId="0" fontId="34" fillId="3" borderId="31" xfId="33" applyFont="1" applyFill="1" applyBorder="1" applyAlignment="1">
      <alignment horizontal="left"/>
    </xf>
    <xf numFmtId="14" fontId="22" fillId="6" borderId="1" xfId="35" applyNumberFormat="1" applyFont="1" applyFill="1" applyBorder="1" applyAlignment="1">
      <alignment horizontal="center" vertical="center"/>
    </xf>
    <xf numFmtId="0" fontId="12" fillId="14" borderId="1" xfId="35" applyFont="1" applyFill="1" applyBorder="1" applyAlignment="1">
      <alignment horizontal="center" vertical="center" wrapText="1"/>
    </xf>
    <xf numFmtId="0" fontId="0" fillId="0" borderId="1" xfId="0" applyBorder="1"/>
    <xf numFmtId="0" fontId="17" fillId="0" borderId="0" xfId="35" applyFont="1" applyAlignment="1">
      <alignment vertical="center"/>
    </xf>
    <xf numFmtId="0" fontId="22" fillId="3" borderId="0" xfId="35" applyFont="1" applyFill="1" applyAlignment="1">
      <alignment horizontal="right" vertical="center"/>
    </xf>
    <xf numFmtId="0" fontId="0" fillId="0" borderId="20" xfId="0" applyBorder="1" applyAlignment="1">
      <alignment horizontal="center" vertical="center"/>
    </xf>
    <xf numFmtId="0" fontId="8" fillId="15" borderId="2" xfId="35" applyFont="1" applyFill="1" applyBorder="1" applyAlignment="1">
      <alignment horizontal="center" vertical="center" wrapText="1"/>
    </xf>
    <xf numFmtId="0" fontId="8" fillId="15" borderId="1" xfId="35" applyFont="1" applyFill="1" applyBorder="1" applyAlignment="1">
      <alignment horizontal="center" vertical="center" wrapText="1"/>
    </xf>
    <xf numFmtId="0" fontId="8" fillId="15" borderId="10" xfId="35" applyFont="1" applyFill="1" applyBorder="1" applyAlignment="1">
      <alignment horizontal="center" vertical="center" wrapText="1"/>
    </xf>
    <xf numFmtId="15" fontId="17" fillId="0" borderId="1" xfId="0" applyNumberFormat="1" applyFont="1" applyBorder="1" applyAlignment="1">
      <alignment horizontal="center" vertical="center"/>
    </xf>
    <xf numFmtId="0" fontId="36" fillId="3" borderId="57" xfId="0" applyFont="1" applyFill="1" applyBorder="1" applyAlignment="1">
      <alignment horizontal="center" vertical="center" wrapText="1" readingOrder="1"/>
    </xf>
    <xf numFmtId="0" fontId="36" fillId="3" borderId="58" xfId="0" applyFont="1" applyFill="1" applyBorder="1" applyAlignment="1">
      <alignment horizontal="center" vertical="center" wrapText="1" readingOrder="1"/>
    </xf>
    <xf numFmtId="0" fontId="37" fillId="3" borderId="59" xfId="0" applyFont="1" applyFill="1" applyBorder="1" applyAlignment="1">
      <alignment horizontal="center" vertical="center" wrapText="1" readingOrder="1"/>
    </xf>
    <xf numFmtId="1" fontId="37" fillId="3" borderId="59" xfId="0" applyNumberFormat="1" applyFont="1" applyFill="1" applyBorder="1" applyAlignment="1">
      <alignment horizontal="center" vertical="center" wrapText="1" readingOrder="1"/>
    </xf>
    <xf numFmtId="0" fontId="37" fillId="3" borderId="59" xfId="0" applyFont="1" applyFill="1" applyBorder="1" applyAlignment="1">
      <alignment horizontal="left" vertical="center" wrapText="1" readingOrder="1"/>
    </xf>
    <xf numFmtId="17" fontId="37" fillId="3" borderId="59" xfId="0" applyNumberFormat="1" applyFont="1" applyFill="1" applyBorder="1" applyAlignment="1">
      <alignment horizontal="center" vertical="center" wrapText="1" readingOrder="1"/>
    </xf>
    <xf numFmtId="0" fontId="0" fillId="16" borderId="0" xfId="0" applyFill="1"/>
    <xf numFmtId="166" fontId="7" fillId="16" borderId="0" xfId="34" applyNumberFormat="1" applyFont="1" applyFill="1"/>
    <xf numFmtId="166" fontId="7" fillId="0" borderId="9" xfId="34" applyNumberFormat="1" applyFont="1" applyBorder="1"/>
    <xf numFmtId="166" fontId="7" fillId="0" borderId="34" xfId="34" applyNumberFormat="1" applyFont="1" applyBorder="1"/>
    <xf numFmtId="15" fontId="0" fillId="3" borderId="1" xfId="0" applyNumberFormat="1" applyFill="1" applyBorder="1" applyAlignment="1">
      <alignment horizontal="center" vertical="center"/>
    </xf>
    <xf numFmtId="0" fontId="0" fillId="0" borderId="36" xfId="0" applyBorder="1" applyAlignment="1">
      <alignment horizontal="center" vertical="center"/>
    </xf>
    <xf numFmtId="0" fontId="22" fillId="6" borderId="20" xfId="35" applyFont="1" applyFill="1" applyBorder="1" applyAlignment="1">
      <alignment horizontal="center" vertical="center"/>
    </xf>
    <xf numFmtId="0" fontId="17" fillId="0" borderId="0" xfId="35" applyFont="1" applyAlignment="1">
      <alignment horizontal="center"/>
    </xf>
    <xf numFmtId="14" fontId="0" fillId="3" borderId="1" xfId="0" applyNumberFormat="1" applyFill="1" applyBorder="1" applyAlignment="1">
      <alignment horizontal="center" vertical="center"/>
    </xf>
    <xf numFmtId="166" fontId="0" fillId="3" borderId="1" xfId="0" applyNumberFormat="1" applyFill="1" applyBorder="1" applyAlignment="1">
      <alignment horizontal="center" vertical="center"/>
    </xf>
    <xf numFmtId="0" fontId="17" fillId="3" borderId="10" xfId="0" applyFont="1" applyFill="1" applyBorder="1" applyAlignment="1">
      <alignment horizontal="left" vertical="center" wrapText="1"/>
    </xf>
    <xf numFmtId="49" fontId="0" fillId="3" borderId="1" xfId="0" quotePrefix="1" applyNumberFormat="1" applyFill="1" applyBorder="1" applyAlignment="1">
      <alignment horizontal="center" vertical="center"/>
    </xf>
    <xf numFmtId="49" fontId="0" fillId="3" borderId="0" xfId="0" applyNumberFormat="1" applyFill="1" applyAlignment="1">
      <alignment horizontal="center" vertical="center"/>
    </xf>
    <xf numFmtId="49" fontId="0" fillId="16" borderId="0" xfId="0" applyNumberFormat="1" applyFill="1"/>
    <xf numFmtId="17" fontId="12" fillId="0" borderId="1" xfId="0" applyNumberFormat="1" applyFont="1" applyBorder="1" applyAlignment="1">
      <alignment horizontal="center" vertical="center"/>
    </xf>
    <xf numFmtId="0" fontId="0" fillId="0" borderId="22" xfId="0" applyBorder="1" applyAlignment="1">
      <alignment horizontal="center" vertical="center"/>
    </xf>
    <xf numFmtId="1" fontId="0" fillId="0" borderId="1" xfId="0" applyNumberFormat="1" applyBorder="1" applyAlignment="1">
      <alignment horizontal="center" vertical="center"/>
    </xf>
    <xf numFmtId="49" fontId="0" fillId="0" borderId="1" xfId="0" quotePrefix="1" applyNumberFormat="1" applyBorder="1" applyAlignment="1">
      <alignment horizontal="center" vertical="center"/>
    </xf>
    <xf numFmtId="166" fontId="44" fillId="0" borderId="1" xfId="61" applyNumberFormat="1" applyFont="1" applyBorder="1" applyAlignment="1">
      <alignment horizontal="left" vertical="center"/>
    </xf>
    <xf numFmtId="0" fontId="16" fillId="0" borderId="1" xfId="0" applyFont="1" applyBorder="1" applyAlignment="1">
      <alignment vertical="center"/>
    </xf>
    <xf numFmtId="0" fontId="37" fillId="0" borderId="59" xfId="0" applyFont="1" applyBorder="1" applyAlignment="1">
      <alignment horizontal="center" vertical="center" wrapText="1" readingOrder="1"/>
    </xf>
    <xf numFmtId="1" fontId="37" fillId="0" borderId="59" xfId="0" applyNumberFormat="1" applyFont="1" applyBorder="1" applyAlignment="1">
      <alignment horizontal="center" vertical="center" wrapText="1" readingOrder="1"/>
    </xf>
    <xf numFmtId="0" fontId="37" fillId="0" borderId="59" xfId="0" applyFont="1" applyBorder="1" applyAlignment="1">
      <alignment horizontal="left" vertical="center" wrapText="1" readingOrder="1"/>
    </xf>
    <xf numFmtId="17" fontId="37" fillId="0" borderId="59" xfId="0" applyNumberFormat="1" applyFont="1" applyBorder="1" applyAlignment="1">
      <alignment horizontal="center" vertical="center" wrapText="1" readingOrder="1"/>
    </xf>
    <xf numFmtId="17" fontId="38" fillId="0" borderId="59" xfId="0" applyNumberFormat="1" applyFont="1" applyBorder="1" applyAlignment="1">
      <alignment horizontal="left" vertical="center" wrapText="1" readingOrder="1"/>
    </xf>
    <xf numFmtId="17" fontId="37" fillId="0" borderId="59" xfId="0" applyNumberFormat="1" applyFont="1" applyBorder="1" applyAlignment="1">
      <alignment horizontal="left" vertical="center" wrapText="1" readingOrder="1"/>
    </xf>
    <xf numFmtId="0" fontId="0" fillId="0" borderId="0" xfId="0" applyAlignment="1">
      <alignment horizontal="center"/>
    </xf>
    <xf numFmtId="0" fontId="12" fillId="0" borderId="1" xfId="0" applyFont="1" applyBorder="1" applyAlignment="1">
      <alignment vertical="center"/>
    </xf>
    <xf numFmtId="0" fontId="12" fillId="0" borderId="0" xfId="0" applyFont="1" applyAlignment="1">
      <alignment vertical="center"/>
    </xf>
    <xf numFmtId="0" fontId="32" fillId="3" borderId="0" xfId="43" applyFont="1" applyFill="1"/>
    <xf numFmtId="0" fontId="21" fillId="0" borderId="0" xfId="43" applyFont="1" applyAlignment="1">
      <alignment horizontal="center" vertical="center"/>
    </xf>
    <xf numFmtId="0" fontId="32" fillId="0" borderId="0" xfId="43" applyFont="1"/>
    <xf numFmtId="0" fontId="17" fillId="0" borderId="0" xfId="43" applyFont="1"/>
    <xf numFmtId="0" fontId="12" fillId="0" borderId="1" xfId="0" applyFont="1" applyBorder="1"/>
    <xf numFmtId="0" fontId="12" fillId="0" borderId="0" xfId="0" applyFont="1"/>
    <xf numFmtId="166" fontId="12" fillId="0" borderId="1" xfId="0" applyNumberFormat="1" applyFont="1" applyBorder="1" applyAlignment="1">
      <alignment horizontal="center" vertical="center"/>
    </xf>
    <xf numFmtId="1" fontId="0" fillId="0" borderId="0" xfId="0" applyNumberFormat="1" applyAlignment="1">
      <alignment horizontal="center" vertical="center"/>
    </xf>
    <xf numFmtId="9" fontId="0" fillId="0" borderId="0" xfId="95" applyFont="1" applyAlignment="1">
      <alignment horizontal="center" vertical="center"/>
    </xf>
    <xf numFmtId="14" fontId="12" fillId="12" borderId="1" xfId="0" applyNumberFormat="1" applyFont="1" applyFill="1" applyBorder="1" applyAlignment="1">
      <alignment horizontal="center" vertical="center"/>
    </xf>
    <xf numFmtId="166" fontId="7" fillId="0" borderId="9" xfId="34" applyNumberFormat="1" applyFont="1" applyBorder="1" applyAlignment="1">
      <alignment horizontal="center" vertical="center"/>
    </xf>
    <xf numFmtId="166" fontId="7" fillId="0" borderId="9" xfId="34" applyNumberFormat="1" applyFont="1" applyBorder="1" applyAlignment="1">
      <alignment horizontal="center"/>
    </xf>
    <xf numFmtId="166" fontId="7" fillId="0" borderId="40" xfId="34" applyNumberFormat="1" applyFont="1" applyBorder="1" applyAlignment="1">
      <alignment horizontal="center"/>
    </xf>
    <xf numFmtId="0" fontId="13" fillId="2" borderId="0" xfId="35" applyFont="1" applyFill="1" applyAlignment="1">
      <alignment vertical="center"/>
    </xf>
    <xf numFmtId="0" fontId="13" fillId="2" borderId="0" xfId="35" applyFont="1" applyFill="1" applyAlignment="1">
      <alignment horizontal="right" vertical="center" wrapText="1"/>
    </xf>
    <xf numFmtId="0" fontId="13" fillId="2" borderId="0" xfId="35" applyFont="1" applyFill="1" applyAlignment="1">
      <alignment horizontal="center" vertical="center"/>
    </xf>
    <xf numFmtId="0" fontId="13" fillId="2" borderId="0" xfId="35" applyFont="1" applyFill="1" applyAlignment="1">
      <alignment horizontal="right" vertical="center"/>
    </xf>
    <xf numFmtId="0" fontId="12" fillId="3" borderId="9" xfId="0" applyFont="1" applyFill="1" applyBorder="1" applyAlignment="1">
      <alignment horizontal="center" vertical="center" wrapText="1"/>
    </xf>
    <xf numFmtId="0" fontId="15" fillId="3" borderId="26" xfId="0" applyFont="1" applyFill="1" applyBorder="1" applyAlignment="1">
      <alignment horizontal="center" vertical="center"/>
    </xf>
    <xf numFmtId="14" fontId="12" fillId="6" borderId="1" xfId="0" applyNumberFormat="1" applyFont="1" applyFill="1" applyBorder="1" applyAlignment="1">
      <alignment horizontal="center" vertical="center"/>
    </xf>
    <xf numFmtId="0" fontId="0" fillId="6" borderId="0" xfId="0" applyFill="1" applyAlignment="1">
      <alignment vertical="center"/>
    </xf>
    <xf numFmtId="0" fontId="17" fillId="0" borderId="0" xfId="43" applyFont="1" applyAlignment="1">
      <alignment horizontal="left" indent="1"/>
    </xf>
    <xf numFmtId="14" fontId="0" fillId="0" borderId="0" xfId="0" applyNumberFormat="1" applyAlignment="1">
      <alignment vertical="center"/>
    </xf>
    <xf numFmtId="49" fontId="12" fillId="3" borderId="1" xfId="0" applyNumberFormat="1" applyFont="1" applyFill="1" applyBorder="1" applyAlignment="1">
      <alignment horizontal="center" vertical="center"/>
    </xf>
    <xf numFmtId="0" fontId="0" fillId="12" borderId="10" xfId="0" applyFill="1" applyBorder="1" applyAlignment="1">
      <alignment horizontal="center" vertical="center"/>
    </xf>
    <xf numFmtId="0" fontId="0" fillId="19" borderId="1" xfId="0" applyFill="1" applyBorder="1" applyAlignment="1">
      <alignment horizontal="center" vertical="center"/>
    </xf>
    <xf numFmtId="0" fontId="0" fillId="13" borderId="2" xfId="0" applyFill="1" applyBorder="1" applyAlignment="1">
      <alignment horizontal="center" vertical="center"/>
    </xf>
    <xf numFmtId="0" fontId="12" fillId="3" borderId="22" xfId="0" applyFont="1" applyFill="1" applyBorder="1" applyAlignment="1">
      <alignment horizontal="center" vertical="center" wrapText="1"/>
    </xf>
    <xf numFmtId="0" fontId="12" fillId="3" borderId="12" xfId="0" applyFont="1" applyFill="1" applyBorder="1" applyAlignment="1">
      <alignment horizontal="center" vertical="center" wrapText="1"/>
    </xf>
    <xf numFmtId="0" fontId="12" fillId="3" borderId="23" xfId="0" applyFont="1" applyFill="1" applyBorder="1" applyAlignment="1">
      <alignment horizontal="center" vertical="center" wrapText="1"/>
    </xf>
    <xf numFmtId="14" fontId="12" fillId="11" borderId="1" xfId="0" applyNumberFormat="1" applyFont="1" applyFill="1" applyBorder="1" applyAlignment="1">
      <alignment horizontal="center" vertical="center"/>
    </xf>
    <xf numFmtId="49" fontId="12" fillId="11" borderId="1" xfId="0" applyNumberFormat="1" applyFont="1" applyFill="1" applyBorder="1" applyAlignment="1">
      <alignment horizontal="center" vertical="center"/>
    </xf>
    <xf numFmtId="49" fontId="12" fillId="3" borderId="21" xfId="0" applyNumberFormat="1" applyFont="1" applyFill="1" applyBorder="1" applyAlignment="1">
      <alignment horizontal="centerContinuous" vertical="center"/>
    </xf>
    <xf numFmtId="49" fontId="12" fillId="3" borderId="20" xfId="0" applyNumberFormat="1" applyFont="1" applyFill="1" applyBorder="1" applyAlignment="1">
      <alignment horizontal="centerContinuous" vertical="center"/>
    </xf>
    <xf numFmtId="49" fontId="12" fillId="3" borderId="22" xfId="0" applyNumberFormat="1" applyFont="1" applyFill="1" applyBorder="1" applyAlignment="1">
      <alignment horizontal="centerContinuous" vertical="center"/>
    </xf>
    <xf numFmtId="0" fontId="12" fillId="3" borderId="20" xfId="0" applyFont="1" applyFill="1" applyBorder="1" applyAlignment="1">
      <alignment horizontal="center" vertical="center" wrapText="1"/>
    </xf>
    <xf numFmtId="0" fontId="34" fillId="3" borderId="17" xfId="33" applyFont="1" applyFill="1" applyBorder="1"/>
    <xf numFmtId="0" fontId="34" fillId="3" borderId="18" xfId="33" applyFont="1" applyFill="1" applyBorder="1"/>
    <xf numFmtId="0" fontId="34" fillId="3" borderId="0" xfId="33" applyFont="1" applyFill="1" applyAlignment="1">
      <alignment horizontal="left"/>
    </xf>
    <xf numFmtId="0" fontId="15" fillId="3" borderId="26" xfId="0" applyFont="1" applyFill="1" applyBorder="1" applyAlignment="1">
      <alignment vertical="center"/>
    </xf>
    <xf numFmtId="0" fontId="15" fillId="3" borderId="27" xfId="0" applyFont="1" applyFill="1" applyBorder="1" applyAlignment="1">
      <alignment vertical="center"/>
    </xf>
    <xf numFmtId="0" fontId="0" fillId="0" borderId="1" xfId="0" applyBorder="1" applyAlignment="1">
      <alignment horizontal="centerContinuous" vertical="center"/>
    </xf>
    <xf numFmtId="0" fontId="0" fillId="11" borderId="1" xfId="0" applyFill="1" applyBorder="1" applyAlignment="1">
      <alignment horizontal="center" vertical="center"/>
    </xf>
    <xf numFmtId="14" fontId="0" fillId="0" borderId="0" xfId="0" applyNumberFormat="1" applyAlignment="1">
      <alignment horizontal="center" vertical="center"/>
    </xf>
    <xf numFmtId="49" fontId="12" fillId="3" borderId="45" xfId="0" applyNumberFormat="1" applyFont="1" applyFill="1" applyBorder="1" applyAlignment="1">
      <alignment horizontal="centerContinuous" vertical="center"/>
    </xf>
    <xf numFmtId="2" fontId="0" fillId="0" borderId="0" xfId="0" applyNumberFormat="1" applyAlignment="1">
      <alignment horizontal="center" vertical="center"/>
    </xf>
    <xf numFmtId="0" fontId="0" fillId="0" borderId="4" xfId="0" applyBorder="1" applyAlignment="1">
      <alignment vertical="center"/>
    </xf>
    <xf numFmtId="0" fontId="0" fillId="0" borderId="23" xfId="0" applyBorder="1" applyAlignment="1">
      <alignment horizontal="center" vertical="center"/>
    </xf>
    <xf numFmtId="0" fontId="12" fillId="13" borderId="2" xfId="0" applyFont="1" applyFill="1" applyBorder="1" applyAlignment="1">
      <alignment horizontal="center" vertical="top"/>
    </xf>
    <xf numFmtId="0" fontId="12" fillId="19" borderId="1" xfId="0" applyFont="1" applyFill="1" applyBorder="1" applyAlignment="1">
      <alignment horizontal="center" vertical="top"/>
    </xf>
    <xf numFmtId="0" fontId="12" fillId="12" borderId="10" xfId="0" applyFont="1" applyFill="1" applyBorder="1" applyAlignment="1">
      <alignment horizontal="center" vertical="top"/>
    </xf>
    <xf numFmtId="0" fontId="12" fillId="6" borderId="0" xfId="0" applyFont="1" applyFill="1" applyAlignment="1">
      <alignment horizontal="right" vertical="center"/>
    </xf>
    <xf numFmtId="0" fontId="16" fillId="12" borderId="1" xfId="0" applyFont="1" applyFill="1" applyBorder="1"/>
    <xf numFmtId="0" fontId="16" fillId="12" borderId="10" xfId="0" applyFont="1" applyFill="1" applyBorder="1"/>
    <xf numFmtId="0" fontId="0" fillId="0" borderId="16" xfId="0" applyBorder="1" applyAlignment="1">
      <alignment horizontal="center" vertical="center"/>
    </xf>
    <xf numFmtId="0" fontId="0" fillId="0" borderId="10" xfId="0" applyBorder="1" applyAlignment="1">
      <alignment vertical="center"/>
    </xf>
    <xf numFmtId="0" fontId="0" fillId="0" borderId="11" xfId="0" applyBorder="1" applyAlignment="1">
      <alignment vertical="center"/>
    </xf>
    <xf numFmtId="0" fontId="12" fillId="0" borderId="13" xfId="0" applyFont="1" applyBorder="1" applyAlignment="1">
      <alignment horizontal="left" vertical="center"/>
    </xf>
    <xf numFmtId="166" fontId="0" fillId="0" borderId="0" xfId="0" applyNumberFormat="1" applyAlignment="1">
      <alignment horizontal="center" vertical="center"/>
    </xf>
    <xf numFmtId="166" fontId="17" fillId="3" borderId="9" xfId="0" applyNumberFormat="1" applyFont="1" applyFill="1" applyBorder="1" applyAlignment="1">
      <alignment horizontal="center" vertical="center" wrapText="1"/>
    </xf>
    <xf numFmtId="166" fontId="17" fillId="3" borderId="1" xfId="0" applyNumberFormat="1" applyFont="1" applyFill="1" applyBorder="1" applyAlignment="1">
      <alignment horizontal="center" vertical="center" wrapText="1"/>
    </xf>
    <xf numFmtId="0" fontId="12" fillId="0" borderId="0" xfId="0" applyFont="1" applyAlignment="1">
      <alignment horizontal="left"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11" borderId="0" xfId="0" applyFill="1" applyAlignment="1">
      <alignment horizontal="center" vertical="center"/>
    </xf>
    <xf numFmtId="0" fontId="12" fillId="0" borderId="22" xfId="0" applyFont="1" applyBorder="1" applyAlignment="1">
      <alignment horizontal="center" vertical="center"/>
    </xf>
    <xf numFmtId="0" fontId="12" fillId="0" borderId="2" xfId="0" applyFont="1" applyBorder="1" applyAlignment="1">
      <alignment horizontal="center" vertical="center"/>
    </xf>
    <xf numFmtId="0" fontId="12" fillId="0" borderId="10" xfId="0" applyFont="1" applyBorder="1" applyAlignment="1">
      <alignment horizontal="center" vertical="center"/>
    </xf>
    <xf numFmtId="17" fontId="12" fillId="0" borderId="22" xfId="0" applyNumberFormat="1" applyFont="1" applyBorder="1" applyAlignment="1">
      <alignment horizontal="center" vertical="center"/>
    </xf>
    <xf numFmtId="17" fontId="12" fillId="0" borderId="2" xfId="0" applyNumberFormat="1" applyFont="1" applyBorder="1" applyAlignment="1">
      <alignment horizontal="center" vertical="center"/>
    </xf>
    <xf numFmtId="17" fontId="12" fillId="0" borderId="10" xfId="0" applyNumberFormat="1" applyFont="1" applyBorder="1" applyAlignment="1">
      <alignment horizontal="center" vertical="center"/>
    </xf>
    <xf numFmtId="0" fontId="12" fillId="23" borderId="1" xfId="0" applyFont="1" applyFill="1" applyBorder="1" applyAlignment="1">
      <alignment horizontal="center" vertical="center"/>
    </xf>
    <xf numFmtId="0" fontId="12" fillId="23" borderId="1" xfId="0" applyFont="1" applyFill="1" applyBorder="1" applyAlignment="1">
      <alignment horizontal="left" vertical="center"/>
    </xf>
    <xf numFmtId="9" fontId="31" fillId="23" borderId="22" xfId="95" applyFont="1" applyFill="1" applyBorder="1" applyAlignment="1">
      <alignment horizontal="center" vertical="top"/>
    </xf>
    <xf numFmtId="9" fontId="31" fillId="23" borderId="2" xfId="95" applyFont="1" applyFill="1" applyBorder="1" applyAlignment="1">
      <alignment horizontal="center" vertical="top"/>
    </xf>
    <xf numFmtId="9" fontId="31" fillId="23" borderId="1" xfId="95" applyFont="1" applyFill="1" applyBorder="1" applyAlignment="1">
      <alignment horizontal="center" vertical="top"/>
    </xf>
    <xf numFmtId="9" fontId="31" fillId="23" borderId="10" xfId="95" applyFont="1" applyFill="1" applyBorder="1" applyAlignment="1">
      <alignment horizontal="center" vertical="top"/>
    </xf>
    <xf numFmtId="174" fontId="0" fillId="0" borderId="1" xfId="0" applyNumberFormat="1" applyBorder="1" applyAlignment="1">
      <alignment horizontal="center" vertical="center"/>
    </xf>
    <xf numFmtId="9" fontId="28" fillId="0" borderId="22" xfId="95" applyFont="1" applyBorder="1" applyAlignment="1">
      <alignment horizontal="center" vertical="top"/>
    </xf>
    <xf numFmtId="9" fontId="28" fillId="0" borderId="2" xfId="95" applyFont="1" applyBorder="1" applyAlignment="1">
      <alignment horizontal="center" vertical="top"/>
    </xf>
    <xf numFmtId="9" fontId="28" fillId="0" borderId="1" xfId="95" applyFont="1" applyBorder="1" applyAlignment="1">
      <alignment horizontal="center" vertical="top"/>
    </xf>
    <xf numFmtId="9" fontId="28" fillId="0" borderId="10" xfId="95" applyFont="1" applyBorder="1" applyAlignment="1">
      <alignment horizontal="center" vertical="top"/>
    </xf>
    <xf numFmtId="0" fontId="0" fillId="0" borderId="1" xfId="0" applyBorder="1" applyAlignment="1">
      <alignment horizontal="right" vertical="center" indent="1"/>
    </xf>
    <xf numFmtId="0" fontId="28" fillId="0" borderId="22" xfId="95" applyNumberFormat="1" applyFont="1" applyBorder="1" applyAlignment="1">
      <alignment horizontal="center" vertical="top"/>
    </xf>
    <xf numFmtId="0" fontId="28" fillId="0" borderId="2" xfId="95" applyNumberFormat="1" applyFont="1" applyBorder="1" applyAlignment="1">
      <alignment horizontal="center" vertical="top"/>
    </xf>
    <xf numFmtId="0" fontId="28" fillId="0" borderId="1" xfId="95" applyNumberFormat="1" applyFont="1" applyBorder="1" applyAlignment="1">
      <alignment horizontal="center" vertical="top"/>
    </xf>
    <xf numFmtId="0" fontId="28" fillId="0" borderId="10" xfId="95" applyNumberFormat="1" applyFont="1" applyBorder="1" applyAlignment="1">
      <alignment horizontal="center" vertical="top"/>
    </xf>
    <xf numFmtId="0" fontId="0" fillId="9" borderId="1" xfId="0" applyFill="1" applyBorder="1" applyAlignment="1">
      <alignment horizontal="right" vertical="center" indent="1"/>
    </xf>
    <xf numFmtId="0" fontId="0" fillId="9" borderId="1" xfId="0" applyFill="1" applyBorder="1" applyAlignment="1">
      <alignment horizontal="left" vertical="center"/>
    </xf>
    <xf numFmtId="0" fontId="0" fillId="9" borderId="1" xfId="0" applyFill="1" applyBorder="1" applyAlignment="1">
      <alignment horizontal="center" vertical="center"/>
    </xf>
    <xf numFmtId="0" fontId="0" fillId="9" borderId="0" xfId="0" applyFill="1" applyAlignment="1">
      <alignment horizontal="center" vertical="center"/>
    </xf>
    <xf numFmtId="174" fontId="0" fillId="9" borderId="1" xfId="0" applyNumberFormat="1" applyFill="1" applyBorder="1" applyAlignment="1">
      <alignment horizontal="center" vertical="center"/>
    </xf>
    <xf numFmtId="175" fontId="0" fillId="9" borderId="1" xfId="98" applyNumberFormat="1" applyFont="1" applyFill="1" applyBorder="1" applyAlignment="1">
      <alignment horizontal="center" vertical="center"/>
    </xf>
    <xf numFmtId="0" fontId="28" fillId="9" borderId="22" xfId="95" applyNumberFormat="1" applyFont="1" applyFill="1" applyBorder="1" applyAlignment="1">
      <alignment horizontal="center" vertical="top"/>
    </xf>
    <xf numFmtId="0" fontId="28" fillId="9" borderId="2" xfId="95" applyNumberFormat="1" applyFont="1" applyFill="1" applyBorder="1" applyAlignment="1">
      <alignment horizontal="center" vertical="top"/>
    </xf>
    <xf numFmtId="0" fontId="28" fillId="9" borderId="1" xfId="95" applyNumberFormat="1" applyFont="1" applyFill="1" applyBorder="1" applyAlignment="1">
      <alignment horizontal="center" vertical="top"/>
    </xf>
    <xf numFmtId="0" fontId="28" fillId="9" borderId="10" xfId="95" applyNumberFormat="1" applyFont="1" applyFill="1" applyBorder="1" applyAlignment="1">
      <alignment horizontal="center" vertical="top"/>
    </xf>
    <xf numFmtId="9" fontId="28" fillId="9" borderId="22" xfId="95" applyFont="1" applyFill="1" applyBorder="1" applyAlignment="1">
      <alignment horizontal="center" vertical="top"/>
    </xf>
    <xf numFmtId="9" fontId="28" fillId="9" borderId="2" xfId="95" applyFont="1" applyFill="1" applyBorder="1" applyAlignment="1">
      <alignment horizontal="center" vertical="top"/>
    </xf>
    <xf numFmtId="9" fontId="28" fillId="9" borderId="1" xfId="95" applyFont="1" applyFill="1" applyBorder="1" applyAlignment="1">
      <alignment horizontal="center" vertical="top"/>
    </xf>
    <xf numFmtId="9" fontId="28" fillId="9" borderId="10" xfId="95" applyFont="1" applyFill="1" applyBorder="1" applyAlignment="1">
      <alignment horizontal="center" vertical="top"/>
    </xf>
    <xf numFmtId="9" fontId="0" fillId="9" borderId="1" xfId="95" applyFont="1" applyFill="1" applyBorder="1" applyAlignment="1">
      <alignment horizontal="center" vertical="center"/>
    </xf>
    <xf numFmtId="43" fontId="0" fillId="9" borderId="1" xfId="98" applyFont="1" applyFill="1" applyBorder="1" applyAlignment="1">
      <alignment horizontal="right" vertical="center" indent="1"/>
    </xf>
    <xf numFmtId="43" fontId="0" fillId="9" borderId="1" xfId="98" applyFont="1" applyFill="1" applyBorder="1" applyAlignment="1">
      <alignment horizontal="left" vertical="center"/>
    </xf>
    <xf numFmtId="43" fontId="0" fillId="9" borderId="1" xfId="98" applyFont="1" applyFill="1" applyBorder="1" applyAlignment="1">
      <alignment horizontal="center" vertical="center"/>
    </xf>
    <xf numFmtId="0" fontId="0" fillId="9" borderId="22" xfId="98" applyNumberFormat="1" applyFont="1" applyFill="1" applyBorder="1" applyAlignment="1">
      <alignment horizontal="center" vertical="center"/>
    </xf>
    <xf numFmtId="43" fontId="28" fillId="9" borderId="22" xfId="98" applyFont="1" applyFill="1" applyBorder="1" applyAlignment="1">
      <alignment horizontal="center" vertical="top"/>
    </xf>
    <xf numFmtId="43" fontId="28" fillId="9" borderId="2" xfId="98" applyFont="1" applyFill="1" applyBorder="1" applyAlignment="1">
      <alignment horizontal="center" vertical="top"/>
    </xf>
    <xf numFmtId="43" fontId="28" fillId="9" borderId="1" xfId="98" applyFont="1" applyFill="1" applyBorder="1" applyAlignment="1">
      <alignment horizontal="center" vertical="top"/>
    </xf>
    <xf numFmtId="43" fontId="28" fillId="9" borderId="10" xfId="98" applyFont="1" applyFill="1" applyBorder="1" applyAlignment="1">
      <alignment horizontal="center" vertical="top"/>
    </xf>
    <xf numFmtId="43" fontId="0" fillId="9" borderId="0" xfId="98" applyFont="1" applyFill="1" applyAlignment="1">
      <alignment horizontal="center" vertical="center"/>
    </xf>
    <xf numFmtId="173" fontId="28" fillId="9" borderId="1" xfId="98" applyNumberFormat="1" applyFont="1" applyFill="1" applyBorder="1" applyAlignment="1">
      <alignment horizontal="center" vertical="top"/>
    </xf>
    <xf numFmtId="173" fontId="28" fillId="9" borderId="10" xfId="98" applyNumberFormat="1" applyFont="1" applyFill="1" applyBorder="1" applyAlignment="1">
      <alignment horizontal="center" vertical="top"/>
    </xf>
    <xf numFmtId="0" fontId="12" fillId="23" borderId="22" xfId="0" applyFont="1" applyFill="1" applyBorder="1" applyAlignment="1">
      <alignment horizontal="center" vertical="center"/>
    </xf>
    <xf numFmtId="0" fontId="0" fillId="9" borderId="1" xfId="98" applyNumberFormat="1" applyFont="1" applyFill="1" applyBorder="1" applyAlignment="1">
      <alignment horizontal="center" vertical="center"/>
    </xf>
    <xf numFmtId="0" fontId="0" fillId="9" borderId="22" xfId="0" applyFill="1" applyBorder="1" applyAlignment="1">
      <alignment horizontal="center" vertical="center"/>
    </xf>
    <xf numFmtId="1" fontId="0" fillId="9" borderId="22" xfId="0" applyNumberFormat="1" applyFill="1" applyBorder="1" applyAlignment="1">
      <alignment horizontal="center" vertical="center"/>
    </xf>
    <xf numFmtId="9" fontId="0" fillId="0" borderId="1" xfId="95" applyFont="1" applyBorder="1" applyAlignment="1">
      <alignment horizontal="center" vertical="center"/>
    </xf>
    <xf numFmtId="9" fontId="0" fillId="9" borderId="22" xfId="95" applyFont="1" applyFill="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2" fillId="6" borderId="14" xfId="0" applyFont="1" applyFill="1" applyBorder="1" applyAlignment="1">
      <alignment horizontal="center" vertical="center" wrapText="1"/>
    </xf>
    <xf numFmtId="0" fontId="12" fillId="6" borderId="16" xfId="0" applyFont="1" applyFill="1" applyBorder="1" applyAlignment="1">
      <alignment horizontal="center" vertical="center"/>
    </xf>
    <xf numFmtId="14" fontId="12" fillId="6" borderId="10" xfId="0" applyNumberFormat="1" applyFont="1" applyFill="1" applyBorder="1" applyAlignment="1">
      <alignment horizontal="center" vertical="center"/>
    </xf>
    <xf numFmtId="0" fontId="12" fillId="0" borderId="8" xfId="0" applyFont="1" applyBorder="1" applyAlignment="1">
      <alignment horizontal="center" vertical="center"/>
    </xf>
    <xf numFmtId="0" fontId="12" fillId="0" borderId="4" xfId="0" applyFont="1" applyBorder="1" applyAlignment="1">
      <alignment vertical="center"/>
    </xf>
    <xf numFmtId="0" fontId="12" fillId="12" borderId="4" xfId="0" applyFont="1" applyFill="1" applyBorder="1" applyAlignment="1">
      <alignment horizontal="center" vertical="center"/>
    </xf>
    <xf numFmtId="0" fontId="12" fillId="6" borderId="4" xfId="0" applyFont="1" applyFill="1" applyBorder="1" applyAlignment="1">
      <alignment horizontal="center" vertical="center"/>
    </xf>
    <xf numFmtId="0" fontId="12" fillId="6" borderId="11" xfId="0" applyFont="1" applyFill="1" applyBorder="1" applyAlignment="1">
      <alignment horizontal="center" vertical="center"/>
    </xf>
    <xf numFmtId="9" fontId="0" fillId="0" borderId="22" xfId="95" applyFont="1" applyBorder="1" applyAlignment="1">
      <alignment horizontal="center" vertical="center"/>
    </xf>
    <xf numFmtId="166" fontId="17" fillId="3" borderId="3" xfId="0" applyNumberFormat="1" applyFont="1" applyFill="1" applyBorder="1" applyAlignment="1">
      <alignment horizontal="center" vertical="center" wrapText="1"/>
    </xf>
    <xf numFmtId="170" fontId="17" fillId="3" borderId="41" xfId="35" applyNumberFormat="1" applyFont="1" applyFill="1" applyBorder="1" applyAlignment="1">
      <alignment horizontal="center" vertical="center"/>
    </xf>
    <xf numFmtId="166" fontId="12" fillId="12" borderId="1" xfId="0" applyNumberFormat="1" applyFont="1" applyFill="1" applyBorder="1" applyAlignment="1">
      <alignment horizontal="center" vertical="center"/>
    </xf>
    <xf numFmtId="0" fontId="0" fillId="3" borderId="22" xfId="0" applyFill="1" applyBorder="1" applyAlignment="1">
      <alignment horizontal="center" vertical="center"/>
    </xf>
    <xf numFmtId="0" fontId="0" fillId="3" borderId="20" xfId="0" applyFill="1" applyBorder="1" applyAlignment="1">
      <alignment horizontal="center" vertical="center"/>
    </xf>
    <xf numFmtId="0" fontId="17" fillId="3" borderId="3" xfId="0" applyFont="1" applyFill="1" applyBorder="1" applyAlignment="1">
      <alignment horizontal="center" vertical="center" wrapText="1"/>
    </xf>
    <xf numFmtId="0" fontId="22" fillId="3" borderId="42" xfId="35" applyFont="1" applyFill="1" applyBorder="1" applyAlignment="1">
      <alignment vertical="center"/>
    </xf>
    <xf numFmtId="0" fontId="22" fillId="3" borderId="17" xfId="35" applyFont="1" applyFill="1" applyBorder="1" applyAlignment="1">
      <alignment vertical="center"/>
    </xf>
    <xf numFmtId="0" fontId="22" fillId="3" borderId="43" xfId="35" applyFont="1" applyFill="1" applyBorder="1" applyAlignment="1">
      <alignment vertical="center"/>
    </xf>
    <xf numFmtId="166" fontId="12" fillId="3" borderId="6" xfId="0" applyNumberFormat="1" applyFont="1" applyFill="1" applyBorder="1" applyAlignment="1">
      <alignment horizontal="center" vertical="center"/>
    </xf>
    <xf numFmtId="0" fontId="0" fillId="3" borderId="6" xfId="0" applyFill="1" applyBorder="1" applyAlignment="1">
      <alignment horizontal="center" vertical="center"/>
    </xf>
    <xf numFmtId="0" fontId="0" fillId="3" borderId="19" xfId="0" applyFill="1" applyBorder="1" applyAlignment="1">
      <alignment horizontal="center" vertical="center"/>
    </xf>
    <xf numFmtId="166" fontId="0" fillId="3" borderId="0" xfId="0" applyNumberFormat="1" applyFill="1" applyAlignment="1">
      <alignment horizontal="center" vertical="center"/>
    </xf>
    <xf numFmtId="0" fontId="12" fillId="0" borderId="54" xfId="0" applyFont="1" applyBorder="1" applyAlignment="1">
      <alignment horizontal="center" vertical="center" wrapText="1"/>
    </xf>
    <xf numFmtId="0" fontId="12" fillId="6" borderId="14" xfId="0" applyFont="1" applyFill="1" applyBorder="1" applyAlignment="1">
      <alignment horizontal="center" vertical="center"/>
    </xf>
    <xf numFmtId="0" fontId="12" fillId="24" borderId="14" xfId="0" applyFont="1" applyFill="1" applyBorder="1" applyAlignment="1">
      <alignment horizontal="center" vertical="center"/>
    </xf>
    <xf numFmtId="0" fontId="12" fillId="25" borderId="14" xfId="0" applyFont="1" applyFill="1" applyBorder="1" applyAlignment="1">
      <alignment horizontal="center" vertical="center"/>
    </xf>
    <xf numFmtId="0" fontId="12" fillId="25" borderId="16" xfId="0" applyFont="1" applyFill="1" applyBorder="1" applyAlignment="1">
      <alignment horizontal="center" vertical="center"/>
    </xf>
    <xf numFmtId="0" fontId="12" fillId="6" borderId="8" xfId="0" applyFont="1" applyFill="1" applyBorder="1" applyAlignment="1">
      <alignment horizontal="center" vertical="center"/>
    </xf>
    <xf numFmtId="0" fontId="12" fillId="0" borderId="29" xfId="0" applyFont="1" applyBorder="1" applyAlignment="1">
      <alignment vertical="center" wrapText="1"/>
    </xf>
    <xf numFmtId="0" fontId="12" fillId="0" borderId="29" xfId="0" applyFont="1" applyBorder="1" applyAlignment="1">
      <alignment horizontal="center" vertical="center" wrapText="1"/>
    </xf>
    <xf numFmtId="0" fontId="12" fillId="24" borderId="29" xfId="0" applyFont="1" applyFill="1" applyBorder="1" applyAlignment="1">
      <alignment horizontal="center" vertical="center" wrapText="1"/>
    </xf>
    <xf numFmtId="0" fontId="12" fillId="25" borderId="29" xfId="0" applyFont="1" applyFill="1" applyBorder="1" applyAlignment="1">
      <alignment horizontal="center" vertical="center" wrapText="1"/>
    </xf>
    <xf numFmtId="0" fontId="12" fillId="25" borderId="63" xfId="0" applyFont="1" applyFill="1" applyBorder="1" applyAlignment="1">
      <alignment horizontal="center" vertical="center" wrapText="1"/>
    </xf>
    <xf numFmtId="0" fontId="0" fillId="3" borderId="0" xfId="0" applyFill="1" applyAlignment="1">
      <alignment vertical="center" wrapText="1"/>
    </xf>
    <xf numFmtId="0" fontId="0" fillId="0" borderId="14" xfId="0" applyBorder="1" applyAlignment="1">
      <alignment vertical="center"/>
    </xf>
    <xf numFmtId="0" fontId="0" fillId="24" borderId="14" xfId="0" applyFill="1" applyBorder="1" applyAlignment="1">
      <alignment horizontal="center" vertical="center"/>
    </xf>
    <xf numFmtId="0" fontId="0" fillId="25" borderId="14" xfId="0" applyFill="1" applyBorder="1" applyAlignment="1">
      <alignment horizontal="center" vertical="center"/>
    </xf>
    <xf numFmtId="0" fontId="0" fillId="25" borderId="16" xfId="0" applyFill="1" applyBorder="1" applyAlignment="1">
      <alignment horizontal="center" vertical="center"/>
    </xf>
    <xf numFmtId="0" fontId="0" fillId="24" borderId="1" xfId="0" applyFill="1" applyBorder="1" applyAlignment="1">
      <alignment horizontal="center" vertical="center"/>
    </xf>
    <xf numFmtId="0" fontId="0" fillId="25" borderId="1" xfId="0" applyFill="1" applyBorder="1" applyAlignment="1">
      <alignment horizontal="center" vertical="center"/>
    </xf>
    <xf numFmtId="0" fontId="0" fillId="25" borderId="10" xfId="0" applyFill="1" applyBorder="1" applyAlignment="1">
      <alignment horizontal="center" vertical="center"/>
    </xf>
    <xf numFmtId="0" fontId="0" fillId="24" borderId="4" xfId="0" applyFill="1" applyBorder="1" applyAlignment="1">
      <alignment horizontal="center" vertical="center"/>
    </xf>
    <xf numFmtId="0" fontId="0" fillId="25" borderId="4" xfId="0" applyFill="1" applyBorder="1" applyAlignment="1">
      <alignment horizontal="center" vertical="center"/>
    </xf>
    <xf numFmtId="0" fontId="0" fillId="25" borderId="11" xfId="0" applyFill="1" applyBorder="1" applyAlignment="1">
      <alignment horizontal="center" vertical="center"/>
    </xf>
    <xf numFmtId="0" fontId="17" fillId="3" borderId="30" xfId="0" applyFont="1" applyFill="1" applyBorder="1" applyAlignment="1">
      <alignment horizontal="center" vertical="center" wrapText="1"/>
    </xf>
    <xf numFmtId="0" fontId="17" fillId="3" borderId="28" xfId="0" applyFont="1" applyFill="1" applyBorder="1" applyAlignment="1">
      <alignment horizontal="center" vertical="center"/>
    </xf>
    <xf numFmtId="166" fontId="12" fillId="6" borderId="10" xfId="0" applyNumberFormat="1" applyFont="1" applyFill="1" applyBorder="1" applyAlignment="1">
      <alignment horizontal="center" vertical="center"/>
    </xf>
    <xf numFmtId="166" fontId="12" fillId="6" borderId="1" xfId="0" applyNumberFormat="1" applyFont="1" applyFill="1" applyBorder="1" applyAlignment="1">
      <alignment horizontal="center" vertical="center"/>
    </xf>
    <xf numFmtId="0" fontId="22" fillId="18" borderId="9" xfId="43" applyFont="1" applyFill="1" applyBorder="1" applyAlignment="1">
      <alignment horizontal="center" vertical="center" wrapText="1"/>
    </xf>
    <xf numFmtId="0" fontId="19" fillId="0" borderId="0" xfId="43" applyFont="1" applyAlignment="1">
      <alignment horizontal="center" vertical="center"/>
    </xf>
    <xf numFmtId="0" fontId="43" fillId="3" borderId="0" xfId="0" applyFont="1" applyFill="1" applyAlignment="1">
      <alignment vertical="center"/>
    </xf>
    <xf numFmtId="0" fontId="17" fillId="3" borderId="0" xfId="0" applyFont="1" applyFill="1" applyAlignment="1">
      <alignment vertical="center"/>
    </xf>
    <xf numFmtId="170" fontId="22" fillId="3" borderId="10" xfId="0" applyNumberFormat="1" applyFont="1" applyFill="1" applyBorder="1" applyAlignment="1">
      <alignment horizontal="right" vertical="center"/>
    </xf>
    <xf numFmtId="0" fontId="17" fillId="3" borderId="0" xfId="0" applyFont="1" applyFill="1" applyAlignment="1">
      <alignment horizontal="center" vertical="center"/>
    </xf>
    <xf numFmtId="170" fontId="27" fillId="3" borderId="11" xfId="0" applyNumberFormat="1" applyFont="1" applyFill="1" applyBorder="1" applyAlignment="1">
      <alignment horizontal="right" vertical="center"/>
    </xf>
    <xf numFmtId="0" fontId="28" fillId="3" borderId="0" xfId="99" applyFont="1" applyFill="1"/>
    <xf numFmtId="0" fontId="20" fillId="3" borderId="42" xfId="33" applyFont="1" applyFill="1" applyBorder="1"/>
    <xf numFmtId="0" fontId="20" fillId="3" borderId="17" xfId="33" applyFont="1" applyFill="1" applyBorder="1"/>
    <xf numFmtId="0" fontId="58" fillId="3" borderId="17" xfId="33" applyFont="1" applyFill="1" applyBorder="1"/>
    <xf numFmtId="0" fontId="28" fillId="3" borderId="0" xfId="99" applyFont="1" applyFill="1" applyAlignment="1">
      <alignment horizontal="center" vertical="center"/>
    </xf>
    <xf numFmtId="0" fontId="29" fillId="3" borderId="0" xfId="99" quotePrefix="1" applyFont="1" applyFill="1" applyAlignment="1">
      <alignment horizontal="center" vertical="center"/>
    </xf>
    <xf numFmtId="0" fontId="26" fillId="8" borderId="29" xfId="99" applyFont="1" applyFill="1" applyBorder="1" applyAlignment="1">
      <alignment horizontal="center"/>
    </xf>
    <xf numFmtId="0" fontId="26" fillId="8" borderId="9" xfId="99" applyFont="1" applyFill="1" applyBorder="1" applyAlignment="1">
      <alignment horizontal="center"/>
    </xf>
    <xf numFmtId="0" fontId="28" fillId="11" borderId="1" xfId="99" applyFont="1" applyFill="1" applyBorder="1" applyAlignment="1">
      <alignment horizontal="center" vertical="center"/>
    </xf>
    <xf numFmtId="0" fontId="26" fillId="7" borderId="1" xfId="99" applyFont="1" applyFill="1" applyBorder="1" applyAlignment="1">
      <alignment horizontal="center" vertical="center"/>
    </xf>
    <xf numFmtId="0" fontId="29" fillId="13" borderId="30" xfId="99" applyFont="1" applyFill="1" applyBorder="1" applyAlignment="1">
      <alignment horizontal="right" vertical="center"/>
    </xf>
    <xf numFmtId="0" fontId="34" fillId="13" borderId="0" xfId="99" applyFont="1" applyFill="1" applyAlignment="1">
      <alignment horizontal="center"/>
    </xf>
    <xf numFmtId="0" fontId="31" fillId="13" borderId="0" xfId="99" applyFont="1" applyFill="1"/>
    <xf numFmtId="0" fontId="31" fillId="13" borderId="0" xfId="99" applyFont="1" applyFill="1" applyAlignment="1">
      <alignment horizontal="center"/>
    </xf>
    <xf numFmtId="0" fontId="28" fillId="3" borderId="0" xfId="99" applyFont="1" applyFill="1" applyAlignment="1">
      <alignment horizontal="center"/>
    </xf>
    <xf numFmtId="0" fontId="31" fillId="3" borderId="0" xfId="99" applyFont="1" applyFill="1" applyAlignment="1">
      <alignment horizontal="center"/>
    </xf>
    <xf numFmtId="0" fontId="28" fillId="3" borderId="31" xfId="99" applyFont="1" applyFill="1" applyBorder="1"/>
    <xf numFmtId="0" fontId="34" fillId="3" borderId="0" xfId="99" applyFont="1" applyFill="1"/>
    <xf numFmtId="0" fontId="34" fillId="3" borderId="0" xfId="99" applyFont="1" applyFill="1" applyAlignment="1">
      <alignment horizontal="center"/>
    </xf>
    <xf numFmtId="16" fontId="30" fillId="3" borderId="0" xfId="99" quotePrefix="1" applyNumberFormat="1" applyFont="1" applyFill="1" applyAlignment="1">
      <alignment horizontal="center" vertical="center"/>
    </xf>
    <xf numFmtId="0" fontId="28" fillId="13" borderId="30" xfId="99" applyFont="1" applyFill="1" applyBorder="1" applyAlignment="1">
      <alignment horizontal="center" vertical="center"/>
    </xf>
    <xf numFmtId="0" fontId="28" fillId="13" borderId="0" xfId="99" applyFont="1" applyFill="1"/>
    <xf numFmtId="1" fontId="28" fillId="13" borderId="30" xfId="99" applyNumberFormat="1" applyFont="1" applyFill="1" applyBorder="1" applyAlignment="1">
      <alignment horizontal="center" vertical="center"/>
    </xf>
    <xf numFmtId="0" fontId="29" fillId="3" borderId="0" xfId="99" applyFont="1" applyFill="1"/>
    <xf numFmtId="0" fontId="35" fillId="3" borderId="0" xfId="99" applyFont="1" applyFill="1"/>
    <xf numFmtId="0" fontId="28" fillId="17" borderId="1" xfId="99" applyFont="1" applyFill="1" applyBorder="1" applyAlignment="1">
      <alignment horizontal="center"/>
    </xf>
    <xf numFmtId="0" fontId="26" fillId="0" borderId="1" xfId="99" applyFont="1" applyBorder="1" applyAlignment="1">
      <alignment horizontal="center"/>
    </xf>
    <xf numFmtId="0" fontId="28" fillId="3" borderId="0" xfId="100" applyNumberFormat="1" applyFont="1" applyFill="1" applyBorder="1" applyAlignment="1">
      <alignment horizontal="center" vertical="center"/>
    </xf>
    <xf numFmtId="0" fontId="28" fillId="3" borderId="31" xfId="99" applyFont="1" applyFill="1" applyBorder="1" applyAlignment="1">
      <alignment horizontal="center" vertical="center"/>
    </xf>
    <xf numFmtId="0" fontId="34" fillId="13" borderId="0" xfId="99" applyFont="1" applyFill="1" applyAlignment="1">
      <alignment horizontal="left"/>
    </xf>
    <xf numFmtId="0" fontId="28" fillId="17" borderId="1" xfId="99" applyFont="1" applyFill="1" applyBorder="1" applyAlignment="1">
      <alignment horizontal="center" vertical="center"/>
    </xf>
    <xf numFmtId="0" fontId="26" fillId="0" borderId="9" xfId="99" applyFont="1" applyBorder="1" applyAlignment="1">
      <alignment horizontal="center"/>
    </xf>
    <xf numFmtId="0" fontId="28" fillId="3" borderId="0" xfId="99" applyFont="1" applyFill="1" applyAlignment="1">
      <alignment vertical="center"/>
    </xf>
    <xf numFmtId="0" fontId="31" fillId="3" borderId="0" xfId="99" applyFont="1" applyFill="1" applyAlignment="1">
      <alignment horizontal="center" vertical="center"/>
    </xf>
    <xf numFmtId="0" fontId="31" fillId="0" borderId="0" xfId="99" applyFont="1" applyAlignment="1">
      <alignment vertical="center"/>
    </xf>
    <xf numFmtId="0" fontId="28" fillId="3" borderId="30" xfId="99" applyFont="1" applyFill="1" applyBorder="1" applyAlignment="1">
      <alignment horizontal="center"/>
    </xf>
    <xf numFmtId="0" fontId="30" fillId="3" borderId="30" xfId="99" applyFont="1" applyFill="1" applyBorder="1" applyAlignment="1">
      <alignment horizontal="right" vertical="center"/>
    </xf>
    <xf numFmtId="0" fontId="30" fillId="3" borderId="0" xfId="99" quotePrefix="1" applyFont="1" applyFill="1" applyAlignment="1">
      <alignment horizontal="center" vertical="center"/>
    </xf>
    <xf numFmtId="0" fontId="30" fillId="3" borderId="0" xfId="99" applyFont="1" applyFill="1" applyAlignment="1">
      <alignment horizontal="center" vertical="center"/>
    </xf>
    <xf numFmtId="49" fontId="30" fillId="3" borderId="0" xfId="99" quotePrefix="1" applyNumberFormat="1" applyFont="1" applyFill="1" applyAlignment="1">
      <alignment horizontal="center" vertical="center"/>
    </xf>
    <xf numFmtId="0" fontId="31" fillId="3" borderId="31" xfId="99" applyFont="1" applyFill="1" applyBorder="1" applyAlignment="1">
      <alignment horizontal="center" vertical="center"/>
    </xf>
    <xf numFmtId="0" fontId="31" fillId="3" borderId="0" xfId="99" applyFont="1" applyFill="1"/>
    <xf numFmtId="0" fontId="28" fillId="3" borderId="30" xfId="99" applyFont="1" applyFill="1" applyBorder="1" applyAlignment="1">
      <alignment horizontal="center" vertical="center"/>
    </xf>
    <xf numFmtId="1" fontId="28" fillId="3" borderId="0" xfId="99" applyNumberFormat="1" applyFont="1" applyFill="1" applyAlignment="1">
      <alignment horizontal="center"/>
    </xf>
    <xf numFmtId="49" fontId="30" fillId="3" borderId="0" xfId="99" applyNumberFormat="1" applyFont="1" applyFill="1" applyAlignment="1">
      <alignment horizontal="center" vertical="center"/>
    </xf>
    <xf numFmtId="16" fontId="30" fillId="3" borderId="0" xfId="99" applyNumberFormat="1" applyFont="1" applyFill="1" applyAlignment="1">
      <alignment horizontal="center" vertical="center"/>
    </xf>
    <xf numFmtId="0" fontId="30" fillId="3" borderId="0" xfId="99" applyFont="1" applyFill="1"/>
    <xf numFmtId="0" fontId="30" fillId="3" borderId="31" xfId="99" applyFont="1" applyFill="1" applyBorder="1"/>
    <xf numFmtId="1" fontId="28" fillId="3" borderId="30" xfId="99" applyNumberFormat="1" applyFont="1" applyFill="1" applyBorder="1" applyAlignment="1">
      <alignment vertical="center"/>
    </xf>
    <xf numFmtId="9" fontId="28" fillId="3" borderId="30" xfId="101" applyFont="1" applyFill="1" applyBorder="1" applyAlignment="1">
      <alignment vertical="center"/>
    </xf>
    <xf numFmtId="0" fontId="26" fillId="0" borderId="1" xfId="99" applyFont="1" applyBorder="1" applyAlignment="1">
      <alignment horizontal="center" vertical="center"/>
    </xf>
    <xf numFmtId="0" fontId="26" fillId="3" borderId="9" xfId="99" applyFont="1" applyFill="1" applyBorder="1" applyAlignment="1">
      <alignment horizontal="center"/>
    </xf>
    <xf numFmtId="0" fontId="30" fillId="3" borderId="30" xfId="99" applyFont="1" applyFill="1" applyBorder="1" applyAlignment="1">
      <alignment horizontal="center" vertical="center"/>
    </xf>
    <xf numFmtId="0" fontId="31" fillId="11" borderId="0" xfId="99" applyFont="1" applyFill="1" applyAlignment="1">
      <alignment horizontal="center" vertical="center"/>
    </xf>
    <xf numFmtId="1" fontId="28" fillId="0" borderId="30" xfId="99" applyNumberFormat="1" applyFont="1" applyBorder="1" applyAlignment="1">
      <alignment vertical="center"/>
    </xf>
    <xf numFmtId="0" fontId="28" fillId="0" borderId="0" xfId="100" applyNumberFormat="1" applyFont="1" applyFill="1" applyBorder="1" applyAlignment="1">
      <alignment horizontal="center" vertical="center"/>
    </xf>
    <xf numFmtId="0" fontId="28" fillId="0" borderId="31" xfId="99" applyFont="1" applyBorder="1" applyAlignment="1">
      <alignment horizontal="center" vertical="center"/>
    </xf>
    <xf numFmtId="0" fontId="28" fillId="0" borderId="0" xfId="99" applyFont="1"/>
    <xf numFmtId="0" fontId="32" fillId="3" borderId="30" xfId="99" applyFont="1" applyFill="1" applyBorder="1" applyAlignment="1">
      <alignment horizontal="center" vertical="center"/>
    </xf>
    <xf numFmtId="0" fontId="28" fillId="3" borderId="0" xfId="99" applyFont="1" applyFill="1" applyAlignment="1">
      <alignment horizontal="right" vertical="center"/>
    </xf>
    <xf numFmtId="0" fontId="32" fillId="3" borderId="0" xfId="99" applyFont="1" applyFill="1"/>
    <xf numFmtId="0" fontId="28" fillId="3" borderId="66" xfId="99" applyFont="1" applyFill="1" applyBorder="1" applyAlignment="1">
      <alignment horizontal="center"/>
    </xf>
    <xf numFmtId="0" fontId="28" fillId="3" borderId="67" xfId="99" applyFont="1" applyFill="1" applyBorder="1" applyAlignment="1">
      <alignment horizontal="center" vertical="center"/>
    </xf>
    <xf numFmtId="0" fontId="28" fillId="3" borderId="68" xfId="99" applyFont="1" applyFill="1" applyBorder="1"/>
    <xf numFmtId="0" fontId="26" fillId="11" borderId="9" xfId="99" applyFont="1" applyFill="1" applyBorder="1" applyAlignment="1">
      <alignment horizontal="center"/>
    </xf>
    <xf numFmtId="0" fontId="28" fillId="3" borderId="0" xfId="99" applyFont="1" applyFill="1" applyAlignment="1">
      <alignment horizontal="left" vertical="center"/>
    </xf>
    <xf numFmtId="0" fontId="31" fillId="11" borderId="1" xfId="99" applyFont="1" applyFill="1" applyBorder="1" applyAlignment="1">
      <alignment horizontal="center" vertical="center"/>
    </xf>
    <xf numFmtId="0" fontId="31" fillId="0" borderId="30" xfId="99" applyFont="1" applyBorder="1" applyAlignment="1">
      <alignment horizontal="left" vertical="center"/>
    </xf>
    <xf numFmtId="0" fontId="29" fillId="3" borderId="30" xfId="99" applyFont="1" applyFill="1" applyBorder="1" applyAlignment="1">
      <alignment horizontal="right" vertical="center"/>
    </xf>
    <xf numFmtId="0" fontId="28" fillId="3" borderId="30" xfId="99" applyFont="1" applyFill="1" applyBorder="1" applyAlignment="1">
      <alignment vertical="top" wrapText="1"/>
    </xf>
    <xf numFmtId="0" fontId="28" fillId="3" borderId="0" xfId="99" applyFont="1" applyFill="1" applyAlignment="1">
      <alignment vertical="top"/>
    </xf>
    <xf numFmtId="0" fontId="28" fillId="3" borderId="30" xfId="99" applyFont="1" applyFill="1" applyBorder="1" applyAlignment="1">
      <alignment horizontal="center" vertical="top" wrapText="1"/>
    </xf>
    <xf numFmtId="0" fontId="28" fillId="3" borderId="0" xfId="99" quotePrefix="1" applyFont="1" applyFill="1" applyAlignment="1">
      <alignment horizontal="center" vertical="center"/>
    </xf>
    <xf numFmtId="0" fontId="30" fillId="3" borderId="31" xfId="99" applyFont="1" applyFill="1" applyBorder="1" applyAlignment="1">
      <alignment horizontal="center" vertical="center"/>
    </xf>
    <xf numFmtId="0" fontId="28" fillId="3" borderId="0" xfId="100" applyNumberFormat="1" applyFont="1" applyFill="1" applyBorder="1" applyAlignment="1">
      <alignment horizontal="left" vertical="center"/>
    </xf>
    <xf numFmtId="0" fontId="26" fillId="0" borderId="0" xfId="99" applyFont="1" applyAlignment="1">
      <alignment horizontal="center"/>
    </xf>
    <xf numFmtId="0" fontId="31" fillId="3" borderId="67" xfId="99" applyFont="1" applyFill="1" applyBorder="1" applyAlignment="1">
      <alignment horizontal="center" vertical="center"/>
    </xf>
    <xf numFmtId="0" fontId="28" fillId="3" borderId="67" xfId="99" applyFont="1" applyFill="1" applyBorder="1" applyAlignment="1">
      <alignment vertical="center" wrapText="1"/>
    </xf>
    <xf numFmtId="0" fontId="28" fillId="3" borderId="67" xfId="99" applyFont="1" applyFill="1" applyBorder="1"/>
    <xf numFmtId="0" fontId="9" fillId="3" borderId="0" xfId="102" applyFill="1"/>
    <xf numFmtId="0" fontId="12" fillId="3" borderId="0" xfId="102" applyFont="1" applyFill="1" applyAlignment="1">
      <alignment horizontal="left"/>
    </xf>
    <xf numFmtId="0" fontId="34" fillId="3" borderId="0" xfId="103" applyFont="1" applyFill="1"/>
    <xf numFmtId="0" fontId="12" fillId="0" borderId="0" xfId="102" applyFont="1"/>
    <xf numFmtId="0" fontId="31" fillId="3" borderId="20" xfId="99" applyFont="1" applyFill="1" applyBorder="1" applyAlignment="1">
      <alignment horizontal="center" vertical="center" wrapText="1"/>
    </xf>
    <xf numFmtId="0" fontId="28" fillId="3" borderId="74" xfId="99" applyFont="1" applyFill="1" applyBorder="1"/>
    <xf numFmtId="0" fontId="31" fillId="3" borderId="20" xfId="99" applyFont="1" applyFill="1" applyBorder="1"/>
    <xf numFmtId="0" fontId="20" fillId="18" borderId="1" xfId="43" applyFont="1" applyFill="1" applyBorder="1" applyAlignment="1">
      <alignment horizontal="center" vertical="center" wrapText="1"/>
    </xf>
    <xf numFmtId="14" fontId="20" fillId="18" borderId="1" xfId="43" applyNumberFormat="1" applyFont="1" applyFill="1" applyBorder="1" applyAlignment="1">
      <alignment horizontal="center" vertical="center" wrapText="1"/>
    </xf>
    <xf numFmtId="0" fontId="21" fillId="0" borderId="1" xfId="43" quotePrefix="1" applyFont="1" applyBorder="1" applyAlignment="1">
      <alignment horizontal="center" vertical="center"/>
    </xf>
    <xf numFmtId="0" fontId="21" fillId="20" borderId="1" xfId="43" quotePrefix="1" applyFont="1" applyFill="1" applyBorder="1" applyAlignment="1">
      <alignment horizontal="center" vertical="center"/>
    </xf>
    <xf numFmtId="0" fontId="20" fillId="0" borderId="1" xfId="43" quotePrefix="1" applyFont="1" applyBorder="1" applyAlignment="1">
      <alignment horizontal="center" vertical="center"/>
    </xf>
    <xf numFmtId="0" fontId="20" fillId="0" borderId="1" xfId="43" quotePrefix="1" applyFont="1" applyBorder="1" applyAlignment="1">
      <alignment horizontal="left" vertical="center" indent="1"/>
    </xf>
    <xf numFmtId="0" fontId="21" fillId="29" borderId="1" xfId="43" quotePrefix="1" applyFont="1" applyFill="1" applyBorder="1" applyAlignment="1">
      <alignment horizontal="center" vertical="center"/>
    </xf>
    <xf numFmtId="0" fontId="17" fillId="0" borderId="1" xfId="43" quotePrefix="1" applyFont="1" applyBorder="1" applyAlignment="1">
      <alignment horizontal="right" vertical="center"/>
    </xf>
    <xf numFmtId="0" fontId="21" fillId="3" borderId="1" xfId="43" quotePrefix="1" applyFont="1" applyFill="1" applyBorder="1" applyAlignment="1">
      <alignment horizontal="center" vertical="center"/>
    </xf>
    <xf numFmtId="0" fontId="20" fillId="0" borderId="1" xfId="43" applyFont="1" applyBorder="1" applyAlignment="1">
      <alignment horizontal="left" vertical="center" indent="1"/>
    </xf>
    <xf numFmtId="0" fontId="21" fillId="0" borderId="1" xfId="43" quotePrefix="1" applyFont="1" applyBorder="1" applyAlignment="1">
      <alignment horizontal="left" vertical="center" indent="1"/>
    </xf>
    <xf numFmtId="166" fontId="22" fillId="0" borderId="1" xfId="43" applyNumberFormat="1" applyFont="1" applyBorder="1" applyAlignment="1">
      <alignment horizontal="center" vertical="center"/>
    </xf>
    <xf numFmtId="0" fontId="21" fillId="0" borderId="1" xfId="43" applyFont="1" applyBorder="1" applyAlignment="1">
      <alignment horizontal="center" vertical="center"/>
    </xf>
    <xf numFmtId="0" fontId="60" fillId="0" borderId="0" xfId="105" applyFont="1">
      <alignment vertical="center"/>
    </xf>
    <xf numFmtId="0" fontId="21" fillId="11" borderId="1" xfId="43" quotePrefix="1" applyFont="1" applyFill="1" applyBorder="1" applyAlignment="1">
      <alignment horizontal="center" vertical="center"/>
    </xf>
    <xf numFmtId="0" fontId="20" fillId="11" borderId="1" xfId="43" quotePrefix="1" applyFont="1" applyFill="1" applyBorder="1" applyAlignment="1">
      <alignment horizontal="left" vertical="center" indent="1"/>
    </xf>
    <xf numFmtId="0" fontId="17" fillId="3" borderId="9" xfId="0" applyFont="1" applyFill="1" applyBorder="1" applyAlignment="1">
      <alignment horizontal="center" vertical="center" wrapText="1"/>
    </xf>
    <xf numFmtId="0" fontId="13" fillId="3" borderId="1" xfId="0" applyFont="1" applyFill="1" applyBorder="1" applyAlignment="1">
      <alignment horizontal="center"/>
    </xf>
    <xf numFmtId="0" fontId="13" fillId="3" borderId="9" xfId="0" applyFont="1" applyFill="1" applyBorder="1" applyAlignment="1">
      <alignment horizontal="center"/>
    </xf>
    <xf numFmtId="0" fontId="13" fillId="3" borderId="3" xfId="0" applyFont="1" applyFill="1" applyBorder="1" applyAlignment="1">
      <alignment horizontal="center"/>
    </xf>
    <xf numFmtId="0" fontId="25" fillId="3" borderId="1" xfId="0" applyFont="1" applyFill="1" applyBorder="1" applyAlignment="1">
      <alignment horizontal="center"/>
    </xf>
    <xf numFmtId="0" fontId="25" fillId="3" borderId="3" xfId="0" applyFont="1" applyFill="1" applyBorder="1" applyAlignment="1">
      <alignment horizontal="center"/>
    </xf>
    <xf numFmtId="0" fontId="0" fillId="0" borderId="9" xfId="0" applyBorder="1" applyAlignment="1">
      <alignment vertical="center"/>
    </xf>
    <xf numFmtId="0" fontId="0" fillId="24" borderId="9" xfId="0" applyFill="1" applyBorder="1" applyAlignment="1">
      <alignment horizontal="center" vertical="center"/>
    </xf>
    <xf numFmtId="0" fontId="22" fillId="18" borderId="3" xfId="43" applyFont="1" applyFill="1" applyBorder="1" applyAlignment="1">
      <alignment horizontal="center" vertical="center" wrapText="1"/>
    </xf>
    <xf numFmtId="14" fontId="22" fillId="18" borderId="3" xfId="43" applyNumberFormat="1" applyFont="1" applyFill="1" applyBorder="1" applyAlignment="1">
      <alignment horizontal="center" vertical="center" wrapText="1"/>
    </xf>
    <xf numFmtId="0" fontId="19" fillId="0" borderId="77" xfId="43" quotePrefix="1" applyFont="1" applyBorder="1" applyAlignment="1">
      <alignment horizontal="center" vertical="center"/>
    </xf>
    <xf numFmtId="0" fontId="19" fillId="20" borderId="78" xfId="43" quotePrefix="1" applyFont="1" applyFill="1" applyBorder="1" applyAlignment="1">
      <alignment horizontal="center" vertical="center"/>
    </xf>
    <xf numFmtId="0" fontId="19" fillId="0" borderId="78" xfId="43" quotePrefix="1" applyFont="1" applyBorder="1" applyAlignment="1">
      <alignment horizontal="center" vertical="center"/>
    </xf>
    <xf numFmtId="0" fontId="19" fillId="0" borderId="78" xfId="43" quotePrefix="1" applyFont="1" applyBorder="1" applyAlignment="1">
      <alignment horizontal="left" vertical="center" indent="1"/>
    </xf>
    <xf numFmtId="0" fontId="19" fillId="3" borderId="78" xfId="43" quotePrefix="1" applyFont="1" applyFill="1" applyBorder="1" applyAlignment="1">
      <alignment horizontal="center" vertical="center"/>
    </xf>
    <xf numFmtId="0" fontId="19" fillId="0" borderId="79" xfId="43" quotePrefix="1" applyFont="1" applyBorder="1" applyAlignment="1">
      <alignment horizontal="center" vertical="center"/>
    </xf>
    <xf numFmtId="0" fontId="19" fillId="0" borderId="80" xfId="43" quotePrefix="1" applyFont="1" applyBorder="1" applyAlignment="1">
      <alignment horizontal="center" vertical="center"/>
    </xf>
    <xf numFmtId="0" fontId="19" fillId="20" borderId="81" xfId="43" quotePrefix="1" applyFont="1" applyFill="1" applyBorder="1" applyAlignment="1">
      <alignment horizontal="center" vertical="center"/>
    </xf>
    <xf numFmtId="0" fontId="19" fillId="0" borderId="81" xfId="43" quotePrefix="1" applyFont="1" applyBorder="1" applyAlignment="1">
      <alignment horizontal="center" vertical="center"/>
    </xf>
    <xf numFmtId="0" fontId="19" fillId="0" borderId="81" xfId="43" applyFont="1" applyBorder="1" applyAlignment="1">
      <alignment horizontal="left" vertical="center" indent="1"/>
    </xf>
    <xf numFmtId="0" fontId="19" fillId="3" borderId="81" xfId="43" quotePrefix="1" applyFont="1" applyFill="1" applyBorder="1" applyAlignment="1">
      <alignment horizontal="center" vertical="center"/>
    </xf>
    <xf numFmtId="0" fontId="19" fillId="0" borderId="82" xfId="43" quotePrefix="1" applyFont="1" applyBorder="1" applyAlignment="1">
      <alignment horizontal="center" vertical="center"/>
    </xf>
    <xf numFmtId="0" fontId="19" fillId="0" borderId="81" xfId="43" quotePrefix="1" applyFont="1" applyBorder="1" applyAlignment="1">
      <alignment horizontal="left" vertical="center" indent="1"/>
    </xf>
    <xf numFmtId="0" fontId="19" fillId="11" borderId="81" xfId="43" quotePrefix="1" applyFont="1" applyFill="1" applyBorder="1" applyAlignment="1">
      <alignment horizontal="center" vertical="center"/>
    </xf>
    <xf numFmtId="0" fontId="19" fillId="0" borderId="81" xfId="43" applyFont="1" applyBorder="1" applyAlignment="1">
      <alignment horizontal="center" vertical="center"/>
    </xf>
    <xf numFmtId="0" fontId="19" fillId="0" borderId="83" xfId="43" quotePrefix="1" applyFont="1" applyBorder="1" applyAlignment="1">
      <alignment horizontal="center" vertical="center"/>
    </xf>
    <xf numFmtId="0" fontId="19" fillId="20" borderId="84" xfId="43" quotePrefix="1" applyFont="1" applyFill="1" applyBorder="1" applyAlignment="1">
      <alignment horizontal="center" vertical="center"/>
    </xf>
    <xf numFmtId="0" fontId="19" fillId="0" borderId="84" xfId="43" quotePrefix="1" applyFont="1" applyBorder="1" applyAlignment="1">
      <alignment horizontal="center" vertical="center"/>
    </xf>
    <xf numFmtId="0" fontId="19" fillId="0" borderId="84" xfId="43" quotePrefix="1" applyFont="1" applyBorder="1" applyAlignment="1">
      <alignment horizontal="left" vertical="center" indent="1"/>
    </xf>
    <xf numFmtId="0" fontId="19" fillId="3" borderId="84" xfId="43" quotePrefix="1" applyFont="1" applyFill="1" applyBorder="1" applyAlignment="1">
      <alignment horizontal="center" vertical="center"/>
    </xf>
    <xf numFmtId="0" fontId="19" fillId="0" borderId="85" xfId="43" quotePrefix="1" applyFont="1" applyBorder="1" applyAlignment="1">
      <alignment horizontal="center" vertical="center"/>
    </xf>
    <xf numFmtId="0" fontId="22" fillId="3" borderId="12" xfId="0" applyFont="1" applyFill="1" applyBorder="1" applyAlignment="1">
      <alignment horizontal="left" vertical="center" wrapText="1"/>
    </xf>
    <xf numFmtId="0" fontId="17" fillId="3" borderId="12" xfId="0" applyFont="1" applyFill="1" applyBorder="1" applyAlignment="1">
      <alignment horizontal="left" vertical="center" wrapText="1"/>
    </xf>
    <xf numFmtId="0" fontId="17" fillId="3" borderId="28" xfId="0" applyFont="1" applyFill="1" applyBorder="1" applyAlignment="1">
      <alignment horizontal="left" vertical="center" wrapText="1"/>
    </xf>
    <xf numFmtId="0" fontId="17" fillId="3" borderId="24" xfId="0" applyFont="1" applyFill="1" applyBorder="1" applyAlignment="1">
      <alignment horizontal="left" vertical="center"/>
    </xf>
    <xf numFmtId="0" fontId="17" fillId="3" borderId="0" xfId="0" applyFont="1" applyFill="1" applyAlignment="1">
      <alignment horizontal="left" vertical="center"/>
    </xf>
    <xf numFmtId="172" fontId="0" fillId="3" borderId="1" xfId="0" applyNumberFormat="1" applyFill="1" applyBorder="1" applyAlignment="1">
      <alignment horizontal="center" vertical="center"/>
    </xf>
    <xf numFmtId="166" fontId="12" fillId="3" borderId="1" xfId="0" applyNumberFormat="1" applyFont="1" applyFill="1" applyBorder="1" applyAlignment="1">
      <alignment horizontal="center" vertical="center"/>
    </xf>
    <xf numFmtId="0" fontId="12" fillId="3" borderId="1" xfId="0" applyFont="1" applyFill="1" applyBorder="1" applyAlignment="1">
      <alignment horizontal="center" vertical="center"/>
    </xf>
    <xf numFmtId="0" fontId="20" fillId="3" borderId="1" xfId="43" quotePrefix="1" applyFont="1" applyFill="1" applyBorder="1" applyAlignment="1">
      <alignment horizontal="left" vertical="center" indent="1"/>
    </xf>
    <xf numFmtId="0" fontId="22" fillId="3" borderId="1" xfId="43" applyFont="1" applyFill="1" applyBorder="1" applyAlignment="1">
      <alignment horizontal="center" vertical="center"/>
    </xf>
    <xf numFmtId="2" fontId="22" fillId="3" borderId="1" xfId="43" applyNumberFormat="1" applyFont="1" applyFill="1" applyBorder="1" applyAlignment="1">
      <alignment horizontal="center" vertical="center"/>
    </xf>
    <xf numFmtId="166" fontId="22" fillId="3" borderId="1" xfId="43" applyNumberFormat="1" applyFont="1" applyFill="1" applyBorder="1" applyAlignment="1">
      <alignment horizontal="center" vertical="center"/>
    </xf>
    <xf numFmtId="2" fontId="20" fillId="3" borderId="1" xfId="43" quotePrefix="1" applyNumberFormat="1" applyFont="1" applyFill="1" applyBorder="1" applyAlignment="1">
      <alignment horizontal="center" vertical="center"/>
    </xf>
    <xf numFmtId="166" fontId="20" fillId="3" borderId="1" xfId="43" quotePrefix="1" applyNumberFormat="1" applyFont="1" applyFill="1" applyBorder="1" applyAlignment="1">
      <alignment horizontal="center" vertical="center"/>
    </xf>
    <xf numFmtId="166" fontId="22" fillId="3" borderId="1" xfId="43" applyNumberFormat="1" applyFont="1" applyFill="1" applyBorder="1" applyAlignment="1">
      <alignment horizontal="left" vertical="center" indent="3"/>
    </xf>
    <xf numFmtId="166" fontId="23" fillId="3" borderId="1" xfId="43" applyNumberFormat="1" applyFont="1" applyFill="1" applyBorder="1" applyAlignment="1">
      <alignment horizontal="center" vertical="center"/>
    </xf>
    <xf numFmtId="166" fontId="22" fillId="3" borderId="1" xfId="43" applyNumberFormat="1" applyFont="1" applyFill="1" applyBorder="1" applyAlignment="1">
      <alignment vertical="center"/>
    </xf>
    <xf numFmtId="170" fontId="17" fillId="3" borderId="22" xfId="35" applyNumberFormat="1" applyFont="1" applyFill="1" applyBorder="1" applyAlignment="1">
      <alignment horizontal="center" vertical="center"/>
    </xf>
    <xf numFmtId="0" fontId="23" fillId="3" borderId="1" xfId="0" applyFont="1" applyFill="1" applyBorder="1" applyAlignment="1">
      <alignment horizontal="center" vertical="center" wrapText="1"/>
    </xf>
    <xf numFmtId="0" fontId="9" fillId="0" borderId="0" xfId="106"/>
    <xf numFmtId="0" fontId="50" fillId="0" borderId="2" xfId="106" applyFont="1" applyBorder="1" applyAlignment="1">
      <alignment horizontal="center" vertical="center"/>
    </xf>
    <xf numFmtId="0" fontId="51" fillId="0" borderId="1" xfId="106" applyFont="1" applyBorder="1" applyAlignment="1" applyProtection="1">
      <alignment horizontal="left" vertical="center"/>
      <protection hidden="1"/>
    </xf>
    <xf numFmtId="0" fontId="9" fillId="0" borderId="1" xfId="106" applyBorder="1" applyAlignment="1">
      <alignment vertical="center"/>
    </xf>
    <xf numFmtId="0" fontId="9" fillId="0" borderId="10" xfId="106" applyBorder="1" applyAlignment="1">
      <alignment vertical="center"/>
    </xf>
    <xf numFmtId="0" fontId="49" fillId="3" borderId="5" xfId="106" applyFont="1" applyFill="1" applyBorder="1" applyAlignment="1">
      <alignment horizontal="center" vertical="center" wrapText="1"/>
    </xf>
    <xf numFmtId="0" fontId="49" fillId="3" borderId="6" xfId="106" applyFont="1" applyFill="1" applyBorder="1" applyAlignment="1">
      <alignment horizontal="center" vertical="center" wrapText="1"/>
    </xf>
    <xf numFmtId="0" fontId="49" fillId="3" borderId="24" xfId="106" applyFont="1" applyFill="1" applyBorder="1" applyAlignment="1">
      <alignment horizontal="center" vertical="center" wrapText="1"/>
    </xf>
    <xf numFmtId="0" fontId="49" fillId="3" borderId="54" xfId="106" applyFont="1" applyFill="1" applyBorder="1" applyAlignment="1">
      <alignment horizontal="center" vertical="center"/>
    </xf>
    <xf numFmtId="0" fontId="52" fillId="3" borderId="29" xfId="106" applyFont="1" applyFill="1" applyBorder="1" applyAlignment="1" applyProtection="1">
      <alignment horizontal="left" vertical="center"/>
      <protection hidden="1"/>
    </xf>
    <xf numFmtId="0" fontId="49" fillId="3" borderId="29" xfId="106" applyFont="1" applyFill="1" applyBorder="1" applyAlignment="1">
      <alignment horizontal="center" vertical="center"/>
    </xf>
    <xf numFmtId="0" fontId="49" fillId="3" borderId="29" xfId="106" applyFont="1" applyFill="1" applyBorder="1" applyAlignment="1">
      <alignment horizontal="center" vertical="center" wrapText="1"/>
    </xf>
    <xf numFmtId="0" fontId="49" fillId="3" borderId="39" xfId="106" applyFont="1" applyFill="1" applyBorder="1" applyAlignment="1">
      <alignment horizontal="center" vertical="center" wrapText="1"/>
    </xf>
    <xf numFmtId="0" fontId="49" fillId="3" borderId="31" xfId="106" applyFont="1" applyFill="1" applyBorder="1" applyAlignment="1">
      <alignment horizontal="center" vertical="center"/>
    </xf>
    <xf numFmtId="0" fontId="17" fillId="0" borderId="14" xfId="106" applyFont="1" applyBorder="1" applyAlignment="1" applyProtection="1">
      <alignment horizontal="center" vertical="center"/>
      <protection hidden="1"/>
    </xf>
    <xf numFmtId="0" fontId="50" fillId="3" borderId="2" xfId="106" applyFont="1" applyFill="1" applyBorder="1" applyAlignment="1">
      <alignment horizontal="center" vertical="center"/>
    </xf>
    <xf numFmtId="0" fontId="50" fillId="3" borderId="1" xfId="106" applyFont="1" applyFill="1" applyBorder="1" applyAlignment="1" applyProtection="1">
      <alignment horizontal="left" vertical="center"/>
      <protection hidden="1"/>
    </xf>
    <xf numFmtId="0" fontId="17" fillId="3" borderId="1" xfId="106" applyFont="1" applyFill="1" applyBorder="1" applyAlignment="1" applyProtection="1">
      <alignment horizontal="center" vertical="center"/>
      <protection hidden="1"/>
    </xf>
    <xf numFmtId="1" fontId="50" fillId="3" borderId="1" xfId="106" applyNumberFormat="1" applyFont="1" applyFill="1" applyBorder="1" applyAlignment="1" applyProtection="1">
      <alignment horizontal="center" vertical="center"/>
      <protection hidden="1"/>
    </xf>
    <xf numFmtId="1" fontId="9" fillId="3" borderId="1" xfId="106" applyNumberFormat="1" applyFill="1" applyBorder="1" applyAlignment="1" applyProtection="1">
      <alignment horizontal="center" vertical="center"/>
      <protection hidden="1"/>
    </xf>
    <xf numFmtId="1" fontId="17" fillId="3" borderId="1" xfId="106" applyNumberFormat="1" applyFont="1" applyFill="1" applyBorder="1" applyAlignment="1">
      <alignment horizontal="center" vertical="center"/>
    </xf>
    <xf numFmtId="0" fontId="17" fillId="3" borderId="14" xfId="106" applyFont="1" applyFill="1" applyBorder="1" applyAlignment="1" applyProtection="1">
      <alignment horizontal="center" vertical="center"/>
      <protection hidden="1"/>
    </xf>
    <xf numFmtId="1" fontId="44" fillId="3" borderId="10" xfId="106" applyNumberFormat="1" applyFont="1" applyFill="1" applyBorder="1" applyAlignment="1">
      <alignment horizontal="center" vertical="center"/>
    </xf>
    <xf numFmtId="0" fontId="17" fillId="0" borderId="2" xfId="106" applyFont="1" applyBorder="1" applyAlignment="1">
      <alignment horizontal="center" vertical="center"/>
    </xf>
    <xf numFmtId="0" fontId="17" fillId="3" borderId="1" xfId="106" applyFont="1" applyFill="1" applyBorder="1" applyAlignment="1">
      <alignment horizontal="left" vertical="center"/>
    </xf>
    <xf numFmtId="1" fontId="9" fillId="3" borderId="1" xfId="106" applyNumberFormat="1" applyFill="1" applyBorder="1" applyAlignment="1">
      <alignment horizontal="center" vertical="center"/>
    </xf>
    <xf numFmtId="1" fontId="44" fillId="3" borderId="10" xfId="106" applyNumberFormat="1" applyFont="1" applyFill="1" applyBorder="1" applyAlignment="1">
      <alignment horizontal="center" vertical="center" wrapText="1"/>
    </xf>
    <xf numFmtId="0" fontId="9" fillId="3" borderId="1" xfId="106" applyFill="1" applyBorder="1" applyAlignment="1">
      <alignment horizontal="center" vertical="center"/>
    </xf>
    <xf numFmtId="166" fontId="9" fillId="0" borderId="1" xfId="106" applyNumberFormat="1" applyBorder="1" applyAlignment="1">
      <alignment horizontal="center"/>
    </xf>
    <xf numFmtId="1" fontId="9" fillId="0" borderId="1" xfId="106" applyNumberFormat="1" applyBorder="1" applyAlignment="1">
      <alignment horizontal="center" vertical="center"/>
    </xf>
    <xf numFmtId="0" fontId="17" fillId="0" borderId="8" xfId="106" applyFont="1" applyBorder="1" applyAlignment="1">
      <alignment horizontal="center" vertical="center"/>
    </xf>
    <xf numFmtId="0" fontId="22" fillId="10" borderId="4" xfId="106" applyFont="1" applyFill="1" applyBorder="1" applyAlignment="1">
      <alignment horizontal="left" vertical="center"/>
    </xf>
    <xf numFmtId="0" fontId="55" fillId="0" borderId="4" xfId="106" applyFont="1" applyBorder="1" applyAlignment="1">
      <alignment vertical="center"/>
    </xf>
    <xf numFmtId="0" fontId="53" fillId="3" borderId="4" xfId="106" applyFont="1" applyFill="1" applyBorder="1" applyAlignment="1">
      <alignment horizontal="center" vertical="center" wrapText="1"/>
    </xf>
    <xf numFmtId="1" fontId="53" fillId="3" borderId="4" xfId="106" applyNumberFormat="1" applyFont="1" applyFill="1" applyBorder="1" applyAlignment="1">
      <alignment horizontal="center" vertical="center" wrapText="1"/>
    </xf>
    <xf numFmtId="0" fontId="53" fillId="3" borderId="11" xfId="106" applyFont="1" applyFill="1" applyBorder="1" applyAlignment="1">
      <alignment horizontal="center" vertical="center" wrapText="1"/>
    </xf>
    <xf numFmtId="0" fontId="17" fillId="0" borderId="13" xfId="106" applyFont="1" applyBorder="1" applyAlignment="1">
      <alignment horizontal="center" vertical="center"/>
    </xf>
    <xf numFmtId="0" fontId="50" fillId="3" borderId="14" xfId="106" applyFont="1" applyFill="1" applyBorder="1" applyAlignment="1" applyProtection="1">
      <alignment horizontal="left" vertical="center"/>
      <protection hidden="1"/>
    </xf>
    <xf numFmtId="0" fontId="17" fillId="0" borderId="14" xfId="106" applyFont="1" applyBorder="1" applyAlignment="1">
      <alignment horizontal="center" vertical="center"/>
    </xf>
    <xf numFmtId="1" fontId="9" fillId="3" borderId="14" xfId="106" applyNumberFormat="1" applyFill="1" applyBorder="1" applyAlignment="1" applyProtection="1">
      <alignment horizontal="center" vertical="center"/>
      <protection hidden="1"/>
    </xf>
    <xf numFmtId="1" fontId="44" fillId="3" borderId="16" xfId="106" applyNumberFormat="1" applyFont="1" applyFill="1" applyBorder="1" applyAlignment="1">
      <alignment horizontal="center" vertical="center" wrapText="1"/>
    </xf>
    <xf numFmtId="0" fontId="17" fillId="3" borderId="1" xfId="104" applyFont="1" applyFill="1" applyBorder="1" applyAlignment="1" applyProtection="1">
      <alignment horizontal="center" vertical="center"/>
      <protection hidden="1"/>
    </xf>
    <xf numFmtId="0" fontId="17" fillId="0" borderId="1" xfId="104" applyFont="1" applyBorder="1" applyAlignment="1">
      <alignment horizontal="center" vertical="center"/>
    </xf>
    <xf numFmtId="0" fontId="17" fillId="0" borderId="1" xfId="106" applyFont="1" applyBorder="1" applyAlignment="1">
      <alignment horizontal="center" vertical="center"/>
    </xf>
    <xf numFmtId="0" fontId="56" fillId="3" borderId="1" xfId="106" applyFont="1" applyFill="1" applyBorder="1" applyAlignment="1">
      <alignment horizontal="center" vertical="center"/>
    </xf>
    <xf numFmtId="0" fontId="17" fillId="3" borderId="4" xfId="106" applyFont="1" applyFill="1" applyBorder="1" applyAlignment="1" applyProtection="1">
      <alignment horizontal="center" vertical="center"/>
      <protection hidden="1"/>
    </xf>
    <xf numFmtId="0" fontId="22" fillId="0" borderId="14" xfId="106" applyFont="1" applyBorder="1" applyAlignment="1">
      <alignment horizontal="center" vertical="center"/>
    </xf>
    <xf numFmtId="1" fontId="12" fillId="3" borderId="14" xfId="106" applyNumberFormat="1" applyFont="1" applyFill="1" applyBorder="1" applyAlignment="1" applyProtection="1">
      <alignment horizontal="center" vertical="center"/>
      <protection hidden="1"/>
    </xf>
    <xf numFmtId="1" fontId="17" fillId="0" borderId="1" xfId="106" applyNumberFormat="1" applyFont="1" applyBorder="1" applyAlignment="1">
      <alignment horizontal="center" vertical="center"/>
    </xf>
    <xf numFmtId="0" fontId="22" fillId="3" borderId="1" xfId="106" applyFont="1" applyFill="1" applyBorder="1" applyAlignment="1">
      <alignment horizontal="left" vertical="center"/>
    </xf>
    <xf numFmtId="1" fontId="57" fillId="3" borderId="4" xfId="106" applyNumberFormat="1" applyFont="1" applyFill="1" applyBorder="1" applyAlignment="1">
      <alignment horizontal="center" vertical="center"/>
    </xf>
    <xf numFmtId="0" fontId="57" fillId="3" borderId="4" xfId="106" applyFont="1" applyFill="1" applyBorder="1" applyAlignment="1">
      <alignment horizontal="center" vertical="center"/>
    </xf>
    <xf numFmtId="0" fontId="57" fillId="3" borderId="11" xfId="106" applyFont="1" applyFill="1" applyBorder="1" applyAlignment="1">
      <alignment horizontal="center" vertical="center"/>
    </xf>
    <xf numFmtId="0" fontId="50" fillId="3" borderId="9" xfId="106" applyFont="1" applyFill="1" applyBorder="1" applyAlignment="1" applyProtection="1">
      <alignment horizontal="left" vertical="center"/>
      <protection hidden="1"/>
    </xf>
    <xf numFmtId="172" fontId="57" fillId="3" borderId="4" xfId="106" applyNumberFormat="1" applyFont="1" applyFill="1" applyBorder="1" applyAlignment="1">
      <alignment horizontal="center" vertical="center"/>
    </xf>
    <xf numFmtId="0" fontId="50" fillId="0" borderId="51" xfId="106" applyFont="1" applyBorder="1" applyAlignment="1">
      <alignment horizontal="center" vertical="center"/>
    </xf>
    <xf numFmtId="0" fontId="22" fillId="10" borderId="52" xfId="106" applyFont="1" applyFill="1" applyBorder="1" applyAlignment="1">
      <alignment horizontal="left" vertical="center"/>
    </xf>
    <xf numFmtId="0" fontId="17" fillId="0" borderId="52" xfId="106" applyFont="1" applyBorder="1" applyAlignment="1" applyProtection="1">
      <alignment horizontal="center" vertical="center"/>
      <protection hidden="1"/>
    </xf>
    <xf numFmtId="0" fontId="22" fillId="0" borderId="52" xfId="106" applyFont="1" applyBorder="1" applyAlignment="1" applyProtection="1">
      <alignment horizontal="center" vertical="center"/>
      <protection hidden="1"/>
    </xf>
    <xf numFmtId="1" fontId="22" fillId="0" borderId="52" xfId="106" applyNumberFormat="1" applyFont="1" applyBorder="1" applyAlignment="1" applyProtection="1">
      <alignment horizontal="center" vertical="center"/>
      <protection hidden="1"/>
    </xf>
    <xf numFmtId="0" fontId="22" fillId="0" borderId="53" xfId="106" applyFont="1" applyBorder="1" applyAlignment="1" applyProtection="1">
      <alignment horizontal="center" vertical="center"/>
      <protection hidden="1"/>
    </xf>
    <xf numFmtId="9" fontId="9" fillId="3" borderId="1" xfId="95" applyFill="1" applyBorder="1" applyAlignment="1" applyProtection="1">
      <alignment horizontal="center" vertical="center"/>
      <protection hidden="1"/>
    </xf>
    <xf numFmtId="169" fontId="12" fillId="0" borderId="3" xfId="0" applyNumberFormat="1" applyFont="1" applyBorder="1" applyAlignment="1">
      <alignment horizontal="center" vertical="center" wrapText="1"/>
    </xf>
    <xf numFmtId="169" fontId="12" fillId="0" borderId="3" xfId="0" applyNumberFormat="1" applyFont="1" applyBorder="1" applyAlignment="1">
      <alignment horizontal="center" vertical="center"/>
    </xf>
    <xf numFmtId="0" fontId="19" fillId="4" borderId="81" xfId="43" quotePrefix="1" applyFont="1" applyFill="1" applyBorder="1" applyAlignment="1">
      <alignment horizontal="center" vertical="center"/>
    </xf>
    <xf numFmtId="0" fontId="19" fillId="4" borderId="81" xfId="43" quotePrefix="1" applyFont="1" applyFill="1" applyBorder="1" applyAlignment="1">
      <alignment horizontal="left" vertical="center" indent="1"/>
    </xf>
    <xf numFmtId="0" fontId="28" fillId="3" borderId="2" xfId="95" applyNumberFormat="1" applyFont="1" applyFill="1" applyBorder="1" applyAlignment="1">
      <alignment horizontal="center" vertical="top"/>
    </xf>
    <xf numFmtId="0" fontId="22" fillId="19" borderId="1" xfId="119" applyFont="1" applyFill="1" applyBorder="1" applyAlignment="1">
      <alignment horizontal="center" vertical="center"/>
    </xf>
    <xf numFmtId="0" fontId="22" fillId="19" borderId="1" xfId="119" applyFont="1" applyFill="1" applyBorder="1" applyAlignment="1">
      <alignment horizontal="center" vertical="center" wrapText="1"/>
    </xf>
    <xf numFmtId="0" fontId="17" fillId="3" borderId="1" xfId="119" applyFont="1" applyFill="1" applyBorder="1" applyAlignment="1">
      <alignment horizontal="center" vertical="center" wrapText="1"/>
    </xf>
    <xf numFmtId="0" fontId="17" fillId="3" borderId="1" xfId="119" applyFont="1" applyFill="1" applyBorder="1" applyAlignment="1">
      <alignment horizontal="left" vertical="center" wrapText="1"/>
    </xf>
    <xf numFmtId="0" fontId="17" fillId="3" borderId="1" xfId="119" applyFont="1" applyFill="1" applyBorder="1" applyAlignment="1">
      <alignment vertical="center" wrapText="1"/>
    </xf>
    <xf numFmtId="0" fontId="17" fillId="3" borderId="1" xfId="119" applyFont="1" applyFill="1" applyBorder="1" applyAlignment="1">
      <alignment vertical="center"/>
    </xf>
    <xf numFmtId="0" fontId="17" fillId="3" borderId="1" xfId="119" applyFont="1" applyFill="1" applyBorder="1" applyAlignment="1">
      <alignment horizontal="center" vertical="center"/>
    </xf>
    <xf numFmtId="0" fontId="0" fillId="3" borderId="1" xfId="0" quotePrefix="1" applyFill="1" applyBorder="1" applyAlignment="1">
      <alignment horizontal="center" vertical="center" wrapText="1"/>
    </xf>
    <xf numFmtId="0" fontId="17" fillId="3" borderId="1" xfId="119" applyFont="1" applyFill="1" applyBorder="1" applyAlignment="1">
      <alignment horizontal="left" vertical="center"/>
    </xf>
    <xf numFmtId="14" fontId="17" fillId="3" borderId="1" xfId="119" applyNumberFormat="1" applyFont="1" applyFill="1" applyBorder="1" applyAlignment="1">
      <alignment horizontal="center" vertical="center"/>
    </xf>
    <xf numFmtId="0" fontId="17" fillId="3" borderId="1" xfId="119" quotePrefix="1" applyFont="1" applyFill="1" applyBorder="1" applyAlignment="1">
      <alignment horizontal="center" vertical="center" wrapText="1"/>
    </xf>
    <xf numFmtId="0" fontId="22" fillId="12" borderId="1" xfId="119" applyFont="1" applyFill="1" applyBorder="1" applyAlignment="1">
      <alignment horizontal="center" vertical="center"/>
    </xf>
    <xf numFmtId="0" fontId="22" fillId="11" borderId="1" xfId="119" applyFont="1" applyFill="1" applyBorder="1" applyAlignment="1">
      <alignment horizontal="center" vertical="center"/>
    </xf>
    <xf numFmtId="0" fontId="17" fillId="11" borderId="1" xfId="119" applyFont="1" applyFill="1" applyBorder="1" applyAlignment="1">
      <alignment horizontal="center" vertical="center" wrapText="1"/>
    </xf>
    <xf numFmtId="0" fontId="21" fillId="30" borderId="1" xfId="43" quotePrefix="1" applyFont="1" applyFill="1" applyBorder="1" applyAlignment="1">
      <alignment horizontal="center" vertical="center"/>
    </xf>
    <xf numFmtId="0" fontId="20" fillId="30" borderId="1" xfId="43" quotePrefix="1" applyFont="1" applyFill="1" applyBorder="1" applyAlignment="1">
      <alignment horizontal="center" vertical="center"/>
    </xf>
    <xf numFmtId="0" fontId="20" fillId="30" borderId="1" xfId="43" quotePrefix="1" applyFont="1" applyFill="1" applyBorder="1" applyAlignment="1">
      <alignment horizontal="left" vertical="center" indent="1"/>
    </xf>
    <xf numFmtId="166" fontId="22" fillId="30" borderId="1" xfId="43" applyNumberFormat="1" applyFont="1" applyFill="1" applyBorder="1" applyAlignment="1">
      <alignment horizontal="center" vertical="center"/>
    </xf>
    <xf numFmtId="0" fontId="21" fillId="30" borderId="0" xfId="43" applyFont="1" applyFill="1" applyAlignment="1">
      <alignment horizontal="center" vertical="center"/>
    </xf>
    <xf numFmtId="2" fontId="20" fillId="30" borderId="1" xfId="43" quotePrefix="1" applyNumberFormat="1" applyFont="1" applyFill="1" applyBorder="1" applyAlignment="1">
      <alignment horizontal="center" vertical="center"/>
    </xf>
    <xf numFmtId="1" fontId="28" fillId="0" borderId="2" xfId="95" applyNumberFormat="1" applyFont="1" applyBorder="1" applyAlignment="1">
      <alignment horizontal="center" vertical="top"/>
    </xf>
    <xf numFmtId="1" fontId="28" fillId="0" borderId="1" xfId="95" applyNumberFormat="1" applyFont="1" applyBorder="1" applyAlignment="1">
      <alignment horizontal="center" vertical="top"/>
    </xf>
    <xf numFmtId="1" fontId="28" fillId="0" borderId="10" xfId="95" applyNumberFormat="1" applyFont="1" applyBorder="1" applyAlignment="1">
      <alignment horizontal="center" vertical="top"/>
    </xf>
    <xf numFmtId="9" fontId="0" fillId="0" borderId="22" xfId="0" applyNumberFormat="1" applyBorder="1" applyAlignment="1">
      <alignment horizontal="center" vertical="center"/>
    </xf>
    <xf numFmtId="166" fontId="16" fillId="12" borderId="1" xfId="0" applyNumberFormat="1" applyFont="1" applyFill="1" applyBorder="1" applyAlignment="1">
      <alignment horizontal="center"/>
    </xf>
    <xf numFmtId="0" fontId="17" fillId="2" borderId="0" xfId="35" applyFont="1" applyFill="1" applyAlignment="1">
      <alignment vertical="center"/>
    </xf>
    <xf numFmtId="0" fontId="0" fillId="0" borderId="16" xfId="0" applyBorder="1" applyAlignment="1">
      <alignment vertical="center"/>
    </xf>
    <xf numFmtId="166" fontId="17" fillId="3" borderId="1" xfId="0" applyNumberFormat="1" applyFont="1" applyFill="1" applyBorder="1" applyAlignment="1">
      <alignment horizontal="center" vertical="center"/>
    </xf>
    <xf numFmtId="0" fontId="17" fillId="0" borderId="3" xfId="106" applyFont="1" applyBorder="1" applyAlignment="1">
      <alignment horizontal="center" vertical="center"/>
    </xf>
    <xf numFmtId="0" fontId="17" fillId="0" borderId="7" xfId="106" applyFont="1" applyBorder="1" applyAlignment="1">
      <alignment horizontal="center" vertical="center"/>
    </xf>
    <xf numFmtId="166" fontId="44" fillId="0" borderId="3" xfId="61" applyNumberFormat="1" applyFont="1" applyBorder="1" applyAlignment="1">
      <alignment horizontal="left" vertical="center"/>
    </xf>
    <xf numFmtId="0" fontId="17" fillId="3" borderId="3" xfId="104" applyFont="1" applyFill="1" applyBorder="1" applyAlignment="1" applyProtection="1">
      <alignment horizontal="center" vertical="center"/>
      <protection hidden="1"/>
    </xf>
    <xf numFmtId="0" fontId="17" fillId="0" borderId="3" xfId="104" applyFont="1" applyBorder="1" applyAlignment="1">
      <alignment horizontal="center" vertical="center"/>
    </xf>
    <xf numFmtId="0" fontId="9" fillId="3" borderId="3" xfId="106" applyFill="1" applyBorder="1" applyAlignment="1">
      <alignment horizontal="center" vertical="center"/>
    </xf>
    <xf numFmtId="9" fontId="9" fillId="3" borderId="3" xfId="95" applyFill="1" applyBorder="1" applyAlignment="1" applyProtection="1">
      <alignment horizontal="center" vertical="center"/>
      <protection hidden="1"/>
    </xf>
    <xf numFmtId="1" fontId="44" fillId="3" borderId="28" xfId="106" applyNumberFormat="1" applyFont="1" applyFill="1" applyBorder="1" applyAlignment="1">
      <alignment horizontal="center" vertical="center" wrapText="1"/>
    </xf>
    <xf numFmtId="0" fontId="17" fillId="0" borderId="5" xfId="106" applyFont="1" applyBorder="1" applyAlignment="1">
      <alignment horizontal="center" vertical="center"/>
    </xf>
    <xf numFmtId="0" fontId="22" fillId="10" borderId="6" xfId="106" applyFont="1" applyFill="1" applyBorder="1" applyAlignment="1">
      <alignment horizontal="left" vertical="center"/>
    </xf>
    <xf numFmtId="0" fontId="17" fillId="3" borderId="6" xfId="106" applyFont="1" applyFill="1" applyBorder="1" applyAlignment="1" applyProtection="1">
      <alignment horizontal="center" vertical="center"/>
      <protection hidden="1"/>
    </xf>
    <xf numFmtId="0" fontId="22" fillId="0" borderId="6" xfId="106" applyFont="1" applyBorder="1" applyAlignment="1">
      <alignment horizontal="center" vertical="center"/>
    </xf>
    <xf numFmtId="0" fontId="22" fillId="0" borderId="24" xfId="106" applyFont="1" applyBorder="1" applyAlignment="1">
      <alignment horizontal="center" vertical="center"/>
    </xf>
    <xf numFmtId="0" fontId="21" fillId="3" borderId="22" xfId="119" applyFont="1" applyFill="1" applyBorder="1" applyAlignment="1">
      <alignment horizontal="left" vertical="center"/>
    </xf>
    <xf numFmtId="0" fontId="21" fillId="3" borderId="20" xfId="119" applyFont="1" applyFill="1" applyBorder="1" applyAlignment="1">
      <alignment horizontal="left" vertical="center"/>
    </xf>
    <xf numFmtId="0" fontId="21" fillId="3" borderId="33" xfId="119" applyFont="1" applyFill="1" applyBorder="1" applyAlignment="1">
      <alignment horizontal="left" vertical="center"/>
    </xf>
    <xf numFmtId="0" fontId="21" fillId="21" borderId="1" xfId="43" quotePrefix="1" applyFont="1" applyFill="1" applyBorder="1" applyAlignment="1">
      <alignment horizontal="center" vertical="center"/>
    </xf>
    <xf numFmtId="0" fontId="20" fillId="21" borderId="1" xfId="43" quotePrefix="1" applyFont="1" applyFill="1" applyBorder="1" applyAlignment="1">
      <alignment horizontal="left" vertical="center" indent="1"/>
    </xf>
    <xf numFmtId="166" fontId="22" fillId="21" borderId="1" xfId="43" applyNumberFormat="1" applyFont="1" applyFill="1" applyBorder="1" applyAlignment="1">
      <alignment horizontal="center" vertical="center"/>
    </xf>
    <xf numFmtId="0" fontId="21" fillId="21" borderId="0" xfId="43" applyFont="1" applyFill="1" applyAlignment="1">
      <alignment horizontal="center" vertical="center"/>
    </xf>
    <xf numFmtId="0" fontId="28" fillId="3" borderId="86" xfId="99" applyFont="1" applyFill="1" applyBorder="1" applyAlignment="1">
      <alignment horizontal="left" vertical="center"/>
    </xf>
    <xf numFmtId="0" fontId="17" fillId="3" borderId="22" xfId="119" applyFont="1" applyFill="1" applyBorder="1" applyAlignment="1">
      <alignment horizontal="center" vertical="center" wrapText="1"/>
    </xf>
    <xf numFmtId="0" fontId="0" fillId="3" borderId="20" xfId="0" quotePrefix="1" applyFill="1" applyBorder="1" applyAlignment="1">
      <alignment horizontal="center" vertical="center" wrapText="1"/>
    </xf>
    <xf numFmtId="0" fontId="17" fillId="3" borderId="20" xfId="119" quotePrefix="1" applyFont="1" applyFill="1" applyBorder="1" applyAlignment="1">
      <alignment horizontal="center" vertical="center" wrapText="1"/>
    </xf>
    <xf numFmtId="0" fontId="17" fillId="3" borderId="20" xfId="119" applyFont="1" applyFill="1" applyBorder="1" applyAlignment="1">
      <alignment horizontal="left" vertical="center" wrapText="1"/>
    </xf>
    <xf numFmtId="0" fontId="17" fillId="3" borderId="20" xfId="119" applyFont="1" applyFill="1" applyBorder="1" applyAlignment="1">
      <alignment horizontal="left" vertical="center"/>
    </xf>
    <xf numFmtId="14" fontId="17" fillId="3" borderId="20" xfId="119" applyNumberFormat="1" applyFont="1" applyFill="1" applyBorder="1" applyAlignment="1">
      <alignment horizontal="center" vertical="center"/>
    </xf>
    <xf numFmtId="0" fontId="17" fillId="3" borderId="20" xfId="119" applyFont="1" applyFill="1" applyBorder="1" applyAlignment="1">
      <alignment horizontal="center" vertical="center" wrapText="1"/>
    </xf>
    <xf numFmtId="0" fontId="17" fillId="3" borderId="33" xfId="119" applyFont="1" applyFill="1" applyBorder="1" applyAlignment="1">
      <alignment horizontal="left" vertical="center" wrapText="1"/>
    </xf>
    <xf numFmtId="0" fontId="0" fillId="3" borderId="1" xfId="98" applyNumberFormat="1" applyFont="1" applyFill="1" applyBorder="1" applyAlignment="1">
      <alignment horizontal="center" vertical="center"/>
    </xf>
    <xf numFmtId="0" fontId="12" fillId="11" borderId="0" xfId="0" applyFont="1" applyFill="1" applyAlignment="1">
      <alignment horizontal="right" vertical="center"/>
    </xf>
    <xf numFmtId="174" fontId="12" fillId="11" borderId="0" xfId="0" applyNumberFormat="1" applyFont="1" applyFill="1" applyAlignment="1">
      <alignment horizontal="center" vertical="center"/>
    </xf>
    <xf numFmtId="166" fontId="12" fillId="0" borderId="0" xfId="0" applyNumberFormat="1" applyFont="1" applyAlignment="1">
      <alignment vertical="center"/>
    </xf>
    <xf numFmtId="0" fontId="22" fillId="2" borderId="10" xfId="35" applyFont="1" applyFill="1" applyBorder="1" applyAlignment="1">
      <alignment vertical="center" wrapText="1"/>
    </xf>
    <xf numFmtId="166" fontId="0" fillId="0" borderId="1" xfId="0" applyNumberFormat="1" applyBorder="1"/>
    <xf numFmtId="0" fontId="17" fillId="0" borderId="2" xfId="0" applyFont="1" applyBorder="1" applyAlignment="1">
      <alignment horizontal="center"/>
    </xf>
    <xf numFmtId="0" fontId="17" fillId="0" borderId="1" xfId="0" applyFont="1" applyBorder="1" applyAlignment="1">
      <alignment horizontal="left"/>
    </xf>
    <xf numFmtId="166" fontId="17" fillId="0" borderId="1" xfId="0" applyNumberFormat="1" applyFont="1" applyBorder="1"/>
    <xf numFmtId="0" fontId="17" fillId="0" borderId="1" xfId="0" applyFont="1" applyBorder="1"/>
    <xf numFmtId="1" fontId="0" fillId="0" borderId="22" xfId="0" applyNumberFormat="1" applyBorder="1" applyAlignment="1">
      <alignment horizontal="center" vertical="center"/>
    </xf>
    <xf numFmtId="164" fontId="0" fillId="0" borderId="22" xfId="0" applyNumberFormat="1" applyBorder="1" applyAlignment="1">
      <alignment horizontal="center" vertical="center"/>
    </xf>
    <xf numFmtId="0" fontId="0" fillId="3" borderId="10" xfId="0" applyFill="1" applyBorder="1" applyAlignment="1">
      <alignment vertical="center"/>
    </xf>
    <xf numFmtId="0" fontId="0" fillId="3" borderId="31" xfId="0" applyFill="1" applyBorder="1" applyAlignment="1">
      <alignment vertical="center"/>
    </xf>
    <xf numFmtId="0" fontId="12" fillId="0" borderId="9" xfId="0" applyFont="1" applyBorder="1"/>
    <xf numFmtId="0" fontId="0" fillId="0" borderId="9" xfId="0" applyBorder="1"/>
    <xf numFmtId="0" fontId="28" fillId="5" borderId="0" xfId="99" applyFont="1" applyFill="1" applyAlignment="1">
      <alignment horizontal="center" vertical="center"/>
    </xf>
    <xf numFmtId="166" fontId="12" fillId="6" borderId="0" xfId="0" applyNumberFormat="1" applyFont="1" applyFill="1" applyAlignment="1">
      <alignment vertical="center"/>
    </xf>
    <xf numFmtId="175" fontId="28" fillId="9" borderId="10" xfId="98" applyNumberFormat="1" applyFont="1" applyFill="1" applyBorder="1" applyAlignment="1">
      <alignment horizontal="center" vertical="center"/>
    </xf>
    <xf numFmtId="175" fontId="28" fillId="9" borderId="2" xfId="98" applyNumberFormat="1" applyFont="1" applyFill="1" applyBorder="1" applyAlignment="1">
      <alignment horizontal="center" vertical="center"/>
    </xf>
    <xf numFmtId="175" fontId="28" fillId="9" borderId="1" xfId="98" applyNumberFormat="1" applyFont="1" applyFill="1" applyBorder="1" applyAlignment="1">
      <alignment horizontal="center" vertical="center"/>
    </xf>
    <xf numFmtId="166" fontId="17" fillId="0" borderId="4" xfId="0" applyNumberFormat="1" applyFont="1" applyBorder="1"/>
    <xf numFmtId="0" fontId="42" fillId="0" borderId="81" xfId="43" quotePrefix="1" applyFont="1" applyBorder="1" applyAlignment="1">
      <alignment horizontal="left" vertical="center" indent="1"/>
    </xf>
    <xf numFmtId="0" fontId="42" fillId="0" borderId="81" xfId="43" quotePrefix="1" applyFont="1" applyBorder="1" applyAlignment="1">
      <alignment horizontal="center" vertical="center"/>
    </xf>
    <xf numFmtId="0" fontId="17" fillId="0" borderId="1" xfId="0" applyFont="1" applyBorder="1" applyAlignment="1">
      <alignment horizontal="center" vertical="center"/>
    </xf>
    <xf numFmtId="0" fontId="19" fillId="3" borderId="1" xfId="0" applyFont="1" applyFill="1" applyBorder="1" applyAlignment="1">
      <alignment horizontal="left" vertical="center"/>
    </xf>
    <xf numFmtId="14" fontId="17" fillId="0" borderId="1" xfId="0" applyNumberFormat="1" applyFont="1" applyBorder="1" applyAlignment="1">
      <alignment horizontal="left" vertical="center"/>
    </xf>
    <xf numFmtId="0" fontId="17" fillId="0" borderId="1" xfId="0" applyFont="1" applyBorder="1" applyAlignment="1">
      <alignment horizontal="left" vertical="center"/>
    </xf>
    <xf numFmtId="0" fontId="22" fillId="0" borderId="1" xfId="0" applyFont="1" applyBorder="1" applyAlignment="1">
      <alignment horizontal="center" vertical="center"/>
    </xf>
    <xf numFmtId="0" fontId="17" fillId="0" borderId="0" xfId="0" applyFont="1" applyAlignment="1">
      <alignment horizontal="center" vertical="center"/>
    </xf>
    <xf numFmtId="0" fontId="19" fillId="3" borderId="1" xfId="0" applyFont="1" applyFill="1" applyBorder="1" applyAlignment="1">
      <alignment vertical="center"/>
    </xf>
    <xf numFmtId="14" fontId="17" fillId="0" borderId="1" xfId="0" applyNumberFormat="1" applyFont="1" applyBorder="1" applyAlignment="1">
      <alignment horizontal="center" vertical="center"/>
    </xf>
    <xf numFmtId="176" fontId="0" fillId="3" borderId="0" xfId="0" applyNumberFormat="1" applyFill="1"/>
    <xf numFmtId="0" fontId="31" fillId="5" borderId="0" xfId="99" applyFont="1" applyFill="1" applyAlignment="1">
      <alignment horizontal="center" vertical="center"/>
    </xf>
    <xf numFmtId="0" fontId="31" fillId="0" borderId="67" xfId="99" applyFont="1" applyBorder="1" applyAlignment="1">
      <alignment vertical="center"/>
    </xf>
    <xf numFmtId="0" fontId="20" fillId="3" borderId="1" xfId="43" quotePrefix="1" applyFont="1" applyFill="1" applyBorder="1" applyAlignment="1">
      <alignment horizontal="center" vertical="center"/>
    </xf>
    <xf numFmtId="0" fontId="21" fillId="3" borderId="1" xfId="43" quotePrefix="1" applyFont="1" applyFill="1" applyBorder="1" applyAlignment="1">
      <alignment horizontal="left" vertical="center" indent="1"/>
    </xf>
    <xf numFmtId="0" fontId="17" fillId="3" borderId="0" xfId="43" applyFont="1" applyFill="1"/>
    <xf numFmtId="0" fontId="17" fillId="3" borderId="0" xfId="43" applyFont="1" applyFill="1" applyAlignment="1">
      <alignment horizontal="left" indent="1"/>
    </xf>
    <xf numFmtId="2" fontId="0" fillId="3" borderId="1" xfId="0" applyNumberFormat="1" applyFill="1" applyBorder="1" applyAlignment="1">
      <alignment horizontal="center" vertical="center"/>
    </xf>
    <xf numFmtId="175" fontId="28" fillId="9" borderId="10" xfId="98" applyNumberFormat="1" applyFont="1" applyFill="1" applyBorder="1" applyAlignment="1">
      <alignment horizontal="center" vertical="top"/>
    </xf>
    <xf numFmtId="0" fontId="17" fillId="11" borderId="1" xfId="0" applyFont="1" applyFill="1" applyBorder="1" applyAlignment="1">
      <alignment horizontal="center" vertical="center"/>
    </xf>
    <xf numFmtId="166" fontId="17" fillId="11" borderId="1" xfId="0" applyNumberFormat="1" applyFont="1" applyFill="1" applyBorder="1" applyAlignment="1">
      <alignment horizontal="center" vertical="center"/>
    </xf>
    <xf numFmtId="0" fontId="17" fillId="2" borderId="2" xfId="35" applyFont="1" applyFill="1" applyBorder="1" applyAlignment="1">
      <alignment horizontal="center" vertical="center" wrapText="1"/>
    </xf>
    <xf numFmtId="0" fontId="17" fillId="2" borderId="1" xfId="35" applyFont="1" applyFill="1" applyBorder="1" applyAlignment="1">
      <alignment vertical="center" wrapText="1"/>
    </xf>
    <xf numFmtId="0" fontId="32" fillId="2" borderId="0" xfId="35" applyFont="1" applyFill="1" applyAlignment="1">
      <alignment horizontal="center" vertical="center" wrapText="1"/>
    </xf>
    <xf numFmtId="43" fontId="32" fillId="2" borderId="0" xfId="35" applyNumberFormat="1" applyFont="1" applyFill="1" applyAlignment="1">
      <alignment horizontal="center" vertical="center" wrapText="1"/>
    </xf>
    <xf numFmtId="173" fontId="32" fillId="2" borderId="0" xfId="35" applyNumberFormat="1" applyFont="1" applyFill="1" applyAlignment="1">
      <alignment horizontal="center" vertical="center" wrapText="1"/>
    </xf>
    <xf numFmtId="0" fontId="17" fillId="3" borderId="2" xfId="35" applyFont="1" applyFill="1" applyBorder="1" applyAlignment="1">
      <alignment horizontal="center" vertical="center" wrapText="1"/>
    </xf>
    <xf numFmtId="0" fontId="17" fillId="3" borderId="1" xfId="35" applyFont="1" applyFill="1" applyBorder="1" applyAlignment="1">
      <alignment vertical="center" wrapText="1"/>
    </xf>
    <xf numFmtId="0" fontId="32" fillId="3" borderId="0" xfId="35" applyFont="1" applyFill="1" applyAlignment="1">
      <alignment horizontal="center" vertical="center" wrapText="1"/>
    </xf>
    <xf numFmtId="43" fontId="32" fillId="3" borderId="0" xfId="35" applyNumberFormat="1" applyFont="1" applyFill="1" applyAlignment="1">
      <alignment horizontal="center" vertical="center" wrapText="1"/>
    </xf>
    <xf numFmtId="0" fontId="17" fillId="0" borderId="1" xfId="35" applyFont="1" applyBorder="1" applyAlignment="1">
      <alignment vertical="center" wrapText="1"/>
    </xf>
    <xf numFmtId="0" fontId="32" fillId="0" borderId="0" xfId="35" applyFont="1" applyAlignment="1">
      <alignment horizontal="center" vertical="center" wrapText="1"/>
    </xf>
    <xf numFmtId="0" fontId="17" fillId="2" borderId="8" xfId="35" applyFont="1" applyFill="1" applyBorder="1" applyAlignment="1">
      <alignment horizontal="center" vertical="center" wrapText="1"/>
    </xf>
    <xf numFmtId="0" fontId="17" fillId="2" borderId="4" xfId="35" applyFont="1" applyFill="1" applyBorder="1" applyAlignment="1">
      <alignment vertical="center" wrapText="1"/>
    </xf>
    <xf numFmtId="0" fontId="28" fillId="5" borderId="31" xfId="99" applyFont="1" applyFill="1" applyBorder="1"/>
    <xf numFmtId="0" fontId="31" fillId="5" borderId="30" xfId="99" applyFont="1" applyFill="1" applyBorder="1" applyAlignment="1">
      <alignment horizontal="center" vertical="center"/>
    </xf>
    <xf numFmtId="0" fontId="17" fillId="4" borderId="1" xfId="119" applyFont="1" applyFill="1" applyBorder="1" applyAlignment="1">
      <alignment horizontal="center" vertical="center" wrapText="1"/>
    </xf>
    <xf numFmtId="0" fontId="0" fillId="4" borderId="1" xfId="0" applyFill="1" applyBorder="1" applyAlignment="1">
      <alignment horizontal="center" vertical="center" wrapText="1"/>
    </xf>
    <xf numFmtId="0" fontId="17" fillId="4" borderId="1" xfId="119" applyFont="1" applyFill="1" applyBorder="1" applyAlignment="1">
      <alignment horizontal="left" vertical="center" wrapText="1"/>
    </xf>
    <xf numFmtId="0" fontId="17" fillId="4" borderId="1" xfId="119" applyFont="1" applyFill="1" applyBorder="1" applyAlignment="1">
      <alignment vertical="center" wrapText="1"/>
    </xf>
    <xf numFmtId="0" fontId="17" fillId="2" borderId="30" xfId="35" applyFont="1" applyFill="1" applyBorder="1" applyAlignment="1">
      <alignment vertical="center"/>
    </xf>
    <xf numFmtId="0" fontId="17" fillId="2" borderId="31" xfId="35" applyFont="1" applyFill="1" applyBorder="1" applyAlignment="1">
      <alignment vertical="center"/>
    </xf>
    <xf numFmtId="0" fontId="65" fillId="0" borderId="1" xfId="99" applyFont="1" applyBorder="1" applyAlignment="1">
      <alignment horizontal="center" vertical="center"/>
    </xf>
    <xf numFmtId="0" fontId="0" fillId="3" borderId="24" xfId="0" applyFill="1" applyBorder="1" applyAlignment="1">
      <alignment horizontal="center" vertical="center"/>
    </xf>
    <xf numFmtId="0" fontId="28" fillId="3" borderId="0" xfId="99" applyFont="1" applyFill="1" applyAlignment="1">
      <alignment horizontal="left"/>
    </xf>
    <xf numFmtId="9" fontId="0" fillId="3" borderId="22" xfId="95" applyFont="1" applyFill="1" applyBorder="1" applyAlignment="1">
      <alignment horizontal="center" vertical="center"/>
    </xf>
    <xf numFmtId="0" fontId="21" fillId="3" borderId="0" xfId="43" applyFont="1" applyFill="1" applyAlignment="1">
      <alignment horizontal="center" vertical="center"/>
    </xf>
    <xf numFmtId="169" fontId="12" fillId="0" borderId="1" xfId="0" applyNumberFormat="1" applyFont="1" applyBorder="1" applyAlignment="1">
      <alignment horizontal="center" vertical="center" wrapText="1"/>
    </xf>
    <xf numFmtId="167" fontId="17" fillId="0" borderId="1" xfId="35" applyNumberFormat="1" applyFont="1" applyBorder="1" applyAlignment="1">
      <alignment horizontal="right" vertical="center" wrapText="1"/>
    </xf>
    <xf numFmtId="0" fontId="17" fillId="2" borderId="1" xfId="35" applyFont="1" applyFill="1" applyBorder="1" applyAlignment="1">
      <alignment horizontal="right" vertical="center" wrapText="1"/>
    </xf>
    <xf numFmtId="168" fontId="17" fillId="2" borderId="1" xfId="35" applyNumberFormat="1" applyFont="1" applyFill="1" applyBorder="1" applyAlignment="1">
      <alignment horizontal="right" vertical="center" wrapText="1"/>
    </xf>
    <xf numFmtId="168" fontId="17" fillId="3" borderId="1" xfId="35" applyNumberFormat="1" applyFont="1" applyFill="1" applyBorder="1" applyAlignment="1">
      <alignment horizontal="right" vertical="center" wrapText="1"/>
    </xf>
    <xf numFmtId="167" fontId="17" fillId="3" borderId="1" xfId="35" applyNumberFormat="1" applyFont="1" applyFill="1" applyBorder="1" applyAlignment="1">
      <alignment horizontal="right" vertical="center" wrapText="1"/>
    </xf>
    <xf numFmtId="0" fontId="17" fillId="3" borderId="1" xfId="35" applyFont="1" applyFill="1" applyBorder="1" applyAlignment="1">
      <alignment horizontal="right" vertical="center" wrapText="1"/>
    </xf>
    <xf numFmtId="168" fontId="17" fillId="0" borderId="1" xfId="35" applyNumberFormat="1" applyFont="1" applyBorder="1" applyAlignment="1">
      <alignment horizontal="right" vertical="center" wrapText="1"/>
    </xf>
    <xf numFmtId="168" fontId="17" fillId="2" borderId="4" xfId="35" applyNumberFormat="1" applyFont="1" applyFill="1" applyBorder="1" applyAlignment="1">
      <alignment horizontal="right" vertical="center" wrapText="1"/>
    </xf>
    <xf numFmtId="0" fontId="31" fillId="3" borderId="1" xfId="99" applyFont="1" applyFill="1" applyBorder="1" applyAlignment="1">
      <alignment horizontal="center" vertical="center"/>
    </xf>
    <xf numFmtId="0" fontId="48" fillId="0" borderId="1" xfId="99" applyFont="1" applyBorder="1" applyAlignment="1">
      <alignment horizontal="center" vertical="center"/>
    </xf>
    <xf numFmtId="168" fontId="19" fillId="3" borderId="1" xfId="35" applyNumberFormat="1" applyFont="1" applyFill="1" applyBorder="1" applyAlignment="1">
      <alignment horizontal="right" vertical="center" wrapText="1"/>
    </xf>
    <xf numFmtId="173" fontId="32" fillId="3" borderId="0" xfId="35" applyNumberFormat="1" applyFont="1" applyFill="1" applyAlignment="1">
      <alignment horizontal="center" vertical="center" wrapText="1"/>
    </xf>
    <xf numFmtId="0" fontId="28" fillId="3" borderId="66" xfId="99" applyFont="1" applyFill="1" applyBorder="1" applyAlignment="1">
      <alignment horizontal="center" vertical="center"/>
    </xf>
    <xf numFmtId="0" fontId="41" fillId="0" borderId="56" xfId="0" applyFont="1" applyBorder="1" applyAlignment="1">
      <alignment vertical="center"/>
    </xf>
    <xf numFmtId="0" fontId="41" fillId="0" borderId="0" xfId="0" applyFont="1" applyAlignment="1">
      <alignment vertical="center"/>
    </xf>
    <xf numFmtId="49" fontId="43" fillId="3" borderId="1" xfId="0" quotePrefix="1" applyNumberFormat="1" applyFont="1" applyFill="1" applyBorder="1" applyAlignment="1">
      <alignment horizontal="center" vertical="center"/>
    </xf>
    <xf numFmtId="49" fontId="17" fillId="3" borderId="1" xfId="0" quotePrefix="1" applyNumberFormat="1" applyFont="1" applyFill="1" applyBorder="1" applyAlignment="1">
      <alignment horizontal="center" vertical="center"/>
    </xf>
    <xf numFmtId="0" fontId="0" fillId="3" borderId="1" xfId="0" quotePrefix="1" applyFill="1" applyBorder="1" applyAlignment="1">
      <alignment horizontal="center" vertical="center"/>
    </xf>
    <xf numFmtId="175" fontId="28" fillId="9" borderId="2" xfId="98" applyNumberFormat="1" applyFont="1" applyFill="1" applyBorder="1" applyAlignment="1">
      <alignment horizontal="center" vertical="top"/>
    </xf>
    <xf numFmtId="175" fontId="28" fillId="9" borderId="10" xfId="98" applyNumberFormat="1" applyFont="1" applyFill="1" applyBorder="1" applyAlignment="1">
      <alignment horizontal="left" vertical="center"/>
    </xf>
    <xf numFmtId="0" fontId="17" fillId="11" borderId="1" xfId="0" applyFont="1" applyFill="1" applyBorder="1" applyAlignment="1">
      <alignment horizontal="left" vertical="center"/>
    </xf>
    <xf numFmtId="0" fontId="64" fillId="0" borderId="31" xfId="0" applyFont="1" applyBorder="1" applyAlignment="1">
      <alignment wrapText="1"/>
    </xf>
    <xf numFmtId="0" fontId="12" fillId="0" borderId="11" xfId="0" applyFont="1" applyBorder="1" applyAlignment="1">
      <alignment horizontal="center" vertical="center" wrapText="1"/>
    </xf>
    <xf numFmtId="0" fontId="0" fillId="0" borderId="10" xfId="0" applyBorder="1" applyAlignment="1">
      <alignment horizontal="left" vertical="center"/>
    </xf>
    <xf numFmtId="0" fontId="0" fillId="0" borderId="11" xfId="0" applyBorder="1" applyAlignment="1">
      <alignment horizontal="left" vertical="center"/>
    </xf>
    <xf numFmtId="0" fontId="15" fillId="3" borderId="25" xfId="0" applyFont="1" applyFill="1" applyBorder="1" applyAlignment="1">
      <alignment vertical="center"/>
    </xf>
    <xf numFmtId="0" fontId="12" fillId="0" borderId="88" xfId="0" applyFont="1" applyBorder="1" applyAlignment="1">
      <alignment horizontal="center" vertical="center"/>
    </xf>
    <xf numFmtId="0" fontId="12" fillId="0" borderId="39" xfId="0" applyFont="1" applyBorder="1" applyAlignment="1">
      <alignment horizontal="center" vertical="center"/>
    </xf>
    <xf numFmtId="0" fontId="12" fillId="12" borderId="39" xfId="0" applyFont="1" applyFill="1" applyBorder="1" applyAlignment="1">
      <alignment horizontal="center" vertical="center" wrapText="1"/>
    </xf>
    <xf numFmtId="0" fontId="12" fillId="6" borderId="39" xfId="0" applyFont="1" applyFill="1" applyBorder="1" applyAlignment="1">
      <alignment horizontal="center" vertical="center" wrapText="1"/>
    </xf>
    <xf numFmtId="0" fontId="12" fillId="6" borderId="89" xfId="0" applyFont="1" applyFill="1" applyBorder="1" applyAlignment="1">
      <alignment horizontal="center" vertical="center"/>
    </xf>
    <xf numFmtId="166" fontId="12" fillId="0" borderId="14" xfId="0" applyNumberFormat="1" applyFont="1" applyBorder="1" applyAlignment="1">
      <alignment horizontal="center" vertical="center"/>
    </xf>
    <xf numFmtId="14" fontId="12" fillId="12" borderId="14" xfId="0" applyNumberFormat="1" applyFont="1" applyFill="1" applyBorder="1" applyAlignment="1">
      <alignment horizontal="center" vertical="center"/>
    </xf>
    <xf numFmtId="14" fontId="12" fillId="12" borderId="14" xfId="0" applyNumberFormat="1" applyFont="1" applyFill="1" applyBorder="1" applyAlignment="1">
      <alignment horizontal="center" vertical="center" wrapText="1"/>
    </xf>
    <xf numFmtId="0" fontId="43" fillId="3" borderId="1" xfId="0" applyFont="1" applyFill="1" applyBorder="1" applyAlignment="1">
      <alignment horizontal="center" vertical="center"/>
    </xf>
    <xf numFmtId="14" fontId="43" fillId="3" borderId="1" xfId="0" applyNumberFormat="1" applyFont="1" applyFill="1" applyBorder="1" applyAlignment="1">
      <alignment horizontal="center" vertical="center"/>
    </xf>
    <xf numFmtId="0" fontId="43" fillId="0" borderId="1" xfId="0" applyFont="1" applyBorder="1" applyAlignment="1">
      <alignment horizontal="center" vertical="center"/>
    </xf>
    <xf numFmtId="0" fontId="43" fillId="3" borderId="22" xfId="0" applyFont="1" applyFill="1" applyBorder="1" applyAlignment="1">
      <alignment horizontal="center" vertical="center"/>
    </xf>
    <xf numFmtId="0" fontId="43" fillId="3" borderId="20" xfId="0" applyFont="1" applyFill="1" applyBorder="1" applyAlignment="1">
      <alignment horizontal="center" vertical="center"/>
    </xf>
    <xf numFmtId="0" fontId="43" fillId="13" borderId="2" xfId="0" applyFont="1" applyFill="1" applyBorder="1" applyAlignment="1">
      <alignment horizontal="center" vertical="center"/>
    </xf>
    <xf numFmtId="0" fontId="43" fillId="19" borderId="1" xfId="0" applyFont="1" applyFill="1" applyBorder="1" applyAlignment="1">
      <alignment horizontal="center" vertical="center"/>
    </xf>
    <xf numFmtId="0" fontId="43" fillId="12" borderId="10" xfId="0" applyFont="1" applyFill="1" applyBorder="1" applyAlignment="1">
      <alignment horizontal="center" vertical="center"/>
    </xf>
    <xf numFmtId="0" fontId="43" fillId="0" borderId="0" xfId="0" applyFont="1" applyAlignment="1">
      <alignment vertical="center"/>
    </xf>
    <xf numFmtId="14" fontId="43" fillId="0" borderId="1" xfId="0" applyNumberFormat="1" applyFont="1" applyBorder="1" applyAlignment="1">
      <alignment horizontal="center" vertical="center"/>
    </xf>
    <xf numFmtId="0" fontId="17" fillId="19" borderId="1" xfId="0" applyFont="1" applyFill="1" applyBorder="1" applyAlignment="1">
      <alignment horizontal="center" vertical="center"/>
    </xf>
    <xf numFmtId="0" fontId="17" fillId="12" borderId="10" xfId="0" applyFont="1" applyFill="1" applyBorder="1" applyAlignment="1">
      <alignment horizontal="center" vertical="center"/>
    </xf>
    <xf numFmtId="49" fontId="17" fillId="11" borderId="1" xfId="0" quotePrefix="1" applyNumberFormat="1" applyFont="1" applyFill="1" applyBorder="1" applyAlignment="1">
      <alignment horizontal="center" vertical="center"/>
    </xf>
    <xf numFmtId="0" fontId="43" fillId="3" borderId="1" xfId="106" applyFont="1" applyFill="1" applyBorder="1" applyAlignment="1">
      <alignment horizontal="center" vertical="center"/>
    </xf>
    <xf numFmtId="1" fontId="43" fillId="3" borderId="1" xfId="106" applyNumberFormat="1" applyFont="1" applyFill="1" applyBorder="1" applyAlignment="1" applyProtection="1">
      <alignment horizontal="center" vertical="center"/>
      <protection hidden="1"/>
    </xf>
    <xf numFmtId="0" fontId="67" fillId="0" borderId="1" xfId="35" applyFont="1" applyBorder="1" applyAlignment="1">
      <alignment horizontal="center" vertical="center" wrapText="1"/>
    </xf>
    <xf numFmtId="16" fontId="66" fillId="0" borderId="1" xfId="43" quotePrefix="1" applyNumberFormat="1" applyFont="1" applyBorder="1" applyAlignment="1">
      <alignment horizontal="center" vertical="center"/>
    </xf>
    <xf numFmtId="0" fontId="66" fillId="0" borderId="1" xfId="43" quotePrefix="1" applyFont="1" applyBorder="1" applyAlignment="1">
      <alignment horizontal="center" vertical="center"/>
    </xf>
    <xf numFmtId="169" fontId="67" fillId="0" borderId="1" xfId="35" applyNumberFormat="1" applyFont="1" applyBorder="1" applyAlignment="1">
      <alignment horizontal="center" vertical="center" wrapText="1"/>
    </xf>
    <xf numFmtId="14" fontId="66" fillId="3" borderId="1" xfId="2" quotePrefix="1" applyNumberFormat="1" applyFont="1" applyFill="1" applyBorder="1" applyAlignment="1">
      <alignment horizontal="center" vertical="center"/>
    </xf>
    <xf numFmtId="0" fontId="67" fillId="3" borderId="1" xfId="35" applyFont="1" applyFill="1" applyBorder="1" applyAlignment="1">
      <alignment horizontal="center" vertical="center" wrapText="1"/>
    </xf>
    <xf numFmtId="169" fontId="67" fillId="0" borderId="1" xfId="35" quotePrefix="1" applyNumberFormat="1" applyFont="1" applyBorder="1" applyAlignment="1">
      <alignment horizontal="center" vertical="center" wrapText="1"/>
    </xf>
    <xf numFmtId="0" fontId="66" fillId="0" borderId="1" xfId="35" applyFont="1" applyBorder="1" applyAlignment="1">
      <alignment horizontal="center" vertical="center" wrapText="1"/>
    </xf>
    <xf numFmtId="169" fontId="66" fillId="0" borderId="1" xfId="35" quotePrefix="1" applyNumberFormat="1" applyFont="1" applyBorder="1" applyAlignment="1">
      <alignment horizontal="center" vertical="center" wrapText="1"/>
    </xf>
    <xf numFmtId="169" fontId="66" fillId="0" borderId="1" xfId="35" applyNumberFormat="1" applyFont="1" applyBorder="1" applyAlignment="1">
      <alignment horizontal="center" vertical="center" wrapText="1"/>
    </xf>
    <xf numFmtId="0" fontId="66" fillId="3" borderId="1" xfId="35" applyFont="1" applyFill="1" applyBorder="1" applyAlignment="1">
      <alignment horizontal="center" vertical="center" wrapText="1"/>
    </xf>
    <xf numFmtId="169" fontId="66" fillId="3" borderId="1" xfId="35" quotePrefix="1" applyNumberFormat="1" applyFont="1" applyFill="1" applyBorder="1" applyAlignment="1">
      <alignment horizontal="center" vertical="center" wrapText="1"/>
    </xf>
    <xf numFmtId="16" fontId="66" fillId="3" borderId="1" xfId="43" quotePrefix="1" applyNumberFormat="1" applyFont="1" applyFill="1" applyBorder="1" applyAlignment="1">
      <alignment horizontal="center" vertical="center"/>
    </xf>
    <xf numFmtId="0" fontId="66" fillId="0" borderId="1" xfId="35" applyFont="1" applyBorder="1" applyAlignment="1">
      <alignment vertical="center"/>
    </xf>
    <xf numFmtId="14" fontId="68" fillId="0" borderId="1" xfId="35" applyNumberFormat="1" applyFont="1" applyBorder="1" applyAlignment="1">
      <alignment vertical="center" wrapText="1"/>
    </xf>
    <xf numFmtId="0" fontId="66" fillId="3" borderId="1" xfId="35" applyFont="1" applyFill="1" applyBorder="1" applyAlignment="1">
      <alignment horizontal="left" vertical="center"/>
    </xf>
    <xf numFmtId="0" fontId="66" fillId="3" borderId="1" xfId="35" applyFont="1" applyFill="1" applyBorder="1" applyAlignment="1">
      <alignment horizontal="center" vertical="center"/>
    </xf>
    <xf numFmtId="0" fontId="66" fillId="3" borderId="0" xfId="35" applyFont="1" applyFill="1" applyAlignment="1">
      <alignment horizontal="center"/>
    </xf>
    <xf numFmtId="0" fontId="67" fillId="0" borderId="1" xfId="0" applyFont="1" applyBorder="1" applyAlignment="1">
      <alignment horizontal="left" vertical="center"/>
    </xf>
    <xf numFmtId="0" fontId="67" fillId="0" borderId="1" xfId="0" applyFont="1" applyBorder="1" applyAlignment="1">
      <alignment horizontal="center" vertical="center"/>
    </xf>
    <xf numFmtId="0" fontId="67" fillId="0" borderId="1" xfId="0" applyFont="1" applyBorder="1" applyAlignment="1">
      <alignment horizontal="center" vertical="center" wrapText="1"/>
    </xf>
    <xf numFmtId="0" fontId="66" fillId="3" borderId="1" xfId="35" applyFont="1" applyFill="1" applyBorder="1" applyAlignment="1">
      <alignment horizontal="left" vertical="center" wrapText="1"/>
    </xf>
    <xf numFmtId="0" fontId="66" fillId="0" borderId="0" xfId="35" applyFont="1"/>
    <xf numFmtId="0" fontId="66" fillId="0" borderId="0" xfId="35" applyFont="1" applyAlignment="1">
      <alignment horizontal="center" vertical="center"/>
    </xf>
    <xf numFmtId="0" fontId="66" fillId="0" borderId="1" xfId="35" applyFont="1" applyBorder="1"/>
    <xf numFmtId="0" fontId="66" fillId="0" borderId="1" xfId="35" applyFont="1" applyBorder="1" applyAlignment="1">
      <alignment wrapText="1"/>
    </xf>
    <xf numFmtId="14" fontId="17" fillId="3" borderId="1" xfId="0" applyNumberFormat="1" applyFont="1" applyFill="1" applyBorder="1" applyAlignment="1">
      <alignment horizontal="center" vertical="center"/>
    </xf>
    <xf numFmtId="0" fontId="22" fillId="3" borderId="1" xfId="0" applyFont="1" applyFill="1" applyBorder="1" applyAlignment="1">
      <alignment horizontal="center" vertical="center"/>
    </xf>
    <xf numFmtId="14" fontId="17" fillId="3" borderId="1" xfId="0" applyNumberFormat="1" applyFont="1" applyFill="1" applyBorder="1" applyAlignment="1">
      <alignment horizontal="left" vertical="center"/>
    </xf>
    <xf numFmtId="16" fontId="17" fillId="3" borderId="1" xfId="0" quotePrefix="1" applyNumberFormat="1" applyFont="1" applyFill="1" applyBorder="1" applyAlignment="1">
      <alignment horizontal="center" vertical="center"/>
    </xf>
    <xf numFmtId="175" fontId="28" fillId="9" borderId="1" xfId="98" applyNumberFormat="1" applyFont="1" applyFill="1" applyBorder="1" applyAlignment="1">
      <alignment horizontal="center" vertical="top"/>
    </xf>
    <xf numFmtId="0" fontId="31" fillId="3" borderId="67" xfId="99" applyFont="1" applyFill="1" applyBorder="1" applyAlignment="1">
      <alignment vertical="center"/>
    </xf>
    <xf numFmtId="15" fontId="17" fillId="3" borderId="1" xfId="0" applyNumberFormat="1" applyFont="1" applyFill="1" applyBorder="1" applyAlignment="1">
      <alignment horizontal="center" vertical="center"/>
    </xf>
    <xf numFmtId="166" fontId="17" fillId="3" borderId="0" xfId="0" applyNumberFormat="1" applyFont="1" applyFill="1" applyAlignment="1">
      <alignment horizontal="center" vertical="center"/>
    </xf>
    <xf numFmtId="1" fontId="17" fillId="3" borderId="1" xfId="0" applyNumberFormat="1" applyFont="1" applyFill="1" applyBorder="1" applyAlignment="1" applyProtection="1">
      <alignment horizontal="center" vertical="center"/>
      <protection hidden="1"/>
    </xf>
    <xf numFmtId="0" fontId="66" fillId="0" borderId="1" xfId="131" applyFont="1" applyBorder="1" applyAlignment="1">
      <alignment horizontal="left" vertical="center" wrapText="1"/>
    </xf>
    <xf numFmtId="0" fontId="66" fillId="0" borderId="1" xfId="35" applyFont="1" applyBorder="1" applyAlignment="1">
      <alignment horizontal="center" vertical="center"/>
    </xf>
    <xf numFmtId="0" fontId="26" fillId="3" borderId="1" xfId="99" applyFont="1" applyFill="1" applyBorder="1" applyAlignment="1">
      <alignment horizontal="center"/>
    </xf>
    <xf numFmtId="15" fontId="17" fillId="3" borderId="1" xfId="35" quotePrefix="1" applyNumberFormat="1" applyFont="1" applyFill="1" applyBorder="1" applyAlignment="1">
      <alignment horizontal="center" vertical="center" wrapText="1"/>
    </xf>
    <xf numFmtId="14" fontId="23" fillId="0" borderId="28" xfId="0" applyNumberFormat="1" applyFont="1" applyBorder="1" applyAlignment="1">
      <alignment horizontal="center" vertical="center"/>
    </xf>
    <xf numFmtId="0" fontId="15" fillId="0" borderId="14" xfId="0" applyFont="1" applyBorder="1" applyAlignment="1">
      <alignment horizontal="center" vertical="center"/>
    </xf>
    <xf numFmtId="0" fontId="23" fillId="0" borderId="16" xfId="0" applyFont="1" applyBorder="1" applyAlignment="1">
      <alignment horizontal="center" vertical="center"/>
    </xf>
    <xf numFmtId="43" fontId="17" fillId="2" borderId="1" xfId="35" applyNumberFormat="1" applyFont="1" applyFill="1" applyBorder="1" applyAlignment="1">
      <alignment horizontal="right" vertical="center" wrapText="1"/>
    </xf>
    <xf numFmtId="0" fontId="21" fillId="3" borderId="1" xfId="43" applyFont="1" applyFill="1" applyBorder="1" applyAlignment="1">
      <alignment horizontal="left" vertical="center" indent="1"/>
    </xf>
    <xf numFmtId="0" fontId="21" fillId="21" borderId="1" xfId="43" quotePrefix="1" applyFont="1" applyFill="1" applyBorder="1" applyAlignment="1">
      <alignment horizontal="left" vertical="center" indent="1"/>
    </xf>
    <xf numFmtId="0" fontId="21" fillId="32" borderId="1" xfId="43" quotePrefix="1" applyFont="1" applyFill="1" applyBorder="1" applyAlignment="1">
      <alignment horizontal="center" vertical="center"/>
    </xf>
    <xf numFmtId="0" fontId="21" fillId="32" borderId="1" xfId="43" quotePrefix="1" applyFont="1" applyFill="1" applyBorder="1" applyAlignment="1">
      <alignment horizontal="left" vertical="center" indent="1"/>
    </xf>
    <xf numFmtId="0" fontId="21" fillId="33" borderId="1" xfId="43" quotePrefix="1" applyFont="1" applyFill="1" applyBorder="1" applyAlignment="1">
      <alignment horizontal="center" vertical="center"/>
    </xf>
    <xf numFmtId="0" fontId="16" fillId="3" borderId="0" xfId="99" applyFont="1" applyFill="1"/>
    <xf numFmtId="0" fontId="73" fillId="3" borderId="0" xfId="99" applyFont="1" applyFill="1"/>
    <xf numFmtId="0" fontId="74" fillId="0" borderId="1" xfId="0" applyFont="1" applyBorder="1" applyAlignment="1">
      <alignment horizontal="center" vertical="center"/>
    </xf>
    <xf numFmtId="0" fontId="48" fillId="0" borderId="0" xfId="99" applyFont="1" applyAlignment="1">
      <alignment horizontal="center" vertical="center"/>
    </xf>
    <xf numFmtId="0" fontId="26" fillId="0" borderId="0" xfId="99" applyFont="1" applyAlignment="1">
      <alignment horizontal="center" vertical="center"/>
    </xf>
    <xf numFmtId="0" fontId="26" fillId="3" borderId="0" xfId="99" applyFont="1" applyFill="1" applyAlignment="1">
      <alignment horizontal="center"/>
    </xf>
    <xf numFmtId="0" fontId="31" fillId="5" borderId="0" xfId="99" applyFont="1" applyFill="1"/>
    <xf numFmtId="14" fontId="0" fillId="3" borderId="0" xfId="0" quotePrefix="1" applyNumberFormat="1" applyFill="1" applyAlignment="1">
      <alignment horizontal="center" vertical="center"/>
    </xf>
    <xf numFmtId="0" fontId="19" fillId="0" borderId="1" xfId="43" quotePrefix="1" applyFont="1" applyBorder="1" applyAlignment="1">
      <alignment horizontal="center" vertical="center"/>
    </xf>
    <xf numFmtId="0" fontId="20" fillId="0" borderId="1" xfId="43" applyFont="1" applyBorder="1" applyAlignment="1">
      <alignment horizontal="center" vertical="center"/>
    </xf>
    <xf numFmtId="0" fontId="20" fillId="21" borderId="1" xfId="43" quotePrefix="1" applyFont="1" applyFill="1" applyBorder="1" applyAlignment="1">
      <alignment horizontal="center" vertical="center"/>
    </xf>
    <xf numFmtId="0" fontId="20" fillId="11" borderId="1" xfId="43" quotePrefix="1" applyFont="1" applyFill="1" applyBorder="1" applyAlignment="1">
      <alignment horizontal="center" vertical="center"/>
    </xf>
    <xf numFmtId="0" fontId="17" fillId="0" borderId="0" xfId="43" applyFont="1" applyAlignment="1">
      <alignment horizontal="center"/>
    </xf>
    <xf numFmtId="43" fontId="13" fillId="2" borderId="0" xfId="35" applyNumberFormat="1" applyFont="1" applyFill="1" applyAlignment="1">
      <alignment horizontal="center" vertical="center" wrapText="1"/>
    </xf>
    <xf numFmtId="0" fontId="15" fillId="3" borderId="0" xfId="62" applyFont="1" applyFill="1"/>
    <xf numFmtId="0" fontId="28" fillId="3" borderId="0" xfId="62" applyFont="1" applyFill="1"/>
    <xf numFmtId="16" fontId="28" fillId="3" borderId="0" xfId="99" quotePrefix="1" applyNumberFormat="1" applyFont="1" applyFill="1" applyAlignment="1">
      <alignment horizontal="center"/>
    </xf>
    <xf numFmtId="0" fontId="28" fillId="3" borderId="0" xfId="99" quotePrefix="1" applyFont="1" applyFill="1" applyAlignment="1">
      <alignment horizontal="center"/>
    </xf>
    <xf numFmtId="0" fontId="26" fillId="17" borderId="1" xfId="99" applyFont="1" applyFill="1" applyBorder="1" applyAlignment="1">
      <alignment horizontal="center"/>
    </xf>
    <xf numFmtId="0" fontId="26" fillId="17" borderId="9" xfId="99" applyFont="1" applyFill="1" applyBorder="1" applyAlignment="1">
      <alignment horizontal="center"/>
    </xf>
    <xf numFmtId="0" fontId="17" fillId="3" borderId="40" xfId="0" applyFont="1" applyFill="1" applyBorder="1" applyAlignment="1">
      <alignment horizontal="center" vertical="center" wrapText="1"/>
    </xf>
    <xf numFmtId="0" fontId="17" fillId="3" borderId="0" xfId="0" applyFont="1" applyFill="1" applyAlignment="1">
      <alignment horizontal="center" vertical="center" wrapText="1"/>
    </xf>
    <xf numFmtId="0" fontId="17" fillId="3" borderId="69" xfId="0" applyFont="1" applyFill="1" applyBorder="1" applyAlignment="1">
      <alignment horizontal="center" vertical="center" wrapText="1"/>
    </xf>
    <xf numFmtId="0" fontId="17" fillId="3" borderId="29" xfId="0" applyFont="1" applyFill="1" applyBorder="1" applyAlignment="1">
      <alignment horizontal="center" vertical="center" wrapText="1"/>
    </xf>
    <xf numFmtId="170" fontId="17" fillId="3" borderId="29" xfId="35" applyNumberFormat="1" applyFont="1" applyFill="1" applyBorder="1" applyAlignment="1">
      <alignment horizontal="center" vertical="center"/>
    </xf>
    <xf numFmtId="0" fontId="17" fillId="3" borderId="63" xfId="0" applyFont="1" applyFill="1" applyBorder="1" applyAlignment="1">
      <alignment horizontal="center" vertical="center"/>
    </xf>
    <xf numFmtId="2" fontId="17" fillId="3" borderId="1" xfId="0" applyNumberFormat="1" applyFont="1" applyFill="1" applyBorder="1" applyAlignment="1">
      <alignment horizontal="center" vertical="center"/>
    </xf>
    <xf numFmtId="15" fontId="17" fillId="11" borderId="1" xfId="0" applyNumberFormat="1" applyFont="1" applyFill="1" applyBorder="1" applyAlignment="1">
      <alignment horizontal="center" vertical="center"/>
    </xf>
    <xf numFmtId="2" fontId="17" fillId="11" borderId="1" xfId="0" applyNumberFormat="1" applyFont="1" applyFill="1" applyBorder="1" applyAlignment="1">
      <alignment horizontal="center" vertical="center"/>
    </xf>
    <xf numFmtId="0" fontId="17" fillId="11" borderId="0" xfId="0" applyFont="1" applyFill="1" applyAlignment="1">
      <alignment horizontal="center" vertical="center"/>
    </xf>
    <xf numFmtId="0" fontId="12" fillId="0" borderId="14" xfId="0" applyFont="1" applyBorder="1" applyAlignment="1">
      <alignment horizontal="center" vertical="center" wrapText="1"/>
    </xf>
    <xf numFmtId="0" fontId="75" fillId="0" borderId="1" xfId="106" applyFont="1" applyBorder="1" applyAlignment="1" applyProtection="1">
      <alignment horizontal="center" vertical="center"/>
      <protection hidden="1"/>
    </xf>
    <xf numFmtId="1" fontId="66" fillId="0" borderId="1" xfId="106" applyNumberFormat="1" applyFont="1" applyBorder="1" applyAlignment="1" applyProtection="1">
      <alignment horizontal="center" vertical="center"/>
      <protection hidden="1"/>
    </xf>
    <xf numFmtId="9" fontId="66" fillId="0" borderId="1" xfId="107" applyFont="1" applyBorder="1" applyAlignment="1" applyProtection="1">
      <alignment horizontal="center" vertical="center"/>
      <protection hidden="1"/>
    </xf>
    <xf numFmtId="1" fontId="75" fillId="0" borderId="10" xfId="106" applyNumberFormat="1" applyFont="1" applyBorder="1" applyAlignment="1">
      <alignment horizontal="center" vertical="center"/>
    </xf>
    <xf numFmtId="1" fontId="66" fillId="0" borderId="1" xfId="107" applyNumberFormat="1" applyFont="1" applyBorder="1" applyAlignment="1" applyProtection="1">
      <alignment horizontal="center" vertical="center"/>
      <protection hidden="1"/>
    </xf>
    <xf numFmtId="9" fontId="66" fillId="0" borderId="1" xfId="107" applyFont="1" applyBorder="1" applyAlignment="1">
      <alignment horizontal="center" vertical="center"/>
    </xf>
    <xf numFmtId="9" fontId="66" fillId="0" borderId="1" xfId="116" applyFont="1" applyBorder="1" applyAlignment="1" applyProtection="1">
      <alignment horizontal="center" vertical="center"/>
      <protection hidden="1"/>
    </xf>
    <xf numFmtId="1" fontId="66" fillId="0" borderId="1" xfId="107" applyNumberFormat="1" applyFont="1" applyBorder="1" applyAlignment="1">
      <alignment horizontal="center" vertical="center"/>
    </xf>
    <xf numFmtId="172" fontId="66" fillId="0" borderId="1" xfId="107" applyNumberFormat="1" applyFont="1" applyBorder="1" applyAlignment="1" applyProtection="1">
      <alignment horizontal="center" vertical="center"/>
      <protection hidden="1"/>
    </xf>
    <xf numFmtId="9" fontId="66" fillId="0" borderId="1" xfId="95" quotePrefix="1" applyFont="1" applyBorder="1" applyAlignment="1" applyProtection="1">
      <alignment horizontal="center" vertical="center"/>
      <protection hidden="1"/>
    </xf>
    <xf numFmtId="0" fontId="75" fillId="0" borderId="4" xfId="106" applyFont="1" applyBorder="1" applyAlignment="1" applyProtection="1">
      <alignment horizontal="center" vertical="center"/>
      <protection hidden="1"/>
    </xf>
    <xf numFmtId="9" fontId="66" fillId="0" borderId="4" xfId="107" applyFont="1" applyBorder="1" applyAlignment="1" applyProtection="1">
      <alignment horizontal="center" vertical="center"/>
      <protection hidden="1"/>
    </xf>
    <xf numFmtId="9" fontId="66" fillId="0" borderId="4" xfId="95" quotePrefix="1" applyFont="1" applyBorder="1" applyAlignment="1" applyProtection="1">
      <alignment horizontal="center" vertical="center"/>
      <protection hidden="1"/>
    </xf>
    <xf numFmtId="166" fontId="75" fillId="0" borderId="1" xfId="106" applyNumberFormat="1" applyFont="1" applyBorder="1" applyAlignment="1">
      <alignment horizontal="left" vertical="center"/>
    </xf>
    <xf numFmtId="166" fontId="75" fillId="0" borderId="4" xfId="106" applyNumberFormat="1" applyFont="1" applyBorder="1" applyAlignment="1">
      <alignment horizontal="left" vertical="center"/>
    </xf>
    <xf numFmtId="0" fontId="75" fillId="0" borderId="2" xfId="106" applyFont="1" applyBorder="1" applyAlignment="1">
      <alignment horizontal="center" vertical="center"/>
    </xf>
    <xf numFmtId="0" fontId="75" fillId="0" borderId="8" xfId="106" applyFont="1" applyBorder="1" applyAlignment="1">
      <alignment horizontal="center" vertical="center"/>
    </xf>
    <xf numFmtId="0" fontId="76" fillId="0" borderId="13" xfId="106" applyFont="1" applyBorder="1" applyAlignment="1">
      <alignment horizontal="center" vertical="center"/>
    </xf>
    <xf numFmtId="0" fontId="77" fillId="0" borderId="14" xfId="106" applyFont="1" applyBorder="1" applyAlignment="1" applyProtection="1">
      <alignment horizontal="left" vertical="center"/>
      <protection hidden="1"/>
    </xf>
    <xf numFmtId="0" fontId="75" fillId="0" borderId="14" xfId="106" applyFont="1" applyBorder="1" applyAlignment="1" applyProtection="1">
      <alignment horizontal="center" vertical="center"/>
      <protection hidden="1"/>
    </xf>
    <xf numFmtId="0" fontId="66" fillId="0" borderId="14" xfId="106" applyFont="1" applyBorder="1" applyAlignment="1" applyProtection="1">
      <alignment horizontal="center" vertical="center"/>
      <protection hidden="1"/>
    </xf>
    <xf numFmtId="0" fontId="78" fillId="0" borderId="14" xfId="106" applyFont="1" applyBorder="1" applyAlignment="1" applyProtection="1">
      <alignment horizontal="center" vertical="center"/>
      <protection hidden="1"/>
    </xf>
    <xf numFmtId="0" fontId="79" fillId="0" borderId="14" xfId="106" applyFont="1" applyBorder="1" applyAlignment="1">
      <alignment horizontal="center" vertical="center"/>
    </xf>
    <xf numFmtId="0" fontId="80" fillId="0" borderId="14" xfId="106" applyFont="1" applyBorder="1" applyAlignment="1">
      <alignment horizontal="center" vertical="center"/>
    </xf>
    <xf numFmtId="1" fontId="81" fillId="0" borderId="14" xfId="106" applyNumberFormat="1" applyFont="1" applyBorder="1" applyAlignment="1">
      <alignment horizontal="right" vertical="center"/>
    </xf>
    <xf numFmtId="1" fontId="66" fillId="0" borderId="16" xfId="106" applyNumberFormat="1" applyFont="1" applyBorder="1" applyAlignment="1">
      <alignment horizontal="center" vertical="center"/>
    </xf>
    <xf numFmtId="0" fontId="76" fillId="3" borderId="2" xfId="106" applyFont="1" applyFill="1" applyBorder="1" applyAlignment="1">
      <alignment horizontal="center" vertical="center"/>
    </xf>
    <xf numFmtId="0" fontId="76" fillId="3" borderId="1" xfId="106" applyFont="1" applyFill="1" applyBorder="1" applyAlignment="1" applyProtection="1">
      <alignment horizontal="left" vertical="center"/>
      <protection hidden="1"/>
    </xf>
    <xf numFmtId="0" fontId="66" fillId="3" borderId="1" xfId="106" applyFont="1" applyFill="1" applyBorder="1" applyAlignment="1" applyProtection="1">
      <alignment horizontal="center" vertical="center"/>
      <protection hidden="1"/>
    </xf>
    <xf numFmtId="1" fontId="76" fillId="3" borderId="1" xfId="106" applyNumberFormat="1" applyFont="1" applyFill="1" applyBorder="1" applyAlignment="1" applyProtection="1">
      <alignment horizontal="center" vertical="center"/>
      <protection hidden="1"/>
    </xf>
    <xf numFmtId="1" fontId="67" fillId="3" borderId="1" xfId="106" applyNumberFormat="1" applyFont="1" applyFill="1" applyBorder="1" applyAlignment="1" applyProtection="1">
      <alignment horizontal="center" vertical="center"/>
      <protection hidden="1"/>
    </xf>
    <xf numFmtId="1" fontId="66" fillId="3" borderId="10" xfId="106" applyNumberFormat="1" applyFont="1" applyFill="1" applyBorder="1" applyAlignment="1">
      <alignment horizontal="center" vertical="center" wrapText="1"/>
    </xf>
    <xf numFmtId="1" fontId="75" fillId="0" borderId="2" xfId="118" applyNumberFormat="1" applyFont="1" applyBorder="1" applyAlignment="1">
      <alignment horizontal="center" vertical="center"/>
    </xf>
    <xf numFmtId="0" fontId="67" fillId="3" borderId="1" xfId="106" applyFont="1" applyFill="1" applyBorder="1" applyAlignment="1">
      <alignment horizontal="left" vertical="center"/>
    </xf>
    <xf numFmtId="0" fontId="82" fillId="3" borderId="1" xfId="106" applyFont="1" applyFill="1" applyBorder="1" applyAlignment="1">
      <alignment horizontal="center" vertical="center" wrapText="1"/>
    </xf>
    <xf numFmtId="0" fontId="83" fillId="3" borderId="1" xfId="106" applyFont="1" applyFill="1" applyBorder="1" applyAlignment="1">
      <alignment horizontal="center" vertical="center" wrapText="1"/>
    </xf>
    <xf numFmtId="1" fontId="66" fillId="3" borderId="1" xfId="106" applyNumberFormat="1" applyFont="1" applyFill="1" applyBorder="1" applyAlignment="1">
      <alignment horizontal="center" vertical="center"/>
    </xf>
    <xf numFmtId="9" fontId="67" fillId="3" borderId="1" xfId="95" applyFont="1" applyFill="1" applyBorder="1" applyAlignment="1" applyProtection="1">
      <alignment horizontal="center" vertical="center"/>
      <protection hidden="1"/>
    </xf>
    <xf numFmtId="1" fontId="66" fillId="3" borderId="10" xfId="106" applyNumberFormat="1" applyFont="1" applyFill="1" applyBorder="1" applyAlignment="1">
      <alignment horizontal="center" vertical="center"/>
    </xf>
    <xf numFmtId="1" fontId="82" fillId="3" borderId="1" xfId="106" applyNumberFormat="1" applyFont="1" applyFill="1" applyBorder="1" applyAlignment="1">
      <alignment horizontal="center" vertical="center" wrapText="1"/>
    </xf>
    <xf numFmtId="1" fontId="75" fillId="0" borderId="7" xfId="118" applyNumberFormat="1" applyFont="1" applyBorder="1" applyAlignment="1">
      <alignment horizontal="center" vertical="center"/>
    </xf>
    <xf numFmtId="0" fontId="82" fillId="3" borderId="3" xfId="106" applyFont="1" applyFill="1" applyBorder="1" applyAlignment="1">
      <alignment horizontal="center" vertical="center" wrapText="1"/>
    </xf>
    <xf numFmtId="0" fontId="83" fillId="3" borderId="3" xfId="106" applyFont="1" applyFill="1" applyBorder="1" applyAlignment="1">
      <alignment horizontal="center" vertical="center" wrapText="1"/>
    </xf>
    <xf numFmtId="1" fontId="66" fillId="3" borderId="3" xfId="106" applyNumberFormat="1" applyFont="1" applyFill="1" applyBorder="1" applyAlignment="1">
      <alignment horizontal="center" vertical="center"/>
    </xf>
    <xf numFmtId="9" fontId="67" fillId="3" borderId="3" xfId="95" applyFont="1" applyFill="1" applyBorder="1" applyAlignment="1" applyProtection="1">
      <alignment horizontal="center" vertical="center"/>
      <protection hidden="1"/>
    </xf>
    <xf numFmtId="1" fontId="66" fillId="3" borderId="28" xfId="106" applyNumberFormat="1" applyFont="1" applyFill="1" applyBorder="1" applyAlignment="1">
      <alignment horizontal="center" vertical="center"/>
    </xf>
    <xf numFmtId="0" fontId="67" fillId="3" borderId="3" xfId="106" applyFont="1" applyFill="1" applyBorder="1" applyAlignment="1">
      <alignment horizontal="left" vertical="center"/>
    </xf>
    <xf numFmtId="0" fontId="85" fillId="3" borderId="16" xfId="106" applyFont="1" applyFill="1" applyBorder="1" applyAlignment="1">
      <alignment horizontal="center" vertical="center" wrapText="1"/>
    </xf>
    <xf numFmtId="0" fontId="85" fillId="3" borderId="1" xfId="106" applyFont="1" applyFill="1" applyBorder="1" applyAlignment="1">
      <alignment horizontal="center" vertical="center" wrapText="1"/>
    </xf>
    <xf numFmtId="0" fontId="85" fillId="3" borderId="10" xfId="106" applyFont="1" applyFill="1" applyBorder="1" applyAlignment="1">
      <alignment horizontal="center" vertical="center" wrapText="1"/>
    </xf>
    <xf numFmtId="14" fontId="87" fillId="6" borderId="16" xfId="106" applyNumberFormat="1" applyFont="1" applyFill="1" applyBorder="1" applyAlignment="1">
      <alignment horizontal="center" vertical="center"/>
    </xf>
    <xf numFmtId="0" fontId="88" fillId="0" borderId="30" xfId="106" applyFont="1" applyBorder="1" applyAlignment="1">
      <alignment horizontal="center" vertical="center"/>
    </xf>
    <xf numFmtId="0" fontId="88" fillId="0" borderId="0" xfId="106" applyFont="1" applyAlignment="1">
      <alignment horizontal="center" vertical="center"/>
    </xf>
    <xf numFmtId="0" fontId="88" fillId="0" borderId="31" xfId="106" applyFont="1" applyBorder="1" applyAlignment="1">
      <alignment horizontal="center" vertical="center"/>
    </xf>
    <xf numFmtId="0" fontId="28" fillId="0" borderId="0" xfId="0" applyFont="1" applyAlignment="1">
      <alignment horizontal="center" vertical="center"/>
    </xf>
    <xf numFmtId="0" fontId="31" fillId="0" borderId="5" xfId="0" applyFont="1" applyBorder="1" applyAlignment="1">
      <alignment horizontal="center" vertical="center"/>
    </xf>
    <xf numFmtId="0" fontId="31" fillId="0" borderId="6" xfId="0" applyFont="1" applyBorder="1" applyAlignment="1">
      <alignment horizontal="center" vertical="center" wrapText="1"/>
    </xf>
    <xf numFmtId="0" fontId="31" fillId="0" borderId="6" xfId="0" applyFont="1" applyBorder="1" applyAlignment="1">
      <alignment horizontal="center" vertical="center"/>
    </xf>
    <xf numFmtId="0" fontId="28" fillId="0" borderId="13" xfId="0" applyFont="1" applyBorder="1" applyAlignment="1">
      <alignment horizontal="center" vertical="center"/>
    </xf>
    <xf numFmtId="1" fontId="28" fillId="0" borderId="0" xfId="0" applyNumberFormat="1" applyFont="1" applyAlignment="1">
      <alignment horizontal="center" vertical="center"/>
    </xf>
    <xf numFmtId="0" fontId="28" fillId="0" borderId="14" xfId="0" applyFont="1" applyBorder="1" applyAlignment="1">
      <alignment horizontal="center" vertical="center"/>
    </xf>
    <xf numFmtId="2" fontId="28" fillId="0" borderId="14" xfId="0" applyNumberFormat="1" applyFont="1" applyBorder="1" applyAlignment="1">
      <alignment horizontal="center" vertical="center"/>
    </xf>
    <xf numFmtId="0" fontId="28" fillId="0" borderId="8" xfId="0" applyFont="1" applyBorder="1" applyAlignment="1">
      <alignment horizontal="center" vertical="center"/>
    </xf>
    <xf numFmtId="0" fontId="28" fillId="0" borderId="4" xfId="0" applyFont="1" applyBorder="1" applyAlignment="1">
      <alignment horizontal="center" vertical="center"/>
    </xf>
    <xf numFmtId="2" fontId="28" fillId="0" borderId="4" xfId="0" applyNumberFormat="1" applyFont="1" applyBorder="1" applyAlignment="1">
      <alignment horizontal="center" vertical="center"/>
    </xf>
    <xf numFmtId="166" fontId="31" fillId="0" borderId="6" xfId="0" applyNumberFormat="1" applyFont="1" applyBorder="1" applyAlignment="1">
      <alignment horizontal="center" vertical="center"/>
    </xf>
    <xf numFmtId="0" fontId="47" fillId="3" borderId="0" xfId="132" applyFont="1" applyFill="1" applyAlignment="1">
      <alignment horizontal="center"/>
    </xf>
    <xf numFmtId="0" fontId="28" fillId="0" borderId="1" xfId="0" applyFont="1" applyBorder="1" applyAlignment="1">
      <alignment horizontal="center" vertical="center"/>
    </xf>
    <xf numFmtId="0" fontId="31" fillId="0" borderId="0" xfId="0" applyFont="1" applyAlignment="1">
      <alignment horizontal="center" vertical="center"/>
    </xf>
    <xf numFmtId="166" fontId="28" fillId="0" borderId="0" xfId="0" applyNumberFormat="1" applyFont="1" applyAlignment="1">
      <alignment horizontal="center" vertical="center"/>
    </xf>
    <xf numFmtId="166" fontId="31" fillId="0" borderId="0" xfId="0" applyNumberFormat="1" applyFont="1" applyAlignment="1">
      <alignment horizontal="center" vertical="center"/>
    </xf>
    <xf numFmtId="0" fontId="31" fillId="0" borderId="0" xfId="0" applyFont="1" applyAlignment="1">
      <alignment horizontal="center" vertical="center" wrapText="1"/>
    </xf>
    <xf numFmtId="1" fontId="31" fillId="0" borderId="0" xfId="0" applyNumberFormat="1" applyFont="1" applyAlignment="1">
      <alignment horizontal="center" vertical="center"/>
    </xf>
    <xf numFmtId="0" fontId="12" fillId="0" borderId="16" xfId="0" applyFont="1" applyBorder="1" applyAlignment="1">
      <alignment horizontal="center" vertical="center" wrapText="1"/>
    </xf>
    <xf numFmtId="0" fontId="28" fillId="0" borderId="10" xfId="0" applyFont="1" applyBorder="1" applyAlignment="1">
      <alignment horizontal="center" vertical="center"/>
    </xf>
    <xf numFmtId="0" fontId="28" fillId="0" borderId="11" xfId="0" applyFont="1" applyBorder="1" applyAlignment="1">
      <alignment horizontal="center" vertical="center"/>
    </xf>
    <xf numFmtId="0" fontId="89" fillId="3" borderId="1" xfId="132" applyFont="1" applyFill="1" applyBorder="1" applyAlignment="1">
      <alignment horizontal="center" vertical="center"/>
    </xf>
    <xf numFmtId="0" fontId="89" fillId="3" borderId="1" xfId="132" applyFont="1" applyFill="1" applyBorder="1" applyAlignment="1">
      <alignment horizontal="center"/>
    </xf>
    <xf numFmtId="0" fontId="12" fillId="24" borderId="9" xfId="0" applyFont="1" applyFill="1" applyBorder="1" applyAlignment="1">
      <alignment horizontal="center" vertical="center"/>
    </xf>
    <xf numFmtId="0" fontId="12" fillId="24" borderId="9" xfId="0" applyFont="1" applyFill="1" applyBorder="1" applyAlignment="1">
      <alignment horizontal="left" vertical="center"/>
    </xf>
    <xf numFmtId="166" fontId="0" fillId="24" borderId="9" xfId="0" applyNumberFormat="1" applyFill="1" applyBorder="1" applyAlignment="1">
      <alignment horizontal="center" vertical="center"/>
    </xf>
    <xf numFmtId="0" fontId="0" fillId="24" borderId="9" xfId="0" applyFill="1" applyBorder="1"/>
    <xf numFmtId="0" fontId="28" fillId="24" borderId="9" xfId="0" applyFont="1" applyFill="1" applyBorder="1" applyAlignment="1">
      <alignment horizontal="center" vertical="center"/>
    </xf>
    <xf numFmtId="0" fontId="12" fillId="24" borderId="1" xfId="0" applyFont="1" applyFill="1" applyBorder="1" applyAlignment="1">
      <alignment horizontal="center" vertical="center"/>
    </xf>
    <xf numFmtId="0" fontId="12" fillId="24" borderId="1" xfId="0" applyFont="1" applyFill="1" applyBorder="1" applyAlignment="1">
      <alignment horizontal="left" vertical="center"/>
    </xf>
    <xf numFmtId="166" fontId="0" fillId="24" borderId="1" xfId="0" applyNumberFormat="1" applyFill="1" applyBorder="1" applyAlignment="1">
      <alignment horizontal="center" vertical="center"/>
    </xf>
    <xf numFmtId="0" fontId="0" fillId="24" borderId="1" xfId="0" applyFill="1" applyBorder="1"/>
    <xf numFmtId="0" fontId="28" fillId="24" borderId="1" xfId="0" applyFont="1" applyFill="1" applyBorder="1" applyAlignment="1">
      <alignment horizontal="center" vertical="center"/>
    </xf>
    <xf numFmtId="0" fontId="90" fillId="2" borderId="0" xfId="35" applyFont="1" applyFill="1" applyAlignment="1">
      <alignment horizontal="center" vertical="center"/>
    </xf>
    <xf numFmtId="0" fontId="21" fillId="0" borderId="0" xfId="43" quotePrefix="1" applyFont="1" applyAlignment="1">
      <alignment horizontal="center" vertical="center"/>
    </xf>
    <xf numFmtId="14" fontId="17" fillId="3" borderId="0" xfId="43" applyNumberFormat="1" applyFont="1" applyFill="1"/>
    <xf numFmtId="0" fontId="21" fillId="3" borderId="1" xfId="43" applyFont="1" applyFill="1" applyBorder="1" applyAlignment="1">
      <alignment horizontal="center" vertical="center"/>
    </xf>
    <xf numFmtId="0" fontId="19" fillId="11" borderId="1" xfId="43" applyFont="1" applyFill="1" applyBorder="1" applyAlignment="1">
      <alignment horizontal="center" vertical="center"/>
    </xf>
    <xf numFmtId="0" fontId="19" fillId="3" borderId="1" xfId="43" applyFont="1" applyFill="1" applyBorder="1" applyAlignment="1">
      <alignment horizontal="center" vertical="center"/>
    </xf>
    <xf numFmtId="0" fontId="20" fillId="18" borderId="14" xfId="43" applyFont="1" applyFill="1" applyBorder="1" applyAlignment="1">
      <alignment horizontal="center" vertical="center" wrapText="1"/>
    </xf>
    <xf numFmtId="0" fontId="20" fillId="18" borderId="16" xfId="43" applyFont="1" applyFill="1" applyBorder="1" applyAlignment="1">
      <alignment horizontal="center" vertical="center" wrapText="1"/>
    </xf>
    <xf numFmtId="0" fontId="20" fillId="18" borderId="10" xfId="43" applyFont="1" applyFill="1" applyBorder="1" applyAlignment="1">
      <alignment horizontal="center" vertical="center" wrapText="1"/>
    </xf>
    <xf numFmtId="0" fontId="21" fillId="0" borderId="30" xfId="43" applyFont="1" applyBorder="1" applyAlignment="1">
      <alignment horizontal="center" vertical="center"/>
    </xf>
    <xf numFmtId="0" fontId="19" fillId="0" borderId="1" xfId="43" quotePrefix="1" applyFont="1" applyBorder="1" applyAlignment="1">
      <alignment horizontal="left" vertical="center" indent="1"/>
    </xf>
    <xf numFmtId="0" fontId="19" fillId="4" borderId="1" xfId="43" quotePrefix="1" applyFont="1" applyFill="1" applyBorder="1" applyAlignment="1">
      <alignment horizontal="center" vertical="center"/>
    </xf>
    <xf numFmtId="0" fontId="42" fillId="0" borderId="1" xfId="43" quotePrefix="1" applyFont="1" applyBorder="1" applyAlignment="1">
      <alignment horizontal="center" vertical="center"/>
    </xf>
    <xf numFmtId="0" fontId="20" fillId="18" borderId="4" xfId="43" applyFont="1" applyFill="1" applyBorder="1" applyAlignment="1">
      <alignment horizontal="center" vertical="center" wrapText="1"/>
    </xf>
    <xf numFmtId="0" fontId="20" fillId="18" borderId="11" xfId="43" applyFont="1" applyFill="1" applyBorder="1" applyAlignment="1">
      <alignment horizontal="center" vertical="center" wrapText="1"/>
    </xf>
    <xf numFmtId="0" fontId="21" fillId="0" borderId="13" xfId="43" applyFont="1" applyBorder="1" applyAlignment="1">
      <alignment horizontal="center" vertical="center"/>
    </xf>
    <xf numFmtId="0" fontId="19" fillId="0" borderId="14" xfId="43" quotePrefix="1" applyFont="1" applyBorder="1" applyAlignment="1">
      <alignment horizontal="center" vertical="center"/>
    </xf>
    <xf numFmtId="0" fontId="19" fillId="0" borderId="16" xfId="43" quotePrefix="1" applyFont="1" applyBorder="1" applyAlignment="1">
      <alignment horizontal="left" vertical="center" indent="1"/>
    </xf>
    <xf numFmtId="0" fontId="21" fillId="0" borderId="2" xfId="43" applyFont="1" applyBorder="1" applyAlignment="1">
      <alignment horizontal="center" vertical="center"/>
    </xf>
    <xf numFmtId="0" fontId="19" fillId="0" borderId="10" xfId="43" applyFont="1" applyBorder="1" applyAlignment="1">
      <alignment horizontal="left" vertical="center" indent="1"/>
    </xf>
    <xf numFmtId="0" fontId="19" fillId="0" borderId="10" xfId="43" quotePrefix="1" applyFont="1" applyBorder="1" applyAlignment="1">
      <alignment horizontal="left" vertical="center" indent="1"/>
    </xf>
    <xf numFmtId="0" fontId="19" fillId="4" borderId="10" xfId="43" quotePrefix="1" applyFont="1" applyFill="1" applyBorder="1" applyAlignment="1">
      <alignment horizontal="left" vertical="center" indent="1"/>
    </xf>
    <xf numFmtId="0" fontId="42" fillId="0" borderId="10" xfId="43" quotePrefix="1" applyFont="1" applyBorder="1" applyAlignment="1">
      <alignment horizontal="left" vertical="center" indent="1"/>
    </xf>
    <xf numFmtId="0" fontId="19" fillId="0" borderId="4" xfId="43" quotePrefix="1" applyFont="1" applyBorder="1" applyAlignment="1">
      <alignment horizontal="center" vertical="center"/>
    </xf>
    <xf numFmtId="0" fontId="19" fillId="0" borderId="11" xfId="43" quotePrefix="1" applyFont="1" applyBorder="1" applyAlignment="1">
      <alignment horizontal="left" vertical="center" indent="1"/>
    </xf>
    <xf numFmtId="0" fontId="21" fillId="0" borderId="2" xfId="43" quotePrefix="1" applyFont="1" applyBorder="1" applyAlignment="1">
      <alignment horizontal="center" vertical="center"/>
    </xf>
    <xf numFmtId="0" fontId="21" fillId="3" borderId="10" xfId="43" quotePrefix="1" applyFont="1" applyFill="1" applyBorder="1" applyAlignment="1">
      <alignment horizontal="left" vertical="center" indent="1"/>
    </xf>
    <xf numFmtId="0" fontId="21" fillId="3" borderId="10" xfId="43" applyFont="1" applyFill="1" applyBorder="1" applyAlignment="1">
      <alignment horizontal="left" vertical="center" indent="1"/>
    </xf>
    <xf numFmtId="0" fontId="21" fillId="21" borderId="10" xfId="43" quotePrefix="1" applyFont="1" applyFill="1" applyBorder="1" applyAlignment="1">
      <alignment horizontal="left" vertical="center" indent="1"/>
    </xf>
    <xf numFmtId="0" fontId="20" fillId="3" borderId="10" xfId="43" quotePrefix="1" applyFont="1" applyFill="1" applyBorder="1" applyAlignment="1">
      <alignment horizontal="left" vertical="center" indent="1"/>
    </xf>
    <xf numFmtId="0" fontId="21" fillId="3" borderId="2" xfId="43" quotePrefix="1" applyFont="1" applyFill="1" applyBorder="1" applyAlignment="1">
      <alignment horizontal="center" vertical="center"/>
    </xf>
    <xf numFmtId="0" fontId="21" fillId="3" borderId="8" xfId="43" quotePrefix="1" applyFont="1" applyFill="1" applyBorder="1" applyAlignment="1">
      <alignment horizontal="center" vertical="center"/>
    </xf>
    <xf numFmtId="0" fontId="21" fillId="3" borderId="4" xfId="43" quotePrefix="1" applyFont="1" applyFill="1" applyBorder="1" applyAlignment="1">
      <alignment horizontal="center" vertical="center"/>
    </xf>
    <xf numFmtId="0" fontId="21" fillId="3" borderId="11" xfId="43" quotePrefix="1" applyFont="1" applyFill="1" applyBorder="1" applyAlignment="1">
      <alignment horizontal="left" vertical="center" indent="1"/>
    </xf>
    <xf numFmtId="0" fontId="19" fillId="27" borderId="1" xfId="43" quotePrefix="1" applyFont="1" applyFill="1" applyBorder="1" applyAlignment="1">
      <alignment horizontal="left" vertical="center" indent="1"/>
    </xf>
    <xf numFmtId="0" fontId="19" fillId="27" borderId="1" xfId="43" applyFont="1" applyFill="1" applyBorder="1" applyAlignment="1">
      <alignment horizontal="center" vertical="center"/>
    </xf>
    <xf numFmtId="0" fontId="19" fillId="12" borderId="1" xfId="43" quotePrefix="1" applyFont="1" applyFill="1" applyBorder="1" applyAlignment="1">
      <alignment horizontal="left" vertical="center" indent="1"/>
    </xf>
    <xf numFmtId="0" fontId="19" fillId="12" borderId="1" xfId="43" applyFont="1" applyFill="1" applyBorder="1" applyAlignment="1">
      <alignment horizontal="center" vertical="center"/>
    </xf>
    <xf numFmtId="0" fontId="19" fillId="12" borderId="1" xfId="43" applyFont="1" applyFill="1" applyBorder="1" applyAlignment="1">
      <alignment horizontal="left" vertical="center" indent="1"/>
    </xf>
    <xf numFmtId="0" fontId="19" fillId="11" borderId="1" xfId="43" applyFont="1" applyFill="1" applyBorder="1" applyAlignment="1">
      <alignment horizontal="left" vertical="center" indent="1"/>
    </xf>
    <xf numFmtId="0" fontId="19" fillId="6" borderId="1" xfId="43" applyFont="1" applyFill="1" applyBorder="1" applyAlignment="1">
      <alignment horizontal="left" vertical="center" indent="1"/>
    </xf>
    <xf numFmtId="0" fontId="19" fillId="6" borderId="1" xfId="43" applyFont="1" applyFill="1" applyBorder="1" applyAlignment="1">
      <alignment horizontal="center" vertical="center"/>
    </xf>
    <xf numFmtId="0" fontId="20" fillId="11" borderId="88" xfId="43" applyFont="1" applyFill="1" applyBorder="1" applyAlignment="1">
      <alignment horizontal="center" vertical="center"/>
    </xf>
    <xf numFmtId="0" fontId="20" fillId="11" borderId="39" xfId="43" applyFont="1" applyFill="1" applyBorder="1" applyAlignment="1">
      <alignment horizontal="center" vertical="center"/>
    </xf>
    <xf numFmtId="0" fontId="21" fillId="0" borderId="37" xfId="43" applyFont="1" applyBorder="1" applyAlignment="1">
      <alignment horizontal="center" vertical="center"/>
    </xf>
    <xf numFmtId="0" fontId="47" fillId="0" borderId="10" xfId="43" applyFont="1" applyBorder="1" applyAlignment="1">
      <alignment horizontal="center" vertical="center"/>
    </xf>
    <xf numFmtId="0" fontId="21" fillId="0" borderId="31" xfId="43" applyFont="1" applyBorder="1" applyAlignment="1">
      <alignment horizontal="center" vertical="center"/>
    </xf>
    <xf numFmtId="0" fontId="21" fillId="3" borderId="31" xfId="43" applyFont="1" applyFill="1" applyBorder="1" applyAlignment="1">
      <alignment horizontal="center" vertical="center"/>
    </xf>
    <xf numFmtId="0" fontId="32" fillId="3" borderId="31" xfId="43" applyFont="1" applyFill="1" applyBorder="1"/>
    <xf numFmtId="0" fontId="32" fillId="3" borderId="67" xfId="43" applyFont="1" applyFill="1" applyBorder="1"/>
    <xf numFmtId="0" fontId="32" fillId="3" borderId="68" xfId="43" applyFont="1" applyFill="1" applyBorder="1"/>
    <xf numFmtId="0" fontId="20" fillId="11" borderId="89" xfId="43" applyFont="1" applyFill="1" applyBorder="1" applyAlignment="1">
      <alignment horizontal="center" vertical="center"/>
    </xf>
    <xf numFmtId="0" fontId="47" fillId="11" borderId="10" xfId="43" applyFont="1" applyFill="1" applyBorder="1" applyAlignment="1">
      <alignment horizontal="center" vertical="center"/>
    </xf>
    <xf numFmtId="0" fontId="32" fillId="3" borderId="30" xfId="43" applyFont="1" applyFill="1" applyBorder="1"/>
    <xf numFmtId="0" fontId="32" fillId="3" borderId="66" xfId="43" applyFont="1" applyFill="1" applyBorder="1"/>
    <xf numFmtId="0" fontId="19" fillId="3" borderId="1" xfId="43" quotePrefix="1" applyFont="1" applyFill="1" applyBorder="1" applyAlignment="1">
      <alignment horizontal="center" vertical="center"/>
    </xf>
    <xf numFmtId="0" fontId="19" fillId="3" borderId="10" xfId="43" quotePrefix="1" applyFont="1" applyFill="1" applyBorder="1" applyAlignment="1">
      <alignment horizontal="left" vertical="center" indent="1"/>
    </xf>
    <xf numFmtId="0" fontId="21" fillId="3" borderId="2" xfId="43" applyFont="1" applyFill="1" applyBorder="1" applyAlignment="1">
      <alignment horizontal="center" vertical="center"/>
    </xf>
    <xf numFmtId="1" fontId="19" fillId="0" borderId="0" xfId="43" applyNumberFormat="1" applyFont="1" applyAlignment="1">
      <alignment horizontal="center" vertical="center"/>
    </xf>
    <xf numFmtId="0" fontId="0" fillId="0" borderId="7" xfId="0" applyBorder="1" applyAlignment="1">
      <alignment horizontal="center" vertical="center"/>
    </xf>
    <xf numFmtId="0" fontId="0" fillId="0" borderId="3" xfId="0" applyBorder="1" applyAlignment="1">
      <alignment vertical="center"/>
    </xf>
    <xf numFmtId="0" fontId="0" fillId="26" borderId="5" xfId="0" applyFill="1" applyBorder="1" applyAlignment="1">
      <alignment horizontal="center" vertical="center"/>
    </xf>
    <xf numFmtId="0" fontId="0" fillId="26" borderId="6" xfId="0" applyFill="1" applyBorder="1" applyAlignment="1">
      <alignment vertical="center"/>
    </xf>
    <xf numFmtId="0" fontId="0" fillId="26" borderId="6" xfId="0" applyFill="1" applyBorder="1" applyAlignment="1">
      <alignment horizontal="center" vertical="center"/>
    </xf>
    <xf numFmtId="0" fontId="0" fillId="26" borderId="24" xfId="0" applyFill="1" applyBorder="1" applyAlignment="1">
      <alignment horizontal="center" vertical="center"/>
    </xf>
    <xf numFmtId="0" fontId="12" fillId="11" borderId="1" xfId="0" applyFont="1" applyFill="1" applyBorder="1" applyAlignment="1">
      <alignment horizontal="center" vertical="center"/>
    </xf>
    <xf numFmtId="0" fontId="0" fillId="3" borderId="11" xfId="0" applyFill="1" applyBorder="1" applyAlignment="1">
      <alignment vertical="center"/>
    </xf>
    <xf numFmtId="0" fontId="0" fillId="0" borderId="12" xfId="0" applyBorder="1" applyAlignment="1">
      <alignment vertical="center"/>
    </xf>
    <xf numFmtId="0" fontId="12" fillId="6" borderId="35" xfId="0" applyFont="1" applyFill="1" applyBorder="1" applyAlignment="1">
      <alignment horizontal="center" vertical="center"/>
    </xf>
    <xf numFmtId="0" fontId="28" fillId="3" borderId="74" xfId="99" applyFont="1" applyFill="1" applyBorder="1" applyAlignment="1">
      <alignment horizontal="left" vertical="center"/>
    </xf>
    <xf numFmtId="0" fontId="28" fillId="3" borderId="97" xfId="99" applyFont="1" applyFill="1" applyBorder="1"/>
    <xf numFmtId="177" fontId="0" fillId="0" borderId="1" xfId="0" applyNumberFormat="1" applyBorder="1" applyAlignment="1">
      <alignment horizontal="center" vertical="center"/>
    </xf>
    <xf numFmtId="1" fontId="0" fillId="9" borderId="1" xfId="98" applyNumberFormat="1" applyFont="1" applyFill="1" applyBorder="1" applyAlignment="1">
      <alignment horizontal="right" vertical="center"/>
    </xf>
    <xf numFmtId="0" fontId="0" fillId="9" borderId="1" xfId="98" applyNumberFormat="1" applyFont="1" applyFill="1" applyBorder="1" applyAlignment="1">
      <alignment horizontal="right" vertical="center"/>
    </xf>
    <xf numFmtId="9" fontId="0" fillId="9" borderId="1" xfId="95" applyFont="1" applyFill="1" applyBorder="1" applyAlignment="1">
      <alignment horizontal="right" vertical="center"/>
    </xf>
    <xf numFmtId="0" fontId="0" fillId="0" borderId="22" xfId="0" applyBorder="1" applyAlignment="1">
      <alignment horizontal="right" vertical="center"/>
    </xf>
    <xf numFmtId="0" fontId="20" fillId="0" borderId="2" xfId="43" quotePrefix="1" applyFont="1" applyBorder="1" applyAlignment="1">
      <alignment horizontal="center" vertical="center"/>
    </xf>
    <xf numFmtId="0" fontId="24" fillId="3" borderId="1" xfId="43" applyFont="1" applyFill="1" applyBorder="1" applyAlignment="1">
      <alignment horizontal="center" vertical="center"/>
    </xf>
    <xf numFmtId="0" fontId="91" fillId="3" borderId="1" xfId="43" quotePrefix="1" applyFont="1" applyFill="1" applyBorder="1" applyAlignment="1">
      <alignment horizontal="center" vertical="center"/>
    </xf>
    <xf numFmtId="166" fontId="0" fillId="11" borderId="9" xfId="0" applyNumberFormat="1" applyFill="1" applyBorder="1" applyAlignment="1">
      <alignment horizontal="center" vertical="center"/>
    </xf>
    <xf numFmtId="49" fontId="17" fillId="0" borderId="1" xfId="0" quotePrefix="1" applyNumberFormat="1" applyFont="1" applyBorder="1" applyAlignment="1">
      <alignment horizontal="center" vertical="center"/>
    </xf>
    <xf numFmtId="166" fontId="17" fillId="0" borderId="1" xfId="0" applyNumberFormat="1" applyFont="1" applyBorder="1" applyAlignment="1">
      <alignment horizontal="center" vertical="center"/>
    </xf>
    <xf numFmtId="16" fontId="0" fillId="24" borderId="1" xfId="0" quotePrefix="1" applyNumberFormat="1" applyFill="1" applyBorder="1" applyAlignment="1">
      <alignment horizontal="center" vertical="center"/>
    </xf>
    <xf numFmtId="16" fontId="28" fillId="3" borderId="0" xfId="99" quotePrefix="1" applyNumberFormat="1" applyFont="1" applyFill="1"/>
    <xf numFmtId="0" fontId="28" fillId="3" borderId="0" xfId="99" quotePrefix="1" applyFont="1" applyFill="1"/>
    <xf numFmtId="0" fontId="12" fillId="4" borderId="1" xfId="0" applyFont="1" applyFill="1" applyBorder="1" applyAlignment="1">
      <alignment horizontal="left" vertical="center"/>
    </xf>
    <xf numFmtId="0" fontId="12" fillId="11" borderId="1" xfId="0" applyFont="1" applyFill="1" applyBorder="1" applyAlignment="1">
      <alignment horizontal="left" vertical="center"/>
    </xf>
    <xf numFmtId="166" fontId="28" fillId="3" borderId="0" xfId="99" applyNumberFormat="1" applyFont="1" applyFill="1"/>
    <xf numFmtId="49" fontId="0" fillId="5" borderId="1" xfId="0" quotePrefix="1" applyNumberFormat="1" applyFill="1" applyBorder="1" applyAlignment="1">
      <alignment horizontal="center" vertical="center"/>
    </xf>
    <xf numFmtId="166" fontId="89" fillId="3" borderId="1" xfId="132" applyNumberFormat="1" applyFont="1" applyFill="1" applyBorder="1" applyAlignment="1">
      <alignment horizontal="center" vertical="center" wrapText="1"/>
    </xf>
    <xf numFmtId="2" fontId="66" fillId="0" borderId="1" xfId="107" applyNumberFormat="1" applyFont="1" applyBorder="1" applyAlignment="1">
      <alignment horizontal="center" vertical="center"/>
    </xf>
    <xf numFmtId="0" fontId="31" fillId="0" borderId="0" xfId="99" applyFont="1" applyAlignment="1">
      <alignment horizontal="center" vertical="center"/>
    </xf>
    <xf numFmtId="0" fontId="28" fillId="3" borderId="30" xfId="99" applyFont="1" applyFill="1" applyBorder="1" applyAlignment="1">
      <alignment vertical="center"/>
    </xf>
    <xf numFmtId="166" fontId="89" fillId="3" borderId="1" xfId="132" applyNumberFormat="1" applyFont="1" applyFill="1" applyBorder="1" applyAlignment="1">
      <alignment horizontal="center" vertical="center"/>
    </xf>
    <xf numFmtId="0" fontId="31" fillId="0" borderId="1" xfId="0" applyFont="1" applyBorder="1" applyAlignment="1">
      <alignment horizontal="center" vertical="center"/>
    </xf>
    <xf numFmtId="0" fontId="45" fillId="0" borderId="0" xfId="99" applyFont="1" applyAlignment="1">
      <alignment vertical="center"/>
    </xf>
    <xf numFmtId="167" fontId="17" fillId="2" borderId="4" xfId="35" applyNumberFormat="1" applyFont="1" applyFill="1" applyBorder="1" applyAlignment="1">
      <alignment horizontal="right" vertical="center" wrapText="1"/>
    </xf>
    <xf numFmtId="173" fontId="28" fillId="9" borderId="2" xfId="98" applyNumberFormat="1" applyFont="1" applyFill="1" applyBorder="1" applyAlignment="1">
      <alignment horizontal="center" vertical="top"/>
    </xf>
    <xf numFmtId="17" fontId="0" fillId="0" borderId="0" xfId="0" applyNumberFormat="1" applyAlignment="1">
      <alignment horizontal="center" vertical="center"/>
    </xf>
    <xf numFmtId="166" fontId="0" fillId="0" borderId="14" xfId="0" applyNumberFormat="1" applyBorder="1" applyAlignment="1">
      <alignment horizontal="center" vertical="center"/>
    </xf>
    <xf numFmtId="0" fontId="17" fillId="3" borderId="9" xfId="106" applyFont="1" applyFill="1" applyBorder="1" applyAlignment="1" applyProtection="1">
      <alignment horizontal="center" vertical="center"/>
      <protection hidden="1"/>
    </xf>
    <xf numFmtId="1" fontId="50" fillId="3" borderId="9" xfId="106" applyNumberFormat="1" applyFont="1" applyFill="1" applyBorder="1" applyAlignment="1" applyProtection="1">
      <alignment horizontal="center" vertical="center"/>
      <protection hidden="1"/>
    </xf>
    <xf numFmtId="1" fontId="44" fillId="3" borderId="12" xfId="106" applyNumberFormat="1" applyFont="1" applyFill="1" applyBorder="1" applyAlignment="1">
      <alignment horizontal="center" vertical="center"/>
    </xf>
    <xf numFmtId="0" fontId="84" fillId="3" borderId="1" xfId="106" applyFont="1" applyFill="1" applyBorder="1" applyAlignment="1">
      <alignment horizontal="center" vertical="center" wrapText="1"/>
    </xf>
    <xf numFmtId="0" fontId="50" fillId="3" borderId="23" xfId="106" applyFont="1" applyFill="1" applyBorder="1" applyAlignment="1">
      <alignment horizontal="center" vertical="center"/>
    </xf>
    <xf numFmtId="0" fontId="51" fillId="0" borderId="9" xfId="106" applyFont="1" applyBorder="1" applyAlignment="1" applyProtection="1">
      <alignment horizontal="left" vertical="center"/>
      <protection hidden="1"/>
    </xf>
    <xf numFmtId="1" fontId="75" fillId="0" borderId="1" xfId="118" applyNumberFormat="1" applyFont="1" applyBorder="1" applyAlignment="1">
      <alignment horizontal="center" vertical="center"/>
    </xf>
    <xf numFmtId="0" fontId="78" fillId="10" borderId="1" xfId="106" applyFont="1" applyFill="1" applyBorder="1" applyAlignment="1">
      <alignment horizontal="left" vertical="center"/>
    </xf>
    <xf numFmtId="0" fontId="12" fillId="3" borderId="29" xfId="0" applyFont="1" applyFill="1" applyBorder="1" applyAlignment="1">
      <alignment horizontal="center" vertical="center"/>
    </xf>
    <xf numFmtId="169" fontId="12" fillId="0" borderId="29" xfId="0" applyNumberFormat="1" applyFont="1" applyBorder="1" applyAlignment="1">
      <alignment horizontal="center" vertical="center"/>
    </xf>
    <xf numFmtId="169" fontId="12" fillId="0" borderId="29" xfId="0" applyNumberFormat="1" applyFont="1" applyBorder="1" applyAlignment="1">
      <alignment horizontal="center" vertical="center" wrapText="1"/>
    </xf>
    <xf numFmtId="0" fontId="12" fillId="0" borderId="30" xfId="0" applyFont="1" applyBorder="1" applyAlignment="1">
      <alignment horizontal="center" vertical="center" wrapText="1"/>
    </xf>
    <xf numFmtId="49" fontId="12" fillId="3" borderId="6" xfId="0" applyNumberFormat="1" applyFont="1" applyFill="1" applyBorder="1" applyAlignment="1">
      <alignment horizontal="center" vertical="center"/>
    </xf>
    <xf numFmtId="169" fontId="12" fillId="3" borderId="6" xfId="0" applyNumberFormat="1" applyFont="1" applyFill="1" applyBorder="1" applyAlignment="1">
      <alignment horizontal="center" vertical="center"/>
    </xf>
    <xf numFmtId="49" fontId="0" fillId="3" borderId="14" xfId="0" quotePrefix="1" applyNumberFormat="1" applyFill="1" applyBorder="1" applyAlignment="1">
      <alignment horizontal="center" vertical="center"/>
    </xf>
    <xf numFmtId="0" fontId="17" fillId="3" borderId="14" xfId="0" applyFont="1" applyFill="1" applyBorder="1" applyAlignment="1">
      <alignment horizontal="center" vertical="center"/>
    </xf>
    <xf numFmtId="15" fontId="0" fillId="3" borderId="14" xfId="0" applyNumberFormat="1" applyFill="1" applyBorder="1" applyAlignment="1">
      <alignment horizontal="center" vertical="center"/>
    </xf>
    <xf numFmtId="0" fontId="0" fillId="3" borderId="14" xfId="0" applyFill="1" applyBorder="1" applyAlignment="1">
      <alignment horizontal="left" vertical="center"/>
    </xf>
    <xf numFmtId="172" fontId="0" fillId="3" borderId="14" xfId="0" applyNumberFormat="1" applyFill="1" applyBorder="1" applyAlignment="1">
      <alignment horizontal="center" vertical="center"/>
    </xf>
    <xf numFmtId="166" fontId="0" fillId="3" borderId="14" xfId="0" applyNumberFormat="1" applyFill="1" applyBorder="1" applyAlignment="1">
      <alignment horizontal="center" vertical="center"/>
    </xf>
    <xf numFmtId="166" fontId="17" fillId="3" borderId="14" xfId="0" applyNumberFormat="1" applyFont="1" applyFill="1" applyBorder="1" applyAlignment="1">
      <alignment horizontal="center" vertical="center"/>
    </xf>
    <xf numFmtId="17" fontId="0" fillId="3" borderId="16" xfId="0" applyNumberFormat="1" applyFill="1" applyBorder="1" applyAlignment="1">
      <alignment horizontal="left" vertical="center" wrapText="1"/>
    </xf>
    <xf numFmtId="17" fontId="0" fillId="3" borderId="10" xfId="0" applyNumberFormat="1" applyFill="1" applyBorder="1" applyAlignment="1">
      <alignment horizontal="left" vertical="center" wrapText="1"/>
    </xf>
    <xf numFmtId="0" fontId="31" fillId="11" borderId="67" xfId="99" applyFont="1" applyFill="1" applyBorder="1" applyAlignment="1">
      <alignment horizontal="center" vertical="center"/>
    </xf>
    <xf numFmtId="0" fontId="17" fillId="11" borderId="1" xfId="0" quotePrefix="1" applyFont="1" applyFill="1" applyBorder="1" applyAlignment="1">
      <alignment horizontal="center" vertical="center"/>
    </xf>
    <xf numFmtId="0" fontId="45" fillId="0" borderId="0" xfId="99" applyFont="1" applyAlignment="1">
      <alignment horizontal="center" vertical="center"/>
    </xf>
    <xf numFmtId="1" fontId="9" fillId="0" borderId="0" xfId="106" applyNumberFormat="1"/>
    <xf numFmtId="14" fontId="17" fillId="3" borderId="9" xfId="0" applyNumberFormat="1" applyFont="1" applyFill="1" applyBorder="1" applyAlignment="1">
      <alignment horizontal="center" vertical="center" wrapText="1"/>
    </xf>
    <xf numFmtId="49" fontId="22" fillId="3" borderId="0" xfId="0" quotePrefix="1" applyNumberFormat="1" applyFont="1" applyFill="1" applyAlignment="1">
      <alignment horizontal="center" vertical="center"/>
    </xf>
    <xf numFmtId="0" fontId="22" fillId="3" borderId="0" xfId="0" applyFont="1" applyFill="1" applyAlignment="1">
      <alignment horizontal="center" vertical="center"/>
    </xf>
    <xf numFmtId="14" fontId="22" fillId="3" borderId="0" xfId="0" applyNumberFormat="1" applyFont="1" applyFill="1" applyAlignment="1">
      <alignment horizontal="center" vertical="center"/>
    </xf>
    <xf numFmtId="15" fontId="12" fillId="3" borderId="0" xfId="0" applyNumberFormat="1" applyFont="1" applyFill="1" applyAlignment="1">
      <alignment horizontal="center" vertical="center"/>
    </xf>
    <xf numFmtId="15" fontId="0" fillId="3" borderId="0" xfId="0" applyNumberFormat="1" applyFill="1" applyAlignment="1">
      <alignment horizontal="center" vertical="center"/>
    </xf>
    <xf numFmtId="0" fontId="0" fillId="3" borderId="0" xfId="0" applyFill="1" applyAlignment="1">
      <alignment horizontal="left" vertical="center"/>
    </xf>
    <xf numFmtId="17" fontId="17" fillId="3" borderId="0" xfId="0" applyNumberFormat="1" applyFont="1" applyFill="1" applyAlignment="1">
      <alignment horizontal="left" vertical="center" wrapText="1"/>
    </xf>
    <xf numFmtId="0" fontId="17" fillId="3" borderId="2" xfId="0" applyFont="1" applyFill="1" applyBorder="1" applyAlignment="1">
      <alignment horizontal="center" vertical="center"/>
    </xf>
    <xf numFmtId="17" fontId="17" fillId="3" borderId="10" xfId="0" applyNumberFormat="1" applyFont="1" applyFill="1" applyBorder="1" applyAlignment="1">
      <alignment horizontal="left" vertical="center" wrapText="1"/>
    </xf>
    <xf numFmtId="14" fontId="0" fillId="3" borderId="0" xfId="0" applyNumberFormat="1" applyFill="1"/>
    <xf numFmtId="0" fontId="45" fillId="3" borderId="0" xfId="99" applyFont="1" applyFill="1" applyAlignment="1">
      <alignment vertical="center"/>
    </xf>
    <xf numFmtId="16" fontId="19" fillId="3" borderId="1" xfId="0" quotePrefix="1" applyNumberFormat="1" applyFont="1" applyFill="1" applyBorder="1" applyAlignment="1">
      <alignment horizontal="center" vertical="center"/>
    </xf>
    <xf numFmtId="2" fontId="17" fillId="0" borderId="1" xfId="0" applyNumberFormat="1" applyFont="1" applyBorder="1" applyAlignment="1">
      <alignment horizontal="center" vertical="center"/>
    </xf>
    <xf numFmtId="17" fontId="17" fillId="0" borderId="1" xfId="0" applyNumberFormat="1" applyFont="1" applyBorder="1" applyAlignment="1">
      <alignment horizontal="center" vertical="center"/>
    </xf>
    <xf numFmtId="0" fontId="19" fillId="3" borderId="1" xfId="0" quotePrefix="1" applyFont="1" applyFill="1" applyBorder="1" applyAlignment="1">
      <alignment horizontal="center" vertical="center"/>
    </xf>
    <xf numFmtId="0" fontId="17" fillId="3" borderId="1" xfId="0" applyFont="1" applyFill="1" applyBorder="1"/>
    <xf numFmtId="0" fontId="17" fillId="0" borderId="1" xfId="0" quotePrefix="1" applyFont="1" applyBorder="1" applyAlignment="1">
      <alignment horizontal="center" vertical="center"/>
    </xf>
    <xf numFmtId="0" fontId="17" fillId="3" borderId="3" xfId="0" applyFont="1" applyFill="1" applyBorder="1" applyAlignment="1">
      <alignment horizontal="left" vertical="center"/>
    </xf>
    <xf numFmtId="0" fontId="17" fillId="0" borderId="3" xfId="0" applyFont="1" applyBorder="1"/>
    <xf numFmtId="14" fontId="17" fillId="0" borderId="1" xfId="0" quotePrefix="1" applyNumberFormat="1" applyFont="1" applyBorder="1" applyAlignment="1">
      <alignment horizontal="center" vertical="center"/>
    </xf>
    <xf numFmtId="14" fontId="17" fillId="3" borderId="1" xfId="0" quotePrefix="1" applyNumberFormat="1" applyFont="1" applyFill="1" applyBorder="1" applyAlignment="1">
      <alignment horizontal="center" vertical="center"/>
    </xf>
    <xf numFmtId="17" fontId="17" fillId="3" borderId="1" xfId="0" applyNumberFormat="1" applyFont="1" applyFill="1" applyBorder="1" applyAlignment="1">
      <alignment horizontal="center" vertical="center"/>
    </xf>
    <xf numFmtId="0" fontId="17" fillId="0" borderId="9" xfId="0" applyFont="1" applyBorder="1" applyAlignment="1">
      <alignment horizontal="left" vertical="center"/>
    </xf>
    <xf numFmtId="0" fontId="0" fillId="0" borderId="4" xfId="0" applyBorder="1" applyAlignment="1">
      <alignment horizontal="left" vertical="center"/>
    </xf>
    <xf numFmtId="166" fontId="0" fillId="0" borderId="4" xfId="0" applyNumberFormat="1" applyBorder="1"/>
    <xf numFmtId="166" fontId="0" fillId="3" borderId="4" xfId="0" applyNumberFormat="1" applyFill="1" applyBorder="1"/>
    <xf numFmtId="166" fontId="17" fillId="3" borderId="1" xfId="0" applyNumberFormat="1" applyFont="1" applyFill="1" applyBorder="1"/>
    <xf numFmtId="166" fontId="0" fillId="3" borderId="1" xfId="0" applyNumberFormat="1" applyFill="1" applyBorder="1"/>
    <xf numFmtId="0" fontId="17" fillId="3" borderId="2" xfId="0" applyFont="1" applyFill="1" applyBorder="1" applyAlignment="1">
      <alignment horizontal="center"/>
    </xf>
    <xf numFmtId="0" fontId="0" fillId="3" borderId="10" xfId="0" applyFill="1" applyBorder="1" applyAlignment="1">
      <alignment horizontal="center" vertical="center"/>
    </xf>
    <xf numFmtId="0" fontId="15" fillId="0" borderId="1" xfId="0" applyFont="1" applyBorder="1" applyAlignment="1">
      <alignment vertical="center"/>
    </xf>
    <xf numFmtId="14" fontId="23" fillId="0" borderId="1" xfId="0" applyNumberFormat="1" applyFont="1" applyBorder="1" applyAlignment="1">
      <alignment horizontal="center" vertical="center"/>
    </xf>
    <xf numFmtId="43" fontId="0" fillId="9" borderId="1" xfId="98" applyFont="1" applyFill="1" applyBorder="1" applyAlignment="1">
      <alignment horizontal="right" vertical="center"/>
    </xf>
    <xf numFmtId="178" fontId="32" fillId="2" borderId="0" xfId="35" applyNumberFormat="1" applyFont="1" applyFill="1" applyAlignment="1">
      <alignment horizontal="center" vertical="center" wrapText="1"/>
    </xf>
    <xf numFmtId="0" fontId="22" fillId="3" borderId="0" xfId="0" applyFont="1" applyFill="1" applyAlignment="1">
      <alignment vertical="center" wrapText="1"/>
    </xf>
    <xf numFmtId="16" fontId="22" fillId="3" borderId="0" xfId="0" applyNumberFormat="1" applyFont="1" applyFill="1" applyAlignment="1">
      <alignment horizontal="left" vertical="center" wrapText="1"/>
    </xf>
    <xf numFmtId="0" fontId="31" fillId="3" borderId="0" xfId="99" applyFont="1" applyFill="1" applyAlignment="1">
      <alignment vertical="center"/>
    </xf>
    <xf numFmtId="14" fontId="17" fillId="11" borderId="1" xfId="0" applyNumberFormat="1" applyFont="1" applyFill="1" applyBorder="1" applyAlignment="1">
      <alignment horizontal="center" vertical="center"/>
    </xf>
    <xf numFmtId="0" fontId="92" fillId="0" borderId="59" xfId="0" applyFont="1" applyBorder="1" applyAlignment="1">
      <alignment horizontal="center" vertical="center" wrapText="1" readingOrder="1"/>
    </xf>
    <xf numFmtId="1" fontId="0" fillId="9" borderId="1" xfId="0" applyNumberFormat="1" applyFill="1" applyBorder="1" applyAlignment="1">
      <alignment horizontal="center" vertical="center"/>
    </xf>
    <xf numFmtId="1" fontId="43" fillId="9" borderId="1" xfId="98" applyNumberFormat="1" applyFont="1" applyFill="1" applyBorder="1" applyAlignment="1">
      <alignment horizontal="center" vertical="center"/>
    </xf>
    <xf numFmtId="0" fontId="19" fillId="11" borderId="1" xfId="0" applyFont="1" applyFill="1" applyBorder="1" applyAlignment="1">
      <alignment vertical="center"/>
    </xf>
    <xf numFmtId="0" fontId="19" fillId="3" borderId="1" xfId="0" applyFont="1" applyFill="1" applyBorder="1" applyAlignment="1">
      <alignment horizontal="center" vertical="center"/>
    </xf>
    <xf numFmtId="0" fontId="19" fillId="11" borderId="1" xfId="0" applyFont="1" applyFill="1" applyBorder="1" applyAlignment="1">
      <alignment horizontal="center" vertical="center"/>
    </xf>
    <xf numFmtId="0" fontId="17" fillId="0" borderId="4" xfId="35" applyFont="1" applyBorder="1" applyAlignment="1">
      <alignment horizontal="center" vertical="center" wrapText="1"/>
    </xf>
    <xf numFmtId="16" fontId="0" fillId="3" borderId="1" xfId="0" quotePrefix="1" applyNumberFormat="1" applyFill="1" applyBorder="1" applyAlignment="1">
      <alignment horizontal="center" vertical="center"/>
    </xf>
    <xf numFmtId="43" fontId="28" fillId="9" borderId="1" xfId="98" applyFont="1" applyFill="1" applyBorder="1" applyAlignment="1">
      <alignment horizontal="center" vertical="center"/>
    </xf>
    <xf numFmtId="14" fontId="17" fillId="11" borderId="1" xfId="0" quotePrefix="1" applyNumberFormat="1" applyFont="1" applyFill="1" applyBorder="1" applyAlignment="1">
      <alignment horizontal="center" vertical="center"/>
    </xf>
    <xf numFmtId="166" fontId="15" fillId="3" borderId="26" xfId="0" applyNumberFormat="1" applyFont="1" applyFill="1" applyBorder="1" applyAlignment="1">
      <alignment vertical="center"/>
    </xf>
    <xf numFmtId="167" fontId="17" fillId="2" borderId="1" xfId="35" applyNumberFormat="1" applyFont="1" applyFill="1" applyBorder="1" applyAlignment="1">
      <alignment horizontal="right" vertical="center" wrapText="1"/>
    </xf>
    <xf numFmtId="0" fontId="93" fillId="15" borderId="1" xfId="35" applyFont="1" applyFill="1" applyBorder="1" applyAlignment="1">
      <alignment horizontal="center" vertical="center" wrapText="1"/>
    </xf>
    <xf numFmtId="43" fontId="28" fillId="9" borderId="22" xfId="98" applyFont="1" applyFill="1" applyBorder="1" applyAlignment="1">
      <alignment horizontal="center" vertical="center"/>
    </xf>
    <xf numFmtId="177" fontId="0" fillId="3" borderId="1" xfId="0" applyNumberFormat="1" applyFill="1" applyBorder="1" applyAlignment="1">
      <alignment horizontal="center" vertical="center"/>
    </xf>
    <xf numFmtId="0" fontId="17" fillId="3" borderId="3" xfId="0" applyFont="1" applyFill="1" applyBorder="1" applyAlignment="1">
      <alignment horizontal="center" vertical="center"/>
    </xf>
    <xf numFmtId="14" fontId="17" fillId="3" borderId="3" xfId="0" quotePrefix="1" applyNumberFormat="1" applyFont="1" applyFill="1" applyBorder="1" applyAlignment="1">
      <alignment horizontal="center" vertical="center"/>
    </xf>
    <xf numFmtId="15" fontId="17" fillId="3" borderId="3" xfId="0" applyNumberFormat="1" applyFont="1" applyFill="1" applyBorder="1" applyAlignment="1">
      <alignment horizontal="center" vertical="center"/>
    </xf>
    <xf numFmtId="166" fontId="17" fillId="3" borderId="3" xfId="0" applyNumberFormat="1" applyFont="1" applyFill="1" applyBorder="1" applyAlignment="1">
      <alignment horizontal="center" vertical="center"/>
    </xf>
    <xf numFmtId="2" fontId="17" fillId="3" borderId="3" xfId="0" applyNumberFormat="1" applyFont="1" applyFill="1" applyBorder="1" applyAlignment="1">
      <alignment horizontal="center" vertical="center"/>
    </xf>
    <xf numFmtId="0" fontId="17" fillId="3" borderId="3" xfId="0" applyFont="1" applyFill="1" applyBorder="1"/>
    <xf numFmtId="0" fontId="19" fillId="3" borderId="1" xfId="0" applyFont="1" applyFill="1" applyBorder="1" applyAlignment="1">
      <alignment horizontal="center"/>
    </xf>
    <xf numFmtId="0" fontId="0" fillId="0" borderId="3" xfId="0" applyBorder="1" applyAlignment="1">
      <alignment horizontal="center" vertical="center"/>
    </xf>
    <xf numFmtId="0" fontId="0" fillId="0" borderId="3" xfId="0" applyBorder="1" applyAlignment="1">
      <alignment horizontal="left" vertical="center"/>
    </xf>
    <xf numFmtId="0" fontId="16" fillId="0" borderId="3" xfId="0" applyFont="1" applyBorder="1" applyAlignment="1">
      <alignment vertical="center"/>
    </xf>
    <xf numFmtId="17" fontId="17" fillId="3" borderId="3" xfId="0" applyNumberFormat="1" applyFont="1" applyFill="1" applyBorder="1" applyAlignment="1">
      <alignment horizontal="center" vertical="center"/>
    </xf>
    <xf numFmtId="0" fontId="17" fillId="3" borderId="0" xfId="43" applyFont="1" applyFill="1" applyAlignment="1">
      <alignment horizontal="center"/>
    </xf>
    <xf numFmtId="14" fontId="17" fillId="3" borderId="0" xfId="0" quotePrefix="1" applyNumberFormat="1" applyFont="1" applyFill="1" applyAlignment="1">
      <alignment horizontal="center" vertical="center"/>
    </xf>
    <xf numFmtId="0" fontId="12" fillId="0" borderId="10" xfId="0" applyFont="1" applyBorder="1" applyAlignment="1">
      <alignment horizontal="center" vertical="center" wrapText="1"/>
    </xf>
    <xf numFmtId="17" fontId="17" fillId="11" borderId="1" xfId="0" applyNumberFormat="1" applyFont="1" applyFill="1" applyBorder="1" applyAlignment="1">
      <alignment horizontal="center" vertical="center"/>
    </xf>
    <xf numFmtId="0" fontId="12" fillId="31" borderId="2" xfId="0" applyFont="1" applyFill="1" applyBorder="1" applyAlignment="1">
      <alignment vertical="center"/>
    </xf>
    <xf numFmtId="0" fontId="12" fillId="31" borderId="1" xfId="0" applyFont="1" applyFill="1" applyBorder="1" applyAlignment="1">
      <alignment vertical="center"/>
    </xf>
    <xf numFmtId="0" fontId="12" fillId="31" borderId="10" xfId="0" applyFont="1" applyFill="1" applyBorder="1" applyAlignment="1">
      <alignment vertical="center"/>
    </xf>
    <xf numFmtId="16" fontId="22" fillId="3" borderId="1" xfId="0" applyNumberFormat="1" applyFont="1" applyFill="1" applyBorder="1" applyAlignment="1">
      <alignment horizontal="left" vertical="top" wrapText="1"/>
    </xf>
    <xf numFmtId="175" fontId="28" fillId="9" borderId="1" xfId="98" applyNumberFormat="1" applyFont="1" applyFill="1" applyBorder="1" applyAlignment="1">
      <alignment vertical="center"/>
    </xf>
    <xf numFmtId="175" fontId="28" fillId="9" borderId="10" xfId="98" applyNumberFormat="1" applyFont="1" applyFill="1" applyBorder="1" applyAlignment="1">
      <alignment vertical="top"/>
    </xf>
    <xf numFmtId="175" fontId="28" fillId="9" borderId="1" xfId="98" applyNumberFormat="1" applyFont="1" applyFill="1" applyBorder="1" applyAlignment="1">
      <alignment horizontal="left" vertical="center"/>
    </xf>
    <xf numFmtId="0" fontId="94" fillId="0" borderId="0" xfId="0" applyFont="1"/>
    <xf numFmtId="166" fontId="15" fillId="0" borderId="1" xfId="0" applyNumberFormat="1" applyFont="1" applyBorder="1" applyAlignment="1">
      <alignment vertical="center"/>
    </xf>
    <xf numFmtId="0" fontId="17" fillId="3" borderId="1" xfId="0" applyFont="1" applyFill="1" applyBorder="1" applyAlignment="1">
      <alignment vertical="center"/>
    </xf>
    <xf numFmtId="49" fontId="17" fillId="3" borderId="1" xfId="0" quotePrefix="1" applyNumberFormat="1" applyFont="1" applyFill="1" applyBorder="1" applyAlignment="1">
      <alignment horizontal="center" vertical="top" wrapText="1"/>
    </xf>
    <xf numFmtId="177" fontId="0" fillId="3" borderId="0" xfId="0" applyNumberFormat="1" applyFill="1" applyAlignment="1">
      <alignment horizontal="center" vertical="center"/>
    </xf>
    <xf numFmtId="0" fontId="0" fillId="0" borderId="29" xfId="0" applyBorder="1" applyAlignment="1">
      <alignment horizontal="center" vertical="center"/>
    </xf>
    <xf numFmtId="166" fontId="0" fillId="3" borderId="9" xfId="0" applyNumberFormat="1" applyFill="1" applyBorder="1" applyAlignment="1">
      <alignment horizontal="center" vertical="center"/>
    </xf>
    <xf numFmtId="15" fontId="0" fillId="0" borderId="29" xfId="0" applyNumberFormat="1" applyBorder="1" applyAlignment="1">
      <alignment horizontal="center" vertical="center"/>
    </xf>
    <xf numFmtId="177" fontId="0" fillId="0" borderId="29" xfId="0" applyNumberFormat="1" applyBorder="1" applyAlignment="1">
      <alignment horizontal="center" vertical="center"/>
    </xf>
    <xf numFmtId="49" fontId="17" fillId="3" borderId="1" xfId="0" applyNumberFormat="1" applyFont="1" applyFill="1" applyBorder="1" applyAlignment="1">
      <alignment horizontal="center" vertical="top"/>
    </xf>
    <xf numFmtId="49" fontId="17" fillId="3" borderId="1" xfId="0" quotePrefix="1" applyNumberFormat="1" applyFont="1" applyFill="1" applyBorder="1" applyAlignment="1">
      <alignment horizontal="center" vertical="top"/>
    </xf>
    <xf numFmtId="177" fontId="15" fillId="0" borderId="14" xfId="0" applyNumberFormat="1" applyFont="1" applyBorder="1" applyAlignment="1">
      <alignment horizontal="center" vertical="center"/>
    </xf>
    <xf numFmtId="0" fontId="21" fillId="25" borderId="1" xfId="43" quotePrefix="1" applyFont="1" applyFill="1" applyBorder="1" applyAlignment="1">
      <alignment horizontal="center" vertical="center"/>
    </xf>
    <xf numFmtId="0" fontId="17" fillId="2" borderId="1" xfId="35" applyFont="1" applyFill="1" applyBorder="1" applyAlignment="1">
      <alignment horizontal="center" vertical="center" wrapText="1"/>
    </xf>
    <xf numFmtId="166" fontId="0" fillId="0" borderId="29" xfId="0" applyNumberFormat="1" applyBorder="1" applyAlignment="1">
      <alignment horizontal="center" vertical="center"/>
    </xf>
    <xf numFmtId="1" fontId="17" fillId="0" borderId="1" xfId="0" applyNumberFormat="1" applyFont="1" applyBorder="1" applyAlignment="1">
      <alignment horizontal="center" vertical="center"/>
    </xf>
    <xf numFmtId="1" fontId="17" fillId="0" borderId="3" xfId="0" applyNumberFormat="1" applyFont="1" applyBorder="1" applyAlignment="1">
      <alignment horizontal="center" vertical="center"/>
    </xf>
    <xf numFmtId="0" fontId="32" fillId="3" borderId="74" xfId="99" applyFont="1" applyFill="1" applyBorder="1"/>
    <xf numFmtId="0" fontId="32" fillId="3" borderId="102" xfId="99" applyFont="1" applyFill="1" applyBorder="1"/>
    <xf numFmtId="0" fontId="15" fillId="0" borderId="16" xfId="0" applyFont="1" applyBorder="1" applyAlignment="1">
      <alignment horizontal="center" vertical="center" wrapText="1"/>
    </xf>
    <xf numFmtId="0" fontId="17" fillId="3" borderId="1" xfId="0" applyFont="1" applyFill="1" applyBorder="1" applyAlignment="1">
      <alignment horizontal="left"/>
    </xf>
    <xf numFmtId="0" fontId="22" fillId="3" borderId="1" xfId="0" applyFont="1" applyFill="1" applyBorder="1" applyAlignment="1">
      <alignment horizontal="left"/>
    </xf>
    <xf numFmtId="0" fontId="22" fillId="11" borderId="1" xfId="0" applyFont="1" applyFill="1" applyBorder="1" applyAlignment="1">
      <alignment horizontal="left"/>
    </xf>
    <xf numFmtId="0" fontId="12" fillId="0" borderId="0" xfId="0" applyFont="1" applyAlignment="1">
      <alignment horizontal="center" vertical="center" wrapText="1"/>
    </xf>
    <xf numFmtId="0" fontId="95" fillId="0" borderId="9" xfId="0" applyFont="1" applyBorder="1" applyAlignment="1">
      <alignment horizontal="center" vertical="center"/>
    </xf>
    <xf numFmtId="17" fontId="0" fillId="0" borderId="1" xfId="0" applyNumberFormat="1" applyBorder="1" applyAlignment="1">
      <alignment horizontal="center" vertical="center"/>
    </xf>
    <xf numFmtId="0" fontId="95" fillId="0" borderId="1" xfId="0" applyFont="1" applyBorder="1" applyAlignment="1">
      <alignment horizontal="center" vertical="center"/>
    </xf>
    <xf numFmtId="0" fontId="95" fillId="0" borderId="1" xfId="0" applyFont="1" applyBorder="1" applyAlignment="1">
      <alignment horizontal="center" vertical="center" wrapText="1"/>
    </xf>
    <xf numFmtId="2" fontId="0" fillId="0" borderId="33" xfId="0" applyNumberFormat="1" applyBorder="1" applyAlignment="1">
      <alignment horizontal="center" vertical="center"/>
    </xf>
    <xf numFmtId="0" fontId="45" fillId="3" borderId="13" xfId="0" applyFont="1" applyFill="1" applyBorder="1" applyAlignment="1">
      <alignment horizontal="center" vertical="center"/>
    </xf>
    <xf numFmtId="0" fontId="45" fillId="3" borderId="14" xfId="0" applyFont="1" applyFill="1" applyBorder="1" applyAlignment="1">
      <alignment horizontal="left" vertical="center"/>
    </xf>
    <xf numFmtId="0" fontId="73" fillId="3" borderId="14" xfId="0" applyFont="1" applyFill="1" applyBorder="1" applyAlignment="1">
      <alignment horizontal="center" vertical="center"/>
    </xf>
    <xf numFmtId="0" fontId="73" fillId="3" borderId="0" xfId="0" applyFont="1" applyFill="1"/>
    <xf numFmtId="166" fontId="73" fillId="3" borderId="0" xfId="0" applyNumberFormat="1" applyFont="1" applyFill="1"/>
    <xf numFmtId="0" fontId="45" fillId="4" borderId="23" xfId="0" applyFont="1" applyFill="1" applyBorder="1" applyAlignment="1">
      <alignment horizontal="center" vertical="center"/>
    </xf>
    <xf numFmtId="0" fontId="45" fillId="4" borderId="1" xfId="0" applyFont="1" applyFill="1" applyBorder="1" applyAlignment="1">
      <alignment horizontal="left" vertical="center"/>
    </xf>
    <xf numFmtId="166" fontId="73" fillId="4" borderId="9" xfId="0" applyNumberFormat="1" applyFont="1" applyFill="1" applyBorder="1" applyAlignment="1">
      <alignment horizontal="center" vertical="center"/>
    </xf>
    <xf numFmtId="0" fontId="73" fillId="4" borderId="1" xfId="0" applyFont="1" applyFill="1" applyBorder="1" applyAlignment="1">
      <alignment horizontal="center" vertical="center"/>
    </xf>
    <xf numFmtId="166" fontId="73" fillId="4" borderId="10" xfId="0" applyNumberFormat="1" applyFont="1" applyFill="1" applyBorder="1" applyAlignment="1">
      <alignment horizontal="center" vertical="center"/>
    </xf>
    <xf numFmtId="0" fontId="20" fillId="3" borderId="23" xfId="0" applyFont="1" applyFill="1" applyBorder="1" applyAlignment="1">
      <alignment horizontal="center" vertical="center"/>
    </xf>
    <xf numFmtId="0" fontId="20" fillId="3" borderId="1" xfId="0" applyFont="1" applyFill="1" applyBorder="1" applyAlignment="1">
      <alignment horizontal="left" vertical="center"/>
    </xf>
    <xf numFmtId="166" fontId="21" fillId="3" borderId="9" xfId="0" applyNumberFormat="1" applyFont="1" applyFill="1" applyBorder="1" applyAlignment="1">
      <alignment horizontal="center" vertical="center"/>
    </xf>
    <xf numFmtId="0" fontId="21" fillId="3" borderId="1" xfId="0" applyFont="1" applyFill="1" applyBorder="1" applyAlignment="1">
      <alignment horizontal="center" vertical="center"/>
    </xf>
    <xf numFmtId="0" fontId="21" fillId="3" borderId="10" xfId="0" applyFont="1" applyFill="1" applyBorder="1" applyAlignment="1">
      <alignment horizontal="center" vertical="center"/>
    </xf>
    <xf numFmtId="0" fontId="21" fillId="3" borderId="0" xfId="0" applyFont="1" applyFill="1"/>
    <xf numFmtId="0" fontId="20" fillId="3" borderId="2" xfId="0" applyFont="1" applyFill="1" applyBorder="1" applyAlignment="1">
      <alignment horizontal="center" vertical="center"/>
    </xf>
    <xf numFmtId="0" fontId="20" fillId="4" borderId="23" xfId="0" applyFont="1" applyFill="1" applyBorder="1" applyAlignment="1">
      <alignment horizontal="center" vertical="center"/>
    </xf>
    <xf numFmtId="0" fontId="20" fillId="4" borderId="1" xfId="0" applyFont="1" applyFill="1" applyBorder="1" applyAlignment="1">
      <alignment horizontal="left" vertical="center"/>
    </xf>
    <xf numFmtId="166" fontId="21" fillId="4" borderId="9" xfId="0" applyNumberFormat="1" applyFont="1" applyFill="1" applyBorder="1" applyAlignment="1">
      <alignment horizontal="center" vertical="center"/>
    </xf>
    <xf numFmtId="0" fontId="21" fillId="4" borderId="1" xfId="0" applyFont="1" applyFill="1" applyBorder="1" applyAlignment="1">
      <alignment horizontal="center" vertical="center"/>
    </xf>
    <xf numFmtId="166" fontId="21" fillId="4" borderId="10" xfId="0" applyNumberFormat="1" applyFont="1" applyFill="1" applyBorder="1" applyAlignment="1">
      <alignment horizontal="center" vertical="center"/>
    </xf>
    <xf numFmtId="0" fontId="21" fillId="3" borderId="0" xfId="0" applyFont="1" applyFill="1" applyAlignment="1">
      <alignment horizontal="center" vertical="center"/>
    </xf>
    <xf numFmtId="0" fontId="12" fillId="3" borderId="67" xfId="99" applyFont="1" applyFill="1" applyBorder="1" applyAlignment="1">
      <alignment horizontal="center" vertical="center"/>
    </xf>
    <xf numFmtId="0" fontId="15" fillId="3" borderId="67" xfId="99" applyFont="1" applyFill="1" applyBorder="1" applyAlignment="1">
      <alignment vertical="center"/>
    </xf>
    <xf numFmtId="0" fontId="45" fillId="4" borderId="9" xfId="0" applyFont="1" applyFill="1" applyBorder="1" applyAlignment="1">
      <alignment horizontal="left" vertical="center"/>
    </xf>
    <xf numFmtId="0" fontId="73" fillId="4" borderId="10" xfId="0" applyFont="1" applyFill="1" applyBorder="1" applyAlignment="1">
      <alignment horizontal="center" vertical="center"/>
    </xf>
    <xf numFmtId="166" fontId="89" fillId="3" borderId="22" xfId="132" applyNumberFormat="1" applyFont="1" applyFill="1" applyBorder="1" applyAlignment="1">
      <alignment vertical="center" wrapText="1"/>
    </xf>
    <xf numFmtId="166" fontId="12" fillId="0" borderId="22" xfId="0" applyNumberFormat="1" applyFont="1" applyBorder="1" applyAlignment="1">
      <alignment vertical="center"/>
    </xf>
    <xf numFmtId="0" fontId="22" fillId="3" borderId="3" xfId="0" applyFont="1" applyFill="1" applyBorder="1" applyAlignment="1">
      <alignment horizontal="left"/>
    </xf>
    <xf numFmtId="0" fontId="45" fillId="4" borderId="1" xfId="0" applyFont="1" applyFill="1" applyBorder="1" applyAlignment="1">
      <alignment horizontal="center" vertical="center"/>
    </xf>
    <xf numFmtId="166" fontId="45" fillId="3" borderId="0" xfId="0" applyNumberFormat="1" applyFont="1" applyFill="1"/>
    <xf numFmtId="0" fontId="45" fillId="3" borderId="0" xfId="0" applyFont="1" applyFill="1"/>
    <xf numFmtId="0" fontId="0" fillId="11" borderId="0" xfId="0" applyFill="1"/>
    <xf numFmtId="0" fontId="0" fillId="11" borderId="0" xfId="0" quotePrefix="1" applyFill="1"/>
    <xf numFmtId="0" fontId="43" fillId="3" borderId="0" xfId="0" applyFont="1" applyFill="1" applyAlignment="1">
      <alignment horizontal="center" vertical="center"/>
    </xf>
    <xf numFmtId="0" fontId="17" fillId="0" borderId="1" xfId="35" applyFont="1" applyBorder="1"/>
    <xf numFmtId="0" fontId="97" fillId="35" borderId="1" xfId="0" applyFont="1" applyFill="1" applyBorder="1" applyAlignment="1">
      <alignment horizontal="center" vertical="center"/>
    </xf>
    <xf numFmtId="0" fontId="17" fillId="0" borderId="1" xfId="35" applyFont="1" applyBorder="1" applyAlignment="1">
      <alignment wrapText="1"/>
    </xf>
    <xf numFmtId="14" fontId="17" fillId="0" borderId="1" xfId="35" applyNumberFormat="1" applyFont="1" applyBorder="1" applyAlignment="1">
      <alignment horizontal="center" vertical="center"/>
    </xf>
    <xf numFmtId="0" fontId="98" fillId="0" borderId="0" xfId="0" applyFont="1" applyAlignment="1">
      <alignment vertical="center" wrapText="1"/>
    </xf>
    <xf numFmtId="0" fontId="70" fillId="3" borderId="0" xfId="99" applyFont="1" applyFill="1"/>
    <xf numFmtId="0" fontId="12" fillId="3" borderId="0" xfId="0" applyFont="1" applyFill="1"/>
    <xf numFmtId="0" fontId="12" fillId="3" borderId="0" xfId="99" applyFont="1" applyFill="1"/>
    <xf numFmtId="0" fontId="12" fillId="3" borderId="0" xfId="0" quotePrefix="1" applyFont="1" applyFill="1"/>
    <xf numFmtId="166" fontId="22" fillId="3" borderId="1" xfId="0" applyNumberFormat="1" applyFont="1" applyFill="1" applyBorder="1" applyAlignment="1">
      <alignment horizontal="center" vertical="center"/>
    </xf>
    <xf numFmtId="2" fontId="22" fillId="3" borderId="1" xfId="0" applyNumberFormat="1" applyFont="1" applyFill="1" applyBorder="1" applyAlignment="1">
      <alignment horizontal="center" vertical="center"/>
    </xf>
    <xf numFmtId="0" fontId="12" fillId="3" borderId="0" xfId="0" applyFont="1" applyFill="1" applyAlignment="1">
      <alignment vertical="center"/>
    </xf>
    <xf numFmtId="14" fontId="22" fillId="3" borderId="1" xfId="0" quotePrefix="1" applyNumberFormat="1" applyFont="1" applyFill="1" applyBorder="1" applyAlignment="1">
      <alignment horizontal="center" vertical="center"/>
    </xf>
    <xf numFmtId="15" fontId="22" fillId="3" borderId="1" xfId="0" applyNumberFormat="1" applyFont="1" applyFill="1" applyBorder="1" applyAlignment="1">
      <alignment horizontal="center" vertical="center"/>
    </xf>
    <xf numFmtId="0" fontId="22" fillId="3" borderId="1" xfId="0" applyFont="1" applyFill="1" applyBorder="1" applyAlignment="1">
      <alignment horizontal="left" vertical="center"/>
    </xf>
    <xf numFmtId="17" fontId="22" fillId="3" borderId="1" xfId="0" applyNumberFormat="1" applyFont="1" applyFill="1" applyBorder="1" applyAlignment="1">
      <alignment horizontal="center" vertical="center"/>
    </xf>
    <xf numFmtId="17" fontId="22" fillId="0" borderId="1" xfId="0" applyNumberFormat="1" applyFont="1" applyBorder="1" applyAlignment="1">
      <alignment horizontal="center" vertical="center"/>
    </xf>
    <xf numFmtId="0" fontId="15" fillId="0" borderId="49" xfId="0" applyFont="1" applyBorder="1" applyAlignment="1">
      <alignment horizontal="center" vertical="center"/>
    </xf>
    <xf numFmtId="166" fontId="73" fillId="4" borderId="0" xfId="0" applyNumberFormat="1" applyFont="1" applyFill="1"/>
    <xf numFmtId="0" fontId="73" fillId="4" borderId="0" xfId="0" applyFont="1" applyFill="1"/>
    <xf numFmtId="2" fontId="21" fillId="3" borderId="9" xfId="0" applyNumberFormat="1" applyFont="1" applyFill="1" applyBorder="1" applyAlignment="1">
      <alignment horizontal="center" vertical="center"/>
    </xf>
    <xf numFmtId="166" fontId="89" fillId="3" borderId="0" xfId="132" applyNumberFormat="1" applyFont="1" applyFill="1" applyAlignment="1">
      <alignment horizontal="center" vertical="center" wrapText="1"/>
    </xf>
    <xf numFmtId="166" fontId="12" fillId="0" borderId="0" xfId="0" applyNumberFormat="1" applyFont="1" applyAlignment="1">
      <alignment horizontal="center" vertical="center"/>
    </xf>
    <xf numFmtId="0" fontId="73" fillId="3" borderId="65" xfId="0" applyFont="1" applyFill="1" applyBorder="1" applyAlignment="1">
      <alignment horizontal="center" vertical="center"/>
    </xf>
    <xf numFmtId="0" fontId="73" fillId="4" borderId="22" xfId="0" applyFont="1" applyFill="1" applyBorder="1" applyAlignment="1">
      <alignment horizontal="center" vertical="center"/>
    </xf>
    <xf numFmtId="0" fontId="21" fillId="3" borderId="22" xfId="0" applyFont="1" applyFill="1" applyBorder="1" applyAlignment="1">
      <alignment horizontal="center" vertical="center"/>
    </xf>
    <xf numFmtId="172" fontId="12" fillId="0" borderId="1" xfId="0" applyNumberFormat="1" applyFont="1" applyBorder="1" applyAlignment="1">
      <alignment horizontal="center" vertical="center"/>
    </xf>
    <xf numFmtId="167" fontId="17" fillId="2" borderId="1" xfId="35" applyNumberFormat="1" applyFont="1" applyFill="1" applyBorder="1" applyAlignment="1">
      <alignment horizontal="center" vertical="center" wrapText="1"/>
    </xf>
    <xf numFmtId="17" fontId="0" fillId="3" borderId="1" xfId="0" applyNumberFormat="1" applyFill="1" applyBorder="1" applyAlignment="1">
      <alignment horizontal="center" vertical="center"/>
    </xf>
    <xf numFmtId="169" fontId="12" fillId="3" borderId="1" xfId="0" applyNumberFormat="1" applyFont="1" applyFill="1" applyBorder="1" applyAlignment="1">
      <alignment horizontal="center" vertical="center"/>
    </xf>
    <xf numFmtId="169" fontId="12" fillId="3" borderId="1" xfId="0" applyNumberFormat="1" applyFont="1" applyFill="1" applyBorder="1" applyAlignment="1">
      <alignment horizontal="center" vertical="center" wrapText="1"/>
    </xf>
    <xf numFmtId="0" fontId="12" fillId="3" borderId="1" xfId="0" applyFont="1" applyFill="1" applyBorder="1" applyAlignment="1">
      <alignment horizontal="left" vertical="center" wrapText="1"/>
    </xf>
    <xf numFmtId="0" fontId="73" fillId="4" borderId="10" xfId="0" applyFont="1" applyFill="1" applyBorder="1" applyAlignment="1">
      <alignment horizontal="center" vertical="center" wrapText="1"/>
    </xf>
    <xf numFmtId="0" fontId="0" fillId="0" borderId="12" xfId="0" applyBorder="1" applyAlignment="1">
      <alignment horizontal="left" vertical="center" wrapText="1"/>
    </xf>
    <xf numFmtId="0" fontId="0" fillId="0" borderId="10" xfId="0" applyBorder="1" applyAlignment="1">
      <alignment horizontal="left" vertical="center" wrapText="1"/>
    </xf>
    <xf numFmtId="17" fontId="0" fillId="3" borderId="10" xfId="0" quotePrefix="1" applyNumberFormat="1" applyFill="1" applyBorder="1" applyAlignment="1">
      <alignment horizontal="left" vertical="center" wrapText="1"/>
    </xf>
    <xf numFmtId="166" fontId="101" fillId="3" borderId="1" xfId="30" applyNumberFormat="1" applyFont="1" applyFill="1" applyBorder="1" applyAlignment="1">
      <alignment horizontal="center" vertical="center"/>
    </xf>
    <xf numFmtId="17" fontId="0" fillId="3" borderId="10" xfId="0" applyNumberFormat="1" applyFill="1" applyBorder="1" applyAlignment="1">
      <alignment horizontal="left" vertical="center"/>
    </xf>
    <xf numFmtId="15" fontId="17" fillId="3" borderId="0" xfId="0" applyNumberFormat="1" applyFont="1" applyFill="1" applyAlignment="1">
      <alignment horizontal="center" vertical="center"/>
    </xf>
    <xf numFmtId="2" fontId="17" fillId="3" borderId="0" xfId="0" applyNumberFormat="1" applyFont="1" applyFill="1" applyAlignment="1">
      <alignment horizontal="center" vertical="center"/>
    </xf>
    <xf numFmtId="17" fontId="17" fillId="3" borderId="0" xfId="0" applyNumberFormat="1" applyFont="1" applyFill="1" applyAlignment="1">
      <alignment horizontal="center" vertical="center"/>
    </xf>
    <xf numFmtId="0" fontId="22" fillId="3" borderId="0" xfId="0" applyFont="1" applyFill="1" applyAlignment="1">
      <alignment horizontal="left"/>
    </xf>
    <xf numFmtId="166" fontId="21" fillId="3" borderId="0" xfId="0" applyNumberFormat="1" applyFont="1" applyFill="1"/>
    <xf numFmtId="177" fontId="17" fillId="3" borderId="1" xfId="0" applyNumberFormat="1" applyFont="1" applyFill="1" applyBorder="1" applyAlignment="1">
      <alignment horizontal="center" vertical="center"/>
    </xf>
    <xf numFmtId="17" fontId="17" fillId="3" borderId="10" xfId="0" applyNumberFormat="1" applyFont="1" applyFill="1" applyBorder="1" applyAlignment="1">
      <alignment horizontal="left" vertical="center"/>
    </xf>
    <xf numFmtId="0" fontId="0" fillId="3" borderId="23" xfId="0" applyFill="1" applyBorder="1" applyAlignment="1">
      <alignment horizontal="center" vertical="center"/>
    </xf>
    <xf numFmtId="0" fontId="97" fillId="0" borderId="1" xfId="0" applyFont="1" applyBorder="1" applyAlignment="1">
      <alignment horizontal="center" vertical="center" wrapText="1"/>
    </xf>
    <xf numFmtId="14" fontId="17" fillId="0" borderId="1" xfId="35" applyNumberFormat="1" applyFont="1" applyBorder="1" applyAlignment="1">
      <alignment vertical="center"/>
    </xf>
    <xf numFmtId="0" fontId="17" fillId="0" borderId="1" xfId="35" applyFont="1" applyBorder="1" applyAlignment="1">
      <alignment horizontal="center" vertical="center"/>
    </xf>
    <xf numFmtId="0" fontId="97" fillId="35" borderId="1" xfId="0" quotePrefix="1" applyFont="1" applyFill="1" applyBorder="1" applyAlignment="1">
      <alignment horizontal="center" vertical="center"/>
    </xf>
    <xf numFmtId="0" fontId="73" fillId="3" borderId="10" xfId="0" applyFont="1" applyFill="1" applyBorder="1" applyAlignment="1">
      <alignment horizontal="center" vertical="center"/>
    </xf>
    <xf numFmtId="0" fontId="45" fillId="3" borderId="23" xfId="0" applyFont="1" applyFill="1" applyBorder="1" applyAlignment="1">
      <alignment horizontal="center" vertical="center"/>
    </xf>
    <xf numFmtId="0" fontId="45" fillId="3" borderId="9" xfId="0" applyFont="1" applyFill="1" applyBorder="1" applyAlignment="1">
      <alignment horizontal="left" vertical="center"/>
    </xf>
    <xf numFmtId="166" fontId="73" fillId="3" borderId="9" xfId="0" applyNumberFormat="1" applyFont="1" applyFill="1" applyBorder="1" applyAlignment="1">
      <alignment horizontal="center" vertical="center"/>
    </xf>
    <xf numFmtId="0" fontId="73" fillId="3" borderId="1" xfId="0" applyFont="1" applyFill="1" applyBorder="1" applyAlignment="1">
      <alignment horizontal="center" vertical="center"/>
    </xf>
    <xf numFmtId="0" fontId="73" fillId="3" borderId="22" xfId="0" applyFont="1" applyFill="1" applyBorder="1" applyAlignment="1">
      <alignment horizontal="center" vertical="center"/>
    </xf>
    <xf numFmtId="0" fontId="20" fillId="5" borderId="23" xfId="0" applyFont="1" applyFill="1" applyBorder="1" applyAlignment="1">
      <alignment horizontal="center" vertical="center"/>
    </xf>
    <xf numFmtId="0" fontId="20" fillId="5" borderId="1" xfId="0" applyFont="1" applyFill="1" applyBorder="1" applyAlignment="1">
      <alignment horizontal="left" vertical="center"/>
    </xf>
    <xf numFmtId="166" fontId="21" fillId="5" borderId="9" xfId="0" applyNumberFormat="1" applyFont="1" applyFill="1" applyBorder="1" applyAlignment="1">
      <alignment horizontal="center" vertical="center"/>
    </xf>
    <xf numFmtId="0" fontId="21" fillId="5" borderId="1" xfId="0" applyFont="1" applyFill="1" applyBorder="1" applyAlignment="1">
      <alignment horizontal="center" vertical="center"/>
    </xf>
    <xf numFmtId="0" fontId="21" fillId="5" borderId="22" xfId="0" applyFont="1" applyFill="1" applyBorder="1" applyAlignment="1">
      <alignment horizontal="center" vertical="center"/>
    </xf>
    <xf numFmtId="0" fontId="45" fillId="5" borderId="23" xfId="0" applyFont="1" applyFill="1" applyBorder="1" applyAlignment="1">
      <alignment horizontal="center" vertical="center"/>
    </xf>
    <xf numFmtId="0" fontId="45" fillId="5" borderId="9" xfId="0" applyFont="1" applyFill="1" applyBorder="1" applyAlignment="1">
      <alignment horizontal="left" vertical="center"/>
    </xf>
    <xf numFmtId="0" fontId="73" fillId="5" borderId="1" xfId="0" applyFont="1" applyFill="1" applyBorder="1" applyAlignment="1">
      <alignment horizontal="center" vertical="center"/>
    </xf>
    <xf numFmtId="0" fontId="73" fillId="5" borderId="22" xfId="0" applyFont="1" applyFill="1" applyBorder="1" applyAlignment="1">
      <alignment horizontal="center" vertical="center"/>
    </xf>
    <xf numFmtId="0" fontId="73" fillId="5" borderId="10" xfId="0" applyFont="1" applyFill="1" applyBorder="1" applyAlignment="1">
      <alignment horizontal="center" vertical="center"/>
    </xf>
    <xf numFmtId="0" fontId="21" fillId="5" borderId="0" xfId="0" applyFont="1" applyFill="1"/>
    <xf numFmtId="16" fontId="101" fillId="3" borderId="1" xfId="30" quotePrefix="1" applyNumberFormat="1" applyFont="1" applyFill="1" applyBorder="1" applyAlignment="1">
      <alignment horizontal="center" vertical="center"/>
    </xf>
    <xf numFmtId="166" fontId="21" fillId="11" borderId="9" xfId="0" applyNumberFormat="1" applyFont="1" applyFill="1" applyBorder="1" applyAlignment="1">
      <alignment horizontal="center" vertical="center"/>
    </xf>
    <xf numFmtId="0" fontId="21" fillId="11" borderId="1" xfId="0" applyFont="1" applyFill="1" applyBorder="1" applyAlignment="1">
      <alignment horizontal="center" vertical="center"/>
    </xf>
    <xf numFmtId="0" fontId="21" fillId="11" borderId="22" xfId="0" applyFont="1" applyFill="1" applyBorder="1" applyAlignment="1">
      <alignment horizontal="center" vertical="center"/>
    </xf>
    <xf numFmtId="0" fontId="21" fillId="11" borderId="10" xfId="0" applyFont="1" applyFill="1" applyBorder="1" applyAlignment="1">
      <alignment horizontal="center" vertical="center"/>
    </xf>
    <xf numFmtId="1" fontId="14" fillId="0" borderId="0" xfId="0" applyNumberFormat="1" applyFont="1" applyAlignment="1">
      <alignment horizontal="center" vertical="center"/>
    </xf>
    <xf numFmtId="166" fontId="14" fillId="0" borderId="0" xfId="0" applyNumberFormat="1" applyFont="1" applyAlignment="1">
      <alignment horizontal="center" vertical="center"/>
    </xf>
    <xf numFmtId="0" fontId="0" fillId="0" borderId="6" xfId="0" applyBorder="1" applyAlignment="1">
      <alignment horizontal="center" vertical="center"/>
    </xf>
    <xf numFmtId="14" fontId="23" fillId="0" borderId="24" xfId="0" applyNumberFormat="1" applyFont="1" applyBorder="1" applyAlignment="1">
      <alignment horizontal="center" vertical="center"/>
    </xf>
    <xf numFmtId="14" fontId="0" fillId="0" borderId="14" xfId="0" applyNumberFormat="1" applyBorder="1" applyAlignment="1">
      <alignment horizontal="center" vertical="center"/>
    </xf>
    <xf numFmtId="17" fontId="0" fillId="0" borderId="14" xfId="0" applyNumberFormat="1" applyBorder="1" applyAlignment="1">
      <alignment horizontal="center" vertical="center"/>
    </xf>
    <xf numFmtId="0" fontId="0" fillId="0" borderId="109" xfId="0" applyBorder="1" applyAlignment="1">
      <alignment horizontal="center" vertical="center"/>
    </xf>
    <xf numFmtId="0" fontId="24" fillId="2" borderId="1" xfId="35" applyFont="1" applyFill="1" applyBorder="1" applyAlignment="1">
      <alignment horizontal="left" vertical="center" wrapText="1"/>
    </xf>
    <xf numFmtId="0" fontId="20" fillId="11" borderId="23" xfId="0" applyFont="1" applyFill="1" applyBorder="1" applyAlignment="1">
      <alignment horizontal="center" vertical="center"/>
    </xf>
    <xf numFmtId="0" fontId="20" fillId="11" borderId="1" xfId="0" applyFont="1" applyFill="1" applyBorder="1" applyAlignment="1">
      <alignment horizontal="left" vertical="center"/>
    </xf>
    <xf numFmtId="0" fontId="0" fillId="3" borderId="10" xfId="0" applyFill="1" applyBorder="1" applyAlignment="1">
      <alignment horizontal="left" vertical="center"/>
    </xf>
    <xf numFmtId="0" fontId="0" fillId="3" borderId="4" xfId="0" quotePrefix="1" applyFill="1" applyBorder="1" applyAlignment="1">
      <alignment horizontal="center" vertical="center"/>
    </xf>
    <xf numFmtId="166" fontId="101" fillId="3" borderId="4" xfId="30" applyNumberFormat="1" applyFont="1" applyFill="1" applyBorder="1" applyAlignment="1">
      <alignment horizontal="center" vertical="center"/>
    </xf>
    <xf numFmtId="166" fontId="0" fillId="3" borderId="4" xfId="0" applyNumberFormat="1" applyFill="1" applyBorder="1" applyAlignment="1">
      <alignment horizontal="center" vertical="center"/>
    </xf>
    <xf numFmtId="14" fontId="0" fillId="3" borderId="4" xfId="0" applyNumberFormat="1" applyFill="1" applyBorder="1" applyAlignment="1">
      <alignment horizontal="center" vertical="center"/>
    </xf>
    <xf numFmtId="0" fontId="0" fillId="3" borderId="11" xfId="0" applyFill="1" applyBorder="1" applyAlignment="1">
      <alignment horizontal="center" vertical="center"/>
    </xf>
    <xf numFmtId="0" fontId="0" fillId="0" borderId="16" xfId="0" applyBorder="1" applyAlignment="1">
      <alignment horizontal="left" vertical="center"/>
    </xf>
    <xf numFmtId="0" fontId="20" fillId="3" borderId="10" xfId="0" applyFont="1" applyFill="1" applyBorder="1" applyAlignment="1">
      <alignment horizontal="center" vertical="center"/>
    </xf>
    <xf numFmtId="0" fontId="0" fillId="5" borderId="2" xfId="0" applyFill="1" applyBorder="1" applyAlignment="1">
      <alignment horizontal="center" vertical="center"/>
    </xf>
    <xf numFmtId="0" fontId="0" fillId="5" borderId="1" xfId="0" applyFill="1" applyBorder="1" applyAlignment="1">
      <alignment horizontal="center" vertical="center"/>
    </xf>
    <xf numFmtId="0" fontId="0" fillId="5" borderId="1" xfId="0" quotePrefix="1" applyFill="1" applyBorder="1" applyAlignment="1">
      <alignment horizontal="center" vertical="center"/>
    </xf>
    <xf numFmtId="166" fontId="0" fillId="5" borderId="1" xfId="0" applyNumberFormat="1" applyFill="1" applyBorder="1" applyAlignment="1">
      <alignment horizontal="center" vertical="center"/>
    </xf>
    <xf numFmtId="14" fontId="0" fillId="5" borderId="1" xfId="0" applyNumberFormat="1" applyFill="1" applyBorder="1" applyAlignment="1">
      <alignment horizontal="center" vertical="center"/>
    </xf>
    <xf numFmtId="15" fontId="0" fillId="5" borderId="1" xfId="0" applyNumberFormat="1" applyFill="1" applyBorder="1" applyAlignment="1">
      <alignment horizontal="center" vertical="center"/>
    </xf>
    <xf numFmtId="17" fontId="0" fillId="5" borderId="10" xfId="0" applyNumberFormat="1" applyFill="1" applyBorder="1" applyAlignment="1">
      <alignment vertical="center"/>
    </xf>
    <xf numFmtId="177" fontId="17" fillId="5" borderId="1" xfId="0" applyNumberFormat="1" applyFont="1" applyFill="1" applyBorder="1" applyAlignment="1">
      <alignment horizontal="center" vertical="center"/>
    </xf>
    <xf numFmtId="0" fontId="0" fillId="5" borderId="10" xfId="0" applyFill="1" applyBorder="1" applyAlignment="1">
      <alignment horizontal="left" vertical="center"/>
    </xf>
    <xf numFmtId="0" fontId="42" fillId="3" borderId="1" xfId="0" quotePrefix="1" applyFont="1" applyFill="1" applyBorder="1" applyAlignment="1">
      <alignment horizontal="center" vertical="center"/>
    </xf>
    <xf numFmtId="168" fontId="32" fillId="2" borderId="0" xfId="35" applyNumberFormat="1" applyFont="1" applyFill="1" applyAlignment="1">
      <alignment horizontal="center" vertical="center" wrapText="1"/>
    </xf>
    <xf numFmtId="0" fontId="20" fillId="4" borderId="2" xfId="0" applyFont="1" applyFill="1" applyBorder="1" applyAlignment="1">
      <alignment horizontal="center" vertical="center"/>
    </xf>
    <xf numFmtId="0" fontId="20" fillId="4" borderId="9" xfId="0" applyFont="1" applyFill="1" applyBorder="1" applyAlignment="1">
      <alignment horizontal="left" vertical="center"/>
    </xf>
    <xf numFmtId="0" fontId="21" fillId="4" borderId="22" xfId="0" applyFont="1" applyFill="1" applyBorder="1" applyAlignment="1">
      <alignment horizontal="center" vertical="center"/>
    </xf>
    <xf numFmtId="166" fontId="17" fillId="3" borderId="9" xfId="0" applyNumberFormat="1" applyFont="1" applyFill="1" applyBorder="1" applyAlignment="1">
      <alignment horizontal="center" vertical="center"/>
    </xf>
    <xf numFmtId="17" fontId="17" fillId="3" borderId="10" xfId="0" quotePrefix="1" applyNumberFormat="1" applyFont="1" applyFill="1" applyBorder="1" applyAlignment="1">
      <alignment horizontal="left" vertical="center" wrapText="1"/>
    </xf>
    <xf numFmtId="15" fontId="0" fillId="0" borderId="9" xfId="0" applyNumberFormat="1" applyBorder="1" applyAlignment="1">
      <alignment horizontal="center" vertical="center"/>
    </xf>
    <xf numFmtId="0" fontId="43" fillId="3" borderId="1" xfId="0" quotePrefix="1" applyFont="1" applyFill="1" applyBorder="1" applyAlignment="1">
      <alignment horizontal="center" vertical="center"/>
    </xf>
    <xf numFmtId="0" fontId="17" fillId="0" borderId="2" xfId="0" applyFont="1" applyBorder="1" applyAlignment="1">
      <alignment horizontal="center" vertical="center"/>
    </xf>
    <xf numFmtId="177" fontId="22" fillId="0" borderId="1" xfId="0" applyNumberFormat="1" applyFont="1" applyBorder="1" applyAlignment="1">
      <alignment horizontal="center" vertical="center"/>
    </xf>
    <xf numFmtId="0" fontId="17" fillId="0" borderId="10" xfId="0" applyFont="1" applyBorder="1" applyAlignment="1">
      <alignment horizontal="left" vertical="center" wrapText="1"/>
    </xf>
    <xf numFmtId="179" fontId="17" fillId="0" borderId="0" xfId="0" applyNumberFormat="1" applyFont="1" applyAlignment="1">
      <alignment horizontal="center" vertical="center"/>
    </xf>
    <xf numFmtId="177" fontId="17" fillId="0" borderId="0" xfId="0" applyNumberFormat="1" applyFont="1" applyAlignment="1">
      <alignment horizontal="center" vertical="center"/>
    </xf>
    <xf numFmtId="166" fontId="0" fillId="3" borderId="29" xfId="0" applyNumberFormat="1" applyFill="1" applyBorder="1" applyAlignment="1">
      <alignment horizontal="center" vertical="center"/>
    </xf>
    <xf numFmtId="14" fontId="27" fillId="3" borderId="9" xfId="0" applyNumberFormat="1" applyFont="1" applyFill="1" applyBorder="1" applyAlignment="1">
      <alignment horizontal="center" vertical="center"/>
    </xf>
    <xf numFmtId="0" fontId="12" fillId="3" borderId="0" xfId="0" applyFont="1" applyFill="1" applyAlignment="1">
      <alignment horizontal="center" vertical="center"/>
    </xf>
    <xf numFmtId="0" fontId="21" fillId="11" borderId="1" xfId="43" quotePrefix="1" applyFont="1" applyFill="1" applyBorder="1" applyAlignment="1">
      <alignment horizontal="left" vertical="center" indent="1"/>
    </xf>
    <xf numFmtId="166" fontId="22" fillId="11" borderId="1" xfId="43" applyNumberFormat="1" applyFont="1" applyFill="1" applyBorder="1" applyAlignment="1">
      <alignment horizontal="center" vertical="center"/>
    </xf>
    <xf numFmtId="0" fontId="19" fillId="11" borderId="1" xfId="43" quotePrefix="1" applyFont="1" applyFill="1" applyBorder="1" applyAlignment="1">
      <alignment horizontal="center" vertical="center"/>
    </xf>
    <xf numFmtId="166" fontId="22" fillId="0" borderId="0" xfId="43" applyNumberFormat="1" applyFont="1" applyAlignment="1">
      <alignment horizontal="center" vertical="center"/>
    </xf>
    <xf numFmtId="166" fontId="22" fillId="3" borderId="1" xfId="43" quotePrefix="1" applyNumberFormat="1" applyFont="1" applyFill="1" applyBorder="1" applyAlignment="1">
      <alignment horizontal="center" vertical="center"/>
    </xf>
    <xf numFmtId="166" fontId="102" fillId="3" borderId="1" xfId="0" applyNumberFormat="1" applyFont="1" applyFill="1" applyBorder="1" applyAlignment="1">
      <alignment horizontal="center" vertical="center" wrapText="1"/>
    </xf>
    <xf numFmtId="166" fontId="102" fillId="3" borderId="1" xfId="0" applyNumberFormat="1" applyFont="1" applyFill="1" applyBorder="1" applyAlignment="1">
      <alignment horizontal="center" vertical="center"/>
    </xf>
    <xf numFmtId="166" fontId="73" fillId="3" borderId="14" xfId="0" applyNumberFormat="1" applyFont="1" applyFill="1" applyBorder="1" applyAlignment="1">
      <alignment horizontal="center" vertical="center"/>
    </xf>
    <xf numFmtId="166" fontId="73" fillId="5" borderId="9" xfId="0" applyNumberFormat="1" applyFont="1" applyFill="1" applyBorder="1" applyAlignment="1">
      <alignment horizontal="center" vertical="center"/>
    </xf>
    <xf numFmtId="0" fontId="23" fillId="11" borderId="1" xfId="0" applyFont="1" applyFill="1" applyBorder="1" applyAlignment="1">
      <alignment horizontal="center" vertical="center"/>
    </xf>
    <xf numFmtId="0" fontId="103" fillId="0" borderId="1" xfId="0" applyFont="1" applyBorder="1" applyAlignment="1">
      <alignment horizontal="center" vertical="center" wrapText="1"/>
    </xf>
    <xf numFmtId="0" fontId="91" fillId="3" borderId="10" xfId="43" quotePrefix="1" applyFont="1" applyFill="1" applyBorder="1" applyAlignment="1">
      <alignment horizontal="left" vertical="center" indent="1"/>
    </xf>
    <xf numFmtId="0" fontId="47" fillId="3" borderId="1" xfId="43" applyFont="1" applyFill="1" applyBorder="1" applyAlignment="1">
      <alignment horizontal="center" vertical="center"/>
    </xf>
    <xf numFmtId="0" fontId="24" fillId="3" borderId="1" xfId="43" applyFont="1" applyFill="1" applyBorder="1" applyAlignment="1">
      <alignment horizontal="center" vertical="center" wrapText="1"/>
    </xf>
    <xf numFmtId="0" fontId="104" fillId="0" borderId="1" xfId="35" applyFont="1" applyBorder="1" applyAlignment="1">
      <alignment horizontal="center" vertical="center" wrapText="1"/>
    </xf>
    <xf numFmtId="0" fontId="105" fillId="35" borderId="1" xfId="0" quotePrefix="1" applyFont="1" applyFill="1" applyBorder="1" applyAlignment="1">
      <alignment horizontal="center" vertical="center"/>
    </xf>
    <xf numFmtId="0" fontId="104" fillId="0" borderId="1" xfId="43" quotePrefix="1" applyFont="1" applyBorder="1" applyAlignment="1">
      <alignment horizontal="center" vertical="center"/>
    </xf>
    <xf numFmtId="0" fontId="105" fillId="0" borderId="1" xfId="0" applyFont="1" applyBorder="1" applyAlignment="1">
      <alignment horizontal="center" vertical="center" wrapText="1"/>
    </xf>
    <xf numFmtId="14" fontId="43" fillId="0" borderId="1" xfId="35" applyNumberFormat="1" applyFont="1" applyBorder="1" applyAlignment="1">
      <alignment horizontal="center" vertical="center"/>
    </xf>
    <xf numFmtId="0" fontId="43" fillId="0" borderId="1" xfId="35" applyFont="1" applyBorder="1" applyAlignment="1">
      <alignment horizontal="center" vertical="center"/>
    </xf>
    <xf numFmtId="0" fontId="43" fillId="0" borderId="1" xfId="35" applyFont="1" applyBorder="1" applyAlignment="1">
      <alignment vertical="center" wrapText="1"/>
    </xf>
    <xf numFmtId="0" fontId="43" fillId="0" borderId="1" xfId="35" applyFont="1" applyBorder="1" applyAlignment="1">
      <alignment horizontal="center" vertical="center" wrapText="1"/>
    </xf>
    <xf numFmtId="0" fontId="43" fillId="0" borderId="0" xfId="35" applyFont="1"/>
    <xf numFmtId="0" fontId="1" fillId="35" borderId="1" xfId="0" quotePrefix="1" applyFont="1" applyFill="1" applyBorder="1" applyAlignment="1">
      <alignment horizontal="center" vertical="center"/>
    </xf>
    <xf numFmtId="0" fontId="1" fillId="0" borderId="1" xfId="0" applyFont="1" applyBorder="1" applyAlignment="1">
      <alignment horizontal="center" vertical="center" wrapText="1"/>
    </xf>
    <xf numFmtId="16" fontId="0" fillId="3" borderId="14" xfId="0" quotePrefix="1" applyNumberFormat="1" applyFill="1" applyBorder="1" applyAlignment="1">
      <alignment horizontal="center" vertical="center"/>
    </xf>
    <xf numFmtId="0" fontId="20" fillId="11" borderId="2" xfId="0" applyFont="1" applyFill="1" applyBorder="1" applyAlignment="1">
      <alignment horizontal="center" vertical="center"/>
    </xf>
    <xf numFmtId="0" fontId="21" fillId="34" borderId="1" xfId="43" quotePrefix="1" applyFont="1" applyFill="1" applyBorder="1" applyAlignment="1">
      <alignment horizontal="center" vertical="center"/>
    </xf>
    <xf numFmtId="0" fontId="21" fillId="34" borderId="1" xfId="43" applyFont="1" applyFill="1" applyBorder="1" applyAlignment="1">
      <alignment horizontal="center" vertical="center"/>
    </xf>
    <xf numFmtId="0" fontId="20" fillId="0" borderId="1" xfId="43" applyFont="1" applyBorder="1" applyAlignment="1">
      <alignment vertical="center"/>
    </xf>
    <xf numFmtId="166" fontId="17" fillId="5" borderId="1" xfId="0" applyNumberFormat="1" applyFont="1" applyFill="1" applyBorder="1" applyAlignment="1">
      <alignment horizontal="center" vertical="center"/>
    </xf>
    <xf numFmtId="166" fontId="17" fillId="5" borderId="0" xfId="0" applyNumberFormat="1" applyFont="1" applyFill="1" applyAlignment="1">
      <alignment horizontal="center" vertical="center"/>
    </xf>
    <xf numFmtId="177" fontId="43" fillId="3" borderId="1" xfId="0" applyNumberFormat="1" applyFont="1" applyFill="1" applyBorder="1" applyAlignment="1">
      <alignment horizontal="center" vertical="center"/>
    </xf>
    <xf numFmtId="14" fontId="0" fillId="3" borderId="1" xfId="0" quotePrefix="1" applyNumberFormat="1" applyFill="1" applyBorder="1" applyAlignment="1">
      <alignment horizontal="center" vertical="center"/>
    </xf>
    <xf numFmtId="0" fontId="12" fillId="3" borderId="33" xfId="0" applyFont="1" applyFill="1" applyBorder="1" applyAlignment="1">
      <alignment horizontal="center" vertical="center"/>
    </xf>
    <xf numFmtId="0" fontId="106" fillId="35" borderId="1" xfId="0" quotePrefix="1" applyFont="1" applyFill="1" applyBorder="1" applyAlignment="1">
      <alignment horizontal="center" vertical="center"/>
    </xf>
    <xf numFmtId="0" fontId="67" fillId="0" borderId="1" xfId="43" quotePrefix="1" applyFont="1" applyBorder="1" applyAlignment="1">
      <alignment horizontal="center" vertical="center"/>
    </xf>
    <xf numFmtId="0" fontId="106" fillId="0" borderId="1" xfId="0" applyFont="1" applyBorder="1" applyAlignment="1">
      <alignment horizontal="center" vertical="center" wrapText="1"/>
    </xf>
    <xf numFmtId="14" fontId="9" fillId="0" borderId="1" xfId="35" applyNumberFormat="1" applyFont="1" applyBorder="1" applyAlignment="1">
      <alignment horizontal="center" vertical="center"/>
    </xf>
    <xf numFmtId="0" fontId="9" fillId="0" borderId="1" xfId="35" applyFont="1" applyBorder="1" applyAlignment="1">
      <alignment horizontal="center" vertical="center"/>
    </xf>
    <xf numFmtId="0" fontId="9" fillId="0" borderId="1" xfId="35" applyFont="1" applyBorder="1" applyAlignment="1">
      <alignment vertical="center" wrapText="1"/>
    </xf>
    <xf numFmtId="0" fontId="9" fillId="0" borderId="1" xfId="35" applyFont="1" applyBorder="1" applyAlignment="1">
      <alignment horizontal="center" vertical="center" wrapText="1"/>
    </xf>
    <xf numFmtId="0" fontId="9" fillId="0" borderId="0" xfId="35" applyFont="1"/>
    <xf numFmtId="0" fontId="0" fillId="3" borderId="10" xfId="0" applyFill="1" applyBorder="1" applyAlignment="1">
      <alignment horizontal="left" vertical="center" wrapText="1"/>
    </xf>
    <xf numFmtId="168" fontId="17" fillId="2" borderId="1" xfId="35" applyNumberFormat="1" applyFont="1" applyFill="1" applyBorder="1" applyAlignment="1">
      <alignment horizontal="center" vertical="center" wrapText="1"/>
    </xf>
    <xf numFmtId="0" fontId="17" fillId="2" borderId="30" xfId="35" applyFont="1" applyFill="1" applyBorder="1" applyAlignment="1">
      <alignment horizontal="center" vertical="center"/>
    </xf>
    <xf numFmtId="0" fontId="17" fillId="2" borderId="0" xfId="35" applyFont="1" applyFill="1" applyAlignment="1">
      <alignment horizontal="center" vertical="center"/>
    </xf>
    <xf numFmtId="0" fontId="13" fillId="2" borderId="0" xfId="35" applyFont="1" applyFill="1" applyAlignment="1">
      <alignment horizontal="center" vertical="center" wrapText="1"/>
    </xf>
    <xf numFmtId="0" fontId="39" fillId="2" borderId="48" xfId="35" applyFont="1" applyFill="1" applyBorder="1" applyAlignment="1">
      <alignment horizontal="center" vertical="center" wrapText="1"/>
    </xf>
    <xf numFmtId="0" fontId="17" fillId="2" borderId="15" xfId="35" applyFont="1" applyFill="1" applyBorder="1" applyAlignment="1">
      <alignment horizontal="left" vertical="center"/>
    </xf>
    <xf numFmtId="0" fontId="17" fillId="2" borderId="108" xfId="35" applyFont="1" applyFill="1" applyBorder="1" applyAlignment="1">
      <alignment horizontal="left" vertical="center"/>
    </xf>
    <xf numFmtId="0" fontId="4" fillId="2" borderId="15" xfId="35" applyFont="1" applyFill="1" applyBorder="1" applyAlignment="1">
      <alignment horizontal="left" vertical="center"/>
    </xf>
    <xf numFmtId="0" fontId="4" fillId="2" borderId="108" xfId="35" applyFont="1" applyFill="1" applyBorder="1" applyAlignment="1">
      <alignment horizontal="left" vertical="center"/>
    </xf>
    <xf numFmtId="0" fontId="2" fillId="2" borderId="15" xfId="35" applyFont="1" applyFill="1" applyBorder="1" applyAlignment="1">
      <alignment horizontal="left" vertical="center"/>
    </xf>
    <xf numFmtId="0" fontId="2" fillId="2" borderId="108" xfId="35" applyFont="1" applyFill="1" applyBorder="1" applyAlignment="1">
      <alignment horizontal="left" vertical="center"/>
    </xf>
    <xf numFmtId="0" fontId="17" fillId="0" borderId="3" xfId="35" applyFont="1" applyBorder="1" applyAlignment="1">
      <alignment horizontal="center" vertical="center" wrapText="1"/>
    </xf>
    <xf numFmtId="0" fontId="17" fillId="0" borderId="29" xfId="35" applyFont="1" applyBorder="1" applyAlignment="1">
      <alignment horizontal="center" vertical="center" wrapText="1"/>
    </xf>
    <xf numFmtId="0" fontId="15" fillId="11" borderId="0" xfId="99" applyFont="1" applyFill="1" applyAlignment="1">
      <alignment horizontal="center" vertical="center"/>
    </xf>
    <xf numFmtId="0" fontId="31" fillId="3" borderId="22" xfId="99" applyFont="1" applyFill="1" applyBorder="1" applyAlignment="1">
      <alignment horizontal="center" vertical="center" wrapText="1"/>
    </xf>
    <xf numFmtId="0" fontId="31" fillId="3" borderId="33" xfId="99" applyFont="1" applyFill="1" applyBorder="1" applyAlignment="1">
      <alignment horizontal="center" vertical="center" wrapText="1"/>
    </xf>
    <xf numFmtId="0" fontId="70" fillId="3" borderId="1" xfId="99" applyFont="1" applyFill="1" applyBorder="1" applyAlignment="1">
      <alignment horizontal="center"/>
    </xf>
    <xf numFmtId="0" fontId="45" fillId="11" borderId="0" xfId="99" applyFont="1" applyFill="1" applyAlignment="1">
      <alignment horizontal="center" vertical="center"/>
    </xf>
    <xf numFmtId="0" fontId="45" fillId="11" borderId="67" xfId="99" applyFont="1" applyFill="1" applyBorder="1" applyAlignment="1">
      <alignment horizontal="center" vertical="center"/>
    </xf>
    <xf numFmtId="0" fontId="31" fillId="28" borderId="22" xfId="103" applyFont="1" applyFill="1" applyBorder="1" applyAlignment="1">
      <alignment horizontal="center"/>
    </xf>
    <xf numFmtId="0" fontId="31" fillId="28" borderId="20" xfId="103" applyFont="1" applyFill="1" applyBorder="1" applyAlignment="1">
      <alignment horizontal="center"/>
    </xf>
    <xf numFmtId="0" fontId="31" fillId="28" borderId="33" xfId="103" applyFont="1" applyFill="1" applyBorder="1" applyAlignment="1">
      <alignment horizontal="center"/>
    </xf>
    <xf numFmtId="0" fontId="72" fillId="0" borderId="1" xfId="0" applyFont="1" applyBorder="1" applyAlignment="1">
      <alignment horizontal="center" vertical="center"/>
    </xf>
    <xf numFmtId="0" fontId="72" fillId="0" borderId="72" xfId="0" applyFont="1" applyBorder="1" applyAlignment="1">
      <alignment horizontal="center" vertical="center"/>
    </xf>
    <xf numFmtId="0" fontId="72" fillId="0" borderId="81" xfId="0" applyFont="1" applyBorder="1" applyAlignment="1">
      <alignment horizontal="center" vertical="center"/>
    </xf>
    <xf numFmtId="0" fontId="72" fillId="0" borderId="73" xfId="0" applyFont="1" applyBorder="1" applyAlignment="1">
      <alignment horizontal="center" vertical="center"/>
    </xf>
    <xf numFmtId="0" fontId="70" fillId="3" borderId="75" xfId="99" applyFont="1" applyFill="1" applyBorder="1" applyAlignment="1">
      <alignment horizontal="center"/>
    </xf>
    <xf numFmtId="0" fontId="70" fillId="3" borderId="93" xfId="99" applyFont="1" applyFill="1" applyBorder="1" applyAlignment="1">
      <alignment horizontal="center"/>
    </xf>
    <xf numFmtId="0" fontId="70" fillId="3" borderId="76" xfId="99" applyFont="1" applyFill="1" applyBorder="1" applyAlignment="1">
      <alignment horizontal="center"/>
    </xf>
    <xf numFmtId="0" fontId="45" fillId="5" borderId="0" xfId="99" applyFont="1" applyFill="1" applyAlignment="1">
      <alignment horizontal="center" vertical="center"/>
    </xf>
    <xf numFmtId="0" fontId="31" fillId="5" borderId="0" xfId="99" applyFont="1" applyFill="1" applyAlignment="1">
      <alignment horizontal="center" vertical="center"/>
    </xf>
    <xf numFmtId="0" fontId="70" fillId="33" borderId="0" xfId="99" applyFont="1" applyFill="1" applyAlignment="1">
      <alignment horizontal="center"/>
    </xf>
    <xf numFmtId="0" fontId="99" fillId="0" borderId="1" xfId="0" applyFont="1" applyBorder="1" applyAlignment="1">
      <alignment horizontal="center" vertical="center" wrapText="1"/>
    </xf>
    <xf numFmtId="0" fontId="100" fillId="0" borderId="1" xfId="0" applyFont="1" applyBorder="1" applyAlignment="1">
      <alignment horizontal="center" vertical="center" wrapText="1"/>
    </xf>
    <xf numFmtId="0" fontId="99" fillId="11" borderId="1" xfId="0" applyFont="1" applyFill="1" applyBorder="1" applyAlignment="1">
      <alignment horizontal="center" vertical="center" wrapText="1"/>
    </xf>
    <xf numFmtId="0" fontId="99" fillId="0" borderId="22" xfId="0" applyFont="1" applyBorder="1" applyAlignment="1">
      <alignment horizontal="center" vertical="center" wrapText="1"/>
    </xf>
    <xf numFmtId="0" fontId="99" fillId="0" borderId="33" xfId="0" applyFont="1" applyBorder="1" applyAlignment="1">
      <alignment horizontal="center" vertical="center" wrapText="1"/>
    </xf>
    <xf numFmtId="0" fontId="71" fillId="11" borderId="67" xfId="99" applyFont="1" applyFill="1" applyBorder="1" applyAlignment="1">
      <alignment horizontal="center" vertical="center"/>
    </xf>
    <xf numFmtId="0" fontId="71" fillId="11" borderId="68" xfId="99" applyFont="1" applyFill="1" applyBorder="1" applyAlignment="1">
      <alignment horizontal="center" vertical="center"/>
    </xf>
    <xf numFmtId="0" fontId="59" fillId="3" borderId="86" xfId="99" applyFont="1" applyFill="1" applyBorder="1" applyAlignment="1">
      <alignment horizontal="center"/>
    </xf>
    <xf numFmtId="0" fontId="59" fillId="3" borderId="87" xfId="99" applyFont="1" applyFill="1" applyBorder="1" applyAlignment="1">
      <alignment horizontal="center"/>
    </xf>
    <xf numFmtId="0" fontId="59" fillId="3" borderId="74" xfId="99" applyFont="1" applyFill="1" applyBorder="1" applyAlignment="1">
      <alignment horizontal="center"/>
    </xf>
    <xf numFmtId="0" fontId="59" fillId="3" borderId="97" xfId="99" applyFont="1" applyFill="1" applyBorder="1" applyAlignment="1">
      <alignment horizontal="center"/>
    </xf>
    <xf numFmtId="0" fontId="59" fillId="3" borderId="100" xfId="99" applyFont="1" applyFill="1" applyBorder="1" applyAlignment="1">
      <alignment horizontal="center"/>
    </xf>
    <xf numFmtId="0" fontId="59" fillId="3" borderId="96" xfId="99" applyFont="1" applyFill="1" applyBorder="1" applyAlignment="1">
      <alignment horizontal="center"/>
    </xf>
    <xf numFmtId="0" fontId="32" fillId="3" borderId="94" xfId="99" applyFont="1" applyFill="1" applyBorder="1" applyAlignment="1">
      <alignment horizontal="center"/>
    </xf>
    <xf numFmtId="0" fontId="32" fillId="3" borderId="95" xfId="99" applyFont="1" applyFill="1" applyBorder="1" applyAlignment="1">
      <alignment horizontal="center"/>
    </xf>
    <xf numFmtId="0" fontId="32" fillId="3" borderId="86" xfId="99" applyFont="1" applyFill="1" applyBorder="1" applyAlignment="1">
      <alignment horizontal="left" vertical="center"/>
    </xf>
    <xf numFmtId="0" fontId="32" fillId="3" borderId="74" xfId="99" applyFont="1" applyFill="1" applyBorder="1" applyAlignment="1">
      <alignment horizontal="left" vertical="center"/>
    </xf>
    <xf numFmtId="0" fontId="28" fillId="3" borderId="94" xfId="99" applyFont="1" applyFill="1" applyBorder="1" applyAlignment="1">
      <alignment horizontal="center"/>
    </xf>
    <xf numFmtId="0" fontId="28" fillId="3" borderId="95" xfId="99" applyFont="1" applyFill="1" applyBorder="1" applyAlignment="1">
      <alignment horizontal="center"/>
    </xf>
    <xf numFmtId="0" fontId="28" fillId="3" borderId="86" xfId="99" applyFont="1" applyFill="1" applyBorder="1" applyAlignment="1">
      <alignment horizontal="left" vertical="center"/>
    </xf>
    <xf numFmtId="0" fontId="28" fillId="3" borderId="74" xfId="99" applyFont="1" applyFill="1" applyBorder="1" applyAlignment="1">
      <alignment horizontal="left" vertical="center"/>
    </xf>
    <xf numFmtId="0" fontId="31" fillId="3" borderId="22" xfId="99" applyFont="1" applyFill="1" applyBorder="1" applyAlignment="1">
      <alignment horizontal="center"/>
    </xf>
    <xf numFmtId="0" fontId="31" fillId="3" borderId="33" xfId="99" applyFont="1" applyFill="1" applyBorder="1" applyAlignment="1">
      <alignment horizontal="center"/>
    </xf>
    <xf numFmtId="0" fontId="28" fillId="3" borderId="22" xfId="99" applyFont="1" applyFill="1" applyBorder="1" applyAlignment="1">
      <alignment horizontal="center"/>
    </xf>
    <xf numFmtId="0" fontId="28" fillId="3" borderId="33" xfId="99" applyFont="1" applyFill="1" applyBorder="1" applyAlignment="1">
      <alignment horizontal="center"/>
    </xf>
    <xf numFmtId="0" fontId="59" fillId="3" borderId="22" xfId="99" applyFont="1" applyFill="1" applyBorder="1" applyAlignment="1">
      <alignment horizontal="center"/>
    </xf>
    <xf numFmtId="0" fontId="59" fillId="3" borderId="33" xfId="99" applyFont="1" applyFill="1" applyBorder="1" applyAlignment="1">
      <alignment horizontal="center"/>
    </xf>
    <xf numFmtId="0" fontId="32" fillId="3" borderId="103" xfId="99" applyFont="1" applyFill="1" applyBorder="1" applyAlignment="1">
      <alignment horizontal="center"/>
    </xf>
    <xf numFmtId="0" fontId="32" fillId="3" borderId="104" xfId="99" applyFont="1" applyFill="1" applyBorder="1" applyAlignment="1">
      <alignment horizontal="center"/>
    </xf>
    <xf numFmtId="0" fontId="32" fillId="3" borderId="101" xfId="99" applyFont="1" applyFill="1" applyBorder="1" applyAlignment="1">
      <alignment horizontal="left" vertical="center"/>
    </xf>
    <xf numFmtId="0" fontId="32" fillId="3" borderId="102" xfId="99" applyFont="1" applyFill="1" applyBorder="1" applyAlignment="1">
      <alignment horizontal="left" vertical="center"/>
    </xf>
    <xf numFmtId="1" fontId="28" fillId="3" borderId="30" xfId="99" applyNumberFormat="1" applyFont="1" applyFill="1" applyBorder="1" applyAlignment="1">
      <alignment horizontal="center" vertical="center"/>
    </xf>
    <xf numFmtId="0" fontId="34" fillId="3" borderId="1" xfId="33" applyFont="1" applyFill="1" applyBorder="1" applyAlignment="1">
      <alignment horizontal="center" vertical="center"/>
    </xf>
    <xf numFmtId="166" fontId="34" fillId="3" borderId="1" xfId="33" applyNumberFormat="1" applyFont="1" applyFill="1" applyBorder="1" applyAlignment="1">
      <alignment horizontal="center" vertical="center"/>
    </xf>
    <xf numFmtId="0" fontId="28" fillId="3" borderId="0" xfId="99" applyFont="1" applyFill="1" applyAlignment="1">
      <alignment horizontal="center" vertical="center"/>
    </xf>
    <xf numFmtId="0" fontId="34" fillId="3" borderId="1" xfId="33" applyFont="1" applyFill="1" applyBorder="1" applyAlignment="1">
      <alignment horizontal="center"/>
    </xf>
    <xf numFmtId="2" fontId="34" fillId="3" borderId="1" xfId="33" applyNumberFormat="1" applyFont="1" applyFill="1" applyBorder="1" applyAlignment="1">
      <alignment horizontal="center"/>
    </xf>
    <xf numFmtId="166" fontId="34" fillId="3" borderId="22" xfId="33" applyNumberFormat="1" applyFont="1" applyFill="1" applyBorder="1" applyAlignment="1">
      <alignment horizontal="center" vertical="center"/>
    </xf>
    <xf numFmtId="166" fontId="34" fillId="3" borderId="33" xfId="33" applyNumberFormat="1" applyFont="1" applyFill="1" applyBorder="1" applyAlignment="1">
      <alignment horizontal="center" vertical="center"/>
    </xf>
    <xf numFmtId="166" fontId="34" fillId="3" borderId="20" xfId="33" applyNumberFormat="1" applyFont="1" applyFill="1" applyBorder="1" applyAlignment="1">
      <alignment horizontal="center" vertical="center"/>
    </xf>
    <xf numFmtId="0" fontId="28" fillId="11" borderId="3" xfId="99" applyFont="1" applyFill="1" applyBorder="1" applyAlignment="1">
      <alignment horizontal="center" vertical="center"/>
    </xf>
    <xf numFmtId="0" fontId="28" fillId="11" borderId="9" xfId="99" applyFont="1" applyFill="1" applyBorder="1" applyAlignment="1">
      <alignment horizontal="center" vertical="center"/>
    </xf>
    <xf numFmtId="1" fontId="28" fillId="13" borderId="30" xfId="99" applyNumberFormat="1" applyFont="1" applyFill="1" applyBorder="1" applyAlignment="1">
      <alignment horizontal="center" vertical="center"/>
    </xf>
    <xf numFmtId="0" fontId="34" fillId="3" borderId="22" xfId="33" applyFont="1" applyFill="1" applyBorder="1" applyAlignment="1">
      <alignment horizontal="center"/>
    </xf>
    <xf numFmtId="0" fontId="34" fillId="3" borderId="33" xfId="33" applyFont="1" applyFill="1" applyBorder="1" applyAlignment="1">
      <alignment horizontal="center"/>
    </xf>
    <xf numFmtId="166" fontId="34" fillId="3" borderId="22" xfId="33" applyNumberFormat="1" applyFont="1" applyFill="1" applyBorder="1" applyAlignment="1">
      <alignment horizontal="center"/>
    </xf>
    <xf numFmtId="166" fontId="34" fillId="3" borderId="33" xfId="33" applyNumberFormat="1" applyFont="1" applyFill="1" applyBorder="1" applyAlignment="1">
      <alignment horizontal="center"/>
    </xf>
    <xf numFmtId="0" fontId="34" fillId="3" borderId="0" xfId="33" applyFont="1" applyFill="1" applyAlignment="1">
      <alignment horizontal="center"/>
    </xf>
    <xf numFmtId="0" fontId="20" fillId="3" borderId="36" xfId="33" applyFont="1" applyFill="1" applyBorder="1" applyAlignment="1">
      <alignment horizontal="center" vertical="center"/>
    </xf>
    <xf numFmtId="0" fontId="20" fillId="3" borderId="37" xfId="33" applyFont="1" applyFill="1" applyBorder="1" applyAlignment="1">
      <alignment horizontal="center" vertical="center"/>
    </xf>
    <xf numFmtId="0" fontId="20" fillId="3" borderId="38" xfId="33" applyFont="1" applyFill="1" applyBorder="1" applyAlignment="1">
      <alignment horizontal="center" vertical="center"/>
    </xf>
    <xf numFmtId="14" fontId="14" fillId="3" borderId="17" xfId="99" applyNumberFormat="1" applyFont="1" applyFill="1" applyBorder="1" applyAlignment="1">
      <alignment horizontal="center"/>
    </xf>
    <xf numFmtId="0" fontId="14" fillId="3" borderId="17" xfId="99" applyFont="1" applyFill="1" applyBorder="1" applyAlignment="1">
      <alignment horizontal="center"/>
    </xf>
    <xf numFmtId="0" fontId="22" fillId="3" borderId="45" xfId="103" applyFont="1" applyFill="1" applyBorder="1" applyAlignment="1">
      <alignment horizontal="center"/>
    </xf>
    <xf numFmtId="0" fontId="31" fillId="3" borderId="41" xfId="99" applyFont="1" applyFill="1" applyBorder="1" applyAlignment="1">
      <alignment horizontal="center" vertical="center"/>
    </xf>
    <xf numFmtId="0" fontId="31" fillId="3" borderId="47" xfId="99" applyFont="1" applyFill="1" applyBorder="1" applyAlignment="1">
      <alignment horizontal="center" vertical="center"/>
    </xf>
    <xf numFmtId="0" fontId="31" fillId="3" borderId="34" xfId="99" applyFont="1" applyFill="1" applyBorder="1" applyAlignment="1">
      <alignment horizontal="center" vertical="center"/>
    </xf>
    <xf numFmtId="0" fontId="31" fillId="3" borderId="40" xfId="99" applyFont="1" applyFill="1" applyBorder="1" applyAlignment="1">
      <alignment horizontal="center" vertical="center"/>
    </xf>
    <xf numFmtId="0" fontId="31" fillId="3" borderId="41" xfId="99" applyFont="1" applyFill="1" applyBorder="1" applyAlignment="1">
      <alignment horizontal="center" vertical="center" wrapText="1"/>
    </xf>
    <xf numFmtId="0" fontId="31" fillId="3" borderId="47" xfId="99" applyFont="1" applyFill="1" applyBorder="1" applyAlignment="1">
      <alignment horizontal="center" vertical="center" wrapText="1"/>
    </xf>
    <xf numFmtId="0" fontId="31" fillId="3" borderId="34" xfId="99" applyFont="1" applyFill="1" applyBorder="1" applyAlignment="1">
      <alignment horizontal="center" vertical="center" wrapText="1"/>
    </xf>
    <xf numFmtId="0" fontId="31" fillId="3" borderId="40" xfId="99" applyFont="1" applyFill="1" applyBorder="1" applyAlignment="1">
      <alignment horizontal="center" vertical="center" wrapText="1"/>
    </xf>
    <xf numFmtId="0" fontId="59" fillId="3" borderId="74" xfId="99" applyFont="1" applyFill="1" applyBorder="1" applyAlignment="1">
      <alignment horizontal="center" vertical="center"/>
    </xf>
    <xf numFmtId="0" fontId="59" fillId="3" borderId="87" xfId="99" applyFont="1" applyFill="1" applyBorder="1" applyAlignment="1">
      <alignment horizontal="center" vertical="center"/>
    </xf>
    <xf numFmtId="0" fontId="28" fillId="3" borderId="98" xfId="99" applyFont="1" applyFill="1" applyBorder="1" applyAlignment="1">
      <alignment horizontal="center"/>
    </xf>
    <xf numFmtId="0" fontId="28" fillId="3" borderId="99" xfId="99" applyFont="1" applyFill="1" applyBorder="1" applyAlignment="1">
      <alignment horizontal="center"/>
    </xf>
    <xf numFmtId="0" fontId="34" fillId="3" borderId="22" xfId="33" applyFont="1" applyFill="1" applyBorder="1" applyAlignment="1">
      <alignment horizontal="center" vertical="center"/>
    </xf>
    <xf numFmtId="0" fontId="34" fillId="3" borderId="20" xfId="33" applyFont="1" applyFill="1" applyBorder="1" applyAlignment="1">
      <alignment horizontal="center" vertical="center"/>
    </xf>
    <xf numFmtId="0" fontId="34" fillId="3" borderId="33" xfId="33" applyFont="1" applyFill="1" applyBorder="1" applyAlignment="1">
      <alignment horizontal="center" vertical="center"/>
    </xf>
    <xf numFmtId="0" fontId="28" fillId="3" borderId="96" xfId="99" applyFont="1" applyFill="1" applyBorder="1" applyAlignment="1">
      <alignment horizontal="left" vertical="center"/>
    </xf>
    <xf numFmtId="0" fontId="28" fillId="3" borderId="97" xfId="99" applyFont="1" applyFill="1" applyBorder="1" applyAlignment="1">
      <alignment horizontal="left" vertical="center"/>
    </xf>
    <xf numFmtId="0" fontId="15" fillId="0" borderId="67" xfId="99" applyFont="1" applyBorder="1" applyAlignment="1">
      <alignment horizontal="center" vertical="center"/>
    </xf>
    <xf numFmtId="0" fontId="71" fillId="3" borderId="90" xfId="99" applyFont="1" applyFill="1" applyBorder="1" applyAlignment="1">
      <alignment horizontal="center"/>
    </xf>
    <xf numFmtId="0" fontId="71" fillId="3" borderId="91" xfId="99" applyFont="1" applyFill="1" applyBorder="1" applyAlignment="1">
      <alignment horizontal="center"/>
    </xf>
    <xf numFmtId="0" fontId="71" fillId="3" borderId="92" xfId="99" applyFont="1" applyFill="1" applyBorder="1" applyAlignment="1">
      <alignment horizontal="center"/>
    </xf>
    <xf numFmtId="0" fontId="71" fillId="3" borderId="1" xfId="99" applyFont="1" applyFill="1" applyBorder="1" applyAlignment="1">
      <alignment horizontal="center"/>
    </xf>
    <xf numFmtId="0" fontId="34" fillId="3" borderId="41" xfId="33" applyFont="1" applyFill="1" applyBorder="1" applyAlignment="1">
      <alignment horizontal="center" vertical="center"/>
    </xf>
    <xf numFmtId="0" fontId="34" fillId="3" borderId="32" xfId="33" applyFont="1" applyFill="1" applyBorder="1" applyAlignment="1">
      <alignment horizontal="center" vertical="center"/>
    </xf>
    <xf numFmtId="0" fontId="34" fillId="3" borderId="47" xfId="33" applyFont="1" applyFill="1" applyBorder="1" applyAlignment="1">
      <alignment horizontal="center" vertical="center"/>
    </xf>
    <xf numFmtId="0" fontId="34" fillId="3" borderId="34" xfId="33" applyFont="1" applyFill="1" applyBorder="1" applyAlignment="1">
      <alignment horizontal="center" vertical="center"/>
    </xf>
    <xf numFmtId="0" fontId="34" fillId="3" borderId="45" xfId="33" applyFont="1" applyFill="1" applyBorder="1" applyAlignment="1">
      <alignment horizontal="center" vertical="center"/>
    </xf>
    <xf numFmtId="0" fontId="34" fillId="3" borderId="40" xfId="33" applyFont="1" applyFill="1" applyBorder="1" applyAlignment="1">
      <alignment horizontal="center" vertical="center"/>
    </xf>
    <xf numFmtId="0" fontId="100" fillId="0" borderId="1" xfId="0" applyFont="1" applyBorder="1" applyAlignment="1">
      <alignment vertical="center" wrapText="1"/>
    </xf>
    <xf numFmtId="0" fontId="89" fillId="3" borderId="1" xfId="132" applyFont="1" applyFill="1" applyBorder="1" applyAlignment="1">
      <alignment horizontal="center" vertical="center"/>
    </xf>
    <xf numFmtId="1" fontId="12" fillId="0" borderId="1" xfId="0" applyNumberFormat="1" applyFont="1" applyBorder="1" applyAlignment="1">
      <alignment horizontal="center" vertical="center"/>
    </xf>
    <xf numFmtId="166" fontId="12" fillId="0" borderId="1" xfId="0" applyNumberFormat="1" applyFont="1" applyBorder="1" applyAlignment="1">
      <alignment horizontal="center" vertical="center"/>
    </xf>
    <xf numFmtId="1" fontId="12" fillId="0" borderId="22" xfId="0" applyNumberFormat="1" applyFont="1" applyBorder="1" applyAlignment="1">
      <alignment horizontal="center" vertical="center"/>
    </xf>
    <xf numFmtId="1" fontId="12" fillId="0" borderId="33" xfId="0" applyNumberFormat="1" applyFont="1" applyBorder="1" applyAlignment="1">
      <alignment horizontal="center" vertical="center"/>
    </xf>
    <xf numFmtId="0" fontId="47" fillId="3" borderId="0" xfId="132" applyFont="1" applyFill="1" applyAlignment="1">
      <alignment horizontal="center"/>
    </xf>
    <xf numFmtId="0" fontId="31" fillId="0" borderId="42" xfId="0" applyFont="1" applyBorder="1" applyAlignment="1">
      <alignment horizontal="center" vertical="center"/>
    </xf>
    <xf numFmtId="0" fontId="31" fillId="0" borderId="43" xfId="0" applyFont="1" applyBorder="1" applyAlignment="1">
      <alignment horizontal="center" vertical="center"/>
    </xf>
    <xf numFmtId="0" fontId="15" fillId="0" borderId="65" xfId="0" applyFont="1" applyBorder="1" applyAlignment="1">
      <alignment horizontal="center" vertical="center"/>
    </xf>
    <xf numFmtId="0" fontId="15" fillId="0" borderId="49" xfId="0" applyFont="1" applyBorder="1" applyAlignment="1">
      <alignment horizontal="center" vertical="center"/>
    </xf>
    <xf numFmtId="0" fontId="12" fillId="0" borderId="39" xfId="0" applyFont="1" applyBorder="1" applyAlignment="1">
      <alignment horizontal="center" vertical="center" wrapText="1"/>
    </xf>
    <xf numFmtId="0" fontId="12" fillId="0" borderId="52" xfId="0" applyFont="1" applyBorder="1" applyAlignment="1">
      <alignment horizontal="center" vertical="center" wrapText="1"/>
    </xf>
    <xf numFmtId="0" fontId="12" fillId="0" borderId="88" xfId="0" applyFont="1" applyBorder="1" applyAlignment="1">
      <alignment horizontal="center" vertical="center" wrapText="1"/>
    </xf>
    <xf numFmtId="0" fontId="12" fillId="0" borderId="51" xfId="0" applyFont="1" applyBorder="1" applyAlignment="1">
      <alignment horizontal="center" vertical="center" wrapText="1"/>
    </xf>
    <xf numFmtId="17" fontId="0" fillId="0" borderId="0" xfId="0" applyNumberFormat="1" applyAlignment="1">
      <alignment horizontal="left" vertical="center"/>
    </xf>
    <xf numFmtId="0" fontId="24" fillId="3" borderId="41" xfId="0" applyFont="1" applyFill="1" applyBorder="1" applyAlignment="1">
      <alignment horizontal="center" vertical="center"/>
    </xf>
    <xf numFmtId="0" fontId="24" fillId="3" borderId="32" xfId="0" applyFont="1" applyFill="1" applyBorder="1" applyAlignment="1">
      <alignment horizontal="center" vertical="center"/>
    </xf>
    <xf numFmtId="0" fontId="24" fillId="3" borderId="47" xfId="0" applyFont="1" applyFill="1" applyBorder="1" applyAlignment="1">
      <alignment horizontal="center" vertical="center"/>
    </xf>
    <xf numFmtId="0" fontId="24" fillId="3" borderId="48" xfId="0" applyFont="1" applyFill="1" applyBorder="1" applyAlignment="1">
      <alignment horizontal="center" vertical="center"/>
    </xf>
    <xf numFmtId="0" fontId="24" fillId="3" borderId="49" xfId="0" applyFont="1" applyFill="1" applyBorder="1" applyAlignment="1">
      <alignment horizontal="center" vertical="center"/>
    </xf>
    <xf numFmtId="0" fontId="24" fillId="3" borderId="50" xfId="0" applyFont="1" applyFill="1" applyBorder="1" applyAlignment="1">
      <alignment horizontal="center" vertical="center"/>
    </xf>
    <xf numFmtId="0" fontId="15" fillId="0" borderId="55" xfId="0" applyFont="1" applyBorder="1" applyAlignment="1">
      <alignment horizontal="center" vertical="center"/>
    </xf>
    <xf numFmtId="0" fontId="15" fillId="0" borderId="32" xfId="0" applyFont="1" applyBorder="1" applyAlignment="1">
      <alignment horizontal="center" vertical="center"/>
    </xf>
    <xf numFmtId="0" fontId="12" fillId="0" borderId="14" xfId="0" applyFont="1" applyBorder="1" applyAlignment="1">
      <alignment horizontal="center" vertical="center" wrapText="1"/>
    </xf>
    <xf numFmtId="0" fontId="12" fillId="0" borderId="4" xfId="0" applyFont="1" applyBorder="1" applyAlignment="1">
      <alignment horizontal="center" vertical="center" wrapText="1"/>
    </xf>
    <xf numFmtId="0" fontId="15" fillId="0" borderId="14" xfId="0" applyFont="1" applyBorder="1" applyAlignment="1">
      <alignment horizontal="center" vertical="center"/>
    </xf>
    <xf numFmtId="0" fontId="12" fillId="0" borderId="13"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4" xfId="0" applyFont="1" applyBorder="1" applyAlignment="1">
      <alignment horizontal="center" vertical="center"/>
    </xf>
    <xf numFmtId="0" fontId="24" fillId="3" borderId="1" xfId="0" applyFont="1" applyFill="1" applyBorder="1" applyAlignment="1">
      <alignment horizontal="center" vertical="center"/>
    </xf>
    <xf numFmtId="0" fontId="12" fillId="0" borderId="1" xfId="0" applyFont="1" applyBorder="1" applyAlignment="1">
      <alignment horizontal="center" vertical="center"/>
    </xf>
    <xf numFmtId="0" fontId="48" fillId="0" borderId="1" xfId="0" applyFont="1" applyBorder="1" applyAlignment="1">
      <alignment horizontal="center" vertical="center"/>
    </xf>
    <xf numFmtId="0" fontId="12" fillId="0" borderId="5" xfId="0" applyFont="1" applyBorder="1" applyAlignment="1">
      <alignment vertical="center"/>
    </xf>
    <xf numFmtId="0" fontId="12" fillId="0" borderId="6" xfId="0" applyFont="1" applyBorder="1" applyAlignment="1">
      <alignment vertical="center"/>
    </xf>
    <xf numFmtId="0" fontId="12" fillId="12" borderId="6" xfId="0" applyFont="1" applyFill="1" applyBorder="1" applyAlignment="1">
      <alignment horizontal="center" vertical="center"/>
    </xf>
    <xf numFmtId="0" fontId="12" fillId="6" borderId="17" xfId="0" applyFont="1" applyFill="1" applyBorder="1" applyAlignment="1">
      <alignment horizontal="center" vertical="center"/>
    </xf>
    <xf numFmtId="0" fontId="12" fillId="6" borderId="18" xfId="0" applyFont="1" applyFill="1" applyBorder="1" applyAlignment="1">
      <alignment horizontal="center" vertical="center"/>
    </xf>
    <xf numFmtId="0" fontId="24" fillId="3" borderId="36" xfId="0" applyFont="1" applyFill="1" applyBorder="1" applyAlignment="1">
      <alignment horizontal="center" vertical="center"/>
    </xf>
    <xf numFmtId="0" fontId="24" fillId="3" borderId="37" xfId="0" applyFont="1" applyFill="1" applyBorder="1" applyAlignment="1">
      <alignment horizontal="center" vertical="center"/>
    </xf>
    <xf numFmtId="0" fontId="24" fillId="3" borderId="38" xfId="0" applyFont="1" applyFill="1" applyBorder="1" applyAlignment="1">
      <alignment horizontal="center" vertical="center"/>
    </xf>
    <xf numFmtId="0" fontId="24" fillId="3" borderId="44" xfId="0" applyFont="1" applyFill="1" applyBorder="1" applyAlignment="1">
      <alignment horizontal="center" vertical="center"/>
    </xf>
    <xf numFmtId="0" fontId="24" fillId="3" borderId="45" xfId="0" applyFont="1" applyFill="1" applyBorder="1" applyAlignment="1">
      <alignment horizontal="center" vertical="center"/>
    </xf>
    <xf numFmtId="0" fontId="24" fillId="3" borderId="46" xfId="0" applyFont="1" applyFill="1" applyBorder="1" applyAlignment="1">
      <alignment horizontal="center" vertical="center"/>
    </xf>
    <xf numFmtId="0" fontId="22" fillId="3" borderId="7" xfId="0" applyFont="1" applyFill="1" applyBorder="1" applyAlignment="1">
      <alignment horizontal="center" vertical="center" wrapText="1"/>
    </xf>
    <xf numFmtId="0" fontId="22" fillId="3" borderId="23" xfId="0" applyFont="1" applyFill="1" applyBorder="1" applyAlignment="1">
      <alignment horizontal="center" vertical="center" wrapText="1"/>
    </xf>
    <xf numFmtId="0" fontId="22" fillId="3" borderId="22" xfId="0" applyFont="1" applyFill="1" applyBorder="1" applyAlignment="1">
      <alignment horizontal="center" vertical="center" wrapText="1"/>
    </xf>
    <xf numFmtId="0" fontId="22" fillId="3" borderId="33" xfId="0" applyFont="1" applyFill="1" applyBorder="1" applyAlignment="1">
      <alignment horizontal="center" vertical="center" wrapText="1"/>
    </xf>
    <xf numFmtId="0" fontId="22" fillId="3" borderId="3" xfId="0" applyFont="1" applyFill="1" applyBorder="1" applyAlignment="1">
      <alignment horizontal="center" vertical="center" wrapText="1"/>
    </xf>
    <xf numFmtId="0" fontId="22" fillId="3" borderId="9" xfId="0" applyFont="1" applyFill="1" applyBorder="1" applyAlignment="1">
      <alignment horizontal="center" vertical="center" wrapText="1"/>
    </xf>
    <xf numFmtId="0" fontId="24" fillId="3" borderId="2" xfId="0" applyFont="1" applyFill="1" applyBorder="1" applyAlignment="1">
      <alignment horizontal="center" vertical="center"/>
    </xf>
    <xf numFmtId="0" fontId="22" fillId="3" borderId="28" xfId="0" applyFont="1" applyFill="1" applyBorder="1" applyAlignment="1">
      <alignment horizontal="center" vertical="center" wrapText="1"/>
    </xf>
    <xf numFmtId="0" fontId="22" fillId="3" borderId="12" xfId="0" applyFont="1" applyFill="1" applyBorder="1" applyAlignment="1">
      <alignment horizontal="center" vertical="center" wrapText="1"/>
    </xf>
    <xf numFmtId="0" fontId="24" fillId="3" borderId="15" xfId="0" applyFont="1" applyFill="1" applyBorder="1" applyAlignment="1">
      <alignment horizontal="center" vertical="center"/>
    </xf>
    <xf numFmtId="0" fontId="24" fillId="3" borderId="20" xfId="0" applyFont="1" applyFill="1" applyBorder="1" applyAlignment="1">
      <alignment horizontal="center" vertical="center"/>
    </xf>
    <xf numFmtId="0" fontId="24" fillId="3" borderId="33" xfId="0" applyFont="1" applyFill="1" applyBorder="1" applyAlignment="1">
      <alignment horizontal="center" vertical="center"/>
    </xf>
    <xf numFmtId="17" fontId="12" fillId="3" borderId="42" xfId="0" applyNumberFormat="1" applyFont="1" applyFill="1" applyBorder="1" applyAlignment="1">
      <alignment horizontal="center" vertical="center"/>
    </xf>
    <xf numFmtId="17" fontId="12" fillId="3" borderId="17" xfId="0" applyNumberFormat="1" applyFont="1" applyFill="1" applyBorder="1" applyAlignment="1">
      <alignment horizontal="center" vertical="center"/>
    </xf>
    <xf numFmtId="17" fontId="12" fillId="3" borderId="43" xfId="0" applyNumberFormat="1" applyFont="1" applyFill="1" applyBorder="1" applyAlignment="1">
      <alignment horizontal="center" vertical="center"/>
    </xf>
    <xf numFmtId="0" fontId="24" fillId="3" borderId="13" xfId="0" applyFont="1" applyFill="1" applyBorder="1" applyAlignment="1">
      <alignment horizontal="center" vertical="center"/>
    </xf>
    <xf numFmtId="0" fontId="24" fillId="3" borderId="14" xfId="0" applyFont="1" applyFill="1" applyBorder="1" applyAlignment="1">
      <alignment horizontal="center" vertical="center"/>
    </xf>
    <xf numFmtId="0" fontId="24" fillId="3" borderId="16" xfId="0" applyFont="1" applyFill="1" applyBorder="1" applyAlignment="1">
      <alignment horizontal="center" vertical="center"/>
    </xf>
    <xf numFmtId="0" fontId="24" fillId="3" borderId="10" xfId="0" applyFont="1" applyFill="1" applyBorder="1" applyAlignment="1">
      <alignment horizontal="center" vertical="center"/>
    </xf>
    <xf numFmtId="0" fontId="22" fillId="3" borderId="2"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15" fillId="3" borderId="9" xfId="0" applyFont="1" applyFill="1" applyBorder="1" applyAlignment="1">
      <alignment horizontal="center" vertical="center"/>
    </xf>
    <xf numFmtId="0" fontId="22" fillId="3" borderId="1" xfId="0" applyFont="1" applyFill="1" applyBorder="1" applyAlignment="1">
      <alignment horizontal="center" vertical="center"/>
    </xf>
    <xf numFmtId="0" fontId="15" fillId="0" borderId="1" xfId="0" applyFont="1" applyBorder="1" applyAlignment="1">
      <alignment horizontal="center" vertical="center"/>
    </xf>
    <xf numFmtId="0" fontId="24" fillId="3" borderId="1" xfId="0" applyFont="1" applyFill="1" applyBorder="1" applyAlignment="1">
      <alignment horizontal="center" wrapText="1"/>
    </xf>
    <xf numFmtId="0" fontId="24" fillId="3" borderId="1" xfId="0" applyFont="1" applyFill="1" applyBorder="1" applyAlignment="1">
      <alignment horizontal="center"/>
    </xf>
    <xf numFmtId="15" fontId="12" fillId="0" borderId="1" xfId="0" applyNumberFormat="1" applyFont="1" applyBorder="1" applyAlignment="1">
      <alignment horizontal="center" vertical="center"/>
    </xf>
    <xf numFmtId="0" fontId="12" fillId="0" borderId="12" xfId="0" applyFont="1" applyBorder="1" applyAlignment="1">
      <alignment horizontal="center" vertical="center" wrapText="1"/>
    </xf>
    <xf numFmtId="0" fontId="12" fillId="0" borderId="28" xfId="0" applyFont="1" applyBorder="1" applyAlignment="1">
      <alignment horizontal="center" vertical="center" wrapText="1"/>
    </xf>
    <xf numFmtId="0" fontId="24" fillId="3" borderId="88" xfId="0" applyFont="1" applyFill="1" applyBorder="1" applyAlignment="1">
      <alignment horizontal="center" vertical="center"/>
    </xf>
    <xf numFmtId="0" fontId="24" fillId="3" borderId="39" xfId="0" applyFont="1" applyFill="1" applyBorder="1" applyAlignment="1">
      <alignment horizontal="center" vertical="center"/>
    </xf>
    <xf numFmtId="0" fontId="24" fillId="3" borderId="89" xfId="0" applyFont="1" applyFill="1" applyBorder="1" applyAlignment="1">
      <alignment horizontal="center" vertical="center"/>
    </xf>
    <xf numFmtId="0" fontId="15" fillId="0" borderId="5" xfId="0" applyFont="1" applyBorder="1" applyAlignment="1">
      <alignment horizontal="center" vertical="center"/>
    </xf>
    <xf numFmtId="0" fontId="15" fillId="0" borderId="6" xfId="0" applyFont="1" applyBorder="1" applyAlignment="1">
      <alignment horizontal="center" vertical="center"/>
    </xf>
    <xf numFmtId="0" fontId="12" fillId="0" borderId="54"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3" xfId="0" applyFont="1" applyBorder="1" applyAlignment="1">
      <alignment horizontal="center" vertical="center" wrapText="1"/>
    </xf>
    <xf numFmtId="0" fontId="15" fillId="0" borderId="34" xfId="0" applyFont="1" applyBorder="1" applyAlignment="1">
      <alignment horizontal="center" vertical="center"/>
    </xf>
    <xf numFmtId="0" fontId="15" fillId="0" borderId="45" xfId="0" applyFont="1" applyBorder="1" applyAlignment="1">
      <alignment horizontal="center" vertical="center"/>
    </xf>
    <xf numFmtId="0" fontId="15" fillId="0" borderId="40" xfId="0" applyFont="1" applyBorder="1" applyAlignment="1">
      <alignment horizontal="center" vertical="center"/>
    </xf>
    <xf numFmtId="0" fontId="12" fillId="0" borderId="29" xfId="0" applyFont="1" applyBorder="1" applyAlignment="1">
      <alignment horizontal="center" vertical="center" wrapText="1"/>
    </xf>
    <xf numFmtId="169" fontId="12" fillId="0" borderId="29" xfId="0" applyNumberFormat="1" applyFont="1" applyBorder="1" applyAlignment="1">
      <alignment horizontal="center" vertical="center" wrapText="1"/>
    </xf>
    <xf numFmtId="0" fontId="12" fillId="0" borderId="56" xfId="0" applyFont="1" applyBorder="1" applyAlignment="1">
      <alignment horizontal="center" vertical="center" wrapText="1"/>
    </xf>
    <xf numFmtId="0" fontId="24" fillId="3" borderId="48" xfId="0" applyFont="1" applyFill="1" applyBorder="1" applyAlignment="1">
      <alignment horizontal="center"/>
    </xf>
    <xf numFmtId="0" fontId="24" fillId="3" borderId="49" xfId="0" applyFont="1" applyFill="1" applyBorder="1" applyAlignment="1">
      <alignment horizontal="center"/>
    </xf>
    <xf numFmtId="0" fontId="24" fillId="3" borderId="50" xfId="0" applyFont="1" applyFill="1" applyBorder="1" applyAlignment="1">
      <alignment horizontal="center"/>
    </xf>
    <xf numFmtId="0" fontId="24" fillId="3" borderId="15" xfId="0" applyFont="1" applyFill="1" applyBorder="1" applyAlignment="1">
      <alignment horizontal="center"/>
    </xf>
    <xf numFmtId="0" fontId="24" fillId="3" borderId="20" xfId="0" applyFont="1" applyFill="1" applyBorder="1" applyAlignment="1">
      <alignment horizontal="center"/>
    </xf>
    <xf numFmtId="0" fontId="24" fillId="3" borderId="21" xfId="0" applyFont="1" applyFill="1" applyBorder="1" applyAlignment="1">
      <alignment horizontal="center"/>
    </xf>
    <xf numFmtId="0" fontId="45" fillId="4" borderId="45" xfId="0" applyFont="1" applyFill="1" applyBorder="1" applyAlignment="1">
      <alignment horizontal="center"/>
    </xf>
    <xf numFmtId="0" fontId="22" fillId="6" borderId="1" xfId="35" applyFont="1" applyFill="1" applyBorder="1" applyAlignment="1">
      <alignment horizontal="left" vertical="center" wrapText="1"/>
    </xf>
    <xf numFmtId="0" fontId="40" fillId="3" borderId="0" xfId="35" applyFont="1" applyFill="1" applyAlignment="1">
      <alignment horizontal="center" wrapText="1"/>
    </xf>
    <xf numFmtId="0" fontId="66" fillId="3" borderId="3" xfId="35" applyFont="1" applyFill="1" applyBorder="1" applyAlignment="1">
      <alignment horizontal="left" vertical="center" wrapText="1"/>
    </xf>
    <xf numFmtId="0" fontId="66" fillId="3" borderId="29" xfId="35" applyFont="1" applyFill="1" applyBorder="1" applyAlignment="1">
      <alignment horizontal="left" vertical="center" wrapText="1"/>
    </xf>
    <xf numFmtId="0" fontId="66" fillId="3" borderId="9" xfId="35" applyFont="1" applyFill="1" applyBorder="1" applyAlignment="1">
      <alignment horizontal="left" vertical="center" wrapText="1"/>
    </xf>
    <xf numFmtId="0" fontId="66" fillId="3" borderId="3" xfId="35" applyFont="1" applyFill="1" applyBorder="1" applyAlignment="1">
      <alignment horizontal="center" vertical="center"/>
    </xf>
    <xf numFmtId="0" fontId="66" fillId="3" borderId="29" xfId="35" applyFont="1" applyFill="1" applyBorder="1" applyAlignment="1">
      <alignment horizontal="center" vertical="center"/>
    </xf>
    <xf numFmtId="0" fontId="66" fillId="3" borderId="9" xfId="35" applyFont="1" applyFill="1" applyBorder="1" applyAlignment="1">
      <alignment horizontal="center" vertical="center"/>
    </xf>
    <xf numFmtId="0" fontId="96" fillId="11" borderId="1" xfId="0" applyFont="1" applyFill="1" applyBorder="1" applyAlignment="1">
      <alignment horizontal="center"/>
    </xf>
    <xf numFmtId="0" fontId="95" fillId="11" borderId="1" xfId="0" applyFont="1" applyFill="1" applyBorder="1" applyAlignment="1">
      <alignment horizontal="center" vertical="center"/>
    </xf>
    <xf numFmtId="0" fontId="96" fillId="11" borderId="1" xfId="0" applyFont="1" applyFill="1" applyBorder="1" applyAlignment="1">
      <alignment horizontal="center" vertical="center"/>
    </xf>
    <xf numFmtId="0" fontId="24" fillId="3" borderId="21" xfId="0" applyFont="1" applyFill="1" applyBorder="1" applyAlignment="1">
      <alignment horizontal="center" vertical="center"/>
    </xf>
    <xf numFmtId="0" fontId="15" fillId="3" borderId="55" xfId="0" applyFont="1" applyFill="1" applyBorder="1" applyAlignment="1">
      <alignment horizontal="center" vertical="center"/>
    </xf>
    <xf numFmtId="0" fontId="15" fillId="3" borderId="32" xfId="0" applyFont="1" applyFill="1" applyBorder="1" applyAlignment="1">
      <alignment horizontal="center" vertical="center"/>
    </xf>
    <xf numFmtId="0" fontId="54" fillId="3" borderId="3" xfId="106" applyFont="1" applyFill="1" applyBorder="1" applyAlignment="1">
      <alignment horizontal="center" vertical="center"/>
    </xf>
    <xf numFmtId="0" fontId="54" fillId="3" borderId="29" xfId="106" applyFont="1" applyFill="1" applyBorder="1" applyAlignment="1">
      <alignment horizontal="center" vertical="center"/>
    </xf>
    <xf numFmtId="0" fontId="54" fillId="3" borderId="9" xfId="106" applyFont="1" applyFill="1" applyBorder="1" applyAlignment="1">
      <alignment horizontal="center" vertical="center"/>
    </xf>
    <xf numFmtId="0" fontId="22" fillId="0" borderId="3" xfId="106" applyFont="1" applyBorder="1" applyAlignment="1" applyProtection="1">
      <alignment horizontal="center" vertical="center"/>
      <protection hidden="1"/>
    </xf>
    <xf numFmtId="0" fontId="22" fillId="0" borderId="29" xfId="106" applyFont="1" applyBorder="1" applyAlignment="1" applyProtection="1">
      <alignment horizontal="center" vertical="center"/>
      <protection hidden="1"/>
    </xf>
    <xf numFmtId="0" fontId="17" fillId="0" borderId="3" xfId="106" applyFont="1" applyBorder="1" applyAlignment="1">
      <alignment horizontal="center" vertical="center"/>
    </xf>
    <xf numFmtId="0" fontId="17" fillId="0" borderId="29" xfId="106" applyFont="1" applyBorder="1" applyAlignment="1">
      <alignment horizontal="center" vertical="center"/>
    </xf>
    <xf numFmtId="0" fontId="17" fillId="0" borderId="9" xfId="106" applyFont="1" applyBorder="1" applyAlignment="1">
      <alignment horizontal="center" vertical="center"/>
    </xf>
    <xf numFmtId="0" fontId="62" fillId="0" borderId="42" xfId="106" applyFont="1" applyBorder="1" applyAlignment="1">
      <alignment horizontal="center" vertical="center"/>
    </xf>
    <xf numFmtId="0" fontId="62" fillId="0" borderId="17" xfId="106" applyFont="1" applyBorder="1" applyAlignment="1">
      <alignment horizontal="center" vertical="center"/>
    </xf>
    <xf numFmtId="0" fontId="62" fillId="0" borderId="18" xfId="106" applyFont="1" applyBorder="1" applyAlignment="1">
      <alignment horizontal="center" vertical="center"/>
    </xf>
    <xf numFmtId="0" fontId="86" fillId="6" borderId="48" xfId="106" applyFont="1" applyFill="1" applyBorder="1" applyAlignment="1">
      <alignment horizontal="center" vertical="center"/>
    </xf>
    <xf numFmtId="0" fontId="86" fillId="6" borderId="49" xfId="106" applyFont="1" applyFill="1" applyBorder="1" applyAlignment="1">
      <alignment horizontal="center" vertical="center"/>
    </xf>
    <xf numFmtId="0" fontId="86" fillId="6" borderId="71" xfId="106" applyFont="1" applyFill="1" applyBorder="1" applyAlignment="1">
      <alignment horizontal="center" vertical="center"/>
    </xf>
    <xf numFmtId="0" fontId="78" fillId="6" borderId="2" xfId="106" applyFont="1" applyFill="1" applyBorder="1" applyAlignment="1">
      <alignment horizontal="left" vertical="center" wrapText="1"/>
    </xf>
    <xf numFmtId="0" fontId="78" fillId="6" borderId="1" xfId="106" applyFont="1" applyFill="1" applyBorder="1" applyAlignment="1">
      <alignment horizontal="left" vertical="center" wrapText="1"/>
    </xf>
    <xf numFmtId="0" fontId="78" fillId="6" borderId="22" xfId="106" applyFont="1" applyFill="1" applyBorder="1" applyAlignment="1">
      <alignment horizontal="center" vertical="center"/>
    </xf>
    <xf numFmtId="0" fontId="78" fillId="6" borderId="21" xfId="106" applyFont="1" applyFill="1" applyBorder="1" applyAlignment="1">
      <alignment horizontal="center" vertical="center"/>
    </xf>
    <xf numFmtId="0" fontId="85" fillId="3" borderId="13" xfId="106" applyFont="1" applyFill="1" applyBorder="1" applyAlignment="1">
      <alignment horizontal="center" vertical="center" wrapText="1"/>
    </xf>
    <xf numFmtId="0" fontId="85" fillId="3" borderId="2" xfId="106" applyFont="1" applyFill="1" applyBorder="1" applyAlignment="1">
      <alignment horizontal="center" vertical="center" wrapText="1"/>
    </xf>
    <xf numFmtId="0" fontId="85" fillId="3" borderId="14" xfId="106" applyFont="1" applyFill="1" applyBorder="1" applyAlignment="1">
      <alignment horizontal="center" vertical="center" wrapText="1"/>
    </xf>
    <xf numFmtId="0" fontId="85" fillId="3" borderId="1" xfId="106" applyFont="1" applyFill="1" applyBorder="1" applyAlignment="1">
      <alignment horizontal="center" vertical="center" wrapText="1"/>
    </xf>
    <xf numFmtId="0" fontId="85" fillId="3" borderId="39" xfId="106" applyFont="1" applyFill="1" applyBorder="1" applyAlignment="1">
      <alignment horizontal="center" vertical="center" wrapText="1"/>
    </xf>
    <xf numFmtId="0" fontId="85" fillId="3" borderId="9" xfId="106" applyFont="1" applyFill="1" applyBorder="1" applyAlignment="1">
      <alignment horizontal="center" vertical="center" wrapText="1"/>
    </xf>
    <xf numFmtId="0" fontId="85" fillId="3" borderId="65" xfId="106" applyFont="1" applyFill="1" applyBorder="1" applyAlignment="1">
      <alignment horizontal="center" vertical="center" wrapText="1"/>
    </xf>
    <xf numFmtId="0" fontId="85" fillId="3" borderId="71" xfId="106" applyFont="1" applyFill="1" applyBorder="1" applyAlignment="1">
      <alignment horizontal="center" vertical="center" wrapText="1"/>
    </xf>
    <xf numFmtId="171" fontId="16" fillId="5" borderId="1" xfId="0" applyNumberFormat="1" applyFont="1" applyFill="1" applyBorder="1" applyAlignment="1">
      <alignment horizontal="center" vertical="center"/>
    </xf>
    <xf numFmtId="0" fontId="41" fillId="0" borderId="56" xfId="0" applyFont="1" applyBorder="1" applyAlignment="1">
      <alignment horizontal="left" vertical="center"/>
    </xf>
    <xf numFmtId="0" fontId="41" fillId="0" borderId="0" xfId="0" applyFont="1" applyAlignment="1">
      <alignment horizontal="left" vertical="center"/>
    </xf>
    <xf numFmtId="0" fontId="36" fillId="3" borderId="60" xfId="0" applyFont="1" applyFill="1" applyBorder="1" applyAlignment="1">
      <alignment horizontal="center" vertical="center" wrapText="1" readingOrder="1"/>
    </xf>
    <xf numFmtId="0" fontId="36" fillId="3" borderId="61" xfId="0" applyFont="1" applyFill="1" applyBorder="1" applyAlignment="1">
      <alignment horizontal="center" vertical="center" wrapText="1" readingOrder="1"/>
    </xf>
    <xf numFmtId="0" fontId="36" fillId="3" borderId="62" xfId="0" applyFont="1" applyFill="1" applyBorder="1" applyAlignment="1">
      <alignment horizontal="center" vertical="center" wrapText="1" readingOrder="1"/>
    </xf>
    <xf numFmtId="0" fontId="36" fillId="3" borderId="57" xfId="0" applyFont="1" applyFill="1" applyBorder="1" applyAlignment="1">
      <alignment horizontal="center" vertical="center" wrapText="1" readingOrder="1"/>
    </xf>
    <xf numFmtId="0" fontId="36" fillId="3" borderId="58" xfId="0" applyFont="1" applyFill="1" applyBorder="1" applyAlignment="1">
      <alignment horizontal="center" vertical="center" wrapText="1" readingOrder="1"/>
    </xf>
    <xf numFmtId="0" fontId="36" fillId="3" borderId="105" xfId="0" applyFont="1" applyFill="1" applyBorder="1" applyAlignment="1">
      <alignment horizontal="center" vertical="center" wrapText="1" readingOrder="1"/>
    </xf>
    <xf numFmtId="0" fontId="36" fillId="3" borderId="106" xfId="0" applyFont="1" applyFill="1" applyBorder="1" applyAlignment="1">
      <alignment horizontal="center" vertical="center" wrapText="1" readingOrder="1"/>
    </xf>
    <xf numFmtId="0" fontId="36" fillId="3" borderId="107" xfId="0" applyFont="1" applyFill="1" applyBorder="1" applyAlignment="1">
      <alignment horizontal="center" vertical="center" wrapText="1" readingOrder="1"/>
    </xf>
    <xf numFmtId="0" fontId="21" fillId="3" borderId="1" xfId="43" applyFont="1" applyFill="1" applyBorder="1" applyAlignment="1">
      <alignment horizontal="center" vertical="center"/>
    </xf>
    <xf numFmtId="0" fontId="21" fillId="0" borderId="1" xfId="43" applyFont="1" applyBorder="1" applyAlignment="1">
      <alignment horizontal="center" vertical="center"/>
    </xf>
    <xf numFmtId="0" fontId="47" fillId="3" borderId="30" xfId="43" applyFont="1" applyFill="1" applyBorder="1" applyAlignment="1">
      <alignment horizontal="center" vertical="center"/>
    </xf>
    <xf numFmtId="0" fontId="47" fillId="3" borderId="0" xfId="43" applyFont="1" applyFill="1" applyAlignment="1">
      <alignment horizontal="center" vertical="center"/>
    </xf>
    <xf numFmtId="0" fontId="20" fillId="3" borderId="1" xfId="43" applyFont="1" applyFill="1" applyBorder="1" applyAlignment="1">
      <alignment horizontal="center" vertical="center"/>
    </xf>
    <xf numFmtId="0" fontId="47" fillId="3" borderId="1" xfId="43" applyFont="1" applyFill="1" applyBorder="1" applyAlignment="1">
      <alignment horizontal="center" vertical="center"/>
    </xf>
    <xf numFmtId="0" fontId="47" fillId="28" borderId="32" xfId="43" applyFont="1" applyFill="1" applyBorder="1" applyAlignment="1">
      <alignment horizontal="center" vertical="center"/>
    </xf>
    <xf numFmtId="0" fontId="47" fillId="28" borderId="0" xfId="43" applyFont="1" applyFill="1" applyAlignment="1">
      <alignment horizontal="center" vertical="center"/>
    </xf>
    <xf numFmtId="0" fontId="47" fillId="28" borderId="45" xfId="43" applyFont="1" applyFill="1" applyBorder="1" applyAlignment="1">
      <alignment horizontal="center" vertical="center"/>
    </xf>
    <xf numFmtId="0" fontId="47" fillId="3" borderId="36" xfId="43" applyFont="1" applyFill="1" applyBorder="1" applyAlignment="1">
      <alignment horizontal="center" vertical="center"/>
    </xf>
    <xf numFmtId="0" fontId="47" fillId="3" borderId="37" xfId="43" applyFont="1" applyFill="1" applyBorder="1" applyAlignment="1">
      <alignment horizontal="center" vertical="center"/>
    </xf>
    <xf numFmtId="0" fontId="47" fillId="3" borderId="38" xfId="43" applyFont="1" applyFill="1" applyBorder="1" applyAlignment="1">
      <alignment horizontal="center" vertical="center"/>
    </xf>
    <xf numFmtId="0" fontId="20" fillId="0" borderId="22" xfId="43" applyFont="1" applyBorder="1" applyAlignment="1">
      <alignment horizontal="center" vertical="center"/>
    </xf>
    <xf numFmtId="0" fontId="20" fillId="0" borderId="33" xfId="43" applyFont="1" applyBorder="1" applyAlignment="1">
      <alignment horizontal="center" vertical="center"/>
    </xf>
    <xf numFmtId="0" fontId="20" fillId="18" borderId="13" xfId="43" applyFont="1" applyFill="1" applyBorder="1" applyAlignment="1">
      <alignment horizontal="center" vertical="center" wrapText="1"/>
    </xf>
    <xf numFmtId="0" fontId="20" fillId="18" borderId="8" xfId="43" applyFont="1" applyFill="1" applyBorder="1" applyAlignment="1">
      <alignment horizontal="center" vertical="center" wrapText="1"/>
    </xf>
    <xf numFmtId="0" fontId="20" fillId="18" borderId="2" xfId="43" applyFont="1" applyFill="1" applyBorder="1" applyAlignment="1">
      <alignment horizontal="center" vertical="center" wrapText="1"/>
    </xf>
    <xf numFmtId="0" fontId="47" fillId="0" borderId="10" xfId="43" applyFont="1" applyBorder="1" applyAlignment="1">
      <alignment horizontal="center" vertical="center"/>
    </xf>
    <xf numFmtId="0" fontId="24" fillId="0" borderId="67" xfId="43" applyFont="1" applyBorder="1" applyAlignment="1">
      <alignment horizontal="center" vertical="center" wrapText="1"/>
    </xf>
    <xf numFmtId="0" fontId="24" fillId="0" borderId="68" xfId="43" applyFont="1" applyBorder="1" applyAlignment="1">
      <alignment horizontal="center" vertical="center" wrapText="1"/>
    </xf>
    <xf numFmtId="0" fontId="22" fillId="11" borderId="1" xfId="119" applyFont="1" applyFill="1" applyBorder="1" applyAlignment="1">
      <alignment horizontal="center" vertical="center"/>
    </xf>
    <xf numFmtId="0" fontId="17" fillId="3" borderId="1" xfId="119" applyFont="1" applyFill="1" applyBorder="1" applyAlignment="1">
      <alignment horizontal="left" vertical="center"/>
    </xf>
    <xf numFmtId="0" fontId="21" fillId="3" borderId="22" xfId="119" applyFont="1" applyFill="1" applyBorder="1" applyAlignment="1">
      <alignment horizontal="left" vertical="center"/>
    </xf>
    <xf numFmtId="0" fontId="21" fillId="3" borderId="20" xfId="119" applyFont="1" applyFill="1" applyBorder="1" applyAlignment="1">
      <alignment horizontal="left" vertical="center"/>
    </xf>
    <xf numFmtId="0" fontId="21" fillId="3" borderId="33" xfId="119" applyFont="1" applyFill="1" applyBorder="1" applyAlignment="1">
      <alignment horizontal="left" vertical="center"/>
    </xf>
    <xf numFmtId="0" fontId="17" fillId="3" borderId="22" xfId="119" applyFont="1" applyFill="1" applyBorder="1" applyAlignment="1">
      <alignment horizontal="center"/>
    </xf>
    <xf numFmtId="0" fontId="17" fillId="3" borderId="20" xfId="119" applyFont="1" applyFill="1" applyBorder="1" applyAlignment="1">
      <alignment horizontal="center"/>
    </xf>
    <xf numFmtId="0" fontId="17" fillId="3" borderId="33" xfId="119" applyFont="1" applyFill="1" applyBorder="1" applyAlignment="1">
      <alignment horizontal="center"/>
    </xf>
    <xf numFmtId="0" fontId="20" fillId="27" borderId="22" xfId="119" applyFont="1" applyFill="1" applyBorder="1" applyAlignment="1">
      <alignment horizontal="center" vertical="center"/>
    </xf>
    <xf numFmtId="0" fontId="20" fillId="27" borderId="20" xfId="119" applyFont="1" applyFill="1" applyBorder="1" applyAlignment="1">
      <alignment horizontal="center" vertical="center"/>
    </xf>
    <xf numFmtId="0" fontId="20" fillId="27" borderId="33" xfId="119" applyFont="1" applyFill="1" applyBorder="1" applyAlignment="1">
      <alignment horizontal="center" vertical="center"/>
    </xf>
    <xf numFmtId="0" fontId="0" fillId="3" borderId="22" xfId="0" applyFill="1" applyBorder="1" applyAlignment="1">
      <alignment horizontal="center" vertical="center" wrapText="1"/>
    </xf>
    <xf numFmtId="0" fontId="0" fillId="3" borderId="33" xfId="0" applyFill="1" applyBorder="1" applyAlignment="1">
      <alignment horizontal="center" vertical="center" wrapText="1"/>
    </xf>
    <xf numFmtId="0" fontId="22" fillId="12" borderId="1" xfId="119" applyFont="1" applyFill="1" applyBorder="1" applyAlignment="1">
      <alignment horizontal="center" vertical="center"/>
    </xf>
    <xf numFmtId="0" fontId="15" fillId="3" borderId="1" xfId="0" applyFont="1" applyFill="1" applyBorder="1" applyAlignment="1">
      <alignment horizontal="left" vertical="center"/>
    </xf>
    <xf numFmtId="0" fontId="20" fillId="3" borderId="1" xfId="0" applyFont="1" applyFill="1" applyBorder="1" applyAlignment="1">
      <alignment horizontal="center" vertical="center"/>
    </xf>
    <xf numFmtId="0" fontId="22" fillId="19" borderId="22" xfId="119" applyFont="1" applyFill="1" applyBorder="1" applyAlignment="1">
      <alignment horizontal="center" vertical="center"/>
    </xf>
    <xf numFmtId="0" fontId="22" fillId="19" borderId="20" xfId="119" applyFont="1" applyFill="1" applyBorder="1" applyAlignment="1">
      <alignment horizontal="center" vertical="center"/>
    </xf>
    <xf numFmtId="0" fontId="22" fillId="19" borderId="33" xfId="119" applyFont="1" applyFill="1" applyBorder="1" applyAlignment="1">
      <alignment horizontal="center" vertical="center"/>
    </xf>
    <xf numFmtId="0" fontId="20" fillId="27" borderId="1" xfId="119" applyFont="1" applyFill="1" applyBorder="1" applyAlignment="1">
      <alignment horizontal="center" vertical="center"/>
    </xf>
    <xf numFmtId="0" fontId="47" fillId="3" borderId="42" xfId="43" applyFont="1" applyFill="1" applyBorder="1" applyAlignment="1">
      <alignment horizontal="center" vertical="center"/>
    </xf>
    <xf numFmtId="0" fontId="47" fillId="3" borderId="17" xfId="43" applyFont="1" applyFill="1" applyBorder="1" applyAlignment="1">
      <alignment horizontal="center" vertical="center"/>
    </xf>
    <xf numFmtId="0" fontId="47" fillId="3" borderId="17" xfId="43" applyFont="1" applyFill="1" applyBorder="1" applyAlignment="1">
      <alignment horizontal="left" vertical="center"/>
    </xf>
    <xf numFmtId="0" fontId="47" fillId="3" borderId="18" xfId="43" applyFont="1" applyFill="1" applyBorder="1" applyAlignment="1">
      <alignment horizontal="center" vertical="center"/>
    </xf>
    <xf numFmtId="0" fontId="22" fillId="18" borderId="9" xfId="43" applyFont="1" applyFill="1" applyBorder="1" applyAlignment="1">
      <alignment horizontal="center" vertical="center" wrapText="1"/>
    </xf>
    <xf numFmtId="0" fontId="22" fillId="18" borderId="3" xfId="43" applyFont="1" applyFill="1" applyBorder="1" applyAlignment="1">
      <alignment horizontal="center" vertical="center" wrapText="1"/>
    </xf>
    <xf numFmtId="0" fontId="47" fillId="3" borderId="37" xfId="43" applyFont="1" applyFill="1" applyBorder="1" applyAlignment="1">
      <alignment horizontal="left" vertical="center"/>
    </xf>
    <xf numFmtId="0" fontId="20" fillId="18" borderId="1" xfId="43" applyFont="1" applyFill="1" applyBorder="1" applyAlignment="1">
      <alignment horizontal="center" vertical="center" wrapText="1"/>
    </xf>
    <xf numFmtId="0" fontId="12" fillId="3" borderId="13" xfId="0" applyFont="1" applyFill="1" applyBorder="1" applyAlignment="1">
      <alignment horizontal="center" vertical="center" wrapText="1"/>
    </xf>
    <xf numFmtId="0" fontId="12" fillId="3" borderId="14" xfId="0" applyFont="1" applyFill="1" applyBorder="1" applyAlignment="1">
      <alignment horizontal="center" vertical="center" wrapText="1"/>
    </xf>
    <xf numFmtId="0" fontId="12" fillId="3" borderId="16" xfId="0" applyFont="1" applyFill="1" applyBorder="1" applyAlignment="1">
      <alignment horizontal="center" vertical="center" wrapText="1"/>
    </xf>
    <xf numFmtId="0" fontId="0" fillId="0" borderId="39" xfId="0" applyBorder="1" applyAlignment="1">
      <alignment horizontal="center" vertical="center"/>
    </xf>
    <xf numFmtId="0" fontId="0" fillId="0" borderId="29" xfId="0" applyBorder="1" applyAlignment="1">
      <alignment horizontal="center" vertical="center"/>
    </xf>
    <xf numFmtId="0" fontId="0" fillId="0" borderId="52" xfId="0" applyBorder="1" applyAlignment="1">
      <alignment horizontal="center" vertical="center"/>
    </xf>
    <xf numFmtId="0" fontId="0" fillId="0" borderId="65" xfId="0" applyBorder="1" applyAlignment="1">
      <alignment horizontal="center" vertical="center"/>
    </xf>
    <xf numFmtId="0" fontId="0" fillId="0" borderId="22" xfId="0" applyBorder="1" applyAlignment="1">
      <alignment horizontal="center" vertical="center"/>
    </xf>
    <xf numFmtId="0" fontId="0" fillId="0" borderId="35" xfId="0" applyBorder="1" applyAlignment="1">
      <alignment horizontal="center" vertical="center"/>
    </xf>
    <xf numFmtId="0" fontId="0" fillId="0" borderId="13" xfId="0"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vertical="center"/>
    </xf>
    <xf numFmtId="0" fontId="0" fillId="0" borderId="34" xfId="0" applyBorder="1" applyAlignment="1">
      <alignment horizontal="center" vertical="center"/>
    </xf>
    <xf numFmtId="0" fontId="0" fillId="0" borderId="41" xfId="0" applyBorder="1" applyAlignment="1">
      <alignment horizontal="center" vertical="center"/>
    </xf>
    <xf numFmtId="0" fontId="0" fillId="0" borderId="0" xfId="0" applyAlignment="1">
      <alignment horizontal="center" vertical="center"/>
    </xf>
    <xf numFmtId="0" fontId="0" fillId="0" borderId="67" xfId="0" applyBorder="1" applyAlignment="1">
      <alignment horizontal="center" vertical="center"/>
    </xf>
    <xf numFmtId="0" fontId="0" fillId="0" borderId="49" xfId="0" applyBorder="1" applyAlignment="1">
      <alignment horizontal="center" vertical="center"/>
    </xf>
    <xf numFmtId="0" fontId="0" fillId="0" borderId="20" xfId="0" applyBorder="1" applyAlignment="1">
      <alignment horizontal="center" vertical="center"/>
    </xf>
    <xf numFmtId="0" fontId="0" fillId="0" borderId="26" xfId="0" applyBorder="1" applyAlignment="1">
      <alignment horizontal="center" vertical="center"/>
    </xf>
    <xf numFmtId="0" fontId="14" fillId="0" borderId="3" xfId="0" applyFont="1" applyBorder="1" applyAlignment="1">
      <alignment horizontal="center" vertical="center"/>
    </xf>
    <xf numFmtId="0" fontId="12" fillId="6" borderId="13" xfId="0" applyFont="1" applyFill="1" applyBorder="1" applyAlignment="1">
      <alignment horizontal="center" vertical="center"/>
    </xf>
    <xf numFmtId="0" fontId="12" fillId="6" borderId="14" xfId="0" applyFont="1" applyFill="1" applyBorder="1" applyAlignment="1">
      <alignment horizontal="center" vertical="center"/>
    </xf>
    <xf numFmtId="0" fontId="12" fillId="11" borderId="35" xfId="0" applyFont="1" applyFill="1" applyBorder="1" applyAlignment="1">
      <alignment horizontal="center" vertical="center" wrapText="1"/>
    </xf>
    <xf numFmtId="0" fontId="12" fillId="11" borderId="26" xfId="0" applyFont="1" applyFill="1" applyBorder="1" applyAlignment="1">
      <alignment horizontal="center" vertical="center" wrapText="1"/>
    </xf>
    <xf numFmtId="0" fontId="12" fillId="11" borderId="27" xfId="0" applyFont="1" applyFill="1" applyBorder="1" applyAlignment="1">
      <alignment horizontal="center" vertical="center" wrapText="1"/>
    </xf>
    <xf numFmtId="0" fontId="12" fillId="25" borderId="35" xfId="0" applyFont="1" applyFill="1" applyBorder="1" applyAlignment="1">
      <alignment horizontal="center" vertical="center" wrapText="1"/>
    </xf>
    <xf numFmtId="0" fontId="12" fillId="25" borderId="26" xfId="0" applyFont="1" applyFill="1" applyBorder="1" applyAlignment="1">
      <alignment horizontal="center" vertical="center" wrapText="1"/>
    </xf>
    <xf numFmtId="0" fontId="12" fillId="25" borderId="70" xfId="0" applyFont="1" applyFill="1" applyBorder="1" applyAlignment="1">
      <alignment horizontal="center" vertical="center" wrapText="1"/>
    </xf>
    <xf numFmtId="0" fontId="0" fillId="0" borderId="14" xfId="0"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166" fontId="89" fillId="3" borderId="1" xfId="132" applyNumberFormat="1" applyFont="1" applyFill="1" applyBorder="1" applyAlignment="1">
      <alignment horizontal="center" vertical="center"/>
    </xf>
    <xf numFmtId="166" fontId="89" fillId="3" borderId="22" xfId="132" applyNumberFormat="1" applyFont="1" applyFill="1" applyBorder="1" applyAlignment="1">
      <alignment horizontal="center" vertical="center" wrapText="1"/>
    </xf>
    <xf numFmtId="166" fontId="89" fillId="3" borderId="33" xfId="132" applyNumberFormat="1" applyFont="1" applyFill="1" applyBorder="1" applyAlignment="1">
      <alignment horizontal="center" vertical="center" wrapText="1"/>
    </xf>
    <xf numFmtId="166" fontId="89" fillId="3" borderId="1" xfId="132" applyNumberFormat="1" applyFont="1" applyFill="1" applyBorder="1" applyAlignment="1">
      <alignment horizontal="center" vertical="center" wrapText="1"/>
    </xf>
    <xf numFmtId="166" fontId="12" fillId="0" borderId="22" xfId="0" applyNumberFormat="1" applyFont="1" applyBorder="1" applyAlignment="1">
      <alignment horizontal="center" vertical="center"/>
    </xf>
    <xf numFmtId="166" fontId="12" fillId="0" borderId="33" xfId="0" applyNumberFormat="1" applyFont="1" applyBorder="1" applyAlignment="1">
      <alignment horizontal="center" vertical="center"/>
    </xf>
    <xf numFmtId="0" fontId="15" fillId="0" borderId="71" xfId="0" applyFont="1" applyBorder="1" applyAlignment="1">
      <alignment horizontal="center" vertical="center"/>
    </xf>
    <xf numFmtId="0" fontId="12" fillId="0" borderId="22" xfId="0" applyFont="1" applyBorder="1" applyAlignment="1">
      <alignment horizontal="center" vertical="center"/>
    </xf>
    <xf numFmtId="0" fontId="12" fillId="0" borderId="33" xfId="0" applyFont="1" applyBorder="1" applyAlignment="1">
      <alignment horizontal="center" vertical="center"/>
    </xf>
    <xf numFmtId="0" fontId="12" fillId="0" borderId="1" xfId="0" applyFont="1" applyBorder="1" applyAlignment="1">
      <alignment horizontal="center"/>
    </xf>
    <xf numFmtId="0" fontId="0" fillId="3" borderId="0" xfId="0" quotePrefix="1" applyFill="1" applyAlignment="1">
      <alignment horizontal="center" vertical="center"/>
    </xf>
  </cellXfs>
  <cellStyles count="182">
    <cellStyle name="Comma" xfId="98" builtinId="3"/>
    <cellStyle name="Comma 2" xfId="1" xr:uid="{00000000-0005-0000-0000-000000000000}"/>
    <cellStyle name="Comma 2 2" xfId="2" xr:uid="{00000000-0005-0000-0000-000001000000}"/>
    <cellStyle name="Comma 2 2 2" xfId="3" xr:uid="{00000000-0005-0000-0000-000002000000}"/>
    <cellStyle name="Comma 2 2 2 2" xfId="135" xr:uid="{8E05A902-3CCE-48FA-9F06-3A33B51AC668}"/>
    <cellStyle name="Comma 2 2 2 2 2" xfId="167" xr:uid="{C543F4D9-0EDE-492A-A42B-D5F8FF58BEEC}"/>
    <cellStyle name="Comma 2 2 2 3" xfId="151" xr:uid="{7E5AC4D4-A701-4997-B35B-E6D4FFED1D2C}"/>
    <cellStyle name="Comma 2 2 3" xfId="4" xr:uid="{00000000-0005-0000-0000-000003000000}"/>
    <cellStyle name="Comma 2 2 3 2" xfId="136" xr:uid="{4188731F-E786-433F-8F5C-ECFA3F1D602D}"/>
    <cellStyle name="Comma 2 2 3 2 2" xfId="168" xr:uid="{54164F79-C6D1-43F2-BC09-AF4AF834F4AD}"/>
    <cellStyle name="Comma 2 2 3 3" xfId="152" xr:uid="{325B2691-B273-4587-AD2C-32EE6BD1DC5E}"/>
    <cellStyle name="Comma 2 2 4" xfId="134" xr:uid="{7CAF4ED0-7D02-4C68-8E7A-6B53E2589260}"/>
    <cellStyle name="Comma 2 2 4 2" xfId="166" xr:uid="{210742D9-AEEB-46CC-B734-3D3CF8D4B34D}"/>
    <cellStyle name="Comma 2 2 5" xfId="150" xr:uid="{99282302-0D6F-4C33-95DC-980B2EBA8790}"/>
    <cellStyle name="Comma 2 3" xfId="5" xr:uid="{00000000-0005-0000-0000-000004000000}"/>
    <cellStyle name="Comma 2 3 2" xfId="137" xr:uid="{A8018466-4650-478F-A987-0B7FE97622E4}"/>
    <cellStyle name="Comma 2 3 2 2" xfId="169" xr:uid="{330A6C49-CA20-4180-B109-EE3861779B92}"/>
    <cellStyle name="Comma 2 3 3" xfId="153" xr:uid="{2D448E4E-18CC-4F7E-AE78-5080F9B4A732}"/>
    <cellStyle name="Comma 2 4" xfId="6" xr:uid="{00000000-0005-0000-0000-000005000000}"/>
    <cellStyle name="Comma 2 4 2" xfId="138" xr:uid="{9EFF7EDE-67E1-4FD1-A527-DDEC5CFC83C9}"/>
    <cellStyle name="Comma 2 4 2 2" xfId="170" xr:uid="{A8C94105-EB21-45F2-A475-E1C403BFA585}"/>
    <cellStyle name="Comma 2 4 3" xfId="154" xr:uid="{CFBBF71A-16A2-4B09-8BD9-51E0B6CBEE5D}"/>
    <cellStyle name="Comma 2 5" xfId="7" xr:uid="{00000000-0005-0000-0000-000006000000}"/>
    <cellStyle name="Comma 2 5 2" xfId="139" xr:uid="{E37FC955-FE46-4E92-AC7B-2B9E752EFA4A}"/>
    <cellStyle name="Comma 2 5 2 2" xfId="171" xr:uid="{6CB17F3E-3CD8-4E9A-AA8C-B9D003D49A24}"/>
    <cellStyle name="Comma 2 5 3" xfId="155" xr:uid="{8754CB04-8A4E-41EB-9D13-747D08382248}"/>
    <cellStyle name="Comma 2 6" xfId="126" xr:uid="{D9040429-735E-41AA-943B-C5FD84E0700C}"/>
    <cellStyle name="Comma 2 7" xfId="133" xr:uid="{626724D9-E26F-4EA4-BF0A-093EDCD24189}"/>
    <cellStyle name="Comma 2 7 2" xfId="165" xr:uid="{F87CE0F9-C751-48ED-A3D3-59D443FF2526}"/>
    <cellStyle name="Comma 3" xfId="8" xr:uid="{00000000-0005-0000-0000-000007000000}"/>
    <cellStyle name="Comma 3 2" xfId="123" xr:uid="{4E1DF4C9-FBB9-4AAD-8113-C47F2A862076}"/>
    <cellStyle name="Comma 3 3" xfId="140" xr:uid="{3B76AD70-086C-4D06-BA60-96F45D4538BC}"/>
    <cellStyle name="Comma 3 3 2" xfId="172" xr:uid="{EAF9513C-71C5-47A4-B5F7-A10F85369BEF}"/>
    <cellStyle name="Comma 3 4" xfId="156" xr:uid="{0ACA4770-620E-414B-AF36-7BA03498BC1F}"/>
    <cellStyle name="Comma 4" xfId="9" xr:uid="{00000000-0005-0000-0000-000008000000}"/>
    <cellStyle name="Comma 4 2" xfId="10" xr:uid="{00000000-0005-0000-0000-000009000000}"/>
    <cellStyle name="Comma 4 2 2" xfId="142" xr:uid="{713BF831-D1A3-4D5A-BB4F-EA4DF5C742E1}"/>
    <cellStyle name="Comma 4 2 2 2" xfId="174" xr:uid="{B72E7387-28A2-4A25-9DC4-92CE64042939}"/>
    <cellStyle name="Comma 4 2 3" xfId="157" xr:uid="{EAAA0885-396B-4C52-A732-7F20FB3084F9}"/>
    <cellStyle name="Comma 4 3" xfId="11" xr:uid="{00000000-0005-0000-0000-00000A000000}"/>
    <cellStyle name="Comma 4 3 2" xfId="143" xr:uid="{FECBDC3D-FF59-4C60-94B1-F037E87D37F6}"/>
    <cellStyle name="Comma 4 3 2 2" xfId="175" xr:uid="{3167B67B-35F6-456B-B751-B2B5EA183ED1}"/>
    <cellStyle name="Comma 4 3 3" xfId="158" xr:uid="{C1149059-05A6-4D9C-83D3-E6FE7CB0B426}"/>
    <cellStyle name="Comma 4 4" xfId="12" xr:uid="{00000000-0005-0000-0000-00000B000000}"/>
    <cellStyle name="Comma 4 4 2" xfId="144" xr:uid="{648F088D-50B5-465C-934B-B576685E435A}"/>
    <cellStyle name="Comma 4 4 2 2" xfId="176" xr:uid="{5DA71D29-E219-41DF-B209-A28DC279D64C}"/>
    <cellStyle name="Comma 4 4 3" xfId="159" xr:uid="{8B2C52B8-8226-4593-9BF8-AD689C986ABB}"/>
    <cellStyle name="Comma 4 5" xfId="122" xr:uid="{D84910D4-C030-4903-9C7A-3644C0142949}"/>
    <cellStyle name="Comma 4 5 2" xfId="149" xr:uid="{4EE92C08-D602-43B6-8510-C8B826CD7C3E}"/>
    <cellStyle name="Comma 4 5 2 2" xfId="181" xr:uid="{2C51F5B9-8586-4585-AC39-F35E24AA5086}"/>
    <cellStyle name="Comma 4 5 3" xfId="164" xr:uid="{5ABC7B55-34F6-428B-B72F-EC07157EDA8A}"/>
    <cellStyle name="Comma 4 6" xfId="141" xr:uid="{EF627A87-F698-444F-BEBB-CF20E1AD30B4}"/>
    <cellStyle name="Comma 4 6 2" xfId="173" xr:uid="{1DC52BA8-56E9-4163-BBA8-9AB27C64A6FD}"/>
    <cellStyle name="Comma 5" xfId="13" xr:uid="{00000000-0005-0000-0000-00000C000000}"/>
    <cellStyle name="Comma 5 2" xfId="128" xr:uid="{E40CA749-47D9-49F8-B8C2-F56B1463DD21}"/>
    <cellStyle name="Comma 5 3" xfId="145" xr:uid="{8D3219F3-A3EF-4153-8156-CE24850C646D}"/>
    <cellStyle name="Comma 5 3 2" xfId="177" xr:uid="{BEE0417B-D570-444D-9E8A-3E68074C95CB}"/>
    <cellStyle name="Comma 5 4" xfId="160" xr:uid="{2FDBB03F-23FA-48FF-866B-D82FDC9034DB}"/>
    <cellStyle name="Comma 6" xfId="14" xr:uid="{00000000-0005-0000-0000-00000D000000}"/>
    <cellStyle name="Comma 6 2" xfId="146" xr:uid="{2DE70326-D4D6-47BE-8354-EB590B8394B1}"/>
    <cellStyle name="Comma 6 2 2" xfId="178" xr:uid="{252E1B6C-BB28-4D52-9BFE-2DC3DAE55EBF}"/>
    <cellStyle name="Comma 6 3" xfId="161" xr:uid="{048CCC4B-F524-418B-A204-CAA74100D30B}"/>
    <cellStyle name="Comma 7" xfId="147" xr:uid="{C12141DE-8385-4CD4-9E8D-AA736F356726}"/>
    <cellStyle name="Comma 7 2" xfId="179" xr:uid="{B279AC2A-D8EB-40EB-8F29-40B8335E9459}"/>
    <cellStyle name="Comma 8" xfId="100" xr:uid="{404F2925-68E2-463C-BCB9-4BE0676E3BA4}"/>
    <cellStyle name="Comma 8 2" xfId="148" xr:uid="{C91760D5-DD43-4071-B1F7-2E94874E9072}"/>
    <cellStyle name="Comma 8 2 2" xfId="180" xr:uid="{EE951BD6-9209-4524-9C48-E3A5B9BB0458}"/>
    <cellStyle name="Comma 8 3" xfId="163" xr:uid="{F9264097-B3CD-4748-9DF3-D38960E577FC}"/>
    <cellStyle name="Comma 9" xfId="162" xr:uid="{5648190F-9BEA-4A2D-A689-0F75E02F1613}"/>
    <cellStyle name="Comma 9 3" xfId="15" xr:uid="{00000000-0005-0000-0000-00000E000000}"/>
    <cellStyle name="Hyperlink 2" xfId="16" xr:uid="{00000000-0005-0000-0000-000010000000}"/>
    <cellStyle name="Normal" xfId="0" builtinId="0"/>
    <cellStyle name="Normal 10" xfId="17" xr:uid="{00000000-0005-0000-0000-000012000000}"/>
    <cellStyle name="Normal 10 2" xfId="18" xr:uid="{00000000-0005-0000-0000-000013000000}"/>
    <cellStyle name="Normal 10 2 2" xfId="19" xr:uid="{00000000-0005-0000-0000-000014000000}"/>
    <cellStyle name="Normal 10 2 2 2" xfId="20" xr:uid="{00000000-0005-0000-0000-000015000000}"/>
    <cellStyle name="Normal 10 2 3" xfId="21" xr:uid="{00000000-0005-0000-0000-000016000000}"/>
    <cellStyle name="Normal 10 3" xfId="22" xr:uid="{00000000-0005-0000-0000-000017000000}"/>
    <cellStyle name="Normal 10 3 2" xfId="23" xr:uid="{00000000-0005-0000-0000-000018000000}"/>
    <cellStyle name="Normal 10 4" xfId="24" xr:uid="{00000000-0005-0000-0000-000019000000}"/>
    <cellStyle name="Normal 11" xfId="25" xr:uid="{00000000-0005-0000-0000-00001A000000}"/>
    <cellStyle name="Normal 11 2" xfId="26" xr:uid="{00000000-0005-0000-0000-00001B000000}"/>
    <cellStyle name="Normal 11 2 2" xfId="27" xr:uid="{00000000-0005-0000-0000-00001C000000}"/>
    <cellStyle name="Normal 11 3" xfId="28" xr:uid="{00000000-0005-0000-0000-00001D000000}"/>
    <cellStyle name="Normal 12" xfId="29" xr:uid="{00000000-0005-0000-0000-00001E000000}"/>
    <cellStyle name="Normal 12 2" xfId="30" xr:uid="{00000000-0005-0000-0000-00001F000000}"/>
    <cellStyle name="Normal 13" xfId="31" xr:uid="{00000000-0005-0000-0000-000020000000}"/>
    <cellStyle name="Normal 14" xfId="32" xr:uid="{00000000-0005-0000-0000-000021000000}"/>
    <cellStyle name="Normal 14 2 2" xfId="33" xr:uid="{00000000-0005-0000-0000-000022000000}"/>
    <cellStyle name="Normal 15" xfId="104" xr:uid="{36EFC056-7BCB-4BCD-B148-3A2A3A274F4D}"/>
    <cellStyle name="Normal 16" xfId="105" xr:uid="{56D46472-3D51-40E5-B26F-0B44264806AE}"/>
    <cellStyle name="Normal 16 2" xfId="117" xr:uid="{02615D38-7A9F-46E7-BE9D-027E4ABAAB7A}"/>
    <cellStyle name="Normal 17 2" xfId="131" xr:uid="{9244BE8A-2F9E-4EE5-A36F-F195CBBBA572}"/>
    <cellStyle name="Normal 197" xfId="34" xr:uid="{00000000-0005-0000-0000-000023000000}"/>
    <cellStyle name="Normal 2" xfId="35" xr:uid="{00000000-0005-0000-0000-000024000000}"/>
    <cellStyle name="Normal 2 10" xfId="119" xr:uid="{4ABD6936-CD53-4415-A09C-01A65630EF1F}"/>
    <cellStyle name="Normal 2 2" xfId="36" xr:uid="{00000000-0005-0000-0000-000025000000}"/>
    <cellStyle name="Normal 2 2 2" xfId="37" xr:uid="{00000000-0005-0000-0000-000026000000}"/>
    <cellStyle name="Normal 2 2 2 2" xfId="108" xr:uid="{1950B71A-0A97-4C07-9E07-85A0D74BE3E5}"/>
    <cellStyle name="Normal 2 2 3" xfId="38" xr:uid="{00000000-0005-0000-0000-000027000000}"/>
    <cellStyle name="Normal 2 2 4" xfId="39" xr:uid="{00000000-0005-0000-0000-000028000000}"/>
    <cellStyle name="Normal 2 2 4 2" xfId="109" xr:uid="{9D4E0B18-1998-4CAB-BD86-310022C82D88}"/>
    <cellStyle name="Normal 2 3" xfId="40" xr:uid="{00000000-0005-0000-0000-000029000000}"/>
    <cellStyle name="Normal 2 3 2" xfId="41" xr:uid="{00000000-0005-0000-0000-00002A000000}"/>
    <cellStyle name="Normal 2 3 3" xfId="42" xr:uid="{00000000-0005-0000-0000-00002B000000}"/>
    <cellStyle name="Normal 2 3 3 2" xfId="110" xr:uid="{C3D29ABF-A365-4871-A020-364842B8B8BA}"/>
    <cellStyle name="Normal 2 3 5" xfId="132" xr:uid="{8539FFF8-915C-4155-83B7-0B0530F3E8FA}"/>
    <cellStyle name="Normal 2 4" xfId="43" xr:uid="{00000000-0005-0000-0000-00002C000000}"/>
    <cellStyle name="Normal 2 5" xfId="44" xr:uid="{00000000-0005-0000-0000-00002D000000}"/>
    <cellStyle name="Normal 2 5 2" xfId="45" xr:uid="{00000000-0005-0000-0000-00002E000000}"/>
    <cellStyle name="Normal 2 5 2 2" xfId="46" xr:uid="{00000000-0005-0000-0000-00002F000000}"/>
    <cellStyle name="Normal 2 5 3" xfId="47" xr:uid="{00000000-0005-0000-0000-000030000000}"/>
    <cellStyle name="Normal 2 6" xfId="48" xr:uid="{00000000-0005-0000-0000-000031000000}"/>
    <cellStyle name="Normal 2 6 2" xfId="111" xr:uid="{CBDEDFF1-C3EB-4926-B44A-65CAD5D26333}"/>
    <cellStyle name="Normal 23 3" xfId="49" xr:uid="{00000000-0005-0000-0000-000032000000}"/>
    <cellStyle name="Normal 23 3 2" xfId="50" xr:uid="{00000000-0005-0000-0000-000033000000}"/>
    <cellStyle name="Normal 23 3 3" xfId="51" xr:uid="{00000000-0005-0000-0000-000034000000}"/>
    <cellStyle name="Normal 3" xfId="52" xr:uid="{00000000-0005-0000-0000-000035000000}"/>
    <cellStyle name="Normal 3 10" xfId="53" xr:uid="{00000000-0005-0000-0000-000036000000}"/>
    <cellStyle name="Normal 3 2" xfId="54" xr:uid="{00000000-0005-0000-0000-000037000000}"/>
    <cellStyle name="Normal 3 2 2" xfId="55" xr:uid="{00000000-0005-0000-0000-000038000000}"/>
    <cellStyle name="Normal 3 2 3" xfId="56" xr:uid="{00000000-0005-0000-0000-000039000000}"/>
    <cellStyle name="Normal 3 2 4" xfId="57" xr:uid="{00000000-0005-0000-0000-00003A000000}"/>
    <cellStyle name="Normal 3 2 5" xfId="129" xr:uid="{FD0A2D7F-2CBD-4133-87C0-49F28C5D6189}"/>
    <cellStyle name="Normal 3 3" xfId="58" xr:uid="{00000000-0005-0000-0000-00003B000000}"/>
    <cellStyle name="Normal 3 4" xfId="59" xr:uid="{00000000-0005-0000-0000-00003C000000}"/>
    <cellStyle name="Normal 3 4 2" xfId="113" xr:uid="{7EA37697-BB05-4287-ACC7-F2107C5EE84D}"/>
    <cellStyle name="Normal 3 5" xfId="112" xr:uid="{9324B33E-8A11-40AC-AF29-9224DEB3AABB}"/>
    <cellStyle name="Normal 3 6" xfId="121" xr:uid="{160033A4-EDD1-49FC-994B-622F29BBB4D7}"/>
    <cellStyle name="Normal 31 2" xfId="60" xr:uid="{00000000-0005-0000-0000-00003D000000}"/>
    <cellStyle name="Normal 4" xfId="61" xr:uid="{00000000-0005-0000-0000-00003E000000}"/>
    <cellStyle name="Normal 4 2" xfId="62" xr:uid="{00000000-0005-0000-0000-00003F000000}"/>
    <cellStyle name="Normal 4 2 2" xfId="63" xr:uid="{00000000-0005-0000-0000-000040000000}"/>
    <cellStyle name="Normal 4 2 2 2" xfId="102" xr:uid="{4634081C-9563-4E15-8819-C68AD14E9EBD}"/>
    <cellStyle name="Normal 4 2 3" xfId="64" xr:uid="{00000000-0005-0000-0000-000041000000}"/>
    <cellStyle name="Normal 4 2 4" xfId="65" xr:uid="{00000000-0005-0000-0000-000042000000}"/>
    <cellStyle name="Normal 4 2 5 2" xfId="103" xr:uid="{226C5A13-E120-496D-8D03-108D0536986D}"/>
    <cellStyle name="Normal 4 2 6" xfId="99" xr:uid="{2C686F8A-F326-4095-913B-CBC74DFDDB75}"/>
    <cellStyle name="Normal 4 2 7" xfId="118" xr:uid="{40AE9381-4049-4BEF-A013-1DEFF8168D48}"/>
    <cellStyle name="Normal 4 3" xfId="66" xr:uid="{00000000-0005-0000-0000-000043000000}"/>
    <cellStyle name="Normal 4 4" xfId="106" xr:uid="{5C7CCD4E-BC51-4BFB-914E-3B2518F09BC4}"/>
    <cellStyle name="Normal 4 5" xfId="127" xr:uid="{AEE50F95-E992-425C-A2BF-53BCDA7D32E1}"/>
    <cellStyle name="Normal 40" xfId="96" xr:uid="{0C09BF61-5442-4542-88D9-DC6AF6CF22A3}"/>
    <cellStyle name="Normal 42" xfId="124" xr:uid="{ACB8AD22-F130-4E9D-B350-6E2DE2330D90}"/>
    <cellStyle name="Normal 48" xfId="125" xr:uid="{40323F61-F1A3-4F9A-90CB-EAAD2194631A}"/>
    <cellStyle name="Normal 5" xfId="67" xr:uid="{00000000-0005-0000-0000-000044000000}"/>
    <cellStyle name="Normal 5 2" xfId="68" xr:uid="{00000000-0005-0000-0000-000045000000}"/>
    <cellStyle name="Normal 5 2 2" xfId="69" xr:uid="{00000000-0005-0000-0000-000046000000}"/>
    <cellStyle name="Normal 5 3" xfId="70" xr:uid="{00000000-0005-0000-0000-000047000000}"/>
    <cellStyle name="Normal 5 4" xfId="71" xr:uid="{00000000-0005-0000-0000-000048000000}"/>
    <cellStyle name="Normal 5 5" xfId="72" xr:uid="{00000000-0005-0000-0000-000049000000}"/>
    <cellStyle name="Normal 6" xfId="73" xr:uid="{00000000-0005-0000-0000-00004A000000}"/>
    <cellStyle name="Normal 6 2" xfId="120" xr:uid="{0573FD5B-C45E-432F-B3E3-56C4A5C813DF}"/>
    <cellStyle name="Normal 7" xfId="74" xr:uid="{00000000-0005-0000-0000-00004B000000}"/>
    <cellStyle name="Normal 7 2" xfId="75" xr:uid="{00000000-0005-0000-0000-00004C000000}"/>
    <cellStyle name="Normal 7 3" xfId="76" xr:uid="{00000000-0005-0000-0000-00004D000000}"/>
    <cellStyle name="Normal 7 4" xfId="77" xr:uid="{00000000-0005-0000-0000-00004E000000}"/>
    <cellStyle name="Normal 7 4 2" xfId="114" xr:uid="{59D25E1A-ACEC-4992-B85E-0D5BF77CF2F0}"/>
    <cellStyle name="Normal 8" xfId="78" xr:uid="{00000000-0005-0000-0000-00004F000000}"/>
    <cellStyle name="Normal 8 2" xfId="79" xr:uid="{00000000-0005-0000-0000-000050000000}"/>
    <cellStyle name="Normal 8 2 2" xfId="80" xr:uid="{00000000-0005-0000-0000-000051000000}"/>
    <cellStyle name="Normal 8 3" xfId="81" xr:uid="{00000000-0005-0000-0000-000052000000}"/>
    <cellStyle name="Normal 8 4" xfId="82" xr:uid="{00000000-0005-0000-0000-000053000000}"/>
    <cellStyle name="Normal 8 5" xfId="83" xr:uid="{00000000-0005-0000-0000-000054000000}"/>
    <cellStyle name="Normal 9" xfId="84" xr:uid="{00000000-0005-0000-0000-000055000000}"/>
    <cellStyle name="Normal 9 2" xfId="115" xr:uid="{4C6FAB44-E997-4AAC-8700-AB165A4C8CC3}"/>
    <cellStyle name="Note 4" xfId="97" xr:uid="{589FFF6E-9E51-4239-B591-B833E23EFDD2}"/>
    <cellStyle name="Percent" xfId="95" builtinId="5"/>
    <cellStyle name="Percent 2" xfId="85" xr:uid="{00000000-0005-0000-0000-000056000000}"/>
    <cellStyle name="Percent 2 2" xfId="86" xr:uid="{00000000-0005-0000-0000-000057000000}"/>
    <cellStyle name="Percent 2 2 2" xfId="87" xr:uid="{00000000-0005-0000-0000-000058000000}"/>
    <cellStyle name="Percent 2 2 2 2" xfId="88" xr:uid="{00000000-0005-0000-0000-000059000000}"/>
    <cellStyle name="Percent 2 2 3" xfId="89" xr:uid="{00000000-0005-0000-0000-00005A000000}"/>
    <cellStyle name="Percent 2 3" xfId="90" xr:uid="{00000000-0005-0000-0000-00005B000000}"/>
    <cellStyle name="Percent 2 3 2" xfId="91" xr:uid="{00000000-0005-0000-0000-00005C000000}"/>
    <cellStyle name="Percent 2 4" xfId="92" xr:uid="{00000000-0005-0000-0000-00005D000000}"/>
    <cellStyle name="Percent 2 5" xfId="107" xr:uid="{D8E5AD55-2957-42B6-8C96-5A71C465A783}"/>
    <cellStyle name="Percent 2 6" xfId="130" xr:uid="{ABFC4042-8DFD-46CC-A2EA-97E0C5DD60D1}"/>
    <cellStyle name="Percent 3" xfId="93" xr:uid="{00000000-0005-0000-0000-00005E000000}"/>
    <cellStyle name="Percent 3 2" xfId="116" xr:uid="{0F5A9A25-3A20-4DD4-9227-110C458DB748}"/>
    <cellStyle name="Percent 4" xfId="101" xr:uid="{87EB6BFB-3578-4EC8-9990-8F6A8F930EC6}"/>
    <cellStyle name="TableStyleLight1" xfId="94" xr:uid="{00000000-0005-0000-0000-00005F000000}"/>
  </cellStyles>
  <dxfs count="14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FF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FF00"/>
      </font>
      <fill>
        <patternFill>
          <bgColor rgb="FFFFFF00"/>
        </patternFill>
      </fill>
    </dxf>
    <dxf>
      <font>
        <color rgb="FF00B050"/>
      </font>
      <fill>
        <patternFill>
          <bgColor rgb="FF00B050"/>
        </patternFill>
      </fill>
    </dxf>
    <dxf>
      <font>
        <color theme="4"/>
      </font>
      <fill>
        <patternFill>
          <bgColor theme="4"/>
        </patternFill>
      </fill>
    </dxf>
    <dxf>
      <font>
        <strike val="0"/>
        <color theme="0"/>
      </font>
      <border>
        <top style="dashDot">
          <color rgb="FFFF0000"/>
        </top>
        <vertical/>
        <horizontal/>
      </border>
    </dxf>
    <dxf>
      <font>
        <color rgb="FFFFFF00"/>
      </font>
      <fill>
        <patternFill>
          <bgColor rgb="FFFFFF00"/>
        </patternFill>
      </fill>
    </dxf>
    <dxf>
      <font>
        <color rgb="FF00B050"/>
      </font>
      <fill>
        <patternFill>
          <bgColor rgb="FF00B050"/>
        </patternFill>
      </fill>
    </dxf>
    <dxf>
      <font>
        <color theme="4"/>
      </font>
      <fill>
        <patternFill>
          <bgColor theme="4"/>
        </patternFill>
      </fill>
    </dxf>
    <dxf>
      <font>
        <strike val="0"/>
        <color theme="0"/>
      </font>
      <border>
        <top style="dashDot">
          <color rgb="FFFF0000"/>
        </top>
        <vertical/>
        <horizontal/>
      </border>
    </dxf>
    <dxf>
      <font>
        <color rgb="FFFFFF00"/>
      </font>
      <fill>
        <patternFill>
          <bgColor rgb="FFFFFF00"/>
        </patternFill>
      </fill>
    </dxf>
    <dxf>
      <font>
        <color rgb="FF00B050"/>
      </font>
      <fill>
        <patternFill>
          <bgColor rgb="FF00B050"/>
        </patternFill>
      </fill>
    </dxf>
    <dxf>
      <font>
        <color theme="4"/>
      </font>
      <fill>
        <patternFill>
          <bgColor theme="4"/>
        </patternFill>
      </fill>
    </dxf>
    <dxf>
      <font>
        <strike val="0"/>
        <color theme="0"/>
      </font>
      <border>
        <top style="dashDot">
          <color rgb="FFFF0000"/>
        </top>
        <vertical/>
        <horizontal/>
      </border>
    </dxf>
    <dxf>
      <font>
        <color rgb="FFFFFF00"/>
      </font>
      <fill>
        <patternFill>
          <bgColor rgb="FFFFFF00"/>
        </patternFill>
      </fill>
    </dxf>
    <dxf>
      <font>
        <color rgb="FF00B050"/>
      </font>
      <fill>
        <patternFill>
          <bgColor rgb="FF00B050"/>
        </patternFill>
      </fill>
    </dxf>
    <dxf>
      <font>
        <color theme="4"/>
      </font>
      <fill>
        <patternFill>
          <bgColor theme="4"/>
        </patternFill>
      </fill>
    </dxf>
    <dxf>
      <font>
        <strike val="0"/>
        <color theme="0"/>
      </font>
      <border>
        <top style="dashDot">
          <color rgb="FFFF0000"/>
        </top>
        <vertical/>
        <horizontal/>
      </border>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s>
  <tableStyles count="0" defaultTableStyle="TableStyleMedium2" defaultPivotStyle="PivotStyleLight16"/>
  <colors>
    <mruColors>
      <color rgb="FF00FFCC"/>
      <color rgb="FFFFFF99"/>
      <color rgb="FFFFCCFF"/>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86.xml"/><Relationship Id="rId21" Type="http://schemas.openxmlformats.org/officeDocument/2006/relationships/worksheet" Target="worksheets/sheet21.xml"/><Relationship Id="rId42" Type="http://schemas.openxmlformats.org/officeDocument/2006/relationships/externalLink" Target="externalLinks/externalLink11.xml"/><Relationship Id="rId63" Type="http://schemas.openxmlformats.org/officeDocument/2006/relationships/externalLink" Target="externalLinks/externalLink32.xml"/><Relationship Id="rId84" Type="http://schemas.openxmlformats.org/officeDocument/2006/relationships/externalLink" Target="externalLinks/externalLink53.xml"/><Relationship Id="rId138" Type="http://schemas.openxmlformats.org/officeDocument/2006/relationships/externalLink" Target="externalLinks/externalLink107.xml"/><Relationship Id="rId159" Type="http://schemas.openxmlformats.org/officeDocument/2006/relationships/externalLink" Target="externalLinks/externalLink128.xml"/><Relationship Id="rId170" Type="http://schemas.openxmlformats.org/officeDocument/2006/relationships/externalLink" Target="externalLinks/externalLink139.xml"/><Relationship Id="rId191" Type="http://schemas.openxmlformats.org/officeDocument/2006/relationships/externalLink" Target="externalLinks/externalLink160.xml"/><Relationship Id="rId205" Type="http://schemas.openxmlformats.org/officeDocument/2006/relationships/externalLink" Target="externalLinks/externalLink174.xml"/><Relationship Id="rId107" Type="http://schemas.openxmlformats.org/officeDocument/2006/relationships/externalLink" Target="externalLinks/externalLink76.xml"/><Relationship Id="rId11" Type="http://schemas.openxmlformats.org/officeDocument/2006/relationships/worksheet" Target="worksheets/sheet11.xml"/><Relationship Id="rId32" Type="http://schemas.openxmlformats.org/officeDocument/2006/relationships/externalLink" Target="externalLinks/externalLink1.xml"/><Relationship Id="rId53" Type="http://schemas.openxmlformats.org/officeDocument/2006/relationships/externalLink" Target="externalLinks/externalLink22.xml"/><Relationship Id="rId74" Type="http://schemas.openxmlformats.org/officeDocument/2006/relationships/externalLink" Target="externalLinks/externalLink43.xml"/><Relationship Id="rId128" Type="http://schemas.openxmlformats.org/officeDocument/2006/relationships/externalLink" Target="externalLinks/externalLink97.xml"/><Relationship Id="rId149" Type="http://schemas.openxmlformats.org/officeDocument/2006/relationships/externalLink" Target="externalLinks/externalLink118.xml"/><Relationship Id="rId5" Type="http://schemas.openxmlformats.org/officeDocument/2006/relationships/worksheet" Target="worksheets/sheet5.xml"/><Relationship Id="rId95" Type="http://schemas.openxmlformats.org/officeDocument/2006/relationships/externalLink" Target="externalLinks/externalLink64.xml"/><Relationship Id="rId160" Type="http://schemas.openxmlformats.org/officeDocument/2006/relationships/externalLink" Target="externalLinks/externalLink129.xml"/><Relationship Id="rId181" Type="http://schemas.openxmlformats.org/officeDocument/2006/relationships/externalLink" Target="externalLinks/externalLink150.xml"/><Relationship Id="rId216" Type="http://schemas.openxmlformats.org/officeDocument/2006/relationships/styles" Target="styles.xml"/><Relationship Id="rId22" Type="http://schemas.openxmlformats.org/officeDocument/2006/relationships/worksheet" Target="worksheets/sheet22.xml"/><Relationship Id="rId43" Type="http://schemas.openxmlformats.org/officeDocument/2006/relationships/externalLink" Target="externalLinks/externalLink12.xml"/><Relationship Id="rId64" Type="http://schemas.openxmlformats.org/officeDocument/2006/relationships/externalLink" Target="externalLinks/externalLink33.xml"/><Relationship Id="rId118" Type="http://schemas.openxmlformats.org/officeDocument/2006/relationships/externalLink" Target="externalLinks/externalLink87.xml"/><Relationship Id="rId139" Type="http://schemas.openxmlformats.org/officeDocument/2006/relationships/externalLink" Target="externalLinks/externalLink108.xml"/><Relationship Id="rId85" Type="http://schemas.openxmlformats.org/officeDocument/2006/relationships/externalLink" Target="externalLinks/externalLink54.xml"/><Relationship Id="rId150" Type="http://schemas.openxmlformats.org/officeDocument/2006/relationships/externalLink" Target="externalLinks/externalLink119.xml"/><Relationship Id="rId171" Type="http://schemas.openxmlformats.org/officeDocument/2006/relationships/externalLink" Target="externalLinks/externalLink140.xml"/><Relationship Id="rId192" Type="http://schemas.openxmlformats.org/officeDocument/2006/relationships/externalLink" Target="externalLinks/externalLink161.xml"/><Relationship Id="rId206" Type="http://schemas.openxmlformats.org/officeDocument/2006/relationships/externalLink" Target="externalLinks/externalLink175.xml"/><Relationship Id="rId12" Type="http://schemas.openxmlformats.org/officeDocument/2006/relationships/worksheet" Target="worksheets/sheet12.xml"/><Relationship Id="rId33" Type="http://schemas.openxmlformats.org/officeDocument/2006/relationships/externalLink" Target="externalLinks/externalLink2.xml"/><Relationship Id="rId108" Type="http://schemas.openxmlformats.org/officeDocument/2006/relationships/externalLink" Target="externalLinks/externalLink77.xml"/><Relationship Id="rId129" Type="http://schemas.openxmlformats.org/officeDocument/2006/relationships/externalLink" Target="externalLinks/externalLink98.xml"/><Relationship Id="rId54" Type="http://schemas.openxmlformats.org/officeDocument/2006/relationships/externalLink" Target="externalLinks/externalLink23.xml"/><Relationship Id="rId75" Type="http://schemas.openxmlformats.org/officeDocument/2006/relationships/externalLink" Target="externalLinks/externalLink44.xml"/><Relationship Id="rId96" Type="http://schemas.openxmlformats.org/officeDocument/2006/relationships/externalLink" Target="externalLinks/externalLink65.xml"/><Relationship Id="rId140" Type="http://schemas.openxmlformats.org/officeDocument/2006/relationships/externalLink" Target="externalLinks/externalLink109.xml"/><Relationship Id="rId161" Type="http://schemas.openxmlformats.org/officeDocument/2006/relationships/externalLink" Target="externalLinks/externalLink130.xml"/><Relationship Id="rId182" Type="http://schemas.openxmlformats.org/officeDocument/2006/relationships/externalLink" Target="externalLinks/externalLink151.xml"/><Relationship Id="rId217" Type="http://schemas.openxmlformats.org/officeDocument/2006/relationships/sharedStrings" Target="sharedStrings.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externalLink" Target="externalLinks/externalLink88.xml"/><Relationship Id="rId44" Type="http://schemas.openxmlformats.org/officeDocument/2006/relationships/externalLink" Target="externalLinks/externalLink13.xml"/><Relationship Id="rId65" Type="http://schemas.openxmlformats.org/officeDocument/2006/relationships/externalLink" Target="externalLinks/externalLink34.xml"/><Relationship Id="rId86" Type="http://schemas.openxmlformats.org/officeDocument/2006/relationships/externalLink" Target="externalLinks/externalLink55.xml"/><Relationship Id="rId130" Type="http://schemas.openxmlformats.org/officeDocument/2006/relationships/externalLink" Target="externalLinks/externalLink99.xml"/><Relationship Id="rId151" Type="http://schemas.openxmlformats.org/officeDocument/2006/relationships/externalLink" Target="externalLinks/externalLink120.xml"/><Relationship Id="rId172" Type="http://schemas.openxmlformats.org/officeDocument/2006/relationships/externalLink" Target="externalLinks/externalLink141.xml"/><Relationship Id="rId193" Type="http://schemas.openxmlformats.org/officeDocument/2006/relationships/externalLink" Target="externalLinks/externalLink162.xml"/><Relationship Id="rId207" Type="http://schemas.openxmlformats.org/officeDocument/2006/relationships/externalLink" Target="externalLinks/externalLink176.xml"/><Relationship Id="rId13" Type="http://schemas.openxmlformats.org/officeDocument/2006/relationships/worksheet" Target="worksheets/sheet13.xml"/><Relationship Id="rId109" Type="http://schemas.openxmlformats.org/officeDocument/2006/relationships/externalLink" Target="externalLinks/externalLink78.xml"/><Relationship Id="rId34" Type="http://schemas.openxmlformats.org/officeDocument/2006/relationships/externalLink" Target="externalLinks/externalLink3.xml"/><Relationship Id="rId55" Type="http://schemas.openxmlformats.org/officeDocument/2006/relationships/externalLink" Target="externalLinks/externalLink24.xml"/><Relationship Id="rId76" Type="http://schemas.openxmlformats.org/officeDocument/2006/relationships/externalLink" Target="externalLinks/externalLink45.xml"/><Relationship Id="rId97" Type="http://schemas.openxmlformats.org/officeDocument/2006/relationships/externalLink" Target="externalLinks/externalLink66.xml"/><Relationship Id="rId120" Type="http://schemas.openxmlformats.org/officeDocument/2006/relationships/externalLink" Target="externalLinks/externalLink89.xml"/><Relationship Id="rId141" Type="http://schemas.openxmlformats.org/officeDocument/2006/relationships/externalLink" Target="externalLinks/externalLink110.xml"/><Relationship Id="rId7" Type="http://schemas.openxmlformats.org/officeDocument/2006/relationships/worksheet" Target="worksheets/sheet7.xml"/><Relationship Id="rId162" Type="http://schemas.openxmlformats.org/officeDocument/2006/relationships/externalLink" Target="externalLinks/externalLink131.xml"/><Relationship Id="rId183" Type="http://schemas.openxmlformats.org/officeDocument/2006/relationships/externalLink" Target="externalLinks/externalLink152.xml"/><Relationship Id="rId218" Type="http://schemas.microsoft.com/office/2017/10/relationships/person" Target="persons/person.xml"/><Relationship Id="rId24" Type="http://schemas.openxmlformats.org/officeDocument/2006/relationships/worksheet" Target="worksheets/sheet24.xml"/><Relationship Id="rId45" Type="http://schemas.openxmlformats.org/officeDocument/2006/relationships/externalLink" Target="externalLinks/externalLink14.xml"/><Relationship Id="rId66" Type="http://schemas.openxmlformats.org/officeDocument/2006/relationships/externalLink" Target="externalLinks/externalLink35.xml"/><Relationship Id="rId87" Type="http://schemas.openxmlformats.org/officeDocument/2006/relationships/externalLink" Target="externalLinks/externalLink56.xml"/><Relationship Id="rId110" Type="http://schemas.openxmlformats.org/officeDocument/2006/relationships/externalLink" Target="externalLinks/externalLink79.xml"/><Relationship Id="rId131" Type="http://schemas.openxmlformats.org/officeDocument/2006/relationships/externalLink" Target="externalLinks/externalLink100.xml"/><Relationship Id="rId152" Type="http://schemas.openxmlformats.org/officeDocument/2006/relationships/externalLink" Target="externalLinks/externalLink121.xml"/><Relationship Id="rId173" Type="http://schemas.openxmlformats.org/officeDocument/2006/relationships/externalLink" Target="externalLinks/externalLink142.xml"/><Relationship Id="rId194" Type="http://schemas.openxmlformats.org/officeDocument/2006/relationships/externalLink" Target="externalLinks/externalLink163.xml"/><Relationship Id="rId208" Type="http://schemas.openxmlformats.org/officeDocument/2006/relationships/externalLink" Target="externalLinks/externalLink177.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externalLink" Target="externalLinks/externalLink4.xml"/><Relationship Id="rId56" Type="http://schemas.openxmlformats.org/officeDocument/2006/relationships/externalLink" Target="externalLinks/externalLink25.xml"/><Relationship Id="rId77" Type="http://schemas.openxmlformats.org/officeDocument/2006/relationships/externalLink" Target="externalLinks/externalLink46.xml"/><Relationship Id="rId100" Type="http://schemas.openxmlformats.org/officeDocument/2006/relationships/externalLink" Target="externalLinks/externalLink69.xml"/><Relationship Id="rId105" Type="http://schemas.openxmlformats.org/officeDocument/2006/relationships/externalLink" Target="externalLinks/externalLink74.xml"/><Relationship Id="rId126" Type="http://schemas.openxmlformats.org/officeDocument/2006/relationships/externalLink" Target="externalLinks/externalLink95.xml"/><Relationship Id="rId147" Type="http://schemas.openxmlformats.org/officeDocument/2006/relationships/externalLink" Target="externalLinks/externalLink116.xml"/><Relationship Id="rId168" Type="http://schemas.openxmlformats.org/officeDocument/2006/relationships/externalLink" Target="externalLinks/externalLink137.xml"/><Relationship Id="rId8" Type="http://schemas.openxmlformats.org/officeDocument/2006/relationships/worksheet" Target="worksheets/sheet8.xml"/><Relationship Id="rId51" Type="http://schemas.openxmlformats.org/officeDocument/2006/relationships/externalLink" Target="externalLinks/externalLink20.xml"/><Relationship Id="rId72" Type="http://schemas.openxmlformats.org/officeDocument/2006/relationships/externalLink" Target="externalLinks/externalLink41.xml"/><Relationship Id="rId93" Type="http://schemas.openxmlformats.org/officeDocument/2006/relationships/externalLink" Target="externalLinks/externalLink62.xml"/><Relationship Id="rId98" Type="http://schemas.openxmlformats.org/officeDocument/2006/relationships/externalLink" Target="externalLinks/externalLink67.xml"/><Relationship Id="rId121" Type="http://schemas.openxmlformats.org/officeDocument/2006/relationships/externalLink" Target="externalLinks/externalLink90.xml"/><Relationship Id="rId142" Type="http://schemas.openxmlformats.org/officeDocument/2006/relationships/externalLink" Target="externalLinks/externalLink111.xml"/><Relationship Id="rId163" Type="http://schemas.openxmlformats.org/officeDocument/2006/relationships/externalLink" Target="externalLinks/externalLink132.xml"/><Relationship Id="rId184" Type="http://schemas.openxmlformats.org/officeDocument/2006/relationships/externalLink" Target="externalLinks/externalLink153.xml"/><Relationship Id="rId189" Type="http://schemas.openxmlformats.org/officeDocument/2006/relationships/externalLink" Target="externalLinks/externalLink158.xml"/><Relationship Id="rId219" Type="http://schemas.openxmlformats.org/officeDocument/2006/relationships/calcChain" Target="calcChain.xml"/><Relationship Id="rId3" Type="http://schemas.openxmlformats.org/officeDocument/2006/relationships/worksheet" Target="worksheets/sheet3.xml"/><Relationship Id="rId214" Type="http://schemas.openxmlformats.org/officeDocument/2006/relationships/externalLink" Target="externalLinks/externalLink183.xml"/><Relationship Id="rId25" Type="http://schemas.openxmlformats.org/officeDocument/2006/relationships/worksheet" Target="worksheets/sheet25.xml"/><Relationship Id="rId46" Type="http://schemas.openxmlformats.org/officeDocument/2006/relationships/externalLink" Target="externalLinks/externalLink15.xml"/><Relationship Id="rId67" Type="http://schemas.openxmlformats.org/officeDocument/2006/relationships/externalLink" Target="externalLinks/externalLink36.xml"/><Relationship Id="rId116" Type="http://schemas.openxmlformats.org/officeDocument/2006/relationships/externalLink" Target="externalLinks/externalLink85.xml"/><Relationship Id="rId137" Type="http://schemas.openxmlformats.org/officeDocument/2006/relationships/externalLink" Target="externalLinks/externalLink106.xml"/><Relationship Id="rId158" Type="http://schemas.openxmlformats.org/officeDocument/2006/relationships/externalLink" Target="externalLinks/externalLink127.xml"/><Relationship Id="rId20" Type="http://schemas.openxmlformats.org/officeDocument/2006/relationships/worksheet" Target="worksheets/sheet20.xml"/><Relationship Id="rId41" Type="http://schemas.openxmlformats.org/officeDocument/2006/relationships/externalLink" Target="externalLinks/externalLink10.xml"/><Relationship Id="rId62" Type="http://schemas.openxmlformats.org/officeDocument/2006/relationships/externalLink" Target="externalLinks/externalLink31.xml"/><Relationship Id="rId83" Type="http://schemas.openxmlformats.org/officeDocument/2006/relationships/externalLink" Target="externalLinks/externalLink52.xml"/><Relationship Id="rId88" Type="http://schemas.openxmlformats.org/officeDocument/2006/relationships/externalLink" Target="externalLinks/externalLink57.xml"/><Relationship Id="rId111" Type="http://schemas.openxmlformats.org/officeDocument/2006/relationships/externalLink" Target="externalLinks/externalLink80.xml"/><Relationship Id="rId132" Type="http://schemas.openxmlformats.org/officeDocument/2006/relationships/externalLink" Target="externalLinks/externalLink101.xml"/><Relationship Id="rId153" Type="http://schemas.openxmlformats.org/officeDocument/2006/relationships/externalLink" Target="externalLinks/externalLink122.xml"/><Relationship Id="rId174" Type="http://schemas.openxmlformats.org/officeDocument/2006/relationships/externalLink" Target="externalLinks/externalLink143.xml"/><Relationship Id="rId179" Type="http://schemas.openxmlformats.org/officeDocument/2006/relationships/externalLink" Target="externalLinks/externalLink148.xml"/><Relationship Id="rId195" Type="http://schemas.openxmlformats.org/officeDocument/2006/relationships/externalLink" Target="externalLinks/externalLink164.xml"/><Relationship Id="rId209" Type="http://schemas.openxmlformats.org/officeDocument/2006/relationships/externalLink" Target="externalLinks/externalLink178.xml"/><Relationship Id="rId190" Type="http://schemas.openxmlformats.org/officeDocument/2006/relationships/externalLink" Target="externalLinks/externalLink159.xml"/><Relationship Id="rId204" Type="http://schemas.openxmlformats.org/officeDocument/2006/relationships/externalLink" Target="externalLinks/externalLink173.xml"/><Relationship Id="rId15" Type="http://schemas.openxmlformats.org/officeDocument/2006/relationships/worksheet" Target="worksheets/sheet15.xml"/><Relationship Id="rId36" Type="http://schemas.openxmlformats.org/officeDocument/2006/relationships/externalLink" Target="externalLinks/externalLink5.xml"/><Relationship Id="rId57" Type="http://schemas.openxmlformats.org/officeDocument/2006/relationships/externalLink" Target="externalLinks/externalLink26.xml"/><Relationship Id="rId106" Type="http://schemas.openxmlformats.org/officeDocument/2006/relationships/externalLink" Target="externalLinks/externalLink75.xml"/><Relationship Id="rId127" Type="http://schemas.openxmlformats.org/officeDocument/2006/relationships/externalLink" Target="externalLinks/externalLink9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externalLink" Target="externalLinks/externalLink21.xml"/><Relationship Id="rId73" Type="http://schemas.openxmlformats.org/officeDocument/2006/relationships/externalLink" Target="externalLinks/externalLink42.xml"/><Relationship Id="rId78" Type="http://schemas.openxmlformats.org/officeDocument/2006/relationships/externalLink" Target="externalLinks/externalLink47.xml"/><Relationship Id="rId94" Type="http://schemas.openxmlformats.org/officeDocument/2006/relationships/externalLink" Target="externalLinks/externalLink63.xml"/><Relationship Id="rId99" Type="http://schemas.openxmlformats.org/officeDocument/2006/relationships/externalLink" Target="externalLinks/externalLink68.xml"/><Relationship Id="rId101" Type="http://schemas.openxmlformats.org/officeDocument/2006/relationships/externalLink" Target="externalLinks/externalLink70.xml"/><Relationship Id="rId122" Type="http://schemas.openxmlformats.org/officeDocument/2006/relationships/externalLink" Target="externalLinks/externalLink91.xml"/><Relationship Id="rId143" Type="http://schemas.openxmlformats.org/officeDocument/2006/relationships/externalLink" Target="externalLinks/externalLink112.xml"/><Relationship Id="rId148" Type="http://schemas.openxmlformats.org/officeDocument/2006/relationships/externalLink" Target="externalLinks/externalLink117.xml"/><Relationship Id="rId164" Type="http://schemas.openxmlformats.org/officeDocument/2006/relationships/externalLink" Target="externalLinks/externalLink133.xml"/><Relationship Id="rId169" Type="http://schemas.openxmlformats.org/officeDocument/2006/relationships/externalLink" Target="externalLinks/externalLink138.xml"/><Relationship Id="rId185" Type="http://schemas.openxmlformats.org/officeDocument/2006/relationships/externalLink" Target="externalLinks/externalLink154.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49.xml"/><Relationship Id="rId210" Type="http://schemas.openxmlformats.org/officeDocument/2006/relationships/externalLink" Target="externalLinks/externalLink179.xml"/><Relationship Id="rId215" Type="http://schemas.openxmlformats.org/officeDocument/2006/relationships/theme" Target="theme/theme1.xml"/><Relationship Id="rId26" Type="http://schemas.openxmlformats.org/officeDocument/2006/relationships/worksheet" Target="worksheets/sheet26.xml"/><Relationship Id="rId47" Type="http://schemas.openxmlformats.org/officeDocument/2006/relationships/externalLink" Target="externalLinks/externalLink16.xml"/><Relationship Id="rId68" Type="http://schemas.openxmlformats.org/officeDocument/2006/relationships/externalLink" Target="externalLinks/externalLink37.xml"/><Relationship Id="rId89" Type="http://schemas.openxmlformats.org/officeDocument/2006/relationships/externalLink" Target="externalLinks/externalLink58.xml"/><Relationship Id="rId112" Type="http://schemas.openxmlformats.org/officeDocument/2006/relationships/externalLink" Target="externalLinks/externalLink81.xml"/><Relationship Id="rId133" Type="http://schemas.openxmlformats.org/officeDocument/2006/relationships/externalLink" Target="externalLinks/externalLink102.xml"/><Relationship Id="rId154" Type="http://schemas.openxmlformats.org/officeDocument/2006/relationships/externalLink" Target="externalLinks/externalLink123.xml"/><Relationship Id="rId175" Type="http://schemas.openxmlformats.org/officeDocument/2006/relationships/externalLink" Target="externalLinks/externalLink144.xml"/><Relationship Id="rId196" Type="http://schemas.openxmlformats.org/officeDocument/2006/relationships/externalLink" Target="externalLinks/externalLink165.xml"/><Relationship Id="rId200" Type="http://schemas.openxmlformats.org/officeDocument/2006/relationships/externalLink" Target="externalLinks/externalLink169.xml"/><Relationship Id="rId16" Type="http://schemas.openxmlformats.org/officeDocument/2006/relationships/worksheet" Target="worksheets/sheet16.xml"/><Relationship Id="rId37" Type="http://schemas.openxmlformats.org/officeDocument/2006/relationships/externalLink" Target="externalLinks/externalLink6.xml"/><Relationship Id="rId58" Type="http://schemas.openxmlformats.org/officeDocument/2006/relationships/externalLink" Target="externalLinks/externalLink27.xml"/><Relationship Id="rId79" Type="http://schemas.openxmlformats.org/officeDocument/2006/relationships/externalLink" Target="externalLinks/externalLink48.xml"/><Relationship Id="rId102" Type="http://schemas.openxmlformats.org/officeDocument/2006/relationships/externalLink" Target="externalLinks/externalLink71.xml"/><Relationship Id="rId123" Type="http://schemas.openxmlformats.org/officeDocument/2006/relationships/externalLink" Target="externalLinks/externalLink92.xml"/><Relationship Id="rId144" Type="http://schemas.openxmlformats.org/officeDocument/2006/relationships/externalLink" Target="externalLinks/externalLink113.xml"/><Relationship Id="rId90" Type="http://schemas.openxmlformats.org/officeDocument/2006/relationships/externalLink" Target="externalLinks/externalLink59.xml"/><Relationship Id="rId165" Type="http://schemas.openxmlformats.org/officeDocument/2006/relationships/externalLink" Target="externalLinks/externalLink134.xml"/><Relationship Id="rId186" Type="http://schemas.openxmlformats.org/officeDocument/2006/relationships/externalLink" Target="externalLinks/externalLink155.xml"/><Relationship Id="rId211" Type="http://schemas.openxmlformats.org/officeDocument/2006/relationships/externalLink" Target="externalLinks/externalLink180.xml"/><Relationship Id="rId27" Type="http://schemas.openxmlformats.org/officeDocument/2006/relationships/worksheet" Target="worksheets/sheet27.xml"/><Relationship Id="rId48" Type="http://schemas.openxmlformats.org/officeDocument/2006/relationships/externalLink" Target="externalLinks/externalLink17.xml"/><Relationship Id="rId69" Type="http://schemas.openxmlformats.org/officeDocument/2006/relationships/externalLink" Target="externalLinks/externalLink38.xml"/><Relationship Id="rId113" Type="http://schemas.openxmlformats.org/officeDocument/2006/relationships/externalLink" Target="externalLinks/externalLink82.xml"/><Relationship Id="rId134" Type="http://schemas.openxmlformats.org/officeDocument/2006/relationships/externalLink" Target="externalLinks/externalLink103.xml"/><Relationship Id="rId80" Type="http://schemas.openxmlformats.org/officeDocument/2006/relationships/externalLink" Target="externalLinks/externalLink49.xml"/><Relationship Id="rId155" Type="http://schemas.openxmlformats.org/officeDocument/2006/relationships/externalLink" Target="externalLinks/externalLink124.xml"/><Relationship Id="rId176" Type="http://schemas.openxmlformats.org/officeDocument/2006/relationships/externalLink" Target="externalLinks/externalLink145.xml"/><Relationship Id="rId197" Type="http://schemas.openxmlformats.org/officeDocument/2006/relationships/externalLink" Target="externalLinks/externalLink166.xml"/><Relationship Id="rId201" Type="http://schemas.openxmlformats.org/officeDocument/2006/relationships/externalLink" Target="externalLinks/externalLink170.xml"/><Relationship Id="rId17" Type="http://schemas.openxmlformats.org/officeDocument/2006/relationships/worksheet" Target="worksheets/sheet17.xml"/><Relationship Id="rId38" Type="http://schemas.openxmlformats.org/officeDocument/2006/relationships/externalLink" Target="externalLinks/externalLink7.xml"/><Relationship Id="rId59" Type="http://schemas.openxmlformats.org/officeDocument/2006/relationships/externalLink" Target="externalLinks/externalLink28.xml"/><Relationship Id="rId103" Type="http://schemas.openxmlformats.org/officeDocument/2006/relationships/externalLink" Target="externalLinks/externalLink72.xml"/><Relationship Id="rId124" Type="http://schemas.openxmlformats.org/officeDocument/2006/relationships/externalLink" Target="externalLinks/externalLink93.xml"/><Relationship Id="rId70" Type="http://schemas.openxmlformats.org/officeDocument/2006/relationships/externalLink" Target="externalLinks/externalLink39.xml"/><Relationship Id="rId91" Type="http://schemas.openxmlformats.org/officeDocument/2006/relationships/externalLink" Target="externalLinks/externalLink60.xml"/><Relationship Id="rId145" Type="http://schemas.openxmlformats.org/officeDocument/2006/relationships/externalLink" Target="externalLinks/externalLink114.xml"/><Relationship Id="rId166" Type="http://schemas.openxmlformats.org/officeDocument/2006/relationships/externalLink" Target="externalLinks/externalLink135.xml"/><Relationship Id="rId187" Type="http://schemas.openxmlformats.org/officeDocument/2006/relationships/externalLink" Target="externalLinks/externalLink156.xml"/><Relationship Id="rId1" Type="http://schemas.openxmlformats.org/officeDocument/2006/relationships/worksheet" Target="worksheets/sheet1.xml"/><Relationship Id="rId212" Type="http://schemas.openxmlformats.org/officeDocument/2006/relationships/externalLink" Target="externalLinks/externalLink181.xml"/><Relationship Id="rId28" Type="http://schemas.openxmlformats.org/officeDocument/2006/relationships/worksheet" Target="worksheets/sheet28.xml"/><Relationship Id="rId49" Type="http://schemas.openxmlformats.org/officeDocument/2006/relationships/externalLink" Target="externalLinks/externalLink18.xml"/><Relationship Id="rId114" Type="http://schemas.openxmlformats.org/officeDocument/2006/relationships/externalLink" Target="externalLinks/externalLink83.xml"/><Relationship Id="rId60" Type="http://schemas.openxmlformats.org/officeDocument/2006/relationships/externalLink" Target="externalLinks/externalLink29.xml"/><Relationship Id="rId81" Type="http://schemas.openxmlformats.org/officeDocument/2006/relationships/externalLink" Target="externalLinks/externalLink50.xml"/><Relationship Id="rId135" Type="http://schemas.openxmlformats.org/officeDocument/2006/relationships/externalLink" Target="externalLinks/externalLink104.xml"/><Relationship Id="rId156" Type="http://schemas.openxmlformats.org/officeDocument/2006/relationships/externalLink" Target="externalLinks/externalLink125.xml"/><Relationship Id="rId177" Type="http://schemas.openxmlformats.org/officeDocument/2006/relationships/externalLink" Target="externalLinks/externalLink146.xml"/><Relationship Id="rId198" Type="http://schemas.openxmlformats.org/officeDocument/2006/relationships/externalLink" Target="externalLinks/externalLink167.xml"/><Relationship Id="rId202" Type="http://schemas.openxmlformats.org/officeDocument/2006/relationships/externalLink" Target="externalLinks/externalLink171.xml"/><Relationship Id="rId18" Type="http://schemas.openxmlformats.org/officeDocument/2006/relationships/worksheet" Target="worksheets/sheet18.xml"/><Relationship Id="rId39" Type="http://schemas.openxmlformats.org/officeDocument/2006/relationships/externalLink" Target="externalLinks/externalLink8.xml"/><Relationship Id="rId50" Type="http://schemas.openxmlformats.org/officeDocument/2006/relationships/externalLink" Target="externalLinks/externalLink19.xml"/><Relationship Id="rId104" Type="http://schemas.openxmlformats.org/officeDocument/2006/relationships/externalLink" Target="externalLinks/externalLink73.xml"/><Relationship Id="rId125" Type="http://schemas.openxmlformats.org/officeDocument/2006/relationships/externalLink" Target="externalLinks/externalLink94.xml"/><Relationship Id="rId146" Type="http://schemas.openxmlformats.org/officeDocument/2006/relationships/externalLink" Target="externalLinks/externalLink115.xml"/><Relationship Id="rId167" Type="http://schemas.openxmlformats.org/officeDocument/2006/relationships/externalLink" Target="externalLinks/externalLink136.xml"/><Relationship Id="rId188" Type="http://schemas.openxmlformats.org/officeDocument/2006/relationships/externalLink" Target="externalLinks/externalLink157.xml"/><Relationship Id="rId71" Type="http://schemas.openxmlformats.org/officeDocument/2006/relationships/externalLink" Target="externalLinks/externalLink40.xml"/><Relationship Id="rId92" Type="http://schemas.openxmlformats.org/officeDocument/2006/relationships/externalLink" Target="externalLinks/externalLink61.xml"/><Relationship Id="rId213" Type="http://schemas.openxmlformats.org/officeDocument/2006/relationships/externalLink" Target="externalLinks/externalLink182.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externalLink" Target="externalLinks/externalLink9.xml"/><Relationship Id="rId115" Type="http://schemas.openxmlformats.org/officeDocument/2006/relationships/externalLink" Target="externalLinks/externalLink84.xml"/><Relationship Id="rId136" Type="http://schemas.openxmlformats.org/officeDocument/2006/relationships/externalLink" Target="externalLinks/externalLink105.xml"/><Relationship Id="rId157" Type="http://schemas.openxmlformats.org/officeDocument/2006/relationships/externalLink" Target="externalLinks/externalLink126.xml"/><Relationship Id="rId178" Type="http://schemas.openxmlformats.org/officeDocument/2006/relationships/externalLink" Target="externalLinks/externalLink147.xml"/><Relationship Id="rId61" Type="http://schemas.openxmlformats.org/officeDocument/2006/relationships/externalLink" Target="externalLinks/externalLink30.xml"/><Relationship Id="rId82" Type="http://schemas.openxmlformats.org/officeDocument/2006/relationships/externalLink" Target="externalLinks/externalLink51.xml"/><Relationship Id="rId199" Type="http://schemas.openxmlformats.org/officeDocument/2006/relationships/externalLink" Target="externalLinks/externalLink168.xml"/><Relationship Id="rId203" Type="http://schemas.openxmlformats.org/officeDocument/2006/relationships/externalLink" Target="externalLinks/externalLink172.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t>'S' Curve Foundation</a:t>
            </a:r>
          </a:p>
        </c:rich>
      </c:tx>
      <c:overlay val="0"/>
      <c:spPr>
        <a:noFill/>
        <a:ln>
          <a:noFill/>
        </a:ln>
        <a:effectLst/>
      </c:spPr>
      <c:txPr>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'S-Curve FDN'!$B$2</c:f>
              <c:strCache>
                <c:ptCount val="1"/>
                <c:pt idx="0">
                  <c:v>L2-FDN</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'S-Curve FDN'!$A$3:$A$17</c:f>
              <c:numCache>
                <c:formatCode>mmm\-yy</c:formatCode>
                <c:ptCount val="15"/>
                <c:pt idx="0">
                  <c:v>45413</c:v>
                </c:pt>
                <c:pt idx="1">
                  <c:v>45444</c:v>
                </c:pt>
                <c:pt idx="2">
                  <c:v>45474</c:v>
                </c:pt>
                <c:pt idx="3">
                  <c:v>45505</c:v>
                </c:pt>
                <c:pt idx="4">
                  <c:v>45536</c:v>
                </c:pt>
                <c:pt idx="5">
                  <c:v>45566</c:v>
                </c:pt>
                <c:pt idx="6">
                  <c:v>45597</c:v>
                </c:pt>
                <c:pt idx="7">
                  <c:v>45627</c:v>
                </c:pt>
                <c:pt idx="8">
                  <c:v>45658</c:v>
                </c:pt>
                <c:pt idx="9">
                  <c:v>45689</c:v>
                </c:pt>
                <c:pt idx="10">
                  <c:v>45717</c:v>
                </c:pt>
                <c:pt idx="11">
                  <c:v>45748</c:v>
                </c:pt>
                <c:pt idx="12">
                  <c:v>45778</c:v>
                </c:pt>
                <c:pt idx="13">
                  <c:v>45809</c:v>
                </c:pt>
                <c:pt idx="14">
                  <c:v>45839</c:v>
                </c:pt>
              </c:numCache>
            </c:numRef>
          </c:cat>
          <c:val>
            <c:numRef>
              <c:f>'S-Curve FDN'!$B$3:$B$17</c:f>
              <c:numCache>
                <c:formatCode>General</c:formatCode>
                <c:ptCount val="15"/>
                <c:pt idx="0">
                  <c:v>6</c:v>
                </c:pt>
                <c:pt idx="1">
                  <c:v>18</c:v>
                </c:pt>
                <c:pt idx="2">
                  <c:v>18</c:v>
                </c:pt>
                <c:pt idx="3">
                  <c:v>20</c:v>
                </c:pt>
                <c:pt idx="4">
                  <c:v>22</c:v>
                </c:pt>
                <c:pt idx="5">
                  <c:v>22</c:v>
                </c:pt>
                <c:pt idx="6">
                  <c:v>25</c:v>
                </c:pt>
                <c:pt idx="7">
                  <c:v>25</c:v>
                </c:pt>
                <c:pt idx="8">
                  <c:v>30</c:v>
                </c:pt>
                <c:pt idx="9">
                  <c:v>30</c:v>
                </c:pt>
                <c:pt idx="10">
                  <c:v>25</c:v>
                </c:pt>
                <c:pt idx="11">
                  <c:v>15</c:v>
                </c:pt>
                <c:pt idx="12">
                  <c:v>15</c:v>
                </c:pt>
                <c:pt idx="13">
                  <c:v>10</c:v>
                </c:pt>
                <c:pt idx="14">
                  <c:v>6</c:v>
                </c:pt>
              </c:numCache>
            </c:numRef>
          </c:val>
          <c:extLst>
            <c:ext xmlns:c16="http://schemas.microsoft.com/office/drawing/2014/chart" uri="{C3380CC4-5D6E-409C-BE32-E72D297353CC}">
              <c16:uniqueId val="{00000000-066F-4F2C-A375-14DFE6A33CB1}"/>
            </c:ext>
          </c:extLst>
        </c:ser>
        <c:ser>
          <c:idx val="1"/>
          <c:order val="1"/>
          <c:tx>
            <c:strRef>
              <c:f>'S-Curve FDN'!$C$2</c:f>
              <c:strCache>
                <c:ptCount val="1"/>
                <c:pt idx="0">
                  <c:v>Act-Foundation</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'S-Curve FDN'!$A$3:$A$17</c:f>
              <c:numCache>
                <c:formatCode>mmm\-yy</c:formatCode>
                <c:ptCount val="15"/>
                <c:pt idx="0">
                  <c:v>45413</c:v>
                </c:pt>
                <c:pt idx="1">
                  <c:v>45444</c:v>
                </c:pt>
                <c:pt idx="2">
                  <c:v>45474</c:v>
                </c:pt>
                <c:pt idx="3">
                  <c:v>45505</c:v>
                </c:pt>
                <c:pt idx="4">
                  <c:v>45536</c:v>
                </c:pt>
                <c:pt idx="5">
                  <c:v>45566</c:v>
                </c:pt>
                <c:pt idx="6">
                  <c:v>45597</c:v>
                </c:pt>
                <c:pt idx="7">
                  <c:v>45627</c:v>
                </c:pt>
                <c:pt idx="8">
                  <c:v>45658</c:v>
                </c:pt>
                <c:pt idx="9">
                  <c:v>45689</c:v>
                </c:pt>
                <c:pt idx="10">
                  <c:v>45717</c:v>
                </c:pt>
                <c:pt idx="11">
                  <c:v>45748</c:v>
                </c:pt>
                <c:pt idx="12">
                  <c:v>45778</c:v>
                </c:pt>
                <c:pt idx="13">
                  <c:v>45809</c:v>
                </c:pt>
                <c:pt idx="14">
                  <c:v>45839</c:v>
                </c:pt>
              </c:numCache>
            </c:numRef>
          </c:cat>
          <c:val>
            <c:numRef>
              <c:f>'S-Curve FDN'!$C$3:$C$17</c:f>
              <c:numCache>
                <c:formatCode>General</c:formatCode>
                <c:ptCount val="15"/>
                <c:pt idx="1">
                  <c:v>14</c:v>
                </c:pt>
                <c:pt idx="2">
                  <c:v>20</c:v>
                </c:pt>
                <c:pt idx="3">
                  <c:v>23</c:v>
                </c:pt>
                <c:pt idx="4">
                  <c:v>40</c:v>
                </c:pt>
                <c:pt idx="5">
                  <c:v>36</c:v>
                </c:pt>
                <c:pt idx="6">
                  <c:v>24</c:v>
                </c:pt>
                <c:pt idx="7">
                  <c:v>32</c:v>
                </c:pt>
                <c:pt idx="8">
                  <c:v>35</c:v>
                </c:pt>
                <c:pt idx="9">
                  <c:v>31</c:v>
                </c:pt>
                <c:pt idx="10">
                  <c:v>19</c:v>
                </c:pt>
                <c:pt idx="11">
                  <c:v>23</c:v>
                </c:pt>
                <c:pt idx="12">
                  <c:v>10</c:v>
                </c:pt>
                <c:pt idx="13">
                  <c:v>6</c:v>
                </c:pt>
              </c:numCache>
            </c:numRef>
          </c:val>
          <c:extLst>
            <c:ext xmlns:c16="http://schemas.microsoft.com/office/drawing/2014/chart" uri="{C3380CC4-5D6E-409C-BE32-E72D297353CC}">
              <c16:uniqueId val="{00000001-066F-4F2C-A375-14DFE6A33CB1}"/>
            </c:ext>
          </c:extLst>
        </c:ser>
        <c:dLbls>
          <c:showLegendKey val="0"/>
          <c:showVal val="0"/>
          <c:showCatName val="0"/>
          <c:showSerName val="0"/>
          <c:showPercent val="0"/>
          <c:showBubbleSize val="0"/>
        </c:dLbls>
        <c:gapWidth val="150"/>
        <c:axId val="1682917791"/>
        <c:axId val="1682915871"/>
      </c:barChart>
      <c:lineChart>
        <c:grouping val="standard"/>
        <c:varyColors val="0"/>
        <c:ser>
          <c:idx val="2"/>
          <c:order val="2"/>
          <c:tx>
            <c:strRef>
              <c:f>'S-Curve FDN'!$D$2</c:f>
              <c:strCache>
                <c:ptCount val="1"/>
                <c:pt idx="0">
                  <c:v>Cum. L2 Fdn</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numRef>
              <c:f>'S-Curve FDN'!$A$3:$A$17</c:f>
              <c:numCache>
                <c:formatCode>mmm\-yy</c:formatCode>
                <c:ptCount val="15"/>
                <c:pt idx="0">
                  <c:v>45413</c:v>
                </c:pt>
                <c:pt idx="1">
                  <c:v>45444</c:v>
                </c:pt>
                <c:pt idx="2">
                  <c:v>45474</c:v>
                </c:pt>
                <c:pt idx="3">
                  <c:v>45505</c:v>
                </c:pt>
                <c:pt idx="4">
                  <c:v>45536</c:v>
                </c:pt>
                <c:pt idx="5">
                  <c:v>45566</c:v>
                </c:pt>
                <c:pt idx="6">
                  <c:v>45597</c:v>
                </c:pt>
                <c:pt idx="7">
                  <c:v>45627</c:v>
                </c:pt>
                <c:pt idx="8">
                  <c:v>45658</c:v>
                </c:pt>
                <c:pt idx="9">
                  <c:v>45689</c:v>
                </c:pt>
                <c:pt idx="10">
                  <c:v>45717</c:v>
                </c:pt>
                <c:pt idx="11">
                  <c:v>45748</c:v>
                </c:pt>
                <c:pt idx="12">
                  <c:v>45778</c:v>
                </c:pt>
                <c:pt idx="13">
                  <c:v>45809</c:v>
                </c:pt>
                <c:pt idx="14">
                  <c:v>45839</c:v>
                </c:pt>
              </c:numCache>
            </c:numRef>
          </c:cat>
          <c:val>
            <c:numRef>
              <c:f>'S-Curve FDN'!$D$3:$D$17</c:f>
              <c:numCache>
                <c:formatCode>General</c:formatCode>
                <c:ptCount val="15"/>
                <c:pt idx="0">
                  <c:v>6</c:v>
                </c:pt>
                <c:pt idx="1">
                  <c:v>24</c:v>
                </c:pt>
                <c:pt idx="2">
                  <c:v>42</c:v>
                </c:pt>
                <c:pt idx="3">
                  <c:v>62</c:v>
                </c:pt>
                <c:pt idx="4">
                  <c:v>84</c:v>
                </c:pt>
                <c:pt idx="5">
                  <c:v>106</c:v>
                </c:pt>
                <c:pt idx="6">
                  <c:v>131</c:v>
                </c:pt>
                <c:pt idx="7">
                  <c:v>156</c:v>
                </c:pt>
                <c:pt idx="8">
                  <c:v>186</c:v>
                </c:pt>
                <c:pt idx="9">
                  <c:v>216</c:v>
                </c:pt>
                <c:pt idx="10">
                  <c:v>241</c:v>
                </c:pt>
                <c:pt idx="11">
                  <c:v>256</c:v>
                </c:pt>
                <c:pt idx="12">
                  <c:v>271</c:v>
                </c:pt>
                <c:pt idx="13">
                  <c:v>281</c:v>
                </c:pt>
                <c:pt idx="14">
                  <c:v>287</c:v>
                </c:pt>
              </c:numCache>
            </c:numRef>
          </c:val>
          <c:smooth val="0"/>
          <c:extLst>
            <c:ext xmlns:c16="http://schemas.microsoft.com/office/drawing/2014/chart" uri="{C3380CC4-5D6E-409C-BE32-E72D297353CC}">
              <c16:uniqueId val="{00000002-066F-4F2C-A375-14DFE6A33CB1}"/>
            </c:ext>
          </c:extLst>
        </c:ser>
        <c:ser>
          <c:idx val="3"/>
          <c:order val="3"/>
          <c:tx>
            <c:strRef>
              <c:f>'S-Curve FDN'!$E$2</c:f>
              <c:strCache>
                <c:ptCount val="1"/>
                <c:pt idx="0">
                  <c:v>Cum. Fdn Actual</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cat>
            <c:numRef>
              <c:f>'S-Curve FDN'!$A$3:$A$17</c:f>
              <c:numCache>
                <c:formatCode>mmm\-yy</c:formatCode>
                <c:ptCount val="15"/>
                <c:pt idx="0">
                  <c:v>45413</c:v>
                </c:pt>
                <c:pt idx="1">
                  <c:v>45444</c:v>
                </c:pt>
                <c:pt idx="2">
                  <c:v>45474</c:v>
                </c:pt>
                <c:pt idx="3">
                  <c:v>45505</c:v>
                </c:pt>
                <c:pt idx="4">
                  <c:v>45536</c:v>
                </c:pt>
                <c:pt idx="5">
                  <c:v>45566</c:v>
                </c:pt>
                <c:pt idx="6">
                  <c:v>45597</c:v>
                </c:pt>
                <c:pt idx="7">
                  <c:v>45627</c:v>
                </c:pt>
                <c:pt idx="8">
                  <c:v>45658</c:v>
                </c:pt>
                <c:pt idx="9">
                  <c:v>45689</c:v>
                </c:pt>
                <c:pt idx="10">
                  <c:v>45717</c:v>
                </c:pt>
                <c:pt idx="11">
                  <c:v>45748</c:v>
                </c:pt>
                <c:pt idx="12">
                  <c:v>45778</c:v>
                </c:pt>
                <c:pt idx="13">
                  <c:v>45809</c:v>
                </c:pt>
                <c:pt idx="14">
                  <c:v>45839</c:v>
                </c:pt>
              </c:numCache>
            </c:numRef>
          </c:cat>
          <c:val>
            <c:numRef>
              <c:f>'S-Curve FDN'!$E$3:$E$17</c:f>
              <c:numCache>
                <c:formatCode>General</c:formatCode>
                <c:ptCount val="15"/>
                <c:pt idx="0">
                  <c:v>0</c:v>
                </c:pt>
                <c:pt idx="1">
                  <c:v>14</c:v>
                </c:pt>
                <c:pt idx="2">
                  <c:v>34</c:v>
                </c:pt>
                <c:pt idx="3">
                  <c:v>57</c:v>
                </c:pt>
                <c:pt idx="4">
                  <c:v>97</c:v>
                </c:pt>
                <c:pt idx="5">
                  <c:v>133</c:v>
                </c:pt>
                <c:pt idx="6">
                  <c:v>157</c:v>
                </c:pt>
                <c:pt idx="7">
                  <c:v>189</c:v>
                </c:pt>
                <c:pt idx="8">
                  <c:v>224</c:v>
                </c:pt>
                <c:pt idx="9">
                  <c:v>255</c:v>
                </c:pt>
                <c:pt idx="10">
                  <c:v>274</c:v>
                </c:pt>
                <c:pt idx="11">
                  <c:v>297</c:v>
                </c:pt>
                <c:pt idx="12">
                  <c:v>307</c:v>
                </c:pt>
                <c:pt idx="13">
                  <c:v>313</c:v>
                </c:pt>
                <c:pt idx="14">
                  <c:v>313</c:v>
                </c:pt>
              </c:numCache>
            </c:numRef>
          </c:val>
          <c:smooth val="0"/>
          <c:extLst>
            <c:ext xmlns:c16="http://schemas.microsoft.com/office/drawing/2014/chart" uri="{C3380CC4-5D6E-409C-BE32-E72D297353CC}">
              <c16:uniqueId val="{00000003-066F-4F2C-A375-14DFE6A33CB1}"/>
            </c:ext>
          </c:extLst>
        </c:ser>
        <c:dLbls>
          <c:showLegendKey val="0"/>
          <c:showVal val="0"/>
          <c:showCatName val="0"/>
          <c:showSerName val="0"/>
          <c:showPercent val="0"/>
          <c:showBubbleSize val="0"/>
        </c:dLbls>
        <c:marker val="1"/>
        <c:smooth val="0"/>
        <c:axId val="1682907711"/>
        <c:axId val="1682914911"/>
      </c:lineChart>
      <c:dateAx>
        <c:axId val="1682917791"/>
        <c:scaling>
          <c:orientation val="minMax"/>
        </c:scaling>
        <c:delete val="0"/>
        <c:axPos val="b"/>
        <c:numFmt formatCode="mmm\-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2915871"/>
        <c:crosses val="autoZero"/>
        <c:auto val="1"/>
        <c:lblOffset val="100"/>
        <c:baseTimeUnit val="months"/>
      </c:dateAx>
      <c:valAx>
        <c:axId val="16829158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2917791"/>
        <c:crosses val="autoZero"/>
        <c:crossBetween val="between"/>
      </c:valAx>
      <c:valAx>
        <c:axId val="168291491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2907711"/>
        <c:crosses val="max"/>
        <c:crossBetween val="between"/>
      </c:valAx>
      <c:dateAx>
        <c:axId val="1682907711"/>
        <c:scaling>
          <c:orientation val="minMax"/>
        </c:scaling>
        <c:delete val="1"/>
        <c:axPos val="b"/>
        <c:numFmt formatCode="mmm\-yy" sourceLinked="1"/>
        <c:majorTickMark val="out"/>
        <c:minorTickMark val="none"/>
        <c:tickLblPos val="nextTo"/>
        <c:crossAx val="1682914911"/>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400"/>
              <a:t>'S' Curve for Erection </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'S-Curve Erection'!$B$2</c:f>
              <c:strCache>
                <c:ptCount val="1"/>
                <c:pt idx="0">
                  <c:v>L2-Ere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'S-Curve Erection'!$A$3:$A$21</c:f>
              <c:numCache>
                <c:formatCode>mmm\-yy</c:formatCode>
                <c:ptCount val="19"/>
                <c:pt idx="0">
                  <c:v>45444</c:v>
                </c:pt>
                <c:pt idx="1">
                  <c:v>45474</c:v>
                </c:pt>
                <c:pt idx="2">
                  <c:v>45505</c:v>
                </c:pt>
                <c:pt idx="3">
                  <c:v>45536</c:v>
                </c:pt>
                <c:pt idx="4">
                  <c:v>45566</c:v>
                </c:pt>
                <c:pt idx="5">
                  <c:v>45597</c:v>
                </c:pt>
                <c:pt idx="6">
                  <c:v>45627</c:v>
                </c:pt>
                <c:pt idx="7">
                  <c:v>45658</c:v>
                </c:pt>
                <c:pt idx="8">
                  <c:v>45689</c:v>
                </c:pt>
                <c:pt idx="9">
                  <c:v>45717</c:v>
                </c:pt>
                <c:pt idx="10">
                  <c:v>45748</c:v>
                </c:pt>
                <c:pt idx="11">
                  <c:v>45778</c:v>
                </c:pt>
                <c:pt idx="12">
                  <c:v>45809</c:v>
                </c:pt>
                <c:pt idx="13">
                  <c:v>45839</c:v>
                </c:pt>
                <c:pt idx="14">
                  <c:v>45870</c:v>
                </c:pt>
                <c:pt idx="15">
                  <c:v>45901</c:v>
                </c:pt>
                <c:pt idx="16">
                  <c:v>45931</c:v>
                </c:pt>
                <c:pt idx="17">
                  <c:v>45962</c:v>
                </c:pt>
                <c:pt idx="18">
                  <c:v>45992</c:v>
                </c:pt>
              </c:numCache>
            </c:numRef>
          </c:cat>
          <c:val>
            <c:numRef>
              <c:f>'S-Curve Erection'!$B$3:$B$21</c:f>
              <c:numCache>
                <c:formatCode>General</c:formatCode>
                <c:ptCount val="19"/>
                <c:pt idx="0">
                  <c:v>4</c:v>
                </c:pt>
                <c:pt idx="1">
                  <c:v>15</c:v>
                </c:pt>
                <c:pt idx="2">
                  <c:v>15</c:v>
                </c:pt>
                <c:pt idx="3">
                  <c:v>22</c:v>
                </c:pt>
                <c:pt idx="4">
                  <c:v>20</c:v>
                </c:pt>
                <c:pt idx="5">
                  <c:v>22</c:v>
                </c:pt>
                <c:pt idx="6">
                  <c:v>22</c:v>
                </c:pt>
                <c:pt idx="7">
                  <c:v>22</c:v>
                </c:pt>
                <c:pt idx="8">
                  <c:v>22</c:v>
                </c:pt>
                <c:pt idx="9">
                  <c:v>22</c:v>
                </c:pt>
                <c:pt idx="10">
                  <c:v>22</c:v>
                </c:pt>
                <c:pt idx="11">
                  <c:v>20</c:v>
                </c:pt>
                <c:pt idx="12">
                  <c:v>20</c:v>
                </c:pt>
                <c:pt idx="13">
                  <c:v>20</c:v>
                </c:pt>
                <c:pt idx="14">
                  <c:v>12</c:v>
                </c:pt>
                <c:pt idx="15">
                  <c:v>7</c:v>
                </c:pt>
                <c:pt idx="16">
                  <c:v>0</c:v>
                </c:pt>
                <c:pt idx="17">
                  <c:v>0</c:v>
                </c:pt>
                <c:pt idx="18">
                  <c:v>0</c:v>
                </c:pt>
              </c:numCache>
            </c:numRef>
          </c:val>
          <c:extLst>
            <c:ext xmlns:c16="http://schemas.microsoft.com/office/drawing/2014/chart" uri="{C3380CC4-5D6E-409C-BE32-E72D297353CC}">
              <c16:uniqueId val="{00000000-CB9B-4C68-B4A4-51D4A7F7040D}"/>
            </c:ext>
          </c:extLst>
        </c:ser>
        <c:ser>
          <c:idx val="1"/>
          <c:order val="1"/>
          <c:tx>
            <c:strRef>
              <c:f>'S-Curve Erection'!$C$2</c:f>
              <c:strCache>
                <c:ptCount val="1"/>
                <c:pt idx="0">
                  <c:v>Act-Erection</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'S-Curve Erection'!$A$3:$A$21</c:f>
              <c:numCache>
                <c:formatCode>mmm\-yy</c:formatCode>
                <c:ptCount val="19"/>
                <c:pt idx="0">
                  <c:v>45444</c:v>
                </c:pt>
                <c:pt idx="1">
                  <c:v>45474</c:v>
                </c:pt>
                <c:pt idx="2">
                  <c:v>45505</c:v>
                </c:pt>
                <c:pt idx="3">
                  <c:v>45536</c:v>
                </c:pt>
                <c:pt idx="4">
                  <c:v>45566</c:v>
                </c:pt>
                <c:pt idx="5">
                  <c:v>45597</c:v>
                </c:pt>
                <c:pt idx="6">
                  <c:v>45627</c:v>
                </c:pt>
                <c:pt idx="7">
                  <c:v>45658</c:v>
                </c:pt>
                <c:pt idx="8">
                  <c:v>45689</c:v>
                </c:pt>
                <c:pt idx="9">
                  <c:v>45717</c:v>
                </c:pt>
                <c:pt idx="10">
                  <c:v>45748</c:v>
                </c:pt>
                <c:pt idx="11">
                  <c:v>45778</c:v>
                </c:pt>
                <c:pt idx="12">
                  <c:v>45809</c:v>
                </c:pt>
                <c:pt idx="13">
                  <c:v>45839</c:v>
                </c:pt>
                <c:pt idx="14">
                  <c:v>45870</c:v>
                </c:pt>
                <c:pt idx="15">
                  <c:v>45901</c:v>
                </c:pt>
                <c:pt idx="16">
                  <c:v>45931</c:v>
                </c:pt>
                <c:pt idx="17">
                  <c:v>45962</c:v>
                </c:pt>
                <c:pt idx="18">
                  <c:v>45992</c:v>
                </c:pt>
              </c:numCache>
            </c:numRef>
          </c:cat>
          <c:val>
            <c:numRef>
              <c:f>'S-Curve Erection'!$C$3:$C$21</c:f>
              <c:numCache>
                <c:formatCode>General</c:formatCode>
                <c:ptCount val="19"/>
                <c:pt idx="3">
                  <c:v>2</c:v>
                </c:pt>
                <c:pt idx="4">
                  <c:v>5</c:v>
                </c:pt>
                <c:pt idx="5">
                  <c:v>2</c:v>
                </c:pt>
                <c:pt idx="6">
                  <c:v>13</c:v>
                </c:pt>
                <c:pt idx="7">
                  <c:v>25</c:v>
                </c:pt>
                <c:pt idx="8">
                  <c:v>21</c:v>
                </c:pt>
                <c:pt idx="9">
                  <c:v>25</c:v>
                </c:pt>
                <c:pt idx="10">
                  <c:v>11</c:v>
                </c:pt>
                <c:pt idx="11">
                  <c:v>0</c:v>
                </c:pt>
                <c:pt idx="12">
                  <c:v>0</c:v>
                </c:pt>
                <c:pt idx="13">
                  <c:v>8</c:v>
                </c:pt>
                <c:pt idx="14">
                  <c:v>44</c:v>
                </c:pt>
                <c:pt idx="15">
                  <c:v>65</c:v>
                </c:pt>
                <c:pt idx="16">
                  <c:v>36</c:v>
                </c:pt>
                <c:pt idx="17">
                  <c:v>24</c:v>
                </c:pt>
                <c:pt idx="18">
                  <c:v>13</c:v>
                </c:pt>
              </c:numCache>
            </c:numRef>
          </c:val>
          <c:extLst>
            <c:ext xmlns:c16="http://schemas.microsoft.com/office/drawing/2014/chart" uri="{C3380CC4-5D6E-409C-BE32-E72D297353CC}">
              <c16:uniqueId val="{00000001-CB9B-4C68-B4A4-51D4A7F7040D}"/>
            </c:ext>
          </c:extLst>
        </c:ser>
        <c:dLbls>
          <c:showLegendKey val="0"/>
          <c:showVal val="0"/>
          <c:showCatName val="0"/>
          <c:showSerName val="0"/>
          <c:showPercent val="0"/>
          <c:showBubbleSize val="0"/>
        </c:dLbls>
        <c:gapWidth val="150"/>
        <c:axId val="208626735"/>
        <c:axId val="208644495"/>
      </c:barChart>
      <c:lineChart>
        <c:grouping val="standard"/>
        <c:varyColors val="0"/>
        <c:ser>
          <c:idx val="2"/>
          <c:order val="2"/>
          <c:tx>
            <c:strRef>
              <c:f>'S-Curve Erection'!$D$2</c:f>
              <c:strCache>
                <c:ptCount val="1"/>
                <c:pt idx="0">
                  <c:v>Cum. L2 Ere</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numRef>
              <c:f>'S-Curve Erection'!$A$3:$A$21</c:f>
              <c:numCache>
                <c:formatCode>mmm\-yy</c:formatCode>
                <c:ptCount val="19"/>
                <c:pt idx="0">
                  <c:v>45444</c:v>
                </c:pt>
                <c:pt idx="1">
                  <c:v>45474</c:v>
                </c:pt>
                <c:pt idx="2">
                  <c:v>45505</c:v>
                </c:pt>
                <c:pt idx="3">
                  <c:v>45536</c:v>
                </c:pt>
                <c:pt idx="4">
                  <c:v>45566</c:v>
                </c:pt>
                <c:pt idx="5">
                  <c:v>45597</c:v>
                </c:pt>
                <c:pt idx="6">
                  <c:v>45627</c:v>
                </c:pt>
                <c:pt idx="7">
                  <c:v>45658</c:v>
                </c:pt>
                <c:pt idx="8">
                  <c:v>45689</c:v>
                </c:pt>
                <c:pt idx="9">
                  <c:v>45717</c:v>
                </c:pt>
                <c:pt idx="10">
                  <c:v>45748</c:v>
                </c:pt>
                <c:pt idx="11">
                  <c:v>45778</c:v>
                </c:pt>
                <c:pt idx="12">
                  <c:v>45809</c:v>
                </c:pt>
                <c:pt idx="13">
                  <c:v>45839</c:v>
                </c:pt>
                <c:pt idx="14">
                  <c:v>45870</c:v>
                </c:pt>
                <c:pt idx="15">
                  <c:v>45901</c:v>
                </c:pt>
                <c:pt idx="16">
                  <c:v>45931</c:v>
                </c:pt>
                <c:pt idx="17">
                  <c:v>45962</c:v>
                </c:pt>
                <c:pt idx="18">
                  <c:v>45992</c:v>
                </c:pt>
              </c:numCache>
            </c:numRef>
          </c:cat>
          <c:val>
            <c:numRef>
              <c:f>'S-Curve Erection'!$D$3:$D$21</c:f>
              <c:numCache>
                <c:formatCode>General</c:formatCode>
                <c:ptCount val="19"/>
                <c:pt idx="0">
                  <c:v>4</c:v>
                </c:pt>
                <c:pt idx="1">
                  <c:v>19</c:v>
                </c:pt>
                <c:pt idx="2">
                  <c:v>34</c:v>
                </c:pt>
                <c:pt idx="3">
                  <c:v>56</c:v>
                </c:pt>
                <c:pt idx="4">
                  <c:v>76</c:v>
                </c:pt>
                <c:pt idx="5">
                  <c:v>98</c:v>
                </c:pt>
                <c:pt idx="6">
                  <c:v>120</c:v>
                </c:pt>
                <c:pt idx="7">
                  <c:v>142</c:v>
                </c:pt>
                <c:pt idx="8">
                  <c:v>164</c:v>
                </c:pt>
                <c:pt idx="9">
                  <c:v>186</c:v>
                </c:pt>
                <c:pt idx="10">
                  <c:v>208</c:v>
                </c:pt>
                <c:pt idx="11">
                  <c:v>228</c:v>
                </c:pt>
                <c:pt idx="12">
                  <c:v>248</c:v>
                </c:pt>
                <c:pt idx="13">
                  <c:v>268</c:v>
                </c:pt>
                <c:pt idx="14">
                  <c:v>280</c:v>
                </c:pt>
                <c:pt idx="15">
                  <c:v>287</c:v>
                </c:pt>
                <c:pt idx="16">
                  <c:v>287</c:v>
                </c:pt>
                <c:pt idx="17">
                  <c:v>287</c:v>
                </c:pt>
                <c:pt idx="18">
                  <c:v>287</c:v>
                </c:pt>
              </c:numCache>
            </c:numRef>
          </c:val>
          <c:smooth val="0"/>
          <c:extLst>
            <c:ext xmlns:c16="http://schemas.microsoft.com/office/drawing/2014/chart" uri="{C3380CC4-5D6E-409C-BE32-E72D297353CC}">
              <c16:uniqueId val="{00000002-CB9B-4C68-B4A4-51D4A7F7040D}"/>
            </c:ext>
          </c:extLst>
        </c:ser>
        <c:ser>
          <c:idx val="3"/>
          <c:order val="3"/>
          <c:tx>
            <c:strRef>
              <c:f>'S-Curve Erection'!$E$2</c:f>
              <c:strCache>
                <c:ptCount val="1"/>
                <c:pt idx="0">
                  <c:v>Cum. Ere. Actual</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cat>
            <c:numRef>
              <c:f>'S-Curve Erection'!$A$3:$A$21</c:f>
              <c:numCache>
                <c:formatCode>mmm\-yy</c:formatCode>
                <c:ptCount val="19"/>
                <c:pt idx="0">
                  <c:v>45444</c:v>
                </c:pt>
                <c:pt idx="1">
                  <c:v>45474</c:v>
                </c:pt>
                <c:pt idx="2">
                  <c:v>45505</c:v>
                </c:pt>
                <c:pt idx="3">
                  <c:v>45536</c:v>
                </c:pt>
                <c:pt idx="4">
                  <c:v>45566</c:v>
                </c:pt>
                <c:pt idx="5">
                  <c:v>45597</c:v>
                </c:pt>
                <c:pt idx="6">
                  <c:v>45627</c:v>
                </c:pt>
                <c:pt idx="7">
                  <c:v>45658</c:v>
                </c:pt>
                <c:pt idx="8">
                  <c:v>45689</c:v>
                </c:pt>
                <c:pt idx="9">
                  <c:v>45717</c:v>
                </c:pt>
                <c:pt idx="10">
                  <c:v>45748</c:v>
                </c:pt>
                <c:pt idx="11">
                  <c:v>45778</c:v>
                </c:pt>
                <c:pt idx="12">
                  <c:v>45809</c:v>
                </c:pt>
                <c:pt idx="13">
                  <c:v>45839</c:v>
                </c:pt>
                <c:pt idx="14">
                  <c:v>45870</c:v>
                </c:pt>
                <c:pt idx="15">
                  <c:v>45901</c:v>
                </c:pt>
                <c:pt idx="16">
                  <c:v>45931</c:v>
                </c:pt>
                <c:pt idx="17">
                  <c:v>45962</c:v>
                </c:pt>
                <c:pt idx="18">
                  <c:v>45992</c:v>
                </c:pt>
              </c:numCache>
            </c:numRef>
          </c:cat>
          <c:val>
            <c:numRef>
              <c:f>'S-Curve Erection'!$E$3:$E$21</c:f>
              <c:numCache>
                <c:formatCode>General</c:formatCode>
                <c:ptCount val="19"/>
                <c:pt idx="0">
                  <c:v>0</c:v>
                </c:pt>
                <c:pt idx="1">
                  <c:v>0</c:v>
                </c:pt>
                <c:pt idx="2">
                  <c:v>0</c:v>
                </c:pt>
                <c:pt idx="3">
                  <c:v>2</c:v>
                </c:pt>
                <c:pt idx="4">
                  <c:v>7</c:v>
                </c:pt>
                <c:pt idx="5">
                  <c:v>9</c:v>
                </c:pt>
                <c:pt idx="6">
                  <c:v>22</c:v>
                </c:pt>
                <c:pt idx="7">
                  <c:v>47</c:v>
                </c:pt>
                <c:pt idx="8">
                  <c:v>68</c:v>
                </c:pt>
                <c:pt idx="9">
                  <c:v>93</c:v>
                </c:pt>
                <c:pt idx="10">
                  <c:v>104</c:v>
                </c:pt>
                <c:pt idx="11">
                  <c:v>104</c:v>
                </c:pt>
                <c:pt idx="12">
                  <c:v>104</c:v>
                </c:pt>
                <c:pt idx="13">
                  <c:v>112</c:v>
                </c:pt>
                <c:pt idx="14">
                  <c:v>156</c:v>
                </c:pt>
                <c:pt idx="15">
                  <c:v>221</c:v>
                </c:pt>
                <c:pt idx="16">
                  <c:v>257</c:v>
                </c:pt>
                <c:pt idx="17">
                  <c:v>281</c:v>
                </c:pt>
                <c:pt idx="18">
                  <c:v>294</c:v>
                </c:pt>
              </c:numCache>
            </c:numRef>
          </c:val>
          <c:smooth val="0"/>
          <c:extLst>
            <c:ext xmlns:c16="http://schemas.microsoft.com/office/drawing/2014/chart" uri="{C3380CC4-5D6E-409C-BE32-E72D297353CC}">
              <c16:uniqueId val="{00000003-CB9B-4C68-B4A4-51D4A7F7040D}"/>
            </c:ext>
          </c:extLst>
        </c:ser>
        <c:dLbls>
          <c:showLegendKey val="0"/>
          <c:showVal val="0"/>
          <c:showCatName val="0"/>
          <c:showSerName val="0"/>
          <c:showPercent val="0"/>
          <c:showBubbleSize val="0"/>
        </c:dLbls>
        <c:marker val="1"/>
        <c:smooth val="0"/>
        <c:axId val="208633935"/>
        <c:axId val="208632975"/>
      </c:lineChart>
      <c:dateAx>
        <c:axId val="208626735"/>
        <c:scaling>
          <c:orientation val="minMax"/>
        </c:scaling>
        <c:delete val="0"/>
        <c:axPos val="b"/>
        <c:numFmt formatCode="mmm\-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644495"/>
        <c:crosses val="autoZero"/>
        <c:auto val="1"/>
        <c:lblOffset val="100"/>
        <c:baseTimeUnit val="months"/>
      </c:dateAx>
      <c:valAx>
        <c:axId val="2086444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626735"/>
        <c:crosses val="autoZero"/>
        <c:crossBetween val="between"/>
      </c:valAx>
      <c:valAx>
        <c:axId val="20863297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633935"/>
        <c:crosses val="max"/>
        <c:crossBetween val="between"/>
      </c:valAx>
      <c:dateAx>
        <c:axId val="208633935"/>
        <c:scaling>
          <c:orientation val="minMax"/>
        </c:scaling>
        <c:delete val="1"/>
        <c:axPos val="b"/>
        <c:numFmt formatCode="mmm\-yy" sourceLinked="1"/>
        <c:majorTickMark val="out"/>
        <c:minorTickMark val="none"/>
        <c:tickLblPos val="nextTo"/>
        <c:crossAx val="208632975"/>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a:t>'S'</a:t>
            </a:r>
            <a:r>
              <a:rPr lang="en-IN" sz="2000" baseline="0"/>
              <a:t> Curve for Stringing</a:t>
            </a:r>
            <a:endParaRPr lang="en-IN" sz="2000"/>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'S-Curve Stringing'!$B$2</c:f>
              <c:strCache>
                <c:ptCount val="1"/>
                <c:pt idx="0">
                  <c:v>L2-Str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'S-Curve Stringing'!$A$3:$A$20</c:f>
              <c:numCache>
                <c:formatCode>mmm\-yy</c:formatCode>
                <c:ptCount val="18"/>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numCache>
            </c:numRef>
          </c:cat>
          <c:val>
            <c:numRef>
              <c:f>'S-Curve Stringing'!$B$3:$B$20</c:f>
              <c:numCache>
                <c:formatCode>0.00</c:formatCode>
                <c:ptCount val="18"/>
                <c:pt idx="0">
                  <c:v>4</c:v>
                </c:pt>
                <c:pt idx="1">
                  <c:v>4</c:v>
                </c:pt>
                <c:pt idx="2">
                  <c:v>8</c:v>
                </c:pt>
                <c:pt idx="3">
                  <c:v>8</c:v>
                </c:pt>
                <c:pt idx="4">
                  <c:v>8</c:v>
                </c:pt>
                <c:pt idx="5">
                  <c:v>8</c:v>
                </c:pt>
                <c:pt idx="6">
                  <c:v>10</c:v>
                </c:pt>
                <c:pt idx="7">
                  <c:v>10</c:v>
                </c:pt>
                <c:pt idx="8">
                  <c:v>10</c:v>
                </c:pt>
                <c:pt idx="9">
                  <c:v>10</c:v>
                </c:pt>
                <c:pt idx="10">
                  <c:v>8</c:v>
                </c:pt>
                <c:pt idx="11">
                  <c:v>8</c:v>
                </c:pt>
                <c:pt idx="12">
                  <c:v>8</c:v>
                </c:pt>
                <c:pt idx="13">
                  <c:v>4</c:v>
                </c:pt>
                <c:pt idx="14">
                  <c:v>4</c:v>
                </c:pt>
                <c:pt idx="15">
                  <c:v>0</c:v>
                </c:pt>
                <c:pt idx="16">
                  <c:v>0</c:v>
                </c:pt>
                <c:pt idx="17">
                  <c:v>0</c:v>
                </c:pt>
              </c:numCache>
            </c:numRef>
          </c:val>
          <c:extLst>
            <c:ext xmlns:c16="http://schemas.microsoft.com/office/drawing/2014/chart" uri="{C3380CC4-5D6E-409C-BE32-E72D297353CC}">
              <c16:uniqueId val="{00000000-270F-4CA7-A11A-A031F4AF369E}"/>
            </c:ext>
          </c:extLst>
        </c:ser>
        <c:ser>
          <c:idx val="1"/>
          <c:order val="1"/>
          <c:tx>
            <c:strRef>
              <c:f>'S-Curve Stringing'!$C$2</c:f>
              <c:strCache>
                <c:ptCount val="1"/>
                <c:pt idx="0">
                  <c:v>Act-Str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'S-Curve Stringing'!$A$3:$A$20</c:f>
              <c:numCache>
                <c:formatCode>mmm\-yy</c:formatCode>
                <c:ptCount val="18"/>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numCache>
            </c:numRef>
          </c:cat>
          <c:val>
            <c:numRef>
              <c:f>'S-Curve Stringing'!$C$3:$C$20</c:f>
              <c:numCache>
                <c:formatCode>General</c:formatCode>
                <c:ptCount val="18"/>
                <c:pt idx="7" formatCode="0.000">
                  <c:v>4.899</c:v>
                </c:pt>
                <c:pt idx="8" formatCode="0.000">
                  <c:v>6.7469999999999999</c:v>
                </c:pt>
                <c:pt idx="9" formatCode="0.000">
                  <c:v>4.7160000000000002</c:v>
                </c:pt>
                <c:pt idx="13" formatCode="0.000">
                  <c:v>5.1340000000000003</c:v>
                </c:pt>
                <c:pt idx="14" formatCode="0.000">
                  <c:v>4.9219999999999997</c:v>
                </c:pt>
                <c:pt idx="15" formatCode="0.000">
                  <c:v>4.9009999999999998</c:v>
                </c:pt>
              </c:numCache>
            </c:numRef>
          </c:val>
          <c:extLst>
            <c:ext xmlns:c16="http://schemas.microsoft.com/office/drawing/2014/chart" uri="{C3380CC4-5D6E-409C-BE32-E72D297353CC}">
              <c16:uniqueId val="{00000001-270F-4CA7-A11A-A031F4AF369E}"/>
            </c:ext>
          </c:extLst>
        </c:ser>
        <c:dLbls>
          <c:showLegendKey val="0"/>
          <c:showVal val="0"/>
          <c:showCatName val="0"/>
          <c:showSerName val="0"/>
          <c:showPercent val="0"/>
          <c:showBubbleSize val="0"/>
        </c:dLbls>
        <c:gapWidth val="150"/>
        <c:axId val="157005199"/>
        <c:axId val="157005679"/>
      </c:barChart>
      <c:lineChart>
        <c:grouping val="standard"/>
        <c:varyColors val="0"/>
        <c:ser>
          <c:idx val="2"/>
          <c:order val="2"/>
          <c:tx>
            <c:strRef>
              <c:f>'S-Curve Stringing'!$D$2</c:f>
              <c:strCache>
                <c:ptCount val="1"/>
                <c:pt idx="0">
                  <c:v>Cum. L2 Str</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numRef>
              <c:f>'S-Curve Stringing'!$A$3:$A$20</c:f>
              <c:numCache>
                <c:formatCode>mmm\-yy</c:formatCode>
                <c:ptCount val="18"/>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numCache>
            </c:numRef>
          </c:cat>
          <c:val>
            <c:numRef>
              <c:f>'S-Curve Stringing'!$D$3:$D$20</c:f>
              <c:numCache>
                <c:formatCode>0.00</c:formatCode>
                <c:ptCount val="18"/>
                <c:pt idx="0">
                  <c:v>4</c:v>
                </c:pt>
                <c:pt idx="1">
                  <c:v>8</c:v>
                </c:pt>
                <c:pt idx="2">
                  <c:v>16</c:v>
                </c:pt>
                <c:pt idx="3">
                  <c:v>24</c:v>
                </c:pt>
                <c:pt idx="4">
                  <c:v>32</c:v>
                </c:pt>
                <c:pt idx="5">
                  <c:v>40</c:v>
                </c:pt>
                <c:pt idx="6">
                  <c:v>50</c:v>
                </c:pt>
                <c:pt idx="7">
                  <c:v>60</c:v>
                </c:pt>
                <c:pt idx="8">
                  <c:v>70</c:v>
                </c:pt>
                <c:pt idx="9">
                  <c:v>80</c:v>
                </c:pt>
                <c:pt idx="10">
                  <c:v>88</c:v>
                </c:pt>
                <c:pt idx="11">
                  <c:v>96</c:v>
                </c:pt>
                <c:pt idx="12">
                  <c:v>104</c:v>
                </c:pt>
                <c:pt idx="13">
                  <c:v>108</c:v>
                </c:pt>
                <c:pt idx="14">
                  <c:v>112</c:v>
                </c:pt>
                <c:pt idx="15">
                  <c:v>112</c:v>
                </c:pt>
                <c:pt idx="16">
                  <c:v>112</c:v>
                </c:pt>
                <c:pt idx="17">
                  <c:v>112</c:v>
                </c:pt>
              </c:numCache>
            </c:numRef>
          </c:val>
          <c:smooth val="0"/>
          <c:extLst>
            <c:ext xmlns:c16="http://schemas.microsoft.com/office/drawing/2014/chart" uri="{C3380CC4-5D6E-409C-BE32-E72D297353CC}">
              <c16:uniqueId val="{00000002-270F-4CA7-A11A-A031F4AF369E}"/>
            </c:ext>
          </c:extLst>
        </c:ser>
        <c:ser>
          <c:idx val="3"/>
          <c:order val="3"/>
          <c:tx>
            <c:strRef>
              <c:f>'S-Curve Stringing'!$E$2</c:f>
              <c:strCache>
                <c:ptCount val="1"/>
                <c:pt idx="0">
                  <c:v>Cum. Str Actual</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cat>
            <c:numRef>
              <c:f>'S-Curve Stringing'!$A$3:$A$20</c:f>
              <c:numCache>
                <c:formatCode>mmm\-yy</c:formatCode>
                <c:ptCount val="18"/>
                <c:pt idx="0">
                  <c:v>45505</c:v>
                </c:pt>
                <c:pt idx="1">
                  <c:v>45536</c:v>
                </c:pt>
                <c:pt idx="2">
                  <c:v>45566</c:v>
                </c:pt>
                <c:pt idx="3">
                  <c:v>45597</c:v>
                </c:pt>
                <c:pt idx="4">
                  <c:v>45627</c:v>
                </c:pt>
                <c:pt idx="5">
                  <c:v>45658</c:v>
                </c:pt>
                <c:pt idx="6">
                  <c:v>45689</c:v>
                </c:pt>
                <c:pt idx="7">
                  <c:v>45717</c:v>
                </c:pt>
                <c:pt idx="8">
                  <c:v>45748</c:v>
                </c:pt>
                <c:pt idx="9">
                  <c:v>45778</c:v>
                </c:pt>
                <c:pt idx="10">
                  <c:v>45809</c:v>
                </c:pt>
                <c:pt idx="11">
                  <c:v>45839</c:v>
                </c:pt>
                <c:pt idx="12">
                  <c:v>45870</c:v>
                </c:pt>
                <c:pt idx="13">
                  <c:v>45901</c:v>
                </c:pt>
                <c:pt idx="14">
                  <c:v>45931</c:v>
                </c:pt>
                <c:pt idx="15">
                  <c:v>45962</c:v>
                </c:pt>
                <c:pt idx="16">
                  <c:v>45992</c:v>
                </c:pt>
                <c:pt idx="17">
                  <c:v>46023</c:v>
                </c:pt>
              </c:numCache>
            </c:numRef>
          </c:cat>
          <c:val>
            <c:numRef>
              <c:f>'S-Curve Stringing'!$E$3:$E$20</c:f>
              <c:numCache>
                <c:formatCode>0</c:formatCode>
                <c:ptCount val="18"/>
                <c:pt idx="0">
                  <c:v>0</c:v>
                </c:pt>
                <c:pt idx="1">
                  <c:v>0</c:v>
                </c:pt>
                <c:pt idx="2">
                  <c:v>0</c:v>
                </c:pt>
                <c:pt idx="3">
                  <c:v>0</c:v>
                </c:pt>
                <c:pt idx="4">
                  <c:v>0</c:v>
                </c:pt>
                <c:pt idx="5">
                  <c:v>0</c:v>
                </c:pt>
                <c:pt idx="6">
                  <c:v>0</c:v>
                </c:pt>
                <c:pt idx="7" formatCode="0.000">
                  <c:v>4.899</c:v>
                </c:pt>
                <c:pt idx="8" formatCode="0.000">
                  <c:v>11.646000000000001</c:v>
                </c:pt>
                <c:pt idx="9" formatCode="0.000">
                  <c:v>16.362000000000002</c:v>
                </c:pt>
                <c:pt idx="10" formatCode="0.000">
                  <c:v>16.362000000000002</c:v>
                </c:pt>
                <c:pt idx="11" formatCode="0.000">
                  <c:v>16.362000000000002</c:v>
                </c:pt>
                <c:pt idx="12" formatCode="0.000">
                  <c:v>16.362000000000002</c:v>
                </c:pt>
                <c:pt idx="13" formatCode="0.000">
                  <c:v>21.496000000000002</c:v>
                </c:pt>
                <c:pt idx="14" formatCode="0.000">
                  <c:v>26.418000000000003</c:v>
                </c:pt>
                <c:pt idx="15" formatCode="0.000">
                  <c:v>31.319000000000003</c:v>
                </c:pt>
                <c:pt idx="16" formatCode="0.000">
                  <c:v>31.319000000000003</c:v>
                </c:pt>
                <c:pt idx="17" formatCode="0.000">
                  <c:v>31.319000000000003</c:v>
                </c:pt>
              </c:numCache>
            </c:numRef>
          </c:val>
          <c:smooth val="0"/>
          <c:extLst>
            <c:ext xmlns:c16="http://schemas.microsoft.com/office/drawing/2014/chart" uri="{C3380CC4-5D6E-409C-BE32-E72D297353CC}">
              <c16:uniqueId val="{00000003-270F-4CA7-A11A-A031F4AF369E}"/>
            </c:ext>
          </c:extLst>
        </c:ser>
        <c:dLbls>
          <c:showLegendKey val="0"/>
          <c:showVal val="0"/>
          <c:showCatName val="0"/>
          <c:showSerName val="0"/>
          <c:showPercent val="0"/>
          <c:showBubbleSize val="0"/>
        </c:dLbls>
        <c:marker val="1"/>
        <c:smooth val="0"/>
        <c:axId val="157009999"/>
        <c:axId val="157016719"/>
      </c:lineChart>
      <c:dateAx>
        <c:axId val="157005199"/>
        <c:scaling>
          <c:orientation val="minMax"/>
        </c:scaling>
        <c:delete val="0"/>
        <c:axPos val="b"/>
        <c:numFmt formatCode="mmm\-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005679"/>
        <c:crosses val="autoZero"/>
        <c:auto val="1"/>
        <c:lblOffset val="100"/>
        <c:baseTimeUnit val="months"/>
      </c:dateAx>
      <c:valAx>
        <c:axId val="15700567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005199"/>
        <c:crosses val="autoZero"/>
        <c:crossBetween val="between"/>
      </c:valAx>
      <c:valAx>
        <c:axId val="157016719"/>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009999"/>
        <c:crosses val="max"/>
        <c:crossBetween val="between"/>
      </c:valAx>
      <c:dateAx>
        <c:axId val="157009999"/>
        <c:scaling>
          <c:orientation val="minMax"/>
        </c:scaling>
        <c:delete val="1"/>
        <c:axPos val="b"/>
        <c:numFmt formatCode="mmm\-yy" sourceLinked="1"/>
        <c:majorTickMark val="out"/>
        <c:minorTickMark val="none"/>
        <c:tickLblPos val="nextTo"/>
        <c:crossAx val="157016719"/>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hyperlink" Target="#'Location Summary'!Print_Titles"/><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1" Type="http://schemas.openxmlformats.org/officeDocument/2006/relationships/hyperlink" Target="#TA413_PBNTL!A1"/></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26</xdr:col>
      <xdr:colOff>3886</xdr:colOff>
      <xdr:row>4</xdr:row>
      <xdr:rowOff>57150</xdr:rowOff>
    </xdr:from>
    <xdr:to>
      <xdr:col>26</xdr:col>
      <xdr:colOff>349897</xdr:colOff>
      <xdr:row>6</xdr:row>
      <xdr:rowOff>0</xdr:rowOff>
    </xdr:to>
    <xdr:sp macro="" textlink="">
      <xdr:nvSpPr>
        <xdr:cNvPr id="2" name="AutoShape 46">
          <a:extLst>
            <a:ext uri="{FF2B5EF4-FFF2-40B4-BE49-F238E27FC236}">
              <a16:creationId xmlns:a16="http://schemas.microsoft.com/office/drawing/2014/main" id="{CF005676-17D0-43C8-A2B1-B77A4F184F08}"/>
            </a:ext>
          </a:extLst>
        </xdr:cNvPr>
        <xdr:cNvSpPr>
          <a:spLocks noChangeArrowheads="1"/>
        </xdr:cNvSpPr>
      </xdr:nvSpPr>
      <xdr:spPr bwMode="auto">
        <a:xfrm>
          <a:off x="7857151" y="931895"/>
          <a:ext cx="346011" cy="3024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26</xdr:col>
      <xdr:colOff>72427</xdr:colOff>
      <xdr:row>3</xdr:row>
      <xdr:rowOff>134794</xdr:rowOff>
    </xdr:from>
    <xdr:to>
      <xdr:col>26</xdr:col>
      <xdr:colOff>213975</xdr:colOff>
      <xdr:row>4</xdr:row>
      <xdr:rowOff>114300</xdr:rowOff>
    </xdr:to>
    <xdr:sp macro="" textlink="">
      <xdr:nvSpPr>
        <xdr:cNvPr id="3" name="6-Point Star 527">
          <a:extLst>
            <a:ext uri="{FF2B5EF4-FFF2-40B4-BE49-F238E27FC236}">
              <a16:creationId xmlns:a16="http://schemas.microsoft.com/office/drawing/2014/main" id="{CB8D2921-AB9E-4D3A-9877-6636B5BB0C81}"/>
            </a:ext>
          </a:extLst>
        </xdr:cNvPr>
        <xdr:cNvSpPr/>
      </xdr:nvSpPr>
      <xdr:spPr>
        <a:xfrm>
          <a:off x="7825777" y="811069"/>
          <a:ext cx="141548" cy="170006"/>
        </a:xfrm>
        <a:prstGeom prst="star6">
          <a:avLst/>
        </a:prstGeom>
        <a:solidFill>
          <a:srgbClr val="002060"/>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219075</xdr:colOff>
      <xdr:row>4</xdr:row>
      <xdr:rowOff>66675</xdr:rowOff>
    </xdr:from>
    <xdr:to>
      <xdr:col>28</xdr:col>
      <xdr:colOff>123825</xdr:colOff>
      <xdr:row>4</xdr:row>
      <xdr:rowOff>76200</xdr:rowOff>
    </xdr:to>
    <xdr:sp macro="" textlink="">
      <xdr:nvSpPr>
        <xdr:cNvPr id="4" name="Line 10720">
          <a:extLst>
            <a:ext uri="{FF2B5EF4-FFF2-40B4-BE49-F238E27FC236}">
              <a16:creationId xmlns:a16="http://schemas.microsoft.com/office/drawing/2014/main" id="{69790BD6-9C35-4431-963D-95BB16BC3642}"/>
            </a:ext>
          </a:extLst>
        </xdr:cNvPr>
        <xdr:cNvSpPr>
          <a:spLocks noChangeShapeType="1"/>
        </xdr:cNvSpPr>
      </xdr:nvSpPr>
      <xdr:spPr bwMode="auto">
        <a:xfrm>
          <a:off x="7972425" y="933450"/>
          <a:ext cx="5334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25</xdr:col>
      <xdr:colOff>57150</xdr:colOff>
      <xdr:row>3</xdr:row>
      <xdr:rowOff>66675</xdr:rowOff>
    </xdr:from>
    <xdr:to>
      <xdr:col>26</xdr:col>
      <xdr:colOff>180975</xdr:colOff>
      <xdr:row>3</xdr:row>
      <xdr:rowOff>142875</xdr:rowOff>
    </xdr:to>
    <xdr:sp macro="" textlink="">
      <xdr:nvSpPr>
        <xdr:cNvPr id="5" name="Freeform 10707">
          <a:extLst>
            <a:ext uri="{FF2B5EF4-FFF2-40B4-BE49-F238E27FC236}">
              <a16:creationId xmlns:a16="http://schemas.microsoft.com/office/drawing/2014/main" id="{232EFE4C-2D8C-46C6-8F5B-73F4B8FE68CE}"/>
            </a:ext>
          </a:extLst>
        </xdr:cNvPr>
        <xdr:cNvSpPr>
          <a:spLocks/>
        </xdr:cNvSpPr>
      </xdr:nvSpPr>
      <xdr:spPr bwMode="auto">
        <a:xfrm>
          <a:off x="7524750" y="742950"/>
          <a:ext cx="409575" cy="762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FF"/>
        </a:solidFill>
        <a:ln w="15875">
          <a:solidFill>
            <a:srgbClr val="000000"/>
          </a:solidFill>
          <a:prstDash val="sysDash"/>
          <a:round/>
          <a:headEnd/>
          <a:tailEnd/>
        </a:ln>
      </xdr:spPr>
    </xdr:sp>
    <xdr:clientData/>
  </xdr:twoCellAnchor>
  <xdr:twoCellAnchor>
    <xdr:from>
      <xdr:col>26</xdr:col>
      <xdr:colOff>219075</xdr:colOff>
      <xdr:row>5</xdr:row>
      <xdr:rowOff>76200</xdr:rowOff>
    </xdr:from>
    <xdr:to>
      <xdr:col>28</xdr:col>
      <xdr:colOff>123825</xdr:colOff>
      <xdr:row>5</xdr:row>
      <xdr:rowOff>85725</xdr:rowOff>
    </xdr:to>
    <xdr:sp macro="" textlink="">
      <xdr:nvSpPr>
        <xdr:cNvPr id="6" name="Line 10720">
          <a:extLst>
            <a:ext uri="{FF2B5EF4-FFF2-40B4-BE49-F238E27FC236}">
              <a16:creationId xmlns:a16="http://schemas.microsoft.com/office/drawing/2014/main" id="{1DD1C7A7-A1B5-4B66-BFAF-E9250DB541A8}"/>
            </a:ext>
          </a:extLst>
        </xdr:cNvPr>
        <xdr:cNvSpPr>
          <a:spLocks noChangeShapeType="1"/>
        </xdr:cNvSpPr>
      </xdr:nvSpPr>
      <xdr:spPr bwMode="auto">
        <a:xfrm>
          <a:off x="7972425" y="1133475"/>
          <a:ext cx="5334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26</xdr:col>
      <xdr:colOff>209550</xdr:colOff>
      <xdr:row>6</xdr:row>
      <xdr:rowOff>142875</xdr:rowOff>
    </xdr:from>
    <xdr:to>
      <xdr:col>28</xdr:col>
      <xdr:colOff>114300</xdr:colOff>
      <xdr:row>7</xdr:row>
      <xdr:rowOff>0</xdr:rowOff>
    </xdr:to>
    <xdr:sp macro="" textlink="">
      <xdr:nvSpPr>
        <xdr:cNvPr id="7" name="Line 10720">
          <a:extLst>
            <a:ext uri="{FF2B5EF4-FFF2-40B4-BE49-F238E27FC236}">
              <a16:creationId xmlns:a16="http://schemas.microsoft.com/office/drawing/2014/main" id="{7DCAC793-735C-441F-96FE-FA8723DAF2CA}"/>
            </a:ext>
          </a:extLst>
        </xdr:cNvPr>
        <xdr:cNvSpPr>
          <a:spLocks noChangeShapeType="1"/>
        </xdr:cNvSpPr>
      </xdr:nvSpPr>
      <xdr:spPr bwMode="auto">
        <a:xfrm>
          <a:off x="7962900" y="1362075"/>
          <a:ext cx="533400" cy="19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26</xdr:col>
      <xdr:colOff>209550</xdr:colOff>
      <xdr:row>3</xdr:row>
      <xdr:rowOff>66675</xdr:rowOff>
    </xdr:from>
    <xdr:to>
      <xdr:col>28</xdr:col>
      <xdr:colOff>114300</xdr:colOff>
      <xdr:row>3</xdr:row>
      <xdr:rowOff>76200</xdr:rowOff>
    </xdr:to>
    <xdr:sp macro="" textlink="">
      <xdr:nvSpPr>
        <xdr:cNvPr id="8" name="Line 10720">
          <a:extLst>
            <a:ext uri="{FF2B5EF4-FFF2-40B4-BE49-F238E27FC236}">
              <a16:creationId xmlns:a16="http://schemas.microsoft.com/office/drawing/2014/main" id="{0458AA52-65DF-43A8-BCE2-45506C5B1406}"/>
            </a:ext>
          </a:extLst>
        </xdr:cNvPr>
        <xdr:cNvSpPr>
          <a:spLocks noChangeShapeType="1"/>
        </xdr:cNvSpPr>
      </xdr:nvSpPr>
      <xdr:spPr bwMode="auto">
        <a:xfrm>
          <a:off x="7962900" y="742950"/>
          <a:ext cx="5334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26</xdr:col>
      <xdr:colOff>219075</xdr:colOff>
      <xdr:row>8</xdr:row>
      <xdr:rowOff>95250</xdr:rowOff>
    </xdr:from>
    <xdr:to>
      <xdr:col>28</xdr:col>
      <xdr:colOff>123825</xdr:colOff>
      <xdr:row>8</xdr:row>
      <xdr:rowOff>104775</xdr:rowOff>
    </xdr:to>
    <xdr:sp macro="" textlink="">
      <xdr:nvSpPr>
        <xdr:cNvPr id="9" name="Line 10720">
          <a:extLst>
            <a:ext uri="{FF2B5EF4-FFF2-40B4-BE49-F238E27FC236}">
              <a16:creationId xmlns:a16="http://schemas.microsoft.com/office/drawing/2014/main" id="{E97A2E4D-6283-470F-9D2E-4596C9755510}"/>
            </a:ext>
          </a:extLst>
        </xdr:cNvPr>
        <xdr:cNvSpPr>
          <a:spLocks noChangeShapeType="1"/>
        </xdr:cNvSpPr>
      </xdr:nvSpPr>
      <xdr:spPr bwMode="auto">
        <a:xfrm>
          <a:off x="7972425" y="1666875"/>
          <a:ext cx="53340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35</xdr:col>
      <xdr:colOff>1</xdr:colOff>
      <xdr:row>4</xdr:row>
      <xdr:rowOff>57151</xdr:rowOff>
    </xdr:from>
    <xdr:to>
      <xdr:col>36</xdr:col>
      <xdr:colOff>1</xdr:colOff>
      <xdr:row>6</xdr:row>
      <xdr:rowOff>1</xdr:rowOff>
    </xdr:to>
    <xdr:sp macro="" textlink="">
      <xdr:nvSpPr>
        <xdr:cNvPr id="10" name="AutoShape 46">
          <a:extLst>
            <a:ext uri="{FF2B5EF4-FFF2-40B4-BE49-F238E27FC236}">
              <a16:creationId xmlns:a16="http://schemas.microsoft.com/office/drawing/2014/main" id="{66D55884-CDC9-49BF-9B88-BEFAE0974299}"/>
            </a:ext>
          </a:extLst>
        </xdr:cNvPr>
        <xdr:cNvSpPr>
          <a:spLocks noChangeArrowheads="1"/>
        </xdr:cNvSpPr>
      </xdr:nvSpPr>
      <xdr:spPr bwMode="auto">
        <a:xfrm>
          <a:off x="10382251" y="923926"/>
          <a:ext cx="285750" cy="29527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35</xdr:col>
      <xdr:colOff>81952</xdr:colOff>
      <xdr:row>3</xdr:row>
      <xdr:rowOff>134794</xdr:rowOff>
    </xdr:from>
    <xdr:to>
      <xdr:col>35</xdr:col>
      <xdr:colOff>223500</xdr:colOff>
      <xdr:row>4</xdr:row>
      <xdr:rowOff>114300</xdr:rowOff>
    </xdr:to>
    <xdr:sp macro="" textlink="">
      <xdr:nvSpPr>
        <xdr:cNvPr id="11" name="6-Point Star 717">
          <a:extLst>
            <a:ext uri="{FF2B5EF4-FFF2-40B4-BE49-F238E27FC236}">
              <a16:creationId xmlns:a16="http://schemas.microsoft.com/office/drawing/2014/main" id="{D04D807F-50AD-486C-B544-F6F8C8386CDE}"/>
            </a:ext>
          </a:extLst>
        </xdr:cNvPr>
        <xdr:cNvSpPr/>
      </xdr:nvSpPr>
      <xdr:spPr>
        <a:xfrm>
          <a:off x="10464202" y="811069"/>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104775</xdr:colOff>
      <xdr:row>3</xdr:row>
      <xdr:rowOff>47625</xdr:rowOff>
    </xdr:from>
    <xdr:to>
      <xdr:col>35</xdr:col>
      <xdr:colOff>190500</xdr:colOff>
      <xdr:row>3</xdr:row>
      <xdr:rowOff>161925</xdr:rowOff>
    </xdr:to>
    <xdr:sp macro="" textlink="">
      <xdr:nvSpPr>
        <xdr:cNvPr id="12" name="Freeform 10707">
          <a:extLst>
            <a:ext uri="{FF2B5EF4-FFF2-40B4-BE49-F238E27FC236}">
              <a16:creationId xmlns:a16="http://schemas.microsoft.com/office/drawing/2014/main" id="{A7D95960-0925-45FE-A6B6-07F9D039E1A7}"/>
            </a:ext>
          </a:extLst>
        </xdr:cNvPr>
        <xdr:cNvSpPr>
          <a:spLocks/>
        </xdr:cNvSpPr>
      </xdr:nvSpPr>
      <xdr:spPr bwMode="auto">
        <a:xfrm>
          <a:off x="10201275" y="723900"/>
          <a:ext cx="371475" cy="1143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35</xdr:col>
      <xdr:colOff>200025</xdr:colOff>
      <xdr:row>3</xdr:row>
      <xdr:rowOff>47625</xdr:rowOff>
    </xdr:from>
    <xdr:to>
      <xdr:col>37</xdr:col>
      <xdr:colOff>104775</xdr:colOff>
      <xdr:row>3</xdr:row>
      <xdr:rowOff>57150</xdr:rowOff>
    </xdr:to>
    <xdr:sp macro="" textlink="">
      <xdr:nvSpPr>
        <xdr:cNvPr id="13" name="Line 10720">
          <a:extLst>
            <a:ext uri="{FF2B5EF4-FFF2-40B4-BE49-F238E27FC236}">
              <a16:creationId xmlns:a16="http://schemas.microsoft.com/office/drawing/2014/main" id="{3D197590-FA0F-41A8-8AD6-E43C28B2F2A2}"/>
            </a:ext>
          </a:extLst>
        </xdr:cNvPr>
        <xdr:cNvSpPr>
          <a:spLocks noChangeShapeType="1"/>
        </xdr:cNvSpPr>
      </xdr:nvSpPr>
      <xdr:spPr bwMode="auto">
        <a:xfrm>
          <a:off x="10582275" y="723900"/>
          <a:ext cx="4762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35</xdr:col>
      <xdr:colOff>209550</xdr:colOff>
      <xdr:row>7</xdr:row>
      <xdr:rowOff>76200</xdr:rowOff>
    </xdr:from>
    <xdr:to>
      <xdr:col>37</xdr:col>
      <xdr:colOff>114300</xdr:colOff>
      <xdr:row>7</xdr:row>
      <xdr:rowOff>85725</xdr:rowOff>
    </xdr:to>
    <xdr:sp macro="" textlink="">
      <xdr:nvSpPr>
        <xdr:cNvPr id="14" name="Line 10720">
          <a:extLst>
            <a:ext uri="{FF2B5EF4-FFF2-40B4-BE49-F238E27FC236}">
              <a16:creationId xmlns:a16="http://schemas.microsoft.com/office/drawing/2014/main" id="{D7D27B92-0C2E-4AB7-8870-ACECCD903965}"/>
            </a:ext>
          </a:extLst>
        </xdr:cNvPr>
        <xdr:cNvSpPr>
          <a:spLocks noChangeShapeType="1"/>
        </xdr:cNvSpPr>
      </xdr:nvSpPr>
      <xdr:spPr bwMode="auto">
        <a:xfrm>
          <a:off x="10591800" y="1457325"/>
          <a:ext cx="4762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35</xdr:col>
      <xdr:colOff>276225</xdr:colOff>
      <xdr:row>8</xdr:row>
      <xdr:rowOff>85725</xdr:rowOff>
    </xdr:from>
    <xdr:to>
      <xdr:col>37</xdr:col>
      <xdr:colOff>180975</xdr:colOff>
      <xdr:row>8</xdr:row>
      <xdr:rowOff>95250</xdr:rowOff>
    </xdr:to>
    <xdr:sp macro="" textlink="">
      <xdr:nvSpPr>
        <xdr:cNvPr id="15" name="Line 10720">
          <a:extLst>
            <a:ext uri="{FF2B5EF4-FFF2-40B4-BE49-F238E27FC236}">
              <a16:creationId xmlns:a16="http://schemas.microsoft.com/office/drawing/2014/main" id="{19E9A1DF-B2D8-42E1-BD06-15AD86440EF0}"/>
            </a:ext>
          </a:extLst>
        </xdr:cNvPr>
        <xdr:cNvSpPr>
          <a:spLocks noChangeShapeType="1"/>
        </xdr:cNvSpPr>
      </xdr:nvSpPr>
      <xdr:spPr bwMode="auto">
        <a:xfrm>
          <a:off x="10658475" y="1657350"/>
          <a:ext cx="4762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36</xdr:col>
      <xdr:colOff>180975</xdr:colOff>
      <xdr:row>9</xdr:row>
      <xdr:rowOff>133350</xdr:rowOff>
    </xdr:from>
    <xdr:to>
      <xdr:col>37</xdr:col>
      <xdr:colOff>152400</xdr:colOff>
      <xdr:row>9</xdr:row>
      <xdr:rowOff>133350</xdr:rowOff>
    </xdr:to>
    <xdr:sp macro="" textlink="">
      <xdr:nvSpPr>
        <xdr:cNvPr id="16" name="Line 10720">
          <a:extLst>
            <a:ext uri="{FF2B5EF4-FFF2-40B4-BE49-F238E27FC236}">
              <a16:creationId xmlns:a16="http://schemas.microsoft.com/office/drawing/2014/main" id="{583BDA3A-2069-4AF5-8BC9-FC0366D4B6E5}"/>
            </a:ext>
          </a:extLst>
        </xdr:cNvPr>
        <xdr:cNvSpPr>
          <a:spLocks noChangeShapeType="1"/>
        </xdr:cNvSpPr>
      </xdr:nvSpPr>
      <xdr:spPr bwMode="auto">
        <a:xfrm>
          <a:off x="10848975" y="1895475"/>
          <a:ext cx="2571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35</xdr:col>
      <xdr:colOff>209550</xdr:colOff>
      <xdr:row>5</xdr:row>
      <xdr:rowOff>47625</xdr:rowOff>
    </xdr:from>
    <xdr:to>
      <xdr:col>37</xdr:col>
      <xdr:colOff>114300</xdr:colOff>
      <xdr:row>5</xdr:row>
      <xdr:rowOff>57150</xdr:rowOff>
    </xdr:to>
    <xdr:sp macro="" textlink="">
      <xdr:nvSpPr>
        <xdr:cNvPr id="17" name="Line 10720">
          <a:extLst>
            <a:ext uri="{FF2B5EF4-FFF2-40B4-BE49-F238E27FC236}">
              <a16:creationId xmlns:a16="http://schemas.microsoft.com/office/drawing/2014/main" id="{689933BF-130A-455A-9DB3-8EBB21E8665E}"/>
            </a:ext>
          </a:extLst>
        </xdr:cNvPr>
        <xdr:cNvSpPr>
          <a:spLocks noChangeShapeType="1"/>
        </xdr:cNvSpPr>
      </xdr:nvSpPr>
      <xdr:spPr bwMode="auto">
        <a:xfrm>
          <a:off x="10591800" y="1104900"/>
          <a:ext cx="4762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35</xdr:col>
      <xdr:colOff>228600</xdr:colOff>
      <xdr:row>4</xdr:row>
      <xdr:rowOff>47625</xdr:rowOff>
    </xdr:from>
    <xdr:to>
      <xdr:col>37</xdr:col>
      <xdr:colOff>133350</xdr:colOff>
      <xdr:row>4</xdr:row>
      <xdr:rowOff>57150</xdr:rowOff>
    </xdr:to>
    <xdr:sp macro="" textlink="">
      <xdr:nvSpPr>
        <xdr:cNvPr id="18" name="Line 10720">
          <a:extLst>
            <a:ext uri="{FF2B5EF4-FFF2-40B4-BE49-F238E27FC236}">
              <a16:creationId xmlns:a16="http://schemas.microsoft.com/office/drawing/2014/main" id="{1E5939D7-E222-4A61-BEF3-B723EFB4D622}"/>
            </a:ext>
          </a:extLst>
        </xdr:cNvPr>
        <xdr:cNvSpPr>
          <a:spLocks noChangeShapeType="1"/>
        </xdr:cNvSpPr>
      </xdr:nvSpPr>
      <xdr:spPr bwMode="auto">
        <a:xfrm>
          <a:off x="10610850" y="914400"/>
          <a:ext cx="476250" cy="9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16</xdr:col>
      <xdr:colOff>0</xdr:colOff>
      <xdr:row>15</xdr:row>
      <xdr:rowOff>0</xdr:rowOff>
    </xdr:from>
    <xdr:to>
      <xdr:col>16</xdr:col>
      <xdr:colOff>0</xdr:colOff>
      <xdr:row>15</xdr:row>
      <xdr:rowOff>0</xdr:rowOff>
    </xdr:to>
    <xdr:sp macro="" textlink="">
      <xdr:nvSpPr>
        <xdr:cNvPr id="19" name="AutoShape 46">
          <a:extLst>
            <a:ext uri="{FF2B5EF4-FFF2-40B4-BE49-F238E27FC236}">
              <a16:creationId xmlns:a16="http://schemas.microsoft.com/office/drawing/2014/main" id="{E2C23833-3899-4D92-8F01-A473EFCC0C1F}"/>
            </a:ext>
          </a:extLst>
        </xdr:cNvPr>
        <xdr:cNvSpPr>
          <a:spLocks noChangeArrowheads="1"/>
        </xdr:cNvSpPr>
      </xdr:nvSpPr>
      <xdr:spPr bwMode="auto">
        <a:xfrm>
          <a:off x="4895850" y="2905125"/>
          <a:ext cx="0" cy="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15</xdr:row>
      <xdr:rowOff>0</xdr:rowOff>
    </xdr:from>
    <xdr:to>
      <xdr:col>16</xdr:col>
      <xdr:colOff>0</xdr:colOff>
      <xdr:row>15</xdr:row>
      <xdr:rowOff>0</xdr:rowOff>
    </xdr:to>
    <xdr:sp macro="" textlink="">
      <xdr:nvSpPr>
        <xdr:cNvPr id="20" name="AutoShape 46">
          <a:extLst>
            <a:ext uri="{FF2B5EF4-FFF2-40B4-BE49-F238E27FC236}">
              <a16:creationId xmlns:a16="http://schemas.microsoft.com/office/drawing/2014/main" id="{A3615F94-A939-4918-9B34-A4CBA25977AB}"/>
            </a:ext>
          </a:extLst>
        </xdr:cNvPr>
        <xdr:cNvSpPr>
          <a:spLocks noChangeArrowheads="1"/>
        </xdr:cNvSpPr>
      </xdr:nvSpPr>
      <xdr:spPr bwMode="auto">
        <a:xfrm>
          <a:off x="4895850" y="2905125"/>
          <a:ext cx="0" cy="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15</xdr:row>
      <xdr:rowOff>0</xdr:rowOff>
    </xdr:from>
    <xdr:to>
      <xdr:col>16</xdr:col>
      <xdr:colOff>0</xdr:colOff>
      <xdr:row>15</xdr:row>
      <xdr:rowOff>0</xdr:rowOff>
    </xdr:to>
    <xdr:sp macro="" textlink="">
      <xdr:nvSpPr>
        <xdr:cNvPr id="21" name="AutoShape 46">
          <a:extLst>
            <a:ext uri="{FF2B5EF4-FFF2-40B4-BE49-F238E27FC236}">
              <a16:creationId xmlns:a16="http://schemas.microsoft.com/office/drawing/2014/main" id="{F6011971-4A0F-40C9-B8D0-BA19F1FA5358}"/>
            </a:ext>
          </a:extLst>
        </xdr:cNvPr>
        <xdr:cNvSpPr>
          <a:spLocks noChangeArrowheads="1"/>
        </xdr:cNvSpPr>
      </xdr:nvSpPr>
      <xdr:spPr bwMode="auto">
        <a:xfrm>
          <a:off x="4895850" y="2905125"/>
          <a:ext cx="0" cy="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15</xdr:row>
      <xdr:rowOff>0</xdr:rowOff>
    </xdr:from>
    <xdr:to>
      <xdr:col>16</xdr:col>
      <xdr:colOff>0</xdr:colOff>
      <xdr:row>15</xdr:row>
      <xdr:rowOff>0</xdr:rowOff>
    </xdr:to>
    <xdr:sp macro="" textlink="">
      <xdr:nvSpPr>
        <xdr:cNvPr id="22" name="AutoShape 46">
          <a:extLst>
            <a:ext uri="{FF2B5EF4-FFF2-40B4-BE49-F238E27FC236}">
              <a16:creationId xmlns:a16="http://schemas.microsoft.com/office/drawing/2014/main" id="{8C6A6DC3-5E1E-4501-9160-7CA899C2329F}"/>
            </a:ext>
          </a:extLst>
        </xdr:cNvPr>
        <xdr:cNvSpPr>
          <a:spLocks noChangeArrowheads="1"/>
        </xdr:cNvSpPr>
      </xdr:nvSpPr>
      <xdr:spPr bwMode="auto">
        <a:xfrm>
          <a:off x="4895850" y="2905125"/>
          <a:ext cx="0" cy="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15</xdr:row>
      <xdr:rowOff>0</xdr:rowOff>
    </xdr:from>
    <xdr:to>
      <xdr:col>16</xdr:col>
      <xdr:colOff>0</xdr:colOff>
      <xdr:row>15</xdr:row>
      <xdr:rowOff>0</xdr:rowOff>
    </xdr:to>
    <xdr:sp macro="" textlink="">
      <xdr:nvSpPr>
        <xdr:cNvPr id="23" name="AutoShape 46">
          <a:extLst>
            <a:ext uri="{FF2B5EF4-FFF2-40B4-BE49-F238E27FC236}">
              <a16:creationId xmlns:a16="http://schemas.microsoft.com/office/drawing/2014/main" id="{21245D6D-9E4A-418A-A9F1-8B1C248C19FC}"/>
            </a:ext>
          </a:extLst>
        </xdr:cNvPr>
        <xdr:cNvSpPr>
          <a:spLocks noChangeArrowheads="1"/>
        </xdr:cNvSpPr>
      </xdr:nvSpPr>
      <xdr:spPr bwMode="auto">
        <a:xfrm>
          <a:off x="4895850" y="2905125"/>
          <a:ext cx="0" cy="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15</xdr:row>
      <xdr:rowOff>0</xdr:rowOff>
    </xdr:from>
    <xdr:to>
      <xdr:col>16</xdr:col>
      <xdr:colOff>0</xdr:colOff>
      <xdr:row>15</xdr:row>
      <xdr:rowOff>0</xdr:rowOff>
    </xdr:to>
    <xdr:sp macro="" textlink="">
      <xdr:nvSpPr>
        <xdr:cNvPr id="24" name="AutoShape 46">
          <a:extLst>
            <a:ext uri="{FF2B5EF4-FFF2-40B4-BE49-F238E27FC236}">
              <a16:creationId xmlns:a16="http://schemas.microsoft.com/office/drawing/2014/main" id="{1CD9EA01-DF6B-4FE5-87C4-78972F4085D6}"/>
            </a:ext>
          </a:extLst>
        </xdr:cNvPr>
        <xdr:cNvSpPr>
          <a:spLocks noChangeArrowheads="1"/>
        </xdr:cNvSpPr>
      </xdr:nvSpPr>
      <xdr:spPr bwMode="auto">
        <a:xfrm>
          <a:off x="4895850" y="2905125"/>
          <a:ext cx="0" cy="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15</xdr:row>
      <xdr:rowOff>0</xdr:rowOff>
    </xdr:from>
    <xdr:to>
      <xdr:col>16</xdr:col>
      <xdr:colOff>0</xdr:colOff>
      <xdr:row>15</xdr:row>
      <xdr:rowOff>0</xdr:rowOff>
    </xdr:to>
    <xdr:sp macro="" textlink="">
      <xdr:nvSpPr>
        <xdr:cNvPr id="25" name="AutoShape 46">
          <a:extLst>
            <a:ext uri="{FF2B5EF4-FFF2-40B4-BE49-F238E27FC236}">
              <a16:creationId xmlns:a16="http://schemas.microsoft.com/office/drawing/2014/main" id="{600EBB3B-2763-4F66-9F71-EF6E17BF3040}"/>
            </a:ext>
          </a:extLst>
        </xdr:cNvPr>
        <xdr:cNvSpPr>
          <a:spLocks noChangeArrowheads="1"/>
        </xdr:cNvSpPr>
      </xdr:nvSpPr>
      <xdr:spPr bwMode="auto">
        <a:xfrm>
          <a:off x="4895850" y="2905125"/>
          <a:ext cx="0" cy="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15</xdr:row>
      <xdr:rowOff>0</xdr:rowOff>
    </xdr:from>
    <xdr:to>
      <xdr:col>16</xdr:col>
      <xdr:colOff>0</xdr:colOff>
      <xdr:row>15</xdr:row>
      <xdr:rowOff>0</xdr:rowOff>
    </xdr:to>
    <xdr:sp macro="" textlink="">
      <xdr:nvSpPr>
        <xdr:cNvPr id="26" name="AutoShape 46">
          <a:extLst>
            <a:ext uri="{FF2B5EF4-FFF2-40B4-BE49-F238E27FC236}">
              <a16:creationId xmlns:a16="http://schemas.microsoft.com/office/drawing/2014/main" id="{3500BA58-4EEC-47B0-A6CF-926C5E924D9E}"/>
            </a:ext>
          </a:extLst>
        </xdr:cNvPr>
        <xdr:cNvSpPr>
          <a:spLocks noChangeArrowheads="1"/>
        </xdr:cNvSpPr>
      </xdr:nvSpPr>
      <xdr:spPr bwMode="auto">
        <a:xfrm>
          <a:off x="4895850" y="2905125"/>
          <a:ext cx="0" cy="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15</xdr:row>
      <xdr:rowOff>0</xdr:rowOff>
    </xdr:from>
    <xdr:to>
      <xdr:col>16</xdr:col>
      <xdr:colOff>0</xdr:colOff>
      <xdr:row>15</xdr:row>
      <xdr:rowOff>0</xdr:rowOff>
    </xdr:to>
    <xdr:sp macro="" textlink="">
      <xdr:nvSpPr>
        <xdr:cNvPr id="27" name="AutoShape 46">
          <a:extLst>
            <a:ext uri="{FF2B5EF4-FFF2-40B4-BE49-F238E27FC236}">
              <a16:creationId xmlns:a16="http://schemas.microsoft.com/office/drawing/2014/main" id="{9CEEDF2B-75F4-4DEE-8553-70EE1C710ACC}"/>
            </a:ext>
          </a:extLst>
        </xdr:cNvPr>
        <xdr:cNvSpPr>
          <a:spLocks noChangeArrowheads="1"/>
        </xdr:cNvSpPr>
      </xdr:nvSpPr>
      <xdr:spPr bwMode="auto">
        <a:xfrm>
          <a:off x="4895850" y="2905125"/>
          <a:ext cx="0" cy="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31</xdr:col>
      <xdr:colOff>9526</xdr:colOff>
      <xdr:row>43</xdr:row>
      <xdr:rowOff>57152</xdr:rowOff>
    </xdr:from>
    <xdr:to>
      <xdr:col>31</xdr:col>
      <xdr:colOff>276228</xdr:colOff>
      <xdr:row>44</xdr:row>
      <xdr:rowOff>161928</xdr:rowOff>
    </xdr:to>
    <xdr:sp macro="" textlink="">
      <xdr:nvSpPr>
        <xdr:cNvPr id="28" name="AutoShape 1512">
          <a:extLst>
            <a:ext uri="{FF2B5EF4-FFF2-40B4-BE49-F238E27FC236}">
              <a16:creationId xmlns:a16="http://schemas.microsoft.com/office/drawing/2014/main" id="{BAE16A4D-82E4-411E-B16C-F705D118DC07}"/>
            </a:ext>
          </a:extLst>
        </xdr:cNvPr>
        <xdr:cNvSpPr>
          <a:spLocks noChangeArrowheads="1"/>
        </xdr:cNvSpPr>
      </xdr:nvSpPr>
      <xdr:spPr bwMode="auto">
        <a:xfrm rot="5400000" flipV="1">
          <a:off x="9234489" y="8310564"/>
          <a:ext cx="295276" cy="266702"/>
        </a:xfrm>
        <a:prstGeom prst="lightningBolt">
          <a:avLst/>
        </a:prstGeom>
        <a:solidFill>
          <a:srgbClr val="FF0000"/>
        </a:solidFill>
        <a:ln w="9525">
          <a:solidFill>
            <a:srgbClr val="000000"/>
          </a:solidFill>
          <a:miter lim="800000"/>
          <a:headEnd/>
          <a:tailEnd/>
        </a:ln>
      </xdr:spPr>
    </xdr:sp>
    <xdr:clientData/>
  </xdr:twoCellAnchor>
  <xdr:twoCellAnchor>
    <xdr:from>
      <xdr:col>37</xdr:col>
      <xdr:colOff>9525</xdr:colOff>
      <xdr:row>43</xdr:row>
      <xdr:rowOff>47625</xdr:rowOff>
    </xdr:from>
    <xdr:to>
      <xdr:col>37</xdr:col>
      <xdr:colOff>238125</xdr:colOff>
      <xdr:row>44</xdr:row>
      <xdr:rowOff>152400</xdr:rowOff>
    </xdr:to>
    <xdr:sp macro="" textlink="">
      <xdr:nvSpPr>
        <xdr:cNvPr id="29" name="AutoShape 1512">
          <a:extLst>
            <a:ext uri="{FF2B5EF4-FFF2-40B4-BE49-F238E27FC236}">
              <a16:creationId xmlns:a16="http://schemas.microsoft.com/office/drawing/2014/main" id="{11646055-BD10-4341-813B-9FB915ACB3FB}"/>
            </a:ext>
          </a:extLst>
        </xdr:cNvPr>
        <xdr:cNvSpPr>
          <a:spLocks noChangeArrowheads="1"/>
        </xdr:cNvSpPr>
      </xdr:nvSpPr>
      <xdr:spPr bwMode="auto">
        <a:xfrm rot="5400000" flipV="1">
          <a:off x="10929937" y="8320088"/>
          <a:ext cx="295275" cy="228600"/>
        </a:xfrm>
        <a:prstGeom prst="lightningBolt">
          <a:avLst/>
        </a:prstGeom>
        <a:solidFill>
          <a:srgbClr val="FF0000"/>
        </a:solidFill>
        <a:ln w="9525">
          <a:solidFill>
            <a:srgbClr val="000000"/>
          </a:solidFill>
          <a:miter lim="800000"/>
          <a:headEnd/>
          <a:tailEnd/>
        </a:ln>
      </xdr:spPr>
    </xdr:sp>
    <xdr:clientData/>
  </xdr:twoCellAnchor>
  <xdr:twoCellAnchor>
    <xdr:from>
      <xdr:col>8</xdr:col>
      <xdr:colOff>320739</xdr:colOff>
      <xdr:row>14</xdr:row>
      <xdr:rowOff>57150</xdr:rowOff>
    </xdr:from>
    <xdr:to>
      <xdr:col>13</xdr:col>
      <xdr:colOff>217422</xdr:colOff>
      <xdr:row>17</xdr:row>
      <xdr:rowOff>30725</xdr:rowOff>
    </xdr:to>
    <xdr:sp macro="" textlink="">
      <xdr:nvSpPr>
        <xdr:cNvPr id="30" name="Arrow: Notched Right 29">
          <a:extLst>
            <a:ext uri="{FF2B5EF4-FFF2-40B4-BE49-F238E27FC236}">
              <a16:creationId xmlns:a16="http://schemas.microsoft.com/office/drawing/2014/main" id="{0B59C497-2156-4869-97E0-ED64FACB0E0E}"/>
            </a:ext>
          </a:extLst>
        </xdr:cNvPr>
        <xdr:cNvSpPr/>
      </xdr:nvSpPr>
      <xdr:spPr>
        <a:xfrm>
          <a:off x="2818622" y="2817456"/>
          <a:ext cx="1597576" cy="624774"/>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n-US"/>
        </a:p>
      </xdr:txBody>
    </xdr:sp>
    <xdr:clientData/>
  </xdr:twoCellAnchor>
  <xdr:twoCellAnchor>
    <xdr:from>
      <xdr:col>32</xdr:col>
      <xdr:colOff>9525</xdr:colOff>
      <xdr:row>105</xdr:row>
      <xdr:rowOff>47625</xdr:rowOff>
    </xdr:from>
    <xdr:to>
      <xdr:col>32</xdr:col>
      <xdr:colOff>200025</xdr:colOff>
      <xdr:row>105</xdr:row>
      <xdr:rowOff>161925</xdr:rowOff>
    </xdr:to>
    <xdr:grpSp>
      <xdr:nvGrpSpPr>
        <xdr:cNvPr id="31" name="Group 1008">
          <a:extLst>
            <a:ext uri="{FF2B5EF4-FFF2-40B4-BE49-F238E27FC236}">
              <a16:creationId xmlns:a16="http://schemas.microsoft.com/office/drawing/2014/main" id="{06D7F7D3-1DAD-4598-A286-38B4D51E8B4B}"/>
            </a:ext>
          </a:extLst>
        </xdr:cNvPr>
        <xdr:cNvGrpSpPr>
          <a:grpSpLocks/>
        </xdr:cNvGrpSpPr>
      </xdr:nvGrpSpPr>
      <xdr:grpSpPr bwMode="auto">
        <a:xfrm>
          <a:off x="10715625" y="20945475"/>
          <a:ext cx="190500" cy="114300"/>
          <a:chOff x="5475762" y="47760700"/>
          <a:chExt cx="314325" cy="230209"/>
        </a:xfrm>
      </xdr:grpSpPr>
      <xdr:cxnSp macro="">
        <xdr:nvCxnSpPr>
          <xdr:cNvPr id="32" name="Straight Connector 31">
            <a:extLst>
              <a:ext uri="{FF2B5EF4-FFF2-40B4-BE49-F238E27FC236}">
                <a16:creationId xmlns:a16="http://schemas.microsoft.com/office/drawing/2014/main" id="{E8ECA25D-CD1A-76DE-3E68-58C24432D6E4}"/>
              </a:ext>
            </a:extLst>
          </xdr:cNvPr>
          <xdr:cNvCxnSpPr/>
        </xdr:nvCxnSpPr>
        <xdr:spPr bwMode="auto">
          <a:xfrm>
            <a:off x="5931533" y="52422432"/>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3" name="Straight Connector 529">
            <a:extLst>
              <a:ext uri="{FF2B5EF4-FFF2-40B4-BE49-F238E27FC236}">
                <a16:creationId xmlns:a16="http://schemas.microsoft.com/office/drawing/2014/main" id="{11E5EBB2-9480-4095-33E5-A0EF4151E12A}"/>
              </a:ext>
            </a:extLst>
          </xdr:cNvPr>
          <xdr:cNvCxnSpPr>
            <a:cxnSpLocks noChangeShapeType="1"/>
          </xdr:cNvCxnSpPr>
        </xdr:nvCxnSpPr>
        <xdr:spPr bwMode="auto">
          <a:xfrm rot="5400000">
            <a:off x="5902756" y="52451209"/>
            <a:ext cx="57552" cy="0"/>
          </a:xfrm>
          <a:prstGeom prst="line">
            <a:avLst/>
          </a:prstGeom>
          <a:grpFill/>
          <a:ln w="9525" algn="ctr">
            <a:solidFill>
              <a:srgbClr val="000000"/>
            </a:solidFill>
            <a:round/>
            <a:headEnd/>
            <a:tailEnd/>
          </a:ln>
        </xdr:spPr>
      </xdr:cxnSp>
      <xdr:cxnSp macro="">
        <xdr:nvCxnSpPr>
          <xdr:cNvPr id="34" name="Straight Connector 531">
            <a:extLst>
              <a:ext uri="{FF2B5EF4-FFF2-40B4-BE49-F238E27FC236}">
                <a16:creationId xmlns:a16="http://schemas.microsoft.com/office/drawing/2014/main" id="{EBF1DED7-B4FD-7A47-B04D-B0FE36C84E64}"/>
              </a:ext>
            </a:extLst>
          </xdr:cNvPr>
          <xdr:cNvCxnSpPr>
            <a:cxnSpLocks noChangeShapeType="1"/>
          </xdr:cNvCxnSpPr>
        </xdr:nvCxnSpPr>
        <xdr:spPr bwMode="auto">
          <a:xfrm>
            <a:off x="5931533" y="52479985"/>
            <a:ext cx="0" cy="0"/>
          </a:xfrm>
          <a:prstGeom prst="line">
            <a:avLst/>
          </a:prstGeom>
          <a:grpFill/>
          <a:ln w="9525" algn="ctr">
            <a:solidFill>
              <a:srgbClr val="000000"/>
            </a:solidFill>
            <a:round/>
            <a:headEnd/>
            <a:tailEnd/>
          </a:ln>
        </xdr:spPr>
      </xdr:cxnSp>
      <xdr:cxnSp macro="">
        <xdr:nvCxnSpPr>
          <xdr:cNvPr id="35" name="Straight Connector 533">
            <a:extLst>
              <a:ext uri="{FF2B5EF4-FFF2-40B4-BE49-F238E27FC236}">
                <a16:creationId xmlns:a16="http://schemas.microsoft.com/office/drawing/2014/main" id="{672F03B4-ACFE-407C-DB9E-9C49E6068E4C}"/>
              </a:ext>
            </a:extLst>
          </xdr:cNvPr>
          <xdr:cNvCxnSpPr>
            <a:cxnSpLocks noChangeShapeType="1"/>
          </xdr:cNvCxnSpPr>
        </xdr:nvCxnSpPr>
        <xdr:spPr bwMode="auto">
          <a:xfrm flipV="1">
            <a:off x="5931533" y="52518353"/>
            <a:ext cx="0" cy="0"/>
          </a:xfrm>
          <a:prstGeom prst="line">
            <a:avLst/>
          </a:prstGeom>
          <a:grpFill/>
          <a:ln w="9525" algn="ctr">
            <a:solidFill>
              <a:srgbClr val="000000"/>
            </a:solidFill>
            <a:round/>
            <a:headEnd/>
            <a:tailEnd/>
          </a:ln>
        </xdr:spPr>
      </xdr:cxnSp>
      <xdr:cxnSp macro="">
        <xdr:nvCxnSpPr>
          <xdr:cNvPr id="36" name="Straight Connector 535">
            <a:extLst>
              <a:ext uri="{FF2B5EF4-FFF2-40B4-BE49-F238E27FC236}">
                <a16:creationId xmlns:a16="http://schemas.microsoft.com/office/drawing/2014/main" id="{D34CF0FE-FACB-82BC-4256-81B816929B63}"/>
              </a:ext>
            </a:extLst>
          </xdr:cNvPr>
          <xdr:cNvCxnSpPr>
            <a:cxnSpLocks noChangeShapeType="1"/>
          </xdr:cNvCxnSpPr>
        </xdr:nvCxnSpPr>
        <xdr:spPr bwMode="auto">
          <a:xfrm flipV="1">
            <a:off x="5931533" y="52518353"/>
            <a:ext cx="0" cy="0"/>
          </a:xfrm>
          <a:prstGeom prst="line">
            <a:avLst/>
          </a:prstGeom>
          <a:grpFill/>
          <a:ln w="9525" algn="ctr">
            <a:solidFill>
              <a:srgbClr val="000000"/>
            </a:solidFill>
            <a:round/>
            <a:headEnd/>
            <a:tailEnd/>
          </a:ln>
        </xdr:spPr>
      </xdr:cxnSp>
      <xdr:cxnSp macro="">
        <xdr:nvCxnSpPr>
          <xdr:cNvPr id="37" name="Straight Connector 537">
            <a:extLst>
              <a:ext uri="{FF2B5EF4-FFF2-40B4-BE49-F238E27FC236}">
                <a16:creationId xmlns:a16="http://schemas.microsoft.com/office/drawing/2014/main" id="{5D3FA054-233F-9B4C-5AA1-298E82C13B4F}"/>
              </a:ext>
            </a:extLst>
          </xdr:cNvPr>
          <xdr:cNvCxnSpPr>
            <a:cxnSpLocks noChangeShapeType="1"/>
          </xdr:cNvCxnSpPr>
        </xdr:nvCxnSpPr>
        <xdr:spPr bwMode="auto">
          <a:xfrm>
            <a:off x="5931533" y="52537537"/>
            <a:ext cx="0" cy="0"/>
          </a:xfrm>
          <a:prstGeom prst="line">
            <a:avLst/>
          </a:prstGeom>
          <a:grpFill/>
          <a:ln w="9525" algn="ctr">
            <a:solidFill>
              <a:srgbClr val="000000"/>
            </a:solidFill>
            <a:round/>
            <a:headEnd/>
            <a:tailEnd/>
          </a:ln>
        </xdr:spPr>
      </xdr:cxnSp>
    </xdr:grpSp>
    <xdr:clientData/>
  </xdr:twoCellAnchor>
  <xdr:twoCellAnchor>
    <xdr:from>
      <xdr:col>2</xdr:col>
      <xdr:colOff>0</xdr:colOff>
      <xdr:row>104</xdr:row>
      <xdr:rowOff>95250</xdr:rowOff>
    </xdr:from>
    <xdr:to>
      <xdr:col>2</xdr:col>
      <xdr:colOff>0</xdr:colOff>
      <xdr:row>105</xdr:row>
      <xdr:rowOff>19050</xdr:rowOff>
    </xdr:to>
    <xdr:grpSp>
      <xdr:nvGrpSpPr>
        <xdr:cNvPr id="38" name="Group 1008">
          <a:extLst>
            <a:ext uri="{FF2B5EF4-FFF2-40B4-BE49-F238E27FC236}">
              <a16:creationId xmlns:a16="http://schemas.microsoft.com/office/drawing/2014/main" id="{299D2CEC-127A-47F5-9BDE-68F6EEEE718F}"/>
            </a:ext>
          </a:extLst>
        </xdr:cNvPr>
        <xdr:cNvGrpSpPr>
          <a:grpSpLocks/>
        </xdr:cNvGrpSpPr>
      </xdr:nvGrpSpPr>
      <xdr:grpSpPr bwMode="auto">
        <a:xfrm>
          <a:off x="406400" y="20802600"/>
          <a:ext cx="0" cy="114300"/>
          <a:chOff x="5475762" y="47760700"/>
          <a:chExt cx="314325" cy="230209"/>
        </a:xfrm>
      </xdr:grpSpPr>
      <xdr:cxnSp macro="">
        <xdr:nvCxnSpPr>
          <xdr:cNvPr id="39" name="Straight Connector 38">
            <a:extLst>
              <a:ext uri="{FF2B5EF4-FFF2-40B4-BE49-F238E27FC236}">
                <a16:creationId xmlns:a16="http://schemas.microsoft.com/office/drawing/2014/main" id="{ED14024B-74A7-8A42-AFEA-76CDDF71417E}"/>
              </a:ext>
            </a:extLst>
          </xdr:cNvPr>
          <xdr:cNvCxnSpPr/>
        </xdr:nvCxnSpPr>
        <xdr:spPr bwMode="auto">
          <a:xfrm>
            <a:off x="5790087" y="54914887"/>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40" name="Straight Connector 529">
            <a:extLst>
              <a:ext uri="{FF2B5EF4-FFF2-40B4-BE49-F238E27FC236}">
                <a16:creationId xmlns:a16="http://schemas.microsoft.com/office/drawing/2014/main" id="{68A05A06-FB13-4F02-248B-B8C7312DD1BB}"/>
              </a:ext>
            </a:extLst>
          </xdr:cNvPr>
          <xdr:cNvCxnSpPr>
            <a:cxnSpLocks noChangeShapeType="1"/>
          </xdr:cNvCxnSpPr>
        </xdr:nvCxnSpPr>
        <xdr:spPr bwMode="auto">
          <a:xfrm rot="5400000">
            <a:off x="5790087" y="54914887"/>
            <a:ext cx="0" cy="0"/>
          </a:xfrm>
          <a:prstGeom prst="line">
            <a:avLst/>
          </a:prstGeom>
          <a:grpFill/>
          <a:ln w="9525" algn="ctr">
            <a:solidFill>
              <a:srgbClr val="000000"/>
            </a:solidFill>
            <a:round/>
            <a:headEnd/>
            <a:tailEnd/>
          </a:ln>
        </xdr:spPr>
      </xdr:cxnSp>
      <xdr:cxnSp macro="">
        <xdr:nvCxnSpPr>
          <xdr:cNvPr id="41" name="Straight Connector 531">
            <a:extLst>
              <a:ext uri="{FF2B5EF4-FFF2-40B4-BE49-F238E27FC236}">
                <a16:creationId xmlns:a16="http://schemas.microsoft.com/office/drawing/2014/main" id="{177C08CF-99DF-339D-EE3D-A022072DF232}"/>
              </a:ext>
            </a:extLst>
          </xdr:cNvPr>
          <xdr:cNvCxnSpPr>
            <a:cxnSpLocks noChangeShapeType="1"/>
          </xdr:cNvCxnSpPr>
        </xdr:nvCxnSpPr>
        <xdr:spPr bwMode="auto">
          <a:xfrm>
            <a:off x="5790087" y="54914887"/>
            <a:ext cx="0" cy="0"/>
          </a:xfrm>
          <a:prstGeom prst="line">
            <a:avLst/>
          </a:prstGeom>
          <a:grpFill/>
          <a:ln w="9525" algn="ctr">
            <a:solidFill>
              <a:srgbClr val="000000"/>
            </a:solidFill>
            <a:round/>
            <a:headEnd/>
            <a:tailEnd/>
          </a:ln>
        </xdr:spPr>
      </xdr:cxnSp>
      <xdr:cxnSp macro="">
        <xdr:nvCxnSpPr>
          <xdr:cNvPr id="42" name="Straight Connector 533">
            <a:extLst>
              <a:ext uri="{FF2B5EF4-FFF2-40B4-BE49-F238E27FC236}">
                <a16:creationId xmlns:a16="http://schemas.microsoft.com/office/drawing/2014/main" id="{9BF9A423-60ED-B51A-2F37-4474460E9602}"/>
              </a:ext>
            </a:extLst>
          </xdr:cNvPr>
          <xdr:cNvCxnSpPr>
            <a:cxnSpLocks noChangeShapeType="1"/>
          </xdr:cNvCxnSpPr>
        </xdr:nvCxnSpPr>
        <xdr:spPr bwMode="auto">
          <a:xfrm flipV="1">
            <a:off x="5790087" y="54914887"/>
            <a:ext cx="0" cy="0"/>
          </a:xfrm>
          <a:prstGeom prst="line">
            <a:avLst/>
          </a:prstGeom>
          <a:grpFill/>
          <a:ln w="9525" algn="ctr">
            <a:solidFill>
              <a:srgbClr val="000000"/>
            </a:solidFill>
            <a:round/>
            <a:headEnd/>
            <a:tailEnd/>
          </a:ln>
        </xdr:spPr>
      </xdr:cxnSp>
      <xdr:cxnSp macro="">
        <xdr:nvCxnSpPr>
          <xdr:cNvPr id="43" name="Straight Connector 535">
            <a:extLst>
              <a:ext uri="{FF2B5EF4-FFF2-40B4-BE49-F238E27FC236}">
                <a16:creationId xmlns:a16="http://schemas.microsoft.com/office/drawing/2014/main" id="{6B8BCA4D-E4B2-F4D5-62DD-5526CE245B32}"/>
              </a:ext>
            </a:extLst>
          </xdr:cNvPr>
          <xdr:cNvCxnSpPr>
            <a:cxnSpLocks noChangeShapeType="1"/>
          </xdr:cNvCxnSpPr>
        </xdr:nvCxnSpPr>
        <xdr:spPr bwMode="auto">
          <a:xfrm flipV="1">
            <a:off x="5790087" y="54914887"/>
            <a:ext cx="0" cy="0"/>
          </a:xfrm>
          <a:prstGeom prst="line">
            <a:avLst/>
          </a:prstGeom>
          <a:grpFill/>
          <a:ln w="9525" algn="ctr">
            <a:solidFill>
              <a:srgbClr val="000000"/>
            </a:solidFill>
            <a:round/>
            <a:headEnd/>
            <a:tailEnd/>
          </a:ln>
        </xdr:spPr>
      </xdr:cxnSp>
      <xdr:cxnSp macro="">
        <xdr:nvCxnSpPr>
          <xdr:cNvPr id="44" name="Straight Connector 537">
            <a:extLst>
              <a:ext uri="{FF2B5EF4-FFF2-40B4-BE49-F238E27FC236}">
                <a16:creationId xmlns:a16="http://schemas.microsoft.com/office/drawing/2014/main" id="{41084A58-6EF4-B752-6F6B-70342FEB3F27}"/>
              </a:ext>
            </a:extLst>
          </xdr:cNvPr>
          <xdr:cNvCxnSpPr>
            <a:cxnSpLocks noChangeShapeType="1"/>
          </xdr:cNvCxnSpPr>
        </xdr:nvCxnSpPr>
        <xdr:spPr bwMode="auto">
          <a:xfrm>
            <a:off x="5790087" y="54914887"/>
            <a:ext cx="0" cy="0"/>
          </a:xfrm>
          <a:prstGeom prst="line">
            <a:avLst/>
          </a:prstGeom>
          <a:grpFill/>
          <a:ln w="9525" algn="ctr">
            <a:solidFill>
              <a:srgbClr val="000000"/>
            </a:solidFill>
            <a:round/>
            <a:headEnd/>
            <a:tailEnd/>
          </a:ln>
        </xdr:spPr>
      </xdr:cxnSp>
    </xdr:grpSp>
    <xdr:clientData/>
  </xdr:twoCellAnchor>
  <xdr:twoCellAnchor>
    <xdr:from>
      <xdr:col>1</xdr:col>
      <xdr:colOff>128056</xdr:colOff>
      <xdr:row>15</xdr:row>
      <xdr:rowOff>173568</xdr:rowOff>
    </xdr:from>
    <xdr:to>
      <xdr:col>2</xdr:col>
      <xdr:colOff>220490</xdr:colOff>
      <xdr:row>17</xdr:row>
      <xdr:rowOff>119483</xdr:rowOff>
    </xdr:to>
    <xdr:sp macro="" textlink="">
      <xdr:nvSpPr>
        <xdr:cNvPr id="45" name="Oval 44">
          <a:extLst>
            <a:ext uri="{FF2B5EF4-FFF2-40B4-BE49-F238E27FC236}">
              <a16:creationId xmlns:a16="http://schemas.microsoft.com/office/drawing/2014/main" id="{992180E9-E756-41CB-890E-41778DCE8C3B}"/>
            </a:ext>
          </a:extLst>
        </xdr:cNvPr>
        <xdr:cNvSpPr/>
      </xdr:nvSpPr>
      <xdr:spPr>
        <a:xfrm>
          <a:off x="366181" y="3078693"/>
          <a:ext cx="378184" cy="326915"/>
        </a:xfrm>
        <a:prstGeom prst="ellipse">
          <a:avLst/>
        </a:prstGeom>
        <a:noFill/>
        <a:ln w="19050">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6</xdr:col>
      <xdr:colOff>0</xdr:colOff>
      <xdr:row>24</xdr:row>
      <xdr:rowOff>104775</xdr:rowOff>
    </xdr:from>
    <xdr:to>
      <xdr:col>6</xdr:col>
      <xdr:colOff>0</xdr:colOff>
      <xdr:row>25</xdr:row>
      <xdr:rowOff>19050</xdr:rowOff>
    </xdr:to>
    <xdr:grpSp>
      <xdr:nvGrpSpPr>
        <xdr:cNvPr id="46" name="Group 1008">
          <a:extLst>
            <a:ext uri="{FF2B5EF4-FFF2-40B4-BE49-F238E27FC236}">
              <a16:creationId xmlns:a16="http://schemas.microsoft.com/office/drawing/2014/main" id="{EDD427DF-AB06-4A64-BC35-2BCCDC442D54}"/>
            </a:ext>
          </a:extLst>
        </xdr:cNvPr>
        <xdr:cNvGrpSpPr>
          <a:grpSpLocks/>
        </xdr:cNvGrpSpPr>
      </xdr:nvGrpSpPr>
      <xdr:grpSpPr bwMode="auto">
        <a:xfrm>
          <a:off x="1803400" y="4860925"/>
          <a:ext cx="0" cy="104775"/>
          <a:chOff x="5475762" y="47760700"/>
          <a:chExt cx="314325" cy="230209"/>
        </a:xfrm>
      </xdr:grpSpPr>
      <xdr:cxnSp macro="">
        <xdr:nvCxnSpPr>
          <xdr:cNvPr id="47" name="Straight Connector 46">
            <a:extLst>
              <a:ext uri="{FF2B5EF4-FFF2-40B4-BE49-F238E27FC236}">
                <a16:creationId xmlns:a16="http://schemas.microsoft.com/office/drawing/2014/main" id="{BA3E9A54-95A1-5073-3F41-ADD509FCF2E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48" name="Straight Connector 529">
            <a:extLst>
              <a:ext uri="{FF2B5EF4-FFF2-40B4-BE49-F238E27FC236}">
                <a16:creationId xmlns:a16="http://schemas.microsoft.com/office/drawing/2014/main" id="{110AFA83-8E67-E047-44B2-7B5D54D2E63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49" name="Straight Connector 531">
            <a:extLst>
              <a:ext uri="{FF2B5EF4-FFF2-40B4-BE49-F238E27FC236}">
                <a16:creationId xmlns:a16="http://schemas.microsoft.com/office/drawing/2014/main" id="{658A6097-EDB0-3F98-B727-3A00B82B753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50" name="Straight Connector 533">
            <a:extLst>
              <a:ext uri="{FF2B5EF4-FFF2-40B4-BE49-F238E27FC236}">
                <a16:creationId xmlns:a16="http://schemas.microsoft.com/office/drawing/2014/main" id="{26511BE1-7319-3F0C-E26E-49CFEE52D08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1" name="Straight Connector 535">
            <a:extLst>
              <a:ext uri="{FF2B5EF4-FFF2-40B4-BE49-F238E27FC236}">
                <a16:creationId xmlns:a16="http://schemas.microsoft.com/office/drawing/2014/main" id="{4CF44171-577E-D83B-AB0D-61114BBC365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2" name="Straight Connector 537">
            <a:extLst>
              <a:ext uri="{FF2B5EF4-FFF2-40B4-BE49-F238E27FC236}">
                <a16:creationId xmlns:a16="http://schemas.microsoft.com/office/drawing/2014/main" id="{50E68CD1-72FE-0FE9-6944-A1E46EE0F25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53" name="Group 1008">
          <a:extLst>
            <a:ext uri="{FF2B5EF4-FFF2-40B4-BE49-F238E27FC236}">
              <a16:creationId xmlns:a16="http://schemas.microsoft.com/office/drawing/2014/main" id="{9A17FD08-F46B-4A81-B93C-AFF5DC35F971}"/>
            </a:ext>
          </a:extLst>
        </xdr:cNvPr>
        <xdr:cNvGrpSpPr>
          <a:grpSpLocks/>
        </xdr:cNvGrpSpPr>
      </xdr:nvGrpSpPr>
      <xdr:grpSpPr bwMode="auto">
        <a:xfrm>
          <a:off x="1803400" y="4860925"/>
          <a:ext cx="0" cy="104775"/>
          <a:chOff x="5475762" y="47760700"/>
          <a:chExt cx="314325" cy="230209"/>
        </a:xfrm>
      </xdr:grpSpPr>
      <xdr:cxnSp macro="">
        <xdr:nvCxnSpPr>
          <xdr:cNvPr id="54" name="Straight Connector 53">
            <a:extLst>
              <a:ext uri="{FF2B5EF4-FFF2-40B4-BE49-F238E27FC236}">
                <a16:creationId xmlns:a16="http://schemas.microsoft.com/office/drawing/2014/main" id="{91CC733A-0630-6BA2-CA8D-841767874C71}"/>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5" name="Straight Connector 529">
            <a:extLst>
              <a:ext uri="{FF2B5EF4-FFF2-40B4-BE49-F238E27FC236}">
                <a16:creationId xmlns:a16="http://schemas.microsoft.com/office/drawing/2014/main" id="{8A7D7688-147C-54FE-DF48-EA10FA5D7C0D}"/>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56" name="Straight Connector 531">
            <a:extLst>
              <a:ext uri="{FF2B5EF4-FFF2-40B4-BE49-F238E27FC236}">
                <a16:creationId xmlns:a16="http://schemas.microsoft.com/office/drawing/2014/main" id="{C5D62B37-BE92-62BA-09EC-9811AB19443D}"/>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57" name="Straight Connector 533">
            <a:extLst>
              <a:ext uri="{FF2B5EF4-FFF2-40B4-BE49-F238E27FC236}">
                <a16:creationId xmlns:a16="http://schemas.microsoft.com/office/drawing/2014/main" id="{C63262B6-4BF7-58A4-6378-F0153829AA9E}"/>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58" name="Straight Connector 535">
            <a:extLst>
              <a:ext uri="{FF2B5EF4-FFF2-40B4-BE49-F238E27FC236}">
                <a16:creationId xmlns:a16="http://schemas.microsoft.com/office/drawing/2014/main" id="{3529780E-28CB-2410-D4B0-361DDB01E853}"/>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59" name="Straight Connector 537">
            <a:extLst>
              <a:ext uri="{FF2B5EF4-FFF2-40B4-BE49-F238E27FC236}">
                <a16:creationId xmlns:a16="http://schemas.microsoft.com/office/drawing/2014/main" id="{A96B5392-694A-B283-187C-487730F23139}"/>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133350</xdr:rowOff>
    </xdr:from>
    <xdr:to>
      <xdr:col>6</xdr:col>
      <xdr:colOff>0</xdr:colOff>
      <xdr:row>25</xdr:row>
      <xdr:rowOff>47625</xdr:rowOff>
    </xdr:to>
    <xdr:grpSp>
      <xdr:nvGrpSpPr>
        <xdr:cNvPr id="60" name="Group 1008">
          <a:extLst>
            <a:ext uri="{FF2B5EF4-FFF2-40B4-BE49-F238E27FC236}">
              <a16:creationId xmlns:a16="http://schemas.microsoft.com/office/drawing/2014/main" id="{2D97E2C0-7910-4CEB-B115-7AEB79403A4A}"/>
            </a:ext>
          </a:extLst>
        </xdr:cNvPr>
        <xdr:cNvGrpSpPr>
          <a:grpSpLocks/>
        </xdr:cNvGrpSpPr>
      </xdr:nvGrpSpPr>
      <xdr:grpSpPr bwMode="auto">
        <a:xfrm>
          <a:off x="1803400" y="4889500"/>
          <a:ext cx="0" cy="104775"/>
          <a:chOff x="5475762" y="47760700"/>
          <a:chExt cx="314325" cy="230209"/>
        </a:xfrm>
      </xdr:grpSpPr>
      <xdr:cxnSp macro="">
        <xdr:nvCxnSpPr>
          <xdr:cNvPr id="61" name="Straight Connector 60">
            <a:extLst>
              <a:ext uri="{FF2B5EF4-FFF2-40B4-BE49-F238E27FC236}">
                <a16:creationId xmlns:a16="http://schemas.microsoft.com/office/drawing/2014/main" id="{D24CEB05-3BFE-3A61-6EA7-FDB0FED1796C}"/>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2" name="Straight Connector 529">
            <a:extLst>
              <a:ext uri="{FF2B5EF4-FFF2-40B4-BE49-F238E27FC236}">
                <a16:creationId xmlns:a16="http://schemas.microsoft.com/office/drawing/2014/main" id="{1EEA61BE-FF76-1501-0AD0-AD99BF283206}"/>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63" name="Straight Connector 531">
            <a:extLst>
              <a:ext uri="{FF2B5EF4-FFF2-40B4-BE49-F238E27FC236}">
                <a16:creationId xmlns:a16="http://schemas.microsoft.com/office/drawing/2014/main" id="{38DAD349-2ABD-4F89-4A55-64B7AF5069E8}"/>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64" name="Straight Connector 533">
            <a:extLst>
              <a:ext uri="{FF2B5EF4-FFF2-40B4-BE49-F238E27FC236}">
                <a16:creationId xmlns:a16="http://schemas.microsoft.com/office/drawing/2014/main" id="{75AFD57B-5983-FBE8-4263-44CE23B93F8C}"/>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65" name="Straight Connector 535">
            <a:extLst>
              <a:ext uri="{FF2B5EF4-FFF2-40B4-BE49-F238E27FC236}">
                <a16:creationId xmlns:a16="http://schemas.microsoft.com/office/drawing/2014/main" id="{B3C41DFD-4CA3-DA22-2022-D7D5902142FC}"/>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66" name="Straight Connector 537">
            <a:extLst>
              <a:ext uri="{FF2B5EF4-FFF2-40B4-BE49-F238E27FC236}">
                <a16:creationId xmlns:a16="http://schemas.microsoft.com/office/drawing/2014/main" id="{026B345A-F9E0-01CC-28C4-24CFF5A873BB}"/>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133350</xdr:rowOff>
    </xdr:from>
    <xdr:to>
      <xdr:col>6</xdr:col>
      <xdr:colOff>0</xdr:colOff>
      <xdr:row>25</xdr:row>
      <xdr:rowOff>57150</xdr:rowOff>
    </xdr:to>
    <xdr:grpSp>
      <xdr:nvGrpSpPr>
        <xdr:cNvPr id="67" name="Group 1008">
          <a:extLst>
            <a:ext uri="{FF2B5EF4-FFF2-40B4-BE49-F238E27FC236}">
              <a16:creationId xmlns:a16="http://schemas.microsoft.com/office/drawing/2014/main" id="{E6D06C43-4B85-4213-9E8F-E6B6A31B347B}"/>
            </a:ext>
          </a:extLst>
        </xdr:cNvPr>
        <xdr:cNvGrpSpPr>
          <a:grpSpLocks/>
        </xdr:cNvGrpSpPr>
      </xdr:nvGrpSpPr>
      <xdr:grpSpPr bwMode="auto">
        <a:xfrm>
          <a:off x="1803400" y="4889500"/>
          <a:ext cx="0" cy="114300"/>
          <a:chOff x="5475762" y="47760700"/>
          <a:chExt cx="314325" cy="230209"/>
        </a:xfrm>
      </xdr:grpSpPr>
      <xdr:cxnSp macro="">
        <xdr:nvCxnSpPr>
          <xdr:cNvPr id="68" name="Straight Connector 67">
            <a:extLst>
              <a:ext uri="{FF2B5EF4-FFF2-40B4-BE49-F238E27FC236}">
                <a16:creationId xmlns:a16="http://schemas.microsoft.com/office/drawing/2014/main" id="{7FF02350-FB80-BB52-A725-8D34E1746BF8}"/>
              </a:ext>
            </a:extLst>
          </xdr:cNvPr>
          <xdr:cNvCxnSpPr/>
        </xdr:nvCxnSpPr>
        <xdr:spPr bwMode="auto">
          <a:xfrm>
            <a:off x="5758655" y="4785662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9" name="Straight Connector 529">
            <a:extLst>
              <a:ext uri="{FF2B5EF4-FFF2-40B4-BE49-F238E27FC236}">
                <a16:creationId xmlns:a16="http://schemas.microsoft.com/office/drawing/2014/main" id="{E874AF36-FA74-FA74-5AFA-BE4DE89C939F}"/>
              </a:ext>
            </a:extLst>
          </xdr:cNvPr>
          <xdr:cNvCxnSpPr>
            <a:cxnSpLocks noChangeShapeType="1"/>
          </xdr:cNvCxnSpPr>
        </xdr:nvCxnSpPr>
        <xdr:spPr bwMode="auto">
          <a:xfrm rot="5400000">
            <a:off x="5758655" y="47856620"/>
            <a:ext cx="0" cy="0"/>
          </a:xfrm>
          <a:prstGeom prst="line">
            <a:avLst/>
          </a:prstGeom>
          <a:grpFill/>
          <a:ln w="9525" algn="ctr">
            <a:solidFill>
              <a:srgbClr val="000000"/>
            </a:solidFill>
            <a:round/>
            <a:headEnd/>
            <a:tailEnd/>
          </a:ln>
        </xdr:spPr>
      </xdr:cxnSp>
      <xdr:cxnSp macro="">
        <xdr:nvCxnSpPr>
          <xdr:cNvPr id="70" name="Straight Connector 531">
            <a:extLst>
              <a:ext uri="{FF2B5EF4-FFF2-40B4-BE49-F238E27FC236}">
                <a16:creationId xmlns:a16="http://schemas.microsoft.com/office/drawing/2014/main" id="{5BD270D2-D5EE-470F-0866-C1903D365C33}"/>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cxnSp macro="">
        <xdr:nvCxnSpPr>
          <xdr:cNvPr id="71" name="Straight Connector 533">
            <a:extLst>
              <a:ext uri="{FF2B5EF4-FFF2-40B4-BE49-F238E27FC236}">
                <a16:creationId xmlns:a16="http://schemas.microsoft.com/office/drawing/2014/main" id="{F8071048-4635-1244-07EF-493E3D4355EF}"/>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72" name="Straight Connector 535">
            <a:extLst>
              <a:ext uri="{FF2B5EF4-FFF2-40B4-BE49-F238E27FC236}">
                <a16:creationId xmlns:a16="http://schemas.microsoft.com/office/drawing/2014/main" id="{47C986BE-7526-485B-5DD9-FEE06EB13BAE}"/>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73" name="Straight Connector 537">
            <a:extLst>
              <a:ext uri="{FF2B5EF4-FFF2-40B4-BE49-F238E27FC236}">
                <a16:creationId xmlns:a16="http://schemas.microsoft.com/office/drawing/2014/main" id="{EC57B65B-3D03-D1C4-B360-963D26EDD0CD}"/>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grpSp>
    <xdr:clientData/>
  </xdr:twoCellAnchor>
  <xdr:twoCellAnchor>
    <xdr:from>
      <xdr:col>16</xdr:col>
      <xdr:colOff>0</xdr:colOff>
      <xdr:row>13</xdr:row>
      <xdr:rowOff>57150</xdr:rowOff>
    </xdr:from>
    <xdr:to>
      <xdr:col>17</xdr:col>
      <xdr:colOff>0</xdr:colOff>
      <xdr:row>15</xdr:row>
      <xdr:rowOff>0</xdr:rowOff>
    </xdr:to>
    <xdr:sp macro="" textlink="">
      <xdr:nvSpPr>
        <xdr:cNvPr id="74" name="AutoShape 46">
          <a:extLst>
            <a:ext uri="{FF2B5EF4-FFF2-40B4-BE49-F238E27FC236}">
              <a16:creationId xmlns:a16="http://schemas.microsoft.com/office/drawing/2014/main" id="{5287A1CD-C827-4B88-9519-F557DE8CCA27}"/>
            </a:ext>
          </a:extLst>
        </xdr:cNvPr>
        <xdr:cNvSpPr>
          <a:spLocks noChangeArrowheads="1"/>
        </xdr:cNvSpPr>
      </xdr:nvSpPr>
      <xdr:spPr bwMode="auto">
        <a:xfrm>
          <a:off x="4895850" y="258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13</xdr:row>
      <xdr:rowOff>57150</xdr:rowOff>
    </xdr:from>
    <xdr:to>
      <xdr:col>15</xdr:col>
      <xdr:colOff>0</xdr:colOff>
      <xdr:row>15</xdr:row>
      <xdr:rowOff>0</xdr:rowOff>
    </xdr:to>
    <xdr:sp macro="" textlink="">
      <xdr:nvSpPr>
        <xdr:cNvPr id="75" name="AutoShape 46">
          <a:extLst>
            <a:ext uri="{FF2B5EF4-FFF2-40B4-BE49-F238E27FC236}">
              <a16:creationId xmlns:a16="http://schemas.microsoft.com/office/drawing/2014/main" id="{56041B36-2355-4B4A-BFB7-A7CE49474F8C}"/>
            </a:ext>
          </a:extLst>
        </xdr:cNvPr>
        <xdr:cNvSpPr>
          <a:spLocks noChangeArrowheads="1"/>
        </xdr:cNvSpPr>
      </xdr:nvSpPr>
      <xdr:spPr bwMode="auto">
        <a:xfrm>
          <a:off x="4324350" y="2581275"/>
          <a:ext cx="285750" cy="3238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16</xdr:col>
      <xdr:colOff>0</xdr:colOff>
      <xdr:row>16</xdr:row>
      <xdr:rowOff>104775</xdr:rowOff>
    </xdr:from>
    <xdr:to>
      <xdr:col>16</xdr:col>
      <xdr:colOff>0</xdr:colOff>
      <xdr:row>17</xdr:row>
      <xdr:rowOff>19050</xdr:rowOff>
    </xdr:to>
    <xdr:grpSp>
      <xdr:nvGrpSpPr>
        <xdr:cNvPr id="76" name="Group 1008">
          <a:extLst>
            <a:ext uri="{FF2B5EF4-FFF2-40B4-BE49-F238E27FC236}">
              <a16:creationId xmlns:a16="http://schemas.microsoft.com/office/drawing/2014/main" id="{F35AED4D-0489-4EE7-9515-80BE32433C4F}"/>
            </a:ext>
          </a:extLst>
        </xdr:cNvPr>
        <xdr:cNvGrpSpPr>
          <a:grpSpLocks/>
        </xdr:cNvGrpSpPr>
      </xdr:nvGrpSpPr>
      <xdr:grpSpPr bwMode="auto">
        <a:xfrm>
          <a:off x="5295900" y="3273425"/>
          <a:ext cx="0" cy="104775"/>
          <a:chOff x="5475762" y="47760700"/>
          <a:chExt cx="314325" cy="230209"/>
        </a:xfrm>
      </xdr:grpSpPr>
      <xdr:cxnSp macro="">
        <xdr:nvCxnSpPr>
          <xdr:cNvPr id="77" name="Straight Connector 76">
            <a:extLst>
              <a:ext uri="{FF2B5EF4-FFF2-40B4-BE49-F238E27FC236}">
                <a16:creationId xmlns:a16="http://schemas.microsoft.com/office/drawing/2014/main" id="{C544639B-6F0B-287E-1B10-8E4CBB4FCEFE}"/>
              </a:ext>
            </a:extLst>
          </xdr:cNvPr>
          <xdr:cNvCxnSpPr/>
        </xdr:nvCxnSpPr>
        <xdr:spPr bwMode="auto">
          <a:xfrm>
            <a:off x="5742938" y="48053693"/>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78" name="Straight Connector 529">
            <a:extLst>
              <a:ext uri="{FF2B5EF4-FFF2-40B4-BE49-F238E27FC236}">
                <a16:creationId xmlns:a16="http://schemas.microsoft.com/office/drawing/2014/main" id="{DE219B40-4D9F-F1D8-99F8-6C20633DC4DF}"/>
              </a:ext>
            </a:extLst>
          </xdr:cNvPr>
          <xdr:cNvCxnSpPr>
            <a:cxnSpLocks noChangeShapeType="1"/>
          </xdr:cNvCxnSpPr>
        </xdr:nvCxnSpPr>
        <xdr:spPr bwMode="auto">
          <a:xfrm rot="5400000">
            <a:off x="5742938" y="48053693"/>
            <a:ext cx="0" cy="0"/>
          </a:xfrm>
          <a:prstGeom prst="line">
            <a:avLst/>
          </a:prstGeom>
          <a:grpFill/>
          <a:ln w="9525" algn="ctr">
            <a:solidFill>
              <a:srgbClr val="000000"/>
            </a:solidFill>
            <a:round/>
            <a:headEnd/>
            <a:tailEnd/>
          </a:ln>
        </xdr:spPr>
      </xdr:cxnSp>
      <xdr:cxnSp macro="">
        <xdr:nvCxnSpPr>
          <xdr:cNvPr id="79" name="Straight Connector 531">
            <a:extLst>
              <a:ext uri="{FF2B5EF4-FFF2-40B4-BE49-F238E27FC236}">
                <a16:creationId xmlns:a16="http://schemas.microsoft.com/office/drawing/2014/main" id="{17F0782B-7AE1-0FFB-0455-787B2DE2D125}"/>
              </a:ext>
            </a:extLst>
          </xdr:cNvPr>
          <xdr:cNvCxnSpPr>
            <a:cxnSpLocks noChangeShapeType="1"/>
          </xdr:cNvCxnSpPr>
        </xdr:nvCxnSpPr>
        <xdr:spPr bwMode="auto">
          <a:xfrm>
            <a:off x="5742938" y="48053693"/>
            <a:ext cx="0" cy="0"/>
          </a:xfrm>
          <a:prstGeom prst="line">
            <a:avLst/>
          </a:prstGeom>
          <a:grpFill/>
          <a:ln w="9525" algn="ctr">
            <a:solidFill>
              <a:srgbClr val="000000"/>
            </a:solidFill>
            <a:round/>
            <a:headEnd/>
            <a:tailEnd/>
          </a:ln>
        </xdr:spPr>
      </xdr:cxnSp>
      <xdr:cxnSp macro="">
        <xdr:nvCxnSpPr>
          <xdr:cNvPr id="80" name="Straight Connector 533">
            <a:extLst>
              <a:ext uri="{FF2B5EF4-FFF2-40B4-BE49-F238E27FC236}">
                <a16:creationId xmlns:a16="http://schemas.microsoft.com/office/drawing/2014/main" id="{F2B2D977-4369-56A6-D416-82ADC4A4F351}"/>
              </a:ext>
            </a:extLst>
          </xdr:cNvPr>
          <xdr:cNvCxnSpPr>
            <a:cxnSpLocks noChangeShapeType="1"/>
          </xdr:cNvCxnSpPr>
        </xdr:nvCxnSpPr>
        <xdr:spPr bwMode="auto">
          <a:xfrm flipV="1">
            <a:off x="5742938" y="48053693"/>
            <a:ext cx="0" cy="0"/>
          </a:xfrm>
          <a:prstGeom prst="line">
            <a:avLst/>
          </a:prstGeom>
          <a:grpFill/>
          <a:ln w="9525" algn="ctr">
            <a:solidFill>
              <a:srgbClr val="000000"/>
            </a:solidFill>
            <a:round/>
            <a:headEnd/>
            <a:tailEnd/>
          </a:ln>
        </xdr:spPr>
      </xdr:cxnSp>
      <xdr:cxnSp macro="">
        <xdr:nvCxnSpPr>
          <xdr:cNvPr id="81" name="Straight Connector 535">
            <a:extLst>
              <a:ext uri="{FF2B5EF4-FFF2-40B4-BE49-F238E27FC236}">
                <a16:creationId xmlns:a16="http://schemas.microsoft.com/office/drawing/2014/main" id="{EE8EB7B4-8AD7-09BB-BD67-5ADD10CA4ACA}"/>
              </a:ext>
            </a:extLst>
          </xdr:cNvPr>
          <xdr:cNvCxnSpPr>
            <a:cxnSpLocks noChangeShapeType="1"/>
          </xdr:cNvCxnSpPr>
        </xdr:nvCxnSpPr>
        <xdr:spPr bwMode="auto">
          <a:xfrm flipV="1">
            <a:off x="5742938" y="48053693"/>
            <a:ext cx="0" cy="0"/>
          </a:xfrm>
          <a:prstGeom prst="line">
            <a:avLst/>
          </a:prstGeom>
          <a:grpFill/>
          <a:ln w="9525" algn="ctr">
            <a:solidFill>
              <a:srgbClr val="000000"/>
            </a:solidFill>
            <a:round/>
            <a:headEnd/>
            <a:tailEnd/>
          </a:ln>
        </xdr:spPr>
      </xdr:cxnSp>
      <xdr:cxnSp macro="">
        <xdr:nvCxnSpPr>
          <xdr:cNvPr id="82" name="Straight Connector 537">
            <a:extLst>
              <a:ext uri="{FF2B5EF4-FFF2-40B4-BE49-F238E27FC236}">
                <a16:creationId xmlns:a16="http://schemas.microsoft.com/office/drawing/2014/main" id="{9E7FA5EA-E445-2312-2D91-3854F8D8F421}"/>
              </a:ext>
            </a:extLst>
          </xdr:cNvPr>
          <xdr:cNvCxnSpPr>
            <a:cxnSpLocks noChangeShapeType="1"/>
          </xdr:cNvCxnSpPr>
        </xdr:nvCxnSpPr>
        <xdr:spPr bwMode="auto">
          <a:xfrm>
            <a:off x="5742938" y="48053693"/>
            <a:ext cx="0" cy="0"/>
          </a:xfrm>
          <a:prstGeom prst="line">
            <a:avLst/>
          </a:prstGeom>
          <a:grpFill/>
          <a:ln w="9525" algn="ctr">
            <a:solidFill>
              <a:srgbClr val="000000"/>
            </a:solidFill>
            <a:round/>
            <a:headEnd/>
            <a:tailEnd/>
          </a:ln>
        </xdr:spPr>
      </xdr:cxnSp>
    </xdr:grpSp>
    <xdr:clientData/>
  </xdr:twoCellAnchor>
  <xdr:twoCellAnchor>
    <xdr:from>
      <xdr:col>16</xdr:col>
      <xdr:colOff>0</xdr:colOff>
      <xdr:row>16</xdr:row>
      <xdr:rowOff>104775</xdr:rowOff>
    </xdr:from>
    <xdr:to>
      <xdr:col>16</xdr:col>
      <xdr:colOff>0</xdr:colOff>
      <xdr:row>17</xdr:row>
      <xdr:rowOff>19050</xdr:rowOff>
    </xdr:to>
    <xdr:grpSp>
      <xdr:nvGrpSpPr>
        <xdr:cNvPr id="83" name="Group 1008">
          <a:extLst>
            <a:ext uri="{FF2B5EF4-FFF2-40B4-BE49-F238E27FC236}">
              <a16:creationId xmlns:a16="http://schemas.microsoft.com/office/drawing/2014/main" id="{84C5B4AA-BE1B-427F-B63F-9279AC225415}"/>
            </a:ext>
          </a:extLst>
        </xdr:cNvPr>
        <xdr:cNvGrpSpPr>
          <a:grpSpLocks/>
        </xdr:cNvGrpSpPr>
      </xdr:nvGrpSpPr>
      <xdr:grpSpPr bwMode="auto">
        <a:xfrm>
          <a:off x="5295900" y="3273425"/>
          <a:ext cx="0" cy="104775"/>
          <a:chOff x="5475762" y="47760700"/>
          <a:chExt cx="314325" cy="230209"/>
        </a:xfrm>
      </xdr:grpSpPr>
      <xdr:cxnSp macro="">
        <xdr:nvCxnSpPr>
          <xdr:cNvPr id="84" name="Straight Connector 83">
            <a:extLst>
              <a:ext uri="{FF2B5EF4-FFF2-40B4-BE49-F238E27FC236}">
                <a16:creationId xmlns:a16="http://schemas.microsoft.com/office/drawing/2014/main" id="{717F02D5-1625-60C7-A110-E84E2E306253}"/>
              </a:ext>
            </a:extLst>
          </xdr:cNvPr>
          <xdr:cNvCxnSpPr/>
        </xdr:nvCxnSpPr>
        <xdr:spPr bwMode="auto">
          <a:xfrm>
            <a:off x="5742938" y="48053693"/>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5" name="Straight Connector 529">
            <a:extLst>
              <a:ext uri="{FF2B5EF4-FFF2-40B4-BE49-F238E27FC236}">
                <a16:creationId xmlns:a16="http://schemas.microsoft.com/office/drawing/2014/main" id="{2CCBF8C5-509F-8173-CFF5-32B024DD5CC0}"/>
              </a:ext>
            </a:extLst>
          </xdr:cNvPr>
          <xdr:cNvCxnSpPr>
            <a:cxnSpLocks noChangeShapeType="1"/>
          </xdr:cNvCxnSpPr>
        </xdr:nvCxnSpPr>
        <xdr:spPr bwMode="auto">
          <a:xfrm rot="5400000">
            <a:off x="5742938" y="48053693"/>
            <a:ext cx="0" cy="0"/>
          </a:xfrm>
          <a:prstGeom prst="line">
            <a:avLst/>
          </a:prstGeom>
          <a:grpFill/>
          <a:ln w="9525" algn="ctr">
            <a:solidFill>
              <a:srgbClr val="000000"/>
            </a:solidFill>
            <a:round/>
            <a:headEnd/>
            <a:tailEnd/>
          </a:ln>
        </xdr:spPr>
      </xdr:cxnSp>
      <xdr:cxnSp macro="">
        <xdr:nvCxnSpPr>
          <xdr:cNvPr id="86" name="Straight Connector 531">
            <a:extLst>
              <a:ext uri="{FF2B5EF4-FFF2-40B4-BE49-F238E27FC236}">
                <a16:creationId xmlns:a16="http://schemas.microsoft.com/office/drawing/2014/main" id="{796BFAC3-379F-41EB-FE5E-4FD87CBA0CFE}"/>
              </a:ext>
            </a:extLst>
          </xdr:cNvPr>
          <xdr:cNvCxnSpPr>
            <a:cxnSpLocks noChangeShapeType="1"/>
          </xdr:cNvCxnSpPr>
        </xdr:nvCxnSpPr>
        <xdr:spPr bwMode="auto">
          <a:xfrm>
            <a:off x="5742938" y="48053693"/>
            <a:ext cx="0" cy="0"/>
          </a:xfrm>
          <a:prstGeom prst="line">
            <a:avLst/>
          </a:prstGeom>
          <a:grpFill/>
          <a:ln w="9525" algn="ctr">
            <a:solidFill>
              <a:srgbClr val="000000"/>
            </a:solidFill>
            <a:round/>
            <a:headEnd/>
            <a:tailEnd/>
          </a:ln>
        </xdr:spPr>
      </xdr:cxnSp>
      <xdr:cxnSp macro="">
        <xdr:nvCxnSpPr>
          <xdr:cNvPr id="87" name="Straight Connector 533">
            <a:extLst>
              <a:ext uri="{FF2B5EF4-FFF2-40B4-BE49-F238E27FC236}">
                <a16:creationId xmlns:a16="http://schemas.microsoft.com/office/drawing/2014/main" id="{32799A03-CE08-F849-DB4F-88E61D4657D3}"/>
              </a:ext>
            </a:extLst>
          </xdr:cNvPr>
          <xdr:cNvCxnSpPr>
            <a:cxnSpLocks noChangeShapeType="1"/>
          </xdr:cNvCxnSpPr>
        </xdr:nvCxnSpPr>
        <xdr:spPr bwMode="auto">
          <a:xfrm flipV="1">
            <a:off x="5742938" y="48053693"/>
            <a:ext cx="0" cy="0"/>
          </a:xfrm>
          <a:prstGeom prst="line">
            <a:avLst/>
          </a:prstGeom>
          <a:grpFill/>
          <a:ln w="9525" algn="ctr">
            <a:solidFill>
              <a:srgbClr val="000000"/>
            </a:solidFill>
            <a:round/>
            <a:headEnd/>
            <a:tailEnd/>
          </a:ln>
        </xdr:spPr>
      </xdr:cxnSp>
      <xdr:cxnSp macro="">
        <xdr:nvCxnSpPr>
          <xdr:cNvPr id="88" name="Straight Connector 535">
            <a:extLst>
              <a:ext uri="{FF2B5EF4-FFF2-40B4-BE49-F238E27FC236}">
                <a16:creationId xmlns:a16="http://schemas.microsoft.com/office/drawing/2014/main" id="{754B58A3-CC0A-3E86-4BB4-D4E58D697291}"/>
              </a:ext>
            </a:extLst>
          </xdr:cNvPr>
          <xdr:cNvCxnSpPr>
            <a:cxnSpLocks noChangeShapeType="1"/>
          </xdr:cNvCxnSpPr>
        </xdr:nvCxnSpPr>
        <xdr:spPr bwMode="auto">
          <a:xfrm flipV="1">
            <a:off x="5742938" y="48053693"/>
            <a:ext cx="0" cy="0"/>
          </a:xfrm>
          <a:prstGeom prst="line">
            <a:avLst/>
          </a:prstGeom>
          <a:grpFill/>
          <a:ln w="9525" algn="ctr">
            <a:solidFill>
              <a:srgbClr val="000000"/>
            </a:solidFill>
            <a:round/>
            <a:headEnd/>
            <a:tailEnd/>
          </a:ln>
        </xdr:spPr>
      </xdr:cxnSp>
      <xdr:cxnSp macro="">
        <xdr:nvCxnSpPr>
          <xdr:cNvPr id="89" name="Straight Connector 537">
            <a:extLst>
              <a:ext uri="{FF2B5EF4-FFF2-40B4-BE49-F238E27FC236}">
                <a16:creationId xmlns:a16="http://schemas.microsoft.com/office/drawing/2014/main" id="{15AC502E-9EB8-193A-78C0-1FEA12246B1C}"/>
              </a:ext>
            </a:extLst>
          </xdr:cNvPr>
          <xdr:cNvCxnSpPr>
            <a:cxnSpLocks noChangeShapeType="1"/>
          </xdr:cNvCxnSpPr>
        </xdr:nvCxnSpPr>
        <xdr:spPr bwMode="auto">
          <a:xfrm>
            <a:off x="5742938" y="48053693"/>
            <a:ext cx="0" cy="0"/>
          </a:xfrm>
          <a:prstGeom prst="line">
            <a:avLst/>
          </a:prstGeom>
          <a:grpFill/>
          <a:ln w="9525" algn="ctr">
            <a:solidFill>
              <a:srgbClr val="000000"/>
            </a:solidFill>
            <a:round/>
            <a:headEnd/>
            <a:tailEnd/>
          </a:ln>
        </xdr:spPr>
      </xdr:cxnSp>
    </xdr:grpSp>
    <xdr:clientData/>
  </xdr:twoCellAnchor>
  <xdr:twoCellAnchor>
    <xdr:from>
      <xdr:col>16</xdr:col>
      <xdr:colOff>0</xdr:colOff>
      <xdr:row>16</xdr:row>
      <xdr:rowOff>104775</xdr:rowOff>
    </xdr:from>
    <xdr:to>
      <xdr:col>16</xdr:col>
      <xdr:colOff>0</xdr:colOff>
      <xdr:row>17</xdr:row>
      <xdr:rowOff>19050</xdr:rowOff>
    </xdr:to>
    <xdr:grpSp>
      <xdr:nvGrpSpPr>
        <xdr:cNvPr id="90" name="Group 1008">
          <a:extLst>
            <a:ext uri="{FF2B5EF4-FFF2-40B4-BE49-F238E27FC236}">
              <a16:creationId xmlns:a16="http://schemas.microsoft.com/office/drawing/2014/main" id="{126BFEB0-35A9-4913-ABCF-A13105C1B320}"/>
            </a:ext>
          </a:extLst>
        </xdr:cNvPr>
        <xdr:cNvGrpSpPr>
          <a:grpSpLocks/>
        </xdr:cNvGrpSpPr>
      </xdr:nvGrpSpPr>
      <xdr:grpSpPr bwMode="auto">
        <a:xfrm>
          <a:off x="5295900" y="3273425"/>
          <a:ext cx="0" cy="104775"/>
          <a:chOff x="5475762" y="47760700"/>
          <a:chExt cx="314325" cy="230209"/>
        </a:xfrm>
      </xdr:grpSpPr>
      <xdr:cxnSp macro="">
        <xdr:nvCxnSpPr>
          <xdr:cNvPr id="91" name="Straight Connector 90">
            <a:extLst>
              <a:ext uri="{FF2B5EF4-FFF2-40B4-BE49-F238E27FC236}">
                <a16:creationId xmlns:a16="http://schemas.microsoft.com/office/drawing/2014/main" id="{94AD9EB4-E5E4-AF81-6FD4-6EAD1477AF1B}"/>
              </a:ext>
            </a:extLst>
          </xdr:cNvPr>
          <xdr:cNvCxnSpPr/>
        </xdr:nvCxnSpPr>
        <xdr:spPr bwMode="auto">
          <a:xfrm>
            <a:off x="5730216" y="48053693"/>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 name="Straight Connector 529">
            <a:extLst>
              <a:ext uri="{FF2B5EF4-FFF2-40B4-BE49-F238E27FC236}">
                <a16:creationId xmlns:a16="http://schemas.microsoft.com/office/drawing/2014/main" id="{02EDE62A-222C-5F9A-E9DC-84D6F2A8AB28}"/>
              </a:ext>
            </a:extLst>
          </xdr:cNvPr>
          <xdr:cNvCxnSpPr>
            <a:cxnSpLocks noChangeShapeType="1"/>
          </xdr:cNvCxnSpPr>
        </xdr:nvCxnSpPr>
        <xdr:spPr bwMode="auto">
          <a:xfrm rot="5400000">
            <a:off x="5730216" y="48053693"/>
            <a:ext cx="0" cy="0"/>
          </a:xfrm>
          <a:prstGeom prst="line">
            <a:avLst/>
          </a:prstGeom>
          <a:grpFill/>
          <a:ln w="9525" algn="ctr">
            <a:solidFill>
              <a:srgbClr val="000000"/>
            </a:solidFill>
            <a:round/>
            <a:headEnd/>
            <a:tailEnd/>
          </a:ln>
        </xdr:spPr>
      </xdr:cxnSp>
      <xdr:cxnSp macro="">
        <xdr:nvCxnSpPr>
          <xdr:cNvPr id="93" name="Straight Connector 531">
            <a:extLst>
              <a:ext uri="{FF2B5EF4-FFF2-40B4-BE49-F238E27FC236}">
                <a16:creationId xmlns:a16="http://schemas.microsoft.com/office/drawing/2014/main" id="{57B8D1B8-3679-AA3B-397B-45C00151EC88}"/>
              </a:ext>
            </a:extLst>
          </xdr:cNvPr>
          <xdr:cNvCxnSpPr>
            <a:cxnSpLocks noChangeShapeType="1"/>
          </xdr:cNvCxnSpPr>
        </xdr:nvCxnSpPr>
        <xdr:spPr bwMode="auto">
          <a:xfrm>
            <a:off x="5730216" y="48053693"/>
            <a:ext cx="0" cy="0"/>
          </a:xfrm>
          <a:prstGeom prst="line">
            <a:avLst/>
          </a:prstGeom>
          <a:grpFill/>
          <a:ln w="9525" algn="ctr">
            <a:solidFill>
              <a:srgbClr val="000000"/>
            </a:solidFill>
            <a:round/>
            <a:headEnd/>
            <a:tailEnd/>
          </a:ln>
        </xdr:spPr>
      </xdr:cxnSp>
      <xdr:cxnSp macro="">
        <xdr:nvCxnSpPr>
          <xdr:cNvPr id="94" name="Straight Connector 533">
            <a:extLst>
              <a:ext uri="{FF2B5EF4-FFF2-40B4-BE49-F238E27FC236}">
                <a16:creationId xmlns:a16="http://schemas.microsoft.com/office/drawing/2014/main" id="{2C9683E7-FED6-5B04-4257-93FCBFCC1D07}"/>
              </a:ext>
            </a:extLst>
          </xdr:cNvPr>
          <xdr:cNvCxnSpPr>
            <a:cxnSpLocks noChangeShapeType="1"/>
          </xdr:cNvCxnSpPr>
        </xdr:nvCxnSpPr>
        <xdr:spPr bwMode="auto">
          <a:xfrm flipV="1">
            <a:off x="5730216" y="48053693"/>
            <a:ext cx="0" cy="0"/>
          </a:xfrm>
          <a:prstGeom prst="line">
            <a:avLst/>
          </a:prstGeom>
          <a:grpFill/>
          <a:ln w="9525" algn="ctr">
            <a:solidFill>
              <a:srgbClr val="000000"/>
            </a:solidFill>
            <a:round/>
            <a:headEnd/>
            <a:tailEnd/>
          </a:ln>
        </xdr:spPr>
      </xdr:cxnSp>
      <xdr:cxnSp macro="">
        <xdr:nvCxnSpPr>
          <xdr:cNvPr id="95" name="Straight Connector 535">
            <a:extLst>
              <a:ext uri="{FF2B5EF4-FFF2-40B4-BE49-F238E27FC236}">
                <a16:creationId xmlns:a16="http://schemas.microsoft.com/office/drawing/2014/main" id="{C1069BE9-717B-CC70-5EF4-392DC725488A}"/>
              </a:ext>
            </a:extLst>
          </xdr:cNvPr>
          <xdr:cNvCxnSpPr>
            <a:cxnSpLocks noChangeShapeType="1"/>
          </xdr:cNvCxnSpPr>
        </xdr:nvCxnSpPr>
        <xdr:spPr bwMode="auto">
          <a:xfrm flipV="1">
            <a:off x="5730216" y="48053693"/>
            <a:ext cx="0" cy="0"/>
          </a:xfrm>
          <a:prstGeom prst="line">
            <a:avLst/>
          </a:prstGeom>
          <a:grpFill/>
          <a:ln w="9525" algn="ctr">
            <a:solidFill>
              <a:srgbClr val="000000"/>
            </a:solidFill>
            <a:round/>
            <a:headEnd/>
            <a:tailEnd/>
          </a:ln>
        </xdr:spPr>
      </xdr:cxnSp>
      <xdr:cxnSp macro="">
        <xdr:nvCxnSpPr>
          <xdr:cNvPr id="96" name="Straight Connector 537">
            <a:extLst>
              <a:ext uri="{FF2B5EF4-FFF2-40B4-BE49-F238E27FC236}">
                <a16:creationId xmlns:a16="http://schemas.microsoft.com/office/drawing/2014/main" id="{19260126-3792-421E-0819-C4AAC5C958F9}"/>
              </a:ext>
            </a:extLst>
          </xdr:cNvPr>
          <xdr:cNvCxnSpPr>
            <a:cxnSpLocks noChangeShapeType="1"/>
          </xdr:cNvCxnSpPr>
        </xdr:nvCxnSpPr>
        <xdr:spPr bwMode="auto">
          <a:xfrm>
            <a:off x="5730216" y="48053693"/>
            <a:ext cx="0" cy="0"/>
          </a:xfrm>
          <a:prstGeom prst="line">
            <a:avLst/>
          </a:prstGeom>
          <a:grpFill/>
          <a:ln w="9525" algn="ctr">
            <a:solidFill>
              <a:srgbClr val="000000"/>
            </a:solidFill>
            <a:round/>
            <a:headEnd/>
            <a:tailEnd/>
          </a:ln>
        </xdr:spPr>
      </xdr:cxnSp>
    </xdr:grpSp>
    <xdr:clientData/>
  </xdr:twoCellAnchor>
  <xdr:twoCellAnchor>
    <xdr:from>
      <xdr:col>16</xdr:col>
      <xdr:colOff>0</xdr:colOff>
      <xdr:row>16</xdr:row>
      <xdr:rowOff>104775</xdr:rowOff>
    </xdr:from>
    <xdr:to>
      <xdr:col>16</xdr:col>
      <xdr:colOff>0</xdr:colOff>
      <xdr:row>17</xdr:row>
      <xdr:rowOff>19050</xdr:rowOff>
    </xdr:to>
    <xdr:grpSp>
      <xdr:nvGrpSpPr>
        <xdr:cNvPr id="97" name="Group 1008">
          <a:extLst>
            <a:ext uri="{FF2B5EF4-FFF2-40B4-BE49-F238E27FC236}">
              <a16:creationId xmlns:a16="http://schemas.microsoft.com/office/drawing/2014/main" id="{DD7A8B92-C0B3-4FED-B679-C01D2E48133F}"/>
            </a:ext>
          </a:extLst>
        </xdr:cNvPr>
        <xdr:cNvGrpSpPr>
          <a:grpSpLocks/>
        </xdr:cNvGrpSpPr>
      </xdr:nvGrpSpPr>
      <xdr:grpSpPr bwMode="auto">
        <a:xfrm>
          <a:off x="5295900" y="3273425"/>
          <a:ext cx="0" cy="104775"/>
          <a:chOff x="5475762" y="47760700"/>
          <a:chExt cx="314325" cy="230209"/>
        </a:xfrm>
      </xdr:grpSpPr>
      <xdr:cxnSp macro="">
        <xdr:nvCxnSpPr>
          <xdr:cNvPr id="98" name="Straight Connector 97">
            <a:extLst>
              <a:ext uri="{FF2B5EF4-FFF2-40B4-BE49-F238E27FC236}">
                <a16:creationId xmlns:a16="http://schemas.microsoft.com/office/drawing/2014/main" id="{5146E64A-CD39-0216-8B46-0A029E4E6654}"/>
              </a:ext>
            </a:extLst>
          </xdr:cNvPr>
          <xdr:cNvCxnSpPr/>
        </xdr:nvCxnSpPr>
        <xdr:spPr bwMode="auto">
          <a:xfrm>
            <a:off x="5742938" y="48053693"/>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9" name="Straight Connector 529">
            <a:extLst>
              <a:ext uri="{FF2B5EF4-FFF2-40B4-BE49-F238E27FC236}">
                <a16:creationId xmlns:a16="http://schemas.microsoft.com/office/drawing/2014/main" id="{A3573A91-BD1B-BA96-CC55-249E91BB0F75}"/>
              </a:ext>
            </a:extLst>
          </xdr:cNvPr>
          <xdr:cNvCxnSpPr>
            <a:cxnSpLocks noChangeShapeType="1"/>
          </xdr:cNvCxnSpPr>
        </xdr:nvCxnSpPr>
        <xdr:spPr bwMode="auto">
          <a:xfrm rot="5400000">
            <a:off x="5742938" y="48053693"/>
            <a:ext cx="0" cy="0"/>
          </a:xfrm>
          <a:prstGeom prst="line">
            <a:avLst/>
          </a:prstGeom>
          <a:grpFill/>
          <a:ln w="9525" algn="ctr">
            <a:solidFill>
              <a:srgbClr val="000000"/>
            </a:solidFill>
            <a:round/>
            <a:headEnd/>
            <a:tailEnd/>
          </a:ln>
        </xdr:spPr>
      </xdr:cxnSp>
      <xdr:cxnSp macro="">
        <xdr:nvCxnSpPr>
          <xdr:cNvPr id="100" name="Straight Connector 531">
            <a:extLst>
              <a:ext uri="{FF2B5EF4-FFF2-40B4-BE49-F238E27FC236}">
                <a16:creationId xmlns:a16="http://schemas.microsoft.com/office/drawing/2014/main" id="{B5B71220-38F8-7306-D466-587154A5C21A}"/>
              </a:ext>
            </a:extLst>
          </xdr:cNvPr>
          <xdr:cNvCxnSpPr>
            <a:cxnSpLocks noChangeShapeType="1"/>
          </xdr:cNvCxnSpPr>
        </xdr:nvCxnSpPr>
        <xdr:spPr bwMode="auto">
          <a:xfrm>
            <a:off x="5742938" y="48053693"/>
            <a:ext cx="0" cy="0"/>
          </a:xfrm>
          <a:prstGeom prst="line">
            <a:avLst/>
          </a:prstGeom>
          <a:grpFill/>
          <a:ln w="9525" algn="ctr">
            <a:solidFill>
              <a:srgbClr val="000000"/>
            </a:solidFill>
            <a:round/>
            <a:headEnd/>
            <a:tailEnd/>
          </a:ln>
        </xdr:spPr>
      </xdr:cxnSp>
      <xdr:cxnSp macro="">
        <xdr:nvCxnSpPr>
          <xdr:cNvPr id="101" name="Straight Connector 533">
            <a:extLst>
              <a:ext uri="{FF2B5EF4-FFF2-40B4-BE49-F238E27FC236}">
                <a16:creationId xmlns:a16="http://schemas.microsoft.com/office/drawing/2014/main" id="{5DC06E19-C9FF-F638-A247-20C899FF74AE}"/>
              </a:ext>
            </a:extLst>
          </xdr:cNvPr>
          <xdr:cNvCxnSpPr>
            <a:cxnSpLocks noChangeShapeType="1"/>
          </xdr:cNvCxnSpPr>
        </xdr:nvCxnSpPr>
        <xdr:spPr bwMode="auto">
          <a:xfrm flipV="1">
            <a:off x="5742938" y="48053693"/>
            <a:ext cx="0" cy="0"/>
          </a:xfrm>
          <a:prstGeom prst="line">
            <a:avLst/>
          </a:prstGeom>
          <a:grpFill/>
          <a:ln w="9525" algn="ctr">
            <a:solidFill>
              <a:srgbClr val="000000"/>
            </a:solidFill>
            <a:round/>
            <a:headEnd/>
            <a:tailEnd/>
          </a:ln>
        </xdr:spPr>
      </xdr:cxnSp>
      <xdr:cxnSp macro="">
        <xdr:nvCxnSpPr>
          <xdr:cNvPr id="102" name="Straight Connector 535">
            <a:extLst>
              <a:ext uri="{FF2B5EF4-FFF2-40B4-BE49-F238E27FC236}">
                <a16:creationId xmlns:a16="http://schemas.microsoft.com/office/drawing/2014/main" id="{532414E1-EDEB-96DB-39C0-CAC15873985C}"/>
              </a:ext>
            </a:extLst>
          </xdr:cNvPr>
          <xdr:cNvCxnSpPr>
            <a:cxnSpLocks noChangeShapeType="1"/>
          </xdr:cNvCxnSpPr>
        </xdr:nvCxnSpPr>
        <xdr:spPr bwMode="auto">
          <a:xfrm flipV="1">
            <a:off x="5742938" y="48053693"/>
            <a:ext cx="0" cy="0"/>
          </a:xfrm>
          <a:prstGeom prst="line">
            <a:avLst/>
          </a:prstGeom>
          <a:grpFill/>
          <a:ln w="9525" algn="ctr">
            <a:solidFill>
              <a:srgbClr val="000000"/>
            </a:solidFill>
            <a:round/>
            <a:headEnd/>
            <a:tailEnd/>
          </a:ln>
        </xdr:spPr>
      </xdr:cxnSp>
      <xdr:cxnSp macro="">
        <xdr:nvCxnSpPr>
          <xdr:cNvPr id="103" name="Straight Connector 537">
            <a:extLst>
              <a:ext uri="{FF2B5EF4-FFF2-40B4-BE49-F238E27FC236}">
                <a16:creationId xmlns:a16="http://schemas.microsoft.com/office/drawing/2014/main" id="{46471C3A-B583-64BC-9909-6361A4CE74CF}"/>
              </a:ext>
            </a:extLst>
          </xdr:cNvPr>
          <xdr:cNvCxnSpPr>
            <a:cxnSpLocks noChangeShapeType="1"/>
          </xdr:cNvCxnSpPr>
        </xdr:nvCxnSpPr>
        <xdr:spPr bwMode="auto">
          <a:xfrm>
            <a:off x="5742938" y="48053693"/>
            <a:ext cx="0" cy="0"/>
          </a:xfrm>
          <a:prstGeom prst="line">
            <a:avLst/>
          </a:prstGeom>
          <a:grpFill/>
          <a:ln w="9525" algn="ctr">
            <a:solidFill>
              <a:srgbClr val="000000"/>
            </a:solidFill>
            <a:round/>
            <a:headEnd/>
            <a:tailEnd/>
          </a:ln>
        </xdr:spPr>
      </xdr:cxnSp>
    </xdr:grpSp>
    <xdr:clientData/>
  </xdr:twoCellAnchor>
  <xdr:twoCellAnchor>
    <xdr:from>
      <xdr:col>18</xdr:col>
      <xdr:colOff>0</xdr:colOff>
      <xdr:row>3</xdr:row>
      <xdr:rowOff>0</xdr:rowOff>
    </xdr:from>
    <xdr:to>
      <xdr:col>18</xdr:col>
      <xdr:colOff>209550</xdr:colOff>
      <xdr:row>4</xdr:row>
      <xdr:rowOff>28575</xdr:rowOff>
    </xdr:to>
    <xdr:sp macro="" textlink="">
      <xdr:nvSpPr>
        <xdr:cNvPr id="104" name="AutoShape 1512">
          <a:extLst>
            <a:ext uri="{FF2B5EF4-FFF2-40B4-BE49-F238E27FC236}">
              <a16:creationId xmlns:a16="http://schemas.microsoft.com/office/drawing/2014/main" id="{2C7EC5FC-37E8-4D5D-9794-ED66040198DB}"/>
            </a:ext>
          </a:extLst>
        </xdr:cNvPr>
        <xdr:cNvSpPr>
          <a:spLocks noChangeArrowheads="1"/>
        </xdr:cNvSpPr>
      </xdr:nvSpPr>
      <xdr:spPr bwMode="auto">
        <a:xfrm rot="5400000" flipV="1">
          <a:off x="5462587" y="681038"/>
          <a:ext cx="219075" cy="209550"/>
        </a:xfrm>
        <a:prstGeom prst="lightningBolt">
          <a:avLst/>
        </a:prstGeom>
        <a:solidFill>
          <a:srgbClr val="FF0000"/>
        </a:solidFill>
        <a:ln w="9525">
          <a:solidFill>
            <a:srgbClr val="000000"/>
          </a:solidFill>
          <a:miter lim="800000"/>
          <a:headEnd/>
          <a:tailEnd/>
        </a:ln>
      </xdr:spPr>
    </xdr:sp>
    <xdr:clientData/>
  </xdr:twoCellAnchor>
  <xdr:twoCellAnchor editAs="oneCell">
    <xdr:from>
      <xdr:col>18</xdr:col>
      <xdr:colOff>0</xdr:colOff>
      <xdr:row>4</xdr:row>
      <xdr:rowOff>114300</xdr:rowOff>
    </xdr:from>
    <xdr:to>
      <xdr:col>18</xdr:col>
      <xdr:colOff>240665</xdr:colOff>
      <xdr:row>6</xdr:row>
      <xdr:rowOff>131196</xdr:rowOff>
    </xdr:to>
    <xdr:pic>
      <xdr:nvPicPr>
        <xdr:cNvPr id="105" name="Graphic 2264" descr="Road with solid fill">
          <a:extLst>
            <a:ext uri="{FF2B5EF4-FFF2-40B4-BE49-F238E27FC236}">
              <a16:creationId xmlns:a16="http://schemas.microsoft.com/office/drawing/2014/main" id="{37789397-0A65-4C5C-9130-70BD2B6F34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67350" y="981075"/>
          <a:ext cx="238125" cy="366781"/>
        </a:xfrm>
        <a:prstGeom prst="rect">
          <a:avLst/>
        </a:prstGeom>
        <a:solidFill>
          <a:schemeClr val="accent3"/>
        </a:solidFill>
        <a:ln>
          <a:noFill/>
        </a:ln>
      </xdr:spPr>
    </xdr:pic>
    <xdr:clientData/>
  </xdr:twoCellAnchor>
  <xdr:twoCellAnchor editAs="oneCell">
    <xdr:from>
      <xdr:col>18</xdr:col>
      <xdr:colOff>19050</xdr:colOff>
      <xdr:row>6</xdr:row>
      <xdr:rowOff>74084</xdr:rowOff>
    </xdr:from>
    <xdr:to>
      <xdr:col>18</xdr:col>
      <xdr:colOff>213360</xdr:colOff>
      <xdr:row>9</xdr:row>
      <xdr:rowOff>23366</xdr:rowOff>
    </xdr:to>
    <xdr:pic>
      <xdr:nvPicPr>
        <xdr:cNvPr id="106" name="Graphic 3644" descr="Train Tracks outline">
          <a:extLst>
            <a:ext uri="{FF2B5EF4-FFF2-40B4-BE49-F238E27FC236}">
              <a16:creationId xmlns:a16="http://schemas.microsoft.com/office/drawing/2014/main" id="{9A4EFD41-5D6B-4CD3-A091-E2F42A4008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86400" y="1293284"/>
          <a:ext cx="190500" cy="4947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247651</xdr:colOff>
      <xdr:row>8</xdr:row>
      <xdr:rowOff>45507</xdr:rowOff>
    </xdr:from>
    <xdr:to>
      <xdr:col>18</xdr:col>
      <xdr:colOff>258501</xdr:colOff>
      <xdr:row>11</xdr:row>
      <xdr:rowOff>50533</xdr:rowOff>
    </xdr:to>
    <xdr:pic>
      <xdr:nvPicPr>
        <xdr:cNvPr id="107" name="Graphic 106" descr="Aquarius with solid fill">
          <a:extLst>
            <a:ext uri="{FF2B5EF4-FFF2-40B4-BE49-F238E27FC236}">
              <a16:creationId xmlns:a16="http://schemas.microsoft.com/office/drawing/2014/main" id="{0ECE3B00-358A-4148-A2D9-1734B5A70C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rot="16200000">
          <a:off x="5299836" y="1746547"/>
          <a:ext cx="573986" cy="315155"/>
        </a:xfrm>
        <a:prstGeom prst="rect">
          <a:avLst/>
        </a:prstGeom>
      </xdr:spPr>
    </xdr:pic>
    <xdr:clientData/>
  </xdr:twoCellAnchor>
  <xdr:twoCellAnchor>
    <xdr:from>
      <xdr:col>6</xdr:col>
      <xdr:colOff>0</xdr:colOff>
      <xdr:row>24</xdr:row>
      <xdr:rowOff>104775</xdr:rowOff>
    </xdr:from>
    <xdr:to>
      <xdr:col>6</xdr:col>
      <xdr:colOff>0</xdr:colOff>
      <xdr:row>25</xdr:row>
      <xdr:rowOff>19050</xdr:rowOff>
    </xdr:to>
    <xdr:grpSp>
      <xdr:nvGrpSpPr>
        <xdr:cNvPr id="108" name="Group 1008">
          <a:extLst>
            <a:ext uri="{FF2B5EF4-FFF2-40B4-BE49-F238E27FC236}">
              <a16:creationId xmlns:a16="http://schemas.microsoft.com/office/drawing/2014/main" id="{39A61EBC-312E-46B4-A912-12FC1299BD95}"/>
            </a:ext>
          </a:extLst>
        </xdr:cNvPr>
        <xdr:cNvGrpSpPr>
          <a:grpSpLocks/>
        </xdr:cNvGrpSpPr>
      </xdr:nvGrpSpPr>
      <xdr:grpSpPr bwMode="auto">
        <a:xfrm>
          <a:off x="1803400" y="4860925"/>
          <a:ext cx="0" cy="104775"/>
          <a:chOff x="5475762" y="47760700"/>
          <a:chExt cx="314325" cy="230209"/>
        </a:xfrm>
      </xdr:grpSpPr>
      <xdr:cxnSp macro="">
        <xdr:nvCxnSpPr>
          <xdr:cNvPr id="109" name="Straight Connector 108">
            <a:extLst>
              <a:ext uri="{FF2B5EF4-FFF2-40B4-BE49-F238E27FC236}">
                <a16:creationId xmlns:a16="http://schemas.microsoft.com/office/drawing/2014/main" id="{C8B6F497-F266-24E9-5ABE-B1D25E1C826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0" name="Straight Connector 529">
            <a:extLst>
              <a:ext uri="{FF2B5EF4-FFF2-40B4-BE49-F238E27FC236}">
                <a16:creationId xmlns:a16="http://schemas.microsoft.com/office/drawing/2014/main" id="{C9F73AA0-542C-F30D-1A70-E50B8649711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11" name="Straight Connector 531">
            <a:extLst>
              <a:ext uri="{FF2B5EF4-FFF2-40B4-BE49-F238E27FC236}">
                <a16:creationId xmlns:a16="http://schemas.microsoft.com/office/drawing/2014/main" id="{39CB48D0-BF15-AF40-4E73-570696A904F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12" name="Straight Connector 533">
            <a:extLst>
              <a:ext uri="{FF2B5EF4-FFF2-40B4-BE49-F238E27FC236}">
                <a16:creationId xmlns:a16="http://schemas.microsoft.com/office/drawing/2014/main" id="{46DBF963-F4D7-284A-FE7D-15517284DDF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3" name="Straight Connector 535">
            <a:extLst>
              <a:ext uri="{FF2B5EF4-FFF2-40B4-BE49-F238E27FC236}">
                <a16:creationId xmlns:a16="http://schemas.microsoft.com/office/drawing/2014/main" id="{EB343D33-9EE4-DAB3-95AB-8089ED422EB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4" name="Straight Connector 537">
            <a:extLst>
              <a:ext uri="{FF2B5EF4-FFF2-40B4-BE49-F238E27FC236}">
                <a16:creationId xmlns:a16="http://schemas.microsoft.com/office/drawing/2014/main" id="{67C9AE03-C484-ED51-EE49-4BA1C5B0870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115" name="Group 1008">
          <a:extLst>
            <a:ext uri="{FF2B5EF4-FFF2-40B4-BE49-F238E27FC236}">
              <a16:creationId xmlns:a16="http://schemas.microsoft.com/office/drawing/2014/main" id="{B7B9FF21-B7C6-40AE-A5E7-B32644F152AF}"/>
            </a:ext>
          </a:extLst>
        </xdr:cNvPr>
        <xdr:cNvGrpSpPr>
          <a:grpSpLocks/>
        </xdr:cNvGrpSpPr>
      </xdr:nvGrpSpPr>
      <xdr:grpSpPr bwMode="auto">
        <a:xfrm>
          <a:off x="1803400" y="4860925"/>
          <a:ext cx="0" cy="104775"/>
          <a:chOff x="5475762" y="47760700"/>
          <a:chExt cx="314325" cy="230209"/>
        </a:xfrm>
      </xdr:grpSpPr>
      <xdr:cxnSp macro="">
        <xdr:nvCxnSpPr>
          <xdr:cNvPr id="116" name="Straight Connector 115">
            <a:extLst>
              <a:ext uri="{FF2B5EF4-FFF2-40B4-BE49-F238E27FC236}">
                <a16:creationId xmlns:a16="http://schemas.microsoft.com/office/drawing/2014/main" id="{4904E225-7917-F63E-93B7-9E6F40A1AD7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 name="Straight Connector 529">
            <a:extLst>
              <a:ext uri="{FF2B5EF4-FFF2-40B4-BE49-F238E27FC236}">
                <a16:creationId xmlns:a16="http://schemas.microsoft.com/office/drawing/2014/main" id="{23CDF2AA-179C-BFDD-F5E7-619E7672C79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18" name="Straight Connector 531">
            <a:extLst>
              <a:ext uri="{FF2B5EF4-FFF2-40B4-BE49-F238E27FC236}">
                <a16:creationId xmlns:a16="http://schemas.microsoft.com/office/drawing/2014/main" id="{F421D9F5-4AC1-91D4-E04D-9F501988C2D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19" name="Straight Connector 533">
            <a:extLst>
              <a:ext uri="{FF2B5EF4-FFF2-40B4-BE49-F238E27FC236}">
                <a16:creationId xmlns:a16="http://schemas.microsoft.com/office/drawing/2014/main" id="{5F76466A-822C-8E52-DEA4-39B7B08BACC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0" name="Straight Connector 535">
            <a:extLst>
              <a:ext uri="{FF2B5EF4-FFF2-40B4-BE49-F238E27FC236}">
                <a16:creationId xmlns:a16="http://schemas.microsoft.com/office/drawing/2014/main" id="{5C733369-5D43-0B08-2852-EBD9B10C03C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1" name="Straight Connector 537">
            <a:extLst>
              <a:ext uri="{FF2B5EF4-FFF2-40B4-BE49-F238E27FC236}">
                <a16:creationId xmlns:a16="http://schemas.microsoft.com/office/drawing/2014/main" id="{967DD47B-2EA4-B0B8-D774-DDE5BF1003D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16</xdr:row>
      <xdr:rowOff>104775</xdr:rowOff>
    </xdr:from>
    <xdr:to>
      <xdr:col>16</xdr:col>
      <xdr:colOff>0</xdr:colOff>
      <xdr:row>17</xdr:row>
      <xdr:rowOff>19050</xdr:rowOff>
    </xdr:to>
    <xdr:grpSp>
      <xdr:nvGrpSpPr>
        <xdr:cNvPr id="122" name="Group 1008">
          <a:extLst>
            <a:ext uri="{FF2B5EF4-FFF2-40B4-BE49-F238E27FC236}">
              <a16:creationId xmlns:a16="http://schemas.microsoft.com/office/drawing/2014/main" id="{CA0C2BB8-27C4-4CFD-87A2-159E65B9658C}"/>
            </a:ext>
          </a:extLst>
        </xdr:cNvPr>
        <xdr:cNvGrpSpPr>
          <a:grpSpLocks/>
        </xdr:cNvGrpSpPr>
      </xdr:nvGrpSpPr>
      <xdr:grpSpPr bwMode="auto">
        <a:xfrm>
          <a:off x="5295900" y="3273425"/>
          <a:ext cx="0" cy="104775"/>
          <a:chOff x="5475762" y="47760700"/>
          <a:chExt cx="314325" cy="230209"/>
        </a:xfrm>
      </xdr:grpSpPr>
      <xdr:cxnSp macro="">
        <xdr:nvCxnSpPr>
          <xdr:cNvPr id="123" name="Straight Connector 122">
            <a:extLst>
              <a:ext uri="{FF2B5EF4-FFF2-40B4-BE49-F238E27FC236}">
                <a16:creationId xmlns:a16="http://schemas.microsoft.com/office/drawing/2014/main" id="{16565219-EB34-70B7-1C53-34E46195FB1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24" name="Straight Connector 529">
            <a:extLst>
              <a:ext uri="{FF2B5EF4-FFF2-40B4-BE49-F238E27FC236}">
                <a16:creationId xmlns:a16="http://schemas.microsoft.com/office/drawing/2014/main" id="{F831F9C1-4507-6FD3-08F8-335003D588C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25" name="Straight Connector 531">
            <a:extLst>
              <a:ext uri="{FF2B5EF4-FFF2-40B4-BE49-F238E27FC236}">
                <a16:creationId xmlns:a16="http://schemas.microsoft.com/office/drawing/2014/main" id="{DBBB9A90-0E15-4514-3711-D5CC7E54875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26" name="Straight Connector 533">
            <a:extLst>
              <a:ext uri="{FF2B5EF4-FFF2-40B4-BE49-F238E27FC236}">
                <a16:creationId xmlns:a16="http://schemas.microsoft.com/office/drawing/2014/main" id="{58D62380-81EC-766F-624F-DD091C1D3EA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7" name="Straight Connector 535">
            <a:extLst>
              <a:ext uri="{FF2B5EF4-FFF2-40B4-BE49-F238E27FC236}">
                <a16:creationId xmlns:a16="http://schemas.microsoft.com/office/drawing/2014/main" id="{D466FB0D-F61E-85CF-8F88-746145DEBB0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8" name="Straight Connector 537">
            <a:extLst>
              <a:ext uri="{FF2B5EF4-FFF2-40B4-BE49-F238E27FC236}">
                <a16:creationId xmlns:a16="http://schemas.microsoft.com/office/drawing/2014/main" id="{E1A65E40-4D9A-4A84-101F-0FAC098194B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16</xdr:row>
      <xdr:rowOff>104775</xdr:rowOff>
    </xdr:from>
    <xdr:to>
      <xdr:col>16</xdr:col>
      <xdr:colOff>0</xdr:colOff>
      <xdr:row>17</xdr:row>
      <xdr:rowOff>19050</xdr:rowOff>
    </xdr:to>
    <xdr:grpSp>
      <xdr:nvGrpSpPr>
        <xdr:cNvPr id="129" name="Group 1008">
          <a:extLst>
            <a:ext uri="{FF2B5EF4-FFF2-40B4-BE49-F238E27FC236}">
              <a16:creationId xmlns:a16="http://schemas.microsoft.com/office/drawing/2014/main" id="{6303C43D-5298-49C6-8D8B-56113BF57F14}"/>
            </a:ext>
          </a:extLst>
        </xdr:cNvPr>
        <xdr:cNvGrpSpPr>
          <a:grpSpLocks/>
        </xdr:cNvGrpSpPr>
      </xdr:nvGrpSpPr>
      <xdr:grpSpPr bwMode="auto">
        <a:xfrm>
          <a:off x="5295900" y="3273425"/>
          <a:ext cx="0" cy="104775"/>
          <a:chOff x="5475762" y="47760700"/>
          <a:chExt cx="314325" cy="230209"/>
        </a:xfrm>
      </xdr:grpSpPr>
      <xdr:cxnSp macro="">
        <xdr:nvCxnSpPr>
          <xdr:cNvPr id="130" name="Straight Connector 129">
            <a:extLst>
              <a:ext uri="{FF2B5EF4-FFF2-40B4-BE49-F238E27FC236}">
                <a16:creationId xmlns:a16="http://schemas.microsoft.com/office/drawing/2014/main" id="{57DD9D27-49A8-701B-C12B-D27FC2E82A6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31" name="Straight Connector 529">
            <a:extLst>
              <a:ext uri="{FF2B5EF4-FFF2-40B4-BE49-F238E27FC236}">
                <a16:creationId xmlns:a16="http://schemas.microsoft.com/office/drawing/2014/main" id="{6D1A992D-C9B6-E17D-66E2-6B37C6F5060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32" name="Straight Connector 531">
            <a:extLst>
              <a:ext uri="{FF2B5EF4-FFF2-40B4-BE49-F238E27FC236}">
                <a16:creationId xmlns:a16="http://schemas.microsoft.com/office/drawing/2014/main" id="{4647B02E-2EDE-3DFC-B117-BD6AEAC0B11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33" name="Straight Connector 533">
            <a:extLst>
              <a:ext uri="{FF2B5EF4-FFF2-40B4-BE49-F238E27FC236}">
                <a16:creationId xmlns:a16="http://schemas.microsoft.com/office/drawing/2014/main" id="{5D075E9B-8871-FC17-C3A9-C0478D4248E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4" name="Straight Connector 535">
            <a:extLst>
              <a:ext uri="{FF2B5EF4-FFF2-40B4-BE49-F238E27FC236}">
                <a16:creationId xmlns:a16="http://schemas.microsoft.com/office/drawing/2014/main" id="{2D737C37-F02C-D459-E416-5E958770F4F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5" name="Straight Connector 537">
            <a:extLst>
              <a:ext uri="{FF2B5EF4-FFF2-40B4-BE49-F238E27FC236}">
                <a16:creationId xmlns:a16="http://schemas.microsoft.com/office/drawing/2014/main" id="{3A43FDD7-C795-8854-CB2C-2136F1D0B4B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16</xdr:row>
      <xdr:rowOff>104775</xdr:rowOff>
    </xdr:from>
    <xdr:to>
      <xdr:col>16</xdr:col>
      <xdr:colOff>0</xdr:colOff>
      <xdr:row>17</xdr:row>
      <xdr:rowOff>19050</xdr:rowOff>
    </xdr:to>
    <xdr:grpSp>
      <xdr:nvGrpSpPr>
        <xdr:cNvPr id="136" name="Group 1008">
          <a:extLst>
            <a:ext uri="{FF2B5EF4-FFF2-40B4-BE49-F238E27FC236}">
              <a16:creationId xmlns:a16="http://schemas.microsoft.com/office/drawing/2014/main" id="{C1AC397E-4ED3-4AA6-820C-2AD8531474B8}"/>
            </a:ext>
          </a:extLst>
        </xdr:cNvPr>
        <xdr:cNvGrpSpPr>
          <a:grpSpLocks/>
        </xdr:cNvGrpSpPr>
      </xdr:nvGrpSpPr>
      <xdr:grpSpPr bwMode="auto">
        <a:xfrm>
          <a:off x="5295900" y="3273425"/>
          <a:ext cx="0" cy="104775"/>
          <a:chOff x="5475762" y="47760700"/>
          <a:chExt cx="314325" cy="230209"/>
        </a:xfrm>
      </xdr:grpSpPr>
      <xdr:cxnSp macro="">
        <xdr:nvCxnSpPr>
          <xdr:cNvPr id="137" name="Straight Connector 136">
            <a:extLst>
              <a:ext uri="{FF2B5EF4-FFF2-40B4-BE49-F238E27FC236}">
                <a16:creationId xmlns:a16="http://schemas.microsoft.com/office/drawing/2014/main" id="{75F60C6A-FA67-F0A9-C1B1-E6E59964417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38" name="Straight Connector 529">
            <a:extLst>
              <a:ext uri="{FF2B5EF4-FFF2-40B4-BE49-F238E27FC236}">
                <a16:creationId xmlns:a16="http://schemas.microsoft.com/office/drawing/2014/main" id="{3BFAF833-99C8-E0B3-6E5F-204E38AF70E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39" name="Straight Connector 531">
            <a:extLst>
              <a:ext uri="{FF2B5EF4-FFF2-40B4-BE49-F238E27FC236}">
                <a16:creationId xmlns:a16="http://schemas.microsoft.com/office/drawing/2014/main" id="{06B7DC82-D9AD-44FA-0E80-E9CD0465478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40" name="Straight Connector 533">
            <a:extLst>
              <a:ext uri="{FF2B5EF4-FFF2-40B4-BE49-F238E27FC236}">
                <a16:creationId xmlns:a16="http://schemas.microsoft.com/office/drawing/2014/main" id="{3A8E89ED-58EA-D147-7FDA-ECCFE02162E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1" name="Straight Connector 535">
            <a:extLst>
              <a:ext uri="{FF2B5EF4-FFF2-40B4-BE49-F238E27FC236}">
                <a16:creationId xmlns:a16="http://schemas.microsoft.com/office/drawing/2014/main" id="{B1691632-0E38-F3D7-F47B-902B35905E3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2" name="Straight Connector 537">
            <a:extLst>
              <a:ext uri="{FF2B5EF4-FFF2-40B4-BE49-F238E27FC236}">
                <a16:creationId xmlns:a16="http://schemas.microsoft.com/office/drawing/2014/main" id="{E95E6BC7-3BFB-7FB3-037F-471C424611E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16</xdr:row>
      <xdr:rowOff>104775</xdr:rowOff>
    </xdr:from>
    <xdr:to>
      <xdr:col>16</xdr:col>
      <xdr:colOff>0</xdr:colOff>
      <xdr:row>17</xdr:row>
      <xdr:rowOff>19050</xdr:rowOff>
    </xdr:to>
    <xdr:grpSp>
      <xdr:nvGrpSpPr>
        <xdr:cNvPr id="143" name="Group 1008">
          <a:extLst>
            <a:ext uri="{FF2B5EF4-FFF2-40B4-BE49-F238E27FC236}">
              <a16:creationId xmlns:a16="http://schemas.microsoft.com/office/drawing/2014/main" id="{09832657-FB3B-4A90-9903-E3A87CEEB375}"/>
            </a:ext>
          </a:extLst>
        </xdr:cNvPr>
        <xdr:cNvGrpSpPr>
          <a:grpSpLocks/>
        </xdr:cNvGrpSpPr>
      </xdr:nvGrpSpPr>
      <xdr:grpSpPr bwMode="auto">
        <a:xfrm>
          <a:off x="5295900" y="3273425"/>
          <a:ext cx="0" cy="104775"/>
          <a:chOff x="5475762" y="47760700"/>
          <a:chExt cx="314325" cy="230209"/>
        </a:xfrm>
      </xdr:grpSpPr>
      <xdr:cxnSp macro="">
        <xdr:nvCxnSpPr>
          <xdr:cNvPr id="144" name="Straight Connector 143">
            <a:extLst>
              <a:ext uri="{FF2B5EF4-FFF2-40B4-BE49-F238E27FC236}">
                <a16:creationId xmlns:a16="http://schemas.microsoft.com/office/drawing/2014/main" id="{ECD9963B-F946-A5B3-02EC-F7F53F9FF55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45" name="Straight Connector 529">
            <a:extLst>
              <a:ext uri="{FF2B5EF4-FFF2-40B4-BE49-F238E27FC236}">
                <a16:creationId xmlns:a16="http://schemas.microsoft.com/office/drawing/2014/main" id="{561A16CD-4BE3-E419-8134-53138ABE6CC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46" name="Straight Connector 531">
            <a:extLst>
              <a:ext uri="{FF2B5EF4-FFF2-40B4-BE49-F238E27FC236}">
                <a16:creationId xmlns:a16="http://schemas.microsoft.com/office/drawing/2014/main" id="{F463BCAC-C7C8-3AA1-320F-34FB772CB0B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47" name="Straight Connector 533">
            <a:extLst>
              <a:ext uri="{FF2B5EF4-FFF2-40B4-BE49-F238E27FC236}">
                <a16:creationId xmlns:a16="http://schemas.microsoft.com/office/drawing/2014/main" id="{7D862AFE-A738-3681-E968-8FAB6755DF0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8" name="Straight Connector 535">
            <a:extLst>
              <a:ext uri="{FF2B5EF4-FFF2-40B4-BE49-F238E27FC236}">
                <a16:creationId xmlns:a16="http://schemas.microsoft.com/office/drawing/2014/main" id="{53A443BF-2E44-3EFE-7F1C-45B9F274863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9" name="Straight Connector 537">
            <a:extLst>
              <a:ext uri="{FF2B5EF4-FFF2-40B4-BE49-F238E27FC236}">
                <a16:creationId xmlns:a16="http://schemas.microsoft.com/office/drawing/2014/main" id="{2157E195-9E06-94AA-3F4F-C623EF42F4C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16</xdr:row>
      <xdr:rowOff>104775</xdr:rowOff>
    </xdr:from>
    <xdr:to>
      <xdr:col>16</xdr:col>
      <xdr:colOff>0</xdr:colOff>
      <xdr:row>17</xdr:row>
      <xdr:rowOff>19050</xdr:rowOff>
    </xdr:to>
    <xdr:grpSp>
      <xdr:nvGrpSpPr>
        <xdr:cNvPr id="150" name="Group 1008">
          <a:extLst>
            <a:ext uri="{FF2B5EF4-FFF2-40B4-BE49-F238E27FC236}">
              <a16:creationId xmlns:a16="http://schemas.microsoft.com/office/drawing/2014/main" id="{633FF2CC-A035-4B27-82E9-AAD73E1F9C48}"/>
            </a:ext>
          </a:extLst>
        </xdr:cNvPr>
        <xdr:cNvGrpSpPr>
          <a:grpSpLocks/>
        </xdr:cNvGrpSpPr>
      </xdr:nvGrpSpPr>
      <xdr:grpSpPr bwMode="auto">
        <a:xfrm>
          <a:off x="5295900" y="3273425"/>
          <a:ext cx="0" cy="104775"/>
          <a:chOff x="5475762" y="47760700"/>
          <a:chExt cx="314325" cy="230209"/>
        </a:xfrm>
      </xdr:grpSpPr>
      <xdr:cxnSp macro="">
        <xdr:nvCxnSpPr>
          <xdr:cNvPr id="151" name="Straight Connector 150">
            <a:extLst>
              <a:ext uri="{FF2B5EF4-FFF2-40B4-BE49-F238E27FC236}">
                <a16:creationId xmlns:a16="http://schemas.microsoft.com/office/drawing/2014/main" id="{4EB328BD-2FBD-D45C-0A70-B1565433855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52" name="Straight Connector 529">
            <a:extLst>
              <a:ext uri="{FF2B5EF4-FFF2-40B4-BE49-F238E27FC236}">
                <a16:creationId xmlns:a16="http://schemas.microsoft.com/office/drawing/2014/main" id="{C72DB283-F7B1-B8B8-BF9D-F4262B32A0A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53" name="Straight Connector 531">
            <a:extLst>
              <a:ext uri="{FF2B5EF4-FFF2-40B4-BE49-F238E27FC236}">
                <a16:creationId xmlns:a16="http://schemas.microsoft.com/office/drawing/2014/main" id="{3EF579D5-F28D-75B5-E463-7175DCD1D53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54" name="Straight Connector 533">
            <a:extLst>
              <a:ext uri="{FF2B5EF4-FFF2-40B4-BE49-F238E27FC236}">
                <a16:creationId xmlns:a16="http://schemas.microsoft.com/office/drawing/2014/main" id="{F10810D4-F45B-976B-187E-31917AB1D67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5" name="Straight Connector 535">
            <a:extLst>
              <a:ext uri="{FF2B5EF4-FFF2-40B4-BE49-F238E27FC236}">
                <a16:creationId xmlns:a16="http://schemas.microsoft.com/office/drawing/2014/main" id="{6499DD87-797F-AC27-6959-40CC439D5EF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6" name="Straight Connector 537">
            <a:extLst>
              <a:ext uri="{FF2B5EF4-FFF2-40B4-BE49-F238E27FC236}">
                <a16:creationId xmlns:a16="http://schemas.microsoft.com/office/drawing/2014/main" id="{E5EA57D8-2D06-6003-C517-CA38171B4BC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16</xdr:row>
      <xdr:rowOff>104775</xdr:rowOff>
    </xdr:from>
    <xdr:to>
      <xdr:col>16</xdr:col>
      <xdr:colOff>0</xdr:colOff>
      <xdr:row>17</xdr:row>
      <xdr:rowOff>19050</xdr:rowOff>
    </xdr:to>
    <xdr:grpSp>
      <xdr:nvGrpSpPr>
        <xdr:cNvPr id="157" name="Group 1008">
          <a:extLst>
            <a:ext uri="{FF2B5EF4-FFF2-40B4-BE49-F238E27FC236}">
              <a16:creationId xmlns:a16="http://schemas.microsoft.com/office/drawing/2014/main" id="{1C6619B3-5469-4605-940B-D5494EEFBC3F}"/>
            </a:ext>
          </a:extLst>
        </xdr:cNvPr>
        <xdr:cNvGrpSpPr>
          <a:grpSpLocks/>
        </xdr:cNvGrpSpPr>
      </xdr:nvGrpSpPr>
      <xdr:grpSpPr bwMode="auto">
        <a:xfrm>
          <a:off x="5295900" y="3273425"/>
          <a:ext cx="0" cy="104775"/>
          <a:chOff x="5475762" y="47760700"/>
          <a:chExt cx="314325" cy="230209"/>
        </a:xfrm>
      </xdr:grpSpPr>
      <xdr:cxnSp macro="">
        <xdr:nvCxnSpPr>
          <xdr:cNvPr id="158" name="Straight Connector 157">
            <a:extLst>
              <a:ext uri="{FF2B5EF4-FFF2-40B4-BE49-F238E27FC236}">
                <a16:creationId xmlns:a16="http://schemas.microsoft.com/office/drawing/2014/main" id="{15BDBA6F-A9AC-CA07-A3B9-93DB2BBD84F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59" name="Straight Connector 529">
            <a:extLst>
              <a:ext uri="{FF2B5EF4-FFF2-40B4-BE49-F238E27FC236}">
                <a16:creationId xmlns:a16="http://schemas.microsoft.com/office/drawing/2014/main" id="{FFDC5D0F-5D82-D281-AF2E-B5453B22D53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60" name="Straight Connector 531">
            <a:extLst>
              <a:ext uri="{FF2B5EF4-FFF2-40B4-BE49-F238E27FC236}">
                <a16:creationId xmlns:a16="http://schemas.microsoft.com/office/drawing/2014/main" id="{6DBE0AE7-701F-B362-8539-2DD251BCDAF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61" name="Straight Connector 533">
            <a:extLst>
              <a:ext uri="{FF2B5EF4-FFF2-40B4-BE49-F238E27FC236}">
                <a16:creationId xmlns:a16="http://schemas.microsoft.com/office/drawing/2014/main" id="{B1FFFD69-A5CB-A7FB-426B-1E59A90AC5C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2" name="Straight Connector 535">
            <a:extLst>
              <a:ext uri="{FF2B5EF4-FFF2-40B4-BE49-F238E27FC236}">
                <a16:creationId xmlns:a16="http://schemas.microsoft.com/office/drawing/2014/main" id="{06B46E77-1E8F-44EF-347F-475C75D670F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3" name="Straight Connector 537">
            <a:extLst>
              <a:ext uri="{FF2B5EF4-FFF2-40B4-BE49-F238E27FC236}">
                <a16:creationId xmlns:a16="http://schemas.microsoft.com/office/drawing/2014/main" id="{2D875F16-D4CD-8D63-11E5-3967D549AB5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16</xdr:row>
      <xdr:rowOff>104775</xdr:rowOff>
    </xdr:from>
    <xdr:to>
      <xdr:col>16</xdr:col>
      <xdr:colOff>0</xdr:colOff>
      <xdr:row>17</xdr:row>
      <xdr:rowOff>19050</xdr:rowOff>
    </xdr:to>
    <xdr:grpSp>
      <xdr:nvGrpSpPr>
        <xdr:cNvPr id="164" name="Group 1008">
          <a:extLst>
            <a:ext uri="{FF2B5EF4-FFF2-40B4-BE49-F238E27FC236}">
              <a16:creationId xmlns:a16="http://schemas.microsoft.com/office/drawing/2014/main" id="{C91D8212-C37D-477B-9EFC-D6EF150B2E11}"/>
            </a:ext>
          </a:extLst>
        </xdr:cNvPr>
        <xdr:cNvGrpSpPr>
          <a:grpSpLocks/>
        </xdr:cNvGrpSpPr>
      </xdr:nvGrpSpPr>
      <xdr:grpSpPr bwMode="auto">
        <a:xfrm>
          <a:off x="5295900" y="3273425"/>
          <a:ext cx="0" cy="104775"/>
          <a:chOff x="5475762" y="47760700"/>
          <a:chExt cx="314325" cy="230209"/>
        </a:xfrm>
      </xdr:grpSpPr>
      <xdr:cxnSp macro="">
        <xdr:nvCxnSpPr>
          <xdr:cNvPr id="165" name="Straight Connector 164">
            <a:extLst>
              <a:ext uri="{FF2B5EF4-FFF2-40B4-BE49-F238E27FC236}">
                <a16:creationId xmlns:a16="http://schemas.microsoft.com/office/drawing/2014/main" id="{FA8B71DF-078A-1D15-8C99-CB8F5B1AB94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66" name="Straight Connector 529">
            <a:extLst>
              <a:ext uri="{FF2B5EF4-FFF2-40B4-BE49-F238E27FC236}">
                <a16:creationId xmlns:a16="http://schemas.microsoft.com/office/drawing/2014/main" id="{3084FAEB-5029-E900-D385-C1D4E319E47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67" name="Straight Connector 531">
            <a:extLst>
              <a:ext uri="{FF2B5EF4-FFF2-40B4-BE49-F238E27FC236}">
                <a16:creationId xmlns:a16="http://schemas.microsoft.com/office/drawing/2014/main" id="{1149CA70-3E42-31DD-4C6D-9A5F380A940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68" name="Straight Connector 533">
            <a:extLst>
              <a:ext uri="{FF2B5EF4-FFF2-40B4-BE49-F238E27FC236}">
                <a16:creationId xmlns:a16="http://schemas.microsoft.com/office/drawing/2014/main" id="{00660B0F-8071-F9A8-A697-45AC2E51D56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9" name="Straight Connector 535">
            <a:extLst>
              <a:ext uri="{FF2B5EF4-FFF2-40B4-BE49-F238E27FC236}">
                <a16:creationId xmlns:a16="http://schemas.microsoft.com/office/drawing/2014/main" id="{17E3F289-8B59-D553-9655-B57774FF25B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0" name="Straight Connector 537">
            <a:extLst>
              <a:ext uri="{FF2B5EF4-FFF2-40B4-BE49-F238E27FC236}">
                <a16:creationId xmlns:a16="http://schemas.microsoft.com/office/drawing/2014/main" id="{14F60612-BF73-D3FD-8FA1-565DAB89664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16</xdr:row>
      <xdr:rowOff>104775</xdr:rowOff>
    </xdr:from>
    <xdr:to>
      <xdr:col>16</xdr:col>
      <xdr:colOff>0</xdr:colOff>
      <xdr:row>17</xdr:row>
      <xdr:rowOff>19050</xdr:rowOff>
    </xdr:to>
    <xdr:grpSp>
      <xdr:nvGrpSpPr>
        <xdr:cNvPr id="171" name="Group 1008">
          <a:extLst>
            <a:ext uri="{FF2B5EF4-FFF2-40B4-BE49-F238E27FC236}">
              <a16:creationId xmlns:a16="http://schemas.microsoft.com/office/drawing/2014/main" id="{27BCFC7A-3AE8-41F9-87C3-84DD97D7CDA1}"/>
            </a:ext>
          </a:extLst>
        </xdr:cNvPr>
        <xdr:cNvGrpSpPr>
          <a:grpSpLocks/>
        </xdr:cNvGrpSpPr>
      </xdr:nvGrpSpPr>
      <xdr:grpSpPr bwMode="auto">
        <a:xfrm>
          <a:off x="5295900" y="3273425"/>
          <a:ext cx="0" cy="104775"/>
          <a:chOff x="5475762" y="47760700"/>
          <a:chExt cx="314325" cy="230209"/>
        </a:xfrm>
      </xdr:grpSpPr>
      <xdr:cxnSp macro="">
        <xdr:nvCxnSpPr>
          <xdr:cNvPr id="172" name="Straight Connector 171">
            <a:extLst>
              <a:ext uri="{FF2B5EF4-FFF2-40B4-BE49-F238E27FC236}">
                <a16:creationId xmlns:a16="http://schemas.microsoft.com/office/drawing/2014/main" id="{82AAFBD9-93A7-D091-5915-55DB541CC96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73" name="Straight Connector 529">
            <a:extLst>
              <a:ext uri="{FF2B5EF4-FFF2-40B4-BE49-F238E27FC236}">
                <a16:creationId xmlns:a16="http://schemas.microsoft.com/office/drawing/2014/main" id="{E457ED5E-FFF0-938C-334F-1E2350A51EC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74" name="Straight Connector 531">
            <a:extLst>
              <a:ext uri="{FF2B5EF4-FFF2-40B4-BE49-F238E27FC236}">
                <a16:creationId xmlns:a16="http://schemas.microsoft.com/office/drawing/2014/main" id="{0468F1FA-C273-CDCE-377B-956176358F9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75" name="Straight Connector 533">
            <a:extLst>
              <a:ext uri="{FF2B5EF4-FFF2-40B4-BE49-F238E27FC236}">
                <a16:creationId xmlns:a16="http://schemas.microsoft.com/office/drawing/2014/main" id="{533DF063-2D91-9EAD-2826-5B3A68E720C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6" name="Straight Connector 535">
            <a:extLst>
              <a:ext uri="{FF2B5EF4-FFF2-40B4-BE49-F238E27FC236}">
                <a16:creationId xmlns:a16="http://schemas.microsoft.com/office/drawing/2014/main" id="{6094D143-0204-81C4-6E26-ADC2EE1DF48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7" name="Straight Connector 537">
            <a:extLst>
              <a:ext uri="{FF2B5EF4-FFF2-40B4-BE49-F238E27FC236}">
                <a16:creationId xmlns:a16="http://schemas.microsoft.com/office/drawing/2014/main" id="{8939AAA9-193F-CD8E-6E90-E2B0B77C97E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16</xdr:row>
      <xdr:rowOff>104775</xdr:rowOff>
    </xdr:from>
    <xdr:to>
      <xdr:col>16</xdr:col>
      <xdr:colOff>0</xdr:colOff>
      <xdr:row>17</xdr:row>
      <xdr:rowOff>19050</xdr:rowOff>
    </xdr:to>
    <xdr:grpSp>
      <xdr:nvGrpSpPr>
        <xdr:cNvPr id="178" name="Group 1008">
          <a:extLst>
            <a:ext uri="{FF2B5EF4-FFF2-40B4-BE49-F238E27FC236}">
              <a16:creationId xmlns:a16="http://schemas.microsoft.com/office/drawing/2014/main" id="{BE9E6BCB-EF79-4C13-A4D8-A2E3DD99A988}"/>
            </a:ext>
          </a:extLst>
        </xdr:cNvPr>
        <xdr:cNvGrpSpPr>
          <a:grpSpLocks/>
        </xdr:cNvGrpSpPr>
      </xdr:nvGrpSpPr>
      <xdr:grpSpPr bwMode="auto">
        <a:xfrm>
          <a:off x="5295900" y="3273425"/>
          <a:ext cx="0" cy="104775"/>
          <a:chOff x="5475762" y="47760700"/>
          <a:chExt cx="314325" cy="230209"/>
        </a:xfrm>
      </xdr:grpSpPr>
      <xdr:cxnSp macro="">
        <xdr:nvCxnSpPr>
          <xdr:cNvPr id="179" name="Straight Connector 178">
            <a:extLst>
              <a:ext uri="{FF2B5EF4-FFF2-40B4-BE49-F238E27FC236}">
                <a16:creationId xmlns:a16="http://schemas.microsoft.com/office/drawing/2014/main" id="{F3FC9C6A-2285-190A-25A8-77C48A7DE05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80" name="Straight Connector 529">
            <a:extLst>
              <a:ext uri="{FF2B5EF4-FFF2-40B4-BE49-F238E27FC236}">
                <a16:creationId xmlns:a16="http://schemas.microsoft.com/office/drawing/2014/main" id="{28045E32-1DCE-BE9F-196B-E176CEC1F8D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81" name="Straight Connector 531">
            <a:extLst>
              <a:ext uri="{FF2B5EF4-FFF2-40B4-BE49-F238E27FC236}">
                <a16:creationId xmlns:a16="http://schemas.microsoft.com/office/drawing/2014/main" id="{1C33B832-AC39-8A65-B173-A2C9DE80A51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82" name="Straight Connector 533">
            <a:extLst>
              <a:ext uri="{FF2B5EF4-FFF2-40B4-BE49-F238E27FC236}">
                <a16:creationId xmlns:a16="http://schemas.microsoft.com/office/drawing/2014/main" id="{B88F3F3B-9522-B749-5292-B593F8335F1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3" name="Straight Connector 535">
            <a:extLst>
              <a:ext uri="{FF2B5EF4-FFF2-40B4-BE49-F238E27FC236}">
                <a16:creationId xmlns:a16="http://schemas.microsoft.com/office/drawing/2014/main" id="{2DB5078E-7FF0-EBAE-B499-8691B5EBD30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4" name="Straight Connector 537">
            <a:extLst>
              <a:ext uri="{FF2B5EF4-FFF2-40B4-BE49-F238E27FC236}">
                <a16:creationId xmlns:a16="http://schemas.microsoft.com/office/drawing/2014/main" id="{0565DC5E-ACD6-EE34-A894-C00C981BE8E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16</xdr:row>
      <xdr:rowOff>104775</xdr:rowOff>
    </xdr:from>
    <xdr:to>
      <xdr:col>16</xdr:col>
      <xdr:colOff>0</xdr:colOff>
      <xdr:row>17</xdr:row>
      <xdr:rowOff>19050</xdr:rowOff>
    </xdr:to>
    <xdr:grpSp>
      <xdr:nvGrpSpPr>
        <xdr:cNvPr id="185" name="Group 1008">
          <a:extLst>
            <a:ext uri="{FF2B5EF4-FFF2-40B4-BE49-F238E27FC236}">
              <a16:creationId xmlns:a16="http://schemas.microsoft.com/office/drawing/2014/main" id="{96CBA8B7-CC7E-44E6-B039-F46C9EE52DF4}"/>
            </a:ext>
          </a:extLst>
        </xdr:cNvPr>
        <xdr:cNvGrpSpPr>
          <a:grpSpLocks/>
        </xdr:cNvGrpSpPr>
      </xdr:nvGrpSpPr>
      <xdr:grpSpPr bwMode="auto">
        <a:xfrm>
          <a:off x="5295900" y="3273425"/>
          <a:ext cx="0" cy="104775"/>
          <a:chOff x="5475762" y="47760700"/>
          <a:chExt cx="314325" cy="230209"/>
        </a:xfrm>
      </xdr:grpSpPr>
      <xdr:cxnSp macro="">
        <xdr:nvCxnSpPr>
          <xdr:cNvPr id="186" name="Straight Connector 185">
            <a:extLst>
              <a:ext uri="{FF2B5EF4-FFF2-40B4-BE49-F238E27FC236}">
                <a16:creationId xmlns:a16="http://schemas.microsoft.com/office/drawing/2014/main" id="{091D294E-847B-5394-F5F0-1DBA2740366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87" name="Straight Connector 529">
            <a:extLst>
              <a:ext uri="{FF2B5EF4-FFF2-40B4-BE49-F238E27FC236}">
                <a16:creationId xmlns:a16="http://schemas.microsoft.com/office/drawing/2014/main" id="{264E0963-4659-290B-065A-E113FA5039F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88" name="Straight Connector 531">
            <a:extLst>
              <a:ext uri="{FF2B5EF4-FFF2-40B4-BE49-F238E27FC236}">
                <a16:creationId xmlns:a16="http://schemas.microsoft.com/office/drawing/2014/main" id="{FFBB9B48-3A03-C71C-3E29-91B031BE71F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89" name="Straight Connector 533">
            <a:extLst>
              <a:ext uri="{FF2B5EF4-FFF2-40B4-BE49-F238E27FC236}">
                <a16:creationId xmlns:a16="http://schemas.microsoft.com/office/drawing/2014/main" id="{4B69B8B3-F15C-CA85-0BEE-E792E0FC25A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0" name="Straight Connector 535">
            <a:extLst>
              <a:ext uri="{FF2B5EF4-FFF2-40B4-BE49-F238E27FC236}">
                <a16:creationId xmlns:a16="http://schemas.microsoft.com/office/drawing/2014/main" id="{E0D0A8DE-C2FE-2110-97A9-33BF4A1CE01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1" name="Straight Connector 537">
            <a:extLst>
              <a:ext uri="{FF2B5EF4-FFF2-40B4-BE49-F238E27FC236}">
                <a16:creationId xmlns:a16="http://schemas.microsoft.com/office/drawing/2014/main" id="{074A51D6-EB95-765A-475D-7B66820B884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16</xdr:row>
      <xdr:rowOff>104775</xdr:rowOff>
    </xdr:from>
    <xdr:to>
      <xdr:col>16</xdr:col>
      <xdr:colOff>0</xdr:colOff>
      <xdr:row>17</xdr:row>
      <xdr:rowOff>19050</xdr:rowOff>
    </xdr:to>
    <xdr:grpSp>
      <xdr:nvGrpSpPr>
        <xdr:cNvPr id="192" name="Group 1008">
          <a:extLst>
            <a:ext uri="{FF2B5EF4-FFF2-40B4-BE49-F238E27FC236}">
              <a16:creationId xmlns:a16="http://schemas.microsoft.com/office/drawing/2014/main" id="{F96D15EA-C6EA-4494-A46E-30C12613B18F}"/>
            </a:ext>
          </a:extLst>
        </xdr:cNvPr>
        <xdr:cNvGrpSpPr>
          <a:grpSpLocks/>
        </xdr:cNvGrpSpPr>
      </xdr:nvGrpSpPr>
      <xdr:grpSpPr bwMode="auto">
        <a:xfrm>
          <a:off x="5295900" y="3273425"/>
          <a:ext cx="0" cy="104775"/>
          <a:chOff x="5475762" y="47760700"/>
          <a:chExt cx="314325" cy="230209"/>
        </a:xfrm>
      </xdr:grpSpPr>
      <xdr:cxnSp macro="">
        <xdr:nvCxnSpPr>
          <xdr:cNvPr id="193" name="Straight Connector 192">
            <a:extLst>
              <a:ext uri="{FF2B5EF4-FFF2-40B4-BE49-F238E27FC236}">
                <a16:creationId xmlns:a16="http://schemas.microsoft.com/office/drawing/2014/main" id="{B199554E-E400-C9F1-B59D-603D1E9650D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94" name="Straight Connector 529">
            <a:extLst>
              <a:ext uri="{FF2B5EF4-FFF2-40B4-BE49-F238E27FC236}">
                <a16:creationId xmlns:a16="http://schemas.microsoft.com/office/drawing/2014/main" id="{2FF7AEF2-BDC6-067F-4ECF-66BA09EF8D5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95" name="Straight Connector 531">
            <a:extLst>
              <a:ext uri="{FF2B5EF4-FFF2-40B4-BE49-F238E27FC236}">
                <a16:creationId xmlns:a16="http://schemas.microsoft.com/office/drawing/2014/main" id="{16141067-F579-72C1-9D1F-751C0B895BF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96" name="Straight Connector 533">
            <a:extLst>
              <a:ext uri="{FF2B5EF4-FFF2-40B4-BE49-F238E27FC236}">
                <a16:creationId xmlns:a16="http://schemas.microsoft.com/office/drawing/2014/main" id="{3EA8CDA1-FCEC-02C2-77B9-5BB98795A41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7" name="Straight Connector 535">
            <a:extLst>
              <a:ext uri="{FF2B5EF4-FFF2-40B4-BE49-F238E27FC236}">
                <a16:creationId xmlns:a16="http://schemas.microsoft.com/office/drawing/2014/main" id="{7066A8AB-8462-3D27-88F8-E8554D34D97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8" name="Straight Connector 537">
            <a:extLst>
              <a:ext uri="{FF2B5EF4-FFF2-40B4-BE49-F238E27FC236}">
                <a16:creationId xmlns:a16="http://schemas.microsoft.com/office/drawing/2014/main" id="{DFA50059-D3C6-0069-AC7A-45ED16FEBE8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16</xdr:row>
      <xdr:rowOff>104775</xdr:rowOff>
    </xdr:from>
    <xdr:to>
      <xdr:col>16</xdr:col>
      <xdr:colOff>0</xdr:colOff>
      <xdr:row>17</xdr:row>
      <xdr:rowOff>19050</xdr:rowOff>
    </xdr:to>
    <xdr:grpSp>
      <xdr:nvGrpSpPr>
        <xdr:cNvPr id="199" name="Group 1008">
          <a:extLst>
            <a:ext uri="{FF2B5EF4-FFF2-40B4-BE49-F238E27FC236}">
              <a16:creationId xmlns:a16="http://schemas.microsoft.com/office/drawing/2014/main" id="{2A24928E-45DD-4046-ABDE-AE264AEEB774}"/>
            </a:ext>
          </a:extLst>
        </xdr:cNvPr>
        <xdr:cNvGrpSpPr>
          <a:grpSpLocks/>
        </xdr:cNvGrpSpPr>
      </xdr:nvGrpSpPr>
      <xdr:grpSpPr bwMode="auto">
        <a:xfrm>
          <a:off x="5295900" y="3273425"/>
          <a:ext cx="0" cy="104775"/>
          <a:chOff x="5475762" y="47760700"/>
          <a:chExt cx="314325" cy="230209"/>
        </a:xfrm>
      </xdr:grpSpPr>
      <xdr:cxnSp macro="">
        <xdr:nvCxnSpPr>
          <xdr:cNvPr id="200" name="Straight Connector 199">
            <a:extLst>
              <a:ext uri="{FF2B5EF4-FFF2-40B4-BE49-F238E27FC236}">
                <a16:creationId xmlns:a16="http://schemas.microsoft.com/office/drawing/2014/main" id="{D9CD08B3-215B-7103-E100-1C84A627162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01" name="Straight Connector 529">
            <a:extLst>
              <a:ext uri="{FF2B5EF4-FFF2-40B4-BE49-F238E27FC236}">
                <a16:creationId xmlns:a16="http://schemas.microsoft.com/office/drawing/2014/main" id="{6154ED65-53B7-A181-67DD-851F4F464C4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02" name="Straight Connector 531">
            <a:extLst>
              <a:ext uri="{FF2B5EF4-FFF2-40B4-BE49-F238E27FC236}">
                <a16:creationId xmlns:a16="http://schemas.microsoft.com/office/drawing/2014/main" id="{E961FFC6-2629-05F0-B6B8-E1E96B4CA64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03" name="Straight Connector 533">
            <a:extLst>
              <a:ext uri="{FF2B5EF4-FFF2-40B4-BE49-F238E27FC236}">
                <a16:creationId xmlns:a16="http://schemas.microsoft.com/office/drawing/2014/main" id="{5AFCD744-A7AD-E865-67EE-D3EFAE39DE1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04" name="Straight Connector 535">
            <a:extLst>
              <a:ext uri="{FF2B5EF4-FFF2-40B4-BE49-F238E27FC236}">
                <a16:creationId xmlns:a16="http://schemas.microsoft.com/office/drawing/2014/main" id="{E33A5C00-CFDD-DD05-A92D-9528A396633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05" name="Straight Connector 537">
            <a:extLst>
              <a:ext uri="{FF2B5EF4-FFF2-40B4-BE49-F238E27FC236}">
                <a16:creationId xmlns:a16="http://schemas.microsoft.com/office/drawing/2014/main" id="{3A811CC1-FB6B-BB51-31D4-64A5B6943AD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16</xdr:row>
      <xdr:rowOff>104775</xdr:rowOff>
    </xdr:from>
    <xdr:to>
      <xdr:col>16</xdr:col>
      <xdr:colOff>0</xdr:colOff>
      <xdr:row>17</xdr:row>
      <xdr:rowOff>19050</xdr:rowOff>
    </xdr:to>
    <xdr:grpSp>
      <xdr:nvGrpSpPr>
        <xdr:cNvPr id="206" name="Group 1008">
          <a:extLst>
            <a:ext uri="{FF2B5EF4-FFF2-40B4-BE49-F238E27FC236}">
              <a16:creationId xmlns:a16="http://schemas.microsoft.com/office/drawing/2014/main" id="{C4004B11-92C2-4008-B5DF-3C2FCF32C107}"/>
            </a:ext>
          </a:extLst>
        </xdr:cNvPr>
        <xdr:cNvGrpSpPr>
          <a:grpSpLocks/>
        </xdr:cNvGrpSpPr>
      </xdr:nvGrpSpPr>
      <xdr:grpSpPr bwMode="auto">
        <a:xfrm>
          <a:off x="5295900" y="3273425"/>
          <a:ext cx="0" cy="104775"/>
          <a:chOff x="5475762" y="47760700"/>
          <a:chExt cx="314325" cy="230209"/>
        </a:xfrm>
      </xdr:grpSpPr>
      <xdr:cxnSp macro="">
        <xdr:nvCxnSpPr>
          <xdr:cNvPr id="207" name="Straight Connector 206">
            <a:extLst>
              <a:ext uri="{FF2B5EF4-FFF2-40B4-BE49-F238E27FC236}">
                <a16:creationId xmlns:a16="http://schemas.microsoft.com/office/drawing/2014/main" id="{685D7467-2B4B-90B4-04EE-19D49FA95DA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08" name="Straight Connector 529">
            <a:extLst>
              <a:ext uri="{FF2B5EF4-FFF2-40B4-BE49-F238E27FC236}">
                <a16:creationId xmlns:a16="http://schemas.microsoft.com/office/drawing/2014/main" id="{7D818EFD-56EF-737C-656F-47C26450E37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09" name="Straight Connector 531">
            <a:extLst>
              <a:ext uri="{FF2B5EF4-FFF2-40B4-BE49-F238E27FC236}">
                <a16:creationId xmlns:a16="http://schemas.microsoft.com/office/drawing/2014/main" id="{8CF02737-6779-E84C-4DAF-A6F10BD7B54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10" name="Straight Connector 533">
            <a:extLst>
              <a:ext uri="{FF2B5EF4-FFF2-40B4-BE49-F238E27FC236}">
                <a16:creationId xmlns:a16="http://schemas.microsoft.com/office/drawing/2014/main" id="{160741B7-DC93-D5C0-8871-A3BA3A3C2A2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1" name="Straight Connector 535">
            <a:extLst>
              <a:ext uri="{FF2B5EF4-FFF2-40B4-BE49-F238E27FC236}">
                <a16:creationId xmlns:a16="http://schemas.microsoft.com/office/drawing/2014/main" id="{CBE1FA5A-BDC1-B279-FCCE-9EEA623CACD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2" name="Straight Connector 537">
            <a:extLst>
              <a:ext uri="{FF2B5EF4-FFF2-40B4-BE49-F238E27FC236}">
                <a16:creationId xmlns:a16="http://schemas.microsoft.com/office/drawing/2014/main" id="{8AFA039C-A469-CB8D-EB9A-AA75A3807BF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213" name="Group 1008">
          <a:extLst>
            <a:ext uri="{FF2B5EF4-FFF2-40B4-BE49-F238E27FC236}">
              <a16:creationId xmlns:a16="http://schemas.microsoft.com/office/drawing/2014/main" id="{31057378-4BAF-4355-AEEE-6F22FE14D286}"/>
            </a:ext>
          </a:extLst>
        </xdr:cNvPr>
        <xdr:cNvGrpSpPr>
          <a:grpSpLocks/>
        </xdr:cNvGrpSpPr>
      </xdr:nvGrpSpPr>
      <xdr:grpSpPr bwMode="auto">
        <a:xfrm>
          <a:off x="1803400" y="4860925"/>
          <a:ext cx="0" cy="104775"/>
          <a:chOff x="5475762" y="47760700"/>
          <a:chExt cx="314325" cy="230209"/>
        </a:xfrm>
      </xdr:grpSpPr>
      <xdr:cxnSp macro="">
        <xdr:nvCxnSpPr>
          <xdr:cNvPr id="214" name="Straight Connector 213">
            <a:extLst>
              <a:ext uri="{FF2B5EF4-FFF2-40B4-BE49-F238E27FC236}">
                <a16:creationId xmlns:a16="http://schemas.microsoft.com/office/drawing/2014/main" id="{1CFF60B3-EA96-B84F-315C-470671A3137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15" name="Straight Connector 529">
            <a:extLst>
              <a:ext uri="{FF2B5EF4-FFF2-40B4-BE49-F238E27FC236}">
                <a16:creationId xmlns:a16="http://schemas.microsoft.com/office/drawing/2014/main" id="{AD645BA4-0C97-59D3-DB7A-4CF16AEEEA9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16" name="Straight Connector 531">
            <a:extLst>
              <a:ext uri="{FF2B5EF4-FFF2-40B4-BE49-F238E27FC236}">
                <a16:creationId xmlns:a16="http://schemas.microsoft.com/office/drawing/2014/main" id="{B5F8F99A-06EA-E57F-42D9-89F9CC290B5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17" name="Straight Connector 533">
            <a:extLst>
              <a:ext uri="{FF2B5EF4-FFF2-40B4-BE49-F238E27FC236}">
                <a16:creationId xmlns:a16="http://schemas.microsoft.com/office/drawing/2014/main" id="{1E39DF2D-5FA6-44C2-030E-EFA48D016B1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8" name="Straight Connector 535">
            <a:extLst>
              <a:ext uri="{FF2B5EF4-FFF2-40B4-BE49-F238E27FC236}">
                <a16:creationId xmlns:a16="http://schemas.microsoft.com/office/drawing/2014/main" id="{25DB4E3A-74D4-07DF-4712-1F1345DBD66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9" name="Straight Connector 537">
            <a:extLst>
              <a:ext uri="{FF2B5EF4-FFF2-40B4-BE49-F238E27FC236}">
                <a16:creationId xmlns:a16="http://schemas.microsoft.com/office/drawing/2014/main" id="{E9D09A57-E839-5A86-DB1D-919EE6B382B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220" name="Group 1008">
          <a:extLst>
            <a:ext uri="{FF2B5EF4-FFF2-40B4-BE49-F238E27FC236}">
              <a16:creationId xmlns:a16="http://schemas.microsoft.com/office/drawing/2014/main" id="{E91FD923-52F0-40CF-ACCA-DA63A2968611}"/>
            </a:ext>
          </a:extLst>
        </xdr:cNvPr>
        <xdr:cNvGrpSpPr>
          <a:grpSpLocks/>
        </xdr:cNvGrpSpPr>
      </xdr:nvGrpSpPr>
      <xdr:grpSpPr bwMode="auto">
        <a:xfrm>
          <a:off x="1803400" y="4860925"/>
          <a:ext cx="0" cy="104775"/>
          <a:chOff x="5475762" y="47760700"/>
          <a:chExt cx="314325" cy="230209"/>
        </a:xfrm>
      </xdr:grpSpPr>
      <xdr:cxnSp macro="">
        <xdr:nvCxnSpPr>
          <xdr:cNvPr id="221" name="Straight Connector 220">
            <a:extLst>
              <a:ext uri="{FF2B5EF4-FFF2-40B4-BE49-F238E27FC236}">
                <a16:creationId xmlns:a16="http://schemas.microsoft.com/office/drawing/2014/main" id="{96D6A082-6444-8E8F-70BB-1E2A162AED8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2" name="Straight Connector 529">
            <a:extLst>
              <a:ext uri="{FF2B5EF4-FFF2-40B4-BE49-F238E27FC236}">
                <a16:creationId xmlns:a16="http://schemas.microsoft.com/office/drawing/2014/main" id="{F8D73BE3-9FE3-36AC-270A-177395427A2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23" name="Straight Connector 531">
            <a:extLst>
              <a:ext uri="{FF2B5EF4-FFF2-40B4-BE49-F238E27FC236}">
                <a16:creationId xmlns:a16="http://schemas.microsoft.com/office/drawing/2014/main" id="{FC374D9A-B08D-CD85-3880-1D0E1C6CCAE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24" name="Straight Connector 533">
            <a:extLst>
              <a:ext uri="{FF2B5EF4-FFF2-40B4-BE49-F238E27FC236}">
                <a16:creationId xmlns:a16="http://schemas.microsoft.com/office/drawing/2014/main" id="{DED67FC6-EC2C-1DD7-34C2-79B9799DBC9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5" name="Straight Connector 535">
            <a:extLst>
              <a:ext uri="{FF2B5EF4-FFF2-40B4-BE49-F238E27FC236}">
                <a16:creationId xmlns:a16="http://schemas.microsoft.com/office/drawing/2014/main" id="{DC9C4F12-7E7D-7766-DD02-EE012248F99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6" name="Straight Connector 537">
            <a:extLst>
              <a:ext uri="{FF2B5EF4-FFF2-40B4-BE49-F238E27FC236}">
                <a16:creationId xmlns:a16="http://schemas.microsoft.com/office/drawing/2014/main" id="{DF186C82-596D-7AFD-7268-C7E6720C479C}"/>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227" name="Group 1008">
          <a:extLst>
            <a:ext uri="{FF2B5EF4-FFF2-40B4-BE49-F238E27FC236}">
              <a16:creationId xmlns:a16="http://schemas.microsoft.com/office/drawing/2014/main" id="{374376F9-FEBD-4F58-A8CE-339A9BE8911B}"/>
            </a:ext>
          </a:extLst>
        </xdr:cNvPr>
        <xdr:cNvGrpSpPr>
          <a:grpSpLocks/>
        </xdr:cNvGrpSpPr>
      </xdr:nvGrpSpPr>
      <xdr:grpSpPr bwMode="auto">
        <a:xfrm>
          <a:off x="1803400" y="4860925"/>
          <a:ext cx="0" cy="104775"/>
          <a:chOff x="5475762" y="47760700"/>
          <a:chExt cx="314325" cy="230209"/>
        </a:xfrm>
      </xdr:grpSpPr>
      <xdr:cxnSp macro="">
        <xdr:nvCxnSpPr>
          <xdr:cNvPr id="228" name="Straight Connector 227">
            <a:extLst>
              <a:ext uri="{FF2B5EF4-FFF2-40B4-BE49-F238E27FC236}">
                <a16:creationId xmlns:a16="http://schemas.microsoft.com/office/drawing/2014/main" id="{7DAB8BD6-C738-3468-23BE-07C09220B5B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9" name="Straight Connector 529">
            <a:extLst>
              <a:ext uri="{FF2B5EF4-FFF2-40B4-BE49-F238E27FC236}">
                <a16:creationId xmlns:a16="http://schemas.microsoft.com/office/drawing/2014/main" id="{C50347ED-973D-45EE-393E-67792F14DDA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30" name="Straight Connector 531">
            <a:extLst>
              <a:ext uri="{FF2B5EF4-FFF2-40B4-BE49-F238E27FC236}">
                <a16:creationId xmlns:a16="http://schemas.microsoft.com/office/drawing/2014/main" id="{90A0407E-2850-38E4-A7BD-D8664098780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31" name="Straight Connector 533">
            <a:extLst>
              <a:ext uri="{FF2B5EF4-FFF2-40B4-BE49-F238E27FC236}">
                <a16:creationId xmlns:a16="http://schemas.microsoft.com/office/drawing/2014/main" id="{F3DF12AE-A6FE-BAF6-DBF3-F9EF62691A7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2" name="Straight Connector 535">
            <a:extLst>
              <a:ext uri="{FF2B5EF4-FFF2-40B4-BE49-F238E27FC236}">
                <a16:creationId xmlns:a16="http://schemas.microsoft.com/office/drawing/2014/main" id="{A837ADE4-EDD1-3AFD-9130-CE23A3B7C46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3" name="Straight Connector 537">
            <a:extLst>
              <a:ext uri="{FF2B5EF4-FFF2-40B4-BE49-F238E27FC236}">
                <a16:creationId xmlns:a16="http://schemas.microsoft.com/office/drawing/2014/main" id="{572AD0D2-DE89-1D70-11DB-779065606E9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234" name="Group 1008">
          <a:extLst>
            <a:ext uri="{FF2B5EF4-FFF2-40B4-BE49-F238E27FC236}">
              <a16:creationId xmlns:a16="http://schemas.microsoft.com/office/drawing/2014/main" id="{64A4684B-8121-4E4A-A475-1487A1FCEE19}"/>
            </a:ext>
          </a:extLst>
        </xdr:cNvPr>
        <xdr:cNvGrpSpPr>
          <a:grpSpLocks/>
        </xdr:cNvGrpSpPr>
      </xdr:nvGrpSpPr>
      <xdr:grpSpPr bwMode="auto">
        <a:xfrm>
          <a:off x="1803400" y="4860925"/>
          <a:ext cx="0" cy="104775"/>
          <a:chOff x="5475762" y="47760700"/>
          <a:chExt cx="314325" cy="230209"/>
        </a:xfrm>
      </xdr:grpSpPr>
      <xdr:cxnSp macro="">
        <xdr:nvCxnSpPr>
          <xdr:cNvPr id="235" name="Straight Connector 234">
            <a:extLst>
              <a:ext uri="{FF2B5EF4-FFF2-40B4-BE49-F238E27FC236}">
                <a16:creationId xmlns:a16="http://schemas.microsoft.com/office/drawing/2014/main" id="{774D39AE-540B-8640-B763-2DE3EC746D4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36" name="Straight Connector 529">
            <a:extLst>
              <a:ext uri="{FF2B5EF4-FFF2-40B4-BE49-F238E27FC236}">
                <a16:creationId xmlns:a16="http://schemas.microsoft.com/office/drawing/2014/main" id="{A059F5BD-6643-5825-FBD5-977D5F9BE69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37" name="Straight Connector 531">
            <a:extLst>
              <a:ext uri="{FF2B5EF4-FFF2-40B4-BE49-F238E27FC236}">
                <a16:creationId xmlns:a16="http://schemas.microsoft.com/office/drawing/2014/main" id="{E1C52B39-1BA3-C9CA-06CF-9E7C406A1F5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38" name="Straight Connector 533">
            <a:extLst>
              <a:ext uri="{FF2B5EF4-FFF2-40B4-BE49-F238E27FC236}">
                <a16:creationId xmlns:a16="http://schemas.microsoft.com/office/drawing/2014/main" id="{294CFC99-D29F-BE26-C011-27FD3BF19C1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9" name="Straight Connector 535">
            <a:extLst>
              <a:ext uri="{FF2B5EF4-FFF2-40B4-BE49-F238E27FC236}">
                <a16:creationId xmlns:a16="http://schemas.microsoft.com/office/drawing/2014/main" id="{817260AA-3B77-4BE2-70AF-937CE320378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0" name="Straight Connector 537">
            <a:extLst>
              <a:ext uri="{FF2B5EF4-FFF2-40B4-BE49-F238E27FC236}">
                <a16:creationId xmlns:a16="http://schemas.microsoft.com/office/drawing/2014/main" id="{B565E96D-36F5-07D0-DE9A-8F61C7A5F7FE}"/>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241" name="Group 1008">
          <a:extLst>
            <a:ext uri="{FF2B5EF4-FFF2-40B4-BE49-F238E27FC236}">
              <a16:creationId xmlns:a16="http://schemas.microsoft.com/office/drawing/2014/main" id="{C0C79BE2-6B0F-4253-B3FB-7C5E3BF8B2ED}"/>
            </a:ext>
          </a:extLst>
        </xdr:cNvPr>
        <xdr:cNvGrpSpPr>
          <a:grpSpLocks/>
        </xdr:cNvGrpSpPr>
      </xdr:nvGrpSpPr>
      <xdr:grpSpPr bwMode="auto">
        <a:xfrm>
          <a:off x="1803400" y="4860925"/>
          <a:ext cx="0" cy="104775"/>
          <a:chOff x="5475762" y="47760700"/>
          <a:chExt cx="314325" cy="230209"/>
        </a:xfrm>
      </xdr:grpSpPr>
      <xdr:cxnSp macro="">
        <xdr:nvCxnSpPr>
          <xdr:cNvPr id="242" name="Straight Connector 241">
            <a:extLst>
              <a:ext uri="{FF2B5EF4-FFF2-40B4-BE49-F238E27FC236}">
                <a16:creationId xmlns:a16="http://schemas.microsoft.com/office/drawing/2014/main" id="{E7ADE3FB-3F17-AFD8-CA6F-12399A80DEB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43" name="Straight Connector 529">
            <a:extLst>
              <a:ext uri="{FF2B5EF4-FFF2-40B4-BE49-F238E27FC236}">
                <a16:creationId xmlns:a16="http://schemas.microsoft.com/office/drawing/2014/main" id="{A55B4C88-11E8-E4BA-F1D7-DE720349A79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44" name="Straight Connector 531">
            <a:extLst>
              <a:ext uri="{FF2B5EF4-FFF2-40B4-BE49-F238E27FC236}">
                <a16:creationId xmlns:a16="http://schemas.microsoft.com/office/drawing/2014/main" id="{FE9C4C66-DF6F-26D1-67E3-972F3A3338A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45" name="Straight Connector 533">
            <a:extLst>
              <a:ext uri="{FF2B5EF4-FFF2-40B4-BE49-F238E27FC236}">
                <a16:creationId xmlns:a16="http://schemas.microsoft.com/office/drawing/2014/main" id="{1E21DC95-3F5F-3960-C363-D8FC6E06590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6" name="Straight Connector 535">
            <a:extLst>
              <a:ext uri="{FF2B5EF4-FFF2-40B4-BE49-F238E27FC236}">
                <a16:creationId xmlns:a16="http://schemas.microsoft.com/office/drawing/2014/main" id="{AFBD5E1B-9403-38C5-606C-D31708DC815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7" name="Straight Connector 537">
            <a:extLst>
              <a:ext uri="{FF2B5EF4-FFF2-40B4-BE49-F238E27FC236}">
                <a16:creationId xmlns:a16="http://schemas.microsoft.com/office/drawing/2014/main" id="{A0C8A71B-6232-62CC-565E-1EB2C63829F4}"/>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248" name="Group 1008">
          <a:extLst>
            <a:ext uri="{FF2B5EF4-FFF2-40B4-BE49-F238E27FC236}">
              <a16:creationId xmlns:a16="http://schemas.microsoft.com/office/drawing/2014/main" id="{8A64D648-B8BE-4DD6-8677-1AE5FA7A5B00}"/>
            </a:ext>
          </a:extLst>
        </xdr:cNvPr>
        <xdr:cNvGrpSpPr>
          <a:grpSpLocks/>
        </xdr:cNvGrpSpPr>
      </xdr:nvGrpSpPr>
      <xdr:grpSpPr bwMode="auto">
        <a:xfrm>
          <a:off x="1803400" y="4860925"/>
          <a:ext cx="0" cy="104775"/>
          <a:chOff x="5475762" y="47760700"/>
          <a:chExt cx="314325" cy="230209"/>
        </a:xfrm>
      </xdr:grpSpPr>
      <xdr:cxnSp macro="">
        <xdr:nvCxnSpPr>
          <xdr:cNvPr id="249" name="Straight Connector 248">
            <a:extLst>
              <a:ext uri="{FF2B5EF4-FFF2-40B4-BE49-F238E27FC236}">
                <a16:creationId xmlns:a16="http://schemas.microsoft.com/office/drawing/2014/main" id="{B34A27EB-F30F-9A02-EF80-EA910FBA329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50" name="Straight Connector 529">
            <a:extLst>
              <a:ext uri="{FF2B5EF4-FFF2-40B4-BE49-F238E27FC236}">
                <a16:creationId xmlns:a16="http://schemas.microsoft.com/office/drawing/2014/main" id="{07D0807D-2C17-4BC9-880D-7DE91B6B2F4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51" name="Straight Connector 531">
            <a:extLst>
              <a:ext uri="{FF2B5EF4-FFF2-40B4-BE49-F238E27FC236}">
                <a16:creationId xmlns:a16="http://schemas.microsoft.com/office/drawing/2014/main" id="{BDD9B67D-901D-58CB-62CB-A811D2EFC49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52" name="Straight Connector 533">
            <a:extLst>
              <a:ext uri="{FF2B5EF4-FFF2-40B4-BE49-F238E27FC236}">
                <a16:creationId xmlns:a16="http://schemas.microsoft.com/office/drawing/2014/main" id="{FE37E984-0AEE-F12F-1535-D5351DFEBB4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3" name="Straight Connector 535">
            <a:extLst>
              <a:ext uri="{FF2B5EF4-FFF2-40B4-BE49-F238E27FC236}">
                <a16:creationId xmlns:a16="http://schemas.microsoft.com/office/drawing/2014/main" id="{70A4B41C-E45B-4A06-EDF7-3766F460612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4" name="Straight Connector 537">
            <a:extLst>
              <a:ext uri="{FF2B5EF4-FFF2-40B4-BE49-F238E27FC236}">
                <a16:creationId xmlns:a16="http://schemas.microsoft.com/office/drawing/2014/main" id="{8F2F8B5A-6316-3DB2-4E15-E27B5F1645E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255" name="Group 1008">
          <a:extLst>
            <a:ext uri="{FF2B5EF4-FFF2-40B4-BE49-F238E27FC236}">
              <a16:creationId xmlns:a16="http://schemas.microsoft.com/office/drawing/2014/main" id="{9342DB68-75F7-46DC-8C4D-29AECB1FB3EA}"/>
            </a:ext>
          </a:extLst>
        </xdr:cNvPr>
        <xdr:cNvGrpSpPr>
          <a:grpSpLocks/>
        </xdr:cNvGrpSpPr>
      </xdr:nvGrpSpPr>
      <xdr:grpSpPr bwMode="auto">
        <a:xfrm>
          <a:off x="1803400" y="4860925"/>
          <a:ext cx="0" cy="104775"/>
          <a:chOff x="5475762" y="47760700"/>
          <a:chExt cx="314325" cy="230209"/>
        </a:xfrm>
      </xdr:grpSpPr>
      <xdr:cxnSp macro="">
        <xdr:nvCxnSpPr>
          <xdr:cNvPr id="256" name="Straight Connector 255">
            <a:extLst>
              <a:ext uri="{FF2B5EF4-FFF2-40B4-BE49-F238E27FC236}">
                <a16:creationId xmlns:a16="http://schemas.microsoft.com/office/drawing/2014/main" id="{E42D05F3-E9B4-2A92-5F2C-6838634F993D}"/>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57" name="Straight Connector 529">
            <a:extLst>
              <a:ext uri="{FF2B5EF4-FFF2-40B4-BE49-F238E27FC236}">
                <a16:creationId xmlns:a16="http://schemas.microsoft.com/office/drawing/2014/main" id="{DA29DE67-A111-514D-1BDD-E68172F6C59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58" name="Straight Connector 531">
            <a:extLst>
              <a:ext uri="{FF2B5EF4-FFF2-40B4-BE49-F238E27FC236}">
                <a16:creationId xmlns:a16="http://schemas.microsoft.com/office/drawing/2014/main" id="{493B3E15-9AB5-35ED-053B-79B3C3EED37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59" name="Straight Connector 533">
            <a:extLst>
              <a:ext uri="{FF2B5EF4-FFF2-40B4-BE49-F238E27FC236}">
                <a16:creationId xmlns:a16="http://schemas.microsoft.com/office/drawing/2014/main" id="{90FF04EA-01B7-64B0-FFAC-7B0A495608E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0" name="Straight Connector 535">
            <a:extLst>
              <a:ext uri="{FF2B5EF4-FFF2-40B4-BE49-F238E27FC236}">
                <a16:creationId xmlns:a16="http://schemas.microsoft.com/office/drawing/2014/main" id="{2BECEFD3-9DB2-AF34-017E-FD6EA68F627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1" name="Straight Connector 537">
            <a:extLst>
              <a:ext uri="{FF2B5EF4-FFF2-40B4-BE49-F238E27FC236}">
                <a16:creationId xmlns:a16="http://schemas.microsoft.com/office/drawing/2014/main" id="{A5517D5D-35A7-EA06-ED06-39DE9701260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262" name="Group 1008">
          <a:extLst>
            <a:ext uri="{FF2B5EF4-FFF2-40B4-BE49-F238E27FC236}">
              <a16:creationId xmlns:a16="http://schemas.microsoft.com/office/drawing/2014/main" id="{A3606B4A-D89C-423C-9F08-818B9E5FB060}"/>
            </a:ext>
          </a:extLst>
        </xdr:cNvPr>
        <xdr:cNvGrpSpPr>
          <a:grpSpLocks/>
        </xdr:cNvGrpSpPr>
      </xdr:nvGrpSpPr>
      <xdr:grpSpPr bwMode="auto">
        <a:xfrm>
          <a:off x="1803400" y="4860925"/>
          <a:ext cx="0" cy="104775"/>
          <a:chOff x="5475762" y="47760700"/>
          <a:chExt cx="314325" cy="230209"/>
        </a:xfrm>
      </xdr:grpSpPr>
      <xdr:cxnSp macro="">
        <xdr:nvCxnSpPr>
          <xdr:cNvPr id="263" name="Straight Connector 262">
            <a:extLst>
              <a:ext uri="{FF2B5EF4-FFF2-40B4-BE49-F238E27FC236}">
                <a16:creationId xmlns:a16="http://schemas.microsoft.com/office/drawing/2014/main" id="{B89DEE30-98B0-5342-DBF8-B7E252AEA65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64" name="Straight Connector 529">
            <a:extLst>
              <a:ext uri="{FF2B5EF4-FFF2-40B4-BE49-F238E27FC236}">
                <a16:creationId xmlns:a16="http://schemas.microsoft.com/office/drawing/2014/main" id="{4DD98982-7F83-8DFE-89A7-B5DBB15422C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65" name="Straight Connector 531">
            <a:extLst>
              <a:ext uri="{FF2B5EF4-FFF2-40B4-BE49-F238E27FC236}">
                <a16:creationId xmlns:a16="http://schemas.microsoft.com/office/drawing/2014/main" id="{B8FC9DD3-2A25-844B-C17E-52F6807E321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66" name="Straight Connector 533">
            <a:extLst>
              <a:ext uri="{FF2B5EF4-FFF2-40B4-BE49-F238E27FC236}">
                <a16:creationId xmlns:a16="http://schemas.microsoft.com/office/drawing/2014/main" id="{1B8DEECF-34C1-C070-939E-D7DB4B116C6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7" name="Straight Connector 535">
            <a:extLst>
              <a:ext uri="{FF2B5EF4-FFF2-40B4-BE49-F238E27FC236}">
                <a16:creationId xmlns:a16="http://schemas.microsoft.com/office/drawing/2014/main" id="{F33129EF-9CCA-34C0-C58E-D87EB214D71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8" name="Straight Connector 537">
            <a:extLst>
              <a:ext uri="{FF2B5EF4-FFF2-40B4-BE49-F238E27FC236}">
                <a16:creationId xmlns:a16="http://schemas.microsoft.com/office/drawing/2014/main" id="{66DAD8C9-AA5D-C509-2BBC-E8667D59BA8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269" name="Group 1008">
          <a:extLst>
            <a:ext uri="{FF2B5EF4-FFF2-40B4-BE49-F238E27FC236}">
              <a16:creationId xmlns:a16="http://schemas.microsoft.com/office/drawing/2014/main" id="{F43A774A-54E0-47BC-875A-D52AD52017FD}"/>
            </a:ext>
          </a:extLst>
        </xdr:cNvPr>
        <xdr:cNvGrpSpPr>
          <a:grpSpLocks/>
        </xdr:cNvGrpSpPr>
      </xdr:nvGrpSpPr>
      <xdr:grpSpPr bwMode="auto">
        <a:xfrm>
          <a:off x="1803400" y="4860925"/>
          <a:ext cx="0" cy="104775"/>
          <a:chOff x="5475762" y="47760700"/>
          <a:chExt cx="314325" cy="230209"/>
        </a:xfrm>
      </xdr:grpSpPr>
      <xdr:cxnSp macro="">
        <xdr:nvCxnSpPr>
          <xdr:cNvPr id="270" name="Straight Connector 269">
            <a:extLst>
              <a:ext uri="{FF2B5EF4-FFF2-40B4-BE49-F238E27FC236}">
                <a16:creationId xmlns:a16="http://schemas.microsoft.com/office/drawing/2014/main" id="{5F7B6DB5-4FF5-5AEA-AB60-7516FFEE42A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71" name="Straight Connector 529">
            <a:extLst>
              <a:ext uri="{FF2B5EF4-FFF2-40B4-BE49-F238E27FC236}">
                <a16:creationId xmlns:a16="http://schemas.microsoft.com/office/drawing/2014/main" id="{95F39E40-9769-319D-00B7-EC4B6E68638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72" name="Straight Connector 531">
            <a:extLst>
              <a:ext uri="{FF2B5EF4-FFF2-40B4-BE49-F238E27FC236}">
                <a16:creationId xmlns:a16="http://schemas.microsoft.com/office/drawing/2014/main" id="{B6E74C06-B399-7939-842B-47BA664FAA5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73" name="Straight Connector 533">
            <a:extLst>
              <a:ext uri="{FF2B5EF4-FFF2-40B4-BE49-F238E27FC236}">
                <a16:creationId xmlns:a16="http://schemas.microsoft.com/office/drawing/2014/main" id="{4D19AC14-AA5D-2E86-3EB4-95813F1A259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4" name="Straight Connector 535">
            <a:extLst>
              <a:ext uri="{FF2B5EF4-FFF2-40B4-BE49-F238E27FC236}">
                <a16:creationId xmlns:a16="http://schemas.microsoft.com/office/drawing/2014/main" id="{8B08E43A-9E0C-CDF5-1FBF-D4E42B02084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5" name="Straight Connector 537">
            <a:extLst>
              <a:ext uri="{FF2B5EF4-FFF2-40B4-BE49-F238E27FC236}">
                <a16:creationId xmlns:a16="http://schemas.microsoft.com/office/drawing/2014/main" id="{85A56EF3-04C8-4C62-926D-241F069387D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276" name="Group 1008">
          <a:extLst>
            <a:ext uri="{FF2B5EF4-FFF2-40B4-BE49-F238E27FC236}">
              <a16:creationId xmlns:a16="http://schemas.microsoft.com/office/drawing/2014/main" id="{9BD8FCC0-93E9-4EF5-8BAE-FA0762200EF2}"/>
            </a:ext>
          </a:extLst>
        </xdr:cNvPr>
        <xdr:cNvGrpSpPr>
          <a:grpSpLocks/>
        </xdr:cNvGrpSpPr>
      </xdr:nvGrpSpPr>
      <xdr:grpSpPr bwMode="auto">
        <a:xfrm>
          <a:off x="1803400" y="4860925"/>
          <a:ext cx="0" cy="104775"/>
          <a:chOff x="5475762" y="47760700"/>
          <a:chExt cx="314325" cy="230209"/>
        </a:xfrm>
      </xdr:grpSpPr>
      <xdr:cxnSp macro="">
        <xdr:nvCxnSpPr>
          <xdr:cNvPr id="277" name="Straight Connector 276">
            <a:extLst>
              <a:ext uri="{FF2B5EF4-FFF2-40B4-BE49-F238E27FC236}">
                <a16:creationId xmlns:a16="http://schemas.microsoft.com/office/drawing/2014/main" id="{3DD7C125-2EC0-F64F-90C7-660941AF2CF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78" name="Straight Connector 529">
            <a:extLst>
              <a:ext uri="{FF2B5EF4-FFF2-40B4-BE49-F238E27FC236}">
                <a16:creationId xmlns:a16="http://schemas.microsoft.com/office/drawing/2014/main" id="{670A2C80-0323-FB02-B847-15E039AA525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79" name="Straight Connector 531">
            <a:extLst>
              <a:ext uri="{FF2B5EF4-FFF2-40B4-BE49-F238E27FC236}">
                <a16:creationId xmlns:a16="http://schemas.microsoft.com/office/drawing/2014/main" id="{56290C54-464E-F6A4-6605-0B2304EE0CC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80" name="Straight Connector 533">
            <a:extLst>
              <a:ext uri="{FF2B5EF4-FFF2-40B4-BE49-F238E27FC236}">
                <a16:creationId xmlns:a16="http://schemas.microsoft.com/office/drawing/2014/main" id="{0AB531A8-D53E-D583-C6DA-35075D6F134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1" name="Straight Connector 535">
            <a:extLst>
              <a:ext uri="{FF2B5EF4-FFF2-40B4-BE49-F238E27FC236}">
                <a16:creationId xmlns:a16="http://schemas.microsoft.com/office/drawing/2014/main" id="{CC3B546B-C4DF-D4D0-D3B5-23D62001D51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2" name="Straight Connector 537">
            <a:extLst>
              <a:ext uri="{FF2B5EF4-FFF2-40B4-BE49-F238E27FC236}">
                <a16:creationId xmlns:a16="http://schemas.microsoft.com/office/drawing/2014/main" id="{258BEBB3-3937-ADFE-1A04-30370EAD130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283" name="Group 1008">
          <a:extLst>
            <a:ext uri="{FF2B5EF4-FFF2-40B4-BE49-F238E27FC236}">
              <a16:creationId xmlns:a16="http://schemas.microsoft.com/office/drawing/2014/main" id="{63E9BFCF-8E45-43A9-81D1-54CC50CBB72F}"/>
            </a:ext>
          </a:extLst>
        </xdr:cNvPr>
        <xdr:cNvGrpSpPr>
          <a:grpSpLocks/>
        </xdr:cNvGrpSpPr>
      </xdr:nvGrpSpPr>
      <xdr:grpSpPr bwMode="auto">
        <a:xfrm>
          <a:off x="1803400" y="4860925"/>
          <a:ext cx="0" cy="104775"/>
          <a:chOff x="5475762" y="47760700"/>
          <a:chExt cx="314325" cy="230209"/>
        </a:xfrm>
      </xdr:grpSpPr>
      <xdr:cxnSp macro="">
        <xdr:nvCxnSpPr>
          <xdr:cNvPr id="284" name="Straight Connector 283">
            <a:extLst>
              <a:ext uri="{FF2B5EF4-FFF2-40B4-BE49-F238E27FC236}">
                <a16:creationId xmlns:a16="http://schemas.microsoft.com/office/drawing/2014/main" id="{0ABF3ECB-2ADF-B6A1-7BDD-39154CDF314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85" name="Straight Connector 529">
            <a:extLst>
              <a:ext uri="{FF2B5EF4-FFF2-40B4-BE49-F238E27FC236}">
                <a16:creationId xmlns:a16="http://schemas.microsoft.com/office/drawing/2014/main" id="{0376CE86-1032-EA93-258C-50587BC5DF1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86" name="Straight Connector 531">
            <a:extLst>
              <a:ext uri="{FF2B5EF4-FFF2-40B4-BE49-F238E27FC236}">
                <a16:creationId xmlns:a16="http://schemas.microsoft.com/office/drawing/2014/main" id="{4924DE89-BCB8-6AFE-A099-AEFBB935A42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87" name="Straight Connector 533">
            <a:extLst>
              <a:ext uri="{FF2B5EF4-FFF2-40B4-BE49-F238E27FC236}">
                <a16:creationId xmlns:a16="http://schemas.microsoft.com/office/drawing/2014/main" id="{FEA863D7-54D8-FD4E-E36B-F8CC509449B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8" name="Straight Connector 535">
            <a:extLst>
              <a:ext uri="{FF2B5EF4-FFF2-40B4-BE49-F238E27FC236}">
                <a16:creationId xmlns:a16="http://schemas.microsoft.com/office/drawing/2014/main" id="{2BF7B0BB-3010-BB46-C3B6-EF02EE2E336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9" name="Straight Connector 537">
            <a:extLst>
              <a:ext uri="{FF2B5EF4-FFF2-40B4-BE49-F238E27FC236}">
                <a16:creationId xmlns:a16="http://schemas.microsoft.com/office/drawing/2014/main" id="{11BC94D0-8668-0945-A1EE-9BB8D6D36F1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290" name="Group 1008">
          <a:extLst>
            <a:ext uri="{FF2B5EF4-FFF2-40B4-BE49-F238E27FC236}">
              <a16:creationId xmlns:a16="http://schemas.microsoft.com/office/drawing/2014/main" id="{43E34916-3B0E-4438-B5DF-86C1A045AAC5}"/>
            </a:ext>
          </a:extLst>
        </xdr:cNvPr>
        <xdr:cNvGrpSpPr>
          <a:grpSpLocks/>
        </xdr:cNvGrpSpPr>
      </xdr:nvGrpSpPr>
      <xdr:grpSpPr bwMode="auto">
        <a:xfrm>
          <a:off x="1803400" y="4860925"/>
          <a:ext cx="0" cy="104775"/>
          <a:chOff x="5475762" y="47760700"/>
          <a:chExt cx="314325" cy="230209"/>
        </a:xfrm>
      </xdr:grpSpPr>
      <xdr:cxnSp macro="">
        <xdr:nvCxnSpPr>
          <xdr:cNvPr id="291" name="Straight Connector 290">
            <a:extLst>
              <a:ext uri="{FF2B5EF4-FFF2-40B4-BE49-F238E27FC236}">
                <a16:creationId xmlns:a16="http://schemas.microsoft.com/office/drawing/2014/main" id="{888988D3-8562-02BB-22D4-6605BEA85F3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92" name="Straight Connector 529">
            <a:extLst>
              <a:ext uri="{FF2B5EF4-FFF2-40B4-BE49-F238E27FC236}">
                <a16:creationId xmlns:a16="http://schemas.microsoft.com/office/drawing/2014/main" id="{D29A281F-4A60-F681-6752-8DB8FC5FF4E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93" name="Straight Connector 531">
            <a:extLst>
              <a:ext uri="{FF2B5EF4-FFF2-40B4-BE49-F238E27FC236}">
                <a16:creationId xmlns:a16="http://schemas.microsoft.com/office/drawing/2014/main" id="{77C77C2B-6389-3437-6C6B-4E3D9476B5E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94" name="Straight Connector 533">
            <a:extLst>
              <a:ext uri="{FF2B5EF4-FFF2-40B4-BE49-F238E27FC236}">
                <a16:creationId xmlns:a16="http://schemas.microsoft.com/office/drawing/2014/main" id="{DF9EDFF9-C392-C8EF-502F-70B0750821F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5" name="Straight Connector 535">
            <a:extLst>
              <a:ext uri="{FF2B5EF4-FFF2-40B4-BE49-F238E27FC236}">
                <a16:creationId xmlns:a16="http://schemas.microsoft.com/office/drawing/2014/main" id="{8D72DA61-E62B-78AB-A195-DFF6EB22C20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6" name="Straight Connector 537">
            <a:extLst>
              <a:ext uri="{FF2B5EF4-FFF2-40B4-BE49-F238E27FC236}">
                <a16:creationId xmlns:a16="http://schemas.microsoft.com/office/drawing/2014/main" id="{87590BC8-DA14-D176-BE3E-0CACECB1D51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297" name="Group 1008">
          <a:extLst>
            <a:ext uri="{FF2B5EF4-FFF2-40B4-BE49-F238E27FC236}">
              <a16:creationId xmlns:a16="http://schemas.microsoft.com/office/drawing/2014/main" id="{09C4F5A5-A86F-4EE3-9477-F1B28F00CAC7}"/>
            </a:ext>
          </a:extLst>
        </xdr:cNvPr>
        <xdr:cNvGrpSpPr>
          <a:grpSpLocks/>
        </xdr:cNvGrpSpPr>
      </xdr:nvGrpSpPr>
      <xdr:grpSpPr bwMode="auto">
        <a:xfrm>
          <a:off x="1803400" y="4860925"/>
          <a:ext cx="0" cy="104775"/>
          <a:chOff x="5475762" y="47760700"/>
          <a:chExt cx="314325" cy="230209"/>
        </a:xfrm>
      </xdr:grpSpPr>
      <xdr:cxnSp macro="">
        <xdr:nvCxnSpPr>
          <xdr:cNvPr id="298" name="Straight Connector 297">
            <a:extLst>
              <a:ext uri="{FF2B5EF4-FFF2-40B4-BE49-F238E27FC236}">
                <a16:creationId xmlns:a16="http://schemas.microsoft.com/office/drawing/2014/main" id="{85D2676E-C97D-EF15-4598-EB90AEDFCEB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99" name="Straight Connector 529">
            <a:extLst>
              <a:ext uri="{FF2B5EF4-FFF2-40B4-BE49-F238E27FC236}">
                <a16:creationId xmlns:a16="http://schemas.microsoft.com/office/drawing/2014/main" id="{687B6450-87A5-5BCA-BA09-FA226E8256E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00" name="Straight Connector 531">
            <a:extLst>
              <a:ext uri="{FF2B5EF4-FFF2-40B4-BE49-F238E27FC236}">
                <a16:creationId xmlns:a16="http://schemas.microsoft.com/office/drawing/2014/main" id="{12E427C2-AB63-9345-1299-7178FAC0CBF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01" name="Straight Connector 533">
            <a:extLst>
              <a:ext uri="{FF2B5EF4-FFF2-40B4-BE49-F238E27FC236}">
                <a16:creationId xmlns:a16="http://schemas.microsoft.com/office/drawing/2014/main" id="{1F968ACC-11B3-F4C9-F0BD-E49F085CEF4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02" name="Straight Connector 535">
            <a:extLst>
              <a:ext uri="{FF2B5EF4-FFF2-40B4-BE49-F238E27FC236}">
                <a16:creationId xmlns:a16="http://schemas.microsoft.com/office/drawing/2014/main" id="{C88C1ACC-4D04-551E-FDCD-4A9FE7AB225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03" name="Straight Connector 537">
            <a:extLst>
              <a:ext uri="{FF2B5EF4-FFF2-40B4-BE49-F238E27FC236}">
                <a16:creationId xmlns:a16="http://schemas.microsoft.com/office/drawing/2014/main" id="{62E3EC98-E8A3-7893-3CA1-7D2E4DE6CDF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304" name="Group 1008">
          <a:extLst>
            <a:ext uri="{FF2B5EF4-FFF2-40B4-BE49-F238E27FC236}">
              <a16:creationId xmlns:a16="http://schemas.microsoft.com/office/drawing/2014/main" id="{F633E597-1A41-49C9-B629-6F4ED0B10BF1}"/>
            </a:ext>
          </a:extLst>
        </xdr:cNvPr>
        <xdr:cNvGrpSpPr>
          <a:grpSpLocks/>
        </xdr:cNvGrpSpPr>
      </xdr:nvGrpSpPr>
      <xdr:grpSpPr bwMode="auto">
        <a:xfrm>
          <a:off x="1803400" y="4860925"/>
          <a:ext cx="0" cy="104775"/>
          <a:chOff x="5475762" y="47760700"/>
          <a:chExt cx="314325" cy="230209"/>
        </a:xfrm>
      </xdr:grpSpPr>
      <xdr:cxnSp macro="">
        <xdr:nvCxnSpPr>
          <xdr:cNvPr id="305" name="Straight Connector 304">
            <a:extLst>
              <a:ext uri="{FF2B5EF4-FFF2-40B4-BE49-F238E27FC236}">
                <a16:creationId xmlns:a16="http://schemas.microsoft.com/office/drawing/2014/main" id="{22575AB0-FDC2-95F5-0165-FB98ECE43A2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06" name="Straight Connector 529">
            <a:extLst>
              <a:ext uri="{FF2B5EF4-FFF2-40B4-BE49-F238E27FC236}">
                <a16:creationId xmlns:a16="http://schemas.microsoft.com/office/drawing/2014/main" id="{61C7CECC-9C90-6723-53BE-9D504017BB9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07" name="Straight Connector 531">
            <a:extLst>
              <a:ext uri="{FF2B5EF4-FFF2-40B4-BE49-F238E27FC236}">
                <a16:creationId xmlns:a16="http://schemas.microsoft.com/office/drawing/2014/main" id="{0235CF7E-275C-B7D3-5FEB-10185B1D88A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08" name="Straight Connector 533">
            <a:extLst>
              <a:ext uri="{FF2B5EF4-FFF2-40B4-BE49-F238E27FC236}">
                <a16:creationId xmlns:a16="http://schemas.microsoft.com/office/drawing/2014/main" id="{680156B3-0AE6-D9C0-5E5D-996DD0B108F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09" name="Straight Connector 535">
            <a:extLst>
              <a:ext uri="{FF2B5EF4-FFF2-40B4-BE49-F238E27FC236}">
                <a16:creationId xmlns:a16="http://schemas.microsoft.com/office/drawing/2014/main" id="{D09BEFD8-00C0-445B-9F2B-F45205B5757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10" name="Straight Connector 537">
            <a:extLst>
              <a:ext uri="{FF2B5EF4-FFF2-40B4-BE49-F238E27FC236}">
                <a16:creationId xmlns:a16="http://schemas.microsoft.com/office/drawing/2014/main" id="{A3592CD0-C7CF-FF13-4140-B3888042F554}"/>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311" name="Group 1008">
          <a:extLst>
            <a:ext uri="{FF2B5EF4-FFF2-40B4-BE49-F238E27FC236}">
              <a16:creationId xmlns:a16="http://schemas.microsoft.com/office/drawing/2014/main" id="{FDC72537-A6FC-4C40-BED4-513C706E9AA5}"/>
            </a:ext>
          </a:extLst>
        </xdr:cNvPr>
        <xdr:cNvGrpSpPr>
          <a:grpSpLocks/>
        </xdr:cNvGrpSpPr>
      </xdr:nvGrpSpPr>
      <xdr:grpSpPr bwMode="auto">
        <a:xfrm>
          <a:off x="1803400" y="4860925"/>
          <a:ext cx="0" cy="104775"/>
          <a:chOff x="5475762" y="47760700"/>
          <a:chExt cx="314325" cy="230209"/>
        </a:xfrm>
      </xdr:grpSpPr>
      <xdr:cxnSp macro="">
        <xdr:nvCxnSpPr>
          <xdr:cNvPr id="312" name="Straight Connector 311">
            <a:extLst>
              <a:ext uri="{FF2B5EF4-FFF2-40B4-BE49-F238E27FC236}">
                <a16:creationId xmlns:a16="http://schemas.microsoft.com/office/drawing/2014/main" id="{8FF39332-9AE9-ECBF-E32A-35956647466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13" name="Straight Connector 529">
            <a:extLst>
              <a:ext uri="{FF2B5EF4-FFF2-40B4-BE49-F238E27FC236}">
                <a16:creationId xmlns:a16="http://schemas.microsoft.com/office/drawing/2014/main" id="{BEA340C6-4805-3752-60BE-37718AF25DA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14" name="Straight Connector 531">
            <a:extLst>
              <a:ext uri="{FF2B5EF4-FFF2-40B4-BE49-F238E27FC236}">
                <a16:creationId xmlns:a16="http://schemas.microsoft.com/office/drawing/2014/main" id="{7726BAAE-1DD1-1F96-8558-DECBC916305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15" name="Straight Connector 533">
            <a:extLst>
              <a:ext uri="{FF2B5EF4-FFF2-40B4-BE49-F238E27FC236}">
                <a16:creationId xmlns:a16="http://schemas.microsoft.com/office/drawing/2014/main" id="{E909B79D-F908-34BF-86EA-9D675B33059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16" name="Straight Connector 535">
            <a:extLst>
              <a:ext uri="{FF2B5EF4-FFF2-40B4-BE49-F238E27FC236}">
                <a16:creationId xmlns:a16="http://schemas.microsoft.com/office/drawing/2014/main" id="{655EF8BF-072A-71E3-778A-80F1B7C971D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17" name="Straight Connector 537">
            <a:extLst>
              <a:ext uri="{FF2B5EF4-FFF2-40B4-BE49-F238E27FC236}">
                <a16:creationId xmlns:a16="http://schemas.microsoft.com/office/drawing/2014/main" id="{5BD67AE1-6DCB-CDF4-E386-9DD00AC6618E}"/>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318" name="Group 1008">
          <a:extLst>
            <a:ext uri="{FF2B5EF4-FFF2-40B4-BE49-F238E27FC236}">
              <a16:creationId xmlns:a16="http://schemas.microsoft.com/office/drawing/2014/main" id="{B648FEFD-4553-494C-A47C-C23E4288378E}"/>
            </a:ext>
          </a:extLst>
        </xdr:cNvPr>
        <xdr:cNvGrpSpPr>
          <a:grpSpLocks/>
        </xdr:cNvGrpSpPr>
      </xdr:nvGrpSpPr>
      <xdr:grpSpPr bwMode="auto">
        <a:xfrm>
          <a:off x="1803400" y="4860925"/>
          <a:ext cx="0" cy="104775"/>
          <a:chOff x="5475762" y="47760700"/>
          <a:chExt cx="314325" cy="230209"/>
        </a:xfrm>
      </xdr:grpSpPr>
      <xdr:cxnSp macro="">
        <xdr:nvCxnSpPr>
          <xdr:cNvPr id="319" name="Straight Connector 318">
            <a:extLst>
              <a:ext uri="{FF2B5EF4-FFF2-40B4-BE49-F238E27FC236}">
                <a16:creationId xmlns:a16="http://schemas.microsoft.com/office/drawing/2014/main" id="{DBE17B01-2A61-5C3B-3F57-5811274C0DA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20" name="Straight Connector 529">
            <a:extLst>
              <a:ext uri="{FF2B5EF4-FFF2-40B4-BE49-F238E27FC236}">
                <a16:creationId xmlns:a16="http://schemas.microsoft.com/office/drawing/2014/main" id="{2302987D-59A4-C105-278E-411FBE8A59D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21" name="Straight Connector 531">
            <a:extLst>
              <a:ext uri="{FF2B5EF4-FFF2-40B4-BE49-F238E27FC236}">
                <a16:creationId xmlns:a16="http://schemas.microsoft.com/office/drawing/2014/main" id="{D1FFBF42-1DFA-A0DA-2BEA-4E09EE61E44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22" name="Straight Connector 533">
            <a:extLst>
              <a:ext uri="{FF2B5EF4-FFF2-40B4-BE49-F238E27FC236}">
                <a16:creationId xmlns:a16="http://schemas.microsoft.com/office/drawing/2014/main" id="{41717FAD-6D2A-B14A-AEFC-4C2A0B43AED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23" name="Straight Connector 535">
            <a:extLst>
              <a:ext uri="{FF2B5EF4-FFF2-40B4-BE49-F238E27FC236}">
                <a16:creationId xmlns:a16="http://schemas.microsoft.com/office/drawing/2014/main" id="{8F55D9A4-2FE8-A1A5-3B92-53E5FD2E311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24" name="Straight Connector 537">
            <a:extLst>
              <a:ext uri="{FF2B5EF4-FFF2-40B4-BE49-F238E27FC236}">
                <a16:creationId xmlns:a16="http://schemas.microsoft.com/office/drawing/2014/main" id="{762FCEC5-1DBA-E83D-1693-2C7E98F57E2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325" name="Group 1008">
          <a:extLst>
            <a:ext uri="{FF2B5EF4-FFF2-40B4-BE49-F238E27FC236}">
              <a16:creationId xmlns:a16="http://schemas.microsoft.com/office/drawing/2014/main" id="{76CCA1CB-71C0-4859-B7FF-454D66A09270}"/>
            </a:ext>
          </a:extLst>
        </xdr:cNvPr>
        <xdr:cNvGrpSpPr>
          <a:grpSpLocks/>
        </xdr:cNvGrpSpPr>
      </xdr:nvGrpSpPr>
      <xdr:grpSpPr bwMode="auto">
        <a:xfrm>
          <a:off x="1803400" y="4860925"/>
          <a:ext cx="0" cy="104775"/>
          <a:chOff x="5475762" y="47760700"/>
          <a:chExt cx="314325" cy="230209"/>
        </a:xfrm>
      </xdr:grpSpPr>
      <xdr:cxnSp macro="">
        <xdr:nvCxnSpPr>
          <xdr:cNvPr id="326" name="Straight Connector 325">
            <a:extLst>
              <a:ext uri="{FF2B5EF4-FFF2-40B4-BE49-F238E27FC236}">
                <a16:creationId xmlns:a16="http://schemas.microsoft.com/office/drawing/2014/main" id="{8FC82016-B065-C13F-AF76-AB63DED2CF5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27" name="Straight Connector 529">
            <a:extLst>
              <a:ext uri="{FF2B5EF4-FFF2-40B4-BE49-F238E27FC236}">
                <a16:creationId xmlns:a16="http://schemas.microsoft.com/office/drawing/2014/main" id="{EDDAD467-3513-9B3C-6A19-D7E4CE86C23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28" name="Straight Connector 531">
            <a:extLst>
              <a:ext uri="{FF2B5EF4-FFF2-40B4-BE49-F238E27FC236}">
                <a16:creationId xmlns:a16="http://schemas.microsoft.com/office/drawing/2014/main" id="{91F3E57B-8991-F75D-60CB-EB0EA14D593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29" name="Straight Connector 533">
            <a:extLst>
              <a:ext uri="{FF2B5EF4-FFF2-40B4-BE49-F238E27FC236}">
                <a16:creationId xmlns:a16="http://schemas.microsoft.com/office/drawing/2014/main" id="{E3A7B725-2E1A-C3A2-278F-CFF661E1263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0" name="Straight Connector 535">
            <a:extLst>
              <a:ext uri="{FF2B5EF4-FFF2-40B4-BE49-F238E27FC236}">
                <a16:creationId xmlns:a16="http://schemas.microsoft.com/office/drawing/2014/main" id="{305CE6E7-A9CD-C24B-240B-4419719A658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1" name="Straight Connector 537">
            <a:extLst>
              <a:ext uri="{FF2B5EF4-FFF2-40B4-BE49-F238E27FC236}">
                <a16:creationId xmlns:a16="http://schemas.microsoft.com/office/drawing/2014/main" id="{84B21637-8C31-6674-BC0E-FC4584D01D5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332" name="Group 1008">
          <a:extLst>
            <a:ext uri="{FF2B5EF4-FFF2-40B4-BE49-F238E27FC236}">
              <a16:creationId xmlns:a16="http://schemas.microsoft.com/office/drawing/2014/main" id="{44472F5B-FF1F-4C92-BFBB-EA83967D1820}"/>
            </a:ext>
          </a:extLst>
        </xdr:cNvPr>
        <xdr:cNvGrpSpPr>
          <a:grpSpLocks/>
        </xdr:cNvGrpSpPr>
      </xdr:nvGrpSpPr>
      <xdr:grpSpPr bwMode="auto">
        <a:xfrm>
          <a:off x="1803400" y="4860925"/>
          <a:ext cx="0" cy="104775"/>
          <a:chOff x="5475762" y="47760700"/>
          <a:chExt cx="314325" cy="230209"/>
        </a:xfrm>
      </xdr:grpSpPr>
      <xdr:cxnSp macro="">
        <xdr:nvCxnSpPr>
          <xdr:cNvPr id="333" name="Straight Connector 332">
            <a:extLst>
              <a:ext uri="{FF2B5EF4-FFF2-40B4-BE49-F238E27FC236}">
                <a16:creationId xmlns:a16="http://schemas.microsoft.com/office/drawing/2014/main" id="{CCB68FF7-C7AC-467A-FD74-805B85E989B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34" name="Straight Connector 529">
            <a:extLst>
              <a:ext uri="{FF2B5EF4-FFF2-40B4-BE49-F238E27FC236}">
                <a16:creationId xmlns:a16="http://schemas.microsoft.com/office/drawing/2014/main" id="{95FBF291-9D48-2AD0-6599-75833667AE9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35" name="Straight Connector 531">
            <a:extLst>
              <a:ext uri="{FF2B5EF4-FFF2-40B4-BE49-F238E27FC236}">
                <a16:creationId xmlns:a16="http://schemas.microsoft.com/office/drawing/2014/main" id="{B771E438-C835-6A5C-F4C7-9017D85AB34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36" name="Straight Connector 533">
            <a:extLst>
              <a:ext uri="{FF2B5EF4-FFF2-40B4-BE49-F238E27FC236}">
                <a16:creationId xmlns:a16="http://schemas.microsoft.com/office/drawing/2014/main" id="{A1835542-C3C1-DF20-DBC1-90D40196C52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7" name="Straight Connector 535">
            <a:extLst>
              <a:ext uri="{FF2B5EF4-FFF2-40B4-BE49-F238E27FC236}">
                <a16:creationId xmlns:a16="http://schemas.microsoft.com/office/drawing/2014/main" id="{05A61C9E-794D-0A73-177B-E72FD0479B9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8" name="Straight Connector 537">
            <a:extLst>
              <a:ext uri="{FF2B5EF4-FFF2-40B4-BE49-F238E27FC236}">
                <a16:creationId xmlns:a16="http://schemas.microsoft.com/office/drawing/2014/main" id="{DEE42C5C-AF57-E4CA-675F-9397965AC4F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339" name="Group 1008">
          <a:extLst>
            <a:ext uri="{FF2B5EF4-FFF2-40B4-BE49-F238E27FC236}">
              <a16:creationId xmlns:a16="http://schemas.microsoft.com/office/drawing/2014/main" id="{AC11DFF7-F1C6-4580-97CC-620DA2C9EC5D}"/>
            </a:ext>
          </a:extLst>
        </xdr:cNvPr>
        <xdr:cNvGrpSpPr>
          <a:grpSpLocks/>
        </xdr:cNvGrpSpPr>
      </xdr:nvGrpSpPr>
      <xdr:grpSpPr bwMode="auto">
        <a:xfrm>
          <a:off x="1803400" y="4860925"/>
          <a:ext cx="0" cy="104775"/>
          <a:chOff x="5475762" y="47760700"/>
          <a:chExt cx="314325" cy="230209"/>
        </a:xfrm>
      </xdr:grpSpPr>
      <xdr:cxnSp macro="">
        <xdr:nvCxnSpPr>
          <xdr:cNvPr id="340" name="Straight Connector 339">
            <a:extLst>
              <a:ext uri="{FF2B5EF4-FFF2-40B4-BE49-F238E27FC236}">
                <a16:creationId xmlns:a16="http://schemas.microsoft.com/office/drawing/2014/main" id="{7FC4A6C5-33C6-639E-D539-81438BFAFC3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41" name="Straight Connector 529">
            <a:extLst>
              <a:ext uri="{FF2B5EF4-FFF2-40B4-BE49-F238E27FC236}">
                <a16:creationId xmlns:a16="http://schemas.microsoft.com/office/drawing/2014/main" id="{A249BDA1-E1C5-BF72-7BB2-AFE108534DD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42" name="Straight Connector 531">
            <a:extLst>
              <a:ext uri="{FF2B5EF4-FFF2-40B4-BE49-F238E27FC236}">
                <a16:creationId xmlns:a16="http://schemas.microsoft.com/office/drawing/2014/main" id="{7D06E50A-A17A-1BBF-E099-B9F7B869CAF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43" name="Straight Connector 533">
            <a:extLst>
              <a:ext uri="{FF2B5EF4-FFF2-40B4-BE49-F238E27FC236}">
                <a16:creationId xmlns:a16="http://schemas.microsoft.com/office/drawing/2014/main" id="{328648D5-A177-8787-B448-04D2328FA8E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4" name="Straight Connector 535">
            <a:extLst>
              <a:ext uri="{FF2B5EF4-FFF2-40B4-BE49-F238E27FC236}">
                <a16:creationId xmlns:a16="http://schemas.microsoft.com/office/drawing/2014/main" id="{C21BC348-2B52-784A-E782-CF489B07198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5" name="Straight Connector 537">
            <a:extLst>
              <a:ext uri="{FF2B5EF4-FFF2-40B4-BE49-F238E27FC236}">
                <a16:creationId xmlns:a16="http://schemas.microsoft.com/office/drawing/2014/main" id="{3B6C1973-E141-F914-5B87-A7532F3ED4F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24</xdr:row>
      <xdr:rowOff>104775</xdr:rowOff>
    </xdr:from>
    <xdr:to>
      <xdr:col>6</xdr:col>
      <xdr:colOff>0</xdr:colOff>
      <xdr:row>25</xdr:row>
      <xdr:rowOff>19050</xdr:rowOff>
    </xdr:to>
    <xdr:grpSp>
      <xdr:nvGrpSpPr>
        <xdr:cNvPr id="346" name="Group 1008">
          <a:extLst>
            <a:ext uri="{FF2B5EF4-FFF2-40B4-BE49-F238E27FC236}">
              <a16:creationId xmlns:a16="http://schemas.microsoft.com/office/drawing/2014/main" id="{3F9F819C-D710-484D-AC0A-689B9A5D41EE}"/>
            </a:ext>
          </a:extLst>
        </xdr:cNvPr>
        <xdr:cNvGrpSpPr>
          <a:grpSpLocks/>
        </xdr:cNvGrpSpPr>
      </xdr:nvGrpSpPr>
      <xdr:grpSpPr bwMode="auto">
        <a:xfrm>
          <a:off x="1803400" y="4860925"/>
          <a:ext cx="0" cy="104775"/>
          <a:chOff x="5475762" y="47760700"/>
          <a:chExt cx="314325" cy="230209"/>
        </a:xfrm>
      </xdr:grpSpPr>
      <xdr:cxnSp macro="">
        <xdr:nvCxnSpPr>
          <xdr:cNvPr id="347" name="Straight Connector 346">
            <a:extLst>
              <a:ext uri="{FF2B5EF4-FFF2-40B4-BE49-F238E27FC236}">
                <a16:creationId xmlns:a16="http://schemas.microsoft.com/office/drawing/2014/main" id="{E255F5F5-72B5-1AD6-4782-9033F2A75AB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48" name="Straight Connector 529">
            <a:extLst>
              <a:ext uri="{FF2B5EF4-FFF2-40B4-BE49-F238E27FC236}">
                <a16:creationId xmlns:a16="http://schemas.microsoft.com/office/drawing/2014/main" id="{324F0A71-DBA2-44D8-039F-65C3E3D2D41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49" name="Straight Connector 531">
            <a:extLst>
              <a:ext uri="{FF2B5EF4-FFF2-40B4-BE49-F238E27FC236}">
                <a16:creationId xmlns:a16="http://schemas.microsoft.com/office/drawing/2014/main" id="{F2B13611-C4E3-1BCA-E4BB-52259572BE8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50" name="Straight Connector 533">
            <a:extLst>
              <a:ext uri="{FF2B5EF4-FFF2-40B4-BE49-F238E27FC236}">
                <a16:creationId xmlns:a16="http://schemas.microsoft.com/office/drawing/2014/main" id="{296B6CC0-9D6B-70A9-9921-63B7529F7C7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1" name="Straight Connector 535">
            <a:extLst>
              <a:ext uri="{FF2B5EF4-FFF2-40B4-BE49-F238E27FC236}">
                <a16:creationId xmlns:a16="http://schemas.microsoft.com/office/drawing/2014/main" id="{C3E53AE1-3936-7BC2-3BF3-0FF7C3D9F98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2" name="Straight Connector 537">
            <a:extLst>
              <a:ext uri="{FF2B5EF4-FFF2-40B4-BE49-F238E27FC236}">
                <a16:creationId xmlns:a16="http://schemas.microsoft.com/office/drawing/2014/main" id="{8221F9A0-3350-63FF-43BF-7E6C921118E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editAs="oneCell">
    <xdr:from>
      <xdr:col>10</xdr:col>
      <xdr:colOff>334733</xdr:colOff>
      <xdr:row>55</xdr:row>
      <xdr:rowOff>76583</xdr:rowOff>
    </xdr:from>
    <xdr:to>
      <xdr:col>12</xdr:col>
      <xdr:colOff>11888</xdr:colOff>
      <xdr:row>58</xdr:row>
      <xdr:rowOff>115534</xdr:rowOff>
    </xdr:to>
    <xdr:pic>
      <xdr:nvPicPr>
        <xdr:cNvPr id="353" name="Graphic 352" descr="Aquarius with solid fill">
          <a:extLst>
            <a:ext uri="{FF2B5EF4-FFF2-40B4-BE49-F238E27FC236}">
              <a16:creationId xmlns:a16="http://schemas.microsoft.com/office/drawing/2014/main" id="{161578BA-F4A8-44AE-8955-DA3E11B2A3E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rot="16200000">
          <a:off x="3370953" y="11357021"/>
          <a:ext cx="680430" cy="318635"/>
        </a:xfrm>
        <a:prstGeom prst="rect">
          <a:avLst/>
        </a:prstGeom>
      </xdr:spPr>
    </xdr:pic>
    <xdr:clientData/>
  </xdr:twoCellAnchor>
  <xdr:twoCellAnchor>
    <xdr:from>
      <xdr:col>25</xdr:col>
      <xdr:colOff>9526</xdr:colOff>
      <xdr:row>59</xdr:row>
      <xdr:rowOff>57152</xdr:rowOff>
    </xdr:from>
    <xdr:to>
      <xdr:col>25</xdr:col>
      <xdr:colOff>276228</xdr:colOff>
      <xdr:row>60</xdr:row>
      <xdr:rowOff>161928</xdr:rowOff>
    </xdr:to>
    <xdr:sp macro="" textlink="">
      <xdr:nvSpPr>
        <xdr:cNvPr id="354" name="AutoShape 1512">
          <a:extLst>
            <a:ext uri="{FF2B5EF4-FFF2-40B4-BE49-F238E27FC236}">
              <a16:creationId xmlns:a16="http://schemas.microsoft.com/office/drawing/2014/main" id="{3FDFD4E2-E11E-4A06-BA1C-39E2514614BD}"/>
            </a:ext>
          </a:extLst>
        </xdr:cNvPr>
        <xdr:cNvSpPr>
          <a:spLocks noChangeArrowheads="1"/>
        </xdr:cNvSpPr>
      </xdr:nvSpPr>
      <xdr:spPr bwMode="auto">
        <a:xfrm rot="5400000" flipV="1">
          <a:off x="7462839" y="11358564"/>
          <a:ext cx="295276" cy="266702"/>
        </a:xfrm>
        <a:prstGeom prst="lightningBolt">
          <a:avLst/>
        </a:prstGeom>
        <a:solidFill>
          <a:srgbClr val="FF0000"/>
        </a:solidFill>
        <a:ln w="9525">
          <a:solidFill>
            <a:srgbClr val="000000"/>
          </a:solidFill>
          <a:miter lim="800000"/>
          <a:headEnd/>
          <a:tailEnd/>
        </a:ln>
      </xdr:spPr>
    </xdr:sp>
    <xdr:clientData/>
  </xdr:twoCellAnchor>
  <xdr:twoCellAnchor>
    <xdr:from>
      <xdr:col>31</xdr:col>
      <xdr:colOff>9526</xdr:colOff>
      <xdr:row>59</xdr:row>
      <xdr:rowOff>57152</xdr:rowOff>
    </xdr:from>
    <xdr:to>
      <xdr:col>31</xdr:col>
      <xdr:colOff>276228</xdr:colOff>
      <xdr:row>60</xdr:row>
      <xdr:rowOff>161928</xdr:rowOff>
    </xdr:to>
    <xdr:sp macro="" textlink="">
      <xdr:nvSpPr>
        <xdr:cNvPr id="355" name="AutoShape 1512">
          <a:extLst>
            <a:ext uri="{FF2B5EF4-FFF2-40B4-BE49-F238E27FC236}">
              <a16:creationId xmlns:a16="http://schemas.microsoft.com/office/drawing/2014/main" id="{BE39E188-A460-427B-91C5-466B176FDCEE}"/>
            </a:ext>
          </a:extLst>
        </xdr:cNvPr>
        <xdr:cNvSpPr>
          <a:spLocks noChangeArrowheads="1"/>
        </xdr:cNvSpPr>
      </xdr:nvSpPr>
      <xdr:spPr bwMode="auto">
        <a:xfrm rot="5400000" flipV="1">
          <a:off x="9234489" y="11358564"/>
          <a:ext cx="295276" cy="266702"/>
        </a:xfrm>
        <a:prstGeom prst="lightningBolt">
          <a:avLst/>
        </a:prstGeom>
        <a:solidFill>
          <a:srgbClr val="FF0000"/>
        </a:solidFill>
        <a:ln w="9525">
          <a:solidFill>
            <a:srgbClr val="000000"/>
          </a:solidFill>
          <a:miter lim="800000"/>
          <a:headEnd/>
          <a:tailEnd/>
        </a:ln>
      </xdr:spPr>
    </xdr:sp>
    <xdr:clientData/>
  </xdr:twoCellAnchor>
  <xdr:twoCellAnchor>
    <xdr:from>
      <xdr:col>35</xdr:col>
      <xdr:colOff>9526</xdr:colOff>
      <xdr:row>59</xdr:row>
      <xdr:rowOff>57152</xdr:rowOff>
    </xdr:from>
    <xdr:to>
      <xdr:col>35</xdr:col>
      <xdr:colOff>276228</xdr:colOff>
      <xdr:row>60</xdr:row>
      <xdr:rowOff>161928</xdr:rowOff>
    </xdr:to>
    <xdr:sp macro="" textlink="">
      <xdr:nvSpPr>
        <xdr:cNvPr id="356" name="AutoShape 1512">
          <a:extLst>
            <a:ext uri="{FF2B5EF4-FFF2-40B4-BE49-F238E27FC236}">
              <a16:creationId xmlns:a16="http://schemas.microsoft.com/office/drawing/2014/main" id="{00D1B1A0-32A9-4115-B72A-68F06F1CB5C4}"/>
            </a:ext>
          </a:extLst>
        </xdr:cNvPr>
        <xdr:cNvSpPr>
          <a:spLocks noChangeArrowheads="1"/>
        </xdr:cNvSpPr>
      </xdr:nvSpPr>
      <xdr:spPr bwMode="auto">
        <a:xfrm rot="5400000" flipV="1">
          <a:off x="10377489" y="11358564"/>
          <a:ext cx="295276" cy="266702"/>
        </a:xfrm>
        <a:prstGeom prst="lightningBolt">
          <a:avLst/>
        </a:prstGeom>
        <a:solidFill>
          <a:srgbClr val="FF0000"/>
        </a:solidFill>
        <a:ln w="9525">
          <a:solidFill>
            <a:srgbClr val="000000"/>
          </a:solidFill>
          <a:miter lim="800000"/>
          <a:headEnd/>
          <a:tailEnd/>
        </a:ln>
      </xdr:spPr>
    </xdr:sp>
    <xdr:clientData/>
  </xdr:twoCellAnchor>
  <xdr:twoCellAnchor editAs="oneCell">
    <xdr:from>
      <xdr:col>41</xdr:col>
      <xdr:colOff>38100</xdr:colOff>
      <xdr:row>55</xdr:row>
      <xdr:rowOff>66675</xdr:rowOff>
    </xdr:from>
    <xdr:to>
      <xdr:col>41</xdr:col>
      <xdr:colOff>240665</xdr:colOff>
      <xdr:row>58</xdr:row>
      <xdr:rowOff>62277</xdr:rowOff>
    </xdr:to>
    <xdr:pic>
      <xdr:nvPicPr>
        <xdr:cNvPr id="357" name="Graphic 3644" descr="Train Tracks outline">
          <a:extLst>
            <a:ext uri="{FF2B5EF4-FFF2-40B4-BE49-F238E27FC236}">
              <a16:creationId xmlns:a16="http://schemas.microsoft.com/office/drawing/2014/main" id="{EF25CF72-2E31-44C2-A541-05E957FE176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134850" y="10591800"/>
          <a:ext cx="200025" cy="621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115493</xdr:colOff>
      <xdr:row>13</xdr:row>
      <xdr:rowOff>93179</xdr:rowOff>
    </xdr:from>
    <xdr:to>
      <xdr:col>2</xdr:col>
      <xdr:colOff>208673</xdr:colOff>
      <xdr:row>15</xdr:row>
      <xdr:rowOff>93179</xdr:rowOff>
    </xdr:to>
    <xdr:sp macro="" textlink="">
      <xdr:nvSpPr>
        <xdr:cNvPr id="358" name="Rectangle: Rounded Corners 357">
          <a:extLst>
            <a:ext uri="{FF2B5EF4-FFF2-40B4-BE49-F238E27FC236}">
              <a16:creationId xmlns:a16="http://schemas.microsoft.com/office/drawing/2014/main" id="{235DD242-6D10-4B8F-B71D-9E887DCECEF1}"/>
            </a:ext>
          </a:extLst>
        </xdr:cNvPr>
        <xdr:cNvSpPr/>
      </xdr:nvSpPr>
      <xdr:spPr>
        <a:xfrm>
          <a:off x="353618" y="2617304"/>
          <a:ext cx="378930" cy="381000"/>
        </a:xfrm>
        <a:prstGeom prst="roundRect">
          <a:avLst/>
        </a:prstGeom>
        <a:noFill/>
        <a:ln>
          <a:solidFill>
            <a:srgbClr val="00B0F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0</xdr:colOff>
      <xdr:row>13</xdr:row>
      <xdr:rowOff>57150</xdr:rowOff>
    </xdr:from>
    <xdr:to>
      <xdr:col>19</xdr:col>
      <xdr:colOff>0</xdr:colOff>
      <xdr:row>15</xdr:row>
      <xdr:rowOff>0</xdr:rowOff>
    </xdr:to>
    <xdr:sp macro="" textlink="">
      <xdr:nvSpPr>
        <xdr:cNvPr id="359" name="AutoShape 46">
          <a:extLst>
            <a:ext uri="{FF2B5EF4-FFF2-40B4-BE49-F238E27FC236}">
              <a16:creationId xmlns:a16="http://schemas.microsoft.com/office/drawing/2014/main" id="{E6B41190-6460-4BCB-83D1-1ADDDAB3A7E2}"/>
            </a:ext>
          </a:extLst>
        </xdr:cNvPr>
        <xdr:cNvSpPr>
          <a:spLocks noChangeArrowheads="1"/>
        </xdr:cNvSpPr>
      </xdr:nvSpPr>
      <xdr:spPr bwMode="auto">
        <a:xfrm>
          <a:off x="5467350" y="258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13</xdr:row>
      <xdr:rowOff>57150</xdr:rowOff>
    </xdr:from>
    <xdr:to>
      <xdr:col>21</xdr:col>
      <xdr:colOff>0</xdr:colOff>
      <xdr:row>15</xdr:row>
      <xdr:rowOff>0</xdr:rowOff>
    </xdr:to>
    <xdr:sp macro="" textlink="">
      <xdr:nvSpPr>
        <xdr:cNvPr id="360" name="AutoShape 46">
          <a:extLst>
            <a:ext uri="{FF2B5EF4-FFF2-40B4-BE49-F238E27FC236}">
              <a16:creationId xmlns:a16="http://schemas.microsoft.com/office/drawing/2014/main" id="{DACC0302-2B31-4C49-AC39-74121827E367}"/>
            </a:ext>
          </a:extLst>
        </xdr:cNvPr>
        <xdr:cNvSpPr>
          <a:spLocks noChangeArrowheads="1"/>
        </xdr:cNvSpPr>
      </xdr:nvSpPr>
      <xdr:spPr bwMode="auto">
        <a:xfrm>
          <a:off x="6038850" y="258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13</xdr:row>
      <xdr:rowOff>57150</xdr:rowOff>
    </xdr:from>
    <xdr:to>
      <xdr:col>23</xdr:col>
      <xdr:colOff>0</xdr:colOff>
      <xdr:row>15</xdr:row>
      <xdr:rowOff>0</xdr:rowOff>
    </xdr:to>
    <xdr:sp macro="" textlink="">
      <xdr:nvSpPr>
        <xdr:cNvPr id="361" name="AutoShape 46">
          <a:extLst>
            <a:ext uri="{FF2B5EF4-FFF2-40B4-BE49-F238E27FC236}">
              <a16:creationId xmlns:a16="http://schemas.microsoft.com/office/drawing/2014/main" id="{C9BC695E-9ACB-4150-9D66-073E132A7BC3}"/>
            </a:ext>
          </a:extLst>
        </xdr:cNvPr>
        <xdr:cNvSpPr>
          <a:spLocks noChangeArrowheads="1"/>
        </xdr:cNvSpPr>
      </xdr:nvSpPr>
      <xdr:spPr bwMode="auto">
        <a:xfrm>
          <a:off x="6610350" y="258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24</xdr:col>
      <xdr:colOff>0</xdr:colOff>
      <xdr:row>13</xdr:row>
      <xdr:rowOff>57150</xdr:rowOff>
    </xdr:from>
    <xdr:to>
      <xdr:col>25</xdr:col>
      <xdr:colOff>0</xdr:colOff>
      <xdr:row>15</xdr:row>
      <xdr:rowOff>0</xdr:rowOff>
    </xdr:to>
    <xdr:sp macro="" textlink="">
      <xdr:nvSpPr>
        <xdr:cNvPr id="362" name="AutoShape 46">
          <a:extLst>
            <a:ext uri="{FF2B5EF4-FFF2-40B4-BE49-F238E27FC236}">
              <a16:creationId xmlns:a16="http://schemas.microsoft.com/office/drawing/2014/main" id="{6A50E3AA-82D8-4727-8B37-3CCA94C49534}"/>
            </a:ext>
          </a:extLst>
        </xdr:cNvPr>
        <xdr:cNvSpPr>
          <a:spLocks noChangeArrowheads="1"/>
        </xdr:cNvSpPr>
      </xdr:nvSpPr>
      <xdr:spPr bwMode="auto">
        <a:xfrm>
          <a:off x="7181850" y="258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26</xdr:col>
      <xdr:colOff>0</xdr:colOff>
      <xdr:row>13</xdr:row>
      <xdr:rowOff>57150</xdr:rowOff>
    </xdr:from>
    <xdr:to>
      <xdr:col>27</xdr:col>
      <xdr:colOff>0</xdr:colOff>
      <xdr:row>15</xdr:row>
      <xdr:rowOff>0</xdr:rowOff>
    </xdr:to>
    <xdr:sp macro="" textlink="">
      <xdr:nvSpPr>
        <xdr:cNvPr id="363" name="AutoShape 46">
          <a:extLst>
            <a:ext uri="{FF2B5EF4-FFF2-40B4-BE49-F238E27FC236}">
              <a16:creationId xmlns:a16="http://schemas.microsoft.com/office/drawing/2014/main" id="{300975D6-43EB-4380-9C7C-2F0F23863916}"/>
            </a:ext>
          </a:extLst>
        </xdr:cNvPr>
        <xdr:cNvSpPr>
          <a:spLocks noChangeArrowheads="1"/>
        </xdr:cNvSpPr>
      </xdr:nvSpPr>
      <xdr:spPr bwMode="auto">
        <a:xfrm>
          <a:off x="7753350" y="258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28</xdr:col>
      <xdr:colOff>0</xdr:colOff>
      <xdr:row>13</xdr:row>
      <xdr:rowOff>57150</xdr:rowOff>
    </xdr:from>
    <xdr:to>
      <xdr:col>29</xdr:col>
      <xdr:colOff>0</xdr:colOff>
      <xdr:row>15</xdr:row>
      <xdr:rowOff>0</xdr:rowOff>
    </xdr:to>
    <xdr:sp macro="" textlink="">
      <xdr:nvSpPr>
        <xdr:cNvPr id="364" name="AutoShape 46">
          <a:extLst>
            <a:ext uri="{FF2B5EF4-FFF2-40B4-BE49-F238E27FC236}">
              <a16:creationId xmlns:a16="http://schemas.microsoft.com/office/drawing/2014/main" id="{85782677-63E1-452E-9DCC-46452498C24B}"/>
            </a:ext>
          </a:extLst>
        </xdr:cNvPr>
        <xdr:cNvSpPr>
          <a:spLocks noChangeArrowheads="1"/>
        </xdr:cNvSpPr>
      </xdr:nvSpPr>
      <xdr:spPr bwMode="auto">
        <a:xfrm>
          <a:off x="8382000" y="258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30</xdr:col>
      <xdr:colOff>0</xdr:colOff>
      <xdr:row>13</xdr:row>
      <xdr:rowOff>57150</xdr:rowOff>
    </xdr:from>
    <xdr:to>
      <xdr:col>31</xdr:col>
      <xdr:colOff>0</xdr:colOff>
      <xdr:row>15</xdr:row>
      <xdr:rowOff>0</xdr:rowOff>
    </xdr:to>
    <xdr:sp macro="" textlink="">
      <xdr:nvSpPr>
        <xdr:cNvPr id="365" name="AutoShape 46">
          <a:extLst>
            <a:ext uri="{FF2B5EF4-FFF2-40B4-BE49-F238E27FC236}">
              <a16:creationId xmlns:a16="http://schemas.microsoft.com/office/drawing/2014/main" id="{57D667D5-527C-4C3B-B38B-9DA0D6364FB3}"/>
            </a:ext>
          </a:extLst>
        </xdr:cNvPr>
        <xdr:cNvSpPr>
          <a:spLocks noChangeArrowheads="1"/>
        </xdr:cNvSpPr>
      </xdr:nvSpPr>
      <xdr:spPr bwMode="auto">
        <a:xfrm>
          <a:off x="8953500" y="258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32</xdr:col>
      <xdr:colOff>0</xdr:colOff>
      <xdr:row>13</xdr:row>
      <xdr:rowOff>57150</xdr:rowOff>
    </xdr:from>
    <xdr:to>
      <xdr:col>33</xdr:col>
      <xdr:colOff>0</xdr:colOff>
      <xdr:row>15</xdr:row>
      <xdr:rowOff>0</xdr:rowOff>
    </xdr:to>
    <xdr:sp macro="" textlink="">
      <xdr:nvSpPr>
        <xdr:cNvPr id="366" name="AutoShape 46">
          <a:extLst>
            <a:ext uri="{FF2B5EF4-FFF2-40B4-BE49-F238E27FC236}">
              <a16:creationId xmlns:a16="http://schemas.microsoft.com/office/drawing/2014/main" id="{F77B35A5-7D59-43E9-8AB0-CE4708BFE8B0}"/>
            </a:ext>
          </a:extLst>
        </xdr:cNvPr>
        <xdr:cNvSpPr>
          <a:spLocks noChangeArrowheads="1"/>
        </xdr:cNvSpPr>
      </xdr:nvSpPr>
      <xdr:spPr bwMode="auto">
        <a:xfrm>
          <a:off x="9525000" y="258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34</xdr:col>
      <xdr:colOff>0</xdr:colOff>
      <xdr:row>13</xdr:row>
      <xdr:rowOff>57150</xdr:rowOff>
    </xdr:from>
    <xdr:to>
      <xdr:col>35</xdr:col>
      <xdr:colOff>0</xdr:colOff>
      <xdr:row>15</xdr:row>
      <xdr:rowOff>0</xdr:rowOff>
    </xdr:to>
    <xdr:sp macro="" textlink="">
      <xdr:nvSpPr>
        <xdr:cNvPr id="367" name="AutoShape 46">
          <a:extLst>
            <a:ext uri="{FF2B5EF4-FFF2-40B4-BE49-F238E27FC236}">
              <a16:creationId xmlns:a16="http://schemas.microsoft.com/office/drawing/2014/main" id="{B363F162-FA38-4966-9642-FC7AC3D7DAAB}"/>
            </a:ext>
          </a:extLst>
        </xdr:cNvPr>
        <xdr:cNvSpPr>
          <a:spLocks noChangeArrowheads="1"/>
        </xdr:cNvSpPr>
      </xdr:nvSpPr>
      <xdr:spPr bwMode="auto">
        <a:xfrm>
          <a:off x="10096500" y="258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36</xdr:col>
      <xdr:colOff>0</xdr:colOff>
      <xdr:row>13</xdr:row>
      <xdr:rowOff>57150</xdr:rowOff>
    </xdr:from>
    <xdr:to>
      <xdr:col>37</xdr:col>
      <xdr:colOff>0</xdr:colOff>
      <xdr:row>15</xdr:row>
      <xdr:rowOff>0</xdr:rowOff>
    </xdr:to>
    <xdr:sp macro="" textlink="">
      <xdr:nvSpPr>
        <xdr:cNvPr id="368" name="AutoShape 46">
          <a:extLst>
            <a:ext uri="{FF2B5EF4-FFF2-40B4-BE49-F238E27FC236}">
              <a16:creationId xmlns:a16="http://schemas.microsoft.com/office/drawing/2014/main" id="{7B2F80FB-D0FB-4957-9C8F-C95984A63C5D}"/>
            </a:ext>
          </a:extLst>
        </xdr:cNvPr>
        <xdr:cNvSpPr>
          <a:spLocks noChangeArrowheads="1"/>
        </xdr:cNvSpPr>
      </xdr:nvSpPr>
      <xdr:spPr bwMode="auto">
        <a:xfrm>
          <a:off x="10668000" y="258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38</xdr:col>
      <xdr:colOff>0</xdr:colOff>
      <xdr:row>13</xdr:row>
      <xdr:rowOff>57150</xdr:rowOff>
    </xdr:from>
    <xdr:to>
      <xdr:col>39</xdr:col>
      <xdr:colOff>0</xdr:colOff>
      <xdr:row>15</xdr:row>
      <xdr:rowOff>0</xdr:rowOff>
    </xdr:to>
    <xdr:sp macro="" textlink="">
      <xdr:nvSpPr>
        <xdr:cNvPr id="369" name="AutoShape 46">
          <a:extLst>
            <a:ext uri="{FF2B5EF4-FFF2-40B4-BE49-F238E27FC236}">
              <a16:creationId xmlns:a16="http://schemas.microsoft.com/office/drawing/2014/main" id="{27940772-8FC1-4B7C-8EEF-4507ADD2C260}"/>
            </a:ext>
          </a:extLst>
        </xdr:cNvPr>
        <xdr:cNvSpPr>
          <a:spLocks noChangeArrowheads="1"/>
        </xdr:cNvSpPr>
      </xdr:nvSpPr>
      <xdr:spPr bwMode="auto">
        <a:xfrm>
          <a:off x="11239500" y="258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40</xdr:col>
      <xdr:colOff>0</xdr:colOff>
      <xdr:row>13</xdr:row>
      <xdr:rowOff>57150</xdr:rowOff>
    </xdr:from>
    <xdr:to>
      <xdr:col>41</xdr:col>
      <xdr:colOff>0</xdr:colOff>
      <xdr:row>15</xdr:row>
      <xdr:rowOff>0</xdr:rowOff>
    </xdr:to>
    <xdr:sp macro="" textlink="">
      <xdr:nvSpPr>
        <xdr:cNvPr id="370" name="AutoShape 46">
          <a:extLst>
            <a:ext uri="{FF2B5EF4-FFF2-40B4-BE49-F238E27FC236}">
              <a16:creationId xmlns:a16="http://schemas.microsoft.com/office/drawing/2014/main" id="{0BA93E0B-C371-4330-AAD4-CF82AB68E953}"/>
            </a:ext>
          </a:extLst>
        </xdr:cNvPr>
        <xdr:cNvSpPr>
          <a:spLocks noChangeArrowheads="1"/>
        </xdr:cNvSpPr>
      </xdr:nvSpPr>
      <xdr:spPr bwMode="auto">
        <a:xfrm>
          <a:off x="11811000" y="258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42</xdr:col>
      <xdr:colOff>0</xdr:colOff>
      <xdr:row>13</xdr:row>
      <xdr:rowOff>57150</xdr:rowOff>
    </xdr:from>
    <xdr:to>
      <xdr:col>43</xdr:col>
      <xdr:colOff>0</xdr:colOff>
      <xdr:row>15</xdr:row>
      <xdr:rowOff>0</xdr:rowOff>
    </xdr:to>
    <xdr:sp macro="" textlink="">
      <xdr:nvSpPr>
        <xdr:cNvPr id="371" name="AutoShape 46">
          <a:extLst>
            <a:ext uri="{FF2B5EF4-FFF2-40B4-BE49-F238E27FC236}">
              <a16:creationId xmlns:a16="http://schemas.microsoft.com/office/drawing/2014/main" id="{927EA8A0-F38E-4DFE-98A3-EFA244249F43}"/>
            </a:ext>
          </a:extLst>
        </xdr:cNvPr>
        <xdr:cNvSpPr>
          <a:spLocks noChangeArrowheads="1"/>
        </xdr:cNvSpPr>
      </xdr:nvSpPr>
      <xdr:spPr bwMode="auto">
        <a:xfrm>
          <a:off x="12382500" y="258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44</xdr:col>
      <xdr:colOff>0</xdr:colOff>
      <xdr:row>13</xdr:row>
      <xdr:rowOff>57150</xdr:rowOff>
    </xdr:from>
    <xdr:to>
      <xdr:col>45</xdr:col>
      <xdr:colOff>0</xdr:colOff>
      <xdr:row>15</xdr:row>
      <xdr:rowOff>0</xdr:rowOff>
    </xdr:to>
    <xdr:sp macro="" textlink="">
      <xdr:nvSpPr>
        <xdr:cNvPr id="372" name="AutoShape 46">
          <a:extLst>
            <a:ext uri="{FF2B5EF4-FFF2-40B4-BE49-F238E27FC236}">
              <a16:creationId xmlns:a16="http://schemas.microsoft.com/office/drawing/2014/main" id="{C3E37FFD-55E4-4549-9CFE-511525B9A2F6}"/>
            </a:ext>
          </a:extLst>
        </xdr:cNvPr>
        <xdr:cNvSpPr>
          <a:spLocks noChangeArrowheads="1"/>
        </xdr:cNvSpPr>
      </xdr:nvSpPr>
      <xdr:spPr bwMode="auto">
        <a:xfrm>
          <a:off x="12954000" y="258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21</xdr:row>
      <xdr:rowOff>57150</xdr:rowOff>
    </xdr:from>
    <xdr:to>
      <xdr:col>17</xdr:col>
      <xdr:colOff>0</xdr:colOff>
      <xdr:row>23</xdr:row>
      <xdr:rowOff>0</xdr:rowOff>
    </xdr:to>
    <xdr:sp macro="" textlink="">
      <xdr:nvSpPr>
        <xdr:cNvPr id="373" name="AutoShape 46">
          <a:extLst>
            <a:ext uri="{FF2B5EF4-FFF2-40B4-BE49-F238E27FC236}">
              <a16:creationId xmlns:a16="http://schemas.microsoft.com/office/drawing/2014/main" id="{5C1C0D17-EFC9-4705-B09F-2FEB418353F6}"/>
            </a:ext>
          </a:extLst>
        </xdr:cNvPr>
        <xdr:cNvSpPr>
          <a:spLocks noChangeArrowheads="1"/>
        </xdr:cNvSpPr>
      </xdr:nvSpPr>
      <xdr:spPr bwMode="auto">
        <a:xfrm>
          <a:off x="4895850" y="410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21</xdr:row>
      <xdr:rowOff>57150</xdr:rowOff>
    </xdr:from>
    <xdr:to>
      <xdr:col>19</xdr:col>
      <xdr:colOff>0</xdr:colOff>
      <xdr:row>23</xdr:row>
      <xdr:rowOff>0</xdr:rowOff>
    </xdr:to>
    <xdr:sp macro="" textlink="">
      <xdr:nvSpPr>
        <xdr:cNvPr id="374" name="AutoShape 46">
          <a:extLst>
            <a:ext uri="{FF2B5EF4-FFF2-40B4-BE49-F238E27FC236}">
              <a16:creationId xmlns:a16="http://schemas.microsoft.com/office/drawing/2014/main" id="{C9F78C42-9C08-46E7-966E-8A4DDEE7467A}"/>
            </a:ext>
          </a:extLst>
        </xdr:cNvPr>
        <xdr:cNvSpPr>
          <a:spLocks noChangeArrowheads="1"/>
        </xdr:cNvSpPr>
      </xdr:nvSpPr>
      <xdr:spPr bwMode="auto">
        <a:xfrm>
          <a:off x="5467350" y="410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21</xdr:row>
      <xdr:rowOff>57150</xdr:rowOff>
    </xdr:from>
    <xdr:to>
      <xdr:col>21</xdr:col>
      <xdr:colOff>0</xdr:colOff>
      <xdr:row>23</xdr:row>
      <xdr:rowOff>0</xdr:rowOff>
    </xdr:to>
    <xdr:sp macro="" textlink="">
      <xdr:nvSpPr>
        <xdr:cNvPr id="375" name="AutoShape 46">
          <a:extLst>
            <a:ext uri="{FF2B5EF4-FFF2-40B4-BE49-F238E27FC236}">
              <a16:creationId xmlns:a16="http://schemas.microsoft.com/office/drawing/2014/main" id="{2F2E0695-9610-4525-85D8-137B2375D8B1}"/>
            </a:ext>
          </a:extLst>
        </xdr:cNvPr>
        <xdr:cNvSpPr>
          <a:spLocks noChangeArrowheads="1"/>
        </xdr:cNvSpPr>
      </xdr:nvSpPr>
      <xdr:spPr bwMode="auto">
        <a:xfrm>
          <a:off x="6038850" y="410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21</xdr:row>
      <xdr:rowOff>57150</xdr:rowOff>
    </xdr:from>
    <xdr:to>
      <xdr:col>23</xdr:col>
      <xdr:colOff>0</xdr:colOff>
      <xdr:row>23</xdr:row>
      <xdr:rowOff>0</xdr:rowOff>
    </xdr:to>
    <xdr:sp macro="" textlink="">
      <xdr:nvSpPr>
        <xdr:cNvPr id="376" name="AutoShape 46">
          <a:extLst>
            <a:ext uri="{FF2B5EF4-FFF2-40B4-BE49-F238E27FC236}">
              <a16:creationId xmlns:a16="http://schemas.microsoft.com/office/drawing/2014/main" id="{81DD1CBB-8089-439E-A174-6C94A7BBAAF1}"/>
            </a:ext>
          </a:extLst>
        </xdr:cNvPr>
        <xdr:cNvSpPr>
          <a:spLocks noChangeArrowheads="1"/>
        </xdr:cNvSpPr>
      </xdr:nvSpPr>
      <xdr:spPr bwMode="auto">
        <a:xfrm>
          <a:off x="6610350" y="410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24</xdr:col>
      <xdr:colOff>0</xdr:colOff>
      <xdr:row>21</xdr:row>
      <xdr:rowOff>29158</xdr:rowOff>
    </xdr:from>
    <xdr:to>
      <xdr:col>25</xdr:col>
      <xdr:colOff>29158</xdr:colOff>
      <xdr:row>23</xdr:row>
      <xdr:rowOff>0</xdr:rowOff>
    </xdr:to>
    <xdr:sp macro="" textlink="">
      <xdr:nvSpPr>
        <xdr:cNvPr id="377" name="AutoShape 46">
          <a:extLst>
            <a:ext uri="{FF2B5EF4-FFF2-40B4-BE49-F238E27FC236}">
              <a16:creationId xmlns:a16="http://schemas.microsoft.com/office/drawing/2014/main" id="{CFFA4469-3578-4479-A2E0-68A87D5BC8DD}"/>
            </a:ext>
          </a:extLst>
        </xdr:cNvPr>
        <xdr:cNvSpPr>
          <a:spLocks noChangeArrowheads="1"/>
        </xdr:cNvSpPr>
      </xdr:nvSpPr>
      <xdr:spPr bwMode="auto">
        <a:xfrm>
          <a:off x="7561684" y="4218214"/>
          <a:ext cx="369336" cy="359618"/>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26</xdr:col>
      <xdr:colOff>0</xdr:colOff>
      <xdr:row>21</xdr:row>
      <xdr:rowOff>29158</xdr:rowOff>
    </xdr:from>
    <xdr:to>
      <xdr:col>27</xdr:col>
      <xdr:colOff>9719</xdr:colOff>
      <xdr:row>23</xdr:row>
      <xdr:rowOff>0</xdr:rowOff>
    </xdr:to>
    <xdr:sp macro="" textlink="">
      <xdr:nvSpPr>
        <xdr:cNvPr id="378" name="AutoShape 46">
          <a:extLst>
            <a:ext uri="{FF2B5EF4-FFF2-40B4-BE49-F238E27FC236}">
              <a16:creationId xmlns:a16="http://schemas.microsoft.com/office/drawing/2014/main" id="{FBE473D5-79B4-4AAE-81D6-8B63F4403FBE}"/>
            </a:ext>
          </a:extLst>
        </xdr:cNvPr>
        <xdr:cNvSpPr>
          <a:spLocks noChangeArrowheads="1"/>
        </xdr:cNvSpPr>
      </xdr:nvSpPr>
      <xdr:spPr bwMode="auto">
        <a:xfrm>
          <a:off x="8183724" y="4218214"/>
          <a:ext cx="349898" cy="359618"/>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28</xdr:col>
      <xdr:colOff>0</xdr:colOff>
      <xdr:row>21</xdr:row>
      <xdr:rowOff>57150</xdr:rowOff>
    </xdr:from>
    <xdr:to>
      <xdr:col>29</xdr:col>
      <xdr:colOff>0</xdr:colOff>
      <xdr:row>23</xdr:row>
      <xdr:rowOff>0</xdr:rowOff>
    </xdr:to>
    <xdr:sp macro="" textlink="">
      <xdr:nvSpPr>
        <xdr:cNvPr id="379" name="AutoShape 46">
          <a:extLst>
            <a:ext uri="{FF2B5EF4-FFF2-40B4-BE49-F238E27FC236}">
              <a16:creationId xmlns:a16="http://schemas.microsoft.com/office/drawing/2014/main" id="{41B983DB-91D2-4C5D-8A15-BBF16354212F}"/>
            </a:ext>
          </a:extLst>
        </xdr:cNvPr>
        <xdr:cNvSpPr>
          <a:spLocks noChangeArrowheads="1"/>
        </xdr:cNvSpPr>
      </xdr:nvSpPr>
      <xdr:spPr bwMode="auto">
        <a:xfrm>
          <a:off x="8382000" y="410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30</xdr:col>
      <xdr:colOff>0</xdr:colOff>
      <xdr:row>21</xdr:row>
      <xdr:rowOff>57150</xdr:rowOff>
    </xdr:from>
    <xdr:to>
      <xdr:col>31</xdr:col>
      <xdr:colOff>0</xdr:colOff>
      <xdr:row>23</xdr:row>
      <xdr:rowOff>0</xdr:rowOff>
    </xdr:to>
    <xdr:sp macro="" textlink="">
      <xdr:nvSpPr>
        <xdr:cNvPr id="380" name="AutoShape 46">
          <a:extLst>
            <a:ext uri="{FF2B5EF4-FFF2-40B4-BE49-F238E27FC236}">
              <a16:creationId xmlns:a16="http://schemas.microsoft.com/office/drawing/2014/main" id="{BAED31D6-7FB6-4E71-8232-C5D802B52A80}"/>
            </a:ext>
          </a:extLst>
        </xdr:cNvPr>
        <xdr:cNvSpPr>
          <a:spLocks noChangeArrowheads="1"/>
        </xdr:cNvSpPr>
      </xdr:nvSpPr>
      <xdr:spPr bwMode="auto">
        <a:xfrm>
          <a:off x="8953500" y="410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32</xdr:col>
      <xdr:colOff>0</xdr:colOff>
      <xdr:row>21</xdr:row>
      <xdr:rowOff>57150</xdr:rowOff>
    </xdr:from>
    <xdr:to>
      <xdr:col>33</xdr:col>
      <xdr:colOff>0</xdr:colOff>
      <xdr:row>23</xdr:row>
      <xdr:rowOff>0</xdr:rowOff>
    </xdr:to>
    <xdr:sp macro="" textlink="">
      <xdr:nvSpPr>
        <xdr:cNvPr id="381" name="AutoShape 46">
          <a:extLst>
            <a:ext uri="{FF2B5EF4-FFF2-40B4-BE49-F238E27FC236}">
              <a16:creationId xmlns:a16="http://schemas.microsoft.com/office/drawing/2014/main" id="{E434B01D-38AD-4B70-B74F-2FBC5369B2B8}"/>
            </a:ext>
          </a:extLst>
        </xdr:cNvPr>
        <xdr:cNvSpPr>
          <a:spLocks noChangeArrowheads="1"/>
        </xdr:cNvSpPr>
      </xdr:nvSpPr>
      <xdr:spPr bwMode="auto">
        <a:xfrm>
          <a:off x="9525000" y="410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34</xdr:col>
      <xdr:colOff>0</xdr:colOff>
      <xdr:row>21</xdr:row>
      <xdr:rowOff>57150</xdr:rowOff>
    </xdr:from>
    <xdr:to>
      <xdr:col>35</xdr:col>
      <xdr:colOff>0</xdr:colOff>
      <xdr:row>23</xdr:row>
      <xdr:rowOff>0</xdr:rowOff>
    </xdr:to>
    <xdr:sp macro="" textlink="">
      <xdr:nvSpPr>
        <xdr:cNvPr id="382" name="AutoShape 46">
          <a:extLst>
            <a:ext uri="{FF2B5EF4-FFF2-40B4-BE49-F238E27FC236}">
              <a16:creationId xmlns:a16="http://schemas.microsoft.com/office/drawing/2014/main" id="{A108FADA-1AB5-482D-A68D-635790B62C8F}"/>
            </a:ext>
          </a:extLst>
        </xdr:cNvPr>
        <xdr:cNvSpPr>
          <a:spLocks noChangeArrowheads="1"/>
        </xdr:cNvSpPr>
      </xdr:nvSpPr>
      <xdr:spPr bwMode="auto">
        <a:xfrm>
          <a:off x="10096500" y="410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36</xdr:col>
      <xdr:colOff>0</xdr:colOff>
      <xdr:row>21</xdr:row>
      <xdr:rowOff>57150</xdr:rowOff>
    </xdr:from>
    <xdr:to>
      <xdr:col>37</xdr:col>
      <xdr:colOff>0</xdr:colOff>
      <xdr:row>23</xdr:row>
      <xdr:rowOff>0</xdr:rowOff>
    </xdr:to>
    <xdr:sp macro="" textlink="">
      <xdr:nvSpPr>
        <xdr:cNvPr id="383" name="AutoShape 46">
          <a:extLst>
            <a:ext uri="{FF2B5EF4-FFF2-40B4-BE49-F238E27FC236}">
              <a16:creationId xmlns:a16="http://schemas.microsoft.com/office/drawing/2014/main" id="{1169E1B3-88B7-4A80-8678-F67882638160}"/>
            </a:ext>
          </a:extLst>
        </xdr:cNvPr>
        <xdr:cNvSpPr>
          <a:spLocks noChangeArrowheads="1"/>
        </xdr:cNvSpPr>
      </xdr:nvSpPr>
      <xdr:spPr bwMode="auto">
        <a:xfrm>
          <a:off x="10668000" y="410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38</xdr:col>
      <xdr:colOff>0</xdr:colOff>
      <xdr:row>21</xdr:row>
      <xdr:rowOff>57150</xdr:rowOff>
    </xdr:from>
    <xdr:to>
      <xdr:col>39</xdr:col>
      <xdr:colOff>0</xdr:colOff>
      <xdr:row>23</xdr:row>
      <xdr:rowOff>0</xdr:rowOff>
    </xdr:to>
    <xdr:sp macro="" textlink="">
      <xdr:nvSpPr>
        <xdr:cNvPr id="384" name="AutoShape 46">
          <a:extLst>
            <a:ext uri="{FF2B5EF4-FFF2-40B4-BE49-F238E27FC236}">
              <a16:creationId xmlns:a16="http://schemas.microsoft.com/office/drawing/2014/main" id="{1ECE00B5-306D-47C3-A970-B2A29473E5D6}"/>
            </a:ext>
          </a:extLst>
        </xdr:cNvPr>
        <xdr:cNvSpPr>
          <a:spLocks noChangeArrowheads="1"/>
        </xdr:cNvSpPr>
      </xdr:nvSpPr>
      <xdr:spPr bwMode="auto">
        <a:xfrm>
          <a:off x="11838214" y="4178170"/>
          <a:ext cx="340179" cy="33162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40</xdr:col>
      <xdr:colOff>0</xdr:colOff>
      <xdr:row>21</xdr:row>
      <xdr:rowOff>57150</xdr:rowOff>
    </xdr:from>
    <xdr:to>
      <xdr:col>41</xdr:col>
      <xdr:colOff>0</xdr:colOff>
      <xdr:row>23</xdr:row>
      <xdr:rowOff>0</xdr:rowOff>
    </xdr:to>
    <xdr:sp macro="" textlink="">
      <xdr:nvSpPr>
        <xdr:cNvPr id="385" name="AutoShape 46">
          <a:extLst>
            <a:ext uri="{FF2B5EF4-FFF2-40B4-BE49-F238E27FC236}">
              <a16:creationId xmlns:a16="http://schemas.microsoft.com/office/drawing/2014/main" id="{6DDCF098-1F13-4ED0-948C-D68BFDD941D3}"/>
            </a:ext>
          </a:extLst>
        </xdr:cNvPr>
        <xdr:cNvSpPr>
          <a:spLocks noChangeArrowheads="1"/>
        </xdr:cNvSpPr>
      </xdr:nvSpPr>
      <xdr:spPr bwMode="auto">
        <a:xfrm>
          <a:off x="11811000" y="410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42</xdr:col>
      <xdr:colOff>0</xdr:colOff>
      <xdr:row>21</xdr:row>
      <xdr:rowOff>57150</xdr:rowOff>
    </xdr:from>
    <xdr:to>
      <xdr:col>43</xdr:col>
      <xdr:colOff>0</xdr:colOff>
      <xdr:row>23</xdr:row>
      <xdr:rowOff>0</xdr:rowOff>
    </xdr:to>
    <xdr:sp macro="" textlink="">
      <xdr:nvSpPr>
        <xdr:cNvPr id="386" name="AutoShape 46">
          <a:extLst>
            <a:ext uri="{FF2B5EF4-FFF2-40B4-BE49-F238E27FC236}">
              <a16:creationId xmlns:a16="http://schemas.microsoft.com/office/drawing/2014/main" id="{917C4E20-A475-4C28-8602-C7695FD9E32A}"/>
            </a:ext>
          </a:extLst>
        </xdr:cNvPr>
        <xdr:cNvSpPr>
          <a:spLocks noChangeArrowheads="1"/>
        </xdr:cNvSpPr>
      </xdr:nvSpPr>
      <xdr:spPr bwMode="auto">
        <a:xfrm>
          <a:off x="12382500" y="410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44</xdr:col>
      <xdr:colOff>0</xdr:colOff>
      <xdr:row>21</xdr:row>
      <xdr:rowOff>57150</xdr:rowOff>
    </xdr:from>
    <xdr:to>
      <xdr:col>45</xdr:col>
      <xdr:colOff>0</xdr:colOff>
      <xdr:row>23</xdr:row>
      <xdr:rowOff>0</xdr:rowOff>
    </xdr:to>
    <xdr:sp macro="" textlink="">
      <xdr:nvSpPr>
        <xdr:cNvPr id="387" name="AutoShape 46">
          <a:extLst>
            <a:ext uri="{FF2B5EF4-FFF2-40B4-BE49-F238E27FC236}">
              <a16:creationId xmlns:a16="http://schemas.microsoft.com/office/drawing/2014/main" id="{3CC19794-71E4-4684-B289-51A82EC61EFC}"/>
            </a:ext>
          </a:extLst>
        </xdr:cNvPr>
        <xdr:cNvSpPr>
          <a:spLocks noChangeArrowheads="1"/>
        </xdr:cNvSpPr>
      </xdr:nvSpPr>
      <xdr:spPr bwMode="auto">
        <a:xfrm>
          <a:off x="12954000" y="410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21</xdr:row>
      <xdr:rowOff>57150</xdr:rowOff>
    </xdr:from>
    <xdr:to>
      <xdr:col>11</xdr:col>
      <xdr:colOff>0</xdr:colOff>
      <xdr:row>23</xdr:row>
      <xdr:rowOff>0</xdr:rowOff>
    </xdr:to>
    <xdr:sp macro="" textlink="">
      <xdr:nvSpPr>
        <xdr:cNvPr id="388" name="AutoShape 46">
          <a:extLst>
            <a:ext uri="{FF2B5EF4-FFF2-40B4-BE49-F238E27FC236}">
              <a16:creationId xmlns:a16="http://schemas.microsoft.com/office/drawing/2014/main" id="{E1AF8D3B-AD23-4541-8E30-2A73E625B2DB}"/>
            </a:ext>
          </a:extLst>
        </xdr:cNvPr>
        <xdr:cNvSpPr>
          <a:spLocks noChangeArrowheads="1"/>
        </xdr:cNvSpPr>
      </xdr:nvSpPr>
      <xdr:spPr bwMode="auto">
        <a:xfrm>
          <a:off x="3181350" y="410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21</xdr:row>
      <xdr:rowOff>57150</xdr:rowOff>
    </xdr:from>
    <xdr:to>
      <xdr:col>13</xdr:col>
      <xdr:colOff>0</xdr:colOff>
      <xdr:row>23</xdr:row>
      <xdr:rowOff>0</xdr:rowOff>
    </xdr:to>
    <xdr:sp macro="" textlink="">
      <xdr:nvSpPr>
        <xdr:cNvPr id="389" name="AutoShape 46">
          <a:extLst>
            <a:ext uri="{FF2B5EF4-FFF2-40B4-BE49-F238E27FC236}">
              <a16:creationId xmlns:a16="http://schemas.microsoft.com/office/drawing/2014/main" id="{DD48F599-A734-482D-B5A5-A3A1F66D822A}"/>
            </a:ext>
          </a:extLst>
        </xdr:cNvPr>
        <xdr:cNvSpPr>
          <a:spLocks noChangeArrowheads="1"/>
        </xdr:cNvSpPr>
      </xdr:nvSpPr>
      <xdr:spPr bwMode="auto">
        <a:xfrm>
          <a:off x="3752850" y="410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21</xdr:row>
      <xdr:rowOff>57150</xdr:rowOff>
    </xdr:from>
    <xdr:to>
      <xdr:col>15</xdr:col>
      <xdr:colOff>0</xdr:colOff>
      <xdr:row>23</xdr:row>
      <xdr:rowOff>0</xdr:rowOff>
    </xdr:to>
    <xdr:sp macro="" textlink="">
      <xdr:nvSpPr>
        <xdr:cNvPr id="390" name="AutoShape 46">
          <a:extLst>
            <a:ext uri="{FF2B5EF4-FFF2-40B4-BE49-F238E27FC236}">
              <a16:creationId xmlns:a16="http://schemas.microsoft.com/office/drawing/2014/main" id="{AB255308-B84F-42F0-B251-354BCEBFA5A1}"/>
            </a:ext>
          </a:extLst>
        </xdr:cNvPr>
        <xdr:cNvSpPr>
          <a:spLocks noChangeArrowheads="1"/>
        </xdr:cNvSpPr>
      </xdr:nvSpPr>
      <xdr:spPr bwMode="auto">
        <a:xfrm>
          <a:off x="4324350" y="410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8</xdr:col>
      <xdr:colOff>0</xdr:colOff>
      <xdr:row>21</xdr:row>
      <xdr:rowOff>57150</xdr:rowOff>
    </xdr:from>
    <xdr:to>
      <xdr:col>9</xdr:col>
      <xdr:colOff>0</xdr:colOff>
      <xdr:row>23</xdr:row>
      <xdr:rowOff>0</xdr:rowOff>
    </xdr:to>
    <xdr:sp macro="" textlink="">
      <xdr:nvSpPr>
        <xdr:cNvPr id="391" name="AutoShape 46">
          <a:extLst>
            <a:ext uri="{FF2B5EF4-FFF2-40B4-BE49-F238E27FC236}">
              <a16:creationId xmlns:a16="http://schemas.microsoft.com/office/drawing/2014/main" id="{DF3A54B4-8930-467C-87B4-2187C56CCD51}"/>
            </a:ext>
          </a:extLst>
        </xdr:cNvPr>
        <xdr:cNvSpPr>
          <a:spLocks noChangeArrowheads="1"/>
        </xdr:cNvSpPr>
      </xdr:nvSpPr>
      <xdr:spPr bwMode="auto">
        <a:xfrm>
          <a:off x="2409825" y="4105275"/>
          <a:ext cx="48577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21</xdr:row>
      <xdr:rowOff>57150</xdr:rowOff>
    </xdr:from>
    <xdr:to>
      <xdr:col>7</xdr:col>
      <xdr:colOff>0</xdr:colOff>
      <xdr:row>23</xdr:row>
      <xdr:rowOff>0</xdr:rowOff>
    </xdr:to>
    <xdr:sp macro="" textlink="">
      <xdr:nvSpPr>
        <xdr:cNvPr id="392" name="AutoShape 46">
          <a:extLst>
            <a:ext uri="{FF2B5EF4-FFF2-40B4-BE49-F238E27FC236}">
              <a16:creationId xmlns:a16="http://schemas.microsoft.com/office/drawing/2014/main" id="{CD110341-46AB-494C-9567-FA2A1041E099}"/>
            </a:ext>
          </a:extLst>
        </xdr:cNvPr>
        <xdr:cNvSpPr>
          <a:spLocks noChangeArrowheads="1"/>
        </xdr:cNvSpPr>
      </xdr:nvSpPr>
      <xdr:spPr bwMode="auto">
        <a:xfrm>
          <a:off x="1819275" y="4105275"/>
          <a:ext cx="35242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xdr:col>
      <xdr:colOff>2</xdr:colOff>
      <xdr:row>21</xdr:row>
      <xdr:rowOff>47431</xdr:rowOff>
    </xdr:from>
    <xdr:to>
      <xdr:col>5</xdr:col>
      <xdr:colOff>2</xdr:colOff>
      <xdr:row>22</xdr:row>
      <xdr:rowOff>184669</xdr:rowOff>
    </xdr:to>
    <xdr:sp macro="" textlink="">
      <xdr:nvSpPr>
        <xdr:cNvPr id="393" name="AutoShape 46">
          <a:extLst>
            <a:ext uri="{FF2B5EF4-FFF2-40B4-BE49-F238E27FC236}">
              <a16:creationId xmlns:a16="http://schemas.microsoft.com/office/drawing/2014/main" id="{5EB094B7-0519-44CE-AD36-E69616FFFBFA}"/>
            </a:ext>
          </a:extLst>
        </xdr:cNvPr>
        <xdr:cNvSpPr>
          <a:spLocks noChangeArrowheads="1"/>
        </xdr:cNvSpPr>
      </xdr:nvSpPr>
      <xdr:spPr bwMode="auto">
        <a:xfrm>
          <a:off x="1224645" y="4236487"/>
          <a:ext cx="340178" cy="33162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xdr:col>
      <xdr:colOff>0</xdr:colOff>
      <xdr:row>21</xdr:row>
      <xdr:rowOff>57149</xdr:rowOff>
    </xdr:from>
    <xdr:to>
      <xdr:col>3</xdr:col>
      <xdr:colOff>0</xdr:colOff>
      <xdr:row>22</xdr:row>
      <xdr:rowOff>190499</xdr:rowOff>
    </xdr:to>
    <xdr:sp macro="" textlink="">
      <xdr:nvSpPr>
        <xdr:cNvPr id="394" name="AutoShape 46">
          <a:extLst>
            <a:ext uri="{FF2B5EF4-FFF2-40B4-BE49-F238E27FC236}">
              <a16:creationId xmlns:a16="http://schemas.microsoft.com/office/drawing/2014/main" id="{102368A7-BAE3-4B39-9748-4A78EB2CF4E3}"/>
            </a:ext>
          </a:extLst>
        </xdr:cNvPr>
        <xdr:cNvSpPr>
          <a:spLocks noChangeArrowheads="1"/>
        </xdr:cNvSpPr>
      </xdr:nvSpPr>
      <xdr:spPr bwMode="auto">
        <a:xfrm>
          <a:off x="523875" y="4105274"/>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32</xdr:row>
      <xdr:rowOff>104775</xdr:rowOff>
    </xdr:from>
    <xdr:to>
      <xdr:col>6</xdr:col>
      <xdr:colOff>0</xdr:colOff>
      <xdr:row>33</xdr:row>
      <xdr:rowOff>19050</xdr:rowOff>
    </xdr:to>
    <xdr:grpSp>
      <xdr:nvGrpSpPr>
        <xdr:cNvPr id="395" name="Group 1008">
          <a:extLst>
            <a:ext uri="{FF2B5EF4-FFF2-40B4-BE49-F238E27FC236}">
              <a16:creationId xmlns:a16="http://schemas.microsoft.com/office/drawing/2014/main" id="{68E127A9-F5A5-41EE-9991-391DCE64341D}"/>
            </a:ext>
          </a:extLst>
        </xdr:cNvPr>
        <xdr:cNvGrpSpPr>
          <a:grpSpLocks/>
        </xdr:cNvGrpSpPr>
      </xdr:nvGrpSpPr>
      <xdr:grpSpPr bwMode="auto">
        <a:xfrm>
          <a:off x="1803400" y="6448425"/>
          <a:ext cx="0" cy="104775"/>
          <a:chOff x="5475762" y="47760700"/>
          <a:chExt cx="314325" cy="230209"/>
        </a:xfrm>
      </xdr:grpSpPr>
      <xdr:cxnSp macro="">
        <xdr:nvCxnSpPr>
          <xdr:cNvPr id="396" name="Straight Connector 395">
            <a:extLst>
              <a:ext uri="{FF2B5EF4-FFF2-40B4-BE49-F238E27FC236}">
                <a16:creationId xmlns:a16="http://schemas.microsoft.com/office/drawing/2014/main" id="{1EBF39DE-AD22-F3BA-528C-0B2B9591EB0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97" name="Straight Connector 529">
            <a:extLst>
              <a:ext uri="{FF2B5EF4-FFF2-40B4-BE49-F238E27FC236}">
                <a16:creationId xmlns:a16="http://schemas.microsoft.com/office/drawing/2014/main" id="{E43C64FB-2D76-2B2C-2D1C-521D8E854A1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98" name="Straight Connector 531">
            <a:extLst>
              <a:ext uri="{FF2B5EF4-FFF2-40B4-BE49-F238E27FC236}">
                <a16:creationId xmlns:a16="http://schemas.microsoft.com/office/drawing/2014/main" id="{888B68A3-CBE0-F681-EDBA-963C96E7D98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99" name="Straight Connector 533">
            <a:extLst>
              <a:ext uri="{FF2B5EF4-FFF2-40B4-BE49-F238E27FC236}">
                <a16:creationId xmlns:a16="http://schemas.microsoft.com/office/drawing/2014/main" id="{36626A1C-FC87-9911-758E-9DD3D607B0B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00" name="Straight Connector 535">
            <a:extLst>
              <a:ext uri="{FF2B5EF4-FFF2-40B4-BE49-F238E27FC236}">
                <a16:creationId xmlns:a16="http://schemas.microsoft.com/office/drawing/2014/main" id="{C1FA7A44-3B9D-3E2D-A454-4EFDD2E6F99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01" name="Straight Connector 537">
            <a:extLst>
              <a:ext uri="{FF2B5EF4-FFF2-40B4-BE49-F238E27FC236}">
                <a16:creationId xmlns:a16="http://schemas.microsoft.com/office/drawing/2014/main" id="{C1EB923C-00EB-1CAB-3D10-B251C80283D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402" name="Group 1008">
          <a:extLst>
            <a:ext uri="{FF2B5EF4-FFF2-40B4-BE49-F238E27FC236}">
              <a16:creationId xmlns:a16="http://schemas.microsoft.com/office/drawing/2014/main" id="{8530A89E-3153-4A6B-A32D-B9FEDD6A03D7}"/>
            </a:ext>
          </a:extLst>
        </xdr:cNvPr>
        <xdr:cNvGrpSpPr>
          <a:grpSpLocks/>
        </xdr:cNvGrpSpPr>
      </xdr:nvGrpSpPr>
      <xdr:grpSpPr bwMode="auto">
        <a:xfrm>
          <a:off x="1803400" y="6448425"/>
          <a:ext cx="0" cy="104775"/>
          <a:chOff x="5475762" y="47760700"/>
          <a:chExt cx="314325" cy="230209"/>
        </a:xfrm>
      </xdr:grpSpPr>
      <xdr:cxnSp macro="">
        <xdr:nvCxnSpPr>
          <xdr:cNvPr id="403" name="Straight Connector 402">
            <a:extLst>
              <a:ext uri="{FF2B5EF4-FFF2-40B4-BE49-F238E27FC236}">
                <a16:creationId xmlns:a16="http://schemas.microsoft.com/office/drawing/2014/main" id="{2C38F221-B536-38C6-15BC-A5332330A8AA}"/>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404" name="Straight Connector 529">
            <a:extLst>
              <a:ext uri="{FF2B5EF4-FFF2-40B4-BE49-F238E27FC236}">
                <a16:creationId xmlns:a16="http://schemas.microsoft.com/office/drawing/2014/main" id="{84D2E67B-AD4B-4D4B-2424-7B1C4ECA225D}"/>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405" name="Straight Connector 531">
            <a:extLst>
              <a:ext uri="{FF2B5EF4-FFF2-40B4-BE49-F238E27FC236}">
                <a16:creationId xmlns:a16="http://schemas.microsoft.com/office/drawing/2014/main" id="{BE03119C-00F8-A2B3-3584-E5946E2D67F8}"/>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406" name="Straight Connector 533">
            <a:extLst>
              <a:ext uri="{FF2B5EF4-FFF2-40B4-BE49-F238E27FC236}">
                <a16:creationId xmlns:a16="http://schemas.microsoft.com/office/drawing/2014/main" id="{D5089471-315C-6578-4111-74C613460D15}"/>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407" name="Straight Connector 535">
            <a:extLst>
              <a:ext uri="{FF2B5EF4-FFF2-40B4-BE49-F238E27FC236}">
                <a16:creationId xmlns:a16="http://schemas.microsoft.com/office/drawing/2014/main" id="{F80BAA84-250B-3310-1ED4-2394F3555BFF}"/>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408" name="Straight Connector 537">
            <a:extLst>
              <a:ext uri="{FF2B5EF4-FFF2-40B4-BE49-F238E27FC236}">
                <a16:creationId xmlns:a16="http://schemas.microsoft.com/office/drawing/2014/main" id="{09209C55-F3DD-8DE9-EF4E-3E85619766C2}"/>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133350</xdr:rowOff>
    </xdr:from>
    <xdr:to>
      <xdr:col>6</xdr:col>
      <xdr:colOff>0</xdr:colOff>
      <xdr:row>33</xdr:row>
      <xdr:rowOff>47625</xdr:rowOff>
    </xdr:to>
    <xdr:grpSp>
      <xdr:nvGrpSpPr>
        <xdr:cNvPr id="409" name="Group 1008">
          <a:extLst>
            <a:ext uri="{FF2B5EF4-FFF2-40B4-BE49-F238E27FC236}">
              <a16:creationId xmlns:a16="http://schemas.microsoft.com/office/drawing/2014/main" id="{032974A1-8BC6-4B18-A46C-B2E2BBA66762}"/>
            </a:ext>
          </a:extLst>
        </xdr:cNvPr>
        <xdr:cNvGrpSpPr>
          <a:grpSpLocks/>
        </xdr:cNvGrpSpPr>
      </xdr:nvGrpSpPr>
      <xdr:grpSpPr bwMode="auto">
        <a:xfrm>
          <a:off x="1803400" y="6477000"/>
          <a:ext cx="0" cy="104775"/>
          <a:chOff x="5475762" y="47760700"/>
          <a:chExt cx="314325" cy="230209"/>
        </a:xfrm>
      </xdr:grpSpPr>
      <xdr:cxnSp macro="">
        <xdr:nvCxnSpPr>
          <xdr:cNvPr id="410" name="Straight Connector 409">
            <a:extLst>
              <a:ext uri="{FF2B5EF4-FFF2-40B4-BE49-F238E27FC236}">
                <a16:creationId xmlns:a16="http://schemas.microsoft.com/office/drawing/2014/main" id="{BFFDEC0C-E5D3-18C8-A088-76E3E8060922}"/>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411" name="Straight Connector 529">
            <a:extLst>
              <a:ext uri="{FF2B5EF4-FFF2-40B4-BE49-F238E27FC236}">
                <a16:creationId xmlns:a16="http://schemas.microsoft.com/office/drawing/2014/main" id="{E8C30177-F794-BBA6-BB0A-5E55BB005442}"/>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412" name="Straight Connector 531">
            <a:extLst>
              <a:ext uri="{FF2B5EF4-FFF2-40B4-BE49-F238E27FC236}">
                <a16:creationId xmlns:a16="http://schemas.microsoft.com/office/drawing/2014/main" id="{2DB6408D-9F19-B7C9-05AF-533EA022CEB5}"/>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413" name="Straight Connector 533">
            <a:extLst>
              <a:ext uri="{FF2B5EF4-FFF2-40B4-BE49-F238E27FC236}">
                <a16:creationId xmlns:a16="http://schemas.microsoft.com/office/drawing/2014/main" id="{55CE547D-564B-CF8F-5327-E0A85F754473}"/>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414" name="Straight Connector 535">
            <a:extLst>
              <a:ext uri="{FF2B5EF4-FFF2-40B4-BE49-F238E27FC236}">
                <a16:creationId xmlns:a16="http://schemas.microsoft.com/office/drawing/2014/main" id="{E6053FBA-6B60-96E2-BBB6-AE4AAA162A10}"/>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415" name="Straight Connector 537">
            <a:extLst>
              <a:ext uri="{FF2B5EF4-FFF2-40B4-BE49-F238E27FC236}">
                <a16:creationId xmlns:a16="http://schemas.microsoft.com/office/drawing/2014/main" id="{4F6A2C04-2F8E-BC17-48DF-3E1C18B90CA1}"/>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133350</xdr:rowOff>
    </xdr:from>
    <xdr:to>
      <xdr:col>6</xdr:col>
      <xdr:colOff>0</xdr:colOff>
      <xdr:row>33</xdr:row>
      <xdr:rowOff>57150</xdr:rowOff>
    </xdr:to>
    <xdr:grpSp>
      <xdr:nvGrpSpPr>
        <xdr:cNvPr id="416" name="Group 1008">
          <a:extLst>
            <a:ext uri="{FF2B5EF4-FFF2-40B4-BE49-F238E27FC236}">
              <a16:creationId xmlns:a16="http://schemas.microsoft.com/office/drawing/2014/main" id="{6EC8E4C2-985D-4CAE-8442-CF2372A37FE8}"/>
            </a:ext>
          </a:extLst>
        </xdr:cNvPr>
        <xdr:cNvGrpSpPr>
          <a:grpSpLocks/>
        </xdr:cNvGrpSpPr>
      </xdr:nvGrpSpPr>
      <xdr:grpSpPr bwMode="auto">
        <a:xfrm>
          <a:off x="1803400" y="6477000"/>
          <a:ext cx="0" cy="114300"/>
          <a:chOff x="5475762" y="47760700"/>
          <a:chExt cx="314325" cy="230209"/>
        </a:xfrm>
      </xdr:grpSpPr>
      <xdr:cxnSp macro="">
        <xdr:nvCxnSpPr>
          <xdr:cNvPr id="417" name="Straight Connector 416">
            <a:extLst>
              <a:ext uri="{FF2B5EF4-FFF2-40B4-BE49-F238E27FC236}">
                <a16:creationId xmlns:a16="http://schemas.microsoft.com/office/drawing/2014/main" id="{67D89E42-84A7-CEB7-0100-95F6AF9C95B3}"/>
              </a:ext>
            </a:extLst>
          </xdr:cNvPr>
          <xdr:cNvCxnSpPr/>
        </xdr:nvCxnSpPr>
        <xdr:spPr bwMode="auto">
          <a:xfrm>
            <a:off x="5758655" y="4785662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418" name="Straight Connector 529">
            <a:extLst>
              <a:ext uri="{FF2B5EF4-FFF2-40B4-BE49-F238E27FC236}">
                <a16:creationId xmlns:a16="http://schemas.microsoft.com/office/drawing/2014/main" id="{0A38A8AE-53F5-AE77-A6B5-A8EB5657C212}"/>
              </a:ext>
            </a:extLst>
          </xdr:cNvPr>
          <xdr:cNvCxnSpPr>
            <a:cxnSpLocks noChangeShapeType="1"/>
          </xdr:cNvCxnSpPr>
        </xdr:nvCxnSpPr>
        <xdr:spPr bwMode="auto">
          <a:xfrm rot="5400000">
            <a:off x="5758655" y="47856620"/>
            <a:ext cx="0" cy="0"/>
          </a:xfrm>
          <a:prstGeom prst="line">
            <a:avLst/>
          </a:prstGeom>
          <a:grpFill/>
          <a:ln w="9525" algn="ctr">
            <a:solidFill>
              <a:srgbClr val="000000"/>
            </a:solidFill>
            <a:round/>
            <a:headEnd/>
            <a:tailEnd/>
          </a:ln>
        </xdr:spPr>
      </xdr:cxnSp>
      <xdr:cxnSp macro="">
        <xdr:nvCxnSpPr>
          <xdr:cNvPr id="419" name="Straight Connector 531">
            <a:extLst>
              <a:ext uri="{FF2B5EF4-FFF2-40B4-BE49-F238E27FC236}">
                <a16:creationId xmlns:a16="http://schemas.microsoft.com/office/drawing/2014/main" id="{ECAD21C8-7E5D-567F-771F-298868BDC985}"/>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cxnSp macro="">
        <xdr:nvCxnSpPr>
          <xdr:cNvPr id="420" name="Straight Connector 533">
            <a:extLst>
              <a:ext uri="{FF2B5EF4-FFF2-40B4-BE49-F238E27FC236}">
                <a16:creationId xmlns:a16="http://schemas.microsoft.com/office/drawing/2014/main" id="{6B2B3BF8-20EF-BD25-68DE-E31434CD1FAF}"/>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421" name="Straight Connector 535">
            <a:extLst>
              <a:ext uri="{FF2B5EF4-FFF2-40B4-BE49-F238E27FC236}">
                <a16:creationId xmlns:a16="http://schemas.microsoft.com/office/drawing/2014/main" id="{F10E3F1B-441C-6C05-BE19-EDA3197717B5}"/>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422" name="Straight Connector 537">
            <a:extLst>
              <a:ext uri="{FF2B5EF4-FFF2-40B4-BE49-F238E27FC236}">
                <a16:creationId xmlns:a16="http://schemas.microsoft.com/office/drawing/2014/main" id="{BBF587C7-D324-A634-93AB-F6FC51F15E10}"/>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423" name="Group 1008">
          <a:extLst>
            <a:ext uri="{FF2B5EF4-FFF2-40B4-BE49-F238E27FC236}">
              <a16:creationId xmlns:a16="http://schemas.microsoft.com/office/drawing/2014/main" id="{1E39B252-EECB-46CC-B108-13180162A6C5}"/>
            </a:ext>
          </a:extLst>
        </xdr:cNvPr>
        <xdr:cNvGrpSpPr>
          <a:grpSpLocks/>
        </xdr:cNvGrpSpPr>
      </xdr:nvGrpSpPr>
      <xdr:grpSpPr bwMode="auto">
        <a:xfrm>
          <a:off x="1803400" y="6448425"/>
          <a:ext cx="0" cy="104775"/>
          <a:chOff x="5475762" y="47760700"/>
          <a:chExt cx="314325" cy="230209"/>
        </a:xfrm>
      </xdr:grpSpPr>
      <xdr:cxnSp macro="">
        <xdr:nvCxnSpPr>
          <xdr:cNvPr id="424" name="Straight Connector 423">
            <a:extLst>
              <a:ext uri="{FF2B5EF4-FFF2-40B4-BE49-F238E27FC236}">
                <a16:creationId xmlns:a16="http://schemas.microsoft.com/office/drawing/2014/main" id="{9BE7C8A1-E026-D888-CAF7-3087436FA76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425" name="Straight Connector 529">
            <a:extLst>
              <a:ext uri="{FF2B5EF4-FFF2-40B4-BE49-F238E27FC236}">
                <a16:creationId xmlns:a16="http://schemas.microsoft.com/office/drawing/2014/main" id="{8065143F-D83E-E3EA-C2A4-AEAF51585524}"/>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426" name="Straight Connector 531">
            <a:extLst>
              <a:ext uri="{FF2B5EF4-FFF2-40B4-BE49-F238E27FC236}">
                <a16:creationId xmlns:a16="http://schemas.microsoft.com/office/drawing/2014/main" id="{25A551BB-1A79-399C-E201-DAC19C9825C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427" name="Straight Connector 533">
            <a:extLst>
              <a:ext uri="{FF2B5EF4-FFF2-40B4-BE49-F238E27FC236}">
                <a16:creationId xmlns:a16="http://schemas.microsoft.com/office/drawing/2014/main" id="{D4C53AFD-2A70-5343-7346-66FFDA5371F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28" name="Straight Connector 535">
            <a:extLst>
              <a:ext uri="{FF2B5EF4-FFF2-40B4-BE49-F238E27FC236}">
                <a16:creationId xmlns:a16="http://schemas.microsoft.com/office/drawing/2014/main" id="{F9903FE0-90A8-2287-132E-C24B87F5DD0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29" name="Straight Connector 537">
            <a:extLst>
              <a:ext uri="{FF2B5EF4-FFF2-40B4-BE49-F238E27FC236}">
                <a16:creationId xmlns:a16="http://schemas.microsoft.com/office/drawing/2014/main" id="{FD30A7E8-DB18-9F51-1F3E-CBD571B9CD14}"/>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430" name="Group 1008">
          <a:extLst>
            <a:ext uri="{FF2B5EF4-FFF2-40B4-BE49-F238E27FC236}">
              <a16:creationId xmlns:a16="http://schemas.microsoft.com/office/drawing/2014/main" id="{3CF9C5C5-2C59-4A91-83A3-99A2AD526701}"/>
            </a:ext>
          </a:extLst>
        </xdr:cNvPr>
        <xdr:cNvGrpSpPr>
          <a:grpSpLocks/>
        </xdr:cNvGrpSpPr>
      </xdr:nvGrpSpPr>
      <xdr:grpSpPr bwMode="auto">
        <a:xfrm>
          <a:off x="1803400" y="6448425"/>
          <a:ext cx="0" cy="104775"/>
          <a:chOff x="5475762" y="47760700"/>
          <a:chExt cx="314325" cy="230209"/>
        </a:xfrm>
      </xdr:grpSpPr>
      <xdr:cxnSp macro="">
        <xdr:nvCxnSpPr>
          <xdr:cNvPr id="431" name="Straight Connector 430">
            <a:extLst>
              <a:ext uri="{FF2B5EF4-FFF2-40B4-BE49-F238E27FC236}">
                <a16:creationId xmlns:a16="http://schemas.microsoft.com/office/drawing/2014/main" id="{805394F7-B233-AC44-D9ED-D8874E14DFA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432" name="Straight Connector 529">
            <a:extLst>
              <a:ext uri="{FF2B5EF4-FFF2-40B4-BE49-F238E27FC236}">
                <a16:creationId xmlns:a16="http://schemas.microsoft.com/office/drawing/2014/main" id="{933BDDAD-A980-2221-1EAF-A29F9B79F7D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433" name="Straight Connector 531">
            <a:extLst>
              <a:ext uri="{FF2B5EF4-FFF2-40B4-BE49-F238E27FC236}">
                <a16:creationId xmlns:a16="http://schemas.microsoft.com/office/drawing/2014/main" id="{A05A305D-4DC4-4A82-432A-5C9633CD482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434" name="Straight Connector 533">
            <a:extLst>
              <a:ext uri="{FF2B5EF4-FFF2-40B4-BE49-F238E27FC236}">
                <a16:creationId xmlns:a16="http://schemas.microsoft.com/office/drawing/2014/main" id="{D2504BC1-9512-319A-3C76-241BB81A273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35" name="Straight Connector 535">
            <a:extLst>
              <a:ext uri="{FF2B5EF4-FFF2-40B4-BE49-F238E27FC236}">
                <a16:creationId xmlns:a16="http://schemas.microsoft.com/office/drawing/2014/main" id="{A0B57C4D-D1FE-8482-98D4-663AD60CB66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36" name="Straight Connector 537">
            <a:extLst>
              <a:ext uri="{FF2B5EF4-FFF2-40B4-BE49-F238E27FC236}">
                <a16:creationId xmlns:a16="http://schemas.microsoft.com/office/drawing/2014/main" id="{DD5CA8DA-4A6D-9A91-FE0B-94DAA2FC43F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437" name="Group 1008">
          <a:extLst>
            <a:ext uri="{FF2B5EF4-FFF2-40B4-BE49-F238E27FC236}">
              <a16:creationId xmlns:a16="http://schemas.microsoft.com/office/drawing/2014/main" id="{FA7099B4-73D9-4ABD-AD29-4C86914AE7CE}"/>
            </a:ext>
          </a:extLst>
        </xdr:cNvPr>
        <xdr:cNvGrpSpPr>
          <a:grpSpLocks/>
        </xdr:cNvGrpSpPr>
      </xdr:nvGrpSpPr>
      <xdr:grpSpPr bwMode="auto">
        <a:xfrm>
          <a:off x="1803400" y="6448425"/>
          <a:ext cx="0" cy="104775"/>
          <a:chOff x="5475762" y="47760700"/>
          <a:chExt cx="314325" cy="230209"/>
        </a:xfrm>
      </xdr:grpSpPr>
      <xdr:cxnSp macro="">
        <xdr:nvCxnSpPr>
          <xdr:cNvPr id="438" name="Straight Connector 437">
            <a:extLst>
              <a:ext uri="{FF2B5EF4-FFF2-40B4-BE49-F238E27FC236}">
                <a16:creationId xmlns:a16="http://schemas.microsoft.com/office/drawing/2014/main" id="{F1B32071-B3AB-2491-B946-6FDD51F48DE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439" name="Straight Connector 529">
            <a:extLst>
              <a:ext uri="{FF2B5EF4-FFF2-40B4-BE49-F238E27FC236}">
                <a16:creationId xmlns:a16="http://schemas.microsoft.com/office/drawing/2014/main" id="{A01E8501-C97D-B969-109B-4402ADE4106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440" name="Straight Connector 531">
            <a:extLst>
              <a:ext uri="{FF2B5EF4-FFF2-40B4-BE49-F238E27FC236}">
                <a16:creationId xmlns:a16="http://schemas.microsoft.com/office/drawing/2014/main" id="{F3EF3112-A7B9-1A27-0A84-431BC57FDBC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441" name="Straight Connector 533">
            <a:extLst>
              <a:ext uri="{FF2B5EF4-FFF2-40B4-BE49-F238E27FC236}">
                <a16:creationId xmlns:a16="http://schemas.microsoft.com/office/drawing/2014/main" id="{C40D1B39-51C3-7B10-4048-3E686395372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42" name="Straight Connector 535">
            <a:extLst>
              <a:ext uri="{FF2B5EF4-FFF2-40B4-BE49-F238E27FC236}">
                <a16:creationId xmlns:a16="http://schemas.microsoft.com/office/drawing/2014/main" id="{2DBBCE82-963F-5234-5960-3CC4FF81F37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43" name="Straight Connector 537">
            <a:extLst>
              <a:ext uri="{FF2B5EF4-FFF2-40B4-BE49-F238E27FC236}">
                <a16:creationId xmlns:a16="http://schemas.microsoft.com/office/drawing/2014/main" id="{CAC51DCF-8E2F-9A08-F7A3-ADAEBFC0D70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444" name="Group 1008">
          <a:extLst>
            <a:ext uri="{FF2B5EF4-FFF2-40B4-BE49-F238E27FC236}">
              <a16:creationId xmlns:a16="http://schemas.microsoft.com/office/drawing/2014/main" id="{AE2613EC-4D5F-43FA-AFED-2904ABCCF695}"/>
            </a:ext>
          </a:extLst>
        </xdr:cNvPr>
        <xdr:cNvGrpSpPr>
          <a:grpSpLocks/>
        </xdr:cNvGrpSpPr>
      </xdr:nvGrpSpPr>
      <xdr:grpSpPr bwMode="auto">
        <a:xfrm>
          <a:off x="1803400" y="6448425"/>
          <a:ext cx="0" cy="104775"/>
          <a:chOff x="5475762" y="47760700"/>
          <a:chExt cx="314325" cy="230209"/>
        </a:xfrm>
      </xdr:grpSpPr>
      <xdr:cxnSp macro="">
        <xdr:nvCxnSpPr>
          <xdr:cNvPr id="445" name="Straight Connector 444">
            <a:extLst>
              <a:ext uri="{FF2B5EF4-FFF2-40B4-BE49-F238E27FC236}">
                <a16:creationId xmlns:a16="http://schemas.microsoft.com/office/drawing/2014/main" id="{52291A22-57A7-1F1C-3117-A98B216BA75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446" name="Straight Connector 529">
            <a:extLst>
              <a:ext uri="{FF2B5EF4-FFF2-40B4-BE49-F238E27FC236}">
                <a16:creationId xmlns:a16="http://schemas.microsoft.com/office/drawing/2014/main" id="{CA44F42A-D33E-4266-C9D6-8803B29CE96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447" name="Straight Connector 531">
            <a:extLst>
              <a:ext uri="{FF2B5EF4-FFF2-40B4-BE49-F238E27FC236}">
                <a16:creationId xmlns:a16="http://schemas.microsoft.com/office/drawing/2014/main" id="{339D5FE1-F53F-D05B-DD4D-26C0FEF49DA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448" name="Straight Connector 533">
            <a:extLst>
              <a:ext uri="{FF2B5EF4-FFF2-40B4-BE49-F238E27FC236}">
                <a16:creationId xmlns:a16="http://schemas.microsoft.com/office/drawing/2014/main" id="{15CB2D0D-FC99-361A-EC32-1E263576B6B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49" name="Straight Connector 535">
            <a:extLst>
              <a:ext uri="{FF2B5EF4-FFF2-40B4-BE49-F238E27FC236}">
                <a16:creationId xmlns:a16="http://schemas.microsoft.com/office/drawing/2014/main" id="{4D0F4078-EC43-6089-F644-92C1C0E9F6F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50" name="Straight Connector 537">
            <a:extLst>
              <a:ext uri="{FF2B5EF4-FFF2-40B4-BE49-F238E27FC236}">
                <a16:creationId xmlns:a16="http://schemas.microsoft.com/office/drawing/2014/main" id="{30AF16F1-08AB-D08F-971E-359A4CF657D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451" name="Group 1008">
          <a:extLst>
            <a:ext uri="{FF2B5EF4-FFF2-40B4-BE49-F238E27FC236}">
              <a16:creationId xmlns:a16="http://schemas.microsoft.com/office/drawing/2014/main" id="{CFD352F6-D73A-465E-AFE1-4589344A4559}"/>
            </a:ext>
          </a:extLst>
        </xdr:cNvPr>
        <xdr:cNvGrpSpPr>
          <a:grpSpLocks/>
        </xdr:cNvGrpSpPr>
      </xdr:nvGrpSpPr>
      <xdr:grpSpPr bwMode="auto">
        <a:xfrm>
          <a:off x="1803400" y="6448425"/>
          <a:ext cx="0" cy="104775"/>
          <a:chOff x="5475762" y="47760700"/>
          <a:chExt cx="314325" cy="230209"/>
        </a:xfrm>
      </xdr:grpSpPr>
      <xdr:cxnSp macro="">
        <xdr:nvCxnSpPr>
          <xdr:cNvPr id="452" name="Straight Connector 451">
            <a:extLst>
              <a:ext uri="{FF2B5EF4-FFF2-40B4-BE49-F238E27FC236}">
                <a16:creationId xmlns:a16="http://schemas.microsoft.com/office/drawing/2014/main" id="{8A6426C9-B326-51E4-05AB-B0AF2F2DFF1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453" name="Straight Connector 529">
            <a:extLst>
              <a:ext uri="{FF2B5EF4-FFF2-40B4-BE49-F238E27FC236}">
                <a16:creationId xmlns:a16="http://schemas.microsoft.com/office/drawing/2014/main" id="{AADF2348-8ACD-184B-D636-A604EB71DB4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454" name="Straight Connector 531">
            <a:extLst>
              <a:ext uri="{FF2B5EF4-FFF2-40B4-BE49-F238E27FC236}">
                <a16:creationId xmlns:a16="http://schemas.microsoft.com/office/drawing/2014/main" id="{4869FB72-7478-0D8A-F55A-276621D3775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455" name="Straight Connector 533">
            <a:extLst>
              <a:ext uri="{FF2B5EF4-FFF2-40B4-BE49-F238E27FC236}">
                <a16:creationId xmlns:a16="http://schemas.microsoft.com/office/drawing/2014/main" id="{E6CC6815-5717-D6E4-6763-B3A35203AEF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56" name="Straight Connector 535">
            <a:extLst>
              <a:ext uri="{FF2B5EF4-FFF2-40B4-BE49-F238E27FC236}">
                <a16:creationId xmlns:a16="http://schemas.microsoft.com/office/drawing/2014/main" id="{8F359E3A-F023-767F-2D58-788401549AB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57" name="Straight Connector 537">
            <a:extLst>
              <a:ext uri="{FF2B5EF4-FFF2-40B4-BE49-F238E27FC236}">
                <a16:creationId xmlns:a16="http://schemas.microsoft.com/office/drawing/2014/main" id="{5F9C16DF-7362-743E-24A3-7317ABAE693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458" name="Group 1008">
          <a:extLst>
            <a:ext uri="{FF2B5EF4-FFF2-40B4-BE49-F238E27FC236}">
              <a16:creationId xmlns:a16="http://schemas.microsoft.com/office/drawing/2014/main" id="{07CCC769-32EB-49D2-A297-FB3240CDA5AF}"/>
            </a:ext>
          </a:extLst>
        </xdr:cNvPr>
        <xdr:cNvGrpSpPr>
          <a:grpSpLocks/>
        </xdr:cNvGrpSpPr>
      </xdr:nvGrpSpPr>
      <xdr:grpSpPr bwMode="auto">
        <a:xfrm>
          <a:off x="1803400" y="6448425"/>
          <a:ext cx="0" cy="104775"/>
          <a:chOff x="5475762" y="47760700"/>
          <a:chExt cx="314325" cy="230209"/>
        </a:xfrm>
      </xdr:grpSpPr>
      <xdr:cxnSp macro="">
        <xdr:nvCxnSpPr>
          <xdr:cNvPr id="459" name="Straight Connector 458">
            <a:extLst>
              <a:ext uri="{FF2B5EF4-FFF2-40B4-BE49-F238E27FC236}">
                <a16:creationId xmlns:a16="http://schemas.microsoft.com/office/drawing/2014/main" id="{EC09C156-F502-4713-AF5C-4415A1C7F13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460" name="Straight Connector 529">
            <a:extLst>
              <a:ext uri="{FF2B5EF4-FFF2-40B4-BE49-F238E27FC236}">
                <a16:creationId xmlns:a16="http://schemas.microsoft.com/office/drawing/2014/main" id="{AB7E2B40-7558-16AB-2605-B5706892411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461" name="Straight Connector 531">
            <a:extLst>
              <a:ext uri="{FF2B5EF4-FFF2-40B4-BE49-F238E27FC236}">
                <a16:creationId xmlns:a16="http://schemas.microsoft.com/office/drawing/2014/main" id="{F23B3F61-EEC8-B3E4-C34D-6F927A24CD5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462" name="Straight Connector 533">
            <a:extLst>
              <a:ext uri="{FF2B5EF4-FFF2-40B4-BE49-F238E27FC236}">
                <a16:creationId xmlns:a16="http://schemas.microsoft.com/office/drawing/2014/main" id="{1983BF5C-F3FE-6D08-2629-5F05EB33E5E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63" name="Straight Connector 535">
            <a:extLst>
              <a:ext uri="{FF2B5EF4-FFF2-40B4-BE49-F238E27FC236}">
                <a16:creationId xmlns:a16="http://schemas.microsoft.com/office/drawing/2014/main" id="{0C14CF5D-8B3F-8C9D-0293-71D95D6BF82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64" name="Straight Connector 537">
            <a:extLst>
              <a:ext uri="{FF2B5EF4-FFF2-40B4-BE49-F238E27FC236}">
                <a16:creationId xmlns:a16="http://schemas.microsoft.com/office/drawing/2014/main" id="{10DC01BC-3C04-7AD7-0949-656350E14E2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465" name="Group 1008">
          <a:extLst>
            <a:ext uri="{FF2B5EF4-FFF2-40B4-BE49-F238E27FC236}">
              <a16:creationId xmlns:a16="http://schemas.microsoft.com/office/drawing/2014/main" id="{0E35AC9D-37A4-444A-BDB7-7F414F877EA9}"/>
            </a:ext>
          </a:extLst>
        </xdr:cNvPr>
        <xdr:cNvGrpSpPr>
          <a:grpSpLocks/>
        </xdr:cNvGrpSpPr>
      </xdr:nvGrpSpPr>
      <xdr:grpSpPr bwMode="auto">
        <a:xfrm>
          <a:off x="1803400" y="6448425"/>
          <a:ext cx="0" cy="104775"/>
          <a:chOff x="5475762" y="47760700"/>
          <a:chExt cx="314325" cy="230209"/>
        </a:xfrm>
      </xdr:grpSpPr>
      <xdr:cxnSp macro="">
        <xdr:nvCxnSpPr>
          <xdr:cNvPr id="466" name="Straight Connector 465">
            <a:extLst>
              <a:ext uri="{FF2B5EF4-FFF2-40B4-BE49-F238E27FC236}">
                <a16:creationId xmlns:a16="http://schemas.microsoft.com/office/drawing/2014/main" id="{F11392A4-96BA-08FE-4454-9DE3636F7A9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467" name="Straight Connector 529">
            <a:extLst>
              <a:ext uri="{FF2B5EF4-FFF2-40B4-BE49-F238E27FC236}">
                <a16:creationId xmlns:a16="http://schemas.microsoft.com/office/drawing/2014/main" id="{634B8B45-7560-738B-9DD6-2011D17B9E1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468" name="Straight Connector 531">
            <a:extLst>
              <a:ext uri="{FF2B5EF4-FFF2-40B4-BE49-F238E27FC236}">
                <a16:creationId xmlns:a16="http://schemas.microsoft.com/office/drawing/2014/main" id="{BA4E3773-B135-56D8-92E0-D79A9B139A1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469" name="Straight Connector 533">
            <a:extLst>
              <a:ext uri="{FF2B5EF4-FFF2-40B4-BE49-F238E27FC236}">
                <a16:creationId xmlns:a16="http://schemas.microsoft.com/office/drawing/2014/main" id="{4B1E4F8D-2158-8DCE-6EA6-0ECA1E79776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70" name="Straight Connector 535">
            <a:extLst>
              <a:ext uri="{FF2B5EF4-FFF2-40B4-BE49-F238E27FC236}">
                <a16:creationId xmlns:a16="http://schemas.microsoft.com/office/drawing/2014/main" id="{BFCE63EB-764D-18AD-1E12-5C2D0445C9B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71" name="Straight Connector 537">
            <a:extLst>
              <a:ext uri="{FF2B5EF4-FFF2-40B4-BE49-F238E27FC236}">
                <a16:creationId xmlns:a16="http://schemas.microsoft.com/office/drawing/2014/main" id="{8951A91F-77F9-CA75-2673-31253482DD3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472" name="Group 1008">
          <a:extLst>
            <a:ext uri="{FF2B5EF4-FFF2-40B4-BE49-F238E27FC236}">
              <a16:creationId xmlns:a16="http://schemas.microsoft.com/office/drawing/2014/main" id="{14E431FD-DF0C-401D-AD73-0B0FC9274D2B}"/>
            </a:ext>
          </a:extLst>
        </xdr:cNvPr>
        <xdr:cNvGrpSpPr>
          <a:grpSpLocks/>
        </xdr:cNvGrpSpPr>
      </xdr:nvGrpSpPr>
      <xdr:grpSpPr bwMode="auto">
        <a:xfrm>
          <a:off x="1803400" y="6448425"/>
          <a:ext cx="0" cy="104775"/>
          <a:chOff x="5475762" y="47760700"/>
          <a:chExt cx="314325" cy="230209"/>
        </a:xfrm>
      </xdr:grpSpPr>
      <xdr:cxnSp macro="">
        <xdr:nvCxnSpPr>
          <xdr:cNvPr id="473" name="Straight Connector 472">
            <a:extLst>
              <a:ext uri="{FF2B5EF4-FFF2-40B4-BE49-F238E27FC236}">
                <a16:creationId xmlns:a16="http://schemas.microsoft.com/office/drawing/2014/main" id="{D014D019-10DC-B1D2-8C4D-74C47D4A075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474" name="Straight Connector 529">
            <a:extLst>
              <a:ext uri="{FF2B5EF4-FFF2-40B4-BE49-F238E27FC236}">
                <a16:creationId xmlns:a16="http://schemas.microsoft.com/office/drawing/2014/main" id="{BA75B6A8-3C8E-B56D-CD08-85B6EB7030F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475" name="Straight Connector 531">
            <a:extLst>
              <a:ext uri="{FF2B5EF4-FFF2-40B4-BE49-F238E27FC236}">
                <a16:creationId xmlns:a16="http://schemas.microsoft.com/office/drawing/2014/main" id="{625E2EF0-AF8C-15C2-8634-FBD1D73230E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476" name="Straight Connector 533">
            <a:extLst>
              <a:ext uri="{FF2B5EF4-FFF2-40B4-BE49-F238E27FC236}">
                <a16:creationId xmlns:a16="http://schemas.microsoft.com/office/drawing/2014/main" id="{93850B99-C3A7-E403-207C-645C195A8B4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77" name="Straight Connector 535">
            <a:extLst>
              <a:ext uri="{FF2B5EF4-FFF2-40B4-BE49-F238E27FC236}">
                <a16:creationId xmlns:a16="http://schemas.microsoft.com/office/drawing/2014/main" id="{65114A69-D21C-441E-0589-C1E362C75A2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78" name="Straight Connector 537">
            <a:extLst>
              <a:ext uri="{FF2B5EF4-FFF2-40B4-BE49-F238E27FC236}">
                <a16:creationId xmlns:a16="http://schemas.microsoft.com/office/drawing/2014/main" id="{C319867C-B43B-ACC0-FBF8-5CBE2EBD40AE}"/>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479" name="Group 1008">
          <a:extLst>
            <a:ext uri="{FF2B5EF4-FFF2-40B4-BE49-F238E27FC236}">
              <a16:creationId xmlns:a16="http://schemas.microsoft.com/office/drawing/2014/main" id="{CEC14F81-E88F-47A1-9452-2925457FD83D}"/>
            </a:ext>
          </a:extLst>
        </xdr:cNvPr>
        <xdr:cNvGrpSpPr>
          <a:grpSpLocks/>
        </xdr:cNvGrpSpPr>
      </xdr:nvGrpSpPr>
      <xdr:grpSpPr bwMode="auto">
        <a:xfrm>
          <a:off x="1803400" y="6448425"/>
          <a:ext cx="0" cy="104775"/>
          <a:chOff x="5475762" y="47760700"/>
          <a:chExt cx="314325" cy="230209"/>
        </a:xfrm>
      </xdr:grpSpPr>
      <xdr:cxnSp macro="">
        <xdr:nvCxnSpPr>
          <xdr:cNvPr id="480" name="Straight Connector 479">
            <a:extLst>
              <a:ext uri="{FF2B5EF4-FFF2-40B4-BE49-F238E27FC236}">
                <a16:creationId xmlns:a16="http://schemas.microsoft.com/office/drawing/2014/main" id="{B1A8BA6D-5EA6-B16C-C080-F899FFCF792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481" name="Straight Connector 529">
            <a:extLst>
              <a:ext uri="{FF2B5EF4-FFF2-40B4-BE49-F238E27FC236}">
                <a16:creationId xmlns:a16="http://schemas.microsoft.com/office/drawing/2014/main" id="{D6029D01-643D-F38D-34BD-8B44F14B24A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482" name="Straight Connector 531">
            <a:extLst>
              <a:ext uri="{FF2B5EF4-FFF2-40B4-BE49-F238E27FC236}">
                <a16:creationId xmlns:a16="http://schemas.microsoft.com/office/drawing/2014/main" id="{E5748B19-13C9-70A7-65CA-619828E3B0D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483" name="Straight Connector 533">
            <a:extLst>
              <a:ext uri="{FF2B5EF4-FFF2-40B4-BE49-F238E27FC236}">
                <a16:creationId xmlns:a16="http://schemas.microsoft.com/office/drawing/2014/main" id="{F926BE12-47C7-B26C-D17B-957C62E6F8C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84" name="Straight Connector 535">
            <a:extLst>
              <a:ext uri="{FF2B5EF4-FFF2-40B4-BE49-F238E27FC236}">
                <a16:creationId xmlns:a16="http://schemas.microsoft.com/office/drawing/2014/main" id="{A458F876-9BE3-CDEB-703A-276B70CD9E8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85" name="Straight Connector 537">
            <a:extLst>
              <a:ext uri="{FF2B5EF4-FFF2-40B4-BE49-F238E27FC236}">
                <a16:creationId xmlns:a16="http://schemas.microsoft.com/office/drawing/2014/main" id="{2C75A168-B512-7E50-B7B6-0EF1F446391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486" name="Group 1008">
          <a:extLst>
            <a:ext uri="{FF2B5EF4-FFF2-40B4-BE49-F238E27FC236}">
              <a16:creationId xmlns:a16="http://schemas.microsoft.com/office/drawing/2014/main" id="{9E48DE43-6CE8-47C3-B866-09AA15E501F7}"/>
            </a:ext>
          </a:extLst>
        </xdr:cNvPr>
        <xdr:cNvGrpSpPr>
          <a:grpSpLocks/>
        </xdr:cNvGrpSpPr>
      </xdr:nvGrpSpPr>
      <xdr:grpSpPr bwMode="auto">
        <a:xfrm>
          <a:off x="1803400" y="6448425"/>
          <a:ext cx="0" cy="104775"/>
          <a:chOff x="5475762" y="47760700"/>
          <a:chExt cx="314325" cy="230209"/>
        </a:xfrm>
      </xdr:grpSpPr>
      <xdr:cxnSp macro="">
        <xdr:nvCxnSpPr>
          <xdr:cNvPr id="487" name="Straight Connector 486">
            <a:extLst>
              <a:ext uri="{FF2B5EF4-FFF2-40B4-BE49-F238E27FC236}">
                <a16:creationId xmlns:a16="http://schemas.microsoft.com/office/drawing/2014/main" id="{DC445DB8-AD9E-8F57-E6C9-0277F77ECAD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488" name="Straight Connector 529">
            <a:extLst>
              <a:ext uri="{FF2B5EF4-FFF2-40B4-BE49-F238E27FC236}">
                <a16:creationId xmlns:a16="http://schemas.microsoft.com/office/drawing/2014/main" id="{A7003435-8569-902F-A5CB-09BAF0A9914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489" name="Straight Connector 531">
            <a:extLst>
              <a:ext uri="{FF2B5EF4-FFF2-40B4-BE49-F238E27FC236}">
                <a16:creationId xmlns:a16="http://schemas.microsoft.com/office/drawing/2014/main" id="{71E98AC7-19E0-B75F-8EE9-827FD1A65E2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490" name="Straight Connector 533">
            <a:extLst>
              <a:ext uri="{FF2B5EF4-FFF2-40B4-BE49-F238E27FC236}">
                <a16:creationId xmlns:a16="http://schemas.microsoft.com/office/drawing/2014/main" id="{969E825C-4772-8912-7B55-0B7B80D4E49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91" name="Straight Connector 535">
            <a:extLst>
              <a:ext uri="{FF2B5EF4-FFF2-40B4-BE49-F238E27FC236}">
                <a16:creationId xmlns:a16="http://schemas.microsoft.com/office/drawing/2014/main" id="{B9BDB692-DC9A-38F0-9F62-4792D12BF0A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92" name="Straight Connector 537">
            <a:extLst>
              <a:ext uri="{FF2B5EF4-FFF2-40B4-BE49-F238E27FC236}">
                <a16:creationId xmlns:a16="http://schemas.microsoft.com/office/drawing/2014/main" id="{4B235D0C-7E9C-27A0-EA7C-BF54C84FE18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493" name="Group 1008">
          <a:extLst>
            <a:ext uri="{FF2B5EF4-FFF2-40B4-BE49-F238E27FC236}">
              <a16:creationId xmlns:a16="http://schemas.microsoft.com/office/drawing/2014/main" id="{96051841-797C-4366-863E-CC707BBDBD2D}"/>
            </a:ext>
          </a:extLst>
        </xdr:cNvPr>
        <xdr:cNvGrpSpPr>
          <a:grpSpLocks/>
        </xdr:cNvGrpSpPr>
      </xdr:nvGrpSpPr>
      <xdr:grpSpPr bwMode="auto">
        <a:xfrm>
          <a:off x="1803400" y="6448425"/>
          <a:ext cx="0" cy="104775"/>
          <a:chOff x="5475762" y="47760700"/>
          <a:chExt cx="314325" cy="230209"/>
        </a:xfrm>
      </xdr:grpSpPr>
      <xdr:cxnSp macro="">
        <xdr:nvCxnSpPr>
          <xdr:cNvPr id="494" name="Straight Connector 493">
            <a:extLst>
              <a:ext uri="{FF2B5EF4-FFF2-40B4-BE49-F238E27FC236}">
                <a16:creationId xmlns:a16="http://schemas.microsoft.com/office/drawing/2014/main" id="{4945B1FE-533E-BFE8-79DF-2700C4F9A24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495" name="Straight Connector 529">
            <a:extLst>
              <a:ext uri="{FF2B5EF4-FFF2-40B4-BE49-F238E27FC236}">
                <a16:creationId xmlns:a16="http://schemas.microsoft.com/office/drawing/2014/main" id="{366A9A8C-0DC7-B8F1-A1E3-6ACF2009AA5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496" name="Straight Connector 531">
            <a:extLst>
              <a:ext uri="{FF2B5EF4-FFF2-40B4-BE49-F238E27FC236}">
                <a16:creationId xmlns:a16="http://schemas.microsoft.com/office/drawing/2014/main" id="{2AB81CFF-3184-9BCD-4C27-10E65A121E7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497" name="Straight Connector 533">
            <a:extLst>
              <a:ext uri="{FF2B5EF4-FFF2-40B4-BE49-F238E27FC236}">
                <a16:creationId xmlns:a16="http://schemas.microsoft.com/office/drawing/2014/main" id="{BEEAFDAB-8254-523C-2D63-C3BA28E8060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98" name="Straight Connector 535">
            <a:extLst>
              <a:ext uri="{FF2B5EF4-FFF2-40B4-BE49-F238E27FC236}">
                <a16:creationId xmlns:a16="http://schemas.microsoft.com/office/drawing/2014/main" id="{0E9DD1BA-3EC0-56F5-6198-79C0A69FB6E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499" name="Straight Connector 537">
            <a:extLst>
              <a:ext uri="{FF2B5EF4-FFF2-40B4-BE49-F238E27FC236}">
                <a16:creationId xmlns:a16="http://schemas.microsoft.com/office/drawing/2014/main" id="{97E21EF3-99E9-1C95-69E3-401415DF9CA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500" name="Group 1008">
          <a:extLst>
            <a:ext uri="{FF2B5EF4-FFF2-40B4-BE49-F238E27FC236}">
              <a16:creationId xmlns:a16="http://schemas.microsoft.com/office/drawing/2014/main" id="{CA260AAA-D2F5-4F92-8937-1A4D07B5E38F}"/>
            </a:ext>
          </a:extLst>
        </xdr:cNvPr>
        <xdr:cNvGrpSpPr>
          <a:grpSpLocks/>
        </xdr:cNvGrpSpPr>
      </xdr:nvGrpSpPr>
      <xdr:grpSpPr bwMode="auto">
        <a:xfrm>
          <a:off x="1803400" y="6448425"/>
          <a:ext cx="0" cy="104775"/>
          <a:chOff x="5475762" y="47760700"/>
          <a:chExt cx="314325" cy="230209"/>
        </a:xfrm>
      </xdr:grpSpPr>
      <xdr:cxnSp macro="">
        <xdr:nvCxnSpPr>
          <xdr:cNvPr id="501" name="Straight Connector 500">
            <a:extLst>
              <a:ext uri="{FF2B5EF4-FFF2-40B4-BE49-F238E27FC236}">
                <a16:creationId xmlns:a16="http://schemas.microsoft.com/office/drawing/2014/main" id="{FE9206B5-E3E5-3DAF-F65E-54A2C9C522E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02" name="Straight Connector 529">
            <a:extLst>
              <a:ext uri="{FF2B5EF4-FFF2-40B4-BE49-F238E27FC236}">
                <a16:creationId xmlns:a16="http://schemas.microsoft.com/office/drawing/2014/main" id="{69C8C5A3-4573-C5B2-ECFD-C0F8AC36BF0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503" name="Straight Connector 531">
            <a:extLst>
              <a:ext uri="{FF2B5EF4-FFF2-40B4-BE49-F238E27FC236}">
                <a16:creationId xmlns:a16="http://schemas.microsoft.com/office/drawing/2014/main" id="{9C6D6525-7AD0-3F77-EB01-74DF2E2ACDF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504" name="Straight Connector 533">
            <a:extLst>
              <a:ext uri="{FF2B5EF4-FFF2-40B4-BE49-F238E27FC236}">
                <a16:creationId xmlns:a16="http://schemas.microsoft.com/office/drawing/2014/main" id="{0F6267BB-5BB0-1BF9-28E6-C696714082D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05" name="Straight Connector 535">
            <a:extLst>
              <a:ext uri="{FF2B5EF4-FFF2-40B4-BE49-F238E27FC236}">
                <a16:creationId xmlns:a16="http://schemas.microsoft.com/office/drawing/2014/main" id="{B2A4F1A7-8F8D-E153-1D4D-EF69417243B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06" name="Straight Connector 537">
            <a:extLst>
              <a:ext uri="{FF2B5EF4-FFF2-40B4-BE49-F238E27FC236}">
                <a16:creationId xmlns:a16="http://schemas.microsoft.com/office/drawing/2014/main" id="{AAC261B3-F28F-2525-F03A-8D5F5221C43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507" name="Group 1008">
          <a:extLst>
            <a:ext uri="{FF2B5EF4-FFF2-40B4-BE49-F238E27FC236}">
              <a16:creationId xmlns:a16="http://schemas.microsoft.com/office/drawing/2014/main" id="{7BE84219-86D6-40D2-BA87-2193691005F8}"/>
            </a:ext>
          </a:extLst>
        </xdr:cNvPr>
        <xdr:cNvGrpSpPr>
          <a:grpSpLocks/>
        </xdr:cNvGrpSpPr>
      </xdr:nvGrpSpPr>
      <xdr:grpSpPr bwMode="auto">
        <a:xfrm>
          <a:off x="1803400" y="6448425"/>
          <a:ext cx="0" cy="104775"/>
          <a:chOff x="5475762" y="47760700"/>
          <a:chExt cx="314325" cy="230209"/>
        </a:xfrm>
      </xdr:grpSpPr>
      <xdr:cxnSp macro="">
        <xdr:nvCxnSpPr>
          <xdr:cNvPr id="508" name="Straight Connector 507">
            <a:extLst>
              <a:ext uri="{FF2B5EF4-FFF2-40B4-BE49-F238E27FC236}">
                <a16:creationId xmlns:a16="http://schemas.microsoft.com/office/drawing/2014/main" id="{F17F0C20-9BB2-BAF2-5C56-0BD9DA1EEA1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09" name="Straight Connector 529">
            <a:extLst>
              <a:ext uri="{FF2B5EF4-FFF2-40B4-BE49-F238E27FC236}">
                <a16:creationId xmlns:a16="http://schemas.microsoft.com/office/drawing/2014/main" id="{C2AC0A7E-B57E-DE2B-CDE9-DFF5E6D1EA6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510" name="Straight Connector 531">
            <a:extLst>
              <a:ext uri="{FF2B5EF4-FFF2-40B4-BE49-F238E27FC236}">
                <a16:creationId xmlns:a16="http://schemas.microsoft.com/office/drawing/2014/main" id="{0CF2424D-0EB9-356C-B4A3-E9DADE3D1AA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511" name="Straight Connector 533">
            <a:extLst>
              <a:ext uri="{FF2B5EF4-FFF2-40B4-BE49-F238E27FC236}">
                <a16:creationId xmlns:a16="http://schemas.microsoft.com/office/drawing/2014/main" id="{41C61BA7-7A7E-807B-848D-E5457BA33B7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12" name="Straight Connector 535">
            <a:extLst>
              <a:ext uri="{FF2B5EF4-FFF2-40B4-BE49-F238E27FC236}">
                <a16:creationId xmlns:a16="http://schemas.microsoft.com/office/drawing/2014/main" id="{33018DDE-81F0-A335-85BB-78F23FE9B8D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13" name="Straight Connector 537">
            <a:extLst>
              <a:ext uri="{FF2B5EF4-FFF2-40B4-BE49-F238E27FC236}">
                <a16:creationId xmlns:a16="http://schemas.microsoft.com/office/drawing/2014/main" id="{099D3FFF-EE87-C9A2-D906-DE868DF2C21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514" name="Group 1008">
          <a:extLst>
            <a:ext uri="{FF2B5EF4-FFF2-40B4-BE49-F238E27FC236}">
              <a16:creationId xmlns:a16="http://schemas.microsoft.com/office/drawing/2014/main" id="{57714978-1DF7-4295-A9CA-F9BA3178D51B}"/>
            </a:ext>
          </a:extLst>
        </xdr:cNvPr>
        <xdr:cNvGrpSpPr>
          <a:grpSpLocks/>
        </xdr:cNvGrpSpPr>
      </xdr:nvGrpSpPr>
      <xdr:grpSpPr bwMode="auto">
        <a:xfrm>
          <a:off x="1803400" y="6448425"/>
          <a:ext cx="0" cy="104775"/>
          <a:chOff x="5475762" y="47760700"/>
          <a:chExt cx="314325" cy="230209"/>
        </a:xfrm>
      </xdr:grpSpPr>
      <xdr:cxnSp macro="">
        <xdr:nvCxnSpPr>
          <xdr:cNvPr id="515" name="Straight Connector 514">
            <a:extLst>
              <a:ext uri="{FF2B5EF4-FFF2-40B4-BE49-F238E27FC236}">
                <a16:creationId xmlns:a16="http://schemas.microsoft.com/office/drawing/2014/main" id="{E93D55C8-5F13-462E-18B8-686C95BE128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16" name="Straight Connector 529">
            <a:extLst>
              <a:ext uri="{FF2B5EF4-FFF2-40B4-BE49-F238E27FC236}">
                <a16:creationId xmlns:a16="http://schemas.microsoft.com/office/drawing/2014/main" id="{0B973AFC-84A5-198A-3590-CD2B4C03CE3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517" name="Straight Connector 531">
            <a:extLst>
              <a:ext uri="{FF2B5EF4-FFF2-40B4-BE49-F238E27FC236}">
                <a16:creationId xmlns:a16="http://schemas.microsoft.com/office/drawing/2014/main" id="{F9791722-B67D-5345-B1A5-90558CDFC13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518" name="Straight Connector 533">
            <a:extLst>
              <a:ext uri="{FF2B5EF4-FFF2-40B4-BE49-F238E27FC236}">
                <a16:creationId xmlns:a16="http://schemas.microsoft.com/office/drawing/2014/main" id="{68694A38-146F-75EB-E26E-80190CF94B5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19" name="Straight Connector 535">
            <a:extLst>
              <a:ext uri="{FF2B5EF4-FFF2-40B4-BE49-F238E27FC236}">
                <a16:creationId xmlns:a16="http://schemas.microsoft.com/office/drawing/2014/main" id="{72B6D154-1308-240D-9F47-5D6A5584016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20" name="Straight Connector 537">
            <a:extLst>
              <a:ext uri="{FF2B5EF4-FFF2-40B4-BE49-F238E27FC236}">
                <a16:creationId xmlns:a16="http://schemas.microsoft.com/office/drawing/2014/main" id="{C1744CAC-4164-806C-684C-B1FA020AC3F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521" name="Group 1008">
          <a:extLst>
            <a:ext uri="{FF2B5EF4-FFF2-40B4-BE49-F238E27FC236}">
              <a16:creationId xmlns:a16="http://schemas.microsoft.com/office/drawing/2014/main" id="{C5FBB536-28AD-4247-99D7-4F5CF5F0A374}"/>
            </a:ext>
          </a:extLst>
        </xdr:cNvPr>
        <xdr:cNvGrpSpPr>
          <a:grpSpLocks/>
        </xdr:cNvGrpSpPr>
      </xdr:nvGrpSpPr>
      <xdr:grpSpPr bwMode="auto">
        <a:xfrm>
          <a:off x="1803400" y="6448425"/>
          <a:ext cx="0" cy="104775"/>
          <a:chOff x="5475762" y="47760700"/>
          <a:chExt cx="314325" cy="230209"/>
        </a:xfrm>
      </xdr:grpSpPr>
      <xdr:cxnSp macro="">
        <xdr:nvCxnSpPr>
          <xdr:cNvPr id="522" name="Straight Connector 521">
            <a:extLst>
              <a:ext uri="{FF2B5EF4-FFF2-40B4-BE49-F238E27FC236}">
                <a16:creationId xmlns:a16="http://schemas.microsoft.com/office/drawing/2014/main" id="{3135E47A-A967-CDB4-D0E2-D9754D0D3D8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23" name="Straight Connector 529">
            <a:extLst>
              <a:ext uri="{FF2B5EF4-FFF2-40B4-BE49-F238E27FC236}">
                <a16:creationId xmlns:a16="http://schemas.microsoft.com/office/drawing/2014/main" id="{99AC9669-48BC-89DA-3DB1-B9F3524A816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524" name="Straight Connector 531">
            <a:extLst>
              <a:ext uri="{FF2B5EF4-FFF2-40B4-BE49-F238E27FC236}">
                <a16:creationId xmlns:a16="http://schemas.microsoft.com/office/drawing/2014/main" id="{58195C89-01E9-112B-75CD-301EFFCBAC6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525" name="Straight Connector 533">
            <a:extLst>
              <a:ext uri="{FF2B5EF4-FFF2-40B4-BE49-F238E27FC236}">
                <a16:creationId xmlns:a16="http://schemas.microsoft.com/office/drawing/2014/main" id="{C1827E04-21F6-9376-D0D5-70B85C32878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26" name="Straight Connector 535">
            <a:extLst>
              <a:ext uri="{FF2B5EF4-FFF2-40B4-BE49-F238E27FC236}">
                <a16:creationId xmlns:a16="http://schemas.microsoft.com/office/drawing/2014/main" id="{F724E24B-3DD9-CB27-34DB-9296D467AE6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27" name="Straight Connector 537">
            <a:extLst>
              <a:ext uri="{FF2B5EF4-FFF2-40B4-BE49-F238E27FC236}">
                <a16:creationId xmlns:a16="http://schemas.microsoft.com/office/drawing/2014/main" id="{717BC420-56C4-EFB1-41F8-CCC7BE93A35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528" name="Group 1008">
          <a:extLst>
            <a:ext uri="{FF2B5EF4-FFF2-40B4-BE49-F238E27FC236}">
              <a16:creationId xmlns:a16="http://schemas.microsoft.com/office/drawing/2014/main" id="{A0756262-5019-4735-AAC4-22B90C9D3A9C}"/>
            </a:ext>
          </a:extLst>
        </xdr:cNvPr>
        <xdr:cNvGrpSpPr>
          <a:grpSpLocks/>
        </xdr:cNvGrpSpPr>
      </xdr:nvGrpSpPr>
      <xdr:grpSpPr bwMode="auto">
        <a:xfrm>
          <a:off x="1803400" y="6448425"/>
          <a:ext cx="0" cy="104775"/>
          <a:chOff x="5475762" y="47760700"/>
          <a:chExt cx="314325" cy="230209"/>
        </a:xfrm>
      </xdr:grpSpPr>
      <xdr:cxnSp macro="">
        <xdr:nvCxnSpPr>
          <xdr:cNvPr id="529" name="Straight Connector 528">
            <a:extLst>
              <a:ext uri="{FF2B5EF4-FFF2-40B4-BE49-F238E27FC236}">
                <a16:creationId xmlns:a16="http://schemas.microsoft.com/office/drawing/2014/main" id="{AABCBBB7-B59C-0283-96CD-5AA277732E7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30" name="Straight Connector 529">
            <a:extLst>
              <a:ext uri="{FF2B5EF4-FFF2-40B4-BE49-F238E27FC236}">
                <a16:creationId xmlns:a16="http://schemas.microsoft.com/office/drawing/2014/main" id="{A95B8EF0-FF46-F069-6F81-06BADBC52FA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531" name="Straight Connector 531">
            <a:extLst>
              <a:ext uri="{FF2B5EF4-FFF2-40B4-BE49-F238E27FC236}">
                <a16:creationId xmlns:a16="http://schemas.microsoft.com/office/drawing/2014/main" id="{6A3CE24B-EC73-4C55-E5D2-F3C35BC0538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532" name="Straight Connector 533">
            <a:extLst>
              <a:ext uri="{FF2B5EF4-FFF2-40B4-BE49-F238E27FC236}">
                <a16:creationId xmlns:a16="http://schemas.microsoft.com/office/drawing/2014/main" id="{289873E1-D6DA-62D8-E834-FCA0CC066A7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33" name="Straight Connector 535">
            <a:extLst>
              <a:ext uri="{FF2B5EF4-FFF2-40B4-BE49-F238E27FC236}">
                <a16:creationId xmlns:a16="http://schemas.microsoft.com/office/drawing/2014/main" id="{BD389EEF-D811-D759-E569-ED411D6477E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34" name="Straight Connector 537">
            <a:extLst>
              <a:ext uri="{FF2B5EF4-FFF2-40B4-BE49-F238E27FC236}">
                <a16:creationId xmlns:a16="http://schemas.microsoft.com/office/drawing/2014/main" id="{5AA0E1E4-7B93-46D9-36CC-91D508481C7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535" name="Group 1008">
          <a:extLst>
            <a:ext uri="{FF2B5EF4-FFF2-40B4-BE49-F238E27FC236}">
              <a16:creationId xmlns:a16="http://schemas.microsoft.com/office/drawing/2014/main" id="{B272296D-A1B3-4EA6-B5A4-D94B7E01E3A9}"/>
            </a:ext>
          </a:extLst>
        </xdr:cNvPr>
        <xdr:cNvGrpSpPr>
          <a:grpSpLocks/>
        </xdr:cNvGrpSpPr>
      </xdr:nvGrpSpPr>
      <xdr:grpSpPr bwMode="auto">
        <a:xfrm>
          <a:off x="1803400" y="6448425"/>
          <a:ext cx="0" cy="104775"/>
          <a:chOff x="5475762" y="47760700"/>
          <a:chExt cx="314325" cy="230209"/>
        </a:xfrm>
      </xdr:grpSpPr>
      <xdr:cxnSp macro="">
        <xdr:nvCxnSpPr>
          <xdr:cNvPr id="536" name="Straight Connector 535">
            <a:extLst>
              <a:ext uri="{FF2B5EF4-FFF2-40B4-BE49-F238E27FC236}">
                <a16:creationId xmlns:a16="http://schemas.microsoft.com/office/drawing/2014/main" id="{556758F9-4DC2-C1F8-1E65-5B456B8859C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37" name="Straight Connector 529">
            <a:extLst>
              <a:ext uri="{FF2B5EF4-FFF2-40B4-BE49-F238E27FC236}">
                <a16:creationId xmlns:a16="http://schemas.microsoft.com/office/drawing/2014/main" id="{DC34F992-9898-6069-4BE1-DF343CD61AA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538" name="Straight Connector 531">
            <a:extLst>
              <a:ext uri="{FF2B5EF4-FFF2-40B4-BE49-F238E27FC236}">
                <a16:creationId xmlns:a16="http://schemas.microsoft.com/office/drawing/2014/main" id="{AC3FE12A-31BA-29B6-79DC-1F730E5F8C6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539" name="Straight Connector 533">
            <a:extLst>
              <a:ext uri="{FF2B5EF4-FFF2-40B4-BE49-F238E27FC236}">
                <a16:creationId xmlns:a16="http://schemas.microsoft.com/office/drawing/2014/main" id="{C9A67ECF-5F6E-9092-9471-1F99F02CE9E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40" name="Straight Connector 535">
            <a:extLst>
              <a:ext uri="{FF2B5EF4-FFF2-40B4-BE49-F238E27FC236}">
                <a16:creationId xmlns:a16="http://schemas.microsoft.com/office/drawing/2014/main" id="{6710046E-8AA7-0572-D39F-1CE28A320B8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41" name="Straight Connector 537">
            <a:extLst>
              <a:ext uri="{FF2B5EF4-FFF2-40B4-BE49-F238E27FC236}">
                <a16:creationId xmlns:a16="http://schemas.microsoft.com/office/drawing/2014/main" id="{481BD7CE-E511-0F17-8386-1F68C4FF6BB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542" name="Group 1008">
          <a:extLst>
            <a:ext uri="{FF2B5EF4-FFF2-40B4-BE49-F238E27FC236}">
              <a16:creationId xmlns:a16="http://schemas.microsoft.com/office/drawing/2014/main" id="{654083BD-AB22-4F37-8E5F-EC9C272D80FF}"/>
            </a:ext>
          </a:extLst>
        </xdr:cNvPr>
        <xdr:cNvGrpSpPr>
          <a:grpSpLocks/>
        </xdr:cNvGrpSpPr>
      </xdr:nvGrpSpPr>
      <xdr:grpSpPr bwMode="auto">
        <a:xfrm>
          <a:off x="1803400" y="6448425"/>
          <a:ext cx="0" cy="104775"/>
          <a:chOff x="5475762" y="47760700"/>
          <a:chExt cx="314325" cy="230209"/>
        </a:xfrm>
      </xdr:grpSpPr>
      <xdr:cxnSp macro="">
        <xdr:nvCxnSpPr>
          <xdr:cNvPr id="543" name="Straight Connector 542">
            <a:extLst>
              <a:ext uri="{FF2B5EF4-FFF2-40B4-BE49-F238E27FC236}">
                <a16:creationId xmlns:a16="http://schemas.microsoft.com/office/drawing/2014/main" id="{C1C1634D-8D21-0CF9-956F-09C07CD64C8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44" name="Straight Connector 529">
            <a:extLst>
              <a:ext uri="{FF2B5EF4-FFF2-40B4-BE49-F238E27FC236}">
                <a16:creationId xmlns:a16="http://schemas.microsoft.com/office/drawing/2014/main" id="{B7DCDAF8-D062-69F0-E85E-8BD8295E35F4}"/>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545" name="Straight Connector 531">
            <a:extLst>
              <a:ext uri="{FF2B5EF4-FFF2-40B4-BE49-F238E27FC236}">
                <a16:creationId xmlns:a16="http://schemas.microsoft.com/office/drawing/2014/main" id="{59F72B08-A776-CBA5-CBC1-4DAEB1C617C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546" name="Straight Connector 533">
            <a:extLst>
              <a:ext uri="{FF2B5EF4-FFF2-40B4-BE49-F238E27FC236}">
                <a16:creationId xmlns:a16="http://schemas.microsoft.com/office/drawing/2014/main" id="{D2F09BB0-160B-3681-7904-9AF13CAF850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47" name="Straight Connector 535">
            <a:extLst>
              <a:ext uri="{FF2B5EF4-FFF2-40B4-BE49-F238E27FC236}">
                <a16:creationId xmlns:a16="http://schemas.microsoft.com/office/drawing/2014/main" id="{6DB8A5B7-70D2-74D4-D822-AE6A8B6C619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48" name="Straight Connector 537">
            <a:extLst>
              <a:ext uri="{FF2B5EF4-FFF2-40B4-BE49-F238E27FC236}">
                <a16:creationId xmlns:a16="http://schemas.microsoft.com/office/drawing/2014/main" id="{344D56BC-72A4-A92A-0B08-C482C548D10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549" name="Group 1008">
          <a:extLst>
            <a:ext uri="{FF2B5EF4-FFF2-40B4-BE49-F238E27FC236}">
              <a16:creationId xmlns:a16="http://schemas.microsoft.com/office/drawing/2014/main" id="{AA82C88B-7F4B-4B78-9D30-30659A42E158}"/>
            </a:ext>
          </a:extLst>
        </xdr:cNvPr>
        <xdr:cNvGrpSpPr>
          <a:grpSpLocks/>
        </xdr:cNvGrpSpPr>
      </xdr:nvGrpSpPr>
      <xdr:grpSpPr bwMode="auto">
        <a:xfrm>
          <a:off x="1803400" y="6448425"/>
          <a:ext cx="0" cy="104775"/>
          <a:chOff x="5475762" y="47760700"/>
          <a:chExt cx="314325" cy="230209"/>
        </a:xfrm>
      </xdr:grpSpPr>
      <xdr:cxnSp macro="">
        <xdr:nvCxnSpPr>
          <xdr:cNvPr id="550" name="Straight Connector 549">
            <a:extLst>
              <a:ext uri="{FF2B5EF4-FFF2-40B4-BE49-F238E27FC236}">
                <a16:creationId xmlns:a16="http://schemas.microsoft.com/office/drawing/2014/main" id="{9349BD8E-B85A-6FF0-E16F-4589192F7D1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51" name="Straight Connector 529">
            <a:extLst>
              <a:ext uri="{FF2B5EF4-FFF2-40B4-BE49-F238E27FC236}">
                <a16:creationId xmlns:a16="http://schemas.microsoft.com/office/drawing/2014/main" id="{2453DA4F-EF43-92F4-4427-E9ECF2FF7DC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552" name="Straight Connector 531">
            <a:extLst>
              <a:ext uri="{FF2B5EF4-FFF2-40B4-BE49-F238E27FC236}">
                <a16:creationId xmlns:a16="http://schemas.microsoft.com/office/drawing/2014/main" id="{748373CA-6C86-6467-A780-F0FDABC9666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553" name="Straight Connector 533">
            <a:extLst>
              <a:ext uri="{FF2B5EF4-FFF2-40B4-BE49-F238E27FC236}">
                <a16:creationId xmlns:a16="http://schemas.microsoft.com/office/drawing/2014/main" id="{A90537A6-A4F9-2B14-86F9-7C314F9C9ED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54" name="Straight Connector 535">
            <a:extLst>
              <a:ext uri="{FF2B5EF4-FFF2-40B4-BE49-F238E27FC236}">
                <a16:creationId xmlns:a16="http://schemas.microsoft.com/office/drawing/2014/main" id="{16200E29-730D-7A41-ECAD-FD4B27DACCA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55" name="Straight Connector 537">
            <a:extLst>
              <a:ext uri="{FF2B5EF4-FFF2-40B4-BE49-F238E27FC236}">
                <a16:creationId xmlns:a16="http://schemas.microsoft.com/office/drawing/2014/main" id="{0B865008-3A79-EB1D-C79A-4F2C8194095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556" name="Group 1008">
          <a:extLst>
            <a:ext uri="{FF2B5EF4-FFF2-40B4-BE49-F238E27FC236}">
              <a16:creationId xmlns:a16="http://schemas.microsoft.com/office/drawing/2014/main" id="{D935F270-272F-4502-82E7-A8B7532EC255}"/>
            </a:ext>
          </a:extLst>
        </xdr:cNvPr>
        <xdr:cNvGrpSpPr>
          <a:grpSpLocks/>
        </xdr:cNvGrpSpPr>
      </xdr:nvGrpSpPr>
      <xdr:grpSpPr bwMode="auto">
        <a:xfrm>
          <a:off x="1803400" y="6448425"/>
          <a:ext cx="0" cy="104775"/>
          <a:chOff x="5475762" y="47760700"/>
          <a:chExt cx="314325" cy="230209"/>
        </a:xfrm>
      </xdr:grpSpPr>
      <xdr:cxnSp macro="">
        <xdr:nvCxnSpPr>
          <xdr:cNvPr id="557" name="Straight Connector 556">
            <a:extLst>
              <a:ext uri="{FF2B5EF4-FFF2-40B4-BE49-F238E27FC236}">
                <a16:creationId xmlns:a16="http://schemas.microsoft.com/office/drawing/2014/main" id="{4F41F3BE-93F0-FA42-39B8-577E3116AC6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58" name="Straight Connector 529">
            <a:extLst>
              <a:ext uri="{FF2B5EF4-FFF2-40B4-BE49-F238E27FC236}">
                <a16:creationId xmlns:a16="http://schemas.microsoft.com/office/drawing/2014/main" id="{FDF1ADF8-7751-D1B3-6E89-27689F3DC54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559" name="Straight Connector 531">
            <a:extLst>
              <a:ext uri="{FF2B5EF4-FFF2-40B4-BE49-F238E27FC236}">
                <a16:creationId xmlns:a16="http://schemas.microsoft.com/office/drawing/2014/main" id="{5CA2F47B-470B-6C7F-82E8-6C738EF2063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560" name="Straight Connector 533">
            <a:extLst>
              <a:ext uri="{FF2B5EF4-FFF2-40B4-BE49-F238E27FC236}">
                <a16:creationId xmlns:a16="http://schemas.microsoft.com/office/drawing/2014/main" id="{806659C1-B0A2-2B15-7FE5-E7CD03573AD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61" name="Straight Connector 535">
            <a:extLst>
              <a:ext uri="{FF2B5EF4-FFF2-40B4-BE49-F238E27FC236}">
                <a16:creationId xmlns:a16="http://schemas.microsoft.com/office/drawing/2014/main" id="{BA583FD1-24EA-AC85-4370-50A5CF81208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62" name="Straight Connector 537">
            <a:extLst>
              <a:ext uri="{FF2B5EF4-FFF2-40B4-BE49-F238E27FC236}">
                <a16:creationId xmlns:a16="http://schemas.microsoft.com/office/drawing/2014/main" id="{A9F1D0C2-F1F4-8447-B650-A1BA45605E6C}"/>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563" name="Group 1008">
          <a:extLst>
            <a:ext uri="{FF2B5EF4-FFF2-40B4-BE49-F238E27FC236}">
              <a16:creationId xmlns:a16="http://schemas.microsoft.com/office/drawing/2014/main" id="{6E9C1BC7-B2DB-4E34-83C6-87E706FEFD3B}"/>
            </a:ext>
          </a:extLst>
        </xdr:cNvPr>
        <xdr:cNvGrpSpPr>
          <a:grpSpLocks/>
        </xdr:cNvGrpSpPr>
      </xdr:nvGrpSpPr>
      <xdr:grpSpPr bwMode="auto">
        <a:xfrm>
          <a:off x="1803400" y="6448425"/>
          <a:ext cx="0" cy="104775"/>
          <a:chOff x="5475762" y="47760700"/>
          <a:chExt cx="314325" cy="230209"/>
        </a:xfrm>
      </xdr:grpSpPr>
      <xdr:cxnSp macro="">
        <xdr:nvCxnSpPr>
          <xdr:cNvPr id="564" name="Straight Connector 563">
            <a:extLst>
              <a:ext uri="{FF2B5EF4-FFF2-40B4-BE49-F238E27FC236}">
                <a16:creationId xmlns:a16="http://schemas.microsoft.com/office/drawing/2014/main" id="{C1374F39-9766-92C5-D17A-33825CEB50D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65" name="Straight Connector 529">
            <a:extLst>
              <a:ext uri="{FF2B5EF4-FFF2-40B4-BE49-F238E27FC236}">
                <a16:creationId xmlns:a16="http://schemas.microsoft.com/office/drawing/2014/main" id="{4C5F5DE8-E1FD-E897-C4DC-D593844E5E4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566" name="Straight Connector 531">
            <a:extLst>
              <a:ext uri="{FF2B5EF4-FFF2-40B4-BE49-F238E27FC236}">
                <a16:creationId xmlns:a16="http://schemas.microsoft.com/office/drawing/2014/main" id="{3451E268-C4CE-5E75-377D-B094B3384EE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567" name="Straight Connector 533">
            <a:extLst>
              <a:ext uri="{FF2B5EF4-FFF2-40B4-BE49-F238E27FC236}">
                <a16:creationId xmlns:a16="http://schemas.microsoft.com/office/drawing/2014/main" id="{2CE7F579-A372-FACE-B001-585F1C53A05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68" name="Straight Connector 535">
            <a:extLst>
              <a:ext uri="{FF2B5EF4-FFF2-40B4-BE49-F238E27FC236}">
                <a16:creationId xmlns:a16="http://schemas.microsoft.com/office/drawing/2014/main" id="{FC6B7724-A962-E9B7-030C-7E9E3903364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69" name="Straight Connector 537">
            <a:extLst>
              <a:ext uri="{FF2B5EF4-FFF2-40B4-BE49-F238E27FC236}">
                <a16:creationId xmlns:a16="http://schemas.microsoft.com/office/drawing/2014/main" id="{A7BC837C-5992-ABAD-AF21-B49B33B9CEF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32</xdr:row>
      <xdr:rowOff>104775</xdr:rowOff>
    </xdr:from>
    <xdr:to>
      <xdr:col>6</xdr:col>
      <xdr:colOff>0</xdr:colOff>
      <xdr:row>33</xdr:row>
      <xdr:rowOff>19050</xdr:rowOff>
    </xdr:to>
    <xdr:grpSp>
      <xdr:nvGrpSpPr>
        <xdr:cNvPr id="570" name="Group 1008">
          <a:extLst>
            <a:ext uri="{FF2B5EF4-FFF2-40B4-BE49-F238E27FC236}">
              <a16:creationId xmlns:a16="http://schemas.microsoft.com/office/drawing/2014/main" id="{4C0E855F-7C59-4470-A16A-D30AF970CE94}"/>
            </a:ext>
          </a:extLst>
        </xdr:cNvPr>
        <xdr:cNvGrpSpPr>
          <a:grpSpLocks/>
        </xdr:cNvGrpSpPr>
      </xdr:nvGrpSpPr>
      <xdr:grpSpPr bwMode="auto">
        <a:xfrm>
          <a:off x="1803400" y="6448425"/>
          <a:ext cx="0" cy="104775"/>
          <a:chOff x="5475762" y="47760700"/>
          <a:chExt cx="314325" cy="230209"/>
        </a:xfrm>
      </xdr:grpSpPr>
      <xdr:cxnSp macro="">
        <xdr:nvCxnSpPr>
          <xdr:cNvPr id="571" name="Straight Connector 570">
            <a:extLst>
              <a:ext uri="{FF2B5EF4-FFF2-40B4-BE49-F238E27FC236}">
                <a16:creationId xmlns:a16="http://schemas.microsoft.com/office/drawing/2014/main" id="{B9EF5328-6A5D-8AF1-7A6F-A0AF268127F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72" name="Straight Connector 529">
            <a:extLst>
              <a:ext uri="{FF2B5EF4-FFF2-40B4-BE49-F238E27FC236}">
                <a16:creationId xmlns:a16="http://schemas.microsoft.com/office/drawing/2014/main" id="{7778EACB-03DF-612D-3BAB-EA3AE6CB670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573" name="Straight Connector 531">
            <a:extLst>
              <a:ext uri="{FF2B5EF4-FFF2-40B4-BE49-F238E27FC236}">
                <a16:creationId xmlns:a16="http://schemas.microsoft.com/office/drawing/2014/main" id="{6BB39DA1-6F63-43A9-A10A-3C4B85ACFE3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574" name="Straight Connector 533">
            <a:extLst>
              <a:ext uri="{FF2B5EF4-FFF2-40B4-BE49-F238E27FC236}">
                <a16:creationId xmlns:a16="http://schemas.microsoft.com/office/drawing/2014/main" id="{C4EDC5BA-22B5-7BC0-CCB5-113256BBC97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75" name="Straight Connector 535">
            <a:extLst>
              <a:ext uri="{FF2B5EF4-FFF2-40B4-BE49-F238E27FC236}">
                <a16:creationId xmlns:a16="http://schemas.microsoft.com/office/drawing/2014/main" id="{BD82010C-1ED7-092C-21EF-EE2646DFB4F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576" name="Straight Connector 537">
            <a:extLst>
              <a:ext uri="{FF2B5EF4-FFF2-40B4-BE49-F238E27FC236}">
                <a16:creationId xmlns:a16="http://schemas.microsoft.com/office/drawing/2014/main" id="{79AA1EEE-1A45-A5F0-F6EB-FA34D638B704}"/>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29</xdr:row>
      <xdr:rowOff>57150</xdr:rowOff>
    </xdr:from>
    <xdr:to>
      <xdr:col>17</xdr:col>
      <xdr:colOff>0</xdr:colOff>
      <xdr:row>31</xdr:row>
      <xdr:rowOff>0</xdr:rowOff>
    </xdr:to>
    <xdr:sp macro="" textlink="">
      <xdr:nvSpPr>
        <xdr:cNvPr id="577" name="AutoShape 46">
          <a:extLst>
            <a:ext uri="{FF2B5EF4-FFF2-40B4-BE49-F238E27FC236}">
              <a16:creationId xmlns:a16="http://schemas.microsoft.com/office/drawing/2014/main" id="{E13AE6FB-DA66-4004-B4F8-4A5F36601DAF}"/>
            </a:ext>
          </a:extLst>
        </xdr:cNvPr>
        <xdr:cNvSpPr>
          <a:spLocks noChangeArrowheads="1"/>
        </xdr:cNvSpPr>
      </xdr:nvSpPr>
      <xdr:spPr bwMode="auto">
        <a:xfrm>
          <a:off x="4895850" y="562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29</xdr:row>
      <xdr:rowOff>57150</xdr:rowOff>
    </xdr:from>
    <xdr:to>
      <xdr:col>19</xdr:col>
      <xdr:colOff>0</xdr:colOff>
      <xdr:row>31</xdr:row>
      <xdr:rowOff>0</xdr:rowOff>
    </xdr:to>
    <xdr:sp macro="" textlink="">
      <xdr:nvSpPr>
        <xdr:cNvPr id="578" name="AutoShape 46">
          <a:extLst>
            <a:ext uri="{FF2B5EF4-FFF2-40B4-BE49-F238E27FC236}">
              <a16:creationId xmlns:a16="http://schemas.microsoft.com/office/drawing/2014/main" id="{7424FD70-497B-4E42-BBFF-D22A94ED936D}"/>
            </a:ext>
          </a:extLst>
        </xdr:cNvPr>
        <xdr:cNvSpPr>
          <a:spLocks noChangeArrowheads="1"/>
        </xdr:cNvSpPr>
      </xdr:nvSpPr>
      <xdr:spPr bwMode="auto">
        <a:xfrm>
          <a:off x="5467350" y="562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29</xdr:row>
      <xdr:rowOff>57150</xdr:rowOff>
    </xdr:from>
    <xdr:to>
      <xdr:col>21</xdr:col>
      <xdr:colOff>0</xdr:colOff>
      <xdr:row>31</xdr:row>
      <xdr:rowOff>0</xdr:rowOff>
    </xdr:to>
    <xdr:sp macro="" textlink="">
      <xdr:nvSpPr>
        <xdr:cNvPr id="579" name="AutoShape 46">
          <a:extLst>
            <a:ext uri="{FF2B5EF4-FFF2-40B4-BE49-F238E27FC236}">
              <a16:creationId xmlns:a16="http://schemas.microsoft.com/office/drawing/2014/main" id="{535A664A-7FBF-4C49-923B-5F9C0D498C96}"/>
            </a:ext>
          </a:extLst>
        </xdr:cNvPr>
        <xdr:cNvSpPr>
          <a:spLocks noChangeArrowheads="1"/>
        </xdr:cNvSpPr>
      </xdr:nvSpPr>
      <xdr:spPr bwMode="auto">
        <a:xfrm>
          <a:off x="6038850" y="562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29</xdr:row>
      <xdr:rowOff>38878</xdr:rowOff>
    </xdr:from>
    <xdr:to>
      <xdr:col>23</xdr:col>
      <xdr:colOff>0</xdr:colOff>
      <xdr:row>31</xdr:row>
      <xdr:rowOff>0</xdr:rowOff>
    </xdr:to>
    <xdr:sp macro="" textlink="">
      <xdr:nvSpPr>
        <xdr:cNvPr id="580" name="AutoShape 46">
          <a:extLst>
            <a:ext uri="{FF2B5EF4-FFF2-40B4-BE49-F238E27FC236}">
              <a16:creationId xmlns:a16="http://schemas.microsoft.com/office/drawing/2014/main" id="{95032B39-EA4F-41BA-917A-EE12EF37BEAD}"/>
            </a:ext>
          </a:extLst>
        </xdr:cNvPr>
        <xdr:cNvSpPr>
          <a:spLocks noChangeArrowheads="1"/>
        </xdr:cNvSpPr>
      </xdr:nvSpPr>
      <xdr:spPr bwMode="auto">
        <a:xfrm>
          <a:off x="7075714" y="5841352"/>
          <a:ext cx="340179" cy="349898"/>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24</xdr:col>
      <xdr:colOff>0</xdr:colOff>
      <xdr:row>29</xdr:row>
      <xdr:rowOff>57150</xdr:rowOff>
    </xdr:from>
    <xdr:to>
      <xdr:col>25</xdr:col>
      <xdr:colOff>0</xdr:colOff>
      <xdr:row>31</xdr:row>
      <xdr:rowOff>0</xdr:rowOff>
    </xdr:to>
    <xdr:sp macro="" textlink="">
      <xdr:nvSpPr>
        <xdr:cNvPr id="581" name="AutoShape 46">
          <a:extLst>
            <a:ext uri="{FF2B5EF4-FFF2-40B4-BE49-F238E27FC236}">
              <a16:creationId xmlns:a16="http://schemas.microsoft.com/office/drawing/2014/main" id="{06743E38-BF83-4B69-9CF1-15B031A82ACD}"/>
            </a:ext>
          </a:extLst>
        </xdr:cNvPr>
        <xdr:cNvSpPr>
          <a:spLocks noChangeArrowheads="1"/>
        </xdr:cNvSpPr>
      </xdr:nvSpPr>
      <xdr:spPr bwMode="auto">
        <a:xfrm>
          <a:off x="7181850" y="562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26</xdr:col>
      <xdr:colOff>0</xdr:colOff>
      <xdr:row>29</xdr:row>
      <xdr:rowOff>57150</xdr:rowOff>
    </xdr:from>
    <xdr:to>
      <xdr:col>27</xdr:col>
      <xdr:colOff>0</xdr:colOff>
      <xdr:row>31</xdr:row>
      <xdr:rowOff>0</xdr:rowOff>
    </xdr:to>
    <xdr:sp macro="" textlink="">
      <xdr:nvSpPr>
        <xdr:cNvPr id="582" name="AutoShape 46">
          <a:extLst>
            <a:ext uri="{FF2B5EF4-FFF2-40B4-BE49-F238E27FC236}">
              <a16:creationId xmlns:a16="http://schemas.microsoft.com/office/drawing/2014/main" id="{795930AA-F61B-429F-BFFE-BCC27E9F37F9}"/>
            </a:ext>
          </a:extLst>
        </xdr:cNvPr>
        <xdr:cNvSpPr>
          <a:spLocks noChangeArrowheads="1"/>
        </xdr:cNvSpPr>
      </xdr:nvSpPr>
      <xdr:spPr bwMode="auto">
        <a:xfrm>
          <a:off x="7753350" y="562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28</xdr:col>
      <xdr:colOff>0</xdr:colOff>
      <xdr:row>29</xdr:row>
      <xdr:rowOff>57150</xdr:rowOff>
    </xdr:from>
    <xdr:to>
      <xdr:col>29</xdr:col>
      <xdr:colOff>0</xdr:colOff>
      <xdr:row>31</xdr:row>
      <xdr:rowOff>0</xdr:rowOff>
    </xdr:to>
    <xdr:sp macro="" textlink="">
      <xdr:nvSpPr>
        <xdr:cNvPr id="583" name="AutoShape 46">
          <a:extLst>
            <a:ext uri="{FF2B5EF4-FFF2-40B4-BE49-F238E27FC236}">
              <a16:creationId xmlns:a16="http://schemas.microsoft.com/office/drawing/2014/main" id="{3FF5D3AF-055F-4846-B408-858821E14D62}"/>
            </a:ext>
          </a:extLst>
        </xdr:cNvPr>
        <xdr:cNvSpPr>
          <a:spLocks noChangeArrowheads="1"/>
        </xdr:cNvSpPr>
      </xdr:nvSpPr>
      <xdr:spPr bwMode="auto">
        <a:xfrm>
          <a:off x="8382000" y="562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30</xdr:col>
      <xdr:colOff>0</xdr:colOff>
      <xdr:row>29</xdr:row>
      <xdr:rowOff>57150</xdr:rowOff>
    </xdr:from>
    <xdr:to>
      <xdr:col>31</xdr:col>
      <xdr:colOff>0</xdr:colOff>
      <xdr:row>31</xdr:row>
      <xdr:rowOff>0</xdr:rowOff>
    </xdr:to>
    <xdr:sp macro="" textlink="">
      <xdr:nvSpPr>
        <xdr:cNvPr id="584" name="AutoShape 46">
          <a:extLst>
            <a:ext uri="{FF2B5EF4-FFF2-40B4-BE49-F238E27FC236}">
              <a16:creationId xmlns:a16="http://schemas.microsoft.com/office/drawing/2014/main" id="{D56CCA41-A519-4035-95FC-738FFC553613}"/>
            </a:ext>
          </a:extLst>
        </xdr:cNvPr>
        <xdr:cNvSpPr>
          <a:spLocks noChangeArrowheads="1"/>
        </xdr:cNvSpPr>
      </xdr:nvSpPr>
      <xdr:spPr bwMode="auto">
        <a:xfrm>
          <a:off x="8953500" y="562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32</xdr:col>
      <xdr:colOff>0</xdr:colOff>
      <xdr:row>29</xdr:row>
      <xdr:rowOff>57150</xdr:rowOff>
    </xdr:from>
    <xdr:to>
      <xdr:col>33</xdr:col>
      <xdr:colOff>0</xdr:colOff>
      <xdr:row>31</xdr:row>
      <xdr:rowOff>0</xdr:rowOff>
    </xdr:to>
    <xdr:sp macro="" textlink="">
      <xdr:nvSpPr>
        <xdr:cNvPr id="585" name="AutoShape 46">
          <a:extLst>
            <a:ext uri="{FF2B5EF4-FFF2-40B4-BE49-F238E27FC236}">
              <a16:creationId xmlns:a16="http://schemas.microsoft.com/office/drawing/2014/main" id="{781F9D14-C1C9-4193-9709-58D8BC74F655}"/>
            </a:ext>
          </a:extLst>
        </xdr:cNvPr>
        <xdr:cNvSpPr>
          <a:spLocks noChangeArrowheads="1"/>
        </xdr:cNvSpPr>
      </xdr:nvSpPr>
      <xdr:spPr bwMode="auto">
        <a:xfrm>
          <a:off x="9525000" y="562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34</xdr:col>
      <xdr:colOff>0</xdr:colOff>
      <xdr:row>29</xdr:row>
      <xdr:rowOff>57150</xdr:rowOff>
    </xdr:from>
    <xdr:to>
      <xdr:col>35</xdr:col>
      <xdr:colOff>0</xdr:colOff>
      <xdr:row>31</xdr:row>
      <xdr:rowOff>0</xdr:rowOff>
    </xdr:to>
    <xdr:sp macro="" textlink="">
      <xdr:nvSpPr>
        <xdr:cNvPr id="586" name="AutoShape 46">
          <a:extLst>
            <a:ext uri="{FF2B5EF4-FFF2-40B4-BE49-F238E27FC236}">
              <a16:creationId xmlns:a16="http://schemas.microsoft.com/office/drawing/2014/main" id="{C4903491-0D05-47D4-9CF6-31E6269544A2}"/>
            </a:ext>
          </a:extLst>
        </xdr:cNvPr>
        <xdr:cNvSpPr>
          <a:spLocks noChangeArrowheads="1"/>
        </xdr:cNvSpPr>
      </xdr:nvSpPr>
      <xdr:spPr bwMode="auto">
        <a:xfrm>
          <a:off x="10096500" y="562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36</xdr:col>
      <xdr:colOff>0</xdr:colOff>
      <xdr:row>29</xdr:row>
      <xdr:rowOff>57150</xdr:rowOff>
    </xdr:from>
    <xdr:to>
      <xdr:col>37</xdr:col>
      <xdr:colOff>0</xdr:colOff>
      <xdr:row>31</xdr:row>
      <xdr:rowOff>0</xdr:rowOff>
    </xdr:to>
    <xdr:sp macro="" textlink="">
      <xdr:nvSpPr>
        <xdr:cNvPr id="587" name="AutoShape 46">
          <a:extLst>
            <a:ext uri="{FF2B5EF4-FFF2-40B4-BE49-F238E27FC236}">
              <a16:creationId xmlns:a16="http://schemas.microsoft.com/office/drawing/2014/main" id="{61998B2D-911A-4464-86FF-231D02676EFA}"/>
            </a:ext>
          </a:extLst>
        </xdr:cNvPr>
        <xdr:cNvSpPr>
          <a:spLocks noChangeArrowheads="1"/>
        </xdr:cNvSpPr>
      </xdr:nvSpPr>
      <xdr:spPr bwMode="auto">
        <a:xfrm>
          <a:off x="11324167" y="5761567"/>
          <a:ext cx="38100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38</xdr:col>
      <xdr:colOff>0</xdr:colOff>
      <xdr:row>29</xdr:row>
      <xdr:rowOff>57150</xdr:rowOff>
    </xdr:from>
    <xdr:to>
      <xdr:col>39</xdr:col>
      <xdr:colOff>0</xdr:colOff>
      <xdr:row>31</xdr:row>
      <xdr:rowOff>0</xdr:rowOff>
    </xdr:to>
    <xdr:sp macro="" textlink="">
      <xdr:nvSpPr>
        <xdr:cNvPr id="588" name="AutoShape 46">
          <a:extLst>
            <a:ext uri="{FF2B5EF4-FFF2-40B4-BE49-F238E27FC236}">
              <a16:creationId xmlns:a16="http://schemas.microsoft.com/office/drawing/2014/main" id="{5619657E-2596-4475-9C8D-904B4609030E}"/>
            </a:ext>
          </a:extLst>
        </xdr:cNvPr>
        <xdr:cNvSpPr>
          <a:spLocks noChangeArrowheads="1"/>
        </xdr:cNvSpPr>
      </xdr:nvSpPr>
      <xdr:spPr bwMode="auto">
        <a:xfrm>
          <a:off x="11239500" y="562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40</xdr:col>
      <xdr:colOff>0</xdr:colOff>
      <xdr:row>29</xdr:row>
      <xdr:rowOff>0</xdr:rowOff>
    </xdr:from>
    <xdr:to>
      <xdr:col>40</xdr:col>
      <xdr:colOff>330459</xdr:colOff>
      <xdr:row>31</xdr:row>
      <xdr:rowOff>0</xdr:rowOff>
    </xdr:to>
    <xdr:sp macro="" textlink="">
      <xdr:nvSpPr>
        <xdr:cNvPr id="589" name="AutoShape 46">
          <a:extLst>
            <a:ext uri="{FF2B5EF4-FFF2-40B4-BE49-F238E27FC236}">
              <a16:creationId xmlns:a16="http://schemas.microsoft.com/office/drawing/2014/main" id="{449A7208-C138-44FF-8215-E7B7B05DDD51}"/>
            </a:ext>
          </a:extLst>
        </xdr:cNvPr>
        <xdr:cNvSpPr>
          <a:spLocks noChangeArrowheads="1"/>
        </xdr:cNvSpPr>
      </xdr:nvSpPr>
      <xdr:spPr bwMode="auto">
        <a:xfrm>
          <a:off x="12771276" y="5802474"/>
          <a:ext cx="330459" cy="38877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42</xdr:col>
      <xdr:colOff>0</xdr:colOff>
      <xdr:row>29</xdr:row>
      <xdr:rowOff>9720</xdr:rowOff>
    </xdr:from>
    <xdr:to>
      <xdr:col>43</xdr:col>
      <xdr:colOff>0</xdr:colOff>
      <xdr:row>31</xdr:row>
      <xdr:rowOff>0</xdr:rowOff>
    </xdr:to>
    <xdr:sp macro="" textlink="">
      <xdr:nvSpPr>
        <xdr:cNvPr id="590" name="AutoShape 46">
          <a:extLst>
            <a:ext uri="{FF2B5EF4-FFF2-40B4-BE49-F238E27FC236}">
              <a16:creationId xmlns:a16="http://schemas.microsoft.com/office/drawing/2014/main" id="{10114127-6F41-4170-8564-9BF473CB32B2}"/>
            </a:ext>
          </a:extLst>
        </xdr:cNvPr>
        <xdr:cNvSpPr>
          <a:spLocks noChangeArrowheads="1"/>
        </xdr:cNvSpPr>
      </xdr:nvSpPr>
      <xdr:spPr bwMode="auto">
        <a:xfrm>
          <a:off x="13393316" y="5812194"/>
          <a:ext cx="340179" cy="37905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44</xdr:col>
      <xdr:colOff>0</xdr:colOff>
      <xdr:row>29</xdr:row>
      <xdr:rowOff>57150</xdr:rowOff>
    </xdr:from>
    <xdr:to>
      <xdr:col>45</xdr:col>
      <xdr:colOff>0</xdr:colOff>
      <xdr:row>31</xdr:row>
      <xdr:rowOff>0</xdr:rowOff>
    </xdr:to>
    <xdr:sp macro="" textlink="">
      <xdr:nvSpPr>
        <xdr:cNvPr id="591" name="AutoShape 46">
          <a:extLst>
            <a:ext uri="{FF2B5EF4-FFF2-40B4-BE49-F238E27FC236}">
              <a16:creationId xmlns:a16="http://schemas.microsoft.com/office/drawing/2014/main" id="{51AB73E6-728A-4EED-8811-3E234590EE0A}"/>
            </a:ext>
          </a:extLst>
        </xdr:cNvPr>
        <xdr:cNvSpPr>
          <a:spLocks noChangeArrowheads="1"/>
        </xdr:cNvSpPr>
      </xdr:nvSpPr>
      <xdr:spPr bwMode="auto">
        <a:xfrm>
          <a:off x="12954000" y="562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29</xdr:row>
      <xdr:rowOff>57150</xdr:rowOff>
    </xdr:from>
    <xdr:to>
      <xdr:col>11</xdr:col>
      <xdr:colOff>0</xdr:colOff>
      <xdr:row>31</xdr:row>
      <xdr:rowOff>0</xdr:rowOff>
    </xdr:to>
    <xdr:sp macro="" textlink="">
      <xdr:nvSpPr>
        <xdr:cNvPr id="592" name="AutoShape 46">
          <a:extLst>
            <a:ext uri="{FF2B5EF4-FFF2-40B4-BE49-F238E27FC236}">
              <a16:creationId xmlns:a16="http://schemas.microsoft.com/office/drawing/2014/main" id="{5129AFA6-3EB1-4B6D-8C9D-F9CFB62E621C}"/>
            </a:ext>
          </a:extLst>
        </xdr:cNvPr>
        <xdr:cNvSpPr>
          <a:spLocks noChangeArrowheads="1"/>
        </xdr:cNvSpPr>
      </xdr:nvSpPr>
      <xdr:spPr bwMode="auto">
        <a:xfrm>
          <a:off x="3181350" y="562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29</xdr:row>
      <xdr:rowOff>57150</xdr:rowOff>
    </xdr:from>
    <xdr:to>
      <xdr:col>13</xdr:col>
      <xdr:colOff>0</xdr:colOff>
      <xdr:row>31</xdr:row>
      <xdr:rowOff>0</xdr:rowOff>
    </xdr:to>
    <xdr:sp macro="" textlink="">
      <xdr:nvSpPr>
        <xdr:cNvPr id="593" name="AutoShape 46">
          <a:extLst>
            <a:ext uri="{FF2B5EF4-FFF2-40B4-BE49-F238E27FC236}">
              <a16:creationId xmlns:a16="http://schemas.microsoft.com/office/drawing/2014/main" id="{733F461B-B3C8-4141-810E-F12A39659743}"/>
            </a:ext>
          </a:extLst>
        </xdr:cNvPr>
        <xdr:cNvSpPr>
          <a:spLocks noChangeArrowheads="1"/>
        </xdr:cNvSpPr>
      </xdr:nvSpPr>
      <xdr:spPr bwMode="auto">
        <a:xfrm>
          <a:off x="3752850" y="562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29</xdr:row>
      <xdr:rowOff>57150</xdr:rowOff>
    </xdr:from>
    <xdr:to>
      <xdr:col>15</xdr:col>
      <xdr:colOff>0</xdr:colOff>
      <xdr:row>31</xdr:row>
      <xdr:rowOff>0</xdr:rowOff>
    </xdr:to>
    <xdr:sp macro="" textlink="">
      <xdr:nvSpPr>
        <xdr:cNvPr id="594" name="AutoShape 46">
          <a:extLst>
            <a:ext uri="{FF2B5EF4-FFF2-40B4-BE49-F238E27FC236}">
              <a16:creationId xmlns:a16="http://schemas.microsoft.com/office/drawing/2014/main" id="{9DB798BC-D51B-4F6C-A7CD-1582D8AA6BA7}"/>
            </a:ext>
          </a:extLst>
        </xdr:cNvPr>
        <xdr:cNvSpPr>
          <a:spLocks noChangeArrowheads="1"/>
        </xdr:cNvSpPr>
      </xdr:nvSpPr>
      <xdr:spPr bwMode="auto">
        <a:xfrm>
          <a:off x="4324350" y="562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8</xdr:col>
      <xdr:colOff>0</xdr:colOff>
      <xdr:row>29</xdr:row>
      <xdr:rowOff>57150</xdr:rowOff>
    </xdr:from>
    <xdr:to>
      <xdr:col>9</xdr:col>
      <xdr:colOff>0</xdr:colOff>
      <xdr:row>31</xdr:row>
      <xdr:rowOff>0</xdr:rowOff>
    </xdr:to>
    <xdr:sp macro="" textlink="">
      <xdr:nvSpPr>
        <xdr:cNvPr id="595" name="AutoShape 46">
          <a:extLst>
            <a:ext uri="{FF2B5EF4-FFF2-40B4-BE49-F238E27FC236}">
              <a16:creationId xmlns:a16="http://schemas.microsoft.com/office/drawing/2014/main" id="{1EBF03DF-277E-4997-9598-5E2290A089AE}"/>
            </a:ext>
          </a:extLst>
        </xdr:cNvPr>
        <xdr:cNvSpPr>
          <a:spLocks noChangeArrowheads="1"/>
        </xdr:cNvSpPr>
      </xdr:nvSpPr>
      <xdr:spPr bwMode="auto">
        <a:xfrm>
          <a:off x="2409825" y="5629275"/>
          <a:ext cx="48577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29</xdr:row>
      <xdr:rowOff>57150</xdr:rowOff>
    </xdr:from>
    <xdr:to>
      <xdr:col>7</xdr:col>
      <xdr:colOff>0</xdr:colOff>
      <xdr:row>31</xdr:row>
      <xdr:rowOff>0</xdr:rowOff>
    </xdr:to>
    <xdr:sp macro="" textlink="">
      <xdr:nvSpPr>
        <xdr:cNvPr id="596" name="AutoShape 46">
          <a:extLst>
            <a:ext uri="{FF2B5EF4-FFF2-40B4-BE49-F238E27FC236}">
              <a16:creationId xmlns:a16="http://schemas.microsoft.com/office/drawing/2014/main" id="{A8769E73-65F6-4BB5-AD8A-82E86CF10BA5}"/>
            </a:ext>
          </a:extLst>
        </xdr:cNvPr>
        <xdr:cNvSpPr>
          <a:spLocks noChangeArrowheads="1"/>
        </xdr:cNvSpPr>
      </xdr:nvSpPr>
      <xdr:spPr bwMode="auto">
        <a:xfrm>
          <a:off x="1819275" y="5629275"/>
          <a:ext cx="35242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xdr:col>
      <xdr:colOff>0</xdr:colOff>
      <xdr:row>29</xdr:row>
      <xdr:rowOff>57150</xdr:rowOff>
    </xdr:from>
    <xdr:to>
      <xdr:col>5</xdr:col>
      <xdr:colOff>0</xdr:colOff>
      <xdr:row>31</xdr:row>
      <xdr:rowOff>0</xdr:rowOff>
    </xdr:to>
    <xdr:sp macro="" textlink="">
      <xdr:nvSpPr>
        <xdr:cNvPr id="597" name="AutoShape 46">
          <a:extLst>
            <a:ext uri="{FF2B5EF4-FFF2-40B4-BE49-F238E27FC236}">
              <a16:creationId xmlns:a16="http://schemas.microsoft.com/office/drawing/2014/main" id="{75C02319-6A20-437F-AB13-2E3C4460E9E2}"/>
            </a:ext>
          </a:extLst>
        </xdr:cNvPr>
        <xdr:cNvSpPr>
          <a:spLocks noChangeArrowheads="1"/>
        </xdr:cNvSpPr>
      </xdr:nvSpPr>
      <xdr:spPr bwMode="auto">
        <a:xfrm>
          <a:off x="1095375" y="5629275"/>
          <a:ext cx="4381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xdr:col>
      <xdr:colOff>0</xdr:colOff>
      <xdr:row>29</xdr:row>
      <xdr:rowOff>57150</xdr:rowOff>
    </xdr:from>
    <xdr:to>
      <xdr:col>3</xdr:col>
      <xdr:colOff>0</xdr:colOff>
      <xdr:row>31</xdr:row>
      <xdr:rowOff>0</xdr:rowOff>
    </xdr:to>
    <xdr:sp macro="" textlink="">
      <xdr:nvSpPr>
        <xdr:cNvPr id="598" name="AutoShape 46">
          <a:extLst>
            <a:ext uri="{FF2B5EF4-FFF2-40B4-BE49-F238E27FC236}">
              <a16:creationId xmlns:a16="http://schemas.microsoft.com/office/drawing/2014/main" id="{222ACE7C-BFDA-4C1C-90C8-91260C31FBEB}"/>
            </a:ext>
          </a:extLst>
        </xdr:cNvPr>
        <xdr:cNvSpPr>
          <a:spLocks noChangeArrowheads="1"/>
        </xdr:cNvSpPr>
      </xdr:nvSpPr>
      <xdr:spPr bwMode="auto">
        <a:xfrm>
          <a:off x="523875" y="562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40</xdr:row>
      <xdr:rowOff>104775</xdr:rowOff>
    </xdr:from>
    <xdr:to>
      <xdr:col>6</xdr:col>
      <xdr:colOff>0</xdr:colOff>
      <xdr:row>41</xdr:row>
      <xdr:rowOff>19050</xdr:rowOff>
    </xdr:to>
    <xdr:grpSp>
      <xdr:nvGrpSpPr>
        <xdr:cNvPr id="599" name="Group 1008">
          <a:extLst>
            <a:ext uri="{FF2B5EF4-FFF2-40B4-BE49-F238E27FC236}">
              <a16:creationId xmlns:a16="http://schemas.microsoft.com/office/drawing/2014/main" id="{92008DBF-DC89-44BB-9890-8C53B30D5362}"/>
            </a:ext>
          </a:extLst>
        </xdr:cNvPr>
        <xdr:cNvGrpSpPr>
          <a:grpSpLocks/>
        </xdr:cNvGrpSpPr>
      </xdr:nvGrpSpPr>
      <xdr:grpSpPr bwMode="auto">
        <a:xfrm>
          <a:off x="1803400" y="8035925"/>
          <a:ext cx="0" cy="104775"/>
          <a:chOff x="5475762" y="47760700"/>
          <a:chExt cx="314325" cy="230209"/>
        </a:xfrm>
      </xdr:grpSpPr>
      <xdr:cxnSp macro="">
        <xdr:nvCxnSpPr>
          <xdr:cNvPr id="600" name="Straight Connector 599">
            <a:extLst>
              <a:ext uri="{FF2B5EF4-FFF2-40B4-BE49-F238E27FC236}">
                <a16:creationId xmlns:a16="http://schemas.microsoft.com/office/drawing/2014/main" id="{2F017888-EE61-F072-0AE1-54A51B4443B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01" name="Straight Connector 529">
            <a:extLst>
              <a:ext uri="{FF2B5EF4-FFF2-40B4-BE49-F238E27FC236}">
                <a16:creationId xmlns:a16="http://schemas.microsoft.com/office/drawing/2014/main" id="{E157E95B-CAFC-18DA-0AF2-A07E5084542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602" name="Straight Connector 531">
            <a:extLst>
              <a:ext uri="{FF2B5EF4-FFF2-40B4-BE49-F238E27FC236}">
                <a16:creationId xmlns:a16="http://schemas.microsoft.com/office/drawing/2014/main" id="{1811B8AC-3382-753D-1288-CDC9062C947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603" name="Straight Connector 533">
            <a:extLst>
              <a:ext uri="{FF2B5EF4-FFF2-40B4-BE49-F238E27FC236}">
                <a16:creationId xmlns:a16="http://schemas.microsoft.com/office/drawing/2014/main" id="{C7FC686B-22AB-AC9E-7AFB-AA66B8341AE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04" name="Straight Connector 535">
            <a:extLst>
              <a:ext uri="{FF2B5EF4-FFF2-40B4-BE49-F238E27FC236}">
                <a16:creationId xmlns:a16="http://schemas.microsoft.com/office/drawing/2014/main" id="{177C99A2-FCEF-17D7-D48C-D502427E1CB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05" name="Straight Connector 537">
            <a:extLst>
              <a:ext uri="{FF2B5EF4-FFF2-40B4-BE49-F238E27FC236}">
                <a16:creationId xmlns:a16="http://schemas.microsoft.com/office/drawing/2014/main" id="{F0D27967-16BB-DFB7-880E-EFEE59836B1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606" name="Group 1008">
          <a:extLst>
            <a:ext uri="{FF2B5EF4-FFF2-40B4-BE49-F238E27FC236}">
              <a16:creationId xmlns:a16="http://schemas.microsoft.com/office/drawing/2014/main" id="{8E29C58B-31DE-426E-9DB5-AC6B3DDD8CCF}"/>
            </a:ext>
          </a:extLst>
        </xdr:cNvPr>
        <xdr:cNvGrpSpPr>
          <a:grpSpLocks/>
        </xdr:cNvGrpSpPr>
      </xdr:nvGrpSpPr>
      <xdr:grpSpPr bwMode="auto">
        <a:xfrm>
          <a:off x="1803400" y="8035925"/>
          <a:ext cx="0" cy="104775"/>
          <a:chOff x="5475762" y="47760700"/>
          <a:chExt cx="314325" cy="230209"/>
        </a:xfrm>
      </xdr:grpSpPr>
      <xdr:cxnSp macro="">
        <xdr:nvCxnSpPr>
          <xdr:cNvPr id="607" name="Straight Connector 606">
            <a:extLst>
              <a:ext uri="{FF2B5EF4-FFF2-40B4-BE49-F238E27FC236}">
                <a16:creationId xmlns:a16="http://schemas.microsoft.com/office/drawing/2014/main" id="{ED21BBC7-5A8F-68BC-1AB8-A3C85B2CECE8}"/>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08" name="Straight Connector 529">
            <a:extLst>
              <a:ext uri="{FF2B5EF4-FFF2-40B4-BE49-F238E27FC236}">
                <a16:creationId xmlns:a16="http://schemas.microsoft.com/office/drawing/2014/main" id="{6D5472A6-78CA-59F0-453F-F90551810AD6}"/>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609" name="Straight Connector 531">
            <a:extLst>
              <a:ext uri="{FF2B5EF4-FFF2-40B4-BE49-F238E27FC236}">
                <a16:creationId xmlns:a16="http://schemas.microsoft.com/office/drawing/2014/main" id="{5E825BAE-62FE-4AD6-37E8-B7DBFFED5B80}"/>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610" name="Straight Connector 533">
            <a:extLst>
              <a:ext uri="{FF2B5EF4-FFF2-40B4-BE49-F238E27FC236}">
                <a16:creationId xmlns:a16="http://schemas.microsoft.com/office/drawing/2014/main" id="{9AFA0843-C0A0-9F78-9288-9D843FAF0378}"/>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611" name="Straight Connector 535">
            <a:extLst>
              <a:ext uri="{FF2B5EF4-FFF2-40B4-BE49-F238E27FC236}">
                <a16:creationId xmlns:a16="http://schemas.microsoft.com/office/drawing/2014/main" id="{E592524D-9076-46CE-3F64-4476DC4EA37B}"/>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612" name="Straight Connector 537">
            <a:extLst>
              <a:ext uri="{FF2B5EF4-FFF2-40B4-BE49-F238E27FC236}">
                <a16:creationId xmlns:a16="http://schemas.microsoft.com/office/drawing/2014/main" id="{74F77D5D-ED30-99F5-2437-9504B302A699}"/>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133350</xdr:rowOff>
    </xdr:from>
    <xdr:to>
      <xdr:col>6</xdr:col>
      <xdr:colOff>0</xdr:colOff>
      <xdr:row>41</xdr:row>
      <xdr:rowOff>47625</xdr:rowOff>
    </xdr:to>
    <xdr:grpSp>
      <xdr:nvGrpSpPr>
        <xdr:cNvPr id="613" name="Group 1008">
          <a:extLst>
            <a:ext uri="{FF2B5EF4-FFF2-40B4-BE49-F238E27FC236}">
              <a16:creationId xmlns:a16="http://schemas.microsoft.com/office/drawing/2014/main" id="{BB97CB32-CF11-400C-B54A-FF212A6B3FC2}"/>
            </a:ext>
          </a:extLst>
        </xdr:cNvPr>
        <xdr:cNvGrpSpPr>
          <a:grpSpLocks/>
        </xdr:cNvGrpSpPr>
      </xdr:nvGrpSpPr>
      <xdr:grpSpPr bwMode="auto">
        <a:xfrm>
          <a:off x="1803400" y="8064500"/>
          <a:ext cx="0" cy="104775"/>
          <a:chOff x="5475762" y="47760700"/>
          <a:chExt cx="314325" cy="230209"/>
        </a:xfrm>
      </xdr:grpSpPr>
      <xdr:cxnSp macro="">
        <xdr:nvCxnSpPr>
          <xdr:cNvPr id="614" name="Straight Connector 613">
            <a:extLst>
              <a:ext uri="{FF2B5EF4-FFF2-40B4-BE49-F238E27FC236}">
                <a16:creationId xmlns:a16="http://schemas.microsoft.com/office/drawing/2014/main" id="{173B9C04-CE2F-A7D4-B227-901641CC162F}"/>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15" name="Straight Connector 529">
            <a:extLst>
              <a:ext uri="{FF2B5EF4-FFF2-40B4-BE49-F238E27FC236}">
                <a16:creationId xmlns:a16="http://schemas.microsoft.com/office/drawing/2014/main" id="{4122B6D9-86A3-9469-DC8D-508BE78BDBE1}"/>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616" name="Straight Connector 531">
            <a:extLst>
              <a:ext uri="{FF2B5EF4-FFF2-40B4-BE49-F238E27FC236}">
                <a16:creationId xmlns:a16="http://schemas.microsoft.com/office/drawing/2014/main" id="{48FE55B8-A26D-2902-00B7-EF534B74231B}"/>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617" name="Straight Connector 533">
            <a:extLst>
              <a:ext uri="{FF2B5EF4-FFF2-40B4-BE49-F238E27FC236}">
                <a16:creationId xmlns:a16="http://schemas.microsoft.com/office/drawing/2014/main" id="{33A8114E-BAC0-BD30-6EB7-B60445193609}"/>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618" name="Straight Connector 535">
            <a:extLst>
              <a:ext uri="{FF2B5EF4-FFF2-40B4-BE49-F238E27FC236}">
                <a16:creationId xmlns:a16="http://schemas.microsoft.com/office/drawing/2014/main" id="{0C1AF804-66B9-48FC-E409-2E433A47966D}"/>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619" name="Straight Connector 537">
            <a:extLst>
              <a:ext uri="{FF2B5EF4-FFF2-40B4-BE49-F238E27FC236}">
                <a16:creationId xmlns:a16="http://schemas.microsoft.com/office/drawing/2014/main" id="{57BAF3B8-EE47-FC7D-D396-4B2A094FFC7D}"/>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133350</xdr:rowOff>
    </xdr:from>
    <xdr:to>
      <xdr:col>6</xdr:col>
      <xdr:colOff>0</xdr:colOff>
      <xdr:row>41</xdr:row>
      <xdr:rowOff>57150</xdr:rowOff>
    </xdr:to>
    <xdr:grpSp>
      <xdr:nvGrpSpPr>
        <xdr:cNvPr id="620" name="Group 1008">
          <a:extLst>
            <a:ext uri="{FF2B5EF4-FFF2-40B4-BE49-F238E27FC236}">
              <a16:creationId xmlns:a16="http://schemas.microsoft.com/office/drawing/2014/main" id="{01623365-3A71-4F22-965A-129E8D7ECDAB}"/>
            </a:ext>
          </a:extLst>
        </xdr:cNvPr>
        <xdr:cNvGrpSpPr>
          <a:grpSpLocks/>
        </xdr:cNvGrpSpPr>
      </xdr:nvGrpSpPr>
      <xdr:grpSpPr bwMode="auto">
        <a:xfrm>
          <a:off x="1803400" y="8064500"/>
          <a:ext cx="0" cy="114300"/>
          <a:chOff x="5475762" y="47760700"/>
          <a:chExt cx="314325" cy="230209"/>
        </a:xfrm>
      </xdr:grpSpPr>
      <xdr:cxnSp macro="">
        <xdr:nvCxnSpPr>
          <xdr:cNvPr id="621" name="Straight Connector 620">
            <a:extLst>
              <a:ext uri="{FF2B5EF4-FFF2-40B4-BE49-F238E27FC236}">
                <a16:creationId xmlns:a16="http://schemas.microsoft.com/office/drawing/2014/main" id="{1931F6D4-0590-D112-ACAD-919FA624A03F}"/>
              </a:ext>
            </a:extLst>
          </xdr:cNvPr>
          <xdr:cNvCxnSpPr/>
        </xdr:nvCxnSpPr>
        <xdr:spPr bwMode="auto">
          <a:xfrm>
            <a:off x="5758655" y="4785662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22" name="Straight Connector 529">
            <a:extLst>
              <a:ext uri="{FF2B5EF4-FFF2-40B4-BE49-F238E27FC236}">
                <a16:creationId xmlns:a16="http://schemas.microsoft.com/office/drawing/2014/main" id="{9CA4A5A7-EA04-EEBF-DEF4-178FA1FA6110}"/>
              </a:ext>
            </a:extLst>
          </xdr:cNvPr>
          <xdr:cNvCxnSpPr>
            <a:cxnSpLocks noChangeShapeType="1"/>
          </xdr:cNvCxnSpPr>
        </xdr:nvCxnSpPr>
        <xdr:spPr bwMode="auto">
          <a:xfrm rot="5400000">
            <a:off x="5758655" y="47856620"/>
            <a:ext cx="0" cy="0"/>
          </a:xfrm>
          <a:prstGeom prst="line">
            <a:avLst/>
          </a:prstGeom>
          <a:grpFill/>
          <a:ln w="9525" algn="ctr">
            <a:solidFill>
              <a:srgbClr val="000000"/>
            </a:solidFill>
            <a:round/>
            <a:headEnd/>
            <a:tailEnd/>
          </a:ln>
        </xdr:spPr>
      </xdr:cxnSp>
      <xdr:cxnSp macro="">
        <xdr:nvCxnSpPr>
          <xdr:cNvPr id="623" name="Straight Connector 531">
            <a:extLst>
              <a:ext uri="{FF2B5EF4-FFF2-40B4-BE49-F238E27FC236}">
                <a16:creationId xmlns:a16="http://schemas.microsoft.com/office/drawing/2014/main" id="{FE490D40-4585-0FB8-6C11-79279CA14E56}"/>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cxnSp macro="">
        <xdr:nvCxnSpPr>
          <xdr:cNvPr id="624" name="Straight Connector 533">
            <a:extLst>
              <a:ext uri="{FF2B5EF4-FFF2-40B4-BE49-F238E27FC236}">
                <a16:creationId xmlns:a16="http://schemas.microsoft.com/office/drawing/2014/main" id="{3165FDF4-167B-5E2F-737B-49C0029F1BC8}"/>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625" name="Straight Connector 535">
            <a:extLst>
              <a:ext uri="{FF2B5EF4-FFF2-40B4-BE49-F238E27FC236}">
                <a16:creationId xmlns:a16="http://schemas.microsoft.com/office/drawing/2014/main" id="{A986B97C-79C4-AEAA-BCDA-B632D8031727}"/>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626" name="Straight Connector 537">
            <a:extLst>
              <a:ext uri="{FF2B5EF4-FFF2-40B4-BE49-F238E27FC236}">
                <a16:creationId xmlns:a16="http://schemas.microsoft.com/office/drawing/2014/main" id="{7C2DA250-A86C-A6FD-7498-4DB9567E829E}"/>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627" name="Group 1008">
          <a:extLst>
            <a:ext uri="{FF2B5EF4-FFF2-40B4-BE49-F238E27FC236}">
              <a16:creationId xmlns:a16="http://schemas.microsoft.com/office/drawing/2014/main" id="{C2C66EC0-8FAF-4019-AC9E-17D5BF409364}"/>
            </a:ext>
          </a:extLst>
        </xdr:cNvPr>
        <xdr:cNvGrpSpPr>
          <a:grpSpLocks/>
        </xdr:cNvGrpSpPr>
      </xdr:nvGrpSpPr>
      <xdr:grpSpPr bwMode="auto">
        <a:xfrm>
          <a:off x="1803400" y="8035925"/>
          <a:ext cx="0" cy="104775"/>
          <a:chOff x="5475762" y="47760700"/>
          <a:chExt cx="314325" cy="230209"/>
        </a:xfrm>
      </xdr:grpSpPr>
      <xdr:cxnSp macro="">
        <xdr:nvCxnSpPr>
          <xdr:cNvPr id="628" name="Straight Connector 627">
            <a:extLst>
              <a:ext uri="{FF2B5EF4-FFF2-40B4-BE49-F238E27FC236}">
                <a16:creationId xmlns:a16="http://schemas.microsoft.com/office/drawing/2014/main" id="{88C1E2D7-D135-213D-4AE7-DC63B675C62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29" name="Straight Connector 529">
            <a:extLst>
              <a:ext uri="{FF2B5EF4-FFF2-40B4-BE49-F238E27FC236}">
                <a16:creationId xmlns:a16="http://schemas.microsoft.com/office/drawing/2014/main" id="{CADC8494-0474-518A-59D8-73845831865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630" name="Straight Connector 531">
            <a:extLst>
              <a:ext uri="{FF2B5EF4-FFF2-40B4-BE49-F238E27FC236}">
                <a16:creationId xmlns:a16="http://schemas.microsoft.com/office/drawing/2014/main" id="{FD28E065-8382-DF9C-E0BC-4F2C87280D3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631" name="Straight Connector 533">
            <a:extLst>
              <a:ext uri="{FF2B5EF4-FFF2-40B4-BE49-F238E27FC236}">
                <a16:creationId xmlns:a16="http://schemas.microsoft.com/office/drawing/2014/main" id="{0C642DA1-C607-0B15-4F8D-A825A288FE5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32" name="Straight Connector 535">
            <a:extLst>
              <a:ext uri="{FF2B5EF4-FFF2-40B4-BE49-F238E27FC236}">
                <a16:creationId xmlns:a16="http://schemas.microsoft.com/office/drawing/2014/main" id="{061A1D6C-100C-CF9C-11E0-53311F85510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33" name="Straight Connector 537">
            <a:extLst>
              <a:ext uri="{FF2B5EF4-FFF2-40B4-BE49-F238E27FC236}">
                <a16:creationId xmlns:a16="http://schemas.microsoft.com/office/drawing/2014/main" id="{987F11E9-FA97-BD4F-0C96-8AA70D06B46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634" name="Group 1008">
          <a:extLst>
            <a:ext uri="{FF2B5EF4-FFF2-40B4-BE49-F238E27FC236}">
              <a16:creationId xmlns:a16="http://schemas.microsoft.com/office/drawing/2014/main" id="{26C0EC7E-20EE-4121-9897-8FD2ADEF94DE}"/>
            </a:ext>
          </a:extLst>
        </xdr:cNvPr>
        <xdr:cNvGrpSpPr>
          <a:grpSpLocks/>
        </xdr:cNvGrpSpPr>
      </xdr:nvGrpSpPr>
      <xdr:grpSpPr bwMode="auto">
        <a:xfrm>
          <a:off x="1803400" y="8035925"/>
          <a:ext cx="0" cy="104775"/>
          <a:chOff x="5475762" y="47760700"/>
          <a:chExt cx="314325" cy="230209"/>
        </a:xfrm>
      </xdr:grpSpPr>
      <xdr:cxnSp macro="">
        <xdr:nvCxnSpPr>
          <xdr:cNvPr id="635" name="Straight Connector 634">
            <a:extLst>
              <a:ext uri="{FF2B5EF4-FFF2-40B4-BE49-F238E27FC236}">
                <a16:creationId xmlns:a16="http://schemas.microsoft.com/office/drawing/2014/main" id="{C5F0599E-B5A1-75BD-9667-8BCC884B3DD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36" name="Straight Connector 529">
            <a:extLst>
              <a:ext uri="{FF2B5EF4-FFF2-40B4-BE49-F238E27FC236}">
                <a16:creationId xmlns:a16="http://schemas.microsoft.com/office/drawing/2014/main" id="{26583D23-1028-FA15-2221-72E1DC9608C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637" name="Straight Connector 531">
            <a:extLst>
              <a:ext uri="{FF2B5EF4-FFF2-40B4-BE49-F238E27FC236}">
                <a16:creationId xmlns:a16="http://schemas.microsoft.com/office/drawing/2014/main" id="{69522BCB-96B1-9068-0B37-293DA73FA0E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638" name="Straight Connector 533">
            <a:extLst>
              <a:ext uri="{FF2B5EF4-FFF2-40B4-BE49-F238E27FC236}">
                <a16:creationId xmlns:a16="http://schemas.microsoft.com/office/drawing/2014/main" id="{25C53627-1A0A-72A8-3040-6CC9DB61D78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39" name="Straight Connector 535">
            <a:extLst>
              <a:ext uri="{FF2B5EF4-FFF2-40B4-BE49-F238E27FC236}">
                <a16:creationId xmlns:a16="http://schemas.microsoft.com/office/drawing/2014/main" id="{A8DCDF75-5CF2-EC69-08CE-8BE5C1A1149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40" name="Straight Connector 537">
            <a:extLst>
              <a:ext uri="{FF2B5EF4-FFF2-40B4-BE49-F238E27FC236}">
                <a16:creationId xmlns:a16="http://schemas.microsoft.com/office/drawing/2014/main" id="{C93C5213-6E9F-C6BC-B8AC-D3B7DC25B23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641" name="Group 1008">
          <a:extLst>
            <a:ext uri="{FF2B5EF4-FFF2-40B4-BE49-F238E27FC236}">
              <a16:creationId xmlns:a16="http://schemas.microsoft.com/office/drawing/2014/main" id="{A02B55CB-EC6B-4A80-8071-755C125B319B}"/>
            </a:ext>
          </a:extLst>
        </xdr:cNvPr>
        <xdr:cNvGrpSpPr>
          <a:grpSpLocks/>
        </xdr:cNvGrpSpPr>
      </xdr:nvGrpSpPr>
      <xdr:grpSpPr bwMode="auto">
        <a:xfrm>
          <a:off x="1803400" y="8035925"/>
          <a:ext cx="0" cy="104775"/>
          <a:chOff x="5475762" y="47760700"/>
          <a:chExt cx="314325" cy="230209"/>
        </a:xfrm>
      </xdr:grpSpPr>
      <xdr:cxnSp macro="">
        <xdr:nvCxnSpPr>
          <xdr:cNvPr id="642" name="Straight Connector 641">
            <a:extLst>
              <a:ext uri="{FF2B5EF4-FFF2-40B4-BE49-F238E27FC236}">
                <a16:creationId xmlns:a16="http://schemas.microsoft.com/office/drawing/2014/main" id="{0E9C5194-6879-103A-7491-48B05521049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43" name="Straight Connector 529">
            <a:extLst>
              <a:ext uri="{FF2B5EF4-FFF2-40B4-BE49-F238E27FC236}">
                <a16:creationId xmlns:a16="http://schemas.microsoft.com/office/drawing/2014/main" id="{BE911EFB-9A60-F3F9-E853-99A605FC594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644" name="Straight Connector 531">
            <a:extLst>
              <a:ext uri="{FF2B5EF4-FFF2-40B4-BE49-F238E27FC236}">
                <a16:creationId xmlns:a16="http://schemas.microsoft.com/office/drawing/2014/main" id="{3C74E71C-F40A-0024-76A0-8ABFED806D4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645" name="Straight Connector 533">
            <a:extLst>
              <a:ext uri="{FF2B5EF4-FFF2-40B4-BE49-F238E27FC236}">
                <a16:creationId xmlns:a16="http://schemas.microsoft.com/office/drawing/2014/main" id="{503EDAE5-F9A7-DF9A-8770-E19B912E47D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46" name="Straight Connector 535">
            <a:extLst>
              <a:ext uri="{FF2B5EF4-FFF2-40B4-BE49-F238E27FC236}">
                <a16:creationId xmlns:a16="http://schemas.microsoft.com/office/drawing/2014/main" id="{F6550B7D-555E-49AB-A03F-20E5548C369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47" name="Straight Connector 537">
            <a:extLst>
              <a:ext uri="{FF2B5EF4-FFF2-40B4-BE49-F238E27FC236}">
                <a16:creationId xmlns:a16="http://schemas.microsoft.com/office/drawing/2014/main" id="{13471631-1B3A-6019-CE44-F972984CDB2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648" name="Group 1008">
          <a:extLst>
            <a:ext uri="{FF2B5EF4-FFF2-40B4-BE49-F238E27FC236}">
              <a16:creationId xmlns:a16="http://schemas.microsoft.com/office/drawing/2014/main" id="{D09E6931-E47D-4648-90CF-2CB46CDD1491}"/>
            </a:ext>
          </a:extLst>
        </xdr:cNvPr>
        <xdr:cNvGrpSpPr>
          <a:grpSpLocks/>
        </xdr:cNvGrpSpPr>
      </xdr:nvGrpSpPr>
      <xdr:grpSpPr bwMode="auto">
        <a:xfrm>
          <a:off x="1803400" y="8035925"/>
          <a:ext cx="0" cy="104775"/>
          <a:chOff x="5475762" y="47760700"/>
          <a:chExt cx="314325" cy="230209"/>
        </a:xfrm>
      </xdr:grpSpPr>
      <xdr:cxnSp macro="">
        <xdr:nvCxnSpPr>
          <xdr:cNvPr id="649" name="Straight Connector 648">
            <a:extLst>
              <a:ext uri="{FF2B5EF4-FFF2-40B4-BE49-F238E27FC236}">
                <a16:creationId xmlns:a16="http://schemas.microsoft.com/office/drawing/2014/main" id="{9F1A6A78-E8A6-B1D5-05AA-B3675B598AF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50" name="Straight Connector 529">
            <a:extLst>
              <a:ext uri="{FF2B5EF4-FFF2-40B4-BE49-F238E27FC236}">
                <a16:creationId xmlns:a16="http://schemas.microsoft.com/office/drawing/2014/main" id="{C22AE3AE-7393-9DE1-2F83-E12FD1CBA00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651" name="Straight Connector 531">
            <a:extLst>
              <a:ext uri="{FF2B5EF4-FFF2-40B4-BE49-F238E27FC236}">
                <a16:creationId xmlns:a16="http://schemas.microsoft.com/office/drawing/2014/main" id="{69A212BC-2EBB-279D-7A07-39E6C76220F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652" name="Straight Connector 533">
            <a:extLst>
              <a:ext uri="{FF2B5EF4-FFF2-40B4-BE49-F238E27FC236}">
                <a16:creationId xmlns:a16="http://schemas.microsoft.com/office/drawing/2014/main" id="{5DF34D55-C333-6975-6648-C6C2C27EAB5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53" name="Straight Connector 535">
            <a:extLst>
              <a:ext uri="{FF2B5EF4-FFF2-40B4-BE49-F238E27FC236}">
                <a16:creationId xmlns:a16="http://schemas.microsoft.com/office/drawing/2014/main" id="{E755107F-8ED2-0264-5589-7FDC4D29341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54" name="Straight Connector 537">
            <a:extLst>
              <a:ext uri="{FF2B5EF4-FFF2-40B4-BE49-F238E27FC236}">
                <a16:creationId xmlns:a16="http://schemas.microsoft.com/office/drawing/2014/main" id="{A753F957-B381-499E-CFDB-35457132336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655" name="Group 1008">
          <a:extLst>
            <a:ext uri="{FF2B5EF4-FFF2-40B4-BE49-F238E27FC236}">
              <a16:creationId xmlns:a16="http://schemas.microsoft.com/office/drawing/2014/main" id="{8874A88B-681A-41D2-A415-EE1FA886DE60}"/>
            </a:ext>
          </a:extLst>
        </xdr:cNvPr>
        <xdr:cNvGrpSpPr>
          <a:grpSpLocks/>
        </xdr:cNvGrpSpPr>
      </xdr:nvGrpSpPr>
      <xdr:grpSpPr bwMode="auto">
        <a:xfrm>
          <a:off x="1803400" y="8035925"/>
          <a:ext cx="0" cy="104775"/>
          <a:chOff x="5475762" y="47760700"/>
          <a:chExt cx="314325" cy="230209"/>
        </a:xfrm>
      </xdr:grpSpPr>
      <xdr:cxnSp macro="">
        <xdr:nvCxnSpPr>
          <xdr:cNvPr id="656" name="Straight Connector 655">
            <a:extLst>
              <a:ext uri="{FF2B5EF4-FFF2-40B4-BE49-F238E27FC236}">
                <a16:creationId xmlns:a16="http://schemas.microsoft.com/office/drawing/2014/main" id="{91A2144A-1E01-A39F-BBC4-3B91FACDA85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57" name="Straight Connector 529">
            <a:extLst>
              <a:ext uri="{FF2B5EF4-FFF2-40B4-BE49-F238E27FC236}">
                <a16:creationId xmlns:a16="http://schemas.microsoft.com/office/drawing/2014/main" id="{94A3E138-C8F5-B32B-38AE-C8AEB08258A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658" name="Straight Connector 531">
            <a:extLst>
              <a:ext uri="{FF2B5EF4-FFF2-40B4-BE49-F238E27FC236}">
                <a16:creationId xmlns:a16="http://schemas.microsoft.com/office/drawing/2014/main" id="{8957A0D5-2EB4-6F5A-0B95-4B64A0FB9F7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659" name="Straight Connector 533">
            <a:extLst>
              <a:ext uri="{FF2B5EF4-FFF2-40B4-BE49-F238E27FC236}">
                <a16:creationId xmlns:a16="http://schemas.microsoft.com/office/drawing/2014/main" id="{5CD9C0EC-50EF-D80A-0DD6-9574BD4A380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60" name="Straight Connector 535">
            <a:extLst>
              <a:ext uri="{FF2B5EF4-FFF2-40B4-BE49-F238E27FC236}">
                <a16:creationId xmlns:a16="http://schemas.microsoft.com/office/drawing/2014/main" id="{A84F9B5A-C14A-DC45-9462-BF7E3402676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61" name="Straight Connector 537">
            <a:extLst>
              <a:ext uri="{FF2B5EF4-FFF2-40B4-BE49-F238E27FC236}">
                <a16:creationId xmlns:a16="http://schemas.microsoft.com/office/drawing/2014/main" id="{4FA7D32E-F74A-4BBD-7F00-BA49A2EBBE5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662" name="Group 1008">
          <a:extLst>
            <a:ext uri="{FF2B5EF4-FFF2-40B4-BE49-F238E27FC236}">
              <a16:creationId xmlns:a16="http://schemas.microsoft.com/office/drawing/2014/main" id="{66936204-9DD2-48F9-BEC3-AC7B86F59A9E}"/>
            </a:ext>
          </a:extLst>
        </xdr:cNvPr>
        <xdr:cNvGrpSpPr>
          <a:grpSpLocks/>
        </xdr:cNvGrpSpPr>
      </xdr:nvGrpSpPr>
      <xdr:grpSpPr bwMode="auto">
        <a:xfrm>
          <a:off x="1803400" y="8035925"/>
          <a:ext cx="0" cy="104775"/>
          <a:chOff x="5475762" y="47760700"/>
          <a:chExt cx="314325" cy="230209"/>
        </a:xfrm>
      </xdr:grpSpPr>
      <xdr:cxnSp macro="">
        <xdr:nvCxnSpPr>
          <xdr:cNvPr id="663" name="Straight Connector 662">
            <a:extLst>
              <a:ext uri="{FF2B5EF4-FFF2-40B4-BE49-F238E27FC236}">
                <a16:creationId xmlns:a16="http://schemas.microsoft.com/office/drawing/2014/main" id="{ECED777E-2CD7-467F-00BD-DF9C0228243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4" name="Straight Connector 529">
            <a:extLst>
              <a:ext uri="{FF2B5EF4-FFF2-40B4-BE49-F238E27FC236}">
                <a16:creationId xmlns:a16="http://schemas.microsoft.com/office/drawing/2014/main" id="{D4BD2E72-072B-A0E1-C547-D4A1D78ABD1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665" name="Straight Connector 531">
            <a:extLst>
              <a:ext uri="{FF2B5EF4-FFF2-40B4-BE49-F238E27FC236}">
                <a16:creationId xmlns:a16="http://schemas.microsoft.com/office/drawing/2014/main" id="{EADF89F2-E3E5-0534-434C-BE759D70F4E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666" name="Straight Connector 533">
            <a:extLst>
              <a:ext uri="{FF2B5EF4-FFF2-40B4-BE49-F238E27FC236}">
                <a16:creationId xmlns:a16="http://schemas.microsoft.com/office/drawing/2014/main" id="{2ADE3B18-CCE9-7711-D666-D2933196758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67" name="Straight Connector 535">
            <a:extLst>
              <a:ext uri="{FF2B5EF4-FFF2-40B4-BE49-F238E27FC236}">
                <a16:creationId xmlns:a16="http://schemas.microsoft.com/office/drawing/2014/main" id="{180008C5-B922-D5F7-BEB7-1CD5F6E351D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68" name="Straight Connector 537">
            <a:extLst>
              <a:ext uri="{FF2B5EF4-FFF2-40B4-BE49-F238E27FC236}">
                <a16:creationId xmlns:a16="http://schemas.microsoft.com/office/drawing/2014/main" id="{69F10D32-A060-9C08-B7EC-A9E68AC3E76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669" name="Group 1008">
          <a:extLst>
            <a:ext uri="{FF2B5EF4-FFF2-40B4-BE49-F238E27FC236}">
              <a16:creationId xmlns:a16="http://schemas.microsoft.com/office/drawing/2014/main" id="{8A7814BD-F8FF-4867-95A5-4DBDDD0B0E77}"/>
            </a:ext>
          </a:extLst>
        </xdr:cNvPr>
        <xdr:cNvGrpSpPr>
          <a:grpSpLocks/>
        </xdr:cNvGrpSpPr>
      </xdr:nvGrpSpPr>
      <xdr:grpSpPr bwMode="auto">
        <a:xfrm>
          <a:off x="1803400" y="8035925"/>
          <a:ext cx="0" cy="104775"/>
          <a:chOff x="5475762" y="47760700"/>
          <a:chExt cx="314325" cy="230209"/>
        </a:xfrm>
      </xdr:grpSpPr>
      <xdr:cxnSp macro="">
        <xdr:nvCxnSpPr>
          <xdr:cNvPr id="670" name="Straight Connector 669">
            <a:extLst>
              <a:ext uri="{FF2B5EF4-FFF2-40B4-BE49-F238E27FC236}">
                <a16:creationId xmlns:a16="http://schemas.microsoft.com/office/drawing/2014/main" id="{E981638D-CE8C-7FF0-1C59-33318D161B0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71" name="Straight Connector 529">
            <a:extLst>
              <a:ext uri="{FF2B5EF4-FFF2-40B4-BE49-F238E27FC236}">
                <a16:creationId xmlns:a16="http://schemas.microsoft.com/office/drawing/2014/main" id="{55867742-BDA6-45E5-C079-609AD8C9B02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672" name="Straight Connector 531">
            <a:extLst>
              <a:ext uri="{FF2B5EF4-FFF2-40B4-BE49-F238E27FC236}">
                <a16:creationId xmlns:a16="http://schemas.microsoft.com/office/drawing/2014/main" id="{D0F73AA5-D168-3DBA-5DFC-A4D8E23DB34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673" name="Straight Connector 533">
            <a:extLst>
              <a:ext uri="{FF2B5EF4-FFF2-40B4-BE49-F238E27FC236}">
                <a16:creationId xmlns:a16="http://schemas.microsoft.com/office/drawing/2014/main" id="{D22719F5-3BA1-EAB5-BD81-CF4ABA2920A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74" name="Straight Connector 535">
            <a:extLst>
              <a:ext uri="{FF2B5EF4-FFF2-40B4-BE49-F238E27FC236}">
                <a16:creationId xmlns:a16="http://schemas.microsoft.com/office/drawing/2014/main" id="{C1A83A68-8E35-7A3C-21AF-048BF5CFE17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75" name="Straight Connector 537">
            <a:extLst>
              <a:ext uri="{FF2B5EF4-FFF2-40B4-BE49-F238E27FC236}">
                <a16:creationId xmlns:a16="http://schemas.microsoft.com/office/drawing/2014/main" id="{84F10708-2733-393A-CE4C-0EFBB88CD2E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676" name="Group 1008">
          <a:extLst>
            <a:ext uri="{FF2B5EF4-FFF2-40B4-BE49-F238E27FC236}">
              <a16:creationId xmlns:a16="http://schemas.microsoft.com/office/drawing/2014/main" id="{D5E1B955-6232-4D32-B6CE-79D81350ED6A}"/>
            </a:ext>
          </a:extLst>
        </xdr:cNvPr>
        <xdr:cNvGrpSpPr>
          <a:grpSpLocks/>
        </xdr:cNvGrpSpPr>
      </xdr:nvGrpSpPr>
      <xdr:grpSpPr bwMode="auto">
        <a:xfrm>
          <a:off x="1803400" y="8035925"/>
          <a:ext cx="0" cy="104775"/>
          <a:chOff x="5475762" y="47760700"/>
          <a:chExt cx="314325" cy="230209"/>
        </a:xfrm>
      </xdr:grpSpPr>
      <xdr:cxnSp macro="">
        <xdr:nvCxnSpPr>
          <xdr:cNvPr id="677" name="Straight Connector 676">
            <a:extLst>
              <a:ext uri="{FF2B5EF4-FFF2-40B4-BE49-F238E27FC236}">
                <a16:creationId xmlns:a16="http://schemas.microsoft.com/office/drawing/2014/main" id="{81928F0B-88D2-4CB2-0B7E-32C36341374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78" name="Straight Connector 529">
            <a:extLst>
              <a:ext uri="{FF2B5EF4-FFF2-40B4-BE49-F238E27FC236}">
                <a16:creationId xmlns:a16="http://schemas.microsoft.com/office/drawing/2014/main" id="{FAD738B7-1801-BBA3-1B6D-C77B2E04257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679" name="Straight Connector 531">
            <a:extLst>
              <a:ext uri="{FF2B5EF4-FFF2-40B4-BE49-F238E27FC236}">
                <a16:creationId xmlns:a16="http://schemas.microsoft.com/office/drawing/2014/main" id="{700548DA-D8AE-C1C0-EE4C-562D73E516A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680" name="Straight Connector 533">
            <a:extLst>
              <a:ext uri="{FF2B5EF4-FFF2-40B4-BE49-F238E27FC236}">
                <a16:creationId xmlns:a16="http://schemas.microsoft.com/office/drawing/2014/main" id="{FB73A61C-12C6-1D90-D8EC-0492CE60198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81" name="Straight Connector 535">
            <a:extLst>
              <a:ext uri="{FF2B5EF4-FFF2-40B4-BE49-F238E27FC236}">
                <a16:creationId xmlns:a16="http://schemas.microsoft.com/office/drawing/2014/main" id="{078257E2-E7C2-AA63-6824-5E77F30AFC3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82" name="Straight Connector 537">
            <a:extLst>
              <a:ext uri="{FF2B5EF4-FFF2-40B4-BE49-F238E27FC236}">
                <a16:creationId xmlns:a16="http://schemas.microsoft.com/office/drawing/2014/main" id="{7C0BA22E-FCC7-F8C7-C3DF-2C3EEC94820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683" name="Group 1008">
          <a:extLst>
            <a:ext uri="{FF2B5EF4-FFF2-40B4-BE49-F238E27FC236}">
              <a16:creationId xmlns:a16="http://schemas.microsoft.com/office/drawing/2014/main" id="{BAB9FFF3-28AA-4898-B6D2-716A873CD1CA}"/>
            </a:ext>
          </a:extLst>
        </xdr:cNvPr>
        <xdr:cNvGrpSpPr>
          <a:grpSpLocks/>
        </xdr:cNvGrpSpPr>
      </xdr:nvGrpSpPr>
      <xdr:grpSpPr bwMode="auto">
        <a:xfrm>
          <a:off x="1803400" y="8035925"/>
          <a:ext cx="0" cy="104775"/>
          <a:chOff x="5475762" y="47760700"/>
          <a:chExt cx="314325" cy="230209"/>
        </a:xfrm>
      </xdr:grpSpPr>
      <xdr:cxnSp macro="">
        <xdr:nvCxnSpPr>
          <xdr:cNvPr id="684" name="Straight Connector 683">
            <a:extLst>
              <a:ext uri="{FF2B5EF4-FFF2-40B4-BE49-F238E27FC236}">
                <a16:creationId xmlns:a16="http://schemas.microsoft.com/office/drawing/2014/main" id="{D75E8554-ABEC-F484-CE8F-7CBDDA39BB8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5" name="Straight Connector 529">
            <a:extLst>
              <a:ext uri="{FF2B5EF4-FFF2-40B4-BE49-F238E27FC236}">
                <a16:creationId xmlns:a16="http://schemas.microsoft.com/office/drawing/2014/main" id="{31AA4F7F-05A9-E9EA-638D-B4F3461B4BB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686" name="Straight Connector 531">
            <a:extLst>
              <a:ext uri="{FF2B5EF4-FFF2-40B4-BE49-F238E27FC236}">
                <a16:creationId xmlns:a16="http://schemas.microsoft.com/office/drawing/2014/main" id="{3BB9C184-1C24-16BD-0EAA-D55812B40F9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687" name="Straight Connector 533">
            <a:extLst>
              <a:ext uri="{FF2B5EF4-FFF2-40B4-BE49-F238E27FC236}">
                <a16:creationId xmlns:a16="http://schemas.microsoft.com/office/drawing/2014/main" id="{37B14117-21E0-44AB-D73F-54DAE866E3F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88" name="Straight Connector 535">
            <a:extLst>
              <a:ext uri="{FF2B5EF4-FFF2-40B4-BE49-F238E27FC236}">
                <a16:creationId xmlns:a16="http://schemas.microsoft.com/office/drawing/2014/main" id="{5F7F5859-A1D9-EAD4-2DCB-C9333AE636F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89" name="Straight Connector 537">
            <a:extLst>
              <a:ext uri="{FF2B5EF4-FFF2-40B4-BE49-F238E27FC236}">
                <a16:creationId xmlns:a16="http://schemas.microsoft.com/office/drawing/2014/main" id="{876E6166-27E2-7197-0F16-55BB5E07B33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690" name="Group 1008">
          <a:extLst>
            <a:ext uri="{FF2B5EF4-FFF2-40B4-BE49-F238E27FC236}">
              <a16:creationId xmlns:a16="http://schemas.microsoft.com/office/drawing/2014/main" id="{1DF57C78-5F3C-4B71-956B-5261629EF4CB}"/>
            </a:ext>
          </a:extLst>
        </xdr:cNvPr>
        <xdr:cNvGrpSpPr>
          <a:grpSpLocks/>
        </xdr:cNvGrpSpPr>
      </xdr:nvGrpSpPr>
      <xdr:grpSpPr bwMode="auto">
        <a:xfrm>
          <a:off x="1803400" y="8035925"/>
          <a:ext cx="0" cy="104775"/>
          <a:chOff x="5475762" y="47760700"/>
          <a:chExt cx="314325" cy="230209"/>
        </a:xfrm>
      </xdr:grpSpPr>
      <xdr:cxnSp macro="">
        <xdr:nvCxnSpPr>
          <xdr:cNvPr id="691" name="Straight Connector 690">
            <a:extLst>
              <a:ext uri="{FF2B5EF4-FFF2-40B4-BE49-F238E27FC236}">
                <a16:creationId xmlns:a16="http://schemas.microsoft.com/office/drawing/2014/main" id="{0692CB86-3DD6-7010-71ED-2A91123B99A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92" name="Straight Connector 529">
            <a:extLst>
              <a:ext uri="{FF2B5EF4-FFF2-40B4-BE49-F238E27FC236}">
                <a16:creationId xmlns:a16="http://schemas.microsoft.com/office/drawing/2014/main" id="{F70729E8-D40E-ED25-D9C4-D494C2F89FF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693" name="Straight Connector 531">
            <a:extLst>
              <a:ext uri="{FF2B5EF4-FFF2-40B4-BE49-F238E27FC236}">
                <a16:creationId xmlns:a16="http://schemas.microsoft.com/office/drawing/2014/main" id="{1ECE6B56-596C-A06C-AE63-36237B41C6B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694" name="Straight Connector 533">
            <a:extLst>
              <a:ext uri="{FF2B5EF4-FFF2-40B4-BE49-F238E27FC236}">
                <a16:creationId xmlns:a16="http://schemas.microsoft.com/office/drawing/2014/main" id="{ACC6C8AB-9681-83A9-95FF-D5F429D49E2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95" name="Straight Connector 535">
            <a:extLst>
              <a:ext uri="{FF2B5EF4-FFF2-40B4-BE49-F238E27FC236}">
                <a16:creationId xmlns:a16="http://schemas.microsoft.com/office/drawing/2014/main" id="{BF6C616E-3AF7-50F3-BF28-C468488EAAC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696" name="Straight Connector 537">
            <a:extLst>
              <a:ext uri="{FF2B5EF4-FFF2-40B4-BE49-F238E27FC236}">
                <a16:creationId xmlns:a16="http://schemas.microsoft.com/office/drawing/2014/main" id="{22D17E32-6555-5835-2848-02E9C1B186C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697" name="Group 1008">
          <a:extLst>
            <a:ext uri="{FF2B5EF4-FFF2-40B4-BE49-F238E27FC236}">
              <a16:creationId xmlns:a16="http://schemas.microsoft.com/office/drawing/2014/main" id="{77AE0E3E-F0F2-4B78-A2CB-9FDB7A532204}"/>
            </a:ext>
          </a:extLst>
        </xdr:cNvPr>
        <xdr:cNvGrpSpPr>
          <a:grpSpLocks/>
        </xdr:cNvGrpSpPr>
      </xdr:nvGrpSpPr>
      <xdr:grpSpPr bwMode="auto">
        <a:xfrm>
          <a:off x="1803400" y="8035925"/>
          <a:ext cx="0" cy="104775"/>
          <a:chOff x="5475762" y="47760700"/>
          <a:chExt cx="314325" cy="230209"/>
        </a:xfrm>
      </xdr:grpSpPr>
      <xdr:cxnSp macro="">
        <xdr:nvCxnSpPr>
          <xdr:cNvPr id="698" name="Straight Connector 697">
            <a:extLst>
              <a:ext uri="{FF2B5EF4-FFF2-40B4-BE49-F238E27FC236}">
                <a16:creationId xmlns:a16="http://schemas.microsoft.com/office/drawing/2014/main" id="{B1E1499A-D0B9-23FD-C044-7DF666C22C6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99" name="Straight Connector 529">
            <a:extLst>
              <a:ext uri="{FF2B5EF4-FFF2-40B4-BE49-F238E27FC236}">
                <a16:creationId xmlns:a16="http://schemas.microsoft.com/office/drawing/2014/main" id="{85035F4A-1726-E61D-624E-87C6FC9E139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700" name="Straight Connector 531">
            <a:extLst>
              <a:ext uri="{FF2B5EF4-FFF2-40B4-BE49-F238E27FC236}">
                <a16:creationId xmlns:a16="http://schemas.microsoft.com/office/drawing/2014/main" id="{4A43FC87-BD85-0E5E-739E-13F667C3538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701" name="Straight Connector 533">
            <a:extLst>
              <a:ext uri="{FF2B5EF4-FFF2-40B4-BE49-F238E27FC236}">
                <a16:creationId xmlns:a16="http://schemas.microsoft.com/office/drawing/2014/main" id="{95C1FB2D-96F3-776A-18E9-438DA8D8CA3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02" name="Straight Connector 535">
            <a:extLst>
              <a:ext uri="{FF2B5EF4-FFF2-40B4-BE49-F238E27FC236}">
                <a16:creationId xmlns:a16="http://schemas.microsoft.com/office/drawing/2014/main" id="{FDEAA377-D55C-054C-8405-088FBA993C2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03" name="Straight Connector 537">
            <a:extLst>
              <a:ext uri="{FF2B5EF4-FFF2-40B4-BE49-F238E27FC236}">
                <a16:creationId xmlns:a16="http://schemas.microsoft.com/office/drawing/2014/main" id="{9517775A-F426-7E56-9087-9CAD9791C6D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704" name="Group 1008">
          <a:extLst>
            <a:ext uri="{FF2B5EF4-FFF2-40B4-BE49-F238E27FC236}">
              <a16:creationId xmlns:a16="http://schemas.microsoft.com/office/drawing/2014/main" id="{3B9183B1-4A67-4E24-937E-8E4C1D0814A8}"/>
            </a:ext>
          </a:extLst>
        </xdr:cNvPr>
        <xdr:cNvGrpSpPr>
          <a:grpSpLocks/>
        </xdr:cNvGrpSpPr>
      </xdr:nvGrpSpPr>
      <xdr:grpSpPr bwMode="auto">
        <a:xfrm>
          <a:off x="1803400" y="8035925"/>
          <a:ext cx="0" cy="104775"/>
          <a:chOff x="5475762" y="47760700"/>
          <a:chExt cx="314325" cy="230209"/>
        </a:xfrm>
      </xdr:grpSpPr>
      <xdr:cxnSp macro="">
        <xdr:nvCxnSpPr>
          <xdr:cNvPr id="705" name="Straight Connector 704">
            <a:extLst>
              <a:ext uri="{FF2B5EF4-FFF2-40B4-BE49-F238E27FC236}">
                <a16:creationId xmlns:a16="http://schemas.microsoft.com/office/drawing/2014/main" id="{B0D4A099-28A8-2784-3ED8-EC9356D5DB7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706" name="Straight Connector 529">
            <a:extLst>
              <a:ext uri="{FF2B5EF4-FFF2-40B4-BE49-F238E27FC236}">
                <a16:creationId xmlns:a16="http://schemas.microsoft.com/office/drawing/2014/main" id="{F121239F-20BA-98F1-1F74-8FF2C551D1D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707" name="Straight Connector 531">
            <a:extLst>
              <a:ext uri="{FF2B5EF4-FFF2-40B4-BE49-F238E27FC236}">
                <a16:creationId xmlns:a16="http://schemas.microsoft.com/office/drawing/2014/main" id="{BEC4D5F7-2893-8E87-682C-616E0C87A08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708" name="Straight Connector 533">
            <a:extLst>
              <a:ext uri="{FF2B5EF4-FFF2-40B4-BE49-F238E27FC236}">
                <a16:creationId xmlns:a16="http://schemas.microsoft.com/office/drawing/2014/main" id="{D2BBE8B5-93ED-825E-D17B-1C2EBD84A57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09" name="Straight Connector 535">
            <a:extLst>
              <a:ext uri="{FF2B5EF4-FFF2-40B4-BE49-F238E27FC236}">
                <a16:creationId xmlns:a16="http://schemas.microsoft.com/office/drawing/2014/main" id="{779141AC-8EF3-D7BC-6A0E-24194BCC6E6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10" name="Straight Connector 537">
            <a:extLst>
              <a:ext uri="{FF2B5EF4-FFF2-40B4-BE49-F238E27FC236}">
                <a16:creationId xmlns:a16="http://schemas.microsoft.com/office/drawing/2014/main" id="{FB6DD9C3-7CA4-918B-8923-2B41F2125C2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711" name="Group 1008">
          <a:extLst>
            <a:ext uri="{FF2B5EF4-FFF2-40B4-BE49-F238E27FC236}">
              <a16:creationId xmlns:a16="http://schemas.microsoft.com/office/drawing/2014/main" id="{0BAA62C7-DC6F-41E3-B0D7-E268E8AB74E8}"/>
            </a:ext>
          </a:extLst>
        </xdr:cNvPr>
        <xdr:cNvGrpSpPr>
          <a:grpSpLocks/>
        </xdr:cNvGrpSpPr>
      </xdr:nvGrpSpPr>
      <xdr:grpSpPr bwMode="auto">
        <a:xfrm>
          <a:off x="1803400" y="8035925"/>
          <a:ext cx="0" cy="104775"/>
          <a:chOff x="5475762" y="47760700"/>
          <a:chExt cx="314325" cy="230209"/>
        </a:xfrm>
      </xdr:grpSpPr>
      <xdr:cxnSp macro="">
        <xdr:nvCxnSpPr>
          <xdr:cNvPr id="712" name="Straight Connector 711">
            <a:extLst>
              <a:ext uri="{FF2B5EF4-FFF2-40B4-BE49-F238E27FC236}">
                <a16:creationId xmlns:a16="http://schemas.microsoft.com/office/drawing/2014/main" id="{AADEA6CE-75BD-A64F-C494-C92347FA2EC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713" name="Straight Connector 529">
            <a:extLst>
              <a:ext uri="{FF2B5EF4-FFF2-40B4-BE49-F238E27FC236}">
                <a16:creationId xmlns:a16="http://schemas.microsoft.com/office/drawing/2014/main" id="{82EACEEA-7ABC-0896-2075-0F533E34B30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714" name="Straight Connector 531">
            <a:extLst>
              <a:ext uri="{FF2B5EF4-FFF2-40B4-BE49-F238E27FC236}">
                <a16:creationId xmlns:a16="http://schemas.microsoft.com/office/drawing/2014/main" id="{9AC825E6-223C-0821-3970-7EB648873DE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715" name="Straight Connector 533">
            <a:extLst>
              <a:ext uri="{FF2B5EF4-FFF2-40B4-BE49-F238E27FC236}">
                <a16:creationId xmlns:a16="http://schemas.microsoft.com/office/drawing/2014/main" id="{9116F365-146C-F413-F19F-1F2EA1863A1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16" name="Straight Connector 535">
            <a:extLst>
              <a:ext uri="{FF2B5EF4-FFF2-40B4-BE49-F238E27FC236}">
                <a16:creationId xmlns:a16="http://schemas.microsoft.com/office/drawing/2014/main" id="{E277D019-8776-1435-2BFB-151821D68B6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17" name="Straight Connector 537">
            <a:extLst>
              <a:ext uri="{FF2B5EF4-FFF2-40B4-BE49-F238E27FC236}">
                <a16:creationId xmlns:a16="http://schemas.microsoft.com/office/drawing/2014/main" id="{EDD62894-4BD7-6D98-D62F-9F0BA2EB1B9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718" name="Group 1008">
          <a:extLst>
            <a:ext uri="{FF2B5EF4-FFF2-40B4-BE49-F238E27FC236}">
              <a16:creationId xmlns:a16="http://schemas.microsoft.com/office/drawing/2014/main" id="{7815775F-CAEB-4D30-8B51-894FC54C5480}"/>
            </a:ext>
          </a:extLst>
        </xdr:cNvPr>
        <xdr:cNvGrpSpPr>
          <a:grpSpLocks/>
        </xdr:cNvGrpSpPr>
      </xdr:nvGrpSpPr>
      <xdr:grpSpPr bwMode="auto">
        <a:xfrm>
          <a:off x="1803400" y="8035925"/>
          <a:ext cx="0" cy="104775"/>
          <a:chOff x="5475762" y="47760700"/>
          <a:chExt cx="314325" cy="230209"/>
        </a:xfrm>
      </xdr:grpSpPr>
      <xdr:cxnSp macro="">
        <xdr:nvCxnSpPr>
          <xdr:cNvPr id="719" name="Straight Connector 718">
            <a:extLst>
              <a:ext uri="{FF2B5EF4-FFF2-40B4-BE49-F238E27FC236}">
                <a16:creationId xmlns:a16="http://schemas.microsoft.com/office/drawing/2014/main" id="{3A41D8E5-D604-205E-4BD5-0CD57C17305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720" name="Straight Connector 529">
            <a:extLst>
              <a:ext uri="{FF2B5EF4-FFF2-40B4-BE49-F238E27FC236}">
                <a16:creationId xmlns:a16="http://schemas.microsoft.com/office/drawing/2014/main" id="{AA124941-7718-BCC8-1551-EC8A3E85BC6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721" name="Straight Connector 531">
            <a:extLst>
              <a:ext uri="{FF2B5EF4-FFF2-40B4-BE49-F238E27FC236}">
                <a16:creationId xmlns:a16="http://schemas.microsoft.com/office/drawing/2014/main" id="{F93D1903-2959-0A9A-25DE-36F1C8C59C1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722" name="Straight Connector 533">
            <a:extLst>
              <a:ext uri="{FF2B5EF4-FFF2-40B4-BE49-F238E27FC236}">
                <a16:creationId xmlns:a16="http://schemas.microsoft.com/office/drawing/2014/main" id="{82D2AFB0-B19B-66F5-1683-F787F6B0354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23" name="Straight Connector 535">
            <a:extLst>
              <a:ext uri="{FF2B5EF4-FFF2-40B4-BE49-F238E27FC236}">
                <a16:creationId xmlns:a16="http://schemas.microsoft.com/office/drawing/2014/main" id="{54E6488A-38D6-0C1E-2134-32C686CCA46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24" name="Straight Connector 537">
            <a:extLst>
              <a:ext uri="{FF2B5EF4-FFF2-40B4-BE49-F238E27FC236}">
                <a16:creationId xmlns:a16="http://schemas.microsoft.com/office/drawing/2014/main" id="{C72F2738-09D8-43BC-86C7-D0565C2BF0D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725" name="Group 1008">
          <a:extLst>
            <a:ext uri="{FF2B5EF4-FFF2-40B4-BE49-F238E27FC236}">
              <a16:creationId xmlns:a16="http://schemas.microsoft.com/office/drawing/2014/main" id="{725FE25D-BA0B-422E-BC30-69648BE28B0C}"/>
            </a:ext>
          </a:extLst>
        </xdr:cNvPr>
        <xdr:cNvGrpSpPr>
          <a:grpSpLocks/>
        </xdr:cNvGrpSpPr>
      </xdr:nvGrpSpPr>
      <xdr:grpSpPr bwMode="auto">
        <a:xfrm>
          <a:off x="1803400" y="8035925"/>
          <a:ext cx="0" cy="104775"/>
          <a:chOff x="5475762" y="47760700"/>
          <a:chExt cx="314325" cy="230209"/>
        </a:xfrm>
      </xdr:grpSpPr>
      <xdr:cxnSp macro="">
        <xdr:nvCxnSpPr>
          <xdr:cNvPr id="726" name="Straight Connector 725">
            <a:extLst>
              <a:ext uri="{FF2B5EF4-FFF2-40B4-BE49-F238E27FC236}">
                <a16:creationId xmlns:a16="http://schemas.microsoft.com/office/drawing/2014/main" id="{5B876C47-9066-46B1-3812-775EB825BEF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727" name="Straight Connector 529">
            <a:extLst>
              <a:ext uri="{FF2B5EF4-FFF2-40B4-BE49-F238E27FC236}">
                <a16:creationId xmlns:a16="http://schemas.microsoft.com/office/drawing/2014/main" id="{CAFD36D7-1D25-A6B1-7588-B4F2BACFA95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728" name="Straight Connector 531">
            <a:extLst>
              <a:ext uri="{FF2B5EF4-FFF2-40B4-BE49-F238E27FC236}">
                <a16:creationId xmlns:a16="http://schemas.microsoft.com/office/drawing/2014/main" id="{1F96D6BF-621B-5900-489A-B6199415A07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729" name="Straight Connector 533">
            <a:extLst>
              <a:ext uri="{FF2B5EF4-FFF2-40B4-BE49-F238E27FC236}">
                <a16:creationId xmlns:a16="http://schemas.microsoft.com/office/drawing/2014/main" id="{0DF8AC6D-6E13-974D-6821-7B5E9D704EE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30" name="Straight Connector 535">
            <a:extLst>
              <a:ext uri="{FF2B5EF4-FFF2-40B4-BE49-F238E27FC236}">
                <a16:creationId xmlns:a16="http://schemas.microsoft.com/office/drawing/2014/main" id="{25F5C84A-100A-209C-B57F-BC676BCD8F3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31" name="Straight Connector 537">
            <a:extLst>
              <a:ext uri="{FF2B5EF4-FFF2-40B4-BE49-F238E27FC236}">
                <a16:creationId xmlns:a16="http://schemas.microsoft.com/office/drawing/2014/main" id="{248E3233-B1FD-0B35-FA99-9B21D8690ED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732" name="Group 1008">
          <a:extLst>
            <a:ext uri="{FF2B5EF4-FFF2-40B4-BE49-F238E27FC236}">
              <a16:creationId xmlns:a16="http://schemas.microsoft.com/office/drawing/2014/main" id="{2004A89A-D33D-4F89-9AC2-8703018339A3}"/>
            </a:ext>
          </a:extLst>
        </xdr:cNvPr>
        <xdr:cNvGrpSpPr>
          <a:grpSpLocks/>
        </xdr:cNvGrpSpPr>
      </xdr:nvGrpSpPr>
      <xdr:grpSpPr bwMode="auto">
        <a:xfrm>
          <a:off x="1803400" y="8035925"/>
          <a:ext cx="0" cy="104775"/>
          <a:chOff x="5475762" y="47760700"/>
          <a:chExt cx="314325" cy="230209"/>
        </a:xfrm>
      </xdr:grpSpPr>
      <xdr:cxnSp macro="">
        <xdr:nvCxnSpPr>
          <xdr:cNvPr id="733" name="Straight Connector 732">
            <a:extLst>
              <a:ext uri="{FF2B5EF4-FFF2-40B4-BE49-F238E27FC236}">
                <a16:creationId xmlns:a16="http://schemas.microsoft.com/office/drawing/2014/main" id="{EAD0630F-B00A-0A69-D1DC-7AE400D89B9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734" name="Straight Connector 529">
            <a:extLst>
              <a:ext uri="{FF2B5EF4-FFF2-40B4-BE49-F238E27FC236}">
                <a16:creationId xmlns:a16="http://schemas.microsoft.com/office/drawing/2014/main" id="{E0BF01D3-DAAC-0E24-EC0F-6D3B1EE99E2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735" name="Straight Connector 531">
            <a:extLst>
              <a:ext uri="{FF2B5EF4-FFF2-40B4-BE49-F238E27FC236}">
                <a16:creationId xmlns:a16="http://schemas.microsoft.com/office/drawing/2014/main" id="{5EE1CF85-8B47-3E5B-D931-3CF79493410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736" name="Straight Connector 533">
            <a:extLst>
              <a:ext uri="{FF2B5EF4-FFF2-40B4-BE49-F238E27FC236}">
                <a16:creationId xmlns:a16="http://schemas.microsoft.com/office/drawing/2014/main" id="{762C5A68-9778-2E76-168A-5CEDEA64483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37" name="Straight Connector 535">
            <a:extLst>
              <a:ext uri="{FF2B5EF4-FFF2-40B4-BE49-F238E27FC236}">
                <a16:creationId xmlns:a16="http://schemas.microsoft.com/office/drawing/2014/main" id="{DD80CD92-1EB5-3F8E-855E-E04851EBAA3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38" name="Straight Connector 537">
            <a:extLst>
              <a:ext uri="{FF2B5EF4-FFF2-40B4-BE49-F238E27FC236}">
                <a16:creationId xmlns:a16="http://schemas.microsoft.com/office/drawing/2014/main" id="{7F0F9CA1-4449-97C3-E55D-5C327DE9E43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739" name="Group 1008">
          <a:extLst>
            <a:ext uri="{FF2B5EF4-FFF2-40B4-BE49-F238E27FC236}">
              <a16:creationId xmlns:a16="http://schemas.microsoft.com/office/drawing/2014/main" id="{6FA57E29-6840-4886-9AE0-E6F2656A81F4}"/>
            </a:ext>
          </a:extLst>
        </xdr:cNvPr>
        <xdr:cNvGrpSpPr>
          <a:grpSpLocks/>
        </xdr:cNvGrpSpPr>
      </xdr:nvGrpSpPr>
      <xdr:grpSpPr bwMode="auto">
        <a:xfrm>
          <a:off x="1803400" y="8035925"/>
          <a:ext cx="0" cy="104775"/>
          <a:chOff x="5475762" y="47760700"/>
          <a:chExt cx="314325" cy="230209"/>
        </a:xfrm>
      </xdr:grpSpPr>
      <xdr:cxnSp macro="">
        <xdr:nvCxnSpPr>
          <xdr:cNvPr id="740" name="Straight Connector 739">
            <a:extLst>
              <a:ext uri="{FF2B5EF4-FFF2-40B4-BE49-F238E27FC236}">
                <a16:creationId xmlns:a16="http://schemas.microsoft.com/office/drawing/2014/main" id="{B2C8A259-21EA-C19D-5E13-8442407CCD2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741" name="Straight Connector 529">
            <a:extLst>
              <a:ext uri="{FF2B5EF4-FFF2-40B4-BE49-F238E27FC236}">
                <a16:creationId xmlns:a16="http://schemas.microsoft.com/office/drawing/2014/main" id="{6102AF3C-8242-9C6B-0469-A72A5B6FD80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742" name="Straight Connector 531">
            <a:extLst>
              <a:ext uri="{FF2B5EF4-FFF2-40B4-BE49-F238E27FC236}">
                <a16:creationId xmlns:a16="http://schemas.microsoft.com/office/drawing/2014/main" id="{2B40923E-59BF-93F4-E2B2-CBC04161FDF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743" name="Straight Connector 533">
            <a:extLst>
              <a:ext uri="{FF2B5EF4-FFF2-40B4-BE49-F238E27FC236}">
                <a16:creationId xmlns:a16="http://schemas.microsoft.com/office/drawing/2014/main" id="{F0D72EC4-3F7A-EDA0-0DB7-024D357CDB1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44" name="Straight Connector 535">
            <a:extLst>
              <a:ext uri="{FF2B5EF4-FFF2-40B4-BE49-F238E27FC236}">
                <a16:creationId xmlns:a16="http://schemas.microsoft.com/office/drawing/2014/main" id="{A17CF997-D5EB-AE32-671D-E0F8CB345AA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45" name="Straight Connector 537">
            <a:extLst>
              <a:ext uri="{FF2B5EF4-FFF2-40B4-BE49-F238E27FC236}">
                <a16:creationId xmlns:a16="http://schemas.microsoft.com/office/drawing/2014/main" id="{8E8E2226-9B25-3C5F-940E-33C80398E91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746" name="Group 1008">
          <a:extLst>
            <a:ext uri="{FF2B5EF4-FFF2-40B4-BE49-F238E27FC236}">
              <a16:creationId xmlns:a16="http://schemas.microsoft.com/office/drawing/2014/main" id="{A5A37642-088F-46DF-95ED-EE437926DBB7}"/>
            </a:ext>
          </a:extLst>
        </xdr:cNvPr>
        <xdr:cNvGrpSpPr>
          <a:grpSpLocks/>
        </xdr:cNvGrpSpPr>
      </xdr:nvGrpSpPr>
      <xdr:grpSpPr bwMode="auto">
        <a:xfrm>
          <a:off x="1803400" y="8035925"/>
          <a:ext cx="0" cy="104775"/>
          <a:chOff x="5475762" y="47760700"/>
          <a:chExt cx="314325" cy="230209"/>
        </a:xfrm>
      </xdr:grpSpPr>
      <xdr:cxnSp macro="">
        <xdr:nvCxnSpPr>
          <xdr:cNvPr id="747" name="Straight Connector 746">
            <a:extLst>
              <a:ext uri="{FF2B5EF4-FFF2-40B4-BE49-F238E27FC236}">
                <a16:creationId xmlns:a16="http://schemas.microsoft.com/office/drawing/2014/main" id="{0D7113E7-3EF2-5038-7A5E-ED6D9612ACF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748" name="Straight Connector 529">
            <a:extLst>
              <a:ext uri="{FF2B5EF4-FFF2-40B4-BE49-F238E27FC236}">
                <a16:creationId xmlns:a16="http://schemas.microsoft.com/office/drawing/2014/main" id="{4015F4E8-7CCE-83CD-B12E-C677E47816F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749" name="Straight Connector 531">
            <a:extLst>
              <a:ext uri="{FF2B5EF4-FFF2-40B4-BE49-F238E27FC236}">
                <a16:creationId xmlns:a16="http://schemas.microsoft.com/office/drawing/2014/main" id="{72963DCD-EA2B-7F1D-5D6D-273B16B1849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750" name="Straight Connector 533">
            <a:extLst>
              <a:ext uri="{FF2B5EF4-FFF2-40B4-BE49-F238E27FC236}">
                <a16:creationId xmlns:a16="http://schemas.microsoft.com/office/drawing/2014/main" id="{7AE59E3F-12C7-8D3C-D300-8C4C9A533DD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51" name="Straight Connector 535">
            <a:extLst>
              <a:ext uri="{FF2B5EF4-FFF2-40B4-BE49-F238E27FC236}">
                <a16:creationId xmlns:a16="http://schemas.microsoft.com/office/drawing/2014/main" id="{D6B29E6B-B536-4626-8F33-8123F1B50E5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52" name="Straight Connector 537">
            <a:extLst>
              <a:ext uri="{FF2B5EF4-FFF2-40B4-BE49-F238E27FC236}">
                <a16:creationId xmlns:a16="http://schemas.microsoft.com/office/drawing/2014/main" id="{E011787C-DA4F-C7A7-1267-F9C686C3DB6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753" name="Group 1008">
          <a:extLst>
            <a:ext uri="{FF2B5EF4-FFF2-40B4-BE49-F238E27FC236}">
              <a16:creationId xmlns:a16="http://schemas.microsoft.com/office/drawing/2014/main" id="{587856C3-04E4-43E0-85F1-81AA44EE1768}"/>
            </a:ext>
          </a:extLst>
        </xdr:cNvPr>
        <xdr:cNvGrpSpPr>
          <a:grpSpLocks/>
        </xdr:cNvGrpSpPr>
      </xdr:nvGrpSpPr>
      <xdr:grpSpPr bwMode="auto">
        <a:xfrm>
          <a:off x="1803400" y="8035925"/>
          <a:ext cx="0" cy="104775"/>
          <a:chOff x="5475762" y="47760700"/>
          <a:chExt cx="314325" cy="230209"/>
        </a:xfrm>
      </xdr:grpSpPr>
      <xdr:cxnSp macro="">
        <xdr:nvCxnSpPr>
          <xdr:cNvPr id="754" name="Straight Connector 753">
            <a:extLst>
              <a:ext uri="{FF2B5EF4-FFF2-40B4-BE49-F238E27FC236}">
                <a16:creationId xmlns:a16="http://schemas.microsoft.com/office/drawing/2014/main" id="{3CA6049D-FEFC-2BCE-71D0-291DC733D37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755" name="Straight Connector 529">
            <a:extLst>
              <a:ext uri="{FF2B5EF4-FFF2-40B4-BE49-F238E27FC236}">
                <a16:creationId xmlns:a16="http://schemas.microsoft.com/office/drawing/2014/main" id="{015BCB91-B671-401D-D4CC-B6D518D109E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756" name="Straight Connector 531">
            <a:extLst>
              <a:ext uri="{FF2B5EF4-FFF2-40B4-BE49-F238E27FC236}">
                <a16:creationId xmlns:a16="http://schemas.microsoft.com/office/drawing/2014/main" id="{0EA38597-A0D8-DB25-806B-5FA4CFC1EF7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757" name="Straight Connector 533">
            <a:extLst>
              <a:ext uri="{FF2B5EF4-FFF2-40B4-BE49-F238E27FC236}">
                <a16:creationId xmlns:a16="http://schemas.microsoft.com/office/drawing/2014/main" id="{150E6952-FBAF-7C63-FB22-13B2DAB6EB4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58" name="Straight Connector 535">
            <a:extLst>
              <a:ext uri="{FF2B5EF4-FFF2-40B4-BE49-F238E27FC236}">
                <a16:creationId xmlns:a16="http://schemas.microsoft.com/office/drawing/2014/main" id="{C6855F53-D879-00EC-4F03-1790F035015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59" name="Straight Connector 537">
            <a:extLst>
              <a:ext uri="{FF2B5EF4-FFF2-40B4-BE49-F238E27FC236}">
                <a16:creationId xmlns:a16="http://schemas.microsoft.com/office/drawing/2014/main" id="{8FCFD44F-0B4A-B6CA-AB87-EC7092A8E77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760" name="Group 1008">
          <a:extLst>
            <a:ext uri="{FF2B5EF4-FFF2-40B4-BE49-F238E27FC236}">
              <a16:creationId xmlns:a16="http://schemas.microsoft.com/office/drawing/2014/main" id="{29023615-E367-4B6E-B37F-2E2D551E450F}"/>
            </a:ext>
          </a:extLst>
        </xdr:cNvPr>
        <xdr:cNvGrpSpPr>
          <a:grpSpLocks/>
        </xdr:cNvGrpSpPr>
      </xdr:nvGrpSpPr>
      <xdr:grpSpPr bwMode="auto">
        <a:xfrm>
          <a:off x="1803400" y="8035925"/>
          <a:ext cx="0" cy="104775"/>
          <a:chOff x="5475762" y="47760700"/>
          <a:chExt cx="314325" cy="230209"/>
        </a:xfrm>
      </xdr:grpSpPr>
      <xdr:cxnSp macro="">
        <xdr:nvCxnSpPr>
          <xdr:cNvPr id="761" name="Straight Connector 760">
            <a:extLst>
              <a:ext uri="{FF2B5EF4-FFF2-40B4-BE49-F238E27FC236}">
                <a16:creationId xmlns:a16="http://schemas.microsoft.com/office/drawing/2014/main" id="{D892DDC7-3E7F-71DF-0086-2A86C3450C3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762" name="Straight Connector 529">
            <a:extLst>
              <a:ext uri="{FF2B5EF4-FFF2-40B4-BE49-F238E27FC236}">
                <a16:creationId xmlns:a16="http://schemas.microsoft.com/office/drawing/2014/main" id="{973CF2FC-18A1-C13F-99EE-017E051AB80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763" name="Straight Connector 531">
            <a:extLst>
              <a:ext uri="{FF2B5EF4-FFF2-40B4-BE49-F238E27FC236}">
                <a16:creationId xmlns:a16="http://schemas.microsoft.com/office/drawing/2014/main" id="{13B77DCA-1FB2-24FA-ADBD-F9F983B4394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764" name="Straight Connector 533">
            <a:extLst>
              <a:ext uri="{FF2B5EF4-FFF2-40B4-BE49-F238E27FC236}">
                <a16:creationId xmlns:a16="http://schemas.microsoft.com/office/drawing/2014/main" id="{F19BBC53-E824-3AA4-CCA6-774E5C3B1F3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65" name="Straight Connector 535">
            <a:extLst>
              <a:ext uri="{FF2B5EF4-FFF2-40B4-BE49-F238E27FC236}">
                <a16:creationId xmlns:a16="http://schemas.microsoft.com/office/drawing/2014/main" id="{E2AFB173-6E0E-78B9-0D6B-A7A2205CB92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66" name="Straight Connector 537">
            <a:extLst>
              <a:ext uri="{FF2B5EF4-FFF2-40B4-BE49-F238E27FC236}">
                <a16:creationId xmlns:a16="http://schemas.microsoft.com/office/drawing/2014/main" id="{1CC1D943-7133-5D7C-59B9-E6E8F177640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767" name="Group 1008">
          <a:extLst>
            <a:ext uri="{FF2B5EF4-FFF2-40B4-BE49-F238E27FC236}">
              <a16:creationId xmlns:a16="http://schemas.microsoft.com/office/drawing/2014/main" id="{4AD2D205-641E-4678-8B55-56FED835E909}"/>
            </a:ext>
          </a:extLst>
        </xdr:cNvPr>
        <xdr:cNvGrpSpPr>
          <a:grpSpLocks/>
        </xdr:cNvGrpSpPr>
      </xdr:nvGrpSpPr>
      <xdr:grpSpPr bwMode="auto">
        <a:xfrm>
          <a:off x="1803400" y="8035925"/>
          <a:ext cx="0" cy="104775"/>
          <a:chOff x="5475762" y="47760700"/>
          <a:chExt cx="314325" cy="230209"/>
        </a:xfrm>
      </xdr:grpSpPr>
      <xdr:cxnSp macro="">
        <xdr:nvCxnSpPr>
          <xdr:cNvPr id="768" name="Straight Connector 767">
            <a:extLst>
              <a:ext uri="{FF2B5EF4-FFF2-40B4-BE49-F238E27FC236}">
                <a16:creationId xmlns:a16="http://schemas.microsoft.com/office/drawing/2014/main" id="{77B371BA-1A4F-7248-692B-581E112A35F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769" name="Straight Connector 529">
            <a:extLst>
              <a:ext uri="{FF2B5EF4-FFF2-40B4-BE49-F238E27FC236}">
                <a16:creationId xmlns:a16="http://schemas.microsoft.com/office/drawing/2014/main" id="{A6C6C6E1-D456-EC3C-0058-BA32D07C2D3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770" name="Straight Connector 531">
            <a:extLst>
              <a:ext uri="{FF2B5EF4-FFF2-40B4-BE49-F238E27FC236}">
                <a16:creationId xmlns:a16="http://schemas.microsoft.com/office/drawing/2014/main" id="{B1867BCA-A82F-77FA-9F86-66376298DF1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771" name="Straight Connector 533">
            <a:extLst>
              <a:ext uri="{FF2B5EF4-FFF2-40B4-BE49-F238E27FC236}">
                <a16:creationId xmlns:a16="http://schemas.microsoft.com/office/drawing/2014/main" id="{E4215DFA-3499-44B3-CA1E-A4E03744AA8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72" name="Straight Connector 535">
            <a:extLst>
              <a:ext uri="{FF2B5EF4-FFF2-40B4-BE49-F238E27FC236}">
                <a16:creationId xmlns:a16="http://schemas.microsoft.com/office/drawing/2014/main" id="{ED9EE5B1-CF65-B4BB-9E46-44724BFD040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73" name="Straight Connector 537">
            <a:extLst>
              <a:ext uri="{FF2B5EF4-FFF2-40B4-BE49-F238E27FC236}">
                <a16:creationId xmlns:a16="http://schemas.microsoft.com/office/drawing/2014/main" id="{FD8AFDCD-E6F9-518F-5070-C7A226A09E0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40</xdr:row>
      <xdr:rowOff>104775</xdr:rowOff>
    </xdr:from>
    <xdr:to>
      <xdr:col>6</xdr:col>
      <xdr:colOff>0</xdr:colOff>
      <xdr:row>41</xdr:row>
      <xdr:rowOff>19050</xdr:rowOff>
    </xdr:to>
    <xdr:grpSp>
      <xdr:nvGrpSpPr>
        <xdr:cNvPr id="774" name="Group 1008">
          <a:extLst>
            <a:ext uri="{FF2B5EF4-FFF2-40B4-BE49-F238E27FC236}">
              <a16:creationId xmlns:a16="http://schemas.microsoft.com/office/drawing/2014/main" id="{DE99E1C5-D6CA-44AE-81EA-E1133B1DC8DD}"/>
            </a:ext>
          </a:extLst>
        </xdr:cNvPr>
        <xdr:cNvGrpSpPr>
          <a:grpSpLocks/>
        </xdr:cNvGrpSpPr>
      </xdr:nvGrpSpPr>
      <xdr:grpSpPr bwMode="auto">
        <a:xfrm>
          <a:off x="1803400" y="8035925"/>
          <a:ext cx="0" cy="104775"/>
          <a:chOff x="5475762" y="47760700"/>
          <a:chExt cx="314325" cy="230209"/>
        </a:xfrm>
      </xdr:grpSpPr>
      <xdr:cxnSp macro="">
        <xdr:nvCxnSpPr>
          <xdr:cNvPr id="775" name="Straight Connector 774">
            <a:extLst>
              <a:ext uri="{FF2B5EF4-FFF2-40B4-BE49-F238E27FC236}">
                <a16:creationId xmlns:a16="http://schemas.microsoft.com/office/drawing/2014/main" id="{B2F4E866-9F5D-5234-56C7-1EA05D401EC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776" name="Straight Connector 529">
            <a:extLst>
              <a:ext uri="{FF2B5EF4-FFF2-40B4-BE49-F238E27FC236}">
                <a16:creationId xmlns:a16="http://schemas.microsoft.com/office/drawing/2014/main" id="{91363547-2712-427A-CF11-321200F8723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777" name="Straight Connector 531">
            <a:extLst>
              <a:ext uri="{FF2B5EF4-FFF2-40B4-BE49-F238E27FC236}">
                <a16:creationId xmlns:a16="http://schemas.microsoft.com/office/drawing/2014/main" id="{0708F534-2485-A878-D55D-3E0BAA19E89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778" name="Straight Connector 533">
            <a:extLst>
              <a:ext uri="{FF2B5EF4-FFF2-40B4-BE49-F238E27FC236}">
                <a16:creationId xmlns:a16="http://schemas.microsoft.com/office/drawing/2014/main" id="{B271964B-3ACC-F6CE-B2A8-8C920D404B0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79" name="Straight Connector 535">
            <a:extLst>
              <a:ext uri="{FF2B5EF4-FFF2-40B4-BE49-F238E27FC236}">
                <a16:creationId xmlns:a16="http://schemas.microsoft.com/office/drawing/2014/main" id="{E74C9213-7231-5AA6-80A4-2DB7B7FF204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780" name="Straight Connector 537">
            <a:extLst>
              <a:ext uri="{FF2B5EF4-FFF2-40B4-BE49-F238E27FC236}">
                <a16:creationId xmlns:a16="http://schemas.microsoft.com/office/drawing/2014/main" id="{CF585C41-D662-1603-3C88-F7E160532F9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37</xdr:row>
      <xdr:rowOff>57150</xdr:rowOff>
    </xdr:from>
    <xdr:to>
      <xdr:col>17</xdr:col>
      <xdr:colOff>0</xdr:colOff>
      <xdr:row>39</xdr:row>
      <xdr:rowOff>0</xdr:rowOff>
    </xdr:to>
    <xdr:sp macro="" textlink="">
      <xdr:nvSpPr>
        <xdr:cNvPr id="781" name="AutoShape 46">
          <a:extLst>
            <a:ext uri="{FF2B5EF4-FFF2-40B4-BE49-F238E27FC236}">
              <a16:creationId xmlns:a16="http://schemas.microsoft.com/office/drawing/2014/main" id="{C2156FE0-ED15-42A3-8FF7-720E4F4F7EB8}"/>
            </a:ext>
          </a:extLst>
        </xdr:cNvPr>
        <xdr:cNvSpPr>
          <a:spLocks noChangeArrowheads="1"/>
        </xdr:cNvSpPr>
      </xdr:nvSpPr>
      <xdr:spPr bwMode="auto">
        <a:xfrm>
          <a:off x="4895850" y="715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37</xdr:row>
      <xdr:rowOff>57150</xdr:rowOff>
    </xdr:from>
    <xdr:to>
      <xdr:col>19</xdr:col>
      <xdr:colOff>0</xdr:colOff>
      <xdr:row>39</xdr:row>
      <xdr:rowOff>0</xdr:rowOff>
    </xdr:to>
    <xdr:sp macro="" textlink="">
      <xdr:nvSpPr>
        <xdr:cNvPr id="782" name="AutoShape 46">
          <a:extLst>
            <a:ext uri="{FF2B5EF4-FFF2-40B4-BE49-F238E27FC236}">
              <a16:creationId xmlns:a16="http://schemas.microsoft.com/office/drawing/2014/main" id="{8F0846BD-2071-4658-A122-E51728A8A1DE}"/>
            </a:ext>
          </a:extLst>
        </xdr:cNvPr>
        <xdr:cNvSpPr>
          <a:spLocks noChangeArrowheads="1"/>
        </xdr:cNvSpPr>
      </xdr:nvSpPr>
      <xdr:spPr bwMode="auto">
        <a:xfrm>
          <a:off x="5467350" y="715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37</xdr:row>
      <xdr:rowOff>57150</xdr:rowOff>
    </xdr:from>
    <xdr:to>
      <xdr:col>21</xdr:col>
      <xdr:colOff>0</xdr:colOff>
      <xdr:row>39</xdr:row>
      <xdr:rowOff>0</xdr:rowOff>
    </xdr:to>
    <xdr:sp macro="" textlink="">
      <xdr:nvSpPr>
        <xdr:cNvPr id="783" name="AutoShape 46">
          <a:extLst>
            <a:ext uri="{FF2B5EF4-FFF2-40B4-BE49-F238E27FC236}">
              <a16:creationId xmlns:a16="http://schemas.microsoft.com/office/drawing/2014/main" id="{5151DB78-7CD5-4774-B54F-CEFAFDBCEF53}"/>
            </a:ext>
          </a:extLst>
        </xdr:cNvPr>
        <xdr:cNvSpPr>
          <a:spLocks noChangeArrowheads="1"/>
        </xdr:cNvSpPr>
      </xdr:nvSpPr>
      <xdr:spPr bwMode="auto">
        <a:xfrm>
          <a:off x="6038850" y="715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37</xdr:row>
      <xdr:rowOff>57150</xdr:rowOff>
    </xdr:from>
    <xdr:to>
      <xdr:col>23</xdr:col>
      <xdr:colOff>0</xdr:colOff>
      <xdr:row>39</xdr:row>
      <xdr:rowOff>0</xdr:rowOff>
    </xdr:to>
    <xdr:sp macro="" textlink="">
      <xdr:nvSpPr>
        <xdr:cNvPr id="784" name="AutoShape 46">
          <a:extLst>
            <a:ext uri="{FF2B5EF4-FFF2-40B4-BE49-F238E27FC236}">
              <a16:creationId xmlns:a16="http://schemas.microsoft.com/office/drawing/2014/main" id="{9FFB1D03-CA20-4715-91D2-DABCE51C4F26}"/>
            </a:ext>
          </a:extLst>
        </xdr:cNvPr>
        <xdr:cNvSpPr>
          <a:spLocks noChangeArrowheads="1"/>
        </xdr:cNvSpPr>
      </xdr:nvSpPr>
      <xdr:spPr bwMode="auto">
        <a:xfrm>
          <a:off x="6610350" y="715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24</xdr:col>
      <xdr:colOff>0</xdr:colOff>
      <xdr:row>37</xdr:row>
      <xdr:rowOff>57150</xdr:rowOff>
    </xdr:from>
    <xdr:to>
      <xdr:col>25</xdr:col>
      <xdr:colOff>0</xdr:colOff>
      <xdr:row>39</xdr:row>
      <xdr:rowOff>0</xdr:rowOff>
    </xdr:to>
    <xdr:sp macro="" textlink="">
      <xdr:nvSpPr>
        <xdr:cNvPr id="785" name="AutoShape 46">
          <a:extLst>
            <a:ext uri="{FF2B5EF4-FFF2-40B4-BE49-F238E27FC236}">
              <a16:creationId xmlns:a16="http://schemas.microsoft.com/office/drawing/2014/main" id="{46A038A5-49BE-4F2B-B2AC-73BD7D5EC07C}"/>
            </a:ext>
          </a:extLst>
        </xdr:cNvPr>
        <xdr:cNvSpPr>
          <a:spLocks noChangeArrowheads="1"/>
        </xdr:cNvSpPr>
      </xdr:nvSpPr>
      <xdr:spPr bwMode="auto">
        <a:xfrm>
          <a:off x="7181850" y="715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26</xdr:col>
      <xdr:colOff>0</xdr:colOff>
      <xdr:row>37</xdr:row>
      <xdr:rowOff>57150</xdr:rowOff>
    </xdr:from>
    <xdr:to>
      <xdr:col>27</xdr:col>
      <xdr:colOff>0</xdr:colOff>
      <xdr:row>39</xdr:row>
      <xdr:rowOff>0</xdr:rowOff>
    </xdr:to>
    <xdr:sp macro="" textlink="">
      <xdr:nvSpPr>
        <xdr:cNvPr id="786" name="AutoShape 46">
          <a:extLst>
            <a:ext uri="{FF2B5EF4-FFF2-40B4-BE49-F238E27FC236}">
              <a16:creationId xmlns:a16="http://schemas.microsoft.com/office/drawing/2014/main" id="{520131C3-BF0A-4943-B02B-C4CD328B32DC}"/>
            </a:ext>
          </a:extLst>
        </xdr:cNvPr>
        <xdr:cNvSpPr>
          <a:spLocks noChangeArrowheads="1"/>
        </xdr:cNvSpPr>
      </xdr:nvSpPr>
      <xdr:spPr bwMode="auto">
        <a:xfrm>
          <a:off x="7753350" y="715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28</xdr:col>
      <xdr:colOff>0</xdr:colOff>
      <xdr:row>37</xdr:row>
      <xdr:rowOff>57150</xdr:rowOff>
    </xdr:from>
    <xdr:to>
      <xdr:col>29</xdr:col>
      <xdr:colOff>0</xdr:colOff>
      <xdr:row>39</xdr:row>
      <xdr:rowOff>0</xdr:rowOff>
    </xdr:to>
    <xdr:sp macro="" textlink="">
      <xdr:nvSpPr>
        <xdr:cNvPr id="787" name="AutoShape 46">
          <a:extLst>
            <a:ext uri="{FF2B5EF4-FFF2-40B4-BE49-F238E27FC236}">
              <a16:creationId xmlns:a16="http://schemas.microsoft.com/office/drawing/2014/main" id="{7520B36F-A500-48B0-AEC8-E991315747BC}"/>
            </a:ext>
          </a:extLst>
        </xdr:cNvPr>
        <xdr:cNvSpPr>
          <a:spLocks noChangeArrowheads="1"/>
        </xdr:cNvSpPr>
      </xdr:nvSpPr>
      <xdr:spPr bwMode="auto">
        <a:xfrm>
          <a:off x="8382000" y="715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30</xdr:col>
      <xdr:colOff>0</xdr:colOff>
      <xdr:row>37</xdr:row>
      <xdr:rowOff>57150</xdr:rowOff>
    </xdr:from>
    <xdr:to>
      <xdr:col>31</xdr:col>
      <xdr:colOff>0</xdr:colOff>
      <xdr:row>39</xdr:row>
      <xdr:rowOff>0</xdr:rowOff>
    </xdr:to>
    <xdr:sp macro="" textlink="">
      <xdr:nvSpPr>
        <xdr:cNvPr id="788" name="AutoShape 46">
          <a:extLst>
            <a:ext uri="{FF2B5EF4-FFF2-40B4-BE49-F238E27FC236}">
              <a16:creationId xmlns:a16="http://schemas.microsoft.com/office/drawing/2014/main" id="{C60CC316-757A-4D60-A120-ADB922236BCA}"/>
            </a:ext>
          </a:extLst>
        </xdr:cNvPr>
        <xdr:cNvSpPr>
          <a:spLocks noChangeArrowheads="1"/>
        </xdr:cNvSpPr>
      </xdr:nvSpPr>
      <xdr:spPr bwMode="auto">
        <a:xfrm>
          <a:off x="8953500" y="715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32</xdr:col>
      <xdr:colOff>0</xdr:colOff>
      <xdr:row>37</xdr:row>
      <xdr:rowOff>57150</xdr:rowOff>
    </xdr:from>
    <xdr:to>
      <xdr:col>33</xdr:col>
      <xdr:colOff>0</xdr:colOff>
      <xdr:row>39</xdr:row>
      <xdr:rowOff>0</xdr:rowOff>
    </xdr:to>
    <xdr:sp macro="" textlink="">
      <xdr:nvSpPr>
        <xdr:cNvPr id="789" name="AutoShape 46">
          <a:extLst>
            <a:ext uri="{FF2B5EF4-FFF2-40B4-BE49-F238E27FC236}">
              <a16:creationId xmlns:a16="http://schemas.microsoft.com/office/drawing/2014/main" id="{3D31BFB0-55FF-478F-B514-D2C9CF3062D6}"/>
            </a:ext>
          </a:extLst>
        </xdr:cNvPr>
        <xdr:cNvSpPr>
          <a:spLocks noChangeArrowheads="1"/>
        </xdr:cNvSpPr>
      </xdr:nvSpPr>
      <xdr:spPr bwMode="auto">
        <a:xfrm>
          <a:off x="9525000" y="715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34</xdr:col>
      <xdr:colOff>0</xdr:colOff>
      <xdr:row>37</xdr:row>
      <xdr:rowOff>57150</xdr:rowOff>
    </xdr:from>
    <xdr:to>
      <xdr:col>35</xdr:col>
      <xdr:colOff>0</xdr:colOff>
      <xdr:row>39</xdr:row>
      <xdr:rowOff>0</xdr:rowOff>
    </xdr:to>
    <xdr:sp macro="" textlink="">
      <xdr:nvSpPr>
        <xdr:cNvPr id="790" name="AutoShape 46">
          <a:extLst>
            <a:ext uri="{FF2B5EF4-FFF2-40B4-BE49-F238E27FC236}">
              <a16:creationId xmlns:a16="http://schemas.microsoft.com/office/drawing/2014/main" id="{D7E616F6-58BF-4031-A632-1E2D02BE4199}"/>
            </a:ext>
          </a:extLst>
        </xdr:cNvPr>
        <xdr:cNvSpPr>
          <a:spLocks noChangeArrowheads="1"/>
        </xdr:cNvSpPr>
      </xdr:nvSpPr>
      <xdr:spPr bwMode="auto">
        <a:xfrm>
          <a:off x="10096500" y="715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36</xdr:col>
      <xdr:colOff>0</xdr:colOff>
      <xdr:row>37</xdr:row>
      <xdr:rowOff>57150</xdr:rowOff>
    </xdr:from>
    <xdr:to>
      <xdr:col>37</xdr:col>
      <xdr:colOff>0</xdr:colOff>
      <xdr:row>39</xdr:row>
      <xdr:rowOff>0</xdr:rowOff>
    </xdr:to>
    <xdr:sp macro="" textlink="">
      <xdr:nvSpPr>
        <xdr:cNvPr id="791" name="AutoShape 46">
          <a:extLst>
            <a:ext uri="{FF2B5EF4-FFF2-40B4-BE49-F238E27FC236}">
              <a16:creationId xmlns:a16="http://schemas.microsoft.com/office/drawing/2014/main" id="{D16F5B94-5C01-4EA8-B887-F63E4BF699B7}"/>
            </a:ext>
          </a:extLst>
        </xdr:cNvPr>
        <xdr:cNvSpPr>
          <a:spLocks noChangeArrowheads="1"/>
        </xdr:cNvSpPr>
      </xdr:nvSpPr>
      <xdr:spPr bwMode="auto">
        <a:xfrm>
          <a:off x="11324167" y="7349067"/>
          <a:ext cx="38100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38</xdr:col>
      <xdr:colOff>0</xdr:colOff>
      <xdr:row>37</xdr:row>
      <xdr:rowOff>57150</xdr:rowOff>
    </xdr:from>
    <xdr:to>
      <xdr:col>39</xdr:col>
      <xdr:colOff>0</xdr:colOff>
      <xdr:row>39</xdr:row>
      <xdr:rowOff>0</xdr:rowOff>
    </xdr:to>
    <xdr:sp macro="" textlink="">
      <xdr:nvSpPr>
        <xdr:cNvPr id="792" name="AutoShape 46">
          <a:extLst>
            <a:ext uri="{FF2B5EF4-FFF2-40B4-BE49-F238E27FC236}">
              <a16:creationId xmlns:a16="http://schemas.microsoft.com/office/drawing/2014/main" id="{075F06A9-5E5F-43FE-85A2-7608A1F7084D}"/>
            </a:ext>
          </a:extLst>
        </xdr:cNvPr>
        <xdr:cNvSpPr>
          <a:spLocks noChangeArrowheads="1"/>
        </xdr:cNvSpPr>
      </xdr:nvSpPr>
      <xdr:spPr bwMode="auto">
        <a:xfrm>
          <a:off x="11239500" y="715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40</xdr:col>
      <xdr:colOff>0</xdr:colOff>
      <xdr:row>37</xdr:row>
      <xdr:rowOff>57150</xdr:rowOff>
    </xdr:from>
    <xdr:to>
      <xdr:col>41</xdr:col>
      <xdr:colOff>0</xdr:colOff>
      <xdr:row>39</xdr:row>
      <xdr:rowOff>0</xdr:rowOff>
    </xdr:to>
    <xdr:sp macro="" textlink="">
      <xdr:nvSpPr>
        <xdr:cNvPr id="793" name="AutoShape 46">
          <a:extLst>
            <a:ext uri="{FF2B5EF4-FFF2-40B4-BE49-F238E27FC236}">
              <a16:creationId xmlns:a16="http://schemas.microsoft.com/office/drawing/2014/main" id="{6FF4AD3F-1FC3-4AE3-956E-D0F4D2F2A22E}"/>
            </a:ext>
          </a:extLst>
        </xdr:cNvPr>
        <xdr:cNvSpPr>
          <a:spLocks noChangeArrowheads="1"/>
        </xdr:cNvSpPr>
      </xdr:nvSpPr>
      <xdr:spPr bwMode="auto">
        <a:xfrm>
          <a:off x="11811000" y="715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42</xdr:col>
      <xdr:colOff>0</xdr:colOff>
      <xdr:row>37</xdr:row>
      <xdr:rowOff>29158</xdr:rowOff>
    </xdr:from>
    <xdr:to>
      <xdr:col>42</xdr:col>
      <xdr:colOff>320740</xdr:colOff>
      <xdr:row>39</xdr:row>
      <xdr:rowOff>0</xdr:rowOff>
    </xdr:to>
    <xdr:sp macro="" textlink="">
      <xdr:nvSpPr>
        <xdr:cNvPr id="794" name="AutoShape 46">
          <a:extLst>
            <a:ext uri="{FF2B5EF4-FFF2-40B4-BE49-F238E27FC236}">
              <a16:creationId xmlns:a16="http://schemas.microsoft.com/office/drawing/2014/main" id="{1A44A7C9-BA19-4767-AD06-3337C15D43E4}"/>
            </a:ext>
          </a:extLst>
        </xdr:cNvPr>
        <xdr:cNvSpPr>
          <a:spLocks noChangeArrowheads="1"/>
        </xdr:cNvSpPr>
      </xdr:nvSpPr>
      <xdr:spPr bwMode="auto">
        <a:xfrm>
          <a:off x="13403036" y="7445051"/>
          <a:ext cx="320740" cy="359617"/>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44</xdr:col>
      <xdr:colOff>0</xdr:colOff>
      <xdr:row>37</xdr:row>
      <xdr:rowOff>57150</xdr:rowOff>
    </xdr:from>
    <xdr:to>
      <xdr:col>45</xdr:col>
      <xdr:colOff>0</xdr:colOff>
      <xdr:row>39</xdr:row>
      <xdr:rowOff>0</xdr:rowOff>
    </xdr:to>
    <xdr:sp macro="" textlink="">
      <xdr:nvSpPr>
        <xdr:cNvPr id="795" name="AutoShape 46">
          <a:extLst>
            <a:ext uri="{FF2B5EF4-FFF2-40B4-BE49-F238E27FC236}">
              <a16:creationId xmlns:a16="http://schemas.microsoft.com/office/drawing/2014/main" id="{FB262775-BE65-43C8-A44A-0A790653953E}"/>
            </a:ext>
          </a:extLst>
        </xdr:cNvPr>
        <xdr:cNvSpPr>
          <a:spLocks noChangeArrowheads="1"/>
        </xdr:cNvSpPr>
      </xdr:nvSpPr>
      <xdr:spPr bwMode="auto">
        <a:xfrm>
          <a:off x="12954000" y="715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37</xdr:row>
      <xdr:rowOff>57150</xdr:rowOff>
    </xdr:from>
    <xdr:to>
      <xdr:col>11</xdr:col>
      <xdr:colOff>0</xdr:colOff>
      <xdr:row>39</xdr:row>
      <xdr:rowOff>0</xdr:rowOff>
    </xdr:to>
    <xdr:sp macro="" textlink="">
      <xdr:nvSpPr>
        <xdr:cNvPr id="796" name="AutoShape 46">
          <a:extLst>
            <a:ext uri="{FF2B5EF4-FFF2-40B4-BE49-F238E27FC236}">
              <a16:creationId xmlns:a16="http://schemas.microsoft.com/office/drawing/2014/main" id="{01C59B0C-8EAB-48B9-B73F-FD77B5E894DF}"/>
            </a:ext>
          </a:extLst>
        </xdr:cNvPr>
        <xdr:cNvSpPr>
          <a:spLocks noChangeArrowheads="1"/>
        </xdr:cNvSpPr>
      </xdr:nvSpPr>
      <xdr:spPr bwMode="auto">
        <a:xfrm>
          <a:off x="3181350" y="715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37</xdr:row>
      <xdr:rowOff>57150</xdr:rowOff>
    </xdr:from>
    <xdr:to>
      <xdr:col>13</xdr:col>
      <xdr:colOff>0</xdr:colOff>
      <xdr:row>39</xdr:row>
      <xdr:rowOff>0</xdr:rowOff>
    </xdr:to>
    <xdr:sp macro="" textlink="">
      <xdr:nvSpPr>
        <xdr:cNvPr id="797" name="AutoShape 46">
          <a:extLst>
            <a:ext uri="{FF2B5EF4-FFF2-40B4-BE49-F238E27FC236}">
              <a16:creationId xmlns:a16="http://schemas.microsoft.com/office/drawing/2014/main" id="{C871C7B3-8A34-4FFA-98D8-EF05D880D3D9}"/>
            </a:ext>
          </a:extLst>
        </xdr:cNvPr>
        <xdr:cNvSpPr>
          <a:spLocks noChangeArrowheads="1"/>
        </xdr:cNvSpPr>
      </xdr:nvSpPr>
      <xdr:spPr bwMode="auto">
        <a:xfrm>
          <a:off x="3752850" y="715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37</xdr:row>
      <xdr:rowOff>57150</xdr:rowOff>
    </xdr:from>
    <xdr:to>
      <xdr:col>15</xdr:col>
      <xdr:colOff>0</xdr:colOff>
      <xdr:row>39</xdr:row>
      <xdr:rowOff>0</xdr:rowOff>
    </xdr:to>
    <xdr:sp macro="" textlink="">
      <xdr:nvSpPr>
        <xdr:cNvPr id="798" name="AutoShape 46">
          <a:extLst>
            <a:ext uri="{FF2B5EF4-FFF2-40B4-BE49-F238E27FC236}">
              <a16:creationId xmlns:a16="http://schemas.microsoft.com/office/drawing/2014/main" id="{087763A4-9CFA-4F87-96BE-C8EC48F0A8FF}"/>
            </a:ext>
          </a:extLst>
        </xdr:cNvPr>
        <xdr:cNvSpPr>
          <a:spLocks noChangeArrowheads="1"/>
        </xdr:cNvSpPr>
      </xdr:nvSpPr>
      <xdr:spPr bwMode="auto">
        <a:xfrm>
          <a:off x="4324350" y="715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8</xdr:col>
      <xdr:colOff>0</xdr:colOff>
      <xdr:row>37</xdr:row>
      <xdr:rowOff>57150</xdr:rowOff>
    </xdr:from>
    <xdr:to>
      <xdr:col>9</xdr:col>
      <xdr:colOff>0</xdr:colOff>
      <xdr:row>39</xdr:row>
      <xdr:rowOff>0</xdr:rowOff>
    </xdr:to>
    <xdr:sp macro="" textlink="">
      <xdr:nvSpPr>
        <xdr:cNvPr id="799" name="AutoShape 46">
          <a:extLst>
            <a:ext uri="{FF2B5EF4-FFF2-40B4-BE49-F238E27FC236}">
              <a16:creationId xmlns:a16="http://schemas.microsoft.com/office/drawing/2014/main" id="{90299A2E-809C-4C6B-94A1-C8C803FA6597}"/>
            </a:ext>
          </a:extLst>
        </xdr:cNvPr>
        <xdr:cNvSpPr>
          <a:spLocks noChangeArrowheads="1"/>
        </xdr:cNvSpPr>
      </xdr:nvSpPr>
      <xdr:spPr bwMode="auto">
        <a:xfrm>
          <a:off x="2409825" y="7153275"/>
          <a:ext cx="48577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37</xdr:row>
      <xdr:rowOff>57150</xdr:rowOff>
    </xdr:from>
    <xdr:to>
      <xdr:col>7</xdr:col>
      <xdr:colOff>0</xdr:colOff>
      <xdr:row>39</xdr:row>
      <xdr:rowOff>0</xdr:rowOff>
    </xdr:to>
    <xdr:sp macro="" textlink="">
      <xdr:nvSpPr>
        <xdr:cNvPr id="800" name="AutoShape 46">
          <a:extLst>
            <a:ext uri="{FF2B5EF4-FFF2-40B4-BE49-F238E27FC236}">
              <a16:creationId xmlns:a16="http://schemas.microsoft.com/office/drawing/2014/main" id="{B28B80C9-4635-4076-B8D1-5FDD13CBEDB6}"/>
            </a:ext>
          </a:extLst>
        </xdr:cNvPr>
        <xdr:cNvSpPr>
          <a:spLocks noChangeArrowheads="1"/>
        </xdr:cNvSpPr>
      </xdr:nvSpPr>
      <xdr:spPr bwMode="auto">
        <a:xfrm>
          <a:off x="1819275" y="7153275"/>
          <a:ext cx="35242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xdr:col>
      <xdr:colOff>0</xdr:colOff>
      <xdr:row>37</xdr:row>
      <xdr:rowOff>57150</xdr:rowOff>
    </xdr:from>
    <xdr:to>
      <xdr:col>5</xdr:col>
      <xdr:colOff>0</xdr:colOff>
      <xdr:row>39</xdr:row>
      <xdr:rowOff>0</xdr:rowOff>
    </xdr:to>
    <xdr:sp macro="" textlink="">
      <xdr:nvSpPr>
        <xdr:cNvPr id="801" name="AutoShape 46">
          <a:extLst>
            <a:ext uri="{FF2B5EF4-FFF2-40B4-BE49-F238E27FC236}">
              <a16:creationId xmlns:a16="http://schemas.microsoft.com/office/drawing/2014/main" id="{3237200E-2584-4433-BED9-04AEB22D84F7}"/>
            </a:ext>
          </a:extLst>
        </xdr:cNvPr>
        <xdr:cNvSpPr>
          <a:spLocks noChangeArrowheads="1"/>
        </xdr:cNvSpPr>
      </xdr:nvSpPr>
      <xdr:spPr bwMode="auto">
        <a:xfrm>
          <a:off x="1095375" y="7153275"/>
          <a:ext cx="4381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xdr:col>
      <xdr:colOff>0</xdr:colOff>
      <xdr:row>37</xdr:row>
      <xdr:rowOff>57150</xdr:rowOff>
    </xdr:from>
    <xdr:to>
      <xdr:col>3</xdr:col>
      <xdr:colOff>0</xdr:colOff>
      <xdr:row>39</xdr:row>
      <xdr:rowOff>0</xdr:rowOff>
    </xdr:to>
    <xdr:sp macro="" textlink="">
      <xdr:nvSpPr>
        <xdr:cNvPr id="802" name="AutoShape 46">
          <a:extLst>
            <a:ext uri="{FF2B5EF4-FFF2-40B4-BE49-F238E27FC236}">
              <a16:creationId xmlns:a16="http://schemas.microsoft.com/office/drawing/2014/main" id="{1CC19BA7-7D0B-4E55-B4AF-E77EBAF68FA6}"/>
            </a:ext>
          </a:extLst>
        </xdr:cNvPr>
        <xdr:cNvSpPr>
          <a:spLocks noChangeArrowheads="1"/>
        </xdr:cNvSpPr>
      </xdr:nvSpPr>
      <xdr:spPr bwMode="auto">
        <a:xfrm>
          <a:off x="523875" y="715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48</xdr:row>
      <xdr:rowOff>104775</xdr:rowOff>
    </xdr:from>
    <xdr:to>
      <xdr:col>6</xdr:col>
      <xdr:colOff>0</xdr:colOff>
      <xdr:row>49</xdr:row>
      <xdr:rowOff>19050</xdr:rowOff>
    </xdr:to>
    <xdr:grpSp>
      <xdr:nvGrpSpPr>
        <xdr:cNvPr id="803" name="Group 1008">
          <a:extLst>
            <a:ext uri="{FF2B5EF4-FFF2-40B4-BE49-F238E27FC236}">
              <a16:creationId xmlns:a16="http://schemas.microsoft.com/office/drawing/2014/main" id="{18AD5E83-6E09-42C0-A3B3-4A56271F6720}"/>
            </a:ext>
          </a:extLst>
        </xdr:cNvPr>
        <xdr:cNvGrpSpPr>
          <a:grpSpLocks/>
        </xdr:cNvGrpSpPr>
      </xdr:nvGrpSpPr>
      <xdr:grpSpPr bwMode="auto">
        <a:xfrm>
          <a:off x="1803400" y="9623425"/>
          <a:ext cx="0" cy="104775"/>
          <a:chOff x="5475762" y="47760700"/>
          <a:chExt cx="314325" cy="230209"/>
        </a:xfrm>
      </xdr:grpSpPr>
      <xdr:cxnSp macro="">
        <xdr:nvCxnSpPr>
          <xdr:cNvPr id="804" name="Straight Connector 803">
            <a:extLst>
              <a:ext uri="{FF2B5EF4-FFF2-40B4-BE49-F238E27FC236}">
                <a16:creationId xmlns:a16="http://schemas.microsoft.com/office/drawing/2014/main" id="{82C7EE6B-1318-E108-981D-A495F44810A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05" name="Straight Connector 529">
            <a:extLst>
              <a:ext uri="{FF2B5EF4-FFF2-40B4-BE49-F238E27FC236}">
                <a16:creationId xmlns:a16="http://schemas.microsoft.com/office/drawing/2014/main" id="{F1BC6D69-46CF-FD5C-E229-6F61BA3816B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806" name="Straight Connector 531">
            <a:extLst>
              <a:ext uri="{FF2B5EF4-FFF2-40B4-BE49-F238E27FC236}">
                <a16:creationId xmlns:a16="http://schemas.microsoft.com/office/drawing/2014/main" id="{987F06F1-E38C-9C6C-3B00-E80824D5D1F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807" name="Straight Connector 533">
            <a:extLst>
              <a:ext uri="{FF2B5EF4-FFF2-40B4-BE49-F238E27FC236}">
                <a16:creationId xmlns:a16="http://schemas.microsoft.com/office/drawing/2014/main" id="{9587943E-921F-6AB1-4204-4A2AE5494DF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08" name="Straight Connector 535">
            <a:extLst>
              <a:ext uri="{FF2B5EF4-FFF2-40B4-BE49-F238E27FC236}">
                <a16:creationId xmlns:a16="http://schemas.microsoft.com/office/drawing/2014/main" id="{DA6DD8CD-C710-780F-07B0-04459CD260D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09" name="Straight Connector 537">
            <a:extLst>
              <a:ext uri="{FF2B5EF4-FFF2-40B4-BE49-F238E27FC236}">
                <a16:creationId xmlns:a16="http://schemas.microsoft.com/office/drawing/2014/main" id="{984CCC11-1AD6-A219-F459-17D0E5B3E22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810" name="Group 1008">
          <a:extLst>
            <a:ext uri="{FF2B5EF4-FFF2-40B4-BE49-F238E27FC236}">
              <a16:creationId xmlns:a16="http://schemas.microsoft.com/office/drawing/2014/main" id="{656CB9DE-A29D-4F24-A964-5DB6455A0EC4}"/>
            </a:ext>
          </a:extLst>
        </xdr:cNvPr>
        <xdr:cNvGrpSpPr>
          <a:grpSpLocks/>
        </xdr:cNvGrpSpPr>
      </xdr:nvGrpSpPr>
      <xdr:grpSpPr bwMode="auto">
        <a:xfrm>
          <a:off x="1803400" y="9623425"/>
          <a:ext cx="0" cy="104775"/>
          <a:chOff x="5475762" y="47760700"/>
          <a:chExt cx="314325" cy="230209"/>
        </a:xfrm>
      </xdr:grpSpPr>
      <xdr:cxnSp macro="">
        <xdr:nvCxnSpPr>
          <xdr:cNvPr id="811" name="Straight Connector 810">
            <a:extLst>
              <a:ext uri="{FF2B5EF4-FFF2-40B4-BE49-F238E27FC236}">
                <a16:creationId xmlns:a16="http://schemas.microsoft.com/office/drawing/2014/main" id="{97770B8D-7F90-9EC3-D0B8-5123BD9F3254}"/>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12" name="Straight Connector 529">
            <a:extLst>
              <a:ext uri="{FF2B5EF4-FFF2-40B4-BE49-F238E27FC236}">
                <a16:creationId xmlns:a16="http://schemas.microsoft.com/office/drawing/2014/main" id="{1E49126D-A9E4-473B-11CE-485C64580745}"/>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813" name="Straight Connector 531">
            <a:extLst>
              <a:ext uri="{FF2B5EF4-FFF2-40B4-BE49-F238E27FC236}">
                <a16:creationId xmlns:a16="http://schemas.microsoft.com/office/drawing/2014/main" id="{EC42CFA5-2F93-C291-8738-1463D1DA1D54}"/>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814" name="Straight Connector 533">
            <a:extLst>
              <a:ext uri="{FF2B5EF4-FFF2-40B4-BE49-F238E27FC236}">
                <a16:creationId xmlns:a16="http://schemas.microsoft.com/office/drawing/2014/main" id="{95D2DB6C-07E3-523A-9CFD-7F6267EB6AB1}"/>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815" name="Straight Connector 535">
            <a:extLst>
              <a:ext uri="{FF2B5EF4-FFF2-40B4-BE49-F238E27FC236}">
                <a16:creationId xmlns:a16="http://schemas.microsoft.com/office/drawing/2014/main" id="{A8010532-8848-7E0C-AA30-4E3C549747FF}"/>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816" name="Straight Connector 537">
            <a:extLst>
              <a:ext uri="{FF2B5EF4-FFF2-40B4-BE49-F238E27FC236}">
                <a16:creationId xmlns:a16="http://schemas.microsoft.com/office/drawing/2014/main" id="{6B65DD0F-9D74-E037-2205-C47D944C3290}"/>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133350</xdr:rowOff>
    </xdr:from>
    <xdr:to>
      <xdr:col>6</xdr:col>
      <xdr:colOff>0</xdr:colOff>
      <xdr:row>49</xdr:row>
      <xdr:rowOff>47625</xdr:rowOff>
    </xdr:to>
    <xdr:grpSp>
      <xdr:nvGrpSpPr>
        <xdr:cNvPr id="817" name="Group 1008">
          <a:extLst>
            <a:ext uri="{FF2B5EF4-FFF2-40B4-BE49-F238E27FC236}">
              <a16:creationId xmlns:a16="http://schemas.microsoft.com/office/drawing/2014/main" id="{4CA7A247-78B7-4BC8-8A61-BE6970F497D6}"/>
            </a:ext>
          </a:extLst>
        </xdr:cNvPr>
        <xdr:cNvGrpSpPr>
          <a:grpSpLocks/>
        </xdr:cNvGrpSpPr>
      </xdr:nvGrpSpPr>
      <xdr:grpSpPr bwMode="auto">
        <a:xfrm>
          <a:off x="1803400" y="9652000"/>
          <a:ext cx="0" cy="104775"/>
          <a:chOff x="5475762" y="47760700"/>
          <a:chExt cx="314325" cy="230209"/>
        </a:xfrm>
      </xdr:grpSpPr>
      <xdr:cxnSp macro="">
        <xdr:nvCxnSpPr>
          <xdr:cNvPr id="818" name="Straight Connector 817">
            <a:extLst>
              <a:ext uri="{FF2B5EF4-FFF2-40B4-BE49-F238E27FC236}">
                <a16:creationId xmlns:a16="http://schemas.microsoft.com/office/drawing/2014/main" id="{0523D2A5-B8CD-CC64-5C94-1C98115DC390}"/>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19" name="Straight Connector 529">
            <a:extLst>
              <a:ext uri="{FF2B5EF4-FFF2-40B4-BE49-F238E27FC236}">
                <a16:creationId xmlns:a16="http://schemas.microsoft.com/office/drawing/2014/main" id="{300C38AD-39D3-EC06-4A58-E63D3DC66F9C}"/>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820" name="Straight Connector 531">
            <a:extLst>
              <a:ext uri="{FF2B5EF4-FFF2-40B4-BE49-F238E27FC236}">
                <a16:creationId xmlns:a16="http://schemas.microsoft.com/office/drawing/2014/main" id="{BB019547-FCFC-B0F4-466A-50617395AF51}"/>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821" name="Straight Connector 533">
            <a:extLst>
              <a:ext uri="{FF2B5EF4-FFF2-40B4-BE49-F238E27FC236}">
                <a16:creationId xmlns:a16="http://schemas.microsoft.com/office/drawing/2014/main" id="{3B766193-4F8B-6D41-3901-EB0F717EC8DE}"/>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822" name="Straight Connector 535">
            <a:extLst>
              <a:ext uri="{FF2B5EF4-FFF2-40B4-BE49-F238E27FC236}">
                <a16:creationId xmlns:a16="http://schemas.microsoft.com/office/drawing/2014/main" id="{8BD00EC3-2701-8B17-8C46-4F52113C678D}"/>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823" name="Straight Connector 537">
            <a:extLst>
              <a:ext uri="{FF2B5EF4-FFF2-40B4-BE49-F238E27FC236}">
                <a16:creationId xmlns:a16="http://schemas.microsoft.com/office/drawing/2014/main" id="{2261F13A-2CAE-6857-D0C5-7DDF23BFA486}"/>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133350</xdr:rowOff>
    </xdr:from>
    <xdr:to>
      <xdr:col>6</xdr:col>
      <xdr:colOff>0</xdr:colOff>
      <xdr:row>49</xdr:row>
      <xdr:rowOff>57150</xdr:rowOff>
    </xdr:to>
    <xdr:grpSp>
      <xdr:nvGrpSpPr>
        <xdr:cNvPr id="824" name="Group 1008">
          <a:extLst>
            <a:ext uri="{FF2B5EF4-FFF2-40B4-BE49-F238E27FC236}">
              <a16:creationId xmlns:a16="http://schemas.microsoft.com/office/drawing/2014/main" id="{CEA038D5-214A-4722-97C9-BF015EC5B517}"/>
            </a:ext>
          </a:extLst>
        </xdr:cNvPr>
        <xdr:cNvGrpSpPr>
          <a:grpSpLocks/>
        </xdr:cNvGrpSpPr>
      </xdr:nvGrpSpPr>
      <xdr:grpSpPr bwMode="auto">
        <a:xfrm>
          <a:off x="1803400" y="9652000"/>
          <a:ext cx="0" cy="114300"/>
          <a:chOff x="5475762" y="47760700"/>
          <a:chExt cx="314325" cy="230209"/>
        </a:xfrm>
      </xdr:grpSpPr>
      <xdr:cxnSp macro="">
        <xdr:nvCxnSpPr>
          <xdr:cNvPr id="825" name="Straight Connector 824">
            <a:extLst>
              <a:ext uri="{FF2B5EF4-FFF2-40B4-BE49-F238E27FC236}">
                <a16:creationId xmlns:a16="http://schemas.microsoft.com/office/drawing/2014/main" id="{C6DD7027-2F5A-1BC9-3366-92ED33F38875}"/>
              </a:ext>
            </a:extLst>
          </xdr:cNvPr>
          <xdr:cNvCxnSpPr/>
        </xdr:nvCxnSpPr>
        <xdr:spPr bwMode="auto">
          <a:xfrm>
            <a:off x="5758655" y="4785662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26" name="Straight Connector 529">
            <a:extLst>
              <a:ext uri="{FF2B5EF4-FFF2-40B4-BE49-F238E27FC236}">
                <a16:creationId xmlns:a16="http://schemas.microsoft.com/office/drawing/2014/main" id="{6FEA1EE8-6B3D-9878-6B3D-7850E59CBB59}"/>
              </a:ext>
            </a:extLst>
          </xdr:cNvPr>
          <xdr:cNvCxnSpPr>
            <a:cxnSpLocks noChangeShapeType="1"/>
          </xdr:cNvCxnSpPr>
        </xdr:nvCxnSpPr>
        <xdr:spPr bwMode="auto">
          <a:xfrm rot="5400000">
            <a:off x="5758655" y="47856620"/>
            <a:ext cx="0" cy="0"/>
          </a:xfrm>
          <a:prstGeom prst="line">
            <a:avLst/>
          </a:prstGeom>
          <a:grpFill/>
          <a:ln w="9525" algn="ctr">
            <a:solidFill>
              <a:srgbClr val="000000"/>
            </a:solidFill>
            <a:round/>
            <a:headEnd/>
            <a:tailEnd/>
          </a:ln>
        </xdr:spPr>
      </xdr:cxnSp>
      <xdr:cxnSp macro="">
        <xdr:nvCxnSpPr>
          <xdr:cNvPr id="827" name="Straight Connector 531">
            <a:extLst>
              <a:ext uri="{FF2B5EF4-FFF2-40B4-BE49-F238E27FC236}">
                <a16:creationId xmlns:a16="http://schemas.microsoft.com/office/drawing/2014/main" id="{550F87CC-5E1C-844D-435D-DE8384D23942}"/>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cxnSp macro="">
        <xdr:nvCxnSpPr>
          <xdr:cNvPr id="828" name="Straight Connector 533">
            <a:extLst>
              <a:ext uri="{FF2B5EF4-FFF2-40B4-BE49-F238E27FC236}">
                <a16:creationId xmlns:a16="http://schemas.microsoft.com/office/drawing/2014/main" id="{AED4BF49-4453-2599-3830-A636F6B2B900}"/>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829" name="Straight Connector 535">
            <a:extLst>
              <a:ext uri="{FF2B5EF4-FFF2-40B4-BE49-F238E27FC236}">
                <a16:creationId xmlns:a16="http://schemas.microsoft.com/office/drawing/2014/main" id="{BA790129-4554-3437-BE32-4453C9DB16F1}"/>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830" name="Straight Connector 537">
            <a:extLst>
              <a:ext uri="{FF2B5EF4-FFF2-40B4-BE49-F238E27FC236}">
                <a16:creationId xmlns:a16="http://schemas.microsoft.com/office/drawing/2014/main" id="{8F043099-CA3A-4E55-FAEC-08B96BF8D6AD}"/>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831" name="Group 1008">
          <a:extLst>
            <a:ext uri="{FF2B5EF4-FFF2-40B4-BE49-F238E27FC236}">
              <a16:creationId xmlns:a16="http://schemas.microsoft.com/office/drawing/2014/main" id="{73E3CAFA-6642-4587-8907-3139CA03D6FD}"/>
            </a:ext>
          </a:extLst>
        </xdr:cNvPr>
        <xdr:cNvGrpSpPr>
          <a:grpSpLocks/>
        </xdr:cNvGrpSpPr>
      </xdr:nvGrpSpPr>
      <xdr:grpSpPr bwMode="auto">
        <a:xfrm>
          <a:off x="1803400" y="9623425"/>
          <a:ext cx="0" cy="104775"/>
          <a:chOff x="5475762" y="47760700"/>
          <a:chExt cx="314325" cy="230209"/>
        </a:xfrm>
      </xdr:grpSpPr>
      <xdr:cxnSp macro="">
        <xdr:nvCxnSpPr>
          <xdr:cNvPr id="832" name="Straight Connector 831">
            <a:extLst>
              <a:ext uri="{FF2B5EF4-FFF2-40B4-BE49-F238E27FC236}">
                <a16:creationId xmlns:a16="http://schemas.microsoft.com/office/drawing/2014/main" id="{858BB5D3-4928-BFB5-B4B1-61CD5F33BCC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33" name="Straight Connector 529">
            <a:extLst>
              <a:ext uri="{FF2B5EF4-FFF2-40B4-BE49-F238E27FC236}">
                <a16:creationId xmlns:a16="http://schemas.microsoft.com/office/drawing/2014/main" id="{EBF02CCC-73F8-4978-63DF-E9EE352AE85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834" name="Straight Connector 531">
            <a:extLst>
              <a:ext uri="{FF2B5EF4-FFF2-40B4-BE49-F238E27FC236}">
                <a16:creationId xmlns:a16="http://schemas.microsoft.com/office/drawing/2014/main" id="{6680D82E-BFC0-A312-8BAA-E90D1AE0B1E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835" name="Straight Connector 533">
            <a:extLst>
              <a:ext uri="{FF2B5EF4-FFF2-40B4-BE49-F238E27FC236}">
                <a16:creationId xmlns:a16="http://schemas.microsoft.com/office/drawing/2014/main" id="{0D6F6D83-9C82-3CC2-B618-F164ED692F3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36" name="Straight Connector 535">
            <a:extLst>
              <a:ext uri="{FF2B5EF4-FFF2-40B4-BE49-F238E27FC236}">
                <a16:creationId xmlns:a16="http://schemas.microsoft.com/office/drawing/2014/main" id="{D96B8136-335A-2D62-3698-DF9689BACB0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37" name="Straight Connector 537">
            <a:extLst>
              <a:ext uri="{FF2B5EF4-FFF2-40B4-BE49-F238E27FC236}">
                <a16:creationId xmlns:a16="http://schemas.microsoft.com/office/drawing/2014/main" id="{720F8480-E872-6540-8097-DA424B4C541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838" name="Group 1008">
          <a:extLst>
            <a:ext uri="{FF2B5EF4-FFF2-40B4-BE49-F238E27FC236}">
              <a16:creationId xmlns:a16="http://schemas.microsoft.com/office/drawing/2014/main" id="{FF42868F-B86B-4005-825E-37C4E8580DD2}"/>
            </a:ext>
          </a:extLst>
        </xdr:cNvPr>
        <xdr:cNvGrpSpPr>
          <a:grpSpLocks/>
        </xdr:cNvGrpSpPr>
      </xdr:nvGrpSpPr>
      <xdr:grpSpPr bwMode="auto">
        <a:xfrm>
          <a:off x="1803400" y="9623425"/>
          <a:ext cx="0" cy="104775"/>
          <a:chOff x="5475762" y="47760700"/>
          <a:chExt cx="314325" cy="230209"/>
        </a:xfrm>
      </xdr:grpSpPr>
      <xdr:cxnSp macro="">
        <xdr:nvCxnSpPr>
          <xdr:cNvPr id="839" name="Straight Connector 838">
            <a:extLst>
              <a:ext uri="{FF2B5EF4-FFF2-40B4-BE49-F238E27FC236}">
                <a16:creationId xmlns:a16="http://schemas.microsoft.com/office/drawing/2014/main" id="{D4A84A8C-8913-1B0F-1A22-46A254E4706D}"/>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40" name="Straight Connector 529">
            <a:extLst>
              <a:ext uri="{FF2B5EF4-FFF2-40B4-BE49-F238E27FC236}">
                <a16:creationId xmlns:a16="http://schemas.microsoft.com/office/drawing/2014/main" id="{5C49053E-65E0-0F6A-87E2-7CC3EF606E4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841" name="Straight Connector 531">
            <a:extLst>
              <a:ext uri="{FF2B5EF4-FFF2-40B4-BE49-F238E27FC236}">
                <a16:creationId xmlns:a16="http://schemas.microsoft.com/office/drawing/2014/main" id="{CB2DBEED-9B0E-EE51-BBB9-A949D3E1F87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842" name="Straight Connector 533">
            <a:extLst>
              <a:ext uri="{FF2B5EF4-FFF2-40B4-BE49-F238E27FC236}">
                <a16:creationId xmlns:a16="http://schemas.microsoft.com/office/drawing/2014/main" id="{67C01819-84AA-4CFF-636D-4EB6C2D8161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43" name="Straight Connector 535">
            <a:extLst>
              <a:ext uri="{FF2B5EF4-FFF2-40B4-BE49-F238E27FC236}">
                <a16:creationId xmlns:a16="http://schemas.microsoft.com/office/drawing/2014/main" id="{B5877F5F-3504-ACD9-02C6-18D15A015B2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44" name="Straight Connector 537">
            <a:extLst>
              <a:ext uri="{FF2B5EF4-FFF2-40B4-BE49-F238E27FC236}">
                <a16:creationId xmlns:a16="http://schemas.microsoft.com/office/drawing/2014/main" id="{119B8EE6-D608-AF32-761A-395D9D822AF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845" name="Group 1008">
          <a:extLst>
            <a:ext uri="{FF2B5EF4-FFF2-40B4-BE49-F238E27FC236}">
              <a16:creationId xmlns:a16="http://schemas.microsoft.com/office/drawing/2014/main" id="{F8E9C39B-5AB7-44F6-91F0-F021F41D7571}"/>
            </a:ext>
          </a:extLst>
        </xdr:cNvPr>
        <xdr:cNvGrpSpPr>
          <a:grpSpLocks/>
        </xdr:cNvGrpSpPr>
      </xdr:nvGrpSpPr>
      <xdr:grpSpPr bwMode="auto">
        <a:xfrm>
          <a:off x="1803400" y="9623425"/>
          <a:ext cx="0" cy="104775"/>
          <a:chOff x="5475762" y="47760700"/>
          <a:chExt cx="314325" cy="230209"/>
        </a:xfrm>
      </xdr:grpSpPr>
      <xdr:cxnSp macro="">
        <xdr:nvCxnSpPr>
          <xdr:cNvPr id="846" name="Straight Connector 845">
            <a:extLst>
              <a:ext uri="{FF2B5EF4-FFF2-40B4-BE49-F238E27FC236}">
                <a16:creationId xmlns:a16="http://schemas.microsoft.com/office/drawing/2014/main" id="{FAC2C226-3182-86CA-0BB9-D26F72F6B16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47" name="Straight Connector 529">
            <a:extLst>
              <a:ext uri="{FF2B5EF4-FFF2-40B4-BE49-F238E27FC236}">
                <a16:creationId xmlns:a16="http://schemas.microsoft.com/office/drawing/2014/main" id="{792133A6-A4E5-3463-AF32-203738C41D0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848" name="Straight Connector 531">
            <a:extLst>
              <a:ext uri="{FF2B5EF4-FFF2-40B4-BE49-F238E27FC236}">
                <a16:creationId xmlns:a16="http://schemas.microsoft.com/office/drawing/2014/main" id="{CB00483E-368A-2566-07C4-79CB8F2995E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849" name="Straight Connector 533">
            <a:extLst>
              <a:ext uri="{FF2B5EF4-FFF2-40B4-BE49-F238E27FC236}">
                <a16:creationId xmlns:a16="http://schemas.microsoft.com/office/drawing/2014/main" id="{85218085-5969-4FEE-377B-FAC3506F2C1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50" name="Straight Connector 535">
            <a:extLst>
              <a:ext uri="{FF2B5EF4-FFF2-40B4-BE49-F238E27FC236}">
                <a16:creationId xmlns:a16="http://schemas.microsoft.com/office/drawing/2014/main" id="{506622E7-2EC0-01F0-4325-608BCC03394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51" name="Straight Connector 537">
            <a:extLst>
              <a:ext uri="{FF2B5EF4-FFF2-40B4-BE49-F238E27FC236}">
                <a16:creationId xmlns:a16="http://schemas.microsoft.com/office/drawing/2014/main" id="{C51DC92F-99C2-B7FE-FA7A-63871B9489C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852" name="Group 1008">
          <a:extLst>
            <a:ext uri="{FF2B5EF4-FFF2-40B4-BE49-F238E27FC236}">
              <a16:creationId xmlns:a16="http://schemas.microsoft.com/office/drawing/2014/main" id="{1F6FFF75-B483-43BB-A9DC-12218FEAAEC8}"/>
            </a:ext>
          </a:extLst>
        </xdr:cNvPr>
        <xdr:cNvGrpSpPr>
          <a:grpSpLocks/>
        </xdr:cNvGrpSpPr>
      </xdr:nvGrpSpPr>
      <xdr:grpSpPr bwMode="auto">
        <a:xfrm>
          <a:off x="1803400" y="9623425"/>
          <a:ext cx="0" cy="104775"/>
          <a:chOff x="5475762" y="47760700"/>
          <a:chExt cx="314325" cy="230209"/>
        </a:xfrm>
      </xdr:grpSpPr>
      <xdr:cxnSp macro="">
        <xdr:nvCxnSpPr>
          <xdr:cNvPr id="853" name="Straight Connector 852">
            <a:extLst>
              <a:ext uri="{FF2B5EF4-FFF2-40B4-BE49-F238E27FC236}">
                <a16:creationId xmlns:a16="http://schemas.microsoft.com/office/drawing/2014/main" id="{9B0F8D9A-245E-7539-86F6-E8C31F9F0BE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54" name="Straight Connector 529">
            <a:extLst>
              <a:ext uri="{FF2B5EF4-FFF2-40B4-BE49-F238E27FC236}">
                <a16:creationId xmlns:a16="http://schemas.microsoft.com/office/drawing/2014/main" id="{15DC3915-EFE3-5683-23F4-FD419E97E38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855" name="Straight Connector 531">
            <a:extLst>
              <a:ext uri="{FF2B5EF4-FFF2-40B4-BE49-F238E27FC236}">
                <a16:creationId xmlns:a16="http://schemas.microsoft.com/office/drawing/2014/main" id="{DAF0057E-B21A-6035-9B09-A49DA16E981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856" name="Straight Connector 533">
            <a:extLst>
              <a:ext uri="{FF2B5EF4-FFF2-40B4-BE49-F238E27FC236}">
                <a16:creationId xmlns:a16="http://schemas.microsoft.com/office/drawing/2014/main" id="{B8814031-51D3-093A-8DE9-2D12B3FE7E5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57" name="Straight Connector 535">
            <a:extLst>
              <a:ext uri="{FF2B5EF4-FFF2-40B4-BE49-F238E27FC236}">
                <a16:creationId xmlns:a16="http://schemas.microsoft.com/office/drawing/2014/main" id="{0DAEFBFD-5EB2-22CC-22BC-E2F361CCBD5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58" name="Straight Connector 537">
            <a:extLst>
              <a:ext uri="{FF2B5EF4-FFF2-40B4-BE49-F238E27FC236}">
                <a16:creationId xmlns:a16="http://schemas.microsoft.com/office/drawing/2014/main" id="{B0420700-26C2-3375-0D0B-5065A5DCB004}"/>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859" name="Group 1008">
          <a:extLst>
            <a:ext uri="{FF2B5EF4-FFF2-40B4-BE49-F238E27FC236}">
              <a16:creationId xmlns:a16="http://schemas.microsoft.com/office/drawing/2014/main" id="{A3D57A04-7B3A-4857-9912-CD833AF533BF}"/>
            </a:ext>
          </a:extLst>
        </xdr:cNvPr>
        <xdr:cNvGrpSpPr>
          <a:grpSpLocks/>
        </xdr:cNvGrpSpPr>
      </xdr:nvGrpSpPr>
      <xdr:grpSpPr bwMode="auto">
        <a:xfrm>
          <a:off x="1803400" y="9623425"/>
          <a:ext cx="0" cy="104775"/>
          <a:chOff x="5475762" y="47760700"/>
          <a:chExt cx="314325" cy="230209"/>
        </a:xfrm>
      </xdr:grpSpPr>
      <xdr:cxnSp macro="">
        <xdr:nvCxnSpPr>
          <xdr:cNvPr id="860" name="Straight Connector 859">
            <a:extLst>
              <a:ext uri="{FF2B5EF4-FFF2-40B4-BE49-F238E27FC236}">
                <a16:creationId xmlns:a16="http://schemas.microsoft.com/office/drawing/2014/main" id="{91120CC7-E015-3B14-5F22-ADCA4460CA0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1" name="Straight Connector 529">
            <a:extLst>
              <a:ext uri="{FF2B5EF4-FFF2-40B4-BE49-F238E27FC236}">
                <a16:creationId xmlns:a16="http://schemas.microsoft.com/office/drawing/2014/main" id="{F43BDBDB-BF81-DF8B-364D-713329AF886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862" name="Straight Connector 531">
            <a:extLst>
              <a:ext uri="{FF2B5EF4-FFF2-40B4-BE49-F238E27FC236}">
                <a16:creationId xmlns:a16="http://schemas.microsoft.com/office/drawing/2014/main" id="{8DA1A005-AC44-387E-CF36-B1CA3CE5694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863" name="Straight Connector 533">
            <a:extLst>
              <a:ext uri="{FF2B5EF4-FFF2-40B4-BE49-F238E27FC236}">
                <a16:creationId xmlns:a16="http://schemas.microsoft.com/office/drawing/2014/main" id="{EE81F269-C152-B2E9-4AC7-0C2852C9573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64" name="Straight Connector 535">
            <a:extLst>
              <a:ext uri="{FF2B5EF4-FFF2-40B4-BE49-F238E27FC236}">
                <a16:creationId xmlns:a16="http://schemas.microsoft.com/office/drawing/2014/main" id="{EA6447F4-6670-DF4F-533E-D037DA72CF5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65" name="Straight Connector 537">
            <a:extLst>
              <a:ext uri="{FF2B5EF4-FFF2-40B4-BE49-F238E27FC236}">
                <a16:creationId xmlns:a16="http://schemas.microsoft.com/office/drawing/2014/main" id="{48FE25E2-0B57-8B19-5E05-A4267D08DC1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866" name="Group 1008">
          <a:extLst>
            <a:ext uri="{FF2B5EF4-FFF2-40B4-BE49-F238E27FC236}">
              <a16:creationId xmlns:a16="http://schemas.microsoft.com/office/drawing/2014/main" id="{95A022A9-6E0C-406C-AD72-CA61AB16CD65}"/>
            </a:ext>
          </a:extLst>
        </xdr:cNvPr>
        <xdr:cNvGrpSpPr>
          <a:grpSpLocks/>
        </xdr:cNvGrpSpPr>
      </xdr:nvGrpSpPr>
      <xdr:grpSpPr bwMode="auto">
        <a:xfrm>
          <a:off x="1803400" y="9623425"/>
          <a:ext cx="0" cy="104775"/>
          <a:chOff x="5475762" y="47760700"/>
          <a:chExt cx="314325" cy="230209"/>
        </a:xfrm>
      </xdr:grpSpPr>
      <xdr:cxnSp macro="">
        <xdr:nvCxnSpPr>
          <xdr:cNvPr id="867" name="Straight Connector 866">
            <a:extLst>
              <a:ext uri="{FF2B5EF4-FFF2-40B4-BE49-F238E27FC236}">
                <a16:creationId xmlns:a16="http://schemas.microsoft.com/office/drawing/2014/main" id="{2A75A0DF-B47B-C0D3-5571-7AA922AC313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8" name="Straight Connector 529">
            <a:extLst>
              <a:ext uri="{FF2B5EF4-FFF2-40B4-BE49-F238E27FC236}">
                <a16:creationId xmlns:a16="http://schemas.microsoft.com/office/drawing/2014/main" id="{568137FC-9418-5A03-0BFA-5A0DB88C5A0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869" name="Straight Connector 531">
            <a:extLst>
              <a:ext uri="{FF2B5EF4-FFF2-40B4-BE49-F238E27FC236}">
                <a16:creationId xmlns:a16="http://schemas.microsoft.com/office/drawing/2014/main" id="{64DB83BA-84AF-767E-97C9-956D9D96F42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870" name="Straight Connector 533">
            <a:extLst>
              <a:ext uri="{FF2B5EF4-FFF2-40B4-BE49-F238E27FC236}">
                <a16:creationId xmlns:a16="http://schemas.microsoft.com/office/drawing/2014/main" id="{5F1C33D0-444E-FE2B-A594-BC29CC820DE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71" name="Straight Connector 535">
            <a:extLst>
              <a:ext uri="{FF2B5EF4-FFF2-40B4-BE49-F238E27FC236}">
                <a16:creationId xmlns:a16="http://schemas.microsoft.com/office/drawing/2014/main" id="{D3140E20-464A-7C2C-929D-BDF707A9F52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72" name="Straight Connector 537">
            <a:extLst>
              <a:ext uri="{FF2B5EF4-FFF2-40B4-BE49-F238E27FC236}">
                <a16:creationId xmlns:a16="http://schemas.microsoft.com/office/drawing/2014/main" id="{D801915C-C06D-1533-FA39-881AB2D7F1D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873" name="Group 1008">
          <a:extLst>
            <a:ext uri="{FF2B5EF4-FFF2-40B4-BE49-F238E27FC236}">
              <a16:creationId xmlns:a16="http://schemas.microsoft.com/office/drawing/2014/main" id="{23B46F42-54AB-49F7-A04A-BBD23EFA7A37}"/>
            </a:ext>
          </a:extLst>
        </xdr:cNvPr>
        <xdr:cNvGrpSpPr>
          <a:grpSpLocks/>
        </xdr:cNvGrpSpPr>
      </xdr:nvGrpSpPr>
      <xdr:grpSpPr bwMode="auto">
        <a:xfrm>
          <a:off x="1803400" y="9623425"/>
          <a:ext cx="0" cy="104775"/>
          <a:chOff x="5475762" y="47760700"/>
          <a:chExt cx="314325" cy="230209"/>
        </a:xfrm>
      </xdr:grpSpPr>
      <xdr:cxnSp macro="">
        <xdr:nvCxnSpPr>
          <xdr:cNvPr id="874" name="Straight Connector 873">
            <a:extLst>
              <a:ext uri="{FF2B5EF4-FFF2-40B4-BE49-F238E27FC236}">
                <a16:creationId xmlns:a16="http://schemas.microsoft.com/office/drawing/2014/main" id="{B93DC5D2-5B28-7509-1681-FCDB4D14AD2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5" name="Straight Connector 529">
            <a:extLst>
              <a:ext uri="{FF2B5EF4-FFF2-40B4-BE49-F238E27FC236}">
                <a16:creationId xmlns:a16="http://schemas.microsoft.com/office/drawing/2014/main" id="{9243406C-C017-DBF4-4F1F-0A7B14C755E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876" name="Straight Connector 531">
            <a:extLst>
              <a:ext uri="{FF2B5EF4-FFF2-40B4-BE49-F238E27FC236}">
                <a16:creationId xmlns:a16="http://schemas.microsoft.com/office/drawing/2014/main" id="{096E6A3C-8DFB-4B86-955F-73F720DFCA3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877" name="Straight Connector 533">
            <a:extLst>
              <a:ext uri="{FF2B5EF4-FFF2-40B4-BE49-F238E27FC236}">
                <a16:creationId xmlns:a16="http://schemas.microsoft.com/office/drawing/2014/main" id="{D1815AC4-A800-5A00-32EC-678A6B51376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78" name="Straight Connector 535">
            <a:extLst>
              <a:ext uri="{FF2B5EF4-FFF2-40B4-BE49-F238E27FC236}">
                <a16:creationId xmlns:a16="http://schemas.microsoft.com/office/drawing/2014/main" id="{03D3F562-5AC7-EBD7-EB47-0DDE456C299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79" name="Straight Connector 537">
            <a:extLst>
              <a:ext uri="{FF2B5EF4-FFF2-40B4-BE49-F238E27FC236}">
                <a16:creationId xmlns:a16="http://schemas.microsoft.com/office/drawing/2014/main" id="{E6A1A99C-93C0-3E09-B647-27B251F7AC7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880" name="Group 1008">
          <a:extLst>
            <a:ext uri="{FF2B5EF4-FFF2-40B4-BE49-F238E27FC236}">
              <a16:creationId xmlns:a16="http://schemas.microsoft.com/office/drawing/2014/main" id="{FC835ED1-16F5-43EB-8697-90ED0355BCAF}"/>
            </a:ext>
          </a:extLst>
        </xdr:cNvPr>
        <xdr:cNvGrpSpPr>
          <a:grpSpLocks/>
        </xdr:cNvGrpSpPr>
      </xdr:nvGrpSpPr>
      <xdr:grpSpPr bwMode="auto">
        <a:xfrm>
          <a:off x="1803400" y="9623425"/>
          <a:ext cx="0" cy="104775"/>
          <a:chOff x="5475762" y="47760700"/>
          <a:chExt cx="314325" cy="230209"/>
        </a:xfrm>
      </xdr:grpSpPr>
      <xdr:cxnSp macro="">
        <xdr:nvCxnSpPr>
          <xdr:cNvPr id="881" name="Straight Connector 880">
            <a:extLst>
              <a:ext uri="{FF2B5EF4-FFF2-40B4-BE49-F238E27FC236}">
                <a16:creationId xmlns:a16="http://schemas.microsoft.com/office/drawing/2014/main" id="{4EA49F5B-5590-9419-ADF1-6DA20278C7D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2" name="Straight Connector 529">
            <a:extLst>
              <a:ext uri="{FF2B5EF4-FFF2-40B4-BE49-F238E27FC236}">
                <a16:creationId xmlns:a16="http://schemas.microsoft.com/office/drawing/2014/main" id="{E950D8CC-4F41-1127-5762-C49E74E1C31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883" name="Straight Connector 531">
            <a:extLst>
              <a:ext uri="{FF2B5EF4-FFF2-40B4-BE49-F238E27FC236}">
                <a16:creationId xmlns:a16="http://schemas.microsoft.com/office/drawing/2014/main" id="{FBA93848-C3A3-C706-6A76-06D666629C8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884" name="Straight Connector 533">
            <a:extLst>
              <a:ext uri="{FF2B5EF4-FFF2-40B4-BE49-F238E27FC236}">
                <a16:creationId xmlns:a16="http://schemas.microsoft.com/office/drawing/2014/main" id="{6262CE58-F799-709A-0C30-0392859B8D0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85" name="Straight Connector 535">
            <a:extLst>
              <a:ext uri="{FF2B5EF4-FFF2-40B4-BE49-F238E27FC236}">
                <a16:creationId xmlns:a16="http://schemas.microsoft.com/office/drawing/2014/main" id="{97CB9CD3-6870-D07A-B0A4-6C59B7BAB27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86" name="Straight Connector 537">
            <a:extLst>
              <a:ext uri="{FF2B5EF4-FFF2-40B4-BE49-F238E27FC236}">
                <a16:creationId xmlns:a16="http://schemas.microsoft.com/office/drawing/2014/main" id="{E0456269-D354-CCE6-2DF5-94A3EA4705D5}"/>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887" name="Group 1008">
          <a:extLst>
            <a:ext uri="{FF2B5EF4-FFF2-40B4-BE49-F238E27FC236}">
              <a16:creationId xmlns:a16="http://schemas.microsoft.com/office/drawing/2014/main" id="{7F8E8CB9-1236-48E2-B355-44AAE82CBE1C}"/>
            </a:ext>
          </a:extLst>
        </xdr:cNvPr>
        <xdr:cNvGrpSpPr>
          <a:grpSpLocks/>
        </xdr:cNvGrpSpPr>
      </xdr:nvGrpSpPr>
      <xdr:grpSpPr bwMode="auto">
        <a:xfrm>
          <a:off x="1803400" y="9623425"/>
          <a:ext cx="0" cy="104775"/>
          <a:chOff x="5475762" y="47760700"/>
          <a:chExt cx="314325" cy="230209"/>
        </a:xfrm>
      </xdr:grpSpPr>
      <xdr:cxnSp macro="">
        <xdr:nvCxnSpPr>
          <xdr:cNvPr id="888" name="Straight Connector 887">
            <a:extLst>
              <a:ext uri="{FF2B5EF4-FFF2-40B4-BE49-F238E27FC236}">
                <a16:creationId xmlns:a16="http://schemas.microsoft.com/office/drawing/2014/main" id="{5FEF46F2-0415-42FD-A066-1DE25E800AF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ADD519DE-2667-E01D-E51E-B84478974BE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67F6E11E-DBDF-10BB-026D-B4942BC8833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EA574F1-5AE2-91BF-5727-40339BAA2A5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5C5908EF-5D15-B0F4-6DDF-51C71C757AF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98575048-4D22-D9B5-432E-27DCA23A4AF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894" name="Group 1008">
          <a:extLst>
            <a:ext uri="{FF2B5EF4-FFF2-40B4-BE49-F238E27FC236}">
              <a16:creationId xmlns:a16="http://schemas.microsoft.com/office/drawing/2014/main" id="{C2EFAEB7-4C27-4A99-BEEB-D283C93A7309}"/>
            </a:ext>
          </a:extLst>
        </xdr:cNvPr>
        <xdr:cNvGrpSpPr>
          <a:grpSpLocks/>
        </xdr:cNvGrpSpPr>
      </xdr:nvGrpSpPr>
      <xdr:grpSpPr bwMode="auto">
        <a:xfrm>
          <a:off x="1803400" y="9623425"/>
          <a:ext cx="0" cy="104775"/>
          <a:chOff x="5475762" y="47760700"/>
          <a:chExt cx="314325" cy="230209"/>
        </a:xfrm>
      </xdr:grpSpPr>
      <xdr:cxnSp macro="">
        <xdr:nvCxnSpPr>
          <xdr:cNvPr id="895" name="Straight Connector 894">
            <a:extLst>
              <a:ext uri="{FF2B5EF4-FFF2-40B4-BE49-F238E27FC236}">
                <a16:creationId xmlns:a16="http://schemas.microsoft.com/office/drawing/2014/main" id="{9A76ED18-2E8C-3783-BBE9-BA33BB62867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88E54F6E-C042-E6E1-7503-17CFDA1B0EC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09B91463-A950-BD77-DF83-1C6BEA03825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277C822-8678-A855-D9F7-2D362DBC419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98459E73-51E0-0E3C-4A1A-FCE067F8FD4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F3C9A09B-A626-C415-A729-600446523C8C}"/>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901" name="Group 1008">
          <a:extLst>
            <a:ext uri="{FF2B5EF4-FFF2-40B4-BE49-F238E27FC236}">
              <a16:creationId xmlns:a16="http://schemas.microsoft.com/office/drawing/2014/main" id="{2295E89B-B2DB-4524-99FA-03F9371BC028}"/>
            </a:ext>
          </a:extLst>
        </xdr:cNvPr>
        <xdr:cNvGrpSpPr>
          <a:grpSpLocks/>
        </xdr:cNvGrpSpPr>
      </xdr:nvGrpSpPr>
      <xdr:grpSpPr bwMode="auto">
        <a:xfrm>
          <a:off x="1803400" y="9623425"/>
          <a:ext cx="0" cy="104775"/>
          <a:chOff x="5475762" y="47760700"/>
          <a:chExt cx="314325" cy="230209"/>
        </a:xfrm>
      </xdr:grpSpPr>
      <xdr:cxnSp macro="">
        <xdr:nvCxnSpPr>
          <xdr:cNvPr id="902" name="Straight Connector 901">
            <a:extLst>
              <a:ext uri="{FF2B5EF4-FFF2-40B4-BE49-F238E27FC236}">
                <a16:creationId xmlns:a16="http://schemas.microsoft.com/office/drawing/2014/main" id="{C2FE7C20-701E-B5CD-1790-0617ED9351C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8F4F7DFA-2AB0-0125-1E38-9D36446EF8E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0F74F923-C758-7CF6-A0BA-01A06F6FC1D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5CE45162-C64E-635A-1003-777250173B2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41ABBC8-CA4F-E102-0808-4CD0086C8A0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CEF0977B-9B4D-31DE-CD06-187529E6551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908" name="Group 1008">
          <a:extLst>
            <a:ext uri="{FF2B5EF4-FFF2-40B4-BE49-F238E27FC236}">
              <a16:creationId xmlns:a16="http://schemas.microsoft.com/office/drawing/2014/main" id="{E83C031C-DB8A-4114-BF7A-AD31C65B307A}"/>
            </a:ext>
          </a:extLst>
        </xdr:cNvPr>
        <xdr:cNvGrpSpPr>
          <a:grpSpLocks/>
        </xdr:cNvGrpSpPr>
      </xdr:nvGrpSpPr>
      <xdr:grpSpPr bwMode="auto">
        <a:xfrm>
          <a:off x="1803400" y="9623425"/>
          <a:ext cx="0" cy="104775"/>
          <a:chOff x="5475762" y="47760700"/>
          <a:chExt cx="314325" cy="230209"/>
        </a:xfrm>
      </xdr:grpSpPr>
      <xdr:cxnSp macro="">
        <xdr:nvCxnSpPr>
          <xdr:cNvPr id="909" name="Straight Connector 908">
            <a:extLst>
              <a:ext uri="{FF2B5EF4-FFF2-40B4-BE49-F238E27FC236}">
                <a16:creationId xmlns:a16="http://schemas.microsoft.com/office/drawing/2014/main" id="{47025F7D-D47B-0952-712B-732874F04E4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19C58CE9-2C1E-DDF7-5A68-E76DD73EC92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12EFB86F-6CD8-2A01-3B5B-6BF4090304E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33558684-324F-959C-F899-8152E952260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D35D7100-DC13-8FE3-D1FD-8860F8DDE79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C8BF38FB-8CEB-C382-3BB5-70B7A45CA775}"/>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915" name="Group 1008">
          <a:extLst>
            <a:ext uri="{FF2B5EF4-FFF2-40B4-BE49-F238E27FC236}">
              <a16:creationId xmlns:a16="http://schemas.microsoft.com/office/drawing/2014/main" id="{2195226E-1FE3-429F-B68D-AA2BB7F93A70}"/>
            </a:ext>
          </a:extLst>
        </xdr:cNvPr>
        <xdr:cNvGrpSpPr>
          <a:grpSpLocks/>
        </xdr:cNvGrpSpPr>
      </xdr:nvGrpSpPr>
      <xdr:grpSpPr bwMode="auto">
        <a:xfrm>
          <a:off x="1803400" y="9623425"/>
          <a:ext cx="0" cy="104775"/>
          <a:chOff x="5475762" y="47760700"/>
          <a:chExt cx="314325" cy="230209"/>
        </a:xfrm>
      </xdr:grpSpPr>
      <xdr:cxnSp macro="">
        <xdr:nvCxnSpPr>
          <xdr:cNvPr id="916" name="Straight Connector 915">
            <a:extLst>
              <a:ext uri="{FF2B5EF4-FFF2-40B4-BE49-F238E27FC236}">
                <a16:creationId xmlns:a16="http://schemas.microsoft.com/office/drawing/2014/main" id="{BB0F8510-FA02-2BB5-D3A0-F2CC2E294B0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DA003D83-E9DF-E380-B31A-AE70474C135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60B3F295-9BCA-2B49-9149-B39CEC62B66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03A6C0A4-3B86-9522-B936-8A6960318E7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BEE0840E-3FEA-4648-A82F-F0E6FE6C0C5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DCC1F22F-8771-34E7-533D-1D009742D32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922" name="Group 1008">
          <a:extLst>
            <a:ext uri="{FF2B5EF4-FFF2-40B4-BE49-F238E27FC236}">
              <a16:creationId xmlns:a16="http://schemas.microsoft.com/office/drawing/2014/main" id="{56F75AA7-328B-4107-A375-4AE8BFFC9E37}"/>
            </a:ext>
          </a:extLst>
        </xdr:cNvPr>
        <xdr:cNvGrpSpPr>
          <a:grpSpLocks/>
        </xdr:cNvGrpSpPr>
      </xdr:nvGrpSpPr>
      <xdr:grpSpPr bwMode="auto">
        <a:xfrm>
          <a:off x="1803400" y="9623425"/>
          <a:ext cx="0" cy="104775"/>
          <a:chOff x="5475762" y="47760700"/>
          <a:chExt cx="314325" cy="230209"/>
        </a:xfrm>
      </xdr:grpSpPr>
      <xdr:cxnSp macro="">
        <xdr:nvCxnSpPr>
          <xdr:cNvPr id="923" name="Straight Connector 922">
            <a:extLst>
              <a:ext uri="{FF2B5EF4-FFF2-40B4-BE49-F238E27FC236}">
                <a16:creationId xmlns:a16="http://schemas.microsoft.com/office/drawing/2014/main" id="{4899019A-3040-9805-C79D-BC6825B6E01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06E619DD-DE87-DA8B-BD39-7FE9B98512B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8FC86625-2E95-3BF5-C44E-57F2301C9F7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1DE60129-0CEF-90C1-6B25-404A1BF3941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504E5928-365F-7ACD-026B-950FAB35B1B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22DA4A7B-4E17-9584-971C-F7C95732200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929" name="Group 1008">
          <a:extLst>
            <a:ext uri="{FF2B5EF4-FFF2-40B4-BE49-F238E27FC236}">
              <a16:creationId xmlns:a16="http://schemas.microsoft.com/office/drawing/2014/main" id="{6C22E4D6-8F6D-47D6-B562-83CAA580E57E}"/>
            </a:ext>
          </a:extLst>
        </xdr:cNvPr>
        <xdr:cNvGrpSpPr>
          <a:grpSpLocks/>
        </xdr:cNvGrpSpPr>
      </xdr:nvGrpSpPr>
      <xdr:grpSpPr bwMode="auto">
        <a:xfrm>
          <a:off x="1803400" y="9623425"/>
          <a:ext cx="0" cy="104775"/>
          <a:chOff x="5475762" y="47760700"/>
          <a:chExt cx="314325" cy="230209"/>
        </a:xfrm>
      </xdr:grpSpPr>
      <xdr:cxnSp macro="">
        <xdr:nvCxnSpPr>
          <xdr:cNvPr id="930" name="Straight Connector 929">
            <a:extLst>
              <a:ext uri="{FF2B5EF4-FFF2-40B4-BE49-F238E27FC236}">
                <a16:creationId xmlns:a16="http://schemas.microsoft.com/office/drawing/2014/main" id="{362414EC-A538-0DE2-8A24-B1C421C9563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73BE96A6-58FE-6506-FF08-DB9BFF335F7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940F990E-8682-31B3-8C3B-E1231C341E5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E3B70BE2-A406-BB95-7157-5B77CF6ED5C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D894B22C-CB78-373F-0ACE-B42598AB9BD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9A1D2FD7-F1E2-3FD1-9A06-DA1039EA83D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936" name="Group 1008">
          <a:extLst>
            <a:ext uri="{FF2B5EF4-FFF2-40B4-BE49-F238E27FC236}">
              <a16:creationId xmlns:a16="http://schemas.microsoft.com/office/drawing/2014/main" id="{9730D4C8-7B0C-424D-8F32-BF4DFB58B506}"/>
            </a:ext>
          </a:extLst>
        </xdr:cNvPr>
        <xdr:cNvGrpSpPr>
          <a:grpSpLocks/>
        </xdr:cNvGrpSpPr>
      </xdr:nvGrpSpPr>
      <xdr:grpSpPr bwMode="auto">
        <a:xfrm>
          <a:off x="1803400" y="9623425"/>
          <a:ext cx="0" cy="104775"/>
          <a:chOff x="5475762" y="47760700"/>
          <a:chExt cx="314325" cy="230209"/>
        </a:xfrm>
      </xdr:grpSpPr>
      <xdr:cxnSp macro="">
        <xdr:nvCxnSpPr>
          <xdr:cNvPr id="937" name="Straight Connector 936">
            <a:extLst>
              <a:ext uri="{FF2B5EF4-FFF2-40B4-BE49-F238E27FC236}">
                <a16:creationId xmlns:a16="http://schemas.microsoft.com/office/drawing/2014/main" id="{7BF380BF-B228-0D2F-F7CF-B4C205A2058D}"/>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8" name="Straight Connector 529">
            <a:extLst>
              <a:ext uri="{FF2B5EF4-FFF2-40B4-BE49-F238E27FC236}">
                <a16:creationId xmlns:a16="http://schemas.microsoft.com/office/drawing/2014/main" id="{27320469-384F-1C83-96C0-E7DF10D28D4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939" name="Straight Connector 531">
            <a:extLst>
              <a:ext uri="{FF2B5EF4-FFF2-40B4-BE49-F238E27FC236}">
                <a16:creationId xmlns:a16="http://schemas.microsoft.com/office/drawing/2014/main" id="{6B4C88DD-961C-A0BF-F8A1-B396C486405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940" name="Straight Connector 533">
            <a:extLst>
              <a:ext uri="{FF2B5EF4-FFF2-40B4-BE49-F238E27FC236}">
                <a16:creationId xmlns:a16="http://schemas.microsoft.com/office/drawing/2014/main" id="{FF6FEF21-9E60-CCE3-89AB-7F96B6A6FA3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41" name="Straight Connector 535">
            <a:extLst>
              <a:ext uri="{FF2B5EF4-FFF2-40B4-BE49-F238E27FC236}">
                <a16:creationId xmlns:a16="http://schemas.microsoft.com/office/drawing/2014/main" id="{AFC3A73D-C2F1-D22C-61D3-4752AF7DCD4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42" name="Straight Connector 537">
            <a:extLst>
              <a:ext uri="{FF2B5EF4-FFF2-40B4-BE49-F238E27FC236}">
                <a16:creationId xmlns:a16="http://schemas.microsoft.com/office/drawing/2014/main" id="{B8E1440F-9160-5301-EA88-7AD0C0FA381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943" name="Group 1008">
          <a:extLst>
            <a:ext uri="{FF2B5EF4-FFF2-40B4-BE49-F238E27FC236}">
              <a16:creationId xmlns:a16="http://schemas.microsoft.com/office/drawing/2014/main" id="{8D801F03-CFB1-4237-95CC-6EFC7C2E782C}"/>
            </a:ext>
          </a:extLst>
        </xdr:cNvPr>
        <xdr:cNvGrpSpPr>
          <a:grpSpLocks/>
        </xdr:cNvGrpSpPr>
      </xdr:nvGrpSpPr>
      <xdr:grpSpPr bwMode="auto">
        <a:xfrm>
          <a:off x="1803400" y="9623425"/>
          <a:ext cx="0" cy="104775"/>
          <a:chOff x="5475762" y="47760700"/>
          <a:chExt cx="314325" cy="230209"/>
        </a:xfrm>
      </xdr:grpSpPr>
      <xdr:cxnSp macro="">
        <xdr:nvCxnSpPr>
          <xdr:cNvPr id="944" name="Straight Connector 943">
            <a:extLst>
              <a:ext uri="{FF2B5EF4-FFF2-40B4-BE49-F238E27FC236}">
                <a16:creationId xmlns:a16="http://schemas.microsoft.com/office/drawing/2014/main" id="{9287FB98-31ED-D88E-0F6D-40A3BA334A1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5" name="Straight Connector 529">
            <a:extLst>
              <a:ext uri="{FF2B5EF4-FFF2-40B4-BE49-F238E27FC236}">
                <a16:creationId xmlns:a16="http://schemas.microsoft.com/office/drawing/2014/main" id="{1F056516-8154-19A1-467E-78A9CFBDB53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946" name="Straight Connector 531">
            <a:extLst>
              <a:ext uri="{FF2B5EF4-FFF2-40B4-BE49-F238E27FC236}">
                <a16:creationId xmlns:a16="http://schemas.microsoft.com/office/drawing/2014/main" id="{81F6581B-063C-7300-CE89-59D4E06FD0C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947" name="Straight Connector 533">
            <a:extLst>
              <a:ext uri="{FF2B5EF4-FFF2-40B4-BE49-F238E27FC236}">
                <a16:creationId xmlns:a16="http://schemas.microsoft.com/office/drawing/2014/main" id="{8E404740-EB6E-5392-8960-75FADBC002E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48" name="Straight Connector 535">
            <a:extLst>
              <a:ext uri="{FF2B5EF4-FFF2-40B4-BE49-F238E27FC236}">
                <a16:creationId xmlns:a16="http://schemas.microsoft.com/office/drawing/2014/main" id="{7ECCFA2B-AAE4-1548-C41E-5E6CCC0C72E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49" name="Straight Connector 537">
            <a:extLst>
              <a:ext uri="{FF2B5EF4-FFF2-40B4-BE49-F238E27FC236}">
                <a16:creationId xmlns:a16="http://schemas.microsoft.com/office/drawing/2014/main" id="{8066808F-9D57-DD9D-E324-C660797BE85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950" name="Group 1008">
          <a:extLst>
            <a:ext uri="{FF2B5EF4-FFF2-40B4-BE49-F238E27FC236}">
              <a16:creationId xmlns:a16="http://schemas.microsoft.com/office/drawing/2014/main" id="{C675A9D0-1CAD-4535-B692-C11C9D54C675}"/>
            </a:ext>
          </a:extLst>
        </xdr:cNvPr>
        <xdr:cNvGrpSpPr>
          <a:grpSpLocks/>
        </xdr:cNvGrpSpPr>
      </xdr:nvGrpSpPr>
      <xdr:grpSpPr bwMode="auto">
        <a:xfrm>
          <a:off x="1803400" y="9623425"/>
          <a:ext cx="0" cy="104775"/>
          <a:chOff x="5475762" y="47760700"/>
          <a:chExt cx="314325" cy="230209"/>
        </a:xfrm>
      </xdr:grpSpPr>
      <xdr:cxnSp macro="">
        <xdr:nvCxnSpPr>
          <xdr:cNvPr id="951" name="Straight Connector 950">
            <a:extLst>
              <a:ext uri="{FF2B5EF4-FFF2-40B4-BE49-F238E27FC236}">
                <a16:creationId xmlns:a16="http://schemas.microsoft.com/office/drawing/2014/main" id="{D3648614-D9DF-362A-738B-0E4DBCC274BD}"/>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2" name="Straight Connector 529">
            <a:extLst>
              <a:ext uri="{FF2B5EF4-FFF2-40B4-BE49-F238E27FC236}">
                <a16:creationId xmlns:a16="http://schemas.microsoft.com/office/drawing/2014/main" id="{E3A83233-13BA-5BC8-F0B6-420312099C5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953" name="Straight Connector 531">
            <a:extLst>
              <a:ext uri="{FF2B5EF4-FFF2-40B4-BE49-F238E27FC236}">
                <a16:creationId xmlns:a16="http://schemas.microsoft.com/office/drawing/2014/main" id="{4BB5FA66-784D-AE69-2D3D-D164C3BDFC4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954" name="Straight Connector 533">
            <a:extLst>
              <a:ext uri="{FF2B5EF4-FFF2-40B4-BE49-F238E27FC236}">
                <a16:creationId xmlns:a16="http://schemas.microsoft.com/office/drawing/2014/main" id="{089C34A8-9F99-B952-81EF-07DBDDDED27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55" name="Straight Connector 535">
            <a:extLst>
              <a:ext uri="{FF2B5EF4-FFF2-40B4-BE49-F238E27FC236}">
                <a16:creationId xmlns:a16="http://schemas.microsoft.com/office/drawing/2014/main" id="{BB9895C7-BF17-CBE4-8168-D8F82406DBF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56" name="Straight Connector 537">
            <a:extLst>
              <a:ext uri="{FF2B5EF4-FFF2-40B4-BE49-F238E27FC236}">
                <a16:creationId xmlns:a16="http://schemas.microsoft.com/office/drawing/2014/main" id="{CA1278E0-F27B-7669-8D5D-1125AA3BDDA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957" name="Group 1008">
          <a:extLst>
            <a:ext uri="{FF2B5EF4-FFF2-40B4-BE49-F238E27FC236}">
              <a16:creationId xmlns:a16="http://schemas.microsoft.com/office/drawing/2014/main" id="{6BCC6E4F-58EA-432B-9409-DBDFAE3FB75D}"/>
            </a:ext>
          </a:extLst>
        </xdr:cNvPr>
        <xdr:cNvGrpSpPr>
          <a:grpSpLocks/>
        </xdr:cNvGrpSpPr>
      </xdr:nvGrpSpPr>
      <xdr:grpSpPr bwMode="auto">
        <a:xfrm>
          <a:off x="1803400" y="9623425"/>
          <a:ext cx="0" cy="104775"/>
          <a:chOff x="5475762" y="47760700"/>
          <a:chExt cx="314325" cy="230209"/>
        </a:xfrm>
      </xdr:grpSpPr>
      <xdr:cxnSp macro="">
        <xdr:nvCxnSpPr>
          <xdr:cNvPr id="958" name="Straight Connector 957">
            <a:extLst>
              <a:ext uri="{FF2B5EF4-FFF2-40B4-BE49-F238E27FC236}">
                <a16:creationId xmlns:a16="http://schemas.microsoft.com/office/drawing/2014/main" id="{280ECA36-8E38-F815-EE91-03080C4F43B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9" name="Straight Connector 529">
            <a:extLst>
              <a:ext uri="{FF2B5EF4-FFF2-40B4-BE49-F238E27FC236}">
                <a16:creationId xmlns:a16="http://schemas.microsoft.com/office/drawing/2014/main" id="{C32B1044-8AA1-3C11-82D0-80281DA806D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960" name="Straight Connector 531">
            <a:extLst>
              <a:ext uri="{FF2B5EF4-FFF2-40B4-BE49-F238E27FC236}">
                <a16:creationId xmlns:a16="http://schemas.microsoft.com/office/drawing/2014/main" id="{8CA18B4F-62E2-DA89-F8D7-736D979D8FA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961" name="Straight Connector 533">
            <a:extLst>
              <a:ext uri="{FF2B5EF4-FFF2-40B4-BE49-F238E27FC236}">
                <a16:creationId xmlns:a16="http://schemas.microsoft.com/office/drawing/2014/main" id="{5A4D9182-BE4D-8DC1-A15F-EBD49810ECF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62" name="Straight Connector 535">
            <a:extLst>
              <a:ext uri="{FF2B5EF4-FFF2-40B4-BE49-F238E27FC236}">
                <a16:creationId xmlns:a16="http://schemas.microsoft.com/office/drawing/2014/main" id="{2A837816-2193-3104-3CFF-F29899C87A5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63" name="Straight Connector 537">
            <a:extLst>
              <a:ext uri="{FF2B5EF4-FFF2-40B4-BE49-F238E27FC236}">
                <a16:creationId xmlns:a16="http://schemas.microsoft.com/office/drawing/2014/main" id="{54A80672-63FB-6FA9-B400-01E04B3B662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964" name="Group 1008">
          <a:extLst>
            <a:ext uri="{FF2B5EF4-FFF2-40B4-BE49-F238E27FC236}">
              <a16:creationId xmlns:a16="http://schemas.microsoft.com/office/drawing/2014/main" id="{CE9BE5E3-E4AD-4247-A099-2908A34CB713}"/>
            </a:ext>
          </a:extLst>
        </xdr:cNvPr>
        <xdr:cNvGrpSpPr>
          <a:grpSpLocks/>
        </xdr:cNvGrpSpPr>
      </xdr:nvGrpSpPr>
      <xdr:grpSpPr bwMode="auto">
        <a:xfrm>
          <a:off x="1803400" y="9623425"/>
          <a:ext cx="0" cy="104775"/>
          <a:chOff x="5475762" y="47760700"/>
          <a:chExt cx="314325" cy="230209"/>
        </a:xfrm>
      </xdr:grpSpPr>
      <xdr:cxnSp macro="">
        <xdr:nvCxnSpPr>
          <xdr:cNvPr id="965" name="Straight Connector 964">
            <a:extLst>
              <a:ext uri="{FF2B5EF4-FFF2-40B4-BE49-F238E27FC236}">
                <a16:creationId xmlns:a16="http://schemas.microsoft.com/office/drawing/2014/main" id="{FC02D34F-2C90-3B12-499A-5D30C447063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6" name="Straight Connector 529">
            <a:extLst>
              <a:ext uri="{FF2B5EF4-FFF2-40B4-BE49-F238E27FC236}">
                <a16:creationId xmlns:a16="http://schemas.microsoft.com/office/drawing/2014/main" id="{02BC77D0-CCD6-3727-8BB5-F0BB0C8BBD7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967" name="Straight Connector 531">
            <a:extLst>
              <a:ext uri="{FF2B5EF4-FFF2-40B4-BE49-F238E27FC236}">
                <a16:creationId xmlns:a16="http://schemas.microsoft.com/office/drawing/2014/main" id="{02526D79-44E6-1FA2-C382-0796C176492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968" name="Straight Connector 533">
            <a:extLst>
              <a:ext uri="{FF2B5EF4-FFF2-40B4-BE49-F238E27FC236}">
                <a16:creationId xmlns:a16="http://schemas.microsoft.com/office/drawing/2014/main" id="{17357B4C-F3F6-5F54-D8AF-73D6B89D066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69" name="Straight Connector 535">
            <a:extLst>
              <a:ext uri="{FF2B5EF4-FFF2-40B4-BE49-F238E27FC236}">
                <a16:creationId xmlns:a16="http://schemas.microsoft.com/office/drawing/2014/main" id="{7B7DF294-B312-B1D0-18B1-8952311BEC5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70" name="Straight Connector 537">
            <a:extLst>
              <a:ext uri="{FF2B5EF4-FFF2-40B4-BE49-F238E27FC236}">
                <a16:creationId xmlns:a16="http://schemas.microsoft.com/office/drawing/2014/main" id="{022B3A62-A531-3A57-3D25-9C963AA4F67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971" name="Group 1008">
          <a:extLst>
            <a:ext uri="{FF2B5EF4-FFF2-40B4-BE49-F238E27FC236}">
              <a16:creationId xmlns:a16="http://schemas.microsoft.com/office/drawing/2014/main" id="{E388F642-B355-4CF3-80BB-7D5BF1C38850}"/>
            </a:ext>
          </a:extLst>
        </xdr:cNvPr>
        <xdr:cNvGrpSpPr>
          <a:grpSpLocks/>
        </xdr:cNvGrpSpPr>
      </xdr:nvGrpSpPr>
      <xdr:grpSpPr bwMode="auto">
        <a:xfrm>
          <a:off x="1803400" y="9623425"/>
          <a:ext cx="0" cy="104775"/>
          <a:chOff x="5475762" y="47760700"/>
          <a:chExt cx="314325" cy="230209"/>
        </a:xfrm>
      </xdr:grpSpPr>
      <xdr:cxnSp macro="">
        <xdr:nvCxnSpPr>
          <xdr:cNvPr id="972" name="Straight Connector 971">
            <a:extLst>
              <a:ext uri="{FF2B5EF4-FFF2-40B4-BE49-F238E27FC236}">
                <a16:creationId xmlns:a16="http://schemas.microsoft.com/office/drawing/2014/main" id="{47836BF4-0852-A5AB-27D9-B8F5EE9FA43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73" name="Straight Connector 529">
            <a:extLst>
              <a:ext uri="{FF2B5EF4-FFF2-40B4-BE49-F238E27FC236}">
                <a16:creationId xmlns:a16="http://schemas.microsoft.com/office/drawing/2014/main" id="{12605F8B-B90C-67D7-1D70-6928D38BF43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974" name="Straight Connector 531">
            <a:extLst>
              <a:ext uri="{FF2B5EF4-FFF2-40B4-BE49-F238E27FC236}">
                <a16:creationId xmlns:a16="http://schemas.microsoft.com/office/drawing/2014/main" id="{E0E4F809-D324-80D4-6C6C-0DA6EC9739A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975" name="Straight Connector 533">
            <a:extLst>
              <a:ext uri="{FF2B5EF4-FFF2-40B4-BE49-F238E27FC236}">
                <a16:creationId xmlns:a16="http://schemas.microsoft.com/office/drawing/2014/main" id="{569F7700-330F-F4BC-583A-FBBE3C2EC69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76" name="Straight Connector 535">
            <a:extLst>
              <a:ext uri="{FF2B5EF4-FFF2-40B4-BE49-F238E27FC236}">
                <a16:creationId xmlns:a16="http://schemas.microsoft.com/office/drawing/2014/main" id="{FB365D81-74DC-30E4-8ADB-B637963B10D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77" name="Straight Connector 537">
            <a:extLst>
              <a:ext uri="{FF2B5EF4-FFF2-40B4-BE49-F238E27FC236}">
                <a16:creationId xmlns:a16="http://schemas.microsoft.com/office/drawing/2014/main" id="{8B97B6F6-62B1-D14A-B7B0-8A258F9F9D2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48</xdr:row>
      <xdr:rowOff>104775</xdr:rowOff>
    </xdr:from>
    <xdr:to>
      <xdr:col>6</xdr:col>
      <xdr:colOff>0</xdr:colOff>
      <xdr:row>49</xdr:row>
      <xdr:rowOff>19050</xdr:rowOff>
    </xdr:to>
    <xdr:grpSp>
      <xdr:nvGrpSpPr>
        <xdr:cNvPr id="978" name="Group 1008">
          <a:extLst>
            <a:ext uri="{FF2B5EF4-FFF2-40B4-BE49-F238E27FC236}">
              <a16:creationId xmlns:a16="http://schemas.microsoft.com/office/drawing/2014/main" id="{142155E8-3798-49F9-A3F7-5B45D3852E1E}"/>
            </a:ext>
          </a:extLst>
        </xdr:cNvPr>
        <xdr:cNvGrpSpPr>
          <a:grpSpLocks/>
        </xdr:cNvGrpSpPr>
      </xdr:nvGrpSpPr>
      <xdr:grpSpPr bwMode="auto">
        <a:xfrm>
          <a:off x="1803400" y="9623425"/>
          <a:ext cx="0" cy="104775"/>
          <a:chOff x="5475762" y="47760700"/>
          <a:chExt cx="314325" cy="230209"/>
        </a:xfrm>
      </xdr:grpSpPr>
      <xdr:cxnSp macro="">
        <xdr:nvCxnSpPr>
          <xdr:cNvPr id="979" name="Straight Connector 978">
            <a:extLst>
              <a:ext uri="{FF2B5EF4-FFF2-40B4-BE49-F238E27FC236}">
                <a16:creationId xmlns:a16="http://schemas.microsoft.com/office/drawing/2014/main" id="{20C3DBBA-1EF5-1E59-0DD0-6B6CBBE6159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80" name="Straight Connector 529">
            <a:extLst>
              <a:ext uri="{FF2B5EF4-FFF2-40B4-BE49-F238E27FC236}">
                <a16:creationId xmlns:a16="http://schemas.microsoft.com/office/drawing/2014/main" id="{60171F9A-618D-AC23-8D4E-95F1136761C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981" name="Straight Connector 531">
            <a:extLst>
              <a:ext uri="{FF2B5EF4-FFF2-40B4-BE49-F238E27FC236}">
                <a16:creationId xmlns:a16="http://schemas.microsoft.com/office/drawing/2014/main" id="{06D1AC06-38D2-6C1E-6582-1E227A760D8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982" name="Straight Connector 533">
            <a:extLst>
              <a:ext uri="{FF2B5EF4-FFF2-40B4-BE49-F238E27FC236}">
                <a16:creationId xmlns:a16="http://schemas.microsoft.com/office/drawing/2014/main" id="{3B193EC3-FB42-7D1B-3399-C1D6A4A53C4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83" name="Straight Connector 535">
            <a:extLst>
              <a:ext uri="{FF2B5EF4-FFF2-40B4-BE49-F238E27FC236}">
                <a16:creationId xmlns:a16="http://schemas.microsoft.com/office/drawing/2014/main" id="{50981BE0-7F4D-35F6-9665-D9D66D1845D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984" name="Straight Connector 537">
            <a:extLst>
              <a:ext uri="{FF2B5EF4-FFF2-40B4-BE49-F238E27FC236}">
                <a16:creationId xmlns:a16="http://schemas.microsoft.com/office/drawing/2014/main" id="{FE333EF4-6F02-757E-0A31-2351F91C770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45</xdr:row>
      <xdr:rowOff>57150</xdr:rowOff>
    </xdr:from>
    <xdr:to>
      <xdr:col>17</xdr:col>
      <xdr:colOff>0</xdr:colOff>
      <xdr:row>47</xdr:row>
      <xdr:rowOff>0</xdr:rowOff>
    </xdr:to>
    <xdr:sp macro="" textlink="">
      <xdr:nvSpPr>
        <xdr:cNvPr id="985" name="AutoShape 46">
          <a:extLst>
            <a:ext uri="{FF2B5EF4-FFF2-40B4-BE49-F238E27FC236}">
              <a16:creationId xmlns:a16="http://schemas.microsoft.com/office/drawing/2014/main" id="{DF623198-6439-4E9F-B91D-BED0E97BFE03}"/>
            </a:ext>
          </a:extLst>
        </xdr:cNvPr>
        <xdr:cNvSpPr>
          <a:spLocks noChangeArrowheads="1"/>
        </xdr:cNvSpPr>
      </xdr:nvSpPr>
      <xdr:spPr bwMode="auto">
        <a:xfrm>
          <a:off x="4895850" y="867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45</xdr:row>
      <xdr:rowOff>57150</xdr:rowOff>
    </xdr:from>
    <xdr:to>
      <xdr:col>19</xdr:col>
      <xdr:colOff>0</xdr:colOff>
      <xdr:row>47</xdr:row>
      <xdr:rowOff>0</xdr:rowOff>
    </xdr:to>
    <xdr:sp macro="" textlink="">
      <xdr:nvSpPr>
        <xdr:cNvPr id="986" name="AutoShape 46">
          <a:extLst>
            <a:ext uri="{FF2B5EF4-FFF2-40B4-BE49-F238E27FC236}">
              <a16:creationId xmlns:a16="http://schemas.microsoft.com/office/drawing/2014/main" id="{2C864D95-302B-41DC-B096-968D8A32E928}"/>
            </a:ext>
          </a:extLst>
        </xdr:cNvPr>
        <xdr:cNvSpPr>
          <a:spLocks noChangeArrowheads="1"/>
        </xdr:cNvSpPr>
      </xdr:nvSpPr>
      <xdr:spPr bwMode="auto">
        <a:xfrm>
          <a:off x="5467350" y="867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45</xdr:row>
      <xdr:rowOff>57150</xdr:rowOff>
    </xdr:from>
    <xdr:to>
      <xdr:col>21</xdr:col>
      <xdr:colOff>0</xdr:colOff>
      <xdr:row>47</xdr:row>
      <xdr:rowOff>0</xdr:rowOff>
    </xdr:to>
    <xdr:sp macro="" textlink="">
      <xdr:nvSpPr>
        <xdr:cNvPr id="987" name="AutoShape 46">
          <a:extLst>
            <a:ext uri="{FF2B5EF4-FFF2-40B4-BE49-F238E27FC236}">
              <a16:creationId xmlns:a16="http://schemas.microsoft.com/office/drawing/2014/main" id="{2B86ADC5-1D4B-4D19-A787-061A264088AA}"/>
            </a:ext>
          </a:extLst>
        </xdr:cNvPr>
        <xdr:cNvSpPr>
          <a:spLocks noChangeArrowheads="1"/>
        </xdr:cNvSpPr>
      </xdr:nvSpPr>
      <xdr:spPr bwMode="auto">
        <a:xfrm>
          <a:off x="6038850" y="867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45</xdr:row>
      <xdr:rowOff>57150</xdr:rowOff>
    </xdr:from>
    <xdr:to>
      <xdr:col>23</xdr:col>
      <xdr:colOff>0</xdr:colOff>
      <xdr:row>47</xdr:row>
      <xdr:rowOff>0</xdr:rowOff>
    </xdr:to>
    <xdr:sp macro="" textlink="">
      <xdr:nvSpPr>
        <xdr:cNvPr id="988" name="AutoShape 46">
          <a:extLst>
            <a:ext uri="{FF2B5EF4-FFF2-40B4-BE49-F238E27FC236}">
              <a16:creationId xmlns:a16="http://schemas.microsoft.com/office/drawing/2014/main" id="{39847D02-1858-4998-BC07-E21327B2E86C}"/>
            </a:ext>
          </a:extLst>
        </xdr:cNvPr>
        <xdr:cNvSpPr>
          <a:spLocks noChangeArrowheads="1"/>
        </xdr:cNvSpPr>
      </xdr:nvSpPr>
      <xdr:spPr bwMode="auto">
        <a:xfrm>
          <a:off x="6939643" y="9086461"/>
          <a:ext cx="340178" cy="33162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24</xdr:col>
      <xdr:colOff>0</xdr:colOff>
      <xdr:row>45</xdr:row>
      <xdr:rowOff>60379</xdr:rowOff>
    </xdr:from>
    <xdr:to>
      <xdr:col>25</xdr:col>
      <xdr:colOff>0</xdr:colOff>
      <xdr:row>47</xdr:row>
      <xdr:rowOff>3229</xdr:rowOff>
    </xdr:to>
    <xdr:sp macro="" textlink="">
      <xdr:nvSpPr>
        <xdr:cNvPr id="989" name="AutoShape 46">
          <a:extLst>
            <a:ext uri="{FF2B5EF4-FFF2-40B4-BE49-F238E27FC236}">
              <a16:creationId xmlns:a16="http://schemas.microsoft.com/office/drawing/2014/main" id="{B1CACB3E-D6AB-44FB-8945-F5DABA7BB884}"/>
            </a:ext>
          </a:extLst>
        </xdr:cNvPr>
        <xdr:cNvSpPr>
          <a:spLocks noChangeArrowheads="1"/>
        </xdr:cNvSpPr>
      </xdr:nvSpPr>
      <xdr:spPr bwMode="auto">
        <a:xfrm>
          <a:off x="7546731" y="8884088"/>
          <a:ext cx="345412" cy="319663"/>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26</xdr:col>
      <xdr:colOff>0</xdr:colOff>
      <xdr:row>45</xdr:row>
      <xdr:rowOff>57150</xdr:rowOff>
    </xdr:from>
    <xdr:to>
      <xdr:col>27</xdr:col>
      <xdr:colOff>0</xdr:colOff>
      <xdr:row>47</xdr:row>
      <xdr:rowOff>0</xdr:rowOff>
    </xdr:to>
    <xdr:sp macro="" textlink="">
      <xdr:nvSpPr>
        <xdr:cNvPr id="990" name="AutoShape 46">
          <a:extLst>
            <a:ext uri="{FF2B5EF4-FFF2-40B4-BE49-F238E27FC236}">
              <a16:creationId xmlns:a16="http://schemas.microsoft.com/office/drawing/2014/main" id="{F3B66149-2429-413D-8077-2C879C9F2B86}"/>
            </a:ext>
          </a:extLst>
        </xdr:cNvPr>
        <xdr:cNvSpPr>
          <a:spLocks noChangeArrowheads="1"/>
        </xdr:cNvSpPr>
      </xdr:nvSpPr>
      <xdr:spPr bwMode="auto">
        <a:xfrm>
          <a:off x="7753350" y="867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28</xdr:col>
      <xdr:colOff>0</xdr:colOff>
      <xdr:row>45</xdr:row>
      <xdr:rowOff>57150</xdr:rowOff>
    </xdr:from>
    <xdr:to>
      <xdr:col>29</xdr:col>
      <xdr:colOff>0</xdr:colOff>
      <xdr:row>47</xdr:row>
      <xdr:rowOff>0</xdr:rowOff>
    </xdr:to>
    <xdr:sp macro="" textlink="">
      <xdr:nvSpPr>
        <xdr:cNvPr id="991" name="AutoShape 46">
          <a:extLst>
            <a:ext uri="{FF2B5EF4-FFF2-40B4-BE49-F238E27FC236}">
              <a16:creationId xmlns:a16="http://schemas.microsoft.com/office/drawing/2014/main" id="{CCA9C04A-6B14-46E8-A03D-8B871638E887}"/>
            </a:ext>
          </a:extLst>
        </xdr:cNvPr>
        <xdr:cNvSpPr>
          <a:spLocks noChangeArrowheads="1"/>
        </xdr:cNvSpPr>
      </xdr:nvSpPr>
      <xdr:spPr bwMode="auto">
        <a:xfrm>
          <a:off x="8382000" y="867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30</xdr:col>
      <xdr:colOff>0</xdr:colOff>
      <xdr:row>45</xdr:row>
      <xdr:rowOff>57150</xdr:rowOff>
    </xdr:from>
    <xdr:to>
      <xdr:col>31</xdr:col>
      <xdr:colOff>0</xdr:colOff>
      <xdr:row>47</xdr:row>
      <xdr:rowOff>0</xdr:rowOff>
    </xdr:to>
    <xdr:sp macro="" textlink="">
      <xdr:nvSpPr>
        <xdr:cNvPr id="992" name="AutoShape 46">
          <a:extLst>
            <a:ext uri="{FF2B5EF4-FFF2-40B4-BE49-F238E27FC236}">
              <a16:creationId xmlns:a16="http://schemas.microsoft.com/office/drawing/2014/main" id="{705480C3-D0D2-4953-BF21-333317C3E693}"/>
            </a:ext>
          </a:extLst>
        </xdr:cNvPr>
        <xdr:cNvSpPr>
          <a:spLocks noChangeArrowheads="1"/>
        </xdr:cNvSpPr>
      </xdr:nvSpPr>
      <xdr:spPr bwMode="auto">
        <a:xfrm>
          <a:off x="8953500" y="867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32</xdr:col>
      <xdr:colOff>0</xdr:colOff>
      <xdr:row>45</xdr:row>
      <xdr:rowOff>57150</xdr:rowOff>
    </xdr:from>
    <xdr:to>
      <xdr:col>33</xdr:col>
      <xdr:colOff>0</xdr:colOff>
      <xdr:row>47</xdr:row>
      <xdr:rowOff>0</xdr:rowOff>
    </xdr:to>
    <xdr:sp macro="" textlink="">
      <xdr:nvSpPr>
        <xdr:cNvPr id="993" name="AutoShape 46">
          <a:extLst>
            <a:ext uri="{FF2B5EF4-FFF2-40B4-BE49-F238E27FC236}">
              <a16:creationId xmlns:a16="http://schemas.microsoft.com/office/drawing/2014/main" id="{3010EBFA-7F20-4F86-AB9C-0BB9F8CA0CF1}"/>
            </a:ext>
          </a:extLst>
        </xdr:cNvPr>
        <xdr:cNvSpPr>
          <a:spLocks noChangeArrowheads="1"/>
        </xdr:cNvSpPr>
      </xdr:nvSpPr>
      <xdr:spPr bwMode="auto">
        <a:xfrm>
          <a:off x="9525000" y="867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34</xdr:col>
      <xdr:colOff>0</xdr:colOff>
      <xdr:row>45</xdr:row>
      <xdr:rowOff>57150</xdr:rowOff>
    </xdr:from>
    <xdr:to>
      <xdr:col>35</xdr:col>
      <xdr:colOff>0</xdr:colOff>
      <xdr:row>47</xdr:row>
      <xdr:rowOff>0</xdr:rowOff>
    </xdr:to>
    <xdr:sp macro="" textlink="">
      <xdr:nvSpPr>
        <xdr:cNvPr id="994" name="AutoShape 46">
          <a:extLst>
            <a:ext uri="{FF2B5EF4-FFF2-40B4-BE49-F238E27FC236}">
              <a16:creationId xmlns:a16="http://schemas.microsoft.com/office/drawing/2014/main" id="{EFB7074A-6989-4E6E-9758-F80F202BC1E7}"/>
            </a:ext>
          </a:extLst>
        </xdr:cNvPr>
        <xdr:cNvSpPr>
          <a:spLocks noChangeArrowheads="1"/>
        </xdr:cNvSpPr>
      </xdr:nvSpPr>
      <xdr:spPr bwMode="auto">
        <a:xfrm>
          <a:off x="10096500" y="867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36</xdr:col>
      <xdr:colOff>0</xdr:colOff>
      <xdr:row>45</xdr:row>
      <xdr:rowOff>57150</xdr:rowOff>
    </xdr:from>
    <xdr:to>
      <xdr:col>37</xdr:col>
      <xdr:colOff>0</xdr:colOff>
      <xdr:row>47</xdr:row>
      <xdr:rowOff>0</xdr:rowOff>
    </xdr:to>
    <xdr:sp macro="" textlink="">
      <xdr:nvSpPr>
        <xdr:cNvPr id="995" name="AutoShape 46">
          <a:extLst>
            <a:ext uri="{FF2B5EF4-FFF2-40B4-BE49-F238E27FC236}">
              <a16:creationId xmlns:a16="http://schemas.microsoft.com/office/drawing/2014/main" id="{E8E7910B-5F44-4BB1-8A5D-DEC75F60334C}"/>
            </a:ext>
          </a:extLst>
        </xdr:cNvPr>
        <xdr:cNvSpPr>
          <a:spLocks noChangeArrowheads="1"/>
        </xdr:cNvSpPr>
      </xdr:nvSpPr>
      <xdr:spPr bwMode="auto">
        <a:xfrm>
          <a:off x="10668000" y="867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38</xdr:col>
      <xdr:colOff>0</xdr:colOff>
      <xdr:row>45</xdr:row>
      <xdr:rowOff>57150</xdr:rowOff>
    </xdr:from>
    <xdr:to>
      <xdr:col>39</xdr:col>
      <xdr:colOff>0</xdr:colOff>
      <xdr:row>47</xdr:row>
      <xdr:rowOff>0</xdr:rowOff>
    </xdr:to>
    <xdr:sp macro="" textlink="">
      <xdr:nvSpPr>
        <xdr:cNvPr id="996" name="AutoShape 46">
          <a:extLst>
            <a:ext uri="{FF2B5EF4-FFF2-40B4-BE49-F238E27FC236}">
              <a16:creationId xmlns:a16="http://schemas.microsoft.com/office/drawing/2014/main" id="{AEF3DB84-B7E4-4903-A28E-7946A7062B7A}"/>
            </a:ext>
          </a:extLst>
        </xdr:cNvPr>
        <xdr:cNvSpPr>
          <a:spLocks noChangeArrowheads="1"/>
        </xdr:cNvSpPr>
      </xdr:nvSpPr>
      <xdr:spPr bwMode="auto">
        <a:xfrm>
          <a:off x="11239500" y="867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40</xdr:col>
      <xdr:colOff>0</xdr:colOff>
      <xdr:row>45</xdr:row>
      <xdr:rowOff>57150</xdr:rowOff>
    </xdr:from>
    <xdr:to>
      <xdr:col>41</xdr:col>
      <xdr:colOff>0</xdr:colOff>
      <xdr:row>47</xdr:row>
      <xdr:rowOff>0</xdr:rowOff>
    </xdr:to>
    <xdr:sp macro="" textlink="">
      <xdr:nvSpPr>
        <xdr:cNvPr id="997" name="AutoShape 46">
          <a:extLst>
            <a:ext uri="{FF2B5EF4-FFF2-40B4-BE49-F238E27FC236}">
              <a16:creationId xmlns:a16="http://schemas.microsoft.com/office/drawing/2014/main" id="{B63FE2EF-3AFF-4A16-977A-D8E8485F4B96}"/>
            </a:ext>
          </a:extLst>
        </xdr:cNvPr>
        <xdr:cNvSpPr>
          <a:spLocks noChangeArrowheads="1"/>
        </xdr:cNvSpPr>
      </xdr:nvSpPr>
      <xdr:spPr bwMode="auto">
        <a:xfrm>
          <a:off x="11811000" y="867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42</xdr:col>
      <xdr:colOff>0</xdr:colOff>
      <xdr:row>45</xdr:row>
      <xdr:rowOff>57150</xdr:rowOff>
    </xdr:from>
    <xdr:to>
      <xdr:col>43</xdr:col>
      <xdr:colOff>0</xdr:colOff>
      <xdr:row>47</xdr:row>
      <xdr:rowOff>0</xdr:rowOff>
    </xdr:to>
    <xdr:sp macro="" textlink="">
      <xdr:nvSpPr>
        <xdr:cNvPr id="998" name="AutoShape 46">
          <a:extLst>
            <a:ext uri="{FF2B5EF4-FFF2-40B4-BE49-F238E27FC236}">
              <a16:creationId xmlns:a16="http://schemas.microsoft.com/office/drawing/2014/main" id="{20F7E992-FA3B-4505-ABF7-F96035A4CC42}"/>
            </a:ext>
          </a:extLst>
        </xdr:cNvPr>
        <xdr:cNvSpPr>
          <a:spLocks noChangeArrowheads="1"/>
        </xdr:cNvSpPr>
      </xdr:nvSpPr>
      <xdr:spPr bwMode="auto">
        <a:xfrm>
          <a:off x="12382500" y="867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44</xdr:col>
      <xdr:colOff>0</xdr:colOff>
      <xdr:row>45</xdr:row>
      <xdr:rowOff>57150</xdr:rowOff>
    </xdr:from>
    <xdr:to>
      <xdr:col>45</xdr:col>
      <xdr:colOff>0</xdr:colOff>
      <xdr:row>47</xdr:row>
      <xdr:rowOff>0</xdr:rowOff>
    </xdr:to>
    <xdr:sp macro="" textlink="">
      <xdr:nvSpPr>
        <xdr:cNvPr id="999" name="AutoShape 46">
          <a:extLst>
            <a:ext uri="{FF2B5EF4-FFF2-40B4-BE49-F238E27FC236}">
              <a16:creationId xmlns:a16="http://schemas.microsoft.com/office/drawing/2014/main" id="{C9A3C502-F3AC-49BC-85A0-142E255A5732}"/>
            </a:ext>
          </a:extLst>
        </xdr:cNvPr>
        <xdr:cNvSpPr>
          <a:spLocks noChangeArrowheads="1"/>
        </xdr:cNvSpPr>
      </xdr:nvSpPr>
      <xdr:spPr bwMode="auto">
        <a:xfrm>
          <a:off x="12954000" y="867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45</xdr:row>
      <xdr:rowOff>57150</xdr:rowOff>
    </xdr:from>
    <xdr:to>
      <xdr:col>11</xdr:col>
      <xdr:colOff>0</xdr:colOff>
      <xdr:row>47</xdr:row>
      <xdr:rowOff>0</xdr:rowOff>
    </xdr:to>
    <xdr:sp macro="" textlink="">
      <xdr:nvSpPr>
        <xdr:cNvPr id="1000" name="AutoShape 46">
          <a:extLst>
            <a:ext uri="{FF2B5EF4-FFF2-40B4-BE49-F238E27FC236}">
              <a16:creationId xmlns:a16="http://schemas.microsoft.com/office/drawing/2014/main" id="{11585560-5CCD-499D-8B64-614D8456DD5E}"/>
            </a:ext>
          </a:extLst>
        </xdr:cNvPr>
        <xdr:cNvSpPr>
          <a:spLocks noChangeArrowheads="1"/>
        </xdr:cNvSpPr>
      </xdr:nvSpPr>
      <xdr:spPr bwMode="auto">
        <a:xfrm>
          <a:off x="3181350" y="867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45</xdr:row>
      <xdr:rowOff>57150</xdr:rowOff>
    </xdr:from>
    <xdr:to>
      <xdr:col>13</xdr:col>
      <xdr:colOff>0</xdr:colOff>
      <xdr:row>47</xdr:row>
      <xdr:rowOff>0</xdr:rowOff>
    </xdr:to>
    <xdr:sp macro="" textlink="">
      <xdr:nvSpPr>
        <xdr:cNvPr id="1001" name="AutoShape 46">
          <a:extLst>
            <a:ext uri="{FF2B5EF4-FFF2-40B4-BE49-F238E27FC236}">
              <a16:creationId xmlns:a16="http://schemas.microsoft.com/office/drawing/2014/main" id="{7E45042D-0F11-4BA2-8ECE-F078CC3868BD}"/>
            </a:ext>
          </a:extLst>
        </xdr:cNvPr>
        <xdr:cNvSpPr>
          <a:spLocks noChangeArrowheads="1"/>
        </xdr:cNvSpPr>
      </xdr:nvSpPr>
      <xdr:spPr bwMode="auto">
        <a:xfrm>
          <a:off x="3752850" y="867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45</xdr:row>
      <xdr:rowOff>57150</xdr:rowOff>
    </xdr:from>
    <xdr:to>
      <xdr:col>15</xdr:col>
      <xdr:colOff>0</xdr:colOff>
      <xdr:row>47</xdr:row>
      <xdr:rowOff>0</xdr:rowOff>
    </xdr:to>
    <xdr:sp macro="" textlink="">
      <xdr:nvSpPr>
        <xdr:cNvPr id="1002" name="AutoShape 46">
          <a:extLst>
            <a:ext uri="{FF2B5EF4-FFF2-40B4-BE49-F238E27FC236}">
              <a16:creationId xmlns:a16="http://schemas.microsoft.com/office/drawing/2014/main" id="{BCD2B7C1-B1EB-4A79-B590-4F9DD63E10BF}"/>
            </a:ext>
          </a:extLst>
        </xdr:cNvPr>
        <xdr:cNvSpPr>
          <a:spLocks noChangeArrowheads="1"/>
        </xdr:cNvSpPr>
      </xdr:nvSpPr>
      <xdr:spPr bwMode="auto">
        <a:xfrm>
          <a:off x="4324350" y="867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8</xdr:col>
      <xdr:colOff>0</xdr:colOff>
      <xdr:row>45</xdr:row>
      <xdr:rowOff>57150</xdr:rowOff>
    </xdr:from>
    <xdr:to>
      <xdr:col>9</xdr:col>
      <xdr:colOff>0</xdr:colOff>
      <xdr:row>47</xdr:row>
      <xdr:rowOff>0</xdr:rowOff>
    </xdr:to>
    <xdr:sp macro="" textlink="">
      <xdr:nvSpPr>
        <xdr:cNvPr id="1003" name="AutoShape 46">
          <a:extLst>
            <a:ext uri="{FF2B5EF4-FFF2-40B4-BE49-F238E27FC236}">
              <a16:creationId xmlns:a16="http://schemas.microsoft.com/office/drawing/2014/main" id="{37E55EEE-8B80-46AC-BB7F-9B7064E1E38B}"/>
            </a:ext>
          </a:extLst>
        </xdr:cNvPr>
        <xdr:cNvSpPr>
          <a:spLocks noChangeArrowheads="1"/>
        </xdr:cNvSpPr>
      </xdr:nvSpPr>
      <xdr:spPr bwMode="auto">
        <a:xfrm>
          <a:off x="2409825" y="8677275"/>
          <a:ext cx="48577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45</xdr:row>
      <xdr:rowOff>57150</xdr:rowOff>
    </xdr:from>
    <xdr:to>
      <xdr:col>7</xdr:col>
      <xdr:colOff>0</xdr:colOff>
      <xdr:row>47</xdr:row>
      <xdr:rowOff>0</xdr:rowOff>
    </xdr:to>
    <xdr:sp macro="" textlink="">
      <xdr:nvSpPr>
        <xdr:cNvPr id="1004" name="AutoShape 46">
          <a:extLst>
            <a:ext uri="{FF2B5EF4-FFF2-40B4-BE49-F238E27FC236}">
              <a16:creationId xmlns:a16="http://schemas.microsoft.com/office/drawing/2014/main" id="{CDB6D351-440B-44A8-B11E-A08D1A9901B4}"/>
            </a:ext>
          </a:extLst>
        </xdr:cNvPr>
        <xdr:cNvSpPr>
          <a:spLocks noChangeArrowheads="1"/>
        </xdr:cNvSpPr>
      </xdr:nvSpPr>
      <xdr:spPr bwMode="auto">
        <a:xfrm>
          <a:off x="1819275" y="8677275"/>
          <a:ext cx="35242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xdr:col>
      <xdr:colOff>0</xdr:colOff>
      <xdr:row>45</xdr:row>
      <xdr:rowOff>57150</xdr:rowOff>
    </xdr:from>
    <xdr:to>
      <xdr:col>5</xdr:col>
      <xdr:colOff>0</xdr:colOff>
      <xdr:row>47</xdr:row>
      <xdr:rowOff>0</xdr:rowOff>
    </xdr:to>
    <xdr:sp macro="" textlink="">
      <xdr:nvSpPr>
        <xdr:cNvPr id="1005" name="AutoShape 46">
          <a:extLst>
            <a:ext uri="{FF2B5EF4-FFF2-40B4-BE49-F238E27FC236}">
              <a16:creationId xmlns:a16="http://schemas.microsoft.com/office/drawing/2014/main" id="{5F5AE1A9-57ED-4E91-8811-568E6EFFFF75}"/>
            </a:ext>
          </a:extLst>
        </xdr:cNvPr>
        <xdr:cNvSpPr>
          <a:spLocks noChangeArrowheads="1"/>
        </xdr:cNvSpPr>
      </xdr:nvSpPr>
      <xdr:spPr bwMode="auto">
        <a:xfrm>
          <a:off x="1095375" y="8677275"/>
          <a:ext cx="4381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xdr:col>
      <xdr:colOff>0</xdr:colOff>
      <xdr:row>45</xdr:row>
      <xdr:rowOff>57150</xdr:rowOff>
    </xdr:from>
    <xdr:to>
      <xdr:col>3</xdr:col>
      <xdr:colOff>0</xdr:colOff>
      <xdr:row>47</xdr:row>
      <xdr:rowOff>0</xdr:rowOff>
    </xdr:to>
    <xdr:sp macro="" textlink="">
      <xdr:nvSpPr>
        <xdr:cNvPr id="1006" name="AutoShape 46">
          <a:extLst>
            <a:ext uri="{FF2B5EF4-FFF2-40B4-BE49-F238E27FC236}">
              <a16:creationId xmlns:a16="http://schemas.microsoft.com/office/drawing/2014/main" id="{20692894-6E51-44E6-8D6B-4CD89E133D2C}"/>
            </a:ext>
          </a:extLst>
        </xdr:cNvPr>
        <xdr:cNvSpPr>
          <a:spLocks noChangeArrowheads="1"/>
        </xdr:cNvSpPr>
      </xdr:nvSpPr>
      <xdr:spPr bwMode="auto">
        <a:xfrm>
          <a:off x="523875" y="867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56</xdr:row>
      <xdr:rowOff>104775</xdr:rowOff>
    </xdr:from>
    <xdr:to>
      <xdr:col>6</xdr:col>
      <xdr:colOff>0</xdr:colOff>
      <xdr:row>57</xdr:row>
      <xdr:rowOff>19050</xdr:rowOff>
    </xdr:to>
    <xdr:grpSp>
      <xdr:nvGrpSpPr>
        <xdr:cNvPr id="1007" name="Group 1008">
          <a:extLst>
            <a:ext uri="{FF2B5EF4-FFF2-40B4-BE49-F238E27FC236}">
              <a16:creationId xmlns:a16="http://schemas.microsoft.com/office/drawing/2014/main" id="{D3D970E4-97B0-4C5E-9B4C-F4058078A037}"/>
            </a:ext>
          </a:extLst>
        </xdr:cNvPr>
        <xdr:cNvGrpSpPr>
          <a:grpSpLocks/>
        </xdr:cNvGrpSpPr>
      </xdr:nvGrpSpPr>
      <xdr:grpSpPr bwMode="auto">
        <a:xfrm>
          <a:off x="1803400" y="11287125"/>
          <a:ext cx="0" cy="104775"/>
          <a:chOff x="5475762" y="47760700"/>
          <a:chExt cx="314325" cy="230209"/>
        </a:xfrm>
      </xdr:grpSpPr>
      <xdr:cxnSp macro="">
        <xdr:nvCxnSpPr>
          <xdr:cNvPr id="1008" name="Straight Connector 1007">
            <a:extLst>
              <a:ext uri="{FF2B5EF4-FFF2-40B4-BE49-F238E27FC236}">
                <a16:creationId xmlns:a16="http://schemas.microsoft.com/office/drawing/2014/main" id="{FE116180-EA11-8112-3AF0-3E73FE51F5B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009" name="Straight Connector 529">
            <a:extLst>
              <a:ext uri="{FF2B5EF4-FFF2-40B4-BE49-F238E27FC236}">
                <a16:creationId xmlns:a16="http://schemas.microsoft.com/office/drawing/2014/main" id="{B8B7A6A8-56B9-10FD-E72C-8F2100E7270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010" name="Straight Connector 531">
            <a:extLst>
              <a:ext uri="{FF2B5EF4-FFF2-40B4-BE49-F238E27FC236}">
                <a16:creationId xmlns:a16="http://schemas.microsoft.com/office/drawing/2014/main" id="{17ADC862-E8F8-ECE2-31F3-6A583ECFCA6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011" name="Straight Connector 533">
            <a:extLst>
              <a:ext uri="{FF2B5EF4-FFF2-40B4-BE49-F238E27FC236}">
                <a16:creationId xmlns:a16="http://schemas.microsoft.com/office/drawing/2014/main" id="{7DFFB97F-A183-E742-87BD-07D384F7044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12" name="Straight Connector 535">
            <a:extLst>
              <a:ext uri="{FF2B5EF4-FFF2-40B4-BE49-F238E27FC236}">
                <a16:creationId xmlns:a16="http://schemas.microsoft.com/office/drawing/2014/main" id="{B9C0BD06-019A-65DF-4340-9C01B629F84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13" name="Straight Connector 537">
            <a:extLst>
              <a:ext uri="{FF2B5EF4-FFF2-40B4-BE49-F238E27FC236}">
                <a16:creationId xmlns:a16="http://schemas.microsoft.com/office/drawing/2014/main" id="{4F8A8F9F-913B-54FE-7ED4-03913D81F90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014" name="Group 1008">
          <a:extLst>
            <a:ext uri="{FF2B5EF4-FFF2-40B4-BE49-F238E27FC236}">
              <a16:creationId xmlns:a16="http://schemas.microsoft.com/office/drawing/2014/main" id="{6D0DD37C-F844-40DF-B2DF-2CED54491AB8}"/>
            </a:ext>
          </a:extLst>
        </xdr:cNvPr>
        <xdr:cNvGrpSpPr>
          <a:grpSpLocks/>
        </xdr:cNvGrpSpPr>
      </xdr:nvGrpSpPr>
      <xdr:grpSpPr bwMode="auto">
        <a:xfrm>
          <a:off x="1803400" y="11287125"/>
          <a:ext cx="0" cy="104775"/>
          <a:chOff x="5475762" y="47760700"/>
          <a:chExt cx="314325" cy="230209"/>
        </a:xfrm>
      </xdr:grpSpPr>
      <xdr:cxnSp macro="">
        <xdr:nvCxnSpPr>
          <xdr:cNvPr id="1015" name="Straight Connector 1014">
            <a:extLst>
              <a:ext uri="{FF2B5EF4-FFF2-40B4-BE49-F238E27FC236}">
                <a16:creationId xmlns:a16="http://schemas.microsoft.com/office/drawing/2014/main" id="{E165A32D-D04F-9BE2-714C-66936A7B717A}"/>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016" name="Straight Connector 529">
            <a:extLst>
              <a:ext uri="{FF2B5EF4-FFF2-40B4-BE49-F238E27FC236}">
                <a16:creationId xmlns:a16="http://schemas.microsoft.com/office/drawing/2014/main" id="{DB789B69-9191-AED1-A6CA-A4333BEF8050}"/>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1017" name="Straight Connector 531">
            <a:extLst>
              <a:ext uri="{FF2B5EF4-FFF2-40B4-BE49-F238E27FC236}">
                <a16:creationId xmlns:a16="http://schemas.microsoft.com/office/drawing/2014/main" id="{518A783E-4B2A-631E-93EF-24E5FAB07860}"/>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1018" name="Straight Connector 533">
            <a:extLst>
              <a:ext uri="{FF2B5EF4-FFF2-40B4-BE49-F238E27FC236}">
                <a16:creationId xmlns:a16="http://schemas.microsoft.com/office/drawing/2014/main" id="{333E81CD-0948-18B2-DE61-0839A66A623B}"/>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019" name="Straight Connector 535">
            <a:extLst>
              <a:ext uri="{FF2B5EF4-FFF2-40B4-BE49-F238E27FC236}">
                <a16:creationId xmlns:a16="http://schemas.microsoft.com/office/drawing/2014/main" id="{DE8A3EF5-9C10-4C06-D15F-7B1B136593FE}"/>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020" name="Straight Connector 537">
            <a:extLst>
              <a:ext uri="{FF2B5EF4-FFF2-40B4-BE49-F238E27FC236}">
                <a16:creationId xmlns:a16="http://schemas.microsoft.com/office/drawing/2014/main" id="{FE113F39-3D8A-26B9-FAB6-2AB609743915}"/>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133350</xdr:rowOff>
    </xdr:from>
    <xdr:to>
      <xdr:col>6</xdr:col>
      <xdr:colOff>0</xdr:colOff>
      <xdr:row>57</xdr:row>
      <xdr:rowOff>47625</xdr:rowOff>
    </xdr:to>
    <xdr:grpSp>
      <xdr:nvGrpSpPr>
        <xdr:cNvPr id="1021" name="Group 1008">
          <a:extLst>
            <a:ext uri="{FF2B5EF4-FFF2-40B4-BE49-F238E27FC236}">
              <a16:creationId xmlns:a16="http://schemas.microsoft.com/office/drawing/2014/main" id="{9CD69584-AD2E-4A66-AABE-CD1EB0405C71}"/>
            </a:ext>
          </a:extLst>
        </xdr:cNvPr>
        <xdr:cNvGrpSpPr>
          <a:grpSpLocks/>
        </xdr:cNvGrpSpPr>
      </xdr:nvGrpSpPr>
      <xdr:grpSpPr bwMode="auto">
        <a:xfrm>
          <a:off x="1803400" y="11315700"/>
          <a:ext cx="0" cy="104775"/>
          <a:chOff x="5475762" y="47760700"/>
          <a:chExt cx="314325" cy="230209"/>
        </a:xfrm>
      </xdr:grpSpPr>
      <xdr:cxnSp macro="">
        <xdr:nvCxnSpPr>
          <xdr:cNvPr id="1022" name="Straight Connector 1021">
            <a:extLst>
              <a:ext uri="{FF2B5EF4-FFF2-40B4-BE49-F238E27FC236}">
                <a16:creationId xmlns:a16="http://schemas.microsoft.com/office/drawing/2014/main" id="{AE86A5B7-016A-1FBE-7E3B-6443B4D99AFC}"/>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023" name="Straight Connector 529">
            <a:extLst>
              <a:ext uri="{FF2B5EF4-FFF2-40B4-BE49-F238E27FC236}">
                <a16:creationId xmlns:a16="http://schemas.microsoft.com/office/drawing/2014/main" id="{C3B52702-C7A8-4D34-6389-D21ADC0BBA09}"/>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1024" name="Straight Connector 531">
            <a:extLst>
              <a:ext uri="{FF2B5EF4-FFF2-40B4-BE49-F238E27FC236}">
                <a16:creationId xmlns:a16="http://schemas.microsoft.com/office/drawing/2014/main" id="{0A145CD4-FEEC-DD5C-237C-E07F903798D5}"/>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1025" name="Straight Connector 533">
            <a:extLst>
              <a:ext uri="{FF2B5EF4-FFF2-40B4-BE49-F238E27FC236}">
                <a16:creationId xmlns:a16="http://schemas.microsoft.com/office/drawing/2014/main" id="{6B89B8D0-7601-8C19-3442-1AD4A1CE26B1}"/>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026" name="Straight Connector 535">
            <a:extLst>
              <a:ext uri="{FF2B5EF4-FFF2-40B4-BE49-F238E27FC236}">
                <a16:creationId xmlns:a16="http://schemas.microsoft.com/office/drawing/2014/main" id="{52AECB53-1A80-9E6B-7320-39F592672B54}"/>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027" name="Straight Connector 537">
            <a:extLst>
              <a:ext uri="{FF2B5EF4-FFF2-40B4-BE49-F238E27FC236}">
                <a16:creationId xmlns:a16="http://schemas.microsoft.com/office/drawing/2014/main" id="{966DC554-1A51-898D-FEB7-2AAACC625A6C}"/>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133350</xdr:rowOff>
    </xdr:from>
    <xdr:to>
      <xdr:col>6</xdr:col>
      <xdr:colOff>0</xdr:colOff>
      <xdr:row>57</xdr:row>
      <xdr:rowOff>57150</xdr:rowOff>
    </xdr:to>
    <xdr:grpSp>
      <xdr:nvGrpSpPr>
        <xdr:cNvPr id="1028" name="Group 1008">
          <a:extLst>
            <a:ext uri="{FF2B5EF4-FFF2-40B4-BE49-F238E27FC236}">
              <a16:creationId xmlns:a16="http://schemas.microsoft.com/office/drawing/2014/main" id="{074F60F7-62EA-4642-9362-7D9935E3CE36}"/>
            </a:ext>
          </a:extLst>
        </xdr:cNvPr>
        <xdr:cNvGrpSpPr>
          <a:grpSpLocks/>
        </xdr:cNvGrpSpPr>
      </xdr:nvGrpSpPr>
      <xdr:grpSpPr bwMode="auto">
        <a:xfrm>
          <a:off x="1803400" y="11315700"/>
          <a:ext cx="0" cy="114300"/>
          <a:chOff x="5475762" y="47760700"/>
          <a:chExt cx="314325" cy="230209"/>
        </a:xfrm>
      </xdr:grpSpPr>
      <xdr:cxnSp macro="">
        <xdr:nvCxnSpPr>
          <xdr:cNvPr id="1029" name="Straight Connector 1028">
            <a:extLst>
              <a:ext uri="{FF2B5EF4-FFF2-40B4-BE49-F238E27FC236}">
                <a16:creationId xmlns:a16="http://schemas.microsoft.com/office/drawing/2014/main" id="{BC10CC79-C949-E721-2A18-AF754BBD94DC}"/>
              </a:ext>
            </a:extLst>
          </xdr:cNvPr>
          <xdr:cNvCxnSpPr/>
        </xdr:nvCxnSpPr>
        <xdr:spPr bwMode="auto">
          <a:xfrm>
            <a:off x="5758655" y="4785662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030" name="Straight Connector 529">
            <a:extLst>
              <a:ext uri="{FF2B5EF4-FFF2-40B4-BE49-F238E27FC236}">
                <a16:creationId xmlns:a16="http://schemas.microsoft.com/office/drawing/2014/main" id="{CD9BFA7C-B23D-AF5B-3C5E-DF75A2A6CFD4}"/>
              </a:ext>
            </a:extLst>
          </xdr:cNvPr>
          <xdr:cNvCxnSpPr>
            <a:cxnSpLocks noChangeShapeType="1"/>
          </xdr:cNvCxnSpPr>
        </xdr:nvCxnSpPr>
        <xdr:spPr bwMode="auto">
          <a:xfrm rot="5400000">
            <a:off x="5758655" y="47856620"/>
            <a:ext cx="0" cy="0"/>
          </a:xfrm>
          <a:prstGeom prst="line">
            <a:avLst/>
          </a:prstGeom>
          <a:grpFill/>
          <a:ln w="9525" algn="ctr">
            <a:solidFill>
              <a:srgbClr val="000000"/>
            </a:solidFill>
            <a:round/>
            <a:headEnd/>
            <a:tailEnd/>
          </a:ln>
        </xdr:spPr>
      </xdr:cxnSp>
      <xdr:cxnSp macro="">
        <xdr:nvCxnSpPr>
          <xdr:cNvPr id="1031" name="Straight Connector 531">
            <a:extLst>
              <a:ext uri="{FF2B5EF4-FFF2-40B4-BE49-F238E27FC236}">
                <a16:creationId xmlns:a16="http://schemas.microsoft.com/office/drawing/2014/main" id="{18CB4146-F92F-3767-ABD5-0228DEB331DD}"/>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cxnSp macro="">
        <xdr:nvCxnSpPr>
          <xdr:cNvPr id="1032" name="Straight Connector 533">
            <a:extLst>
              <a:ext uri="{FF2B5EF4-FFF2-40B4-BE49-F238E27FC236}">
                <a16:creationId xmlns:a16="http://schemas.microsoft.com/office/drawing/2014/main" id="{547C59A8-2D47-6353-06DC-921F1DD0FA1A}"/>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1033" name="Straight Connector 535">
            <a:extLst>
              <a:ext uri="{FF2B5EF4-FFF2-40B4-BE49-F238E27FC236}">
                <a16:creationId xmlns:a16="http://schemas.microsoft.com/office/drawing/2014/main" id="{4857055E-A49D-FEC0-B6BF-37F062BBA607}"/>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1034" name="Straight Connector 537">
            <a:extLst>
              <a:ext uri="{FF2B5EF4-FFF2-40B4-BE49-F238E27FC236}">
                <a16:creationId xmlns:a16="http://schemas.microsoft.com/office/drawing/2014/main" id="{96567299-A862-E10C-C78A-44226D8EC6AD}"/>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035" name="Group 1008">
          <a:extLst>
            <a:ext uri="{FF2B5EF4-FFF2-40B4-BE49-F238E27FC236}">
              <a16:creationId xmlns:a16="http://schemas.microsoft.com/office/drawing/2014/main" id="{4309CBE5-CA03-4345-95E1-213C7C230474}"/>
            </a:ext>
          </a:extLst>
        </xdr:cNvPr>
        <xdr:cNvGrpSpPr>
          <a:grpSpLocks/>
        </xdr:cNvGrpSpPr>
      </xdr:nvGrpSpPr>
      <xdr:grpSpPr bwMode="auto">
        <a:xfrm>
          <a:off x="1803400" y="11287125"/>
          <a:ext cx="0" cy="104775"/>
          <a:chOff x="5475762" y="47760700"/>
          <a:chExt cx="314325" cy="230209"/>
        </a:xfrm>
      </xdr:grpSpPr>
      <xdr:cxnSp macro="">
        <xdr:nvCxnSpPr>
          <xdr:cNvPr id="1036" name="Straight Connector 1035">
            <a:extLst>
              <a:ext uri="{FF2B5EF4-FFF2-40B4-BE49-F238E27FC236}">
                <a16:creationId xmlns:a16="http://schemas.microsoft.com/office/drawing/2014/main" id="{28D59DE7-2442-9F89-82D6-B7469EB1550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037" name="Straight Connector 529">
            <a:extLst>
              <a:ext uri="{FF2B5EF4-FFF2-40B4-BE49-F238E27FC236}">
                <a16:creationId xmlns:a16="http://schemas.microsoft.com/office/drawing/2014/main" id="{6D02150C-3E28-D679-9A72-E90C6C34C23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038" name="Straight Connector 531">
            <a:extLst>
              <a:ext uri="{FF2B5EF4-FFF2-40B4-BE49-F238E27FC236}">
                <a16:creationId xmlns:a16="http://schemas.microsoft.com/office/drawing/2014/main" id="{825E0559-A174-B20E-DE65-FFDB13991A6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039" name="Straight Connector 533">
            <a:extLst>
              <a:ext uri="{FF2B5EF4-FFF2-40B4-BE49-F238E27FC236}">
                <a16:creationId xmlns:a16="http://schemas.microsoft.com/office/drawing/2014/main" id="{42A1D9E4-C6D9-EC66-0C25-0FA43290FE6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40" name="Straight Connector 535">
            <a:extLst>
              <a:ext uri="{FF2B5EF4-FFF2-40B4-BE49-F238E27FC236}">
                <a16:creationId xmlns:a16="http://schemas.microsoft.com/office/drawing/2014/main" id="{8790EAF0-C853-BFD2-6A1D-D7A895CDD30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41" name="Straight Connector 537">
            <a:extLst>
              <a:ext uri="{FF2B5EF4-FFF2-40B4-BE49-F238E27FC236}">
                <a16:creationId xmlns:a16="http://schemas.microsoft.com/office/drawing/2014/main" id="{97DE3795-BEA0-D35C-D0A1-92FA4EF4BBC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042" name="Group 1008">
          <a:extLst>
            <a:ext uri="{FF2B5EF4-FFF2-40B4-BE49-F238E27FC236}">
              <a16:creationId xmlns:a16="http://schemas.microsoft.com/office/drawing/2014/main" id="{5FC30B7D-6F99-403B-BB78-11253EB2F27D}"/>
            </a:ext>
          </a:extLst>
        </xdr:cNvPr>
        <xdr:cNvGrpSpPr>
          <a:grpSpLocks/>
        </xdr:cNvGrpSpPr>
      </xdr:nvGrpSpPr>
      <xdr:grpSpPr bwMode="auto">
        <a:xfrm>
          <a:off x="1803400" y="11287125"/>
          <a:ext cx="0" cy="104775"/>
          <a:chOff x="5475762" y="47760700"/>
          <a:chExt cx="314325" cy="230209"/>
        </a:xfrm>
      </xdr:grpSpPr>
      <xdr:cxnSp macro="">
        <xdr:nvCxnSpPr>
          <xdr:cNvPr id="1043" name="Straight Connector 1042">
            <a:extLst>
              <a:ext uri="{FF2B5EF4-FFF2-40B4-BE49-F238E27FC236}">
                <a16:creationId xmlns:a16="http://schemas.microsoft.com/office/drawing/2014/main" id="{1E901F29-1C4D-B217-C47F-46D08921FCC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044" name="Straight Connector 529">
            <a:extLst>
              <a:ext uri="{FF2B5EF4-FFF2-40B4-BE49-F238E27FC236}">
                <a16:creationId xmlns:a16="http://schemas.microsoft.com/office/drawing/2014/main" id="{21F1714F-487B-81C8-516E-CDFA289BA89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045" name="Straight Connector 531">
            <a:extLst>
              <a:ext uri="{FF2B5EF4-FFF2-40B4-BE49-F238E27FC236}">
                <a16:creationId xmlns:a16="http://schemas.microsoft.com/office/drawing/2014/main" id="{069B18F6-A873-2942-7B95-6580035259B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046" name="Straight Connector 533">
            <a:extLst>
              <a:ext uri="{FF2B5EF4-FFF2-40B4-BE49-F238E27FC236}">
                <a16:creationId xmlns:a16="http://schemas.microsoft.com/office/drawing/2014/main" id="{37133DCD-AC38-4637-E00B-5D296F24FA1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47" name="Straight Connector 535">
            <a:extLst>
              <a:ext uri="{FF2B5EF4-FFF2-40B4-BE49-F238E27FC236}">
                <a16:creationId xmlns:a16="http://schemas.microsoft.com/office/drawing/2014/main" id="{54396F51-B813-D50A-029A-5E1D095E45D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48" name="Straight Connector 537">
            <a:extLst>
              <a:ext uri="{FF2B5EF4-FFF2-40B4-BE49-F238E27FC236}">
                <a16:creationId xmlns:a16="http://schemas.microsoft.com/office/drawing/2014/main" id="{E254B928-8D64-774D-2343-20F34B69E48C}"/>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049" name="Group 1008">
          <a:extLst>
            <a:ext uri="{FF2B5EF4-FFF2-40B4-BE49-F238E27FC236}">
              <a16:creationId xmlns:a16="http://schemas.microsoft.com/office/drawing/2014/main" id="{D7F52C4B-60E4-43AD-9A86-11D07D0D070B}"/>
            </a:ext>
          </a:extLst>
        </xdr:cNvPr>
        <xdr:cNvGrpSpPr>
          <a:grpSpLocks/>
        </xdr:cNvGrpSpPr>
      </xdr:nvGrpSpPr>
      <xdr:grpSpPr bwMode="auto">
        <a:xfrm>
          <a:off x="1803400" y="11287125"/>
          <a:ext cx="0" cy="104775"/>
          <a:chOff x="5475762" y="47760700"/>
          <a:chExt cx="314325" cy="230209"/>
        </a:xfrm>
      </xdr:grpSpPr>
      <xdr:cxnSp macro="">
        <xdr:nvCxnSpPr>
          <xdr:cNvPr id="1050" name="Straight Connector 1049">
            <a:extLst>
              <a:ext uri="{FF2B5EF4-FFF2-40B4-BE49-F238E27FC236}">
                <a16:creationId xmlns:a16="http://schemas.microsoft.com/office/drawing/2014/main" id="{BD68A287-820F-1794-66BF-2B70C6200B0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051" name="Straight Connector 529">
            <a:extLst>
              <a:ext uri="{FF2B5EF4-FFF2-40B4-BE49-F238E27FC236}">
                <a16:creationId xmlns:a16="http://schemas.microsoft.com/office/drawing/2014/main" id="{FA40C39A-190B-8EC2-6FAF-30C78768FE04}"/>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052" name="Straight Connector 531">
            <a:extLst>
              <a:ext uri="{FF2B5EF4-FFF2-40B4-BE49-F238E27FC236}">
                <a16:creationId xmlns:a16="http://schemas.microsoft.com/office/drawing/2014/main" id="{BA19DF13-793F-1DE6-0EAB-12F23CAC75C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053" name="Straight Connector 533">
            <a:extLst>
              <a:ext uri="{FF2B5EF4-FFF2-40B4-BE49-F238E27FC236}">
                <a16:creationId xmlns:a16="http://schemas.microsoft.com/office/drawing/2014/main" id="{083B83CC-FC71-8578-63B0-1776C923F40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54" name="Straight Connector 535">
            <a:extLst>
              <a:ext uri="{FF2B5EF4-FFF2-40B4-BE49-F238E27FC236}">
                <a16:creationId xmlns:a16="http://schemas.microsoft.com/office/drawing/2014/main" id="{7E7B4311-98BF-BE00-2E9B-73981347F2D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55" name="Straight Connector 537">
            <a:extLst>
              <a:ext uri="{FF2B5EF4-FFF2-40B4-BE49-F238E27FC236}">
                <a16:creationId xmlns:a16="http://schemas.microsoft.com/office/drawing/2014/main" id="{F6B89947-5B2A-F831-65F2-183ADBB4C0B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056" name="Group 1008">
          <a:extLst>
            <a:ext uri="{FF2B5EF4-FFF2-40B4-BE49-F238E27FC236}">
              <a16:creationId xmlns:a16="http://schemas.microsoft.com/office/drawing/2014/main" id="{4E2FD238-9992-4D17-8C57-467B04ED0630}"/>
            </a:ext>
          </a:extLst>
        </xdr:cNvPr>
        <xdr:cNvGrpSpPr>
          <a:grpSpLocks/>
        </xdr:cNvGrpSpPr>
      </xdr:nvGrpSpPr>
      <xdr:grpSpPr bwMode="auto">
        <a:xfrm>
          <a:off x="1803400" y="11287125"/>
          <a:ext cx="0" cy="104775"/>
          <a:chOff x="5475762" y="47760700"/>
          <a:chExt cx="314325" cy="230209"/>
        </a:xfrm>
      </xdr:grpSpPr>
      <xdr:cxnSp macro="">
        <xdr:nvCxnSpPr>
          <xdr:cNvPr id="1057" name="Straight Connector 1056">
            <a:extLst>
              <a:ext uri="{FF2B5EF4-FFF2-40B4-BE49-F238E27FC236}">
                <a16:creationId xmlns:a16="http://schemas.microsoft.com/office/drawing/2014/main" id="{D78D4C75-9221-4C91-25E4-80ADF1C6C0D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058" name="Straight Connector 529">
            <a:extLst>
              <a:ext uri="{FF2B5EF4-FFF2-40B4-BE49-F238E27FC236}">
                <a16:creationId xmlns:a16="http://schemas.microsoft.com/office/drawing/2014/main" id="{FCD14E3A-F8BA-20C1-1173-208CDB9251D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059" name="Straight Connector 531">
            <a:extLst>
              <a:ext uri="{FF2B5EF4-FFF2-40B4-BE49-F238E27FC236}">
                <a16:creationId xmlns:a16="http://schemas.microsoft.com/office/drawing/2014/main" id="{BB8755AD-A779-FD9E-445B-E6AA1D8481F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060" name="Straight Connector 533">
            <a:extLst>
              <a:ext uri="{FF2B5EF4-FFF2-40B4-BE49-F238E27FC236}">
                <a16:creationId xmlns:a16="http://schemas.microsoft.com/office/drawing/2014/main" id="{EE986416-0CA3-4240-26CE-F066DAFBA90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61" name="Straight Connector 535">
            <a:extLst>
              <a:ext uri="{FF2B5EF4-FFF2-40B4-BE49-F238E27FC236}">
                <a16:creationId xmlns:a16="http://schemas.microsoft.com/office/drawing/2014/main" id="{361B5143-FBC0-16E3-5663-964BE30D32A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62" name="Straight Connector 537">
            <a:extLst>
              <a:ext uri="{FF2B5EF4-FFF2-40B4-BE49-F238E27FC236}">
                <a16:creationId xmlns:a16="http://schemas.microsoft.com/office/drawing/2014/main" id="{330BF720-8CCA-74C8-6F8A-99556793E71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063" name="Group 1008">
          <a:extLst>
            <a:ext uri="{FF2B5EF4-FFF2-40B4-BE49-F238E27FC236}">
              <a16:creationId xmlns:a16="http://schemas.microsoft.com/office/drawing/2014/main" id="{87409160-E628-4E6F-A904-4E1D5B9998D1}"/>
            </a:ext>
          </a:extLst>
        </xdr:cNvPr>
        <xdr:cNvGrpSpPr>
          <a:grpSpLocks/>
        </xdr:cNvGrpSpPr>
      </xdr:nvGrpSpPr>
      <xdr:grpSpPr bwMode="auto">
        <a:xfrm>
          <a:off x="1803400" y="11287125"/>
          <a:ext cx="0" cy="104775"/>
          <a:chOff x="5475762" y="47760700"/>
          <a:chExt cx="314325" cy="230209"/>
        </a:xfrm>
      </xdr:grpSpPr>
      <xdr:cxnSp macro="">
        <xdr:nvCxnSpPr>
          <xdr:cNvPr id="1064" name="Straight Connector 1063">
            <a:extLst>
              <a:ext uri="{FF2B5EF4-FFF2-40B4-BE49-F238E27FC236}">
                <a16:creationId xmlns:a16="http://schemas.microsoft.com/office/drawing/2014/main" id="{193DAC02-90FE-7A75-9653-47FDB262A76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065" name="Straight Connector 529">
            <a:extLst>
              <a:ext uri="{FF2B5EF4-FFF2-40B4-BE49-F238E27FC236}">
                <a16:creationId xmlns:a16="http://schemas.microsoft.com/office/drawing/2014/main" id="{F03322AE-5190-B6EC-0E16-8D216009BA1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066" name="Straight Connector 531">
            <a:extLst>
              <a:ext uri="{FF2B5EF4-FFF2-40B4-BE49-F238E27FC236}">
                <a16:creationId xmlns:a16="http://schemas.microsoft.com/office/drawing/2014/main" id="{FD7B8B61-CAD6-E31F-67FB-F3F16277DDD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067" name="Straight Connector 533">
            <a:extLst>
              <a:ext uri="{FF2B5EF4-FFF2-40B4-BE49-F238E27FC236}">
                <a16:creationId xmlns:a16="http://schemas.microsoft.com/office/drawing/2014/main" id="{61C6CA1F-2C66-EB05-9F79-3884D8A9B38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68" name="Straight Connector 535">
            <a:extLst>
              <a:ext uri="{FF2B5EF4-FFF2-40B4-BE49-F238E27FC236}">
                <a16:creationId xmlns:a16="http://schemas.microsoft.com/office/drawing/2014/main" id="{4E1518AA-11A6-6FA9-84C8-FC305C71621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69" name="Straight Connector 537">
            <a:extLst>
              <a:ext uri="{FF2B5EF4-FFF2-40B4-BE49-F238E27FC236}">
                <a16:creationId xmlns:a16="http://schemas.microsoft.com/office/drawing/2014/main" id="{C68495B3-6A07-7531-A822-DDE602F04CC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070" name="Group 1008">
          <a:extLst>
            <a:ext uri="{FF2B5EF4-FFF2-40B4-BE49-F238E27FC236}">
              <a16:creationId xmlns:a16="http://schemas.microsoft.com/office/drawing/2014/main" id="{2D2C5D22-2005-4FC4-A0FE-705E0A95829D}"/>
            </a:ext>
          </a:extLst>
        </xdr:cNvPr>
        <xdr:cNvGrpSpPr>
          <a:grpSpLocks/>
        </xdr:cNvGrpSpPr>
      </xdr:nvGrpSpPr>
      <xdr:grpSpPr bwMode="auto">
        <a:xfrm>
          <a:off x="1803400" y="11287125"/>
          <a:ext cx="0" cy="104775"/>
          <a:chOff x="5475762" y="47760700"/>
          <a:chExt cx="314325" cy="230209"/>
        </a:xfrm>
      </xdr:grpSpPr>
      <xdr:cxnSp macro="">
        <xdr:nvCxnSpPr>
          <xdr:cNvPr id="1071" name="Straight Connector 1070">
            <a:extLst>
              <a:ext uri="{FF2B5EF4-FFF2-40B4-BE49-F238E27FC236}">
                <a16:creationId xmlns:a16="http://schemas.microsoft.com/office/drawing/2014/main" id="{0CF436CE-4C4A-B800-864B-8429EB40CF7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072" name="Straight Connector 529">
            <a:extLst>
              <a:ext uri="{FF2B5EF4-FFF2-40B4-BE49-F238E27FC236}">
                <a16:creationId xmlns:a16="http://schemas.microsoft.com/office/drawing/2014/main" id="{014339A1-7DE6-6A29-1D59-19DC342FCD24}"/>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073" name="Straight Connector 531">
            <a:extLst>
              <a:ext uri="{FF2B5EF4-FFF2-40B4-BE49-F238E27FC236}">
                <a16:creationId xmlns:a16="http://schemas.microsoft.com/office/drawing/2014/main" id="{BDC757BE-0B61-45FA-2BB2-6A5D4548033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074" name="Straight Connector 533">
            <a:extLst>
              <a:ext uri="{FF2B5EF4-FFF2-40B4-BE49-F238E27FC236}">
                <a16:creationId xmlns:a16="http://schemas.microsoft.com/office/drawing/2014/main" id="{246049E6-F066-D803-F655-D6BD29C64CB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75" name="Straight Connector 535">
            <a:extLst>
              <a:ext uri="{FF2B5EF4-FFF2-40B4-BE49-F238E27FC236}">
                <a16:creationId xmlns:a16="http://schemas.microsoft.com/office/drawing/2014/main" id="{B51E9CB4-C054-6F18-02A3-A2FC87C2456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76" name="Straight Connector 537">
            <a:extLst>
              <a:ext uri="{FF2B5EF4-FFF2-40B4-BE49-F238E27FC236}">
                <a16:creationId xmlns:a16="http://schemas.microsoft.com/office/drawing/2014/main" id="{31A2EE9D-99A4-CBE9-9C43-C404E00ED86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077" name="Group 1008">
          <a:extLst>
            <a:ext uri="{FF2B5EF4-FFF2-40B4-BE49-F238E27FC236}">
              <a16:creationId xmlns:a16="http://schemas.microsoft.com/office/drawing/2014/main" id="{C1EF3E78-4E0D-48CD-9EE9-FA1BA5FCA27C}"/>
            </a:ext>
          </a:extLst>
        </xdr:cNvPr>
        <xdr:cNvGrpSpPr>
          <a:grpSpLocks/>
        </xdr:cNvGrpSpPr>
      </xdr:nvGrpSpPr>
      <xdr:grpSpPr bwMode="auto">
        <a:xfrm>
          <a:off x="1803400" y="11287125"/>
          <a:ext cx="0" cy="104775"/>
          <a:chOff x="5475762" y="47760700"/>
          <a:chExt cx="314325" cy="230209"/>
        </a:xfrm>
      </xdr:grpSpPr>
      <xdr:cxnSp macro="">
        <xdr:nvCxnSpPr>
          <xdr:cNvPr id="1078" name="Straight Connector 1077">
            <a:extLst>
              <a:ext uri="{FF2B5EF4-FFF2-40B4-BE49-F238E27FC236}">
                <a16:creationId xmlns:a16="http://schemas.microsoft.com/office/drawing/2014/main" id="{158CD503-81EB-BB31-5FCF-56D749389C3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079" name="Straight Connector 529">
            <a:extLst>
              <a:ext uri="{FF2B5EF4-FFF2-40B4-BE49-F238E27FC236}">
                <a16:creationId xmlns:a16="http://schemas.microsoft.com/office/drawing/2014/main" id="{05116493-EAEA-AB8D-0707-425B278A8FF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080" name="Straight Connector 531">
            <a:extLst>
              <a:ext uri="{FF2B5EF4-FFF2-40B4-BE49-F238E27FC236}">
                <a16:creationId xmlns:a16="http://schemas.microsoft.com/office/drawing/2014/main" id="{5450FEC4-2EE0-F138-1A65-7FECE7802EB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081" name="Straight Connector 533">
            <a:extLst>
              <a:ext uri="{FF2B5EF4-FFF2-40B4-BE49-F238E27FC236}">
                <a16:creationId xmlns:a16="http://schemas.microsoft.com/office/drawing/2014/main" id="{5168E2D9-669B-C0EE-D7EF-FEB314E6513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82" name="Straight Connector 535">
            <a:extLst>
              <a:ext uri="{FF2B5EF4-FFF2-40B4-BE49-F238E27FC236}">
                <a16:creationId xmlns:a16="http://schemas.microsoft.com/office/drawing/2014/main" id="{CF4A2ABA-FB86-77DF-535D-4E7B63C2B7D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83" name="Straight Connector 537">
            <a:extLst>
              <a:ext uri="{FF2B5EF4-FFF2-40B4-BE49-F238E27FC236}">
                <a16:creationId xmlns:a16="http://schemas.microsoft.com/office/drawing/2014/main" id="{5AD4C9F4-3F4F-AD23-30D1-2B93C80794F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084" name="Group 1008">
          <a:extLst>
            <a:ext uri="{FF2B5EF4-FFF2-40B4-BE49-F238E27FC236}">
              <a16:creationId xmlns:a16="http://schemas.microsoft.com/office/drawing/2014/main" id="{CACAE110-E5F4-46E3-8B76-917178FA7654}"/>
            </a:ext>
          </a:extLst>
        </xdr:cNvPr>
        <xdr:cNvGrpSpPr>
          <a:grpSpLocks/>
        </xdr:cNvGrpSpPr>
      </xdr:nvGrpSpPr>
      <xdr:grpSpPr bwMode="auto">
        <a:xfrm>
          <a:off x="1803400" y="11287125"/>
          <a:ext cx="0" cy="104775"/>
          <a:chOff x="5475762" y="47760700"/>
          <a:chExt cx="314325" cy="230209"/>
        </a:xfrm>
      </xdr:grpSpPr>
      <xdr:cxnSp macro="">
        <xdr:nvCxnSpPr>
          <xdr:cNvPr id="1085" name="Straight Connector 1084">
            <a:extLst>
              <a:ext uri="{FF2B5EF4-FFF2-40B4-BE49-F238E27FC236}">
                <a16:creationId xmlns:a16="http://schemas.microsoft.com/office/drawing/2014/main" id="{A93B0070-8A57-C318-BB26-74182417BDC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086" name="Straight Connector 529">
            <a:extLst>
              <a:ext uri="{FF2B5EF4-FFF2-40B4-BE49-F238E27FC236}">
                <a16:creationId xmlns:a16="http://schemas.microsoft.com/office/drawing/2014/main" id="{FC540FA7-B63A-F833-1688-9BAC03990BD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087" name="Straight Connector 531">
            <a:extLst>
              <a:ext uri="{FF2B5EF4-FFF2-40B4-BE49-F238E27FC236}">
                <a16:creationId xmlns:a16="http://schemas.microsoft.com/office/drawing/2014/main" id="{3A81C4E7-9808-774D-0C17-5751398F712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088" name="Straight Connector 533">
            <a:extLst>
              <a:ext uri="{FF2B5EF4-FFF2-40B4-BE49-F238E27FC236}">
                <a16:creationId xmlns:a16="http://schemas.microsoft.com/office/drawing/2014/main" id="{8B89C57B-9BCD-9421-FFDD-D2152382EE8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89" name="Straight Connector 535">
            <a:extLst>
              <a:ext uri="{FF2B5EF4-FFF2-40B4-BE49-F238E27FC236}">
                <a16:creationId xmlns:a16="http://schemas.microsoft.com/office/drawing/2014/main" id="{F4CBC645-1926-D1C3-B584-141283991A9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90" name="Straight Connector 537">
            <a:extLst>
              <a:ext uri="{FF2B5EF4-FFF2-40B4-BE49-F238E27FC236}">
                <a16:creationId xmlns:a16="http://schemas.microsoft.com/office/drawing/2014/main" id="{8EFD788F-03F6-5DD1-F819-FE61871A816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091" name="Group 1008">
          <a:extLst>
            <a:ext uri="{FF2B5EF4-FFF2-40B4-BE49-F238E27FC236}">
              <a16:creationId xmlns:a16="http://schemas.microsoft.com/office/drawing/2014/main" id="{676434EB-FA95-4973-8AA0-9DC0CFAD1604}"/>
            </a:ext>
          </a:extLst>
        </xdr:cNvPr>
        <xdr:cNvGrpSpPr>
          <a:grpSpLocks/>
        </xdr:cNvGrpSpPr>
      </xdr:nvGrpSpPr>
      <xdr:grpSpPr bwMode="auto">
        <a:xfrm>
          <a:off x="1803400" y="11287125"/>
          <a:ext cx="0" cy="104775"/>
          <a:chOff x="5475762" y="47760700"/>
          <a:chExt cx="314325" cy="230209"/>
        </a:xfrm>
      </xdr:grpSpPr>
      <xdr:cxnSp macro="">
        <xdr:nvCxnSpPr>
          <xdr:cNvPr id="1092" name="Straight Connector 1091">
            <a:extLst>
              <a:ext uri="{FF2B5EF4-FFF2-40B4-BE49-F238E27FC236}">
                <a16:creationId xmlns:a16="http://schemas.microsoft.com/office/drawing/2014/main" id="{8F59A6C7-C3F8-CDF7-9DC1-67BB21945FDD}"/>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093" name="Straight Connector 529">
            <a:extLst>
              <a:ext uri="{FF2B5EF4-FFF2-40B4-BE49-F238E27FC236}">
                <a16:creationId xmlns:a16="http://schemas.microsoft.com/office/drawing/2014/main" id="{F761AD39-E2B9-0829-C82E-9ABB02AEAD8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094" name="Straight Connector 531">
            <a:extLst>
              <a:ext uri="{FF2B5EF4-FFF2-40B4-BE49-F238E27FC236}">
                <a16:creationId xmlns:a16="http://schemas.microsoft.com/office/drawing/2014/main" id="{BAC870A3-7220-D490-19B1-E6B59B010A6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095" name="Straight Connector 533">
            <a:extLst>
              <a:ext uri="{FF2B5EF4-FFF2-40B4-BE49-F238E27FC236}">
                <a16:creationId xmlns:a16="http://schemas.microsoft.com/office/drawing/2014/main" id="{D1FEE376-553A-2EFE-75AB-CEC86EED1B3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96" name="Straight Connector 535">
            <a:extLst>
              <a:ext uri="{FF2B5EF4-FFF2-40B4-BE49-F238E27FC236}">
                <a16:creationId xmlns:a16="http://schemas.microsoft.com/office/drawing/2014/main" id="{C99864CB-96D8-BF65-9804-A773CE0AF85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097" name="Straight Connector 537">
            <a:extLst>
              <a:ext uri="{FF2B5EF4-FFF2-40B4-BE49-F238E27FC236}">
                <a16:creationId xmlns:a16="http://schemas.microsoft.com/office/drawing/2014/main" id="{E4F56EBE-04C4-9EE5-CAAF-D8C2DD7EC80E}"/>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098" name="Group 1008">
          <a:extLst>
            <a:ext uri="{FF2B5EF4-FFF2-40B4-BE49-F238E27FC236}">
              <a16:creationId xmlns:a16="http://schemas.microsoft.com/office/drawing/2014/main" id="{629C0BB9-95A4-48E8-8DF4-8AE83F599C96}"/>
            </a:ext>
          </a:extLst>
        </xdr:cNvPr>
        <xdr:cNvGrpSpPr>
          <a:grpSpLocks/>
        </xdr:cNvGrpSpPr>
      </xdr:nvGrpSpPr>
      <xdr:grpSpPr bwMode="auto">
        <a:xfrm>
          <a:off x="1803400" y="11287125"/>
          <a:ext cx="0" cy="104775"/>
          <a:chOff x="5475762" y="47760700"/>
          <a:chExt cx="314325" cy="230209"/>
        </a:xfrm>
      </xdr:grpSpPr>
      <xdr:cxnSp macro="">
        <xdr:nvCxnSpPr>
          <xdr:cNvPr id="1099" name="Straight Connector 1098">
            <a:extLst>
              <a:ext uri="{FF2B5EF4-FFF2-40B4-BE49-F238E27FC236}">
                <a16:creationId xmlns:a16="http://schemas.microsoft.com/office/drawing/2014/main" id="{12F89214-BB34-8126-CCAA-1FC26A2DA76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00" name="Straight Connector 529">
            <a:extLst>
              <a:ext uri="{FF2B5EF4-FFF2-40B4-BE49-F238E27FC236}">
                <a16:creationId xmlns:a16="http://schemas.microsoft.com/office/drawing/2014/main" id="{5036FA4E-5742-CC7A-1B8C-0D4083DAB06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101" name="Straight Connector 531">
            <a:extLst>
              <a:ext uri="{FF2B5EF4-FFF2-40B4-BE49-F238E27FC236}">
                <a16:creationId xmlns:a16="http://schemas.microsoft.com/office/drawing/2014/main" id="{CE270307-9E9E-27D3-9F6E-9D0F4E0F56F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102" name="Straight Connector 533">
            <a:extLst>
              <a:ext uri="{FF2B5EF4-FFF2-40B4-BE49-F238E27FC236}">
                <a16:creationId xmlns:a16="http://schemas.microsoft.com/office/drawing/2014/main" id="{45A9D5D1-F444-AD28-528E-F97D4FBBA38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03" name="Straight Connector 535">
            <a:extLst>
              <a:ext uri="{FF2B5EF4-FFF2-40B4-BE49-F238E27FC236}">
                <a16:creationId xmlns:a16="http://schemas.microsoft.com/office/drawing/2014/main" id="{ADC4596D-E03C-DFED-F7DF-3CC558DC941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04" name="Straight Connector 537">
            <a:extLst>
              <a:ext uri="{FF2B5EF4-FFF2-40B4-BE49-F238E27FC236}">
                <a16:creationId xmlns:a16="http://schemas.microsoft.com/office/drawing/2014/main" id="{AD421901-37F6-BEEB-D4C6-BA8746A9E80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105" name="Group 1008">
          <a:extLst>
            <a:ext uri="{FF2B5EF4-FFF2-40B4-BE49-F238E27FC236}">
              <a16:creationId xmlns:a16="http://schemas.microsoft.com/office/drawing/2014/main" id="{59E98543-A749-45B4-81AD-86F5624540F6}"/>
            </a:ext>
          </a:extLst>
        </xdr:cNvPr>
        <xdr:cNvGrpSpPr>
          <a:grpSpLocks/>
        </xdr:cNvGrpSpPr>
      </xdr:nvGrpSpPr>
      <xdr:grpSpPr bwMode="auto">
        <a:xfrm>
          <a:off x="1803400" y="11287125"/>
          <a:ext cx="0" cy="104775"/>
          <a:chOff x="5475762" y="47760700"/>
          <a:chExt cx="314325" cy="230209"/>
        </a:xfrm>
      </xdr:grpSpPr>
      <xdr:cxnSp macro="">
        <xdr:nvCxnSpPr>
          <xdr:cNvPr id="1106" name="Straight Connector 1105">
            <a:extLst>
              <a:ext uri="{FF2B5EF4-FFF2-40B4-BE49-F238E27FC236}">
                <a16:creationId xmlns:a16="http://schemas.microsoft.com/office/drawing/2014/main" id="{BA711E73-B7E9-7B92-E0C0-A6870786D90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07" name="Straight Connector 529">
            <a:extLst>
              <a:ext uri="{FF2B5EF4-FFF2-40B4-BE49-F238E27FC236}">
                <a16:creationId xmlns:a16="http://schemas.microsoft.com/office/drawing/2014/main" id="{6E8793CE-4059-BBCE-7F38-5B2C994F3CC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108" name="Straight Connector 531">
            <a:extLst>
              <a:ext uri="{FF2B5EF4-FFF2-40B4-BE49-F238E27FC236}">
                <a16:creationId xmlns:a16="http://schemas.microsoft.com/office/drawing/2014/main" id="{F0585CF0-FB92-1579-0C1A-009028E85AA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109" name="Straight Connector 533">
            <a:extLst>
              <a:ext uri="{FF2B5EF4-FFF2-40B4-BE49-F238E27FC236}">
                <a16:creationId xmlns:a16="http://schemas.microsoft.com/office/drawing/2014/main" id="{04A173B3-A928-4671-41B1-89A8C28FBF1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10" name="Straight Connector 535">
            <a:extLst>
              <a:ext uri="{FF2B5EF4-FFF2-40B4-BE49-F238E27FC236}">
                <a16:creationId xmlns:a16="http://schemas.microsoft.com/office/drawing/2014/main" id="{6F96F3AB-05BB-21F1-5221-0404B3786EA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11" name="Straight Connector 537">
            <a:extLst>
              <a:ext uri="{FF2B5EF4-FFF2-40B4-BE49-F238E27FC236}">
                <a16:creationId xmlns:a16="http://schemas.microsoft.com/office/drawing/2014/main" id="{324A6611-22C6-3866-0588-826F220756B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112" name="Group 1008">
          <a:extLst>
            <a:ext uri="{FF2B5EF4-FFF2-40B4-BE49-F238E27FC236}">
              <a16:creationId xmlns:a16="http://schemas.microsoft.com/office/drawing/2014/main" id="{FD14E8F6-C4E6-4B16-87B1-9F4C6BEC1BB2}"/>
            </a:ext>
          </a:extLst>
        </xdr:cNvPr>
        <xdr:cNvGrpSpPr>
          <a:grpSpLocks/>
        </xdr:cNvGrpSpPr>
      </xdr:nvGrpSpPr>
      <xdr:grpSpPr bwMode="auto">
        <a:xfrm>
          <a:off x="1803400" y="11287125"/>
          <a:ext cx="0" cy="104775"/>
          <a:chOff x="5475762" y="47760700"/>
          <a:chExt cx="314325" cy="230209"/>
        </a:xfrm>
      </xdr:grpSpPr>
      <xdr:cxnSp macro="">
        <xdr:nvCxnSpPr>
          <xdr:cNvPr id="1113" name="Straight Connector 1112">
            <a:extLst>
              <a:ext uri="{FF2B5EF4-FFF2-40B4-BE49-F238E27FC236}">
                <a16:creationId xmlns:a16="http://schemas.microsoft.com/office/drawing/2014/main" id="{7C5F211E-1EE2-6E03-36D1-D67DDB62AFF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14" name="Straight Connector 529">
            <a:extLst>
              <a:ext uri="{FF2B5EF4-FFF2-40B4-BE49-F238E27FC236}">
                <a16:creationId xmlns:a16="http://schemas.microsoft.com/office/drawing/2014/main" id="{21CF3323-5F17-BD3A-CE8B-F81657F6113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115" name="Straight Connector 531">
            <a:extLst>
              <a:ext uri="{FF2B5EF4-FFF2-40B4-BE49-F238E27FC236}">
                <a16:creationId xmlns:a16="http://schemas.microsoft.com/office/drawing/2014/main" id="{4DB76B54-B09B-D4C1-9F85-EE9628F40FC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116" name="Straight Connector 533">
            <a:extLst>
              <a:ext uri="{FF2B5EF4-FFF2-40B4-BE49-F238E27FC236}">
                <a16:creationId xmlns:a16="http://schemas.microsoft.com/office/drawing/2014/main" id="{239C02D7-A2EC-375B-0BD9-B5B8797CED4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17" name="Straight Connector 535">
            <a:extLst>
              <a:ext uri="{FF2B5EF4-FFF2-40B4-BE49-F238E27FC236}">
                <a16:creationId xmlns:a16="http://schemas.microsoft.com/office/drawing/2014/main" id="{F0B01289-E01E-46C0-C837-AAF143CA64B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18" name="Straight Connector 537">
            <a:extLst>
              <a:ext uri="{FF2B5EF4-FFF2-40B4-BE49-F238E27FC236}">
                <a16:creationId xmlns:a16="http://schemas.microsoft.com/office/drawing/2014/main" id="{C96E9356-2FEB-701F-BB71-6B5E7EAD2CDE}"/>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119" name="Group 1008">
          <a:extLst>
            <a:ext uri="{FF2B5EF4-FFF2-40B4-BE49-F238E27FC236}">
              <a16:creationId xmlns:a16="http://schemas.microsoft.com/office/drawing/2014/main" id="{DF221531-CA41-4E6C-BC0B-C349871372C2}"/>
            </a:ext>
          </a:extLst>
        </xdr:cNvPr>
        <xdr:cNvGrpSpPr>
          <a:grpSpLocks/>
        </xdr:cNvGrpSpPr>
      </xdr:nvGrpSpPr>
      <xdr:grpSpPr bwMode="auto">
        <a:xfrm>
          <a:off x="1803400" y="11287125"/>
          <a:ext cx="0" cy="104775"/>
          <a:chOff x="5475762" y="47760700"/>
          <a:chExt cx="314325" cy="230209"/>
        </a:xfrm>
      </xdr:grpSpPr>
      <xdr:cxnSp macro="">
        <xdr:nvCxnSpPr>
          <xdr:cNvPr id="1120" name="Straight Connector 1119">
            <a:extLst>
              <a:ext uri="{FF2B5EF4-FFF2-40B4-BE49-F238E27FC236}">
                <a16:creationId xmlns:a16="http://schemas.microsoft.com/office/drawing/2014/main" id="{29874D81-D273-C854-8C41-8E753E939C0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21" name="Straight Connector 529">
            <a:extLst>
              <a:ext uri="{FF2B5EF4-FFF2-40B4-BE49-F238E27FC236}">
                <a16:creationId xmlns:a16="http://schemas.microsoft.com/office/drawing/2014/main" id="{0EA8D5C1-95FE-7D42-A087-4288DAC8BDB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122" name="Straight Connector 531">
            <a:extLst>
              <a:ext uri="{FF2B5EF4-FFF2-40B4-BE49-F238E27FC236}">
                <a16:creationId xmlns:a16="http://schemas.microsoft.com/office/drawing/2014/main" id="{CE3F0A59-8520-3D4F-BBED-3277A92800C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123" name="Straight Connector 533">
            <a:extLst>
              <a:ext uri="{FF2B5EF4-FFF2-40B4-BE49-F238E27FC236}">
                <a16:creationId xmlns:a16="http://schemas.microsoft.com/office/drawing/2014/main" id="{EA411F36-E106-4C0F-93EA-440356344C7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24" name="Straight Connector 535">
            <a:extLst>
              <a:ext uri="{FF2B5EF4-FFF2-40B4-BE49-F238E27FC236}">
                <a16:creationId xmlns:a16="http://schemas.microsoft.com/office/drawing/2014/main" id="{A7E70638-F210-A474-6A20-0543B4BCCA1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25" name="Straight Connector 537">
            <a:extLst>
              <a:ext uri="{FF2B5EF4-FFF2-40B4-BE49-F238E27FC236}">
                <a16:creationId xmlns:a16="http://schemas.microsoft.com/office/drawing/2014/main" id="{F3A4415C-90E0-9786-6E43-DECA30E940D5}"/>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126" name="Group 1008">
          <a:extLst>
            <a:ext uri="{FF2B5EF4-FFF2-40B4-BE49-F238E27FC236}">
              <a16:creationId xmlns:a16="http://schemas.microsoft.com/office/drawing/2014/main" id="{9990AE50-24A7-4A2E-8056-0A03A3B197E0}"/>
            </a:ext>
          </a:extLst>
        </xdr:cNvPr>
        <xdr:cNvGrpSpPr>
          <a:grpSpLocks/>
        </xdr:cNvGrpSpPr>
      </xdr:nvGrpSpPr>
      <xdr:grpSpPr bwMode="auto">
        <a:xfrm>
          <a:off x="1803400" y="11287125"/>
          <a:ext cx="0" cy="104775"/>
          <a:chOff x="5475762" y="47760700"/>
          <a:chExt cx="314325" cy="230209"/>
        </a:xfrm>
      </xdr:grpSpPr>
      <xdr:cxnSp macro="">
        <xdr:nvCxnSpPr>
          <xdr:cNvPr id="1127" name="Straight Connector 1126">
            <a:extLst>
              <a:ext uri="{FF2B5EF4-FFF2-40B4-BE49-F238E27FC236}">
                <a16:creationId xmlns:a16="http://schemas.microsoft.com/office/drawing/2014/main" id="{632FC32E-97D7-52B8-E6FF-9BDAC0E0046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28" name="Straight Connector 529">
            <a:extLst>
              <a:ext uri="{FF2B5EF4-FFF2-40B4-BE49-F238E27FC236}">
                <a16:creationId xmlns:a16="http://schemas.microsoft.com/office/drawing/2014/main" id="{537EBD88-25E4-130F-784C-114B0FB6515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129" name="Straight Connector 531">
            <a:extLst>
              <a:ext uri="{FF2B5EF4-FFF2-40B4-BE49-F238E27FC236}">
                <a16:creationId xmlns:a16="http://schemas.microsoft.com/office/drawing/2014/main" id="{4E584B25-449D-38DB-2C8D-F9B4D30FEDB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130" name="Straight Connector 533">
            <a:extLst>
              <a:ext uri="{FF2B5EF4-FFF2-40B4-BE49-F238E27FC236}">
                <a16:creationId xmlns:a16="http://schemas.microsoft.com/office/drawing/2014/main" id="{0B33C503-8FFC-5F5F-3973-C78027C3C5B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31" name="Straight Connector 535">
            <a:extLst>
              <a:ext uri="{FF2B5EF4-FFF2-40B4-BE49-F238E27FC236}">
                <a16:creationId xmlns:a16="http://schemas.microsoft.com/office/drawing/2014/main" id="{C8F0DCB3-E0E9-787A-D100-9D5FDD6BD93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32" name="Straight Connector 537">
            <a:extLst>
              <a:ext uri="{FF2B5EF4-FFF2-40B4-BE49-F238E27FC236}">
                <a16:creationId xmlns:a16="http://schemas.microsoft.com/office/drawing/2014/main" id="{376584FC-DC53-0959-81A1-FB1F4FE8CCC5}"/>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133" name="Group 1008">
          <a:extLst>
            <a:ext uri="{FF2B5EF4-FFF2-40B4-BE49-F238E27FC236}">
              <a16:creationId xmlns:a16="http://schemas.microsoft.com/office/drawing/2014/main" id="{00238303-0C4E-4826-BD3D-9433E53FAB05}"/>
            </a:ext>
          </a:extLst>
        </xdr:cNvPr>
        <xdr:cNvGrpSpPr>
          <a:grpSpLocks/>
        </xdr:cNvGrpSpPr>
      </xdr:nvGrpSpPr>
      <xdr:grpSpPr bwMode="auto">
        <a:xfrm>
          <a:off x="1803400" y="11287125"/>
          <a:ext cx="0" cy="104775"/>
          <a:chOff x="5475762" y="47760700"/>
          <a:chExt cx="314325" cy="230209"/>
        </a:xfrm>
      </xdr:grpSpPr>
      <xdr:cxnSp macro="">
        <xdr:nvCxnSpPr>
          <xdr:cNvPr id="1134" name="Straight Connector 1133">
            <a:extLst>
              <a:ext uri="{FF2B5EF4-FFF2-40B4-BE49-F238E27FC236}">
                <a16:creationId xmlns:a16="http://schemas.microsoft.com/office/drawing/2014/main" id="{D3C58E29-3760-F102-877A-BB08F8A99B5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35" name="Straight Connector 529">
            <a:extLst>
              <a:ext uri="{FF2B5EF4-FFF2-40B4-BE49-F238E27FC236}">
                <a16:creationId xmlns:a16="http://schemas.microsoft.com/office/drawing/2014/main" id="{5985A67B-4E82-8776-3A4E-07BD2869CD7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136" name="Straight Connector 531">
            <a:extLst>
              <a:ext uri="{FF2B5EF4-FFF2-40B4-BE49-F238E27FC236}">
                <a16:creationId xmlns:a16="http://schemas.microsoft.com/office/drawing/2014/main" id="{C93ABDE9-F596-2233-684B-4FDE6AEFEE0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137" name="Straight Connector 533">
            <a:extLst>
              <a:ext uri="{FF2B5EF4-FFF2-40B4-BE49-F238E27FC236}">
                <a16:creationId xmlns:a16="http://schemas.microsoft.com/office/drawing/2014/main" id="{C1D550AF-EE4C-0C14-B59C-BCBFAA80890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38" name="Straight Connector 535">
            <a:extLst>
              <a:ext uri="{FF2B5EF4-FFF2-40B4-BE49-F238E27FC236}">
                <a16:creationId xmlns:a16="http://schemas.microsoft.com/office/drawing/2014/main" id="{4A316063-6E08-72EA-130F-F396FFF3F10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39" name="Straight Connector 537">
            <a:extLst>
              <a:ext uri="{FF2B5EF4-FFF2-40B4-BE49-F238E27FC236}">
                <a16:creationId xmlns:a16="http://schemas.microsoft.com/office/drawing/2014/main" id="{24EA894F-A5E2-3ED1-5305-1F23A5292E9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140" name="Group 1008">
          <a:extLst>
            <a:ext uri="{FF2B5EF4-FFF2-40B4-BE49-F238E27FC236}">
              <a16:creationId xmlns:a16="http://schemas.microsoft.com/office/drawing/2014/main" id="{8A1892B4-0CD1-4C5A-A28E-7EDFBE5389B3}"/>
            </a:ext>
          </a:extLst>
        </xdr:cNvPr>
        <xdr:cNvGrpSpPr>
          <a:grpSpLocks/>
        </xdr:cNvGrpSpPr>
      </xdr:nvGrpSpPr>
      <xdr:grpSpPr bwMode="auto">
        <a:xfrm>
          <a:off x="1803400" y="11287125"/>
          <a:ext cx="0" cy="104775"/>
          <a:chOff x="5475762" y="47760700"/>
          <a:chExt cx="314325" cy="230209"/>
        </a:xfrm>
      </xdr:grpSpPr>
      <xdr:cxnSp macro="">
        <xdr:nvCxnSpPr>
          <xdr:cNvPr id="1141" name="Straight Connector 1140">
            <a:extLst>
              <a:ext uri="{FF2B5EF4-FFF2-40B4-BE49-F238E27FC236}">
                <a16:creationId xmlns:a16="http://schemas.microsoft.com/office/drawing/2014/main" id="{B4919D7A-39D2-6568-2BF2-68B4C5D186BD}"/>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42" name="Straight Connector 529">
            <a:extLst>
              <a:ext uri="{FF2B5EF4-FFF2-40B4-BE49-F238E27FC236}">
                <a16:creationId xmlns:a16="http://schemas.microsoft.com/office/drawing/2014/main" id="{D05A8715-89EC-894D-9569-1D3F36403A0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143" name="Straight Connector 531">
            <a:extLst>
              <a:ext uri="{FF2B5EF4-FFF2-40B4-BE49-F238E27FC236}">
                <a16:creationId xmlns:a16="http://schemas.microsoft.com/office/drawing/2014/main" id="{6C1DCB5C-65EB-7E54-25F9-AAA6F55C149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144" name="Straight Connector 533">
            <a:extLst>
              <a:ext uri="{FF2B5EF4-FFF2-40B4-BE49-F238E27FC236}">
                <a16:creationId xmlns:a16="http://schemas.microsoft.com/office/drawing/2014/main" id="{B637629B-6246-9D2E-0AE6-D4C17BD770A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45" name="Straight Connector 535">
            <a:extLst>
              <a:ext uri="{FF2B5EF4-FFF2-40B4-BE49-F238E27FC236}">
                <a16:creationId xmlns:a16="http://schemas.microsoft.com/office/drawing/2014/main" id="{8C6E3874-2962-2DFC-9F66-180FC06513E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46" name="Straight Connector 537">
            <a:extLst>
              <a:ext uri="{FF2B5EF4-FFF2-40B4-BE49-F238E27FC236}">
                <a16:creationId xmlns:a16="http://schemas.microsoft.com/office/drawing/2014/main" id="{51DC9DE1-E9A0-A81E-F693-4A71E656E075}"/>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147" name="Group 1008">
          <a:extLst>
            <a:ext uri="{FF2B5EF4-FFF2-40B4-BE49-F238E27FC236}">
              <a16:creationId xmlns:a16="http://schemas.microsoft.com/office/drawing/2014/main" id="{945682AC-30E5-4BC8-8D5A-09119FBC8869}"/>
            </a:ext>
          </a:extLst>
        </xdr:cNvPr>
        <xdr:cNvGrpSpPr>
          <a:grpSpLocks/>
        </xdr:cNvGrpSpPr>
      </xdr:nvGrpSpPr>
      <xdr:grpSpPr bwMode="auto">
        <a:xfrm>
          <a:off x="1803400" y="11287125"/>
          <a:ext cx="0" cy="104775"/>
          <a:chOff x="5475762" y="47760700"/>
          <a:chExt cx="314325" cy="230209"/>
        </a:xfrm>
      </xdr:grpSpPr>
      <xdr:cxnSp macro="">
        <xdr:nvCxnSpPr>
          <xdr:cNvPr id="1148" name="Straight Connector 1147">
            <a:extLst>
              <a:ext uri="{FF2B5EF4-FFF2-40B4-BE49-F238E27FC236}">
                <a16:creationId xmlns:a16="http://schemas.microsoft.com/office/drawing/2014/main" id="{F4ABFED7-163C-37C7-8B77-F9B1569A10C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49" name="Straight Connector 529">
            <a:extLst>
              <a:ext uri="{FF2B5EF4-FFF2-40B4-BE49-F238E27FC236}">
                <a16:creationId xmlns:a16="http://schemas.microsoft.com/office/drawing/2014/main" id="{F0DB7512-FB05-6690-3B88-8963254EF2B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150" name="Straight Connector 531">
            <a:extLst>
              <a:ext uri="{FF2B5EF4-FFF2-40B4-BE49-F238E27FC236}">
                <a16:creationId xmlns:a16="http://schemas.microsoft.com/office/drawing/2014/main" id="{E3C2D74F-B26A-1450-C3FA-0E2D98ABB39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151" name="Straight Connector 533">
            <a:extLst>
              <a:ext uri="{FF2B5EF4-FFF2-40B4-BE49-F238E27FC236}">
                <a16:creationId xmlns:a16="http://schemas.microsoft.com/office/drawing/2014/main" id="{45E69A8B-5070-0A9C-CB2B-02CAB921B10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52" name="Straight Connector 535">
            <a:extLst>
              <a:ext uri="{FF2B5EF4-FFF2-40B4-BE49-F238E27FC236}">
                <a16:creationId xmlns:a16="http://schemas.microsoft.com/office/drawing/2014/main" id="{886036ED-1D7B-B116-3402-991218AF737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53" name="Straight Connector 537">
            <a:extLst>
              <a:ext uri="{FF2B5EF4-FFF2-40B4-BE49-F238E27FC236}">
                <a16:creationId xmlns:a16="http://schemas.microsoft.com/office/drawing/2014/main" id="{81DF06AF-6A22-AD9F-6D33-4A3A6DDD8A4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154" name="Group 1008">
          <a:extLst>
            <a:ext uri="{FF2B5EF4-FFF2-40B4-BE49-F238E27FC236}">
              <a16:creationId xmlns:a16="http://schemas.microsoft.com/office/drawing/2014/main" id="{59A5F84F-8010-475A-94F4-4EAA82AC438D}"/>
            </a:ext>
          </a:extLst>
        </xdr:cNvPr>
        <xdr:cNvGrpSpPr>
          <a:grpSpLocks/>
        </xdr:cNvGrpSpPr>
      </xdr:nvGrpSpPr>
      <xdr:grpSpPr bwMode="auto">
        <a:xfrm>
          <a:off x="1803400" y="11287125"/>
          <a:ext cx="0" cy="104775"/>
          <a:chOff x="5475762" y="47760700"/>
          <a:chExt cx="314325" cy="230209"/>
        </a:xfrm>
      </xdr:grpSpPr>
      <xdr:cxnSp macro="">
        <xdr:nvCxnSpPr>
          <xdr:cNvPr id="1155" name="Straight Connector 1154">
            <a:extLst>
              <a:ext uri="{FF2B5EF4-FFF2-40B4-BE49-F238E27FC236}">
                <a16:creationId xmlns:a16="http://schemas.microsoft.com/office/drawing/2014/main" id="{7F13CC66-9FD4-F97F-E986-9E4C8997E44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56" name="Straight Connector 529">
            <a:extLst>
              <a:ext uri="{FF2B5EF4-FFF2-40B4-BE49-F238E27FC236}">
                <a16:creationId xmlns:a16="http://schemas.microsoft.com/office/drawing/2014/main" id="{6C1D927C-E87D-DE82-FBBE-725A4398835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157" name="Straight Connector 531">
            <a:extLst>
              <a:ext uri="{FF2B5EF4-FFF2-40B4-BE49-F238E27FC236}">
                <a16:creationId xmlns:a16="http://schemas.microsoft.com/office/drawing/2014/main" id="{1F8B95F7-F782-0D8D-A3C6-B200FD53703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158" name="Straight Connector 533">
            <a:extLst>
              <a:ext uri="{FF2B5EF4-FFF2-40B4-BE49-F238E27FC236}">
                <a16:creationId xmlns:a16="http://schemas.microsoft.com/office/drawing/2014/main" id="{818DE05C-B434-88A2-8BD4-F0BFC091692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59" name="Straight Connector 535">
            <a:extLst>
              <a:ext uri="{FF2B5EF4-FFF2-40B4-BE49-F238E27FC236}">
                <a16:creationId xmlns:a16="http://schemas.microsoft.com/office/drawing/2014/main" id="{B9AF21A3-C262-9CCF-F228-61676BBE5CC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60" name="Straight Connector 537">
            <a:extLst>
              <a:ext uri="{FF2B5EF4-FFF2-40B4-BE49-F238E27FC236}">
                <a16:creationId xmlns:a16="http://schemas.microsoft.com/office/drawing/2014/main" id="{6DDE977A-4E78-4BB1-9EFC-792D9CCE11F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161" name="Group 1008">
          <a:extLst>
            <a:ext uri="{FF2B5EF4-FFF2-40B4-BE49-F238E27FC236}">
              <a16:creationId xmlns:a16="http://schemas.microsoft.com/office/drawing/2014/main" id="{0EA03C05-3BD4-4F77-B41D-5F46FEB8D3E0}"/>
            </a:ext>
          </a:extLst>
        </xdr:cNvPr>
        <xdr:cNvGrpSpPr>
          <a:grpSpLocks/>
        </xdr:cNvGrpSpPr>
      </xdr:nvGrpSpPr>
      <xdr:grpSpPr bwMode="auto">
        <a:xfrm>
          <a:off x="1803400" y="11287125"/>
          <a:ext cx="0" cy="104775"/>
          <a:chOff x="5475762" y="47760700"/>
          <a:chExt cx="314325" cy="230209"/>
        </a:xfrm>
      </xdr:grpSpPr>
      <xdr:cxnSp macro="">
        <xdr:nvCxnSpPr>
          <xdr:cNvPr id="1162" name="Straight Connector 1161">
            <a:extLst>
              <a:ext uri="{FF2B5EF4-FFF2-40B4-BE49-F238E27FC236}">
                <a16:creationId xmlns:a16="http://schemas.microsoft.com/office/drawing/2014/main" id="{CC99F769-490D-087E-E915-261896289A2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63" name="Straight Connector 529">
            <a:extLst>
              <a:ext uri="{FF2B5EF4-FFF2-40B4-BE49-F238E27FC236}">
                <a16:creationId xmlns:a16="http://schemas.microsoft.com/office/drawing/2014/main" id="{1A8C5819-1878-CA53-AB37-E38F9170DE4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164" name="Straight Connector 531">
            <a:extLst>
              <a:ext uri="{FF2B5EF4-FFF2-40B4-BE49-F238E27FC236}">
                <a16:creationId xmlns:a16="http://schemas.microsoft.com/office/drawing/2014/main" id="{6B0A002C-3DA4-49F5-D880-2CBDF83B18E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165" name="Straight Connector 533">
            <a:extLst>
              <a:ext uri="{FF2B5EF4-FFF2-40B4-BE49-F238E27FC236}">
                <a16:creationId xmlns:a16="http://schemas.microsoft.com/office/drawing/2014/main" id="{1538AFA1-62AD-CAAE-B47E-0EFEC94122B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66" name="Straight Connector 535">
            <a:extLst>
              <a:ext uri="{FF2B5EF4-FFF2-40B4-BE49-F238E27FC236}">
                <a16:creationId xmlns:a16="http://schemas.microsoft.com/office/drawing/2014/main" id="{A1ABD1C8-1DB4-7C27-83C8-26F48607954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67" name="Straight Connector 537">
            <a:extLst>
              <a:ext uri="{FF2B5EF4-FFF2-40B4-BE49-F238E27FC236}">
                <a16:creationId xmlns:a16="http://schemas.microsoft.com/office/drawing/2014/main" id="{0236DB2B-C905-08DB-B7CA-8603906196F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168" name="Group 1008">
          <a:extLst>
            <a:ext uri="{FF2B5EF4-FFF2-40B4-BE49-F238E27FC236}">
              <a16:creationId xmlns:a16="http://schemas.microsoft.com/office/drawing/2014/main" id="{226D08E5-4D66-4363-B931-34F0D805CBFB}"/>
            </a:ext>
          </a:extLst>
        </xdr:cNvPr>
        <xdr:cNvGrpSpPr>
          <a:grpSpLocks/>
        </xdr:cNvGrpSpPr>
      </xdr:nvGrpSpPr>
      <xdr:grpSpPr bwMode="auto">
        <a:xfrm>
          <a:off x="1803400" y="11287125"/>
          <a:ext cx="0" cy="104775"/>
          <a:chOff x="5475762" y="47760700"/>
          <a:chExt cx="314325" cy="230209"/>
        </a:xfrm>
      </xdr:grpSpPr>
      <xdr:cxnSp macro="">
        <xdr:nvCxnSpPr>
          <xdr:cNvPr id="1169" name="Straight Connector 1168">
            <a:extLst>
              <a:ext uri="{FF2B5EF4-FFF2-40B4-BE49-F238E27FC236}">
                <a16:creationId xmlns:a16="http://schemas.microsoft.com/office/drawing/2014/main" id="{D7D0A190-DD72-CD3F-2BB1-54D6E0A4D78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0" name="Straight Connector 529">
            <a:extLst>
              <a:ext uri="{FF2B5EF4-FFF2-40B4-BE49-F238E27FC236}">
                <a16:creationId xmlns:a16="http://schemas.microsoft.com/office/drawing/2014/main" id="{CA3A45CE-5EDE-630C-A699-4A9D3493B99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171" name="Straight Connector 531">
            <a:extLst>
              <a:ext uri="{FF2B5EF4-FFF2-40B4-BE49-F238E27FC236}">
                <a16:creationId xmlns:a16="http://schemas.microsoft.com/office/drawing/2014/main" id="{E19C1FC4-05C1-FD70-9CD2-FCFBD06761C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172" name="Straight Connector 533">
            <a:extLst>
              <a:ext uri="{FF2B5EF4-FFF2-40B4-BE49-F238E27FC236}">
                <a16:creationId xmlns:a16="http://schemas.microsoft.com/office/drawing/2014/main" id="{A8AF163A-7CE8-1E59-BF05-87CF47CE59F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73" name="Straight Connector 535">
            <a:extLst>
              <a:ext uri="{FF2B5EF4-FFF2-40B4-BE49-F238E27FC236}">
                <a16:creationId xmlns:a16="http://schemas.microsoft.com/office/drawing/2014/main" id="{BCDCB6EA-7187-041C-8999-5DD0679E5BE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74" name="Straight Connector 537">
            <a:extLst>
              <a:ext uri="{FF2B5EF4-FFF2-40B4-BE49-F238E27FC236}">
                <a16:creationId xmlns:a16="http://schemas.microsoft.com/office/drawing/2014/main" id="{D45C1422-4AB9-2190-16D6-6A5EC529083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175" name="Group 1008">
          <a:extLst>
            <a:ext uri="{FF2B5EF4-FFF2-40B4-BE49-F238E27FC236}">
              <a16:creationId xmlns:a16="http://schemas.microsoft.com/office/drawing/2014/main" id="{976088DA-C5D6-4D37-9F42-EFD5155A8223}"/>
            </a:ext>
          </a:extLst>
        </xdr:cNvPr>
        <xdr:cNvGrpSpPr>
          <a:grpSpLocks/>
        </xdr:cNvGrpSpPr>
      </xdr:nvGrpSpPr>
      <xdr:grpSpPr bwMode="auto">
        <a:xfrm>
          <a:off x="1803400" y="11287125"/>
          <a:ext cx="0" cy="104775"/>
          <a:chOff x="5475762" y="47760700"/>
          <a:chExt cx="314325" cy="230209"/>
        </a:xfrm>
      </xdr:grpSpPr>
      <xdr:cxnSp macro="">
        <xdr:nvCxnSpPr>
          <xdr:cNvPr id="1176" name="Straight Connector 1175">
            <a:extLst>
              <a:ext uri="{FF2B5EF4-FFF2-40B4-BE49-F238E27FC236}">
                <a16:creationId xmlns:a16="http://schemas.microsoft.com/office/drawing/2014/main" id="{7C6903BA-4569-873C-C57E-BD69274058D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7" name="Straight Connector 529">
            <a:extLst>
              <a:ext uri="{FF2B5EF4-FFF2-40B4-BE49-F238E27FC236}">
                <a16:creationId xmlns:a16="http://schemas.microsoft.com/office/drawing/2014/main" id="{DCBF83C9-97BA-B4D6-8858-E76CB785580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178" name="Straight Connector 531">
            <a:extLst>
              <a:ext uri="{FF2B5EF4-FFF2-40B4-BE49-F238E27FC236}">
                <a16:creationId xmlns:a16="http://schemas.microsoft.com/office/drawing/2014/main" id="{00A707D2-2AD9-CBBF-D62E-7E2A49EF188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179" name="Straight Connector 533">
            <a:extLst>
              <a:ext uri="{FF2B5EF4-FFF2-40B4-BE49-F238E27FC236}">
                <a16:creationId xmlns:a16="http://schemas.microsoft.com/office/drawing/2014/main" id="{A947F624-1D76-0EAB-DDA2-FE9A869C732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80" name="Straight Connector 535">
            <a:extLst>
              <a:ext uri="{FF2B5EF4-FFF2-40B4-BE49-F238E27FC236}">
                <a16:creationId xmlns:a16="http://schemas.microsoft.com/office/drawing/2014/main" id="{DD29EEA8-23B5-6C3B-DCEC-AC4AF070C32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81" name="Straight Connector 537">
            <a:extLst>
              <a:ext uri="{FF2B5EF4-FFF2-40B4-BE49-F238E27FC236}">
                <a16:creationId xmlns:a16="http://schemas.microsoft.com/office/drawing/2014/main" id="{3CC4FD3A-870D-35D9-BEB6-DD8DA67D85D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56</xdr:row>
      <xdr:rowOff>104775</xdr:rowOff>
    </xdr:from>
    <xdr:to>
      <xdr:col>6</xdr:col>
      <xdr:colOff>0</xdr:colOff>
      <xdr:row>57</xdr:row>
      <xdr:rowOff>19050</xdr:rowOff>
    </xdr:to>
    <xdr:grpSp>
      <xdr:nvGrpSpPr>
        <xdr:cNvPr id="1182" name="Group 1008">
          <a:extLst>
            <a:ext uri="{FF2B5EF4-FFF2-40B4-BE49-F238E27FC236}">
              <a16:creationId xmlns:a16="http://schemas.microsoft.com/office/drawing/2014/main" id="{5AB02122-1691-4F98-99A5-CB65CC4D458A}"/>
            </a:ext>
          </a:extLst>
        </xdr:cNvPr>
        <xdr:cNvGrpSpPr>
          <a:grpSpLocks/>
        </xdr:cNvGrpSpPr>
      </xdr:nvGrpSpPr>
      <xdr:grpSpPr bwMode="auto">
        <a:xfrm>
          <a:off x="1803400" y="11287125"/>
          <a:ext cx="0" cy="104775"/>
          <a:chOff x="5475762" y="47760700"/>
          <a:chExt cx="314325" cy="230209"/>
        </a:xfrm>
      </xdr:grpSpPr>
      <xdr:cxnSp macro="">
        <xdr:nvCxnSpPr>
          <xdr:cNvPr id="1183" name="Straight Connector 1182">
            <a:extLst>
              <a:ext uri="{FF2B5EF4-FFF2-40B4-BE49-F238E27FC236}">
                <a16:creationId xmlns:a16="http://schemas.microsoft.com/office/drawing/2014/main" id="{E7308A84-813A-8B2A-1468-DDF0BD90943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4" name="Straight Connector 529">
            <a:extLst>
              <a:ext uri="{FF2B5EF4-FFF2-40B4-BE49-F238E27FC236}">
                <a16:creationId xmlns:a16="http://schemas.microsoft.com/office/drawing/2014/main" id="{8FA592D9-07A5-8421-3140-B6CD6CABA73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185" name="Straight Connector 531">
            <a:extLst>
              <a:ext uri="{FF2B5EF4-FFF2-40B4-BE49-F238E27FC236}">
                <a16:creationId xmlns:a16="http://schemas.microsoft.com/office/drawing/2014/main" id="{8C3EFBFD-F09D-0EFD-92DE-83AFF0ECBC0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186" name="Straight Connector 533">
            <a:extLst>
              <a:ext uri="{FF2B5EF4-FFF2-40B4-BE49-F238E27FC236}">
                <a16:creationId xmlns:a16="http://schemas.microsoft.com/office/drawing/2014/main" id="{50CBE20E-B675-171F-4E98-E9B77433821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87" name="Straight Connector 535">
            <a:extLst>
              <a:ext uri="{FF2B5EF4-FFF2-40B4-BE49-F238E27FC236}">
                <a16:creationId xmlns:a16="http://schemas.microsoft.com/office/drawing/2014/main" id="{6D19F627-A7FB-3BC4-EF8E-84311BFC79D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188" name="Straight Connector 537">
            <a:extLst>
              <a:ext uri="{FF2B5EF4-FFF2-40B4-BE49-F238E27FC236}">
                <a16:creationId xmlns:a16="http://schemas.microsoft.com/office/drawing/2014/main" id="{2F431346-5936-37F9-D62A-285095E5FC1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53</xdr:row>
      <xdr:rowOff>57150</xdr:rowOff>
    </xdr:from>
    <xdr:to>
      <xdr:col>17</xdr:col>
      <xdr:colOff>0</xdr:colOff>
      <xdr:row>55</xdr:row>
      <xdr:rowOff>0</xdr:rowOff>
    </xdr:to>
    <xdr:sp macro="" textlink="">
      <xdr:nvSpPr>
        <xdr:cNvPr id="1189" name="AutoShape 46">
          <a:extLst>
            <a:ext uri="{FF2B5EF4-FFF2-40B4-BE49-F238E27FC236}">
              <a16:creationId xmlns:a16="http://schemas.microsoft.com/office/drawing/2014/main" id="{F723849B-5262-481E-B7C7-88607A6F81D7}"/>
            </a:ext>
          </a:extLst>
        </xdr:cNvPr>
        <xdr:cNvSpPr>
          <a:spLocks noChangeArrowheads="1"/>
        </xdr:cNvSpPr>
      </xdr:nvSpPr>
      <xdr:spPr bwMode="auto">
        <a:xfrm>
          <a:off x="4895850" y="1020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53</xdr:row>
      <xdr:rowOff>57150</xdr:rowOff>
    </xdr:from>
    <xdr:to>
      <xdr:col>19</xdr:col>
      <xdr:colOff>0</xdr:colOff>
      <xdr:row>55</xdr:row>
      <xdr:rowOff>0</xdr:rowOff>
    </xdr:to>
    <xdr:sp macro="" textlink="">
      <xdr:nvSpPr>
        <xdr:cNvPr id="1190" name="AutoShape 46">
          <a:extLst>
            <a:ext uri="{FF2B5EF4-FFF2-40B4-BE49-F238E27FC236}">
              <a16:creationId xmlns:a16="http://schemas.microsoft.com/office/drawing/2014/main" id="{12022C38-6906-4453-9BC2-B00502373C8D}"/>
            </a:ext>
          </a:extLst>
        </xdr:cNvPr>
        <xdr:cNvSpPr>
          <a:spLocks noChangeArrowheads="1"/>
        </xdr:cNvSpPr>
      </xdr:nvSpPr>
      <xdr:spPr bwMode="auto">
        <a:xfrm>
          <a:off x="5467350" y="1020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292099</xdr:colOff>
      <xdr:row>53</xdr:row>
      <xdr:rowOff>52916</xdr:rowOff>
    </xdr:from>
    <xdr:to>
      <xdr:col>21</xdr:col>
      <xdr:colOff>6351</xdr:colOff>
      <xdr:row>54</xdr:row>
      <xdr:rowOff>186266</xdr:rowOff>
    </xdr:to>
    <xdr:sp macro="" textlink="">
      <xdr:nvSpPr>
        <xdr:cNvPr id="1191" name="AutoShape 46">
          <a:extLst>
            <a:ext uri="{FF2B5EF4-FFF2-40B4-BE49-F238E27FC236}">
              <a16:creationId xmlns:a16="http://schemas.microsoft.com/office/drawing/2014/main" id="{D8FFDA74-C8EE-4D74-BE30-06D29E39AD02}"/>
            </a:ext>
          </a:extLst>
        </xdr:cNvPr>
        <xdr:cNvSpPr>
          <a:spLocks noChangeArrowheads="1"/>
        </xdr:cNvSpPr>
      </xdr:nvSpPr>
      <xdr:spPr bwMode="auto">
        <a:xfrm>
          <a:off x="6673849" y="10600266"/>
          <a:ext cx="374652" cy="32385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22</xdr:col>
      <xdr:colOff>1</xdr:colOff>
      <xdr:row>53</xdr:row>
      <xdr:rowOff>48598</xdr:rowOff>
    </xdr:from>
    <xdr:to>
      <xdr:col>23</xdr:col>
      <xdr:colOff>9720</xdr:colOff>
      <xdr:row>55</xdr:row>
      <xdr:rowOff>523</xdr:rowOff>
    </xdr:to>
    <xdr:sp macro="" textlink="">
      <xdr:nvSpPr>
        <xdr:cNvPr id="1192" name="AutoShape 46">
          <a:extLst>
            <a:ext uri="{FF2B5EF4-FFF2-40B4-BE49-F238E27FC236}">
              <a16:creationId xmlns:a16="http://schemas.microsoft.com/office/drawing/2014/main" id="{06D128F0-E6AB-4CCE-B638-C68CDCFD6F4D}"/>
            </a:ext>
          </a:extLst>
        </xdr:cNvPr>
        <xdr:cNvSpPr>
          <a:spLocks noChangeArrowheads="1"/>
        </xdr:cNvSpPr>
      </xdr:nvSpPr>
      <xdr:spPr bwMode="auto">
        <a:xfrm>
          <a:off x="7024689" y="10561116"/>
          <a:ext cx="352899" cy="330124"/>
        </a:xfrm>
        <a:prstGeom prst="triangle">
          <a:avLst>
            <a:gd name="adj" fmla="val 47873"/>
          </a:avLst>
        </a:prstGeom>
        <a:solidFill>
          <a:srgbClr val="FF0000"/>
        </a:solidFill>
        <a:ln w="9525">
          <a:solidFill>
            <a:srgbClr val="000000"/>
          </a:solidFill>
          <a:miter lim="800000"/>
          <a:headEnd/>
          <a:tailEnd/>
        </a:ln>
      </xdr:spPr>
    </xdr:sp>
    <xdr:clientData/>
  </xdr:twoCellAnchor>
  <xdr:twoCellAnchor>
    <xdr:from>
      <xdr:col>24</xdr:col>
      <xdr:colOff>0</xdr:colOff>
      <xdr:row>53</xdr:row>
      <xdr:rowOff>57150</xdr:rowOff>
    </xdr:from>
    <xdr:to>
      <xdr:col>25</xdr:col>
      <xdr:colOff>0</xdr:colOff>
      <xdr:row>55</xdr:row>
      <xdr:rowOff>0</xdr:rowOff>
    </xdr:to>
    <xdr:sp macro="" textlink="">
      <xdr:nvSpPr>
        <xdr:cNvPr id="1193" name="AutoShape 46">
          <a:extLst>
            <a:ext uri="{FF2B5EF4-FFF2-40B4-BE49-F238E27FC236}">
              <a16:creationId xmlns:a16="http://schemas.microsoft.com/office/drawing/2014/main" id="{BC797F8B-E26D-4139-9E1C-E5DEDDC96131}"/>
            </a:ext>
          </a:extLst>
        </xdr:cNvPr>
        <xdr:cNvSpPr>
          <a:spLocks noChangeArrowheads="1"/>
        </xdr:cNvSpPr>
      </xdr:nvSpPr>
      <xdr:spPr bwMode="auto">
        <a:xfrm>
          <a:off x="7181850" y="1020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26</xdr:col>
      <xdr:colOff>0</xdr:colOff>
      <xdr:row>53</xdr:row>
      <xdr:rowOff>57150</xdr:rowOff>
    </xdr:from>
    <xdr:to>
      <xdr:col>27</xdr:col>
      <xdr:colOff>0</xdr:colOff>
      <xdr:row>55</xdr:row>
      <xdr:rowOff>0</xdr:rowOff>
    </xdr:to>
    <xdr:sp macro="" textlink="">
      <xdr:nvSpPr>
        <xdr:cNvPr id="1194" name="AutoShape 46">
          <a:extLst>
            <a:ext uri="{FF2B5EF4-FFF2-40B4-BE49-F238E27FC236}">
              <a16:creationId xmlns:a16="http://schemas.microsoft.com/office/drawing/2014/main" id="{088783F3-E50B-4865-9617-2AA8C99DA850}"/>
            </a:ext>
          </a:extLst>
        </xdr:cNvPr>
        <xdr:cNvSpPr>
          <a:spLocks noChangeArrowheads="1"/>
        </xdr:cNvSpPr>
      </xdr:nvSpPr>
      <xdr:spPr bwMode="auto">
        <a:xfrm>
          <a:off x="7753350" y="1020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28</xdr:col>
      <xdr:colOff>0</xdr:colOff>
      <xdr:row>53</xdr:row>
      <xdr:rowOff>57150</xdr:rowOff>
    </xdr:from>
    <xdr:to>
      <xdr:col>29</xdr:col>
      <xdr:colOff>0</xdr:colOff>
      <xdr:row>55</xdr:row>
      <xdr:rowOff>0</xdr:rowOff>
    </xdr:to>
    <xdr:sp macro="" textlink="">
      <xdr:nvSpPr>
        <xdr:cNvPr id="1195" name="AutoShape 46">
          <a:extLst>
            <a:ext uri="{FF2B5EF4-FFF2-40B4-BE49-F238E27FC236}">
              <a16:creationId xmlns:a16="http://schemas.microsoft.com/office/drawing/2014/main" id="{0A475188-F3BC-44F3-BBFF-39A06BD06499}"/>
            </a:ext>
          </a:extLst>
        </xdr:cNvPr>
        <xdr:cNvSpPr>
          <a:spLocks noChangeArrowheads="1"/>
        </xdr:cNvSpPr>
      </xdr:nvSpPr>
      <xdr:spPr bwMode="auto">
        <a:xfrm>
          <a:off x="8382000" y="1020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30</xdr:col>
      <xdr:colOff>0</xdr:colOff>
      <xdr:row>53</xdr:row>
      <xdr:rowOff>57150</xdr:rowOff>
    </xdr:from>
    <xdr:to>
      <xdr:col>31</xdr:col>
      <xdr:colOff>0</xdr:colOff>
      <xdr:row>55</xdr:row>
      <xdr:rowOff>0</xdr:rowOff>
    </xdr:to>
    <xdr:sp macro="" textlink="">
      <xdr:nvSpPr>
        <xdr:cNvPr id="1196" name="AutoShape 46">
          <a:extLst>
            <a:ext uri="{FF2B5EF4-FFF2-40B4-BE49-F238E27FC236}">
              <a16:creationId xmlns:a16="http://schemas.microsoft.com/office/drawing/2014/main" id="{64BDC38C-AB19-4A05-A11A-E364376512AC}"/>
            </a:ext>
          </a:extLst>
        </xdr:cNvPr>
        <xdr:cNvSpPr>
          <a:spLocks noChangeArrowheads="1"/>
        </xdr:cNvSpPr>
      </xdr:nvSpPr>
      <xdr:spPr bwMode="auto">
        <a:xfrm>
          <a:off x="8953500" y="1020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32</xdr:col>
      <xdr:colOff>0</xdr:colOff>
      <xdr:row>53</xdr:row>
      <xdr:rowOff>57151</xdr:rowOff>
    </xdr:from>
    <xdr:to>
      <xdr:col>33</xdr:col>
      <xdr:colOff>0</xdr:colOff>
      <xdr:row>55</xdr:row>
      <xdr:rowOff>1</xdr:rowOff>
    </xdr:to>
    <xdr:sp macro="" textlink="">
      <xdr:nvSpPr>
        <xdr:cNvPr id="1197" name="AutoShape 46">
          <a:extLst>
            <a:ext uri="{FF2B5EF4-FFF2-40B4-BE49-F238E27FC236}">
              <a16:creationId xmlns:a16="http://schemas.microsoft.com/office/drawing/2014/main" id="{B47F7D6F-A6F1-41F4-924D-43F3F602A9F9}"/>
            </a:ext>
          </a:extLst>
        </xdr:cNvPr>
        <xdr:cNvSpPr>
          <a:spLocks noChangeArrowheads="1"/>
        </xdr:cNvSpPr>
      </xdr:nvSpPr>
      <xdr:spPr bwMode="auto">
        <a:xfrm>
          <a:off x="10108163" y="10767916"/>
          <a:ext cx="340179" cy="33162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34</xdr:col>
      <xdr:colOff>0</xdr:colOff>
      <xdr:row>53</xdr:row>
      <xdr:rowOff>57150</xdr:rowOff>
    </xdr:from>
    <xdr:to>
      <xdr:col>35</xdr:col>
      <xdr:colOff>0</xdr:colOff>
      <xdr:row>55</xdr:row>
      <xdr:rowOff>0</xdr:rowOff>
    </xdr:to>
    <xdr:sp macro="" textlink="">
      <xdr:nvSpPr>
        <xdr:cNvPr id="1198" name="AutoShape 46">
          <a:extLst>
            <a:ext uri="{FF2B5EF4-FFF2-40B4-BE49-F238E27FC236}">
              <a16:creationId xmlns:a16="http://schemas.microsoft.com/office/drawing/2014/main" id="{75100050-BE52-4442-BDD5-C51EBA899454}"/>
            </a:ext>
          </a:extLst>
        </xdr:cNvPr>
        <xdr:cNvSpPr>
          <a:spLocks noChangeArrowheads="1"/>
        </xdr:cNvSpPr>
      </xdr:nvSpPr>
      <xdr:spPr bwMode="auto">
        <a:xfrm>
          <a:off x="10096500" y="1020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36</xdr:col>
      <xdr:colOff>0</xdr:colOff>
      <xdr:row>53</xdr:row>
      <xdr:rowOff>57150</xdr:rowOff>
    </xdr:from>
    <xdr:to>
      <xdr:col>37</xdr:col>
      <xdr:colOff>0</xdr:colOff>
      <xdr:row>55</xdr:row>
      <xdr:rowOff>0</xdr:rowOff>
    </xdr:to>
    <xdr:sp macro="" textlink="">
      <xdr:nvSpPr>
        <xdr:cNvPr id="1199" name="AutoShape 46">
          <a:extLst>
            <a:ext uri="{FF2B5EF4-FFF2-40B4-BE49-F238E27FC236}">
              <a16:creationId xmlns:a16="http://schemas.microsoft.com/office/drawing/2014/main" id="{619615EB-D41A-42A4-8736-D1A92CF593D4}"/>
            </a:ext>
          </a:extLst>
        </xdr:cNvPr>
        <xdr:cNvSpPr>
          <a:spLocks noChangeArrowheads="1"/>
        </xdr:cNvSpPr>
      </xdr:nvSpPr>
      <xdr:spPr bwMode="auto">
        <a:xfrm>
          <a:off x="10668000" y="1020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38</xdr:col>
      <xdr:colOff>0</xdr:colOff>
      <xdr:row>53</xdr:row>
      <xdr:rowOff>57150</xdr:rowOff>
    </xdr:from>
    <xdr:to>
      <xdr:col>39</xdr:col>
      <xdr:colOff>0</xdr:colOff>
      <xdr:row>55</xdr:row>
      <xdr:rowOff>0</xdr:rowOff>
    </xdr:to>
    <xdr:sp macro="" textlink="">
      <xdr:nvSpPr>
        <xdr:cNvPr id="1200" name="AutoShape 46">
          <a:extLst>
            <a:ext uri="{FF2B5EF4-FFF2-40B4-BE49-F238E27FC236}">
              <a16:creationId xmlns:a16="http://schemas.microsoft.com/office/drawing/2014/main" id="{C07667C2-BFBD-4A19-804F-D9F93FAEC991}"/>
            </a:ext>
          </a:extLst>
        </xdr:cNvPr>
        <xdr:cNvSpPr>
          <a:spLocks noChangeArrowheads="1"/>
        </xdr:cNvSpPr>
      </xdr:nvSpPr>
      <xdr:spPr bwMode="auto">
        <a:xfrm>
          <a:off x="11239500" y="1020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40</xdr:col>
      <xdr:colOff>0</xdr:colOff>
      <xdr:row>53</xdr:row>
      <xdr:rowOff>57150</xdr:rowOff>
    </xdr:from>
    <xdr:to>
      <xdr:col>41</xdr:col>
      <xdr:colOff>0</xdr:colOff>
      <xdr:row>55</xdr:row>
      <xdr:rowOff>0</xdr:rowOff>
    </xdr:to>
    <xdr:sp macro="" textlink="">
      <xdr:nvSpPr>
        <xdr:cNvPr id="1201" name="AutoShape 46">
          <a:extLst>
            <a:ext uri="{FF2B5EF4-FFF2-40B4-BE49-F238E27FC236}">
              <a16:creationId xmlns:a16="http://schemas.microsoft.com/office/drawing/2014/main" id="{13E6D659-8AF3-4259-B334-C0D21CEFE992}"/>
            </a:ext>
          </a:extLst>
        </xdr:cNvPr>
        <xdr:cNvSpPr>
          <a:spLocks noChangeArrowheads="1"/>
        </xdr:cNvSpPr>
      </xdr:nvSpPr>
      <xdr:spPr bwMode="auto">
        <a:xfrm>
          <a:off x="11811000" y="1020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42</xdr:col>
      <xdr:colOff>0</xdr:colOff>
      <xdr:row>53</xdr:row>
      <xdr:rowOff>57150</xdr:rowOff>
    </xdr:from>
    <xdr:to>
      <xdr:col>43</xdr:col>
      <xdr:colOff>0</xdr:colOff>
      <xdr:row>55</xdr:row>
      <xdr:rowOff>0</xdr:rowOff>
    </xdr:to>
    <xdr:sp macro="" textlink="">
      <xdr:nvSpPr>
        <xdr:cNvPr id="1202" name="AutoShape 46">
          <a:extLst>
            <a:ext uri="{FF2B5EF4-FFF2-40B4-BE49-F238E27FC236}">
              <a16:creationId xmlns:a16="http://schemas.microsoft.com/office/drawing/2014/main" id="{3F778D70-4836-4581-A3AA-AA6A4AF8B097}"/>
            </a:ext>
          </a:extLst>
        </xdr:cNvPr>
        <xdr:cNvSpPr>
          <a:spLocks noChangeArrowheads="1"/>
        </xdr:cNvSpPr>
      </xdr:nvSpPr>
      <xdr:spPr bwMode="auto">
        <a:xfrm>
          <a:off x="12382500" y="1020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44</xdr:col>
      <xdr:colOff>0</xdr:colOff>
      <xdr:row>53</xdr:row>
      <xdr:rowOff>57150</xdr:rowOff>
    </xdr:from>
    <xdr:to>
      <xdr:col>45</xdr:col>
      <xdr:colOff>0</xdr:colOff>
      <xdr:row>55</xdr:row>
      <xdr:rowOff>0</xdr:rowOff>
    </xdr:to>
    <xdr:sp macro="" textlink="">
      <xdr:nvSpPr>
        <xdr:cNvPr id="1203" name="AutoShape 46">
          <a:extLst>
            <a:ext uri="{FF2B5EF4-FFF2-40B4-BE49-F238E27FC236}">
              <a16:creationId xmlns:a16="http://schemas.microsoft.com/office/drawing/2014/main" id="{648B5C5A-CC97-474D-89B9-7DA398E9BC93}"/>
            </a:ext>
          </a:extLst>
        </xdr:cNvPr>
        <xdr:cNvSpPr>
          <a:spLocks noChangeArrowheads="1"/>
        </xdr:cNvSpPr>
      </xdr:nvSpPr>
      <xdr:spPr bwMode="auto">
        <a:xfrm>
          <a:off x="12954000" y="1020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53</xdr:row>
      <xdr:rowOff>57150</xdr:rowOff>
    </xdr:from>
    <xdr:to>
      <xdr:col>11</xdr:col>
      <xdr:colOff>0</xdr:colOff>
      <xdr:row>55</xdr:row>
      <xdr:rowOff>0</xdr:rowOff>
    </xdr:to>
    <xdr:sp macro="" textlink="">
      <xdr:nvSpPr>
        <xdr:cNvPr id="1204" name="AutoShape 46">
          <a:extLst>
            <a:ext uri="{FF2B5EF4-FFF2-40B4-BE49-F238E27FC236}">
              <a16:creationId xmlns:a16="http://schemas.microsoft.com/office/drawing/2014/main" id="{9B44CF67-3FD4-4B3D-B396-44B256876EA3}"/>
            </a:ext>
          </a:extLst>
        </xdr:cNvPr>
        <xdr:cNvSpPr>
          <a:spLocks noChangeArrowheads="1"/>
        </xdr:cNvSpPr>
      </xdr:nvSpPr>
      <xdr:spPr bwMode="auto">
        <a:xfrm>
          <a:off x="3181350" y="1020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53</xdr:row>
      <xdr:rowOff>57150</xdr:rowOff>
    </xdr:from>
    <xdr:to>
      <xdr:col>13</xdr:col>
      <xdr:colOff>0</xdr:colOff>
      <xdr:row>55</xdr:row>
      <xdr:rowOff>0</xdr:rowOff>
    </xdr:to>
    <xdr:sp macro="" textlink="">
      <xdr:nvSpPr>
        <xdr:cNvPr id="1205" name="AutoShape 46">
          <a:extLst>
            <a:ext uri="{FF2B5EF4-FFF2-40B4-BE49-F238E27FC236}">
              <a16:creationId xmlns:a16="http://schemas.microsoft.com/office/drawing/2014/main" id="{749FDFE9-03AD-4BC7-82E8-64D85D52E66A}"/>
            </a:ext>
          </a:extLst>
        </xdr:cNvPr>
        <xdr:cNvSpPr>
          <a:spLocks noChangeArrowheads="1"/>
        </xdr:cNvSpPr>
      </xdr:nvSpPr>
      <xdr:spPr bwMode="auto">
        <a:xfrm>
          <a:off x="3752850" y="1020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53</xdr:row>
      <xdr:rowOff>57150</xdr:rowOff>
    </xdr:from>
    <xdr:to>
      <xdr:col>15</xdr:col>
      <xdr:colOff>0</xdr:colOff>
      <xdr:row>55</xdr:row>
      <xdr:rowOff>0</xdr:rowOff>
    </xdr:to>
    <xdr:sp macro="" textlink="">
      <xdr:nvSpPr>
        <xdr:cNvPr id="1206" name="AutoShape 46">
          <a:extLst>
            <a:ext uri="{FF2B5EF4-FFF2-40B4-BE49-F238E27FC236}">
              <a16:creationId xmlns:a16="http://schemas.microsoft.com/office/drawing/2014/main" id="{E97312F3-1BA3-4588-8B66-4CCB8398E70B}"/>
            </a:ext>
          </a:extLst>
        </xdr:cNvPr>
        <xdr:cNvSpPr>
          <a:spLocks noChangeArrowheads="1"/>
        </xdr:cNvSpPr>
      </xdr:nvSpPr>
      <xdr:spPr bwMode="auto">
        <a:xfrm>
          <a:off x="4324350" y="1020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8</xdr:col>
      <xdr:colOff>0</xdr:colOff>
      <xdr:row>53</xdr:row>
      <xdr:rowOff>57150</xdr:rowOff>
    </xdr:from>
    <xdr:to>
      <xdr:col>9</xdr:col>
      <xdr:colOff>0</xdr:colOff>
      <xdr:row>55</xdr:row>
      <xdr:rowOff>0</xdr:rowOff>
    </xdr:to>
    <xdr:sp macro="" textlink="">
      <xdr:nvSpPr>
        <xdr:cNvPr id="1207" name="AutoShape 46">
          <a:extLst>
            <a:ext uri="{FF2B5EF4-FFF2-40B4-BE49-F238E27FC236}">
              <a16:creationId xmlns:a16="http://schemas.microsoft.com/office/drawing/2014/main" id="{39690C07-95A9-452E-B550-5FE5F5AC0DCC}"/>
            </a:ext>
          </a:extLst>
        </xdr:cNvPr>
        <xdr:cNvSpPr>
          <a:spLocks noChangeArrowheads="1"/>
        </xdr:cNvSpPr>
      </xdr:nvSpPr>
      <xdr:spPr bwMode="auto">
        <a:xfrm>
          <a:off x="2409825" y="10201275"/>
          <a:ext cx="48577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53</xdr:row>
      <xdr:rowOff>57150</xdr:rowOff>
    </xdr:from>
    <xdr:to>
      <xdr:col>7</xdr:col>
      <xdr:colOff>0</xdr:colOff>
      <xdr:row>55</xdr:row>
      <xdr:rowOff>0</xdr:rowOff>
    </xdr:to>
    <xdr:sp macro="" textlink="">
      <xdr:nvSpPr>
        <xdr:cNvPr id="1208" name="AutoShape 46">
          <a:extLst>
            <a:ext uri="{FF2B5EF4-FFF2-40B4-BE49-F238E27FC236}">
              <a16:creationId xmlns:a16="http://schemas.microsoft.com/office/drawing/2014/main" id="{C2511FCC-C0FC-4BEB-B34A-AFF711A09894}"/>
            </a:ext>
          </a:extLst>
        </xdr:cNvPr>
        <xdr:cNvSpPr>
          <a:spLocks noChangeArrowheads="1"/>
        </xdr:cNvSpPr>
      </xdr:nvSpPr>
      <xdr:spPr bwMode="auto">
        <a:xfrm>
          <a:off x="1819275" y="10201275"/>
          <a:ext cx="35242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xdr:col>
      <xdr:colOff>0</xdr:colOff>
      <xdr:row>53</xdr:row>
      <xdr:rowOff>57150</xdr:rowOff>
    </xdr:from>
    <xdr:to>
      <xdr:col>5</xdr:col>
      <xdr:colOff>0</xdr:colOff>
      <xdr:row>55</xdr:row>
      <xdr:rowOff>0</xdr:rowOff>
    </xdr:to>
    <xdr:sp macro="" textlink="">
      <xdr:nvSpPr>
        <xdr:cNvPr id="1209" name="AutoShape 46">
          <a:extLst>
            <a:ext uri="{FF2B5EF4-FFF2-40B4-BE49-F238E27FC236}">
              <a16:creationId xmlns:a16="http://schemas.microsoft.com/office/drawing/2014/main" id="{2FF0DE4C-1198-4376-B7CC-4AC4D853D75E}"/>
            </a:ext>
          </a:extLst>
        </xdr:cNvPr>
        <xdr:cNvSpPr>
          <a:spLocks noChangeArrowheads="1"/>
        </xdr:cNvSpPr>
      </xdr:nvSpPr>
      <xdr:spPr bwMode="auto">
        <a:xfrm>
          <a:off x="1095375" y="10201275"/>
          <a:ext cx="4381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xdr:col>
      <xdr:colOff>0</xdr:colOff>
      <xdr:row>53</xdr:row>
      <xdr:rowOff>57150</xdr:rowOff>
    </xdr:from>
    <xdr:to>
      <xdr:col>3</xdr:col>
      <xdr:colOff>0</xdr:colOff>
      <xdr:row>55</xdr:row>
      <xdr:rowOff>0</xdr:rowOff>
    </xdr:to>
    <xdr:sp macro="" textlink="">
      <xdr:nvSpPr>
        <xdr:cNvPr id="1210" name="AutoShape 46">
          <a:extLst>
            <a:ext uri="{FF2B5EF4-FFF2-40B4-BE49-F238E27FC236}">
              <a16:creationId xmlns:a16="http://schemas.microsoft.com/office/drawing/2014/main" id="{9B403B9A-DA7F-4A9E-819E-B1DA00619649}"/>
            </a:ext>
          </a:extLst>
        </xdr:cNvPr>
        <xdr:cNvSpPr>
          <a:spLocks noChangeArrowheads="1"/>
        </xdr:cNvSpPr>
      </xdr:nvSpPr>
      <xdr:spPr bwMode="auto">
        <a:xfrm>
          <a:off x="523875" y="1020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64</xdr:row>
      <xdr:rowOff>104775</xdr:rowOff>
    </xdr:from>
    <xdr:to>
      <xdr:col>6</xdr:col>
      <xdr:colOff>0</xdr:colOff>
      <xdr:row>65</xdr:row>
      <xdr:rowOff>19050</xdr:rowOff>
    </xdr:to>
    <xdr:grpSp>
      <xdr:nvGrpSpPr>
        <xdr:cNvPr id="1211" name="Group 1008">
          <a:extLst>
            <a:ext uri="{FF2B5EF4-FFF2-40B4-BE49-F238E27FC236}">
              <a16:creationId xmlns:a16="http://schemas.microsoft.com/office/drawing/2014/main" id="{F681E9A5-6FC7-4A10-8BA3-148B3205AFEE}"/>
            </a:ext>
          </a:extLst>
        </xdr:cNvPr>
        <xdr:cNvGrpSpPr>
          <a:grpSpLocks/>
        </xdr:cNvGrpSpPr>
      </xdr:nvGrpSpPr>
      <xdr:grpSpPr bwMode="auto">
        <a:xfrm>
          <a:off x="1803400" y="12874625"/>
          <a:ext cx="0" cy="104775"/>
          <a:chOff x="5475762" y="47760700"/>
          <a:chExt cx="314325" cy="230209"/>
        </a:xfrm>
      </xdr:grpSpPr>
      <xdr:cxnSp macro="">
        <xdr:nvCxnSpPr>
          <xdr:cNvPr id="1212" name="Straight Connector 1211">
            <a:extLst>
              <a:ext uri="{FF2B5EF4-FFF2-40B4-BE49-F238E27FC236}">
                <a16:creationId xmlns:a16="http://schemas.microsoft.com/office/drawing/2014/main" id="{653D5BFD-FEA0-608A-54A4-A7FA6C98437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213" name="Straight Connector 529">
            <a:extLst>
              <a:ext uri="{FF2B5EF4-FFF2-40B4-BE49-F238E27FC236}">
                <a16:creationId xmlns:a16="http://schemas.microsoft.com/office/drawing/2014/main" id="{D378F60B-34A5-163E-5983-FB5D5E51A70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214" name="Straight Connector 531">
            <a:extLst>
              <a:ext uri="{FF2B5EF4-FFF2-40B4-BE49-F238E27FC236}">
                <a16:creationId xmlns:a16="http://schemas.microsoft.com/office/drawing/2014/main" id="{9795835D-A4F2-DA92-F493-D4D6CF1DF80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215" name="Straight Connector 533">
            <a:extLst>
              <a:ext uri="{FF2B5EF4-FFF2-40B4-BE49-F238E27FC236}">
                <a16:creationId xmlns:a16="http://schemas.microsoft.com/office/drawing/2014/main" id="{0C2979CD-7634-74BA-A29B-7B9E1854DEC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16" name="Straight Connector 535">
            <a:extLst>
              <a:ext uri="{FF2B5EF4-FFF2-40B4-BE49-F238E27FC236}">
                <a16:creationId xmlns:a16="http://schemas.microsoft.com/office/drawing/2014/main" id="{5980BA51-1DCA-2EE2-7ABF-1D5B6CF4908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17" name="Straight Connector 537">
            <a:extLst>
              <a:ext uri="{FF2B5EF4-FFF2-40B4-BE49-F238E27FC236}">
                <a16:creationId xmlns:a16="http://schemas.microsoft.com/office/drawing/2014/main" id="{79FCA874-35E2-2727-B14B-32516960CEA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218" name="Group 1008">
          <a:extLst>
            <a:ext uri="{FF2B5EF4-FFF2-40B4-BE49-F238E27FC236}">
              <a16:creationId xmlns:a16="http://schemas.microsoft.com/office/drawing/2014/main" id="{C1AFF199-DEC1-4B4B-B5DB-C3F12C7897B0}"/>
            </a:ext>
          </a:extLst>
        </xdr:cNvPr>
        <xdr:cNvGrpSpPr>
          <a:grpSpLocks/>
        </xdr:cNvGrpSpPr>
      </xdr:nvGrpSpPr>
      <xdr:grpSpPr bwMode="auto">
        <a:xfrm>
          <a:off x="1803400" y="12874625"/>
          <a:ext cx="0" cy="104775"/>
          <a:chOff x="5475762" y="47760700"/>
          <a:chExt cx="314325" cy="230209"/>
        </a:xfrm>
      </xdr:grpSpPr>
      <xdr:cxnSp macro="">
        <xdr:nvCxnSpPr>
          <xdr:cNvPr id="1219" name="Straight Connector 1218">
            <a:extLst>
              <a:ext uri="{FF2B5EF4-FFF2-40B4-BE49-F238E27FC236}">
                <a16:creationId xmlns:a16="http://schemas.microsoft.com/office/drawing/2014/main" id="{50FA1496-D83E-369C-4DC8-757E54A13475}"/>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220" name="Straight Connector 529">
            <a:extLst>
              <a:ext uri="{FF2B5EF4-FFF2-40B4-BE49-F238E27FC236}">
                <a16:creationId xmlns:a16="http://schemas.microsoft.com/office/drawing/2014/main" id="{E219E5C4-CDE6-DC48-5BC4-284FF2FAB7A1}"/>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1221" name="Straight Connector 531">
            <a:extLst>
              <a:ext uri="{FF2B5EF4-FFF2-40B4-BE49-F238E27FC236}">
                <a16:creationId xmlns:a16="http://schemas.microsoft.com/office/drawing/2014/main" id="{2DE3BF56-7610-3DB8-DCD0-742A52EEE325}"/>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1222" name="Straight Connector 533">
            <a:extLst>
              <a:ext uri="{FF2B5EF4-FFF2-40B4-BE49-F238E27FC236}">
                <a16:creationId xmlns:a16="http://schemas.microsoft.com/office/drawing/2014/main" id="{5D84FD7F-3027-63AF-BE13-605ADF1DC533}"/>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223" name="Straight Connector 535">
            <a:extLst>
              <a:ext uri="{FF2B5EF4-FFF2-40B4-BE49-F238E27FC236}">
                <a16:creationId xmlns:a16="http://schemas.microsoft.com/office/drawing/2014/main" id="{1DCC9554-31ED-D39F-5F7B-4697AA8564F3}"/>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224" name="Straight Connector 537">
            <a:extLst>
              <a:ext uri="{FF2B5EF4-FFF2-40B4-BE49-F238E27FC236}">
                <a16:creationId xmlns:a16="http://schemas.microsoft.com/office/drawing/2014/main" id="{E1A265B8-2CA6-59F0-A3C0-42B19F9CAA0E}"/>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133350</xdr:rowOff>
    </xdr:from>
    <xdr:to>
      <xdr:col>6</xdr:col>
      <xdr:colOff>0</xdr:colOff>
      <xdr:row>65</xdr:row>
      <xdr:rowOff>47625</xdr:rowOff>
    </xdr:to>
    <xdr:grpSp>
      <xdr:nvGrpSpPr>
        <xdr:cNvPr id="1225" name="Group 1008">
          <a:extLst>
            <a:ext uri="{FF2B5EF4-FFF2-40B4-BE49-F238E27FC236}">
              <a16:creationId xmlns:a16="http://schemas.microsoft.com/office/drawing/2014/main" id="{D738754F-1040-44D0-835F-999E6FE3B359}"/>
            </a:ext>
          </a:extLst>
        </xdr:cNvPr>
        <xdr:cNvGrpSpPr>
          <a:grpSpLocks/>
        </xdr:cNvGrpSpPr>
      </xdr:nvGrpSpPr>
      <xdr:grpSpPr bwMode="auto">
        <a:xfrm>
          <a:off x="1803400" y="12903200"/>
          <a:ext cx="0" cy="104775"/>
          <a:chOff x="5475762" y="47760700"/>
          <a:chExt cx="314325" cy="230209"/>
        </a:xfrm>
      </xdr:grpSpPr>
      <xdr:cxnSp macro="">
        <xdr:nvCxnSpPr>
          <xdr:cNvPr id="1226" name="Straight Connector 1225">
            <a:extLst>
              <a:ext uri="{FF2B5EF4-FFF2-40B4-BE49-F238E27FC236}">
                <a16:creationId xmlns:a16="http://schemas.microsoft.com/office/drawing/2014/main" id="{8EECEEF6-78B9-9B28-DDCD-D5BD0C737B63}"/>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227" name="Straight Connector 529">
            <a:extLst>
              <a:ext uri="{FF2B5EF4-FFF2-40B4-BE49-F238E27FC236}">
                <a16:creationId xmlns:a16="http://schemas.microsoft.com/office/drawing/2014/main" id="{2DEA4DB7-FD92-F161-D644-2C94A7B3C135}"/>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1228" name="Straight Connector 531">
            <a:extLst>
              <a:ext uri="{FF2B5EF4-FFF2-40B4-BE49-F238E27FC236}">
                <a16:creationId xmlns:a16="http://schemas.microsoft.com/office/drawing/2014/main" id="{08C292FE-89BD-D3EF-6DE6-21BD553885A6}"/>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1229" name="Straight Connector 533">
            <a:extLst>
              <a:ext uri="{FF2B5EF4-FFF2-40B4-BE49-F238E27FC236}">
                <a16:creationId xmlns:a16="http://schemas.microsoft.com/office/drawing/2014/main" id="{B41228F2-593E-39A6-6F92-D9E9AFA051B8}"/>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230" name="Straight Connector 535">
            <a:extLst>
              <a:ext uri="{FF2B5EF4-FFF2-40B4-BE49-F238E27FC236}">
                <a16:creationId xmlns:a16="http://schemas.microsoft.com/office/drawing/2014/main" id="{60E50646-182C-C153-FDC5-5FCD29FD30BD}"/>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231" name="Straight Connector 537">
            <a:extLst>
              <a:ext uri="{FF2B5EF4-FFF2-40B4-BE49-F238E27FC236}">
                <a16:creationId xmlns:a16="http://schemas.microsoft.com/office/drawing/2014/main" id="{0E1516F3-C842-78C6-8B72-9E9775C3DFFD}"/>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133350</xdr:rowOff>
    </xdr:from>
    <xdr:to>
      <xdr:col>6</xdr:col>
      <xdr:colOff>0</xdr:colOff>
      <xdr:row>65</xdr:row>
      <xdr:rowOff>57150</xdr:rowOff>
    </xdr:to>
    <xdr:grpSp>
      <xdr:nvGrpSpPr>
        <xdr:cNvPr id="1232" name="Group 1008">
          <a:extLst>
            <a:ext uri="{FF2B5EF4-FFF2-40B4-BE49-F238E27FC236}">
              <a16:creationId xmlns:a16="http://schemas.microsoft.com/office/drawing/2014/main" id="{3A1ECC4F-CF7B-4D7D-839B-99D76399870F}"/>
            </a:ext>
          </a:extLst>
        </xdr:cNvPr>
        <xdr:cNvGrpSpPr>
          <a:grpSpLocks/>
        </xdr:cNvGrpSpPr>
      </xdr:nvGrpSpPr>
      <xdr:grpSpPr bwMode="auto">
        <a:xfrm>
          <a:off x="1803400" y="12903200"/>
          <a:ext cx="0" cy="114300"/>
          <a:chOff x="5475762" y="47760700"/>
          <a:chExt cx="314325" cy="230209"/>
        </a:xfrm>
      </xdr:grpSpPr>
      <xdr:cxnSp macro="">
        <xdr:nvCxnSpPr>
          <xdr:cNvPr id="1233" name="Straight Connector 1232">
            <a:extLst>
              <a:ext uri="{FF2B5EF4-FFF2-40B4-BE49-F238E27FC236}">
                <a16:creationId xmlns:a16="http://schemas.microsoft.com/office/drawing/2014/main" id="{46D32149-C9BB-274B-A673-127897E9CFE0}"/>
              </a:ext>
            </a:extLst>
          </xdr:cNvPr>
          <xdr:cNvCxnSpPr/>
        </xdr:nvCxnSpPr>
        <xdr:spPr bwMode="auto">
          <a:xfrm>
            <a:off x="5758655" y="4785662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234" name="Straight Connector 529">
            <a:extLst>
              <a:ext uri="{FF2B5EF4-FFF2-40B4-BE49-F238E27FC236}">
                <a16:creationId xmlns:a16="http://schemas.microsoft.com/office/drawing/2014/main" id="{6E44459C-A1C2-3B03-EF6F-52DD9B539013}"/>
              </a:ext>
            </a:extLst>
          </xdr:cNvPr>
          <xdr:cNvCxnSpPr>
            <a:cxnSpLocks noChangeShapeType="1"/>
          </xdr:cNvCxnSpPr>
        </xdr:nvCxnSpPr>
        <xdr:spPr bwMode="auto">
          <a:xfrm rot="5400000">
            <a:off x="5758655" y="47856620"/>
            <a:ext cx="0" cy="0"/>
          </a:xfrm>
          <a:prstGeom prst="line">
            <a:avLst/>
          </a:prstGeom>
          <a:grpFill/>
          <a:ln w="9525" algn="ctr">
            <a:solidFill>
              <a:srgbClr val="000000"/>
            </a:solidFill>
            <a:round/>
            <a:headEnd/>
            <a:tailEnd/>
          </a:ln>
        </xdr:spPr>
      </xdr:cxnSp>
      <xdr:cxnSp macro="">
        <xdr:nvCxnSpPr>
          <xdr:cNvPr id="1235" name="Straight Connector 531">
            <a:extLst>
              <a:ext uri="{FF2B5EF4-FFF2-40B4-BE49-F238E27FC236}">
                <a16:creationId xmlns:a16="http://schemas.microsoft.com/office/drawing/2014/main" id="{C782D393-B1B8-CCDA-2A52-C1D10EBBBB04}"/>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cxnSp macro="">
        <xdr:nvCxnSpPr>
          <xdr:cNvPr id="1236" name="Straight Connector 533">
            <a:extLst>
              <a:ext uri="{FF2B5EF4-FFF2-40B4-BE49-F238E27FC236}">
                <a16:creationId xmlns:a16="http://schemas.microsoft.com/office/drawing/2014/main" id="{EB11CE01-778D-B5CC-7E9C-D6EE001A7FB6}"/>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1237" name="Straight Connector 535">
            <a:extLst>
              <a:ext uri="{FF2B5EF4-FFF2-40B4-BE49-F238E27FC236}">
                <a16:creationId xmlns:a16="http://schemas.microsoft.com/office/drawing/2014/main" id="{117A2242-A724-61AF-BB50-72CC8FA2C46F}"/>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1238" name="Straight Connector 537">
            <a:extLst>
              <a:ext uri="{FF2B5EF4-FFF2-40B4-BE49-F238E27FC236}">
                <a16:creationId xmlns:a16="http://schemas.microsoft.com/office/drawing/2014/main" id="{5AF1516B-5D45-0D06-AAB9-8FFB5E93E6C3}"/>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239" name="Group 1008">
          <a:extLst>
            <a:ext uri="{FF2B5EF4-FFF2-40B4-BE49-F238E27FC236}">
              <a16:creationId xmlns:a16="http://schemas.microsoft.com/office/drawing/2014/main" id="{49DA5F0D-BAD9-4C3D-979C-CF76E5FF4516}"/>
            </a:ext>
          </a:extLst>
        </xdr:cNvPr>
        <xdr:cNvGrpSpPr>
          <a:grpSpLocks/>
        </xdr:cNvGrpSpPr>
      </xdr:nvGrpSpPr>
      <xdr:grpSpPr bwMode="auto">
        <a:xfrm>
          <a:off x="1803400" y="12874625"/>
          <a:ext cx="0" cy="104775"/>
          <a:chOff x="5475762" y="47760700"/>
          <a:chExt cx="314325" cy="230209"/>
        </a:xfrm>
      </xdr:grpSpPr>
      <xdr:cxnSp macro="">
        <xdr:nvCxnSpPr>
          <xdr:cNvPr id="1240" name="Straight Connector 1239">
            <a:extLst>
              <a:ext uri="{FF2B5EF4-FFF2-40B4-BE49-F238E27FC236}">
                <a16:creationId xmlns:a16="http://schemas.microsoft.com/office/drawing/2014/main" id="{0AB32013-9C7B-2F3B-8C70-B48A9D6DC8E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241" name="Straight Connector 529">
            <a:extLst>
              <a:ext uri="{FF2B5EF4-FFF2-40B4-BE49-F238E27FC236}">
                <a16:creationId xmlns:a16="http://schemas.microsoft.com/office/drawing/2014/main" id="{28D6DBBD-65E3-4239-0534-70E38D70B03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242" name="Straight Connector 531">
            <a:extLst>
              <a:ext uri="{FF2B5EF4-FFF2-40B4-BE49-F238E27FC236}">
                <a16:creationId xmlns:a16="http://schemas.microsoft.com/office/drawing/2014/main" id="{7F46681F-D88D-0146-FD77-4195B965B72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243" name="Straight Connector 533">
            <a:extLst>
              <a:ext uri="{FF2B5EF4-FFF2-40B4-BE49-F238E27FC236}">
                <a16:creationId xmlns:a16="http://schemas.microsoft.com/office/drawing/2014/main" id="{BCA7C5AB-E8FF-28B6-DDBF-4B924E8B544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44" name="Straight Connector 535">
            <a:extLst>
              <a:ext uri="{FF2B5EF4-FFF2-40B4-BE49-F238E27FC236}">
                <a16:creationId xmlns:a16="http://schemas.microsoft.com/office/drawing/2014/main" id="{300BAAF0-125E-83DA-C33D-7632295601F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45" name="Straight Connector 537">
            <a:extLst>
              <a:ext uri="{FF2B5EF4-FFF2-40B4-BE49-F238E27FC236}">
                <a16:creationId xmlns:a16="http://schemas.microsoft.com/office/drawing/2014/main" id="{5DAACB86-B4B9-95F6-E98D-9C5D29A336D4}"/>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246" name="Group 1008">
          <a:extLst>
            <a:ext uri="{FF2B5EF4-FFF2-40B4-BE49-F238E27FC236}">
              <a16:creationId xmlns:a16="http://schemas.microsoft.com/office/drawing/2014/main" id="{87CFCB15-044E-4AA2-AD3F-C0C787147FB7}"/>
            </a:ext>
          </a:extLst>
        </xdr:cNvPr>
        <xdr:cNvGrpSpPr>
          <a:grpSpLocks/>
        </xdr:cNvGrpSpPr>
      </xdr:nvGrpSpPr>
      <xdr:grpSpPr bwMode="auto">
        <a:xfrm>
          <a:off x="1803400" y="12874625"/>
          <a:ext cx="0" cy="104775"/>
          <a:chOff x="5475762" y="47760700"/>
          <a:chExt cx="314325" cy="230209"/>
        </a:xfrm>
      </xdr:grpSpPr>
      <xdr:cxnSp macro="">
        <xdr:nvCxnSpPr>
          <xdr:cNvPr id="1247" name="Straight Connector 1246">
            <a:extLst>
              <a:ext uri="{FF2B5EF4-FFF2-40B4-BE49-F238E27FC236}">
                <a16:creationId xmlns:a16="http://schemas.microsoft.com/office/drawing/2014/main" id="{9FA6BC29-1B7C-2521-630D-CA51E0B6201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248" name="Straight Connector 529">
            <a:extLst>
              <a:ext uri="{FF2B5EF4-FFF2-40B4-BE49-F238E27FC236}">
                <a16:creationId xmlns:a16="http://schemas.microsoft.com/office/drawing/2014/main" id="{EC2B8772-8600-A12F-243C-498D216DFCA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249" name="Straight Connector 531">
            <a:extLst>
              <a:ext uri="{FF2B5EF4-FFF2-40B4-BE49-F238E27FC236}">
                <a16:creationId xmlns:a16="http://schemas.microsoft.com/office/drawing/2014/main" id="{4ECF830E-C34C-8F24-FF6B-134AE0A1EC4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250" name="Straight Connector 533">
            <a:extLst>
              <a:ext uri="{FF2B5EF4-FFF2-40B4-BE49-F238E27FC236}">
                <a16:creationId xmlns:a16="http://schemas.microsoft.com/office/drawing/2014/main" id="{530A39C7-C43F-6B71-C1DF-DD9A8B4ADE3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51" name="Straight Connector 535">
            <a:extLst>
              <a:ext uri="{FF2B5EF4-FFF2-40B4-BE49-F238E27FC236}">
                <a16:creationId xmlns:a16="http://schemas.microsoft.com/office/drawing/2014/main" id="{D2EDB65F-6D1F-D653-121B-E568BDE5A35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52" name="Straight Connector 537">
            <a:extLst>
              <a:ext uri="{FF2B5EF4-FFF2-40B4-BE49-F238E27FC236}">
                <a16:creationId xmlns:a16="http://schemas.microsoft.com/office/drawing/2014/main" id="{FA093D76-FEC1-1C0A-9630-6E6E388ADC6C}"/>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253" name="Group 1008">
          <a:extLst>
            <a:ext uri="{FF2B5EF4-FFF2-40B4-BE49-F238E27FC236}">
              <a16:creationId xmlns:a16="http://schemas.microsoft.com/office/drawing/2014/main" id="{7EFEBB86-AF1F-417E-845B-6F0AAB9718FE}"/>
            </a:ext>
          </a:extLst>
        </xdr:cNvPr>
        <xdr:cNvGrpSpPr>
          <a:grpSpLocks/>
        </xdr:cNvGrpSpPr>
      </xdr:nvGrpSpPr>
      <xdr:grpSpPr bwMode="auto">
        <a:xfrm>
          <a:off x="1803400" y="12874625"/>
          <a:ext cx="0" cy="104775"/>
          <a:chOff x="5475762" y="47760700"/>
          <a:chExt cx="314325" cy="230209"/>
        </a:xfrm>
      </xdr:grpSpPr>
      <xdr:cxnSp macro="">
        <xdr:nvCxnSpPr>
          <xdr:cNvPr id="1254" name="Straight Connector 1253">
            <a:extLst>
              <a:ext uri="{FF2B5EF4-FFF2-40B4-BE49-F238E27FC236}">
                <a16:creationId xmlns:a16="http://schemas.microsoft.com/office/drawing/2014/main" id="{770A3654-31E5-C72D-DFEF-A7594A8D309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255" name="Straight Connector 529">
            <a:extLst>
              <a:ext uri="{FF2B5EF4-FFF2-40B4-BE49-F238E27FC236}">
                <a16:creationId xmlns:a16="http://schemas.microsoft.com/office/drawing/2014/main" id="{B4FCA904-F237-6157-F9E9-DC965C1BB29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256" name="Straight Connector 531">
            <a:extLst>
              <a:ext uri="{FF2B5EF4-FFF2-40B4-BE49-F238E27FC236}">
                <a16:creationId xmlns:a16="http://schemas.microsoft.com/office/drawing/2014/main" id="{E4DD58CD-51E3-EAF1-6C95-92DC71482BD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257" name="Straight Connector 533">
            <a:extLst>
              <a:ext uri="{FF2B5EF4-FFF2-40B4-BE49-F238E27FC236}">
                <a16:creationId xmlns:a16="http://schemas.microsoft.com/office/drawing/2014/main" id="{55B0BE42-B308-10DA-EFFF-33169639A7D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58" name="Straight Connector 535">
            <a:extLst>
              <a:ext uri="{FF2B5EF4-FFF2-40B4-BE49-F238E27FC236}">
                <a16:creationId xmlns:a16="http://schemas.microsoft.com/office/drawing/2014/main" id="{A43714D3-489A-0C44-B4D2-C772B885BE8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59" name="Straight Connector 537">
            <a:extLst>
              <a:ext uri="{FF2B5EF4-FFF2-40B4-BE49-F238E27FC236}">
                <a16:creationId xmlns:a16="http://schemas.microsoft.com/office/drawing/2014/main" id="{6FBB2CFB-CACE-0325-51BD-2D4A2CA59CA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260" name="Group 1008">
          <a:extLst>
            <a:ext uri="{FF2B5EF4-FFF2-40B4-BE49-F238E27FC236}">
              <a16:creationId xmlns:a16="http://schemas.microsoft.com/office/drawing/2014/main" id="{516E8483-25D3-4902-A528-7F9E95815B0B}"/>
            </a:ext>
          </a:extLst>
        </xdr:cNvPr>
        <xdr:cNvGrpSpPr>
          <a:grpSpLocks/>
        </xdr:cNvGrpSpPr>
      </xdr:nvGrpSpPr>
      <xdr:grpSpPr bwMode="auto">
        <a:xfrm>
          <a:off x="1803400" y="12874625"/>
          <a:ext cx="0" cy="104775"/>
          <a:chOff x="5475762" y="47760700"/>
          <a:chExt cx="314325" cy="230209"/>
        </a:xfrm>
      </xdr:grpSpPr>
      <xdr:cxnSp macro="">
        <xdr:nvCxnSpPr>
          <xdr:cNvPr id="1261" name="Straight Connector 1260">
            <a:extLst>
              <a:ext uri="{FF2B5EF4-FFF2-40B4-BE49-F238E27FC236}">
                <a16:creationId xmlns:a16="http://schemas.microsoft.com/office/drawing/2014/main" id="{ADA8727B-56D9-3461-8A7B-5A014E13186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262" name="Straight Connector 529">
            <a:extLst>
              <a:ext uri="{FF2B5EF4-FFF2-40B4-BE49-F238E27FC236}">
                <a16:creationId xmlns:a16="http://schemas.microsoft.com/office/drawing/2014/main" id="{E1C96474-DE72-059C-A719-BB794AB1951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263" name="Straight Connector 531">
            <a:extLst>
              <a:ext uri="{FF2B5EF4-FFF2-40B4-BE49-F238E27FC236}">
                <a16:creationId xmlns:a16="http://schemas.microsoft.com/office/drawing/2014/main" id="{C9178096-4A44-6965-65E6-D10203DFE0F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264" name="Straight Connector 533">
            <a:extLst>
              <a:ext uri="{FF2B5EF4-FFF2-40B4-BE49-F238E27FC236}">
                <a16:creationId xmlns:a16="http://schemas.microsoft.com/office/drawing/2014/main" id="{04DB706B-4D5B-B24A-F572-0F7DBE629A5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65" name="Straight Connector 535">
            <a:extLst>
              <a:ext uri="{FF2B5EF4-FFF2-40B4-BE49-F238E27FC236}">
                <a16:creationId xmlns:a16="http://schemas.microsoft.com/office/drawing/2014/main" id="{44CFFCB5-FAF4-8303-D8C5-CB1634F742A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66" name="Straight Connector 537">
            <a:extLst>
              <a:ext uri="{FF2B5EF4-FFF2-40B4-BE49-F238E27FC236}">
                <a16:creationId xmlns:a16="http://schemas.microsoft.com/office/drawing/2014/main" id="{1CCFCF09-525B-18A7-13F6-BD34B47ACFC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267" name="Group 1008">
          <a:extLst>
            <a:ext uri="{FF2B5EF4-FFF2-40B4-BE49-F238E27FC236}">
              <a16:creationId xmlns:a16="http://schemas.microsoft.com/office/drawing/2014/main" id="{A75A5564-209F-40AF-91BD-98DBD24C5665}"/>
            </a:ext>
          </a:extLst>
        </xdr:cNvPr>
        <xdr:cNvGrpSpPr>
          <a:grpSpLocks/>
        </xdr:cNvGrpSpPr>
      </xdr:nvGrpSpPr>
      <xdr:grpSpPr bwMode="auto">
        <a:xfrm>
          <a:off x="1803400" y="12874625"/>
          <a:ext cx="0" cy="104775"/>
          <a:chOff x="5475762" y="47760700"/>
          <a:chExt cx="314325" cy="230209"/>
        </a:xfrm>
      </xdr:grpSpPr>
      <xdr:cxnSp macro="">
        <xdr:nvCxnSpPr>
          <xdr:cNvPr id="1268" name="Straight Connector 1267">
            <a:extLst>
              <a:ext uri="{FF2B5EF4-FFF2-40B4-BE49-F238E27FC236}">
                <a16:creationId xmlns:a16="http://schemas.microsoft.com/office/drawing/2014/main" id="{10D08E70-A6F4-B441-0151-A98A7DEC186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269" name="Straight Connector 529">
            <a:extLst>
              <a:ext uri="{FF2B5EF4-FFF2-40B4-BE49-F238E27FC236}">
                <a16:creationId xmlns:a16="http://schemas.microsoft.com/office/drawing/2014/main" id="{C463098F-9FEF-6DFE-350B-E5D59C50698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270" name="Straight Connector 531">
            <a:extLst>
              <a:ext uri="{FF2B5EF4-FFF2-40B4-BE49-F238E27FC236}">
                <a16:creationId xmlns:a16="http://schemas.microsoft.com/office/drawing/2014/main" id="{DEAEA818-C40A-E741-6B30-CE5C9AEE71E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271" name="Straight Connector 533">
            <a:extLst>
              <a:ext uri="{FF2B5EF4-FFF2-40B4-BE49-F238E27FC236}">
                <a16:creationId xmlns:a16="http://schemas.microsoft.com/office/drawing/2014/main" id="{F666787F-C9D9-46C4-DD1D-25D3B756250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72" name="Straight Connector 535">
            <a:extLst>
              <a:ext uri="{FF2B5EF4-FFF2-40B4-BE49-F238E27FC236}">
                <a16:creationId xmlns:a16="http://schemas.microsoft.com/office/drawing/2014/main" id="{C3E0913D-FD76-274B-CA4A-51BD2984F71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73" name="Straight Connector 537">
            <a:extLst>
              <a:ext uri="{FF2B5EF4-FFF2-40B4-BE49-F238E27FC236}">
                <a16:creationId xmlns:a16="http://schemas.microsoft.com/office/drawing/2014/main" id="{4A46D7F1-5D6A-AD2E-0236-C82D05A5A51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274" name="Group 1008">
          <a:extLst>
            <a:ext uri="{FF2B5EF4-FFF2-40B4-BE49-F238E27FC236}">
              <a16:creationId xmlns:a16="http://schemas.microsoft.com/office/drawing/2014/main" id="{FD66AE83-305A-45DD-8022-45334A377628}"/>
            </a:ext>
          </a:extLst>
        </xdr:cNvPr>
        <xdr:cNvGrpSpPr>
          <a:grpSpLocks/>
        </xdr:cNvGrpSpPr>
      </xdr:nvGrpSpPr>
      <xdr:grpSpPr bwMode="auto">
        <a:xfrm>
          <a:off x="1803400" y="12874625"/>
          <a:ext cx="0" cy="104775"/>
          <a:chOff x="5475762" y="47760700"/>
          <a:chExt cx="314325" cy="230209"/>
        </a:xfrm>
      </xdr:grpSpPr>
      <xdr:cxnSp macro="">
        <xdr:nvCxnSpPr>
          <xdr:cNvPr id="1275" name="Straight Connector 1274">
            <a:extLst>
              <a:ext uri="{FF2B5EF4-FFF2-40B4-BE49-F238E27FC236}">
                <a16:creationId xmlns:a16="http://schemas.microsoft.com/office/drawing/2014/main" id="{9F18ADA4-B2C1-81FE-4452-F7269FCAC26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276" name="Straight Connector 529">
            <a:extLst>
              <a:ext uri="{FF2B5EF4-FFF2-40B4-BE49-F238E27FC236}">
                <a16:creationId xmlns:a16="http://schemas.microsoft.com/office/drawing/2014/main" id="{8C061E46-546D-E7E2-B181-C9B1A84D841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277" name="Straight Connector 531">
            <a:extLst>
              <a:ext uri="{FF2B5EF4-FFF2-40B4-BE49-F238E27FC236}">
                <a16:creationId xmlns:a16="http://schemas.microsoft.com/office/drawing/2014/main" id="{122E70A8-B0BA-1F6F-38E2-7CD6A4FEBB8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278" name="Straight Connector 533">
            <a:extLst>
              <a:ext uri="{FF2B5EF4-FFF2-40B4-BE49-F238E27FC236}">
                <a16:creationId xmlns:a16="http://schemas.microsoft.com/office/drawing/2014/main" id="{2BC4CE42-CAF6-EB64-DA18-E2C192529D6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79" name="Straight Connector 535">
            <a:extLst>
              <a:ext uri="{FF2B5EF4-FFF2-40B4-BE49-F238E27FC236}">
                <a16:creationId xmlns:a16="http://schemas.microsoft.com/office/drawing/2014/main" id="{E3414EF9-2EA2-8749-AF7E-2149A1C8336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80" name="Straight Connector 537">
            <a:extLst>
              <a:ext uri="{FF2B5EF4-FFF2-40B4-BE49-F238E27FC236}">
                <a16:creationId xmlns:a16="http://schemas.microsoft.com/office/drawing/2014/main" id="{E4E059DA-4A8F-A01F-EB95-C6560FA4CA1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281" name="Group 1008">
          <a:extLst>
            <a:ext uri="{FF2B5EF4-FFF2-40B4-BE49-F238E27FC236}">
              <a16:creationId xmlns:a16="http://schemas.microsoft.com/office/drawing/2014/main" id="{BAACAA43-0600-4FFB-B317-1917AE9BD604}"/>
            </a:ext>
          </a:extLst>
        </xdr:cNvPr>
        <xdr:cNvGrpSpPr>
          <a:grpSpLocks/>
        </xdr:cNvGrpSpPr>
      </xdr:nvGrpSpPr>
      <xdr:grpSpPr bwMode="auto">
        <a:xfrm>
          <a:off x="1803400" y="12874625"/>
          <a:ext cx="0" cy="104775"/>
          <a:chOff x="5475762" y="47760700"/>
          <a:chExt cx="314325" cy="230209"/>
        </a:xfrm>
      </xdr:grpSpPr>
      <xdr:cxnSp macro="">
        <xdr:nvCxnSpPr>
          <xdr:cNvPr id="1282" name="Straight Connector 1281">
            <a:extLst>
              <a:ext uri="{FF2B5EF4-FFF2-40B4-BE49-F238E27FC236}">
                <a16:creationId xmlns:a16="http://schemas.microsoft.com/office/drawing/2014/main" id="{C4B8B5C8-2FE3-7ACC-FD1E-96CDD049F51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283" name="Straight Connector 529">
            <a:extLst>
              <a:ext uri="{FF2B5EF4-FFF2-40B4-BE49-F238E27FC236}">
                <a16:creationId xmlns:a16="http://schemas.microsoft.com/office/drawing/2014/main" id="{142105A1-FDFF-8AAB-1D68-30A971BDAC24}"/>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284" name="Straight Connector 531">
            <a:extLst>
              <a:ext uri="{FF2B5EF4-FFF2-40B4-BE49-F238E27FC236}">
                <a16:creationId xmlns:a16="http://schemas.microsoft.com/office/drawing/2014/main" id="{2A7C8D55-10C9-1F85-096E-C615D219AA9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285" name="Straight Connector 533">
            <a:extLst>
              <a:ext uri="{FF2B5EF4-FFF2-40B4-BE49-F238E27FC236}">
                <a16:creationId xmlns:a16="http://schemas.microsoft.com/office/drawing/2014/main" id="{D99A263E-AA94-5049-A0ED-B8E854A18D4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86" name="Straight Connector 535">
            <a:extLst>
              <a:ext uri="{FF2B5EF4-FFF2-40B4-BE49-F238E27FC236}">
                <a16:creationId xmlns:a16="http://schemas.microsoft.com/office/drawing/2014/main" id="{D00C4343-3FE7-CBB1-80F9-1E146146C4A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87" name="Straight Connector 537">
            <a:extLst>
              <a:ext uri="{FF2B5EF4-FFF2-40B4-BE49-F238E27FC236}">
                <a16:creationId xmlns:a16="http://schemas.microsoft.com/office/drawing/2014/main" id="{9E42FCB8-CF83-373E-6058-251D9027D1FC}"/>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288" name="Group 1008">
          <a:extLst>
            <a:ext uri="{FF2B5EF4-FFF2-40B4-BE49-F238E27FC236}">
              <a16:creationId xmlns:a16="http://schemas.microsoft.com/office/drawing/2014/main" id="{A460B462-054D-4E16-B00A-563BE3D1262C}"/>
            </a:ext>
          </a:extLst>
        </xdr:cNvPr>
        <xdr:cNvGrpSpPr>
          <a:grpSpLocks/>
        </xdr:cNvGrpSpPr>
      </xdr:nvGrpSpPr>
      <xdr:grpSpPr bwMode="auto">
        <a:xfrm>
          <a:off x="1803400" y="12874625"/>
          <a:ext cx="0" cy="104775"/>
          <a:chOff x="5475762" y="47760700"/>
          <a:chExt cx="314325" cy="230209"/>
        </a:xfrm>
      </xdr:grpSpPr>
      <xdr:cxnSp macro="">
        <xdr:nvCxnSpPr>
          <xdr:cNvPr id="1289" name="Straight Connector 1288">
            <a:extLst>
              <a:ext uri="{FF2B5EF4-FFF2-40B4-BE49-F238E27FC236}">
                <a16:creationId xmlns:a16="http://schemas.microsoft.com/office/drawing/2014/main" id="{C4BE89CB-0367-7CCB-C735-0D6A22A086C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290" name="Straight Connector 529">
            <a:extLst>
              <a:ext uri="{FF2B5EF4-FFF2-40B4-BE49-F238E27FC236}">
                <a16:creationId xmlns:a16="http://schemas.microsoft.com/office/drawing/2014/main" id="{C8FCC712-BE62-CC23-3DA8-281E4998607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291" name="Straight Connector 531">
            <a:extLst>
              <a:ext uri="{FF2B5EF4-FFF2-40B4-BE49-F238E27FC236}">
                <a16:creationId xmlns:a16="http://schemas.microsoft.com/office/drawing/2014/main" id="{16523F2C-EF8B-F8A3-D05F-AB2531BA827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292" name="Straight Connector 533">
            <a:extLst>
              <a:ext uri="{FF2B5EF4-FFF2-40B4-BE49-F238E27FC236}">
                <a16:creationId xmlns:a16="http://schemas.microsoft.com/office/drawing/2014/main" id="{B186DAB7-5B63-3359-8F67-FF39FD50A93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93" name="Straight Connector 535">
            <a:extLst>
              <a:ext uri="{FF2B5EF4-FFF2-40B4-BE49-F238E27FC236}">
                <a16:creationId xmlns:a16="http://schemas.microsoft.com/office/drawing/2014/main" id="{E4C21F40-2D81-C985-255D-96550D75912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294" name="Straight Connector 537">
            <a:extLst>
              <a:ext uri="{FF2B5EF4-FFF2-40B4-BE49-F238E27FC236}">
                <a16:creationId xmlns:a16="http://schemas.microsoft.com/office/drawing/2014/main" id="{00B0574E-842B-FB35-373A-915DC3F8A83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295" name="Group 1008">
          <a:extLst>
            <a:ext uri="{FF2B5EF4-FFF2-40B4-BE49-F238E27FC236}">
              <a16:creationId xmlns:a16="http://schemas.microsoft.com/office/drawing/2014/main" id="{4C543866-D6B3-421E-A184-A80B7873B447}"/>
            </a:ext>
          </a:extLst>
        </xdr:cNvPr>
        <xdr:cNvGrpSpPr>
          <a:grpSpLocks/>
        </xdr:cNvGrpSpPr>
      </xdr:nvGrpSpPr>
      <xdr:grpSpPr bwMode="auto">
        <a:xfrm>
          <a:off x="1803400" y="12874625"/>
          <a:ext cx="0" cy="104775"/>
          <a:chOff x="5475762" y="47760700"/>
          <a:chExt cx="314325" cy="230209"/>
        </a:xfrm>
      </xdr:grpSpPr>
      <xdr:cxnSp macro="">
        <xdr:nvCxnSpPr>
          <xdr:cNvPr id="1296" name="Straight Connector 1295">
            <a:extLst>
              <a:ext uri="{FF2B5EF4-FFF2-40B4-BE49-F238E27FC236}">
                <a16:creationId xmlns:a16="http://schemas.microsoft.com/office/drawing/2014/main" id="{E3C26F08-6659-E791-B6C9-3298FD45D0C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297" name="Straight Connector 529">
            <a:extLst>
              <a:ext uri="{FF2B5EF4-FFF2-40B4-BE49-F238E27FC236}">
                <a16:creationId xmlns:a16="http://schemas.microsoft.com/office/drawing/2014/main" id="{28345AF5-33FE-95C1-15D8-42AF12FAA01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298" name="Straight Connector 531">
            <a:extLst>
              <a:ext uri="{FF2B5EF4-FFF2-40B4-BE49-F238E27FC236}">
                <a16:creationId xmlns:a16="http://schemas.microsoft.com/office/drawing/2014/main" id="{02C54D9C-121D-26C3-DACE-9607E67E53B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299" name="Straight Connector 533">
            <a:extLst>
              <a:ext uri="{FF2B5EF4-FFF2-40B4-BE49-F238E27FC236}">
                <a16:creationId xmlns:a16="http://schemas.microsoft.com/office/drawing/2014/main" id="{1CEA9C42-4B29-6144-702F-9CD967C9649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00" name="Straight Connector 535">
            <a:extLst>
              <a:ext uri="{FF2B5EF4-FFF2-40B4-BE49-F238E27FC236}">
                <a16:creationId xmlns:a16="http://schemas.microsoft.com/office/drawing/2014/main" id="{4809D3F4-687E-4461-FCE7-3F8DF997A9E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01" name="Straight Connector 537">
            <a:extLst>
              <a:ext uri="{FF2B5EF4-FFF2-40B4-BE49-F238E27FC236}">
                <a16:creationId xmlns:a16="http://schemas.microsoft.com/office/drawing/2014/main" id="{5254C973-76E3-0301-6606-7D3A0229C07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302" name="Group 1008">
          <a:extLst>
            <a:ext uri="{FF2B5EF4-FFF2-40B4-BE49-F238E27FC236}">
              <a16:creationId xmlns:a16="http://schemas.microsoft.com/office/drawing/2014/main" id="{11778A30-5205-43CF-BAC5-F9F5FBC2B459}"/>
            </a:ext>
          </a:extLst>
        </xdr:cNvPr>
        <xdr:cNvGrpSpPr>
          <a:grpSpLocks/>
        </xdr:cNvGrpSpPr>
      </xdr:nvGrpSpPr>
      <xdr:grpSpPr bwMode="auto">
        <a:xfrm>
          <a:off x="1803400" y="12874625"/>
          <a:ext cx="0" cy="104775"/>
          <a:chOff x="5475762" y="47760700"/>
          <a:chExt cx="314325" cy="230209"/>
        </a:xfrm>
      </xdr:grpSpPr>
      <xdr:cxnSp macro="">
        <xdr:nvCxnSpPr>
          <xdr:cNvPr id="1303" name="Straight Connector 1302">
            <a:extLst>
              <a:ext uri="{FF2B5EF4-FFF2-40B4-BE49-F238E27FC236}">
                <a16:creationId xmlns:a16="http://schemas.microsoft.com/office/drawing/2014/main" id="{1548809F-03A1-D658-D3CC-A0C630B2EB1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304" name="Straight Connector 529">
            <a:extLst>
              <a:ext uri="{FF2B5EF4-FFF2-40B4-BE49-F238E27FC236}">
                <a16:creationId xmlns:a16="http://schemas.microsoft.com/office/drawing/2014/main" id="{1D0E6512-8C25-063E-B552-2D9D3AE592A4}"/>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305" name="Straight Connector 531">
            <a:extLst>
              <a:ext uri="{FF2B5EF4-FFF2-40B4-BE49-F238E27FC236}">
                <a16:creationId xmlns:a16="http://schemas.microsoft.com/office/drawing/2014/main" id="{8DF6DB1D-C40A-9DCF-CDC7-1E182326298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306" name="Straight Connector 533">
            <a:extLst>
              <a:ext uri="{FF2B5EF4-FFF2-40B4-BE49-F238E27FC236}">
                <a16:creationId xmlns:a16="http://schemas.microsoft.com/office/drawing/2014/main" id="{F7E0C81E-0A95-94D5-856B-11AB7A0BAB5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07" name="Straight Connector 535">
            <a:extLst>
              <a:ext uri="{FF2B5EF4-FFF2-40B4-BE49-F238E27FC236}">
                <a16:creationId xmlns:a16="http://schemas.microsoft.com/office/drawing/2014/main" id="{9D88E8E1-46F1-1829-3A73-147A0DDABE1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08" name="Straight Connector 537">
            <a:extLst>
              <a:ext uri="{FF2B5EF4-FFF2-40B4-BE49-F238E27FC236}">
                <a16:creationId xmlns:a16="http://schemas.microsoft.com/office/drawing/2014/main" id="{067B3DC5-9500-6C9D-6BA0-4E9EC07E157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309" name="Group 1008">
          <a:extLst>
            <a:ext uri="{FF2B5EF4-FFF2-40B4-BE49-F238E27FC236}">
              <a16:creationId xmlns:a16="http://schemas.microsoft.com/office/drawing/2014/main" id="{625C6350-1337-401A-A548-35B89B7D85F9}"/>
            </a:ext>
          </a:extLst>
        </xdr:cNvPr>
        <xdr:cNvGrpSpPr>
          <a:grpSpLocks/>
        </xdr:cNvGrpSpPr>
      </xdr:nvGrpSpPr>
      <xdr:grpSpPr bwMode="auto">
        <a:xfrm>
          <a:off x="1803400" y="12874625"/>
          <a:ext cx="0" cy="104775"/>
          <a:chOff x="5475762" y="47760700"/>
          <a:chExt cx="314325" cy="230209"/>
        </a:xfrm>
      </xdr:grpSpPr>
      <xdr:cxnSp macro="">
        <xdr:nvCxnSpPr>
          <xdr:cNvPr id="1310" name="Straight Connector 1309">
            <a:extLst>
              <a:ext uri="{FF2B5EF4-FFF2-40B4-BE49-F238E27FC236}">
                <a16:creationId xmlns:a16="http://schemas.microsoft.com/office/drawing/2014/main" id="{25479810-FF8E-D17D-87BD-AECBF04CE00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311" name="Straight Connector 529">
            <a:extLst>
              <a:ext uri="{FF2B5EF4-FFF2-40B4-BE49-F238E27FC236}">
                <a16:creationId xmlns:a16="http://schemas.microsoft.com/office/drawing/2014/main" id="{91CE91B7-648E-408F-3A27-E9820045AE8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312" name="Straight Connector 531">
            <a:extLst>
              <a:ext uri="{FF2B5EF4-FFF2-40B4-BE49-F238E27FC236}">
                <a16:creationId xmlns:a16="http://schemas.microsoft.com/office/drawing/2014/main" id="{179ED34F-7CA5-CE02-1CF3-13602FE91CC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313" name="Straight Connector 533">
            <a:extLst>
              <a:ext uri="{FF2B5EF4-FFF2-40B4-BE49-F238E27FC236}">
                <a16:creationId xmlns:a16="http://schemas.microsoft.com/office/drawing/2014/main" id="{3CA2DD20-D1ED-5BC1-7AAE-C89A0FF0982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14" name="Straight Connector 535">
            <a:extLst>
              <a:ext uri="{FF2B5EF4-FFF2-40B4-BE49-F238E27FC236}">
                <a16:creationId xmlns:a16="http://schemas.microsoft.com/office/drawing/2014/main" id="{CC550164-B296-C405-FCF3-13D7F8ECB5E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15" name="Straight Connector 537">
            <a:extLst>
              <a:ext uri="{FF2B5EF4-FFF2-40B4-BE49-F238E27FC236}">
                <a16:creationId xmlns:a16="http://schemas.microsoft.com/office/drawing/2014/main" id="{9E656F3E-0AF0-55A0-6F0F-E06F1CA3224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316" name="Group 1008">
          <a:extLst>
            <a:ext uri="{FF2B5EF4-FFF2-40B4-BE49-F238E27FC236}">
              <a16:creationId xmlns:a16="http://schemas.microsoft.com/office/drawing/2014/main" id="{A739F189-FA8A-4E59-B4B8-5A2834CEDD4D}"/>
            </a:ext>
          </a:extLst>
        </xdr:cNvPr>
        <xdr:cNvGrpSpPr>
          <a:grpSpLocks/>
        </xdr:cNvGrpSpPr>
      </xdr:nvGrpSpPr>
      <xdr:grpSpPr bwMode="auto">
        <a:xfrm>
          <a:off x="1803400" y="12874625"/>
          <a:ext cx="0" cy="104775"/>
          <a:chOff x="5475762" y="47760700"/>
          <a:chExt cx="314325" cy="230209"/>
        </a:xfrm>
      </xdr:grpSpPr>
      <xdr:cxnSp macro="">
        <xdr:nvCxnSpPr>
          <xdr:cNvPr id="1317" name="Straight Connector 1316">
            <a:extLst>
              <a:ext uri="{FF2B5EF4-FFF2-40B4-BE49-F238E27FC236}">
                <a16:creationId xmlns:a16="http://schemas.microsoft.com/office/drawing/2014/main" id="{13E7A601-01CA-5ECF-3DB0-B975AF7108B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318" name="Straight Connector 529">
            <a:extLst>
              <a:ext uri="{FF2B5EF4-FFF2-40B4-BE49-F238E27FC236}">
                <a16:creationId xmlns:a16="http://schemas.microsoft.com/office/drawing/2014/main" id="{5695A87B-5F4A-6F02-53C1-345A4CA5078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319" name="Straight Connector 531">
            <a:extLst>
              <a:ext uri="{FF2B5EF4-FFF2-40B4-BE49-F238E27FC236}">
                <a16:creationId xmlns:a16="http://schemas.microsoft.com/office/drawing/2014/main" id="{C0A572E1-02D9-CC79-260F-2A8615131AA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320" name="Straight Connector 533">
            <a:extLst>
              <a:ext uri="{FF2B5EF4-FFF2-40B4-BE49-F238E27FC236}">
                <a16:creationId xmlns:a16="http://schemas.microsoft.com/office/drawing/2014/main" id="{35B2FF43-6122-05CA-1116-89B56C65A83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21" name="Straight Connector 535">
            <a:extLst>
              <a:ext uri="{FF2B5EF4-FFF2-40B4-BE49-F238E27FC236}">
                <a16:creationId xmlns:a16="http://schemas.microsoft.com/office/drawing/2014/main" id="{C0DD512B-DB13-CAE7-F753-0E9A90FACC6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22" name="Straight Connector 537">
            <a:extLst>
              <a:ext uri="{FF2B5EF4-FFF2-40B4-BE49-F238E27FC236}">
                <a16:creationId xmlns:a16="http://schemas.microsoft.com/office/drawing/2014/main" id="{55D1DCAD-42D5-C0C6-963B-8846F8967B75}"/>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323" name="Group 1008">
          <a:extLst>
            <a:ext uri="{FF2B5EF4-FFF2-40B4-BE49-F238E27FC236}">
              <a16:creationId xmlns:a16="http://schemas.microsoft.com/office/drawing/2014/main" id="{2167ED52-60FC-4058-8269-0B3CC8C1DFA3}"/>
            </a:ext>
          </a:extLst>
        </xdr:cNvPr>
        <xdr:cNvGrpSpPr>
          <a:grpSpLocks/>
        </xdr:cNvGrpSpPr>
      </xdr:nvGrpSpPr>
      <xdr:grpSpPr bwMode="auto">
        <a:xfrm>
          <a:off x="1803400" y="12874625"/>
          <a:ext cx="0" cy="104775"/>
          <a:chOff x="5475762" y="47760700"/>
          <a:chExt cx="314325" cy="230209"/>
        </a:xfrm>
      </xdr:grpSpPr>
      <xdr:cxnSp macro="">
        <xdr:nvCxnSpPr>
          <xdr:cNvPr id="1324" name="Straight Connector 1323">
            <a:extLst>
              <a:ext uri="{FF2B5EF4-FFF2-40B4-BE49-F238E27FC236}">
                <a16:creationId xmlns:a16="http://schemas.microsoft.com/office/drawing/2014/main" id="{E764AF08-D86E-B966-6431-BF4155C1A46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325" name="Straight Connector 529">
            <a:extLst>
              <a:ext uri="{FF2B5EF4-FFF2-40B4-BE49-F238E27FC236}">
                <a16:creationId xmlns:a16="http://schemas.microsoft.com/office/drawing/2014/main" id="{50425ADC-71AF-8F01-5162-6C060843FE2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326" name="Straight Connector 531">
            <a:extLst>
              <a:ext uri="{FF2B5EF4-FFF2-40B4-BE49-F238E27FC236}">
                <a16:creationId xmlns:a16="http://schemas.microsoft.com/office/drawing/2014/main" id="{1CD5DE92-2517-8BBA-6B1D-EDD454451C8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327" name="Straight Connector 533">
            <a:extLst>
              <a:ext uri="{FF2B5EF4-FFF2-40B4-BE49-F238E27FC236}">
                <a16:creationId xmlns:a16="http://schemas.microsoft.com/office/drawing/2014/main" id="{C57796C4-C305-09AD-DA77-CD583C56957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28" name="Straight Connector 535">
            <a:extLst>
              <a:ext uri="{FF2B5EF4-FFF2-40B4-BE49-F238E27FC236}">
                <a16:creationId xmlns:a16="http://schemas.microsoft.com/office/drawing/2014/main" id="{4A3D37E4-2E51-2E1C-C88F-6B029EB43D6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29" name="Straight Connector 537">
            <a:extLst>
              <a:ext uri="{FF2B5EF4-FFF2-40B4-BE49-F238E27FC236}">
                <a16:creationId xmlns:a16="http://schemas.microsoft.com/office/drawing/2014/main" id="{40328F39-FB79-05F5-4F13-0544EF90F81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330" name="Group 1008">
          <a:extLst>
            <a:ext uri="{FF2B5EF4-FFF2-40B4-BE49-F238E27FC236}">
              <a16:creationId xmlns:a16="http://schemas.microsoft.com/office/drawing/2014/main" id="{C687E7B7-4996-4343-B3D4-CDF53CAA23E6}"/>
            </a:ext>
          </a:extLst>
        </xdr:cNvPr>
        <xdr:cNvGrpSpPr>
          <a:grpSpLocks/>
        </xdr:cNvGrpSpPr>
      </xdr:nvGrpSpPr>
      <xdr:grpSpPr bwMode="auto">
        <a:xfrm>
          <a:off x="1803400" y="12874625"/>
          <a:ext cx="0" cy="104775"/>
          <a:chOff x="5475762" y="47760700"/>
          <a:chExt cx="314325" cy="230209"/>
        </a:xfrm>
      </xdr:grpSpPr>
      <xdr:cxnSp macro="">
        <xdr:nvCxnSpPr>
          <xdr:cNvPr id="1331" name="Straight Connector 1330">
            <a:extLst>
              <a:ext uri="{FF2B5EF4-FFF2-40B4-BE49-F238E27FC236}">
                <a16:creationId xmlns:a16="http://schemas.microsoft.com/office/drawing/2014/main" id="{F2596B0E-86FA-5BC7-022E-C9843064E38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332" name="Straight Connector 529">
            <a:extLst>
              <a:ext uri="{FF2B5EF4-FFF2-40B4-BE49-F238E27FC236}">
                <a16:creationId xmlns:a16="http://schemas.microsoft.com/office/drawing/2014/main" id="{C5ECFDE9-AB8D-EF1E-162B-9A975453D62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333" name="Straight Connector 531">
            <a:extLst>
              <a:ext uri="{FF2B5EF4-FFF2-40B4-BE49-F238E27FC236}">
                <a16:creationId xmlns:a16="http://schemas.microsoft.com/office/drawing/2014/main" id="{8E1CEE5D-CD60-6AE5-6C8D-405E86E416F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334" name="Straight Connector 533">
            <a:extLst>
              <a:ext uri="{FF2B5EF4-FFF2-40B4-BE49-F238E27FC236}">
                <a16:creationId xmlns:a16="http://schemas.microsoft.com/office/drawing/2014/main" id="{560E2AE7-B987-2295-3FBB-D21A3DF232D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35" name="Straight Connector 535">
            <a:extLst>
              <a:ext uri="{FF2B5EF4-FFF2-40B4-BE49-F238E27FC236}">
                <a16:creationId xmlns:a16="http://schemas.microsoft.com/office/drawing/2014/main" id="{08FADB48-0A24-CF55-332D-B83AAD1320C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36" name="Straight Connector 537">
            <a:extLst>
              <a:ext uri="{FF2B5EF4-FFF2-40B4-BE49-F238E27FC236}">
                <a16:creationId xmlns:a16="http://schemas.microsoft.com/office/drawing/2014/main" id="{CDCFDB1D-F88D-3B0A-A0AF-9D6EF15C261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337" name="Group 1008">
          <a:extLst>
            <a:ext uri="{FF2B5EF4-FFF2-40B4-BE49-F238E27FC236}">
              <a16:creationId xmlns:a16="http://schemas.microsoft.com/office/drawing/2014/main" id="{1F2F4D3D-D4EE-4D0C-BB4F-7AD20D46A83D}"/>
            </a:ext>
          </a:extLst>
        </xdr:cNvPr>
        <xdr:cNvGrpSpPr>
          <a:grpSpLocks/>
        </xdr:cNvGrpSpPr>
      </xdr:nvGrpSpPr>
      <xdr:grpSpPr bwMode="auto">
        <a:xfrm>
          <a:off x="1803400" y="12874625"/>
          <a:ext cx="0" cy="104775"/>
          <a:chOff x="5475762" y="47760700"/>
          <a:chExt cx="314325" cy="230209"/>
        </a:xfrm>
      </xdr:grpSpPr>
      <xdr:cxnSp macro="">
        <xdr:nvCxnSpPr>
          <xdr:cNvPr id="1338" name="Straight Connector 1337">
            <a:extLst>
              <a:ext uri="{FF2B5EF4-FFF2-40B4-BE49-F238E27FC236}">
                <a16:creationId xmlns:a16="http://schemas.microsoft.com/office/drawing/2014/main" id="{B860633D-B61C-B1FB-4BFC-40F943E5811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339" name="Straight Connector 529">
            <a:extLst>
              <a:ext uri="{FF2B5EF4-FFF2-40B4-BE49-F238E27FC236}">
                <a16:creationId xmlns:a16="http://schemas.microsoft.com/office/drawing/2014/main" id="{68A0AA17-5688-EBE0-9E87-B68EFB255B5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340" name="Straight Connector 531">
            <a:extLst>
              <a:ext uri="{FF2B5EF4-FFF2-40B4-BE49-F238E27FC236}">
                <a16:creationId xmlns:a16="http://schemas.microsoft.com/office/drawing/2014/main" id="{5750796A-37D4-1C07-1649-034348A24D8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341" name="Straight Connector 533">
            <a:extLst>
              <a:ext uri="{FF2B5EF4-FFF2-40B4-BE49-F238E27FC236}">
                <a16:creationId xmlns:a16="http://schemas.microsoft.com/office/drawing/2014/main" id="{F7068C6D-CF0B-9318-771C-AE32F9FF38F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42" name="Straight Connector 535">
            <a:extLst>
              <a:ext uri="{FF2B5EF4-FFF2-40B4-BE49-F238E27FC236}">
                <a16:creationId xmlns:a16="http://schemas.microsoft.com/office/drawing/2014/main" id="{EF1AF4BA-DAF3-33E2-702E-F54C412CEF8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43" name="Straight Connector 537">
            <a:extLst>
              <a:ext uri="{FF2B5EF4-FFF2-40B4-BE49-F238E27FC236}">
                <a16:creationId xmlns:a16="http://schemas.microsoft.com/office/drawing/2014/main" id="{A0F7F3CB-3399-EB49-C46B-1DB9E629263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344" name="Group 1008">
          <a:extLst>
            <a:ext uri="{FF2B5EF4-FFF2-40B4-BE49-F238E27FC236}">
              <a16:creationId xmlns:a16="http://schemas.microsoft.com/office/drawing/2014/main" id="{E0F4CE4C-34B0-4B84-8906-B2E8A7F64E4D}"/>
            </a:ext>
          </a:extLst>
        </xdr:cNvPr>
        <xdr:cNvGrpSpPr>
          <a:grpSpLocks/>
        </xdr:cNvGrpSpPr>
      </xdr:nvGrpSpPr>
      <xdr:grpSpPr bwMode="auto">
        <a:xfrm>
          <a:off x="1803400" y="12874625"/>
          <a:ext cx="0" cy="104775"/>
          <a:chOff x="5475762" y="47760700"/>
          <a:chExt cx="314325" cy="230209"/>
        </a:xfrm>
      </xdr:grpSpPr>
      <xdr:cxnSp macro="">
        <xdr:nvCxnSpPr>
          <xdr:cNvPr id="1345" name="Straight Connector 1344">
            <a:extLst>
              <a:ext uri="{FF2B5EF4-FFF2-40B4-BE49-F238E27FC236}">
                <a16:creationId xmlns:a16="http://schemas.microsoft.com/office/drawing/2014/main" id="{9DF77D74-7E7D-14C2-0E4D-F41BDEB1707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346" name="Straight Connector 529">
            <a:extLst>
              <a:ext uri="{FF2B5EF4-FFF2-40B4-BE49-F238E27FC236}">
                <a16:creationId xmlns:a16="http://schemas.microsoft.com/office/drawing/2014/main" id="{AC783681-DA3F-0AE8-77E1-D6AAA4678A2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347" name="Straight Connector 531">
            <a:extLst>
              <a:ext uri="{FF2B5EF4-FFF2-40B4-BE49-F238E27FC236}">
                <a16:creationId xmlns:a16="http://schemas.microsoft.com/office/drawing/2014/main" id="{024A03C6-EA14-E180-5122-FB503D09206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348" name="Straight Connector 533">
            <a:extLst>
              <a:ext uri="{FF2B5EF4-FFF2-40B4-BE49-F238E27FC236}">
                <a16:creationId xmlns:a16="http://schemas.microsoft.com/office/drawing/2014/main" id="{9BEFBEE1-2F92-2B9C-80EA-D5D3A88D494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49" name="Straight Connector 535">
            <a:extLst>
              <a:ext uri="{FF2B5EF4-FFF2-40B4-BE49-F238E27FC236}">
                <a16:creationId xmlns:a16="http://schemas.microsoft.com/office/drawing/2014/main" id="{6112F9C1-F183-9EB1-AA11-61818DDADBA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50" name="Straight Connector 537">
            <a:extLst>
              <a:ext uri="{FF2B5EF4-FFF2-40B4-BE49-F238E27FC236}">
                <a16:creationId xmlns:a16="http://schemas.microsoft.com/office/drawing/2014/main" id="{03CAA309-5DCB-2D19-D916-828B23AD31F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351" name="Group 1008">
          <a:extLst>
            <a:ext uri="{FF2B5EF4-FFF2-40B4-BE49-F238E27FC236}">
              <a16:creationId xmlns:a16="http://schemas.microsoft.com/office/drawing/2014/main" id="{7C6D5427-0CA3-4154-8D45-6FBE176931C7}"/>
            </a:ext>
          </a:extLst>
        </xdr:cNvPr>
        <xdr:cNvGrpSpPr>
          <a:grpSpLocks/>
        </xdr:cNvGrpSpPr>
      </xdr:nvGrpSpPr>
      <xdr:grpSpPr bwMode="auto">
        <a:xfrm>
          <a:off x="1803400" y="12874625"/>
          <a:ext cx="0" cy="104775"/>
          <a:chOff x="5475762" y="47760700"/>
          <a:chExt cx="314325" cy="230209"/>
        </a:xfrm>
      </xdr:grpSpPr>
      <xdr:cxnSp macro="">
        <xdr:nvCxnSpPr>
          <xdr:cNvPr id="1352" name="Straight Connector 1351">
            <a:extLst>
              <a:ext uri="{FF2B5EF4-FFF2-40B4-BE49-F238E27FC236}">
                <a16:creationId xmlns:a16="http://schemas.microsoft.com/office/drawing/2014/main" id="{142CE9A4-6326-E8AB-29EE-665E8ABD877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353" name="Straight Connector 529">
            <a:extLst>
              <a:ext uri="{FF2B5EF4-FFF2-40B4-BE49-F238E27FC236}">
                <a16:creationId xmlns:a16="http://schemas.microsoft.com/office/drawing/2014/main" id="{91BC45C6-C2F0-ED02-9E1B-215B3FA94CC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354" name="Straight Connector 531">
            <a:extLst>
              <a:ext uri="{FF2B5EF4-FFF2-40B4-BE49-F238E27FC236}">
                <a16:creationId xmlns:a16="http://schemas.microsoft.com/office/drawing/2014/main" id="{9AF63C1A-F4C0-2856-6551-C073DAF3740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355" name="Straight Connector 533">
            <a:extLst>
              <a:ext uri="{FF2B5EF4-FFF2-40B4-BE49-F238E27FC236}">
                <a16:creationId xmlns:a16="http://schemas.microsoft.com/office/drawing/2014/main" id="{67D6FA34-6B0E-08A7-2D21-0CEA5CE23F0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56" name="Straight Connector 535">
            <a:extLst>
              <a:ext uri="{FF2B5EF4-FFF2-40B4-BE49-F238E27FC236}">
                <a16:creationId xmlns:a16="http://schemas.microsoft.com/office/drawing/2014/main" id="{09187826-AFD3-E231-7D86-C8B8C318AF6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57" name="Straight Connector 537">
            <a:extLst>
              <a:ext uri="{FF2B5EF4-FFF2-40B4-BE49-F238E27FC236}">
                <a16:creationId xmlns:a16="http://schemas.microsoft.com/office/drawing/2014/main" id="{7163429D-7157-4022-A848-AB00A89F3175}"/>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358" name="Group 1008">
          <a:extLst>
            <a:ext uri="{FF2B5EF4-FFF2-40B4-BE49-F238E27FC236}">
              <a16:creationId xmlns:a16="http://schemas.microsoft.com/office/drawing/2014/main" id="{F5B6C259-8E5C-499A-97E8-4BC3A299D6CF}"/>
            </a:ext>
          </a:extLst>
        </xdr:cNvPr>
        <xdr:cNvGrpSpPr>
          <a:grpSpLocks/>
        </xdr:cNvGrpSpPr>
      </xdr:nvGrpSpPr>
      <xdr:grpSpPr bwMode="auto">
        <a:xfrm>
          <a:off x="1803400" y="12874625"/>
          <a:ext cx="0" cy="104775"/>
          <a:chOff x="5475762" y="47760700"/>
          <a:chExt cx="314325" cy="230209"/>
        </a:xfrm>
      </xdr:grpSpPr>
      <xdr:cxnSp macro="">
        <xdr:nvCxnSpPr>
          <xdr:cNvPr id="1359" name="Straight Connector 1358">
            <a:extLst>
              <a:ext uri="{FF2B5EF4-FFF2-40B4-BE49-F238E27FC236}">
                <a16:creationId xmlns:a16="http://schemas.microsoft.com/office/drawing/2014/main" id="{5A01472C-24E7-3100-D969-574B1D6F3AB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360" name="Straight Connector 529">
            <a:extLst>
              <a:ext uri="{FF2B5EF4-FFF2-40B4-BE49-F238E27FC236}">
                <a16:creationId xmlns:a16="http://schemas.microsoft.com/office/drawing/2014/main" id="{B59D40C6-8D52-04D6-5906-A094812A70E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361" name="Straight Connector 531">
            <a:extLst>
              <a:ext uri="{FF2B5EF4-FFF2-40B4-BE49-F238E27FC236}">
                <a16:creationId xmlns:a16="http://schemas.microsoft.com/office/drawing/2014/main" id="{FE3D731E-C8E5-103D-6D0E-1A5F16F5DEE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362" name="Straight Connector 533">
            <a:extLst>
              <a:ext uri="{FF2B5EF4-FFF2-40B4-BE49-F238E27FC236}">
                <a16:creationId xmlns:a16="http://schemas.microsoft.com/office/drawing/2014/main" id="{88508142-88D1-84BF-7800-4F156E04B01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63" name="Straight Connector 535">
            <a:extLst>
              <a:ext uri="{FF2B5EF4-FFF2-40B4-BE49-F238E27FC236}">
                <a16:creationId xmlns:a16="http://schemas.microsoft.com/office/drawing/2014/main" id="{E5C30D8D-46B1-ECAB-C76C-C7D3358D7AE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64" name="Straight Connector 537">
            <a:extLst>
              <a:ext uri="{FF2B5EF4-FFF2-40B4-BE49-F238E27FC236}">
                <a16:creationId xmlns:a16="http://schemas.microsoft.com/office/drawing/2014/main" id="{E116B3D9-9455-D455-77BC-146A9FDD1B4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365" name="Group 1008">
          <a:extLst>
            <a:ext uri="{FF2B5EF4-FFF2-40B4-BE49-F238E27FC236}">
              <a16:creationId xmlns:a16="http://schemas.microsoft.com/office/drawing/2014/main" id="{EC20F2D3-F0E3-4895-964E-E5B02FE8513C}"/>
            </a:ext>
          </a:extLst>
        </xdr:cNvPr>
        <xdr:cNvGrpSpPr>
          <a:grpSpLocks/>
        </xdr:cNvGrpSpPr>
      </xdr:nvGrpSpPr>
      <xdr:grpSpPr bwMode="auto">
        <a:xfrm>
          <a:off x="1803400" y="12874625"/>
          <a:ext cx="0" cy="104775"/>
          <a:chOff x="5475762" y="47760700"/>
          <a:chExt cx="314325" cy="230209"/>
        </a:xfrm>
      </xdr:grpSpPr>
      <xdr:cxnSp macro="">
        <xdr:nvCxnSpPr>
          <xdr:cNvPr id="1366" name="Straight Connector 1365">
            <a:extLst>
              <a:ext uri="{FF2B5EF4-FFF2-40B4-BE49-F238E27FC236}">
                <a16:creationId xmlns:a16="http://schemas.microsoft.com/office/drawing/2014/main" id="{01C45313-A440-41D1-CC7F-BED157676EE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367" name="Straight Connector 529">
            <a:extLst>
              <a:ext uri="{FF2B5EF4-FFF2-40B4-BE49-F238E27FC236}">
                <a16:creationId xmlns:a16="http://schemas.microsoft.com/office/drawing/2014/main" id="{05B37EAE-34BA-11E3-4209-49C8C55D424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368" name="Straight Connector 531">
            <a:extLst>
              <a:ext uri="{FF2B5EF4-FFF2-40B4-BE49-F238E27FC236}">
                <a16:creationId xmlns:a16="http://schemas.microsoft.com/office/drawing/2014/main" id="{A31F539F-BF87-9D41-D7BB-A757C480467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369" name="Straight Connector 533">
            <a:extLst>
              <a:ext uri="{FF2B5EF4-FFF2-40B4-BE49-F238E27FC236}">
                <a16:creationId xmlns:a16="http://schemas.microsoft.com/office/drawing/2014/main" id="{B4E74522-5635-6B66-3AE9-DDE78142E93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70" name="Straight Connector 535">
            <a:extLst>
              <a:ext uri="{FF2B5EF4-FFF2-40B4-BE49-F238E27FC236}">
                <a16:creationId xmlns:a16="http://schemas.microsoft.com/office/drawing/2014/main" id="{33D49BAF-51B0-CF6C-340D-ECDD8F8BEB5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71" name="Straight Connector 537">
            <a:extLst>
              <a:ext uri="{FF2B5EF4-FFF2-40B4-BE49-F238E27FC236}">
                <a16:creationId xmlns:a16="http://schemas.microsoft.com/office/drawing/2014/main" id="{04E4B07F-57EB-2D38-DCCE-070ED97C87B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372" name="Group 1008">
          <a:extLst>
            <a:ext uri="{FF2B5EF4-FFF2-40B4-BE49-F238E27FC236}">
              <a16:creationId xmlns:a16="http://schemas.microsoft.com/office/drawing/2014/main" id="{D3888959-5B01-4995-82C2-4D8BAD5D645C}"/>
            </a:ext>
          </a:extLst>
        </xdr:cNvPr>
        <xdr:cNvGrpSpPr>
          <a:grpSpLocks/>
        </xdr:cNvGrpSpPr>
      </xdr:nvGrpSpPr>
      <xdr:grpSpPr bwMode="auto">
        <a:xfrm>
          <a:off x="1803400" y="12874625"/>
          <a:ext cx="0" cy="104775"/>
          <a:chOff x="5475762" y="47760700"/>
          <a:chExt cx="314325" cy="230209"/>
        </a:xfrm>
      </xdr:grpSpPr>
      <xdr:cxnSp macro="">
        <xdr:nvCxnSpPr>
          <xdr:cNvPr id="1373" name="Straight Connector 1372">
            <a:extLst>
              <a:ext uri="{FF2B5EF4-FFF2-40B4-BE49-F238E27FC236}">
                <a16:creationId xmlns:a16="http://schemas.microsoft.com/office/drawing/2014/main" id="{C4A50EAF-090E-8A79-EB01-58A1577692A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374" name="Straight Connector 529">
            <a:extLst>
              <a:ext uri="{FF2B5EF4-FFF2-40B4-BE49-F238E27FC236}">
                <a16:creationId xmlns:a16="http://schemas.microsoft.com/office/drawing/2014/main" id="{1C58501B-42EE-5041-BD00-6EA5738E49A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375" name="Straight Connector 531">
            <a:extLst>
              <a:ext uri="{FF2B5EF4-FFF2-40B4-BE49-F238E27FC236}">
                <a16:creationId xmlns:a16="http://schemas.microsoft.com/office/drawing/2014/main" id="{2C5550D5-1518-24A8-6F55-5001A4EA0B1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376" name="Straight Connector 533">
            <a:extLst>
              <a:ext uri="{FF2B5EF4-FFF2-40B4-BE49-F238E27FC236}">
                <a16:creationId xmlns:a16="http://schemas.microsoft.com/office/drawing/2014/main" id="{93C471D9-F868-6F0F-E3FA-BC4F2B0E7AB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77" name="Straight Connector 535">
            <a:extLst>
              <a:ext uri="{FF2B5EF4-FFF2-40B4-BE49-F238E27FC236}">
                <a16:creationId xmlns:a16="http://schemas.microsoft.com/office/drawing/2014/main" id="{7E67CE14-9F8D-FEAA-19E9-2341370C634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78" name="Straight Connector 537">
            <a:extLst>
              <a:ext uri="{FF2B5EF4-FFF2-40B4-BE49-F238E27FC236}">
                <a16:creationId xmlns:a16="http://schemas.microsoft.com/office/drawing/2014/main" id="{082A33FA-9A11-E920-4A31-991CA1F1129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379" name="Group 1008">
          <a:extLst>
            <a:ext uri="{FF2B5EF4-FFF2-40B4-BE49-F238E27FC236}">
              <a16:creationId xmlns:a16="http://schemas.microsoft.com/office/drawing/2014/main" id="{9484D7D1-2981-41DE-958C-4807296CA33B}"/>
            </a:ext>
          </a:extLst>
        </xdr:cNvPr>
        <xdr:cNvGrpSpPr>
          <a:grpSpLocks/>
        </xdr:cNvGrpSpPr>
      </xdr:nvGrpSpPr>
      <xdr:grpSpPr bwMode="auto">
        <a:xfrm>
          <a:off x="1803400" y="12874625"/>
          <a:ext cx="0" cy="104775"/>
          <a:chOff x="5475762" y="47760700"/>
          <a:chExt cx="314325" cy="230209"/>
        </a:xfrm>
      </xdr:grpSpPr>
      <xdr:cxnSp macro="">
        <xdr:nvCxnSpPr>
          <xdr:cNvPr id="1380" name="Straight Connector 1379">
            <a:extLst>
              <a:ext uri="{FF2B5EF4-FFF2-40B4-BE49-F238E27FC236}">
                <a16:creationId xmlns:a16="http://schemas.microsoft.com/office/drawing/2014/main" id="{C0FDD67A-E45C-498E-2383-E6B5DBBE34A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381" name="Straight Connector 529">
            <a:extLst>
              <a:ext uri="{FF2B5EF4-FFF2-40B4-BE49-F238E27FC236}">
                <a16:creationId xmlns:a16="http://schemas.microsoft.com/office/drawing/2014/main" id="{3D2E5CA7-982A-6DDC-E959-4AA8F7E4C9B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382" name="Straight Connector 531">
            <a:extLst>
              <a:ext uri="{FF2B5EF4-FFF2-40B4-BE49-F238E27FC236}">
                <a16:creationId xmlns:a16="http://schemas.microsoft.com/office/drawing/2014/main" id="{0B9ED7B1-012A-D362-AC71-C6A9121E423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383" name="Straight Connector 533">
            <a:extLst>
              <a:ext uri="{FF2B5EF4-FFF2-40B4-BE49-F238E27FC236}">
                <a16:creationId xmlns:a16="http://schemas.microsoft.com/office/drawing/2014/main" id="{32F94026-60E6-A4A0-E701-B27F212C5C6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84" name="Straight Connector 535">
            <a:extLst>
              <a:ext uri="{FF2B5EF4-FFF2-40B4-BE49-F238E27FC236}">
                <a16:creationId xmlns:a16="http://schemas.microsoft.com/office/drawing/2014/main" id="{8B6E4C66-46FF-7E57-2A8F-CA22311B17E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85" name="Straight Connector 537">
            <a:extLst>
              <a:ext uri="{FF2B5EF4-FFF2-40B4-BE49-F238E27FC236}">
                <a16:creationId xmlns:a16="http://schemas.microsoft.com/office/drawing/2014/main" id="{D31483D7-C09C-2D1C-D4B6-58C80FF58E6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64</xdr:row>
      <xdr:rowOff>104775</xdr:rowOff>
    </xdr:from>
    <xdr:to>
      <xdr:col>6</xdr:col>
      <xdr:colOff>0</xdr:colOff>
      <xdr:row>65</xdr:row>
      <xdr:rowOff>19050</xdr:rowOff>
    </xdr:to>
    <xdr:grpSp>
      <xdr:nvGrpSpPr>
        <xdr:cNvPr id="1386" name="Group 1008">
          <a:extLst>
            <a:ext uri="{FF2B5EF4-FFF2-40B4-BE49-F238E27FC236}">
              <a16:creationId xmlns:a16="http://schemas.microsoft.com/office/drawing/2014/main" id="{9D106DB7-91B5-485A-A4A7-EBCA07829163}"/>
            </a:ext>
          </a:extLst>
        </xdr:cNvPr>
        <xdr:cNvGrpSpPr>
          <a:grpSpLocks/>
        </xdr:cNvGrpSpPr>
      </xdr:nvGrpSpPr>
      <xdr:grpSpPr bwMode="auto">
        <a:xfrm>
          <a:off x="1803400" y="12874625"/>
          <a:ext cx="0" cy="104775"/>
          <a:chOff x="5475762" y="47760700"/>
          <a:chExt cx="314325" cy="230209"/>
        </a:xfrm>
      </xdr:grpSpPr>
      <xdr:cxnSp macro="">
        <xdr:nvCxnSpPr>
          <xdr:cNvPr id="1387" name="Straight Connector 1386">
            <a:extLst>
              <a:ext uri="{FF2B5EF4-FFF2-40B4-BE49-F238E27FC236}">
                <a16:creationId xmlns:a16="http://schemas.microsoft.com/office/drawing/2014/main" id="{445F2EC1-08F0-5D37-72F8-AD529E8212C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388" name="Straight Connector 529">
            <a:extLst>
              <a:ext uri="{FF2B5EF4-FFF2-40B4-BE49-F238E27FC236}">
                <a16:creationId xmlns:a16="http://schemas.microsoft.com/office/drawing/2014/main" id="{424E8FDD-337E-1D64-BB9D-07150CE2775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389" name="Straight Connector 531">
            <a:extLst>
              <a:ext uri="{FF2B5EF4-FFF2-40B4-BE49-F238E27FC236}">
                <a16:creationId xmlns:a16="http://schemas.microsoft.com/office/drawing/2014/main" id="{DADDE4E9-5C8B-7FB9-9E84-730CB62DF54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390" name="Straight Connector 533">
            <a:extLst>
              <a:ext uri="{FF2B5EF4-FFF2-40B4-BE49-F238E27FC236}">
                <a16:creationId xmlns:a16="http://schemas.microsoft.com/office/drawing/2014/main" id="{CA4CAB66-5819-F1C0-E953-5904FAFAD96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91" name="Straight Connector 535">
            <a:extLst>
              <a:ext uri="{FF2B5EF4-FFF2-40B4-BE49-F238E27FC236}">
                <a16:creationId xmlns:a16="http://schemas.microsoft.com/office/drawing/2014/main" id="{4709A724-0FC1-0A00-CC5A-75D7BA92C45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392" name="Straight Connector 537">
            <a:extLst>
              <a:ext uri="{FF2B5EF4-FFF2-40B4-BE49-F238E27FC236}">
                <a16:creationId xmlns:a16="http://schemas.microsoft.com/office/drawing/2014/main" id="{00DC3883-FCD7-B596-206F-7436DDB97B5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61</xdr:row>
      <xdr:rowOff>57150</xdr:rowOff>
    </xdr:from>
    <xdr:to>
      <xdr:col>17</xdr:col>
      <xdr:colOff>0</xdr:colOff>
      <xdr:row>63</xdr:row>
      <xdr:rowOff>0</xdr:rowOff>
    </xdr:to>
    <xdr:sp macro="" textlink="">
      <xdr:nvSpPr>
        <xdr:cNvPr id="1393" name="AutoShape 46">
          <a:extLst>
            <a:ext uri="{FF2B5EF4-FFF2-40B4-BE49-F238E27FC236}">
              <a16:creationId xmlns:a16="http://schemas.microsoft.com/office/drawing/2014/main" id="{8FD3FC8F-6BD8-4FF1-84B6-CF61A2128B09}"/>
            </a:ext>
          </a:extLst>
        </xdr:cNvPr>
        <xdr:cNvSpPr>
          <a:spLocks noChangeArrowheads="1"/>
        </xdr:cNvSpPr>
      </xdr:nvSpPr>
      <xdr:spPr bwMode="auto">
        <a:xfrm>
          <a:off x="4895850" y="1172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61</xdr:row>
      <xdr:rowOff>57150</xdr:rowOff>
    </xdr:from>
    <xdr:to>
      <xdr:col>19</xdr:col>
      <xdr:colOff>0</xdr:colOff>
      <xdr:row>63</xdr:row>
      <xdr:rowOff>0</xdr:rowOff>
    </xdr:to>
    <xdr:sp macro="" textlink="">
      <xdr:nvSpPr>
        <xdr:cNvPr id="1394" name="AutoShape 46">
          <a:extLst>
            <a:ext uri="{FF2B5EF4-FFF2-40B4-BE49-F238E27FC236}">
              <a16:creationId xmlns:a16="http://schemas.microsoft.com/office/drawing/2014/main" id="{EAA37FC2-A2AF-4623-A1E3-4B6A8BFCA38D}"/>
            </a:ext>
          </a:extLst>
        </xdr:cNvPr>
        <xdr:cNvSpPr>
          <a:spLocks noChangeArrowheads="1"/>
        </xdr:cNvSpPr>
      </xdr:nvSpPr>
      <xdr:spPr bwMode="auto">
        <a:xfrm>
          <a:off x="5467350" y="1172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61</xdr:row>
      <xdr:rowOff>57150</xdr:rowOff>
    </xdr:from>
    <xdr:to>
      <xdr:col>21</xdr:col>
      <xdr:colOff>0</xdr:colOff>
      <xdr:row>63</xdr:row>
      <xdr:rowOff>0</xdr:rowOff>
    </xdr:to>
    <xdr:sp macro="" textlink="">
      <xdr:nvSpPr>
        <xdr:cNvPr id="1395" name="AutoShape 46">
          <a:extLst>
            <a:ext uri="{FF2B5EF4-FFF2-40B4-BE49-F238E27FC236}">
              <a16:creationId xmlns:a16="http://schemas.microsoft.com/office/drawing/2014/main" id="{15B1B75F-0423-4842-8508-170B7EF2B8C0}"/>
            </a:ext>
          </a:extLst>
        </xdr:cNvPr>
        <xdr:cNvSpPr>
          <a:spLocks noChangeArrowheads="1"/>
        </xdr:cNvSpPr>
      </xdr:nvSpPr>
      <xdr:spPr bwMode="auto">
        <a:xfrm>
          <a:off x="6038850" y="1172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61</xdr:row>
      <xdr:rowOff>57150</xdr:rowOff>
    </xdr:from>
    <xdr:to>
      <xdr:col>23</xdr:col>
      <xdr:colOff>0</xdr:colOff>
      <xdr:row>63</xdr:row>
      <xdr:rowOff>0</xdr:rowOff>
    </xdr:to>
    <xdr:sp macro="" textlink="">
      <xdr:nvSpPr>
        <xdr:cNvPr id="1396" name="AutoShape 46">
          <a:extLst>
            <a:ext uri="{FF2B5EF4-FFF2-40B4-BE49-F238E27FC236}">
              <a16:creationId xmlns:a16="http://schemas.microsoft.com/office/drawing/2014/main" id="{6D662CC4-ED76-4B12-A4D4-D6458DFC4787}"/>
            </a:ext>
          </a:extLst>
        </xdr:cNvPr>
        <xdr:cNvSpPr>
          <a:spLocks noChangeArrowheads="1"/>
        </xdr:cNvSpPr>
      </xdr:nvSpPr>
      <xdr:spPr bwMode="auto">
        <a:xfrm>
          <a:off x="6610350" y="1172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24</xdr:col>
      <xdr:colOff>0</xdr:colOff>
      <xdr:row>61</xdr:row>
      <xdr:rowOff>57150</xdr:rowOff>
    </xdr:from>
    <xdr:to>
      <xdr:col>25</xdr:col>
      <xdr:colOff>0</xdr:colOff>
      <xdr:row>63</xdr:row>
      <xdr:rowOff>0</xdr:rowOff>
    </xdr:to>
    <xdr:sp macro="" textlink="">
      <xdr:nvSpPr>
        <xdr:cNvPr id="1397" name="AutoShape 46">
          <a:extLst>
            <a:ext uri="{FF2B5EF4-FFF2-40B4-BE49-F238E27FC236}">
              <a16:creationId xmlns:a16="http://schemas.microsoft.com/office/drawing/2014/main" id="{539165CE-6BF3-45FC-A4C7-33F538A4E31B}"/>
            </a:ext>
          </a:extLst>
        </xdr:cNvPr>
        <xdr:cNvSpPr>
          <a:spLocks noChangeArrowheads="1"/>
        </xdr:cNvSpPr>
      </xdr:nvSpPr>
      <xdr:spPr bwMode="auto">
        <a:xfrm>
          <a:off x="7697755" y="12381334"/>
          <a:ext cx="340179" cy="33162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26</xdr:col>
      <xdr:colOff>0</xdr:colOff>
      <xdr:row>61</xdr:row>
      <xdr:rowOff>57150</xdr:rowOff>
    </xdr:from>
    <xdr:to>
      <xdr:col>27</xdr:col>
      <xdr:colOff>0</xdr:colOff>
      <xdr:row>63</xdr:row>
      <xdr:rowOff>0</xdr:rowOff>
    </xdr:to>
    <xdr:sp macro="" textlink="">
      <xdr:nvSpPr>
        <xdr:cNvPr id="1398" name="AutoShape 46">
          <a:extLst>
            <a:ext uri="{FF2B5EF4-FFF2-40B4-BE49-F238E27FC236}">
              <a16:creationId xmlns:a16="http://schemas.microsoft.com/office/drawing/2014/main" id="{F6EE8536-092A-4AA1-8982-F02CEAF91EC3}"/>
            </a:ext>
          </a:extLst>
        </xdr:cNvPr>
        <xdr:cNvSpPr>
          <a:spLocks noChangeArrowheads="1"/>
        </xdr:cNvSpPr>
      </xdr:nvSpPr>
      <xdr:spPr bwMode="auto">
        <a:xfrm>
          <a:off x="7753350" y="1172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28</xdr:col>
      <xdr:colOff>0</xdr:colOff>
      <xdr:row>61</xdr:row>
      <xdr:rowOff>57150</xdr:rowOff>
    </xdr:from>
    <xdr:to>
      <xdr:col>29</xdr:col>
      <xdr:colOff>0</xdr:colOff>
      <xdr:row>63</xdr:row>
      <xdr:rowOff>0</xdr:rowOff>
    </xdr:to>
    <xdr:sp macro="" textlink="">
      <xdr:nvSpPr>
        <xdr:cNvPr id="1399" name="AutoShape 46">
          <a:extLst>
            <a:ext uri="{FF2B5EF4-FFF2-40B4-BE49-F238E27FC236}">
              <a16:creationId xmlns:a16="http://schemas.microsoft.com/office/drawing/2014/main" id="{45018510-455F-4CAF-B4A9-0F14F9CA4607}"/>
            </a:ext>
          </a:extLst>
        </xdr:cNvPr>
        <xdr:cNvSpPr>
          <a:spLocks noChangeArrowheads="1"/>
        </xdr:cNvSpPr>
      </xdr:nvSpPr>
      <xdr:spPr bwMode="auto">
        <a:xfrm>
          <a:off x="8382000" y="1172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30</xdr:col>
      <xdr:colOff>0</xdr:colOff>
      <xdr:row>61</xdr:row>
      <xdr:rowOff>57150</xdr:rowOff>
    </xdr:from>
    <xdr:to>
      <xdr:col>31</xdr:col>
      <xdr:colOff>0</xdr:colOff>
      <xdr:row>63</xdr:row>
      <xdr:rowOff>0</xdr:rowOff>
    </xdr:to>
    <xdr:sp macro="" textlink="">
      <xdr:nvSpPr>
        <xdr:cNvPr id="1400" name="AutoShape 46">
          <a:extLst>
            <a:ext uri="{FF2B5EF4-FFF2-40B4-BE49-F238E27FC236}">
              <a16:creationId xmlns:a16="http://schemas.microsoft.com/office/drawing/2014/main" id="{349DB828-73E0-411E-AD50-9F477D8D7836}"/>
            </a:ext>
          </a:extLst>
        </xdr:cNvPr>
        <xdr:cNvSpPr>
          <a:spLocks noChangeArrowheads="1"/>
        </xdr:cNvSpPr>
      </xdr:nvSpPr>
      <xdr:spPr bwMode="auto">
        <a:xfrm>
          <a:off x="8953500" y="1172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32</xdr:col>
      <xdr:colOff>0</xdr:colOff>
      <xdr:row>61</xdr:row>
      <xdr:rowOff>57150</xdr:rowOff>
    </xdr:from>
    <xdr:to>
      <xdr:col>33</xdr:col>
      <xdr:colOff>0</xdr:colOff>
      <xdr:row>63</xdr:row>
      <xdr:rowOff>0</xdr:rowOff>
    </xdr:to>
    <xdr:sp macro="" textlink="">
      <xdr:nvSpPr>
        <xdr:cNvPr id="1401" name="AutoShape 46">
          <a:extLst>
            <a:ext uri="{FF2B5EF4-FFF2-40B4-BE49-F238E27FC236}">
              <a16:creationId xmlns:a16="http://schemas.microsoft.com/office/drawing/2014/main" id="{18276280-D9B9-4035-BD91-03B0269F41CF}"/>
            </a:ext>
          </a:extLst>
        </xdr:cNvPr>
        <xdr:cNvSpPr>
          <a:spLocks noChangeArrowheads="1"/>
        </xdr:cNvSpPr>
      </xdr:nvSpPr>
      <xdr:spPr bwMode="auto">
        <a:xfrm>
          <a:off x="9525000" y="1172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34</xdr:col>
      <xdr:colOff>0</xdr:colOff>
      <xdr:row>61</xdr:row>
      <xdr:rowOff>57150</xdr:rowOff>
    </xdr:from>
    <xdr:to>
      <xdr:col>35</xdr:col>
      <xdr:colOff>0</xdr:colOff>
      <xdr:row>63</xdr:row>
      <xdr:rowOff>0</xdr:rowOff>
    </xdr:to>
    <xdr:sp macro="" textlink="">
      <xdr:nvSpPr>
        <xdr:cNvPr id="1402" name="AutoShape 46">
          <a:extLst>
            <a:ext uri="{FF2B5EF4-FFF2-40B4-BE49-F238E27FC236}">
              <a16:creationId xmlns:a16="http://schemas.microsoft.com/office/drawing/2014/main" id="{0F86A0AC-FC5E-4738-AC62-41DCCB07780A}"/>
            </a:ext>
          </a:extLst>
        </xdr:cNvPr>
        <xdr:cNvSpPr>
          <a:spLocks noChangeArrowheads="1"/>
        </xdr:cNvSpPr>
      </xdr:nvSpPr>
      <xdr:spPr bwMode="auto">
        <a:xfrm>
          <a:off x="10096500" y="1172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36</xdr:col>
      <xdr:colOff>0</xdr:colOff>
      <xdr:row>61</xdr:row>
      <xdr:rowOff>57150</xdr:rowOff>
    </xdr:from>
    <xdr:to>
      <xdr:col>37</xdr:col>
      <xdr:colOff>0</xdr:colOff>
      <xdr:row>63</xdr:row>
      <xdr:rowOff>0</xdr:rowOff>
    </xdr:to>
    <xdr:sp macro="" textlink="">
      <xdr:nvSpPr>
        <xdr:cNvPr id="1403" name="AutoShape 46">
          <a:extLst>
            <a:ext uri="{FF2B5EF4-FFF2-40B4-BE49-F238E27FC236}">
              <a16:creationId xmlns:a16="http://schemas.microsoft.com/office/drawing/2014/main" id="{434BBF12-0D3D-4A73-846B-8F654A436DE1}"/>
            </a:ext>
          </a:extLst>
        </xdr:cNvPr>
        <xdr:cNvSpPr>
          <a:spLocks noChangeArrowheads="1"/>
        </xdr:cNvSpPr>
      </xdr:nvSpPr>
      <xdr:spPr bwMode="auto">
        <a:xfrm>
          <a:off x="10668000" y="1172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38</xdr:col>
      <xdr:colOff>0</xdr:colOff>
      <xdr:row>61</xdr:row>
      <xdr:rowOff>57150</xdr:rowOff>
    </xdr:from>
    <xdr:to>
      <xdr:col>39</xdr:col>
      <xdr:colOff>0</xdr:colOff>
      <xdr:row>63</xdr:row>
      <xdr:rowOff>0</xdr:rowOff>
    </xdr:to>
    <xdr:sp macro="" textlink="">
      <xdr:nvSpPr>
        <xdr:cNvPr id="1404" name="AutoShape 46">
          <a:extLst>
            <a:ext uri="{FF2B5EF4-FFF2-40B4-BE49-F238E27FC236}">
              <a16:creationId xmlns:a16="http://schemas.microsoft.com/office/drawing/2014/main" id="{EAACD5DC-519B-400B-957A-4EEEEC2CEC8E}"/>
            </a:ext>
          </a:extLst>
        </xdr:cNvPr>
        <xdr:cNvSpPr>
          <a:spLocks noChangeArrowheads="1"/>
        </xdr:cNvSpPr>
      </xdr:nvSpPr>
      <xdr:spPr bwMode="auto">
        <a:xfrm>
          <a:off x="11239500" y="1172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40</xdr:col>
      <xdr:colOff>0</xdr:colOff>
      <xdr:row>61</xdr:row>
      <xdr:rowOff>57150</xdr:rowOff>
    </xdr:from>
    <xdr:to>
      <xdr:col>41</xdr:col>
      <xdr:colOff>0</xdr:colOff>
      <xdr:row>63</xdr:row>
      <xdr:rowOff>0</xdr:rowOff>
    </xdr:to>
    <xdr:sp macro="" textlink="">
      <xdr:nvSpPr>
        <xdr:cNvPr id="1405" name="AutoShape 46">
          <a:extLst>
            <a:ext uri="{FF2B5EF4-FFF2-40B4-BE49-F238E27FC236}">
              <a16:creationId xmlns:a16="http://schemas.microsoft.com/office/drawing/2014/main" id="{EFE29400-8FB7-46F9-A364-8D8F6388F28C}"/>
            </a:ext>
          </a:extLst>
        </xdr:cNvPr>
        <xdr:cNvSpPr>
          <a:spLocks noChangeArrowheads="1"/>
        </xdr:cNvSpPr>
      </xdr:nvSpPr>
      <xdr:spPr bwMode="auto">
        <a:xfrm>
          <a:off x="11811000" y="1172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42</xdr:col>
      <xdr:colOff>0</xdr:colOff>
      <xdr:row>61</xdr:row>
      <xdr:rowOff>57150</xdr:rowOff>
    </xdr:from>
    <xdr:to>
      <xdr:col>43</xdr:col>
      <xdr:colOff>0</xdr:colOff>
      <xdr:row>63</xdr:row>
      <xdr:rowOff>0</xdr:rowOff>
    </xdr:to>
    <xdr:sp macro="" textlink="">
      <xdr:nvSpPr>
        <xdr:cNvPr id="1406" name="AutoShape 46">
          <a:extLst>
            <a:ext uri="{FF2B5EF4-FFF2-40B4-BE49-F238E27FC236}">
              <a16:creationId xmlns:a16="http://schemas.microsoft.com/office/drawing/2014/main" id="{307D41BE-918F-46D8-8E49-64EF557178ED}"/>
            </a:ext>
          </a:extLst>
        </xdr:cNvPr>
        <xdr:cNvSpPr>
          <a:spLocks noChangeArrowheads="1"/>
        </xdr:cNvSpPr>
      </xdr:nvSpPr>
      <xdr:spPr bwMode="auto">
        <a:xfrm>
          <a:off x="12382500" y="1172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44</xdr:col>
      <xdr:colOff>0</xdr:colOff>
      <xdr:row>61</xdr:row>
      <xdr:rowOff>57150</xdr:rowOff>
    </xdr:from>
    <xdr:to>
      <xdr:col>45</xdr:col>
      <xdr:colOff>0</xdr:colOff>
      <xdr:row>63</xdr:row>
      <xdr:rowOff>0</xdr:rowOff>
    </xdr:to>
    <xdr:sp macro="" textlink="">
      <xdr:nvSpPr>
        <xdr:cNvPr id="1407" name="AutoShape 46">
          <a:extLst>
            <a:ext uri="{FF2B5EF4-FFF2-40B4-BE49-F238E27FC236}">
              <a16:creationId xmlns:a16="http://schemas.microsoft.com/office/drawing/2014/main" id="{EFC3E67C-6BFB-40D2-8E61-7D2F078AE053}"/>
            </a:ext>
          </a:extLst>
        </xdr:cNvPr>
        <xdr:cNvSpPr>
          <a:spLocks noChangeArrowheads="1"/>
        </xdr:cNvSpPr>
      </xdr:nvSpPr>
      <xdr:spPr bwMode="auto">
        <a:xfrm>
          <a:off x="12954000" y="1172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61</xdr:row>
      <xdr:rowOff>57150</xdr:rowOff>
    </xdr:from>
    <xdr:to>
      <xdr:col>11</xdr:col>
      <xdr:colOff>0</xdr:colOff>
      <xdr:row>63</xdr:row>
      <xdr:rowOff>0</xdr:rowOff>
    </xdr:to>
    <xdr:sp macro="" textlink="">
      <xdr:nvSpPr>
        <xdr:cNvPr id="1408" name="AutoShape 46">
          <a:extLst>
            <a:ext uri="{FF2B5EF4-FFF2-40B4-BE49-F238E27FC236}">
              <a16:creationId xmlns:a16="http://schemas.microsoft.com/office/drawing/2014/main" id="{E71C7555-F6CB-4E46-B859-37105312A579}"/>
            </a:ext>
          </a:extLst>
        </xdr:cNvPr>
        <xdr:cNvSpPr>
          <a:spLocks noChangeArrowheads="1"/>
        </xdr:cNvSpPr>
      </xdr:nvSpPr>
      <xdr:spPr bwMode="auto">
        <a:xfrm>
          <a:off x="3181350" y="1172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61</xdr:row>
      <xdr:rowOff>57150</xdr:rowOff>
    </xdr:from>
    <xdr:to>
      <xdr:col>13</xdr:col>
      <xdr:colOff>0</xdr:colOff>
      <xdr:row>63</xdr:row>
      <xdr:rowOff>0</xdr:rowOff>
    </xdr:to>
    <xdr:sp macro="" textlink="">
      <xdr:nvSpPr>
        <xdr:cNvPr id="1409" name="AutoShape 46">
          <a:extLst>
            <a:ext uri="{FF2B5EF4-FFF2-40B4-BE49-F238E27FC236}">
              <a16:creationId xmlns:a16="http://schemas.microsoft.com/office/drawing/2014/main" id="{0067D980-D5EE-4E3C-B9B9-33E7295AB059}"/>
            </a:ext>
          </a:extLst>
        </xdr:cNvPr>
        <xdr:cNvSpPr>
          <a:spLocks noChangeArrowheads="1"/>
        </xdr:cNvSpPr>
      </xdr:nvSpPr>
      <xdr:spPr bwMode="auto">
        <a:xfrm>
          <a:off x="3752850" y="1172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61</xdr:row>
      <xdr:rowOff>57150</xdr:rowOff>
    </xdr:from>
    <xdr:to>
      <xdr:col>15</xdr:col>
      <xdr:colOff>0</xdr:colOff>
      <xdr:row>63</xdr:row>
      <xdr:rowOff>0</xdr:rowOff>
    </xdr:to>
    <xdr:sp macro="" textlink="">
      <xdr:nvSpPr>
        <xdr:cNvPr id="1410" name="AutoShape 46">
          <a:extLst>
            <a:ext uri="{FF2B5EF4-FFF2-40B4-BE49-F238E27FC236}">
              <a16:creationId xmlns:a16="http://schemas.microsoft.com/office/drawing/2014/main" id="{75B8C3C7-31BD-40E2-9D56-6D519FED35C7}"/>
            </a:ext>
          </a:extLst>
        </xdr:cNvPr>
        <xdr:cNvSpPr>
          <a:spLocks noChangeArrowheads="1"/>
        </xdr:cNvSpPr>
      </xdr:nvSpPr>
      <xdr:spPr bwMode="auto">
        <a:xfrm>
          <a:off x="4324350" y="1172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8</xdr:col>
      <xdr:colOff>0</xdr:colOff>
      <xdr:row>61</xdr:row>
      <xdr:rowOff>57150</xdr:rowOff>
    </xdr:from>
    <xdr:to>
      <xdr:col>9</xdr:col>
      <xdr:colOff>0</xdr:colOff>
      <xdr:row>63</xdr:row>
      <xdr:rowOff>0</xdr:rowOff>
    </xdr:to>
    <xdr:sp macro="" textlink="">
      <xdr:nvSpPr>
        <xdr:cNvPr id="1411" name="AutoShape 46">
          <a:extLst>
            <a:ext uri="{FF2B5EF4-FFF2-40B4-BE49-F238E27FC236}">
              <a16:creationId xmlns:a16="http://schemas.microsoft.com/office/drawing/2014/main" id="{FCCF43A7-D3BB-4449-809F-C3F3A57FD1F1}"/>
            </a:ext>
          </a:extLst>
        </xdr:cNvPr>
        <xdr:cNvSpPr>
          <a:spLocks noChangeArrowheads="1"/>
        </xdr:cNvSpPr>
      </xdr:nvSpPr>
      <xdr:spPr bwMode="auto">
        <a:xfrm>
          <a:off x="2409825" y="11725275"/>
          <a:ext cx="48577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61</xdr:row>
      <xdr:rowOff>57150</xdr:rowOff>
    </xdr:from>
    <xdr:to>
      <xdr:col>7</xdr:col>
      <xdr:colOff>0</xdr:colOff>
      <xdr:row>63</xdr:row>
      <xdr:rowOff>0</xdr:rowOff>
    </xdr:to>
    <xdr:sp macro="" textlink="">
      <xdr:nvSpPr>
        <xdr:cNvPr id="1412" name="AutoShape 46">
          <a:extLst>
            <a:ext uri="{FF2B5EF4-FFF2-40B4-BE49-F238E27FC236}">
              <a16:creationId xmlns:a16="http://schemas.microsoft.com/office/drawing/2014/main" id="{1581929C-53A5-45F8-823A-F2F2590F4C38}"/>
            </a:ext>
          </a:extLst>
        </xdr:cNvPr>
        <xdr:cNvSpPr>
          <a:spLocks noChangeArrowheads="1"/>
        </xdr:cNvSpPr>
      </xdr:nvSpPr>
      <xdr:spPr bwMode="auto">
        <a:xfrm>
          <a:off x="1819275" y="11725275"/>
          <a:ext cx="35242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xdr:col>
      <xdr:colOff>0</xdr:colOff>
      <xdr:row>61</xdr:row>
      <xdr:rowOff>57150</xdr:rowOff>
    </xdr:from>
    <xdr:to>
      <xdr:col>5</xdr:col>
      <xdr:colOff>0</xdr:colOff>
      <xdr:row>63</xdr:row>
      <xdr:rowOff>0</xdr:rowOff>
    </xdr:to>
    <xdr:sp macro="" textlink="">
      <xdr:nvSpPr>
        <xdr:cNvPr id="1413" name="AutoShape 46">
          <a:extLst>
            <a:ext uri="{FF2B5EF4-FFF2-40B4-BE49-F238E27FC236}">
              <a16:creationId xmlns:a16="http://schemas.microsoft.com/office/drawing/2014/main" id="{A0FFB648-A88F-4346-B76A-89269FD92E31}"/>
            </a:ext>
          </a:extLst>
        </xdr:cNvPr>
        <xdr:cNvSpPr>
          <a:spLocks noChangeArrowheads="1"/>
        </xdr:cNvSpPr>
      </xdr:nvSpPr>
      <xdr:spPr bwMode="auto">
        <a:xfrm>
          <a:off x="1095375" y="11725275"/>
          <a:ext cx="4381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xdr:col>
      <xdr:colOff>0</xdr:colOff>
      <xdr:row>61</xdr:row>
      <xdr:rowOff>57150</xdr:rowOff>
    </xdr:from>
    <xdr:to>
      <xdr:col>3</xdr:col>
      <xdr:colOff>0</xdr:colOff>
      <xdr:row>63</xdr:row>
      <xdr:rowOff>0</xdr:rowOff>
    </xdr:to>
    <xdr:sp macro="" textlink="">
      <xdr:nvSpPr>
        <xdr:cNvPr id="1414" name="AutoShape 46">
          <a:extLst>
            <a:ext uri="{FF2B5EF4-FFF2-40B4-BE49-F238E27FC236}">
              <a16:creationId xmlns:a16="http://schemas.microsoft.com/office/drawing/2014/main" id="{3D15D594-9A6F-43DB-BCC8-E8148F31DDA7}"/>
            </a:ext>
          </a:extLst>
        </xdr:cNvPr>
        <xdr:cNvSpPr>
          <a:spLocks noChangeArrowheads="1"/>
        </xdr:cNvSpPr>
      </xdr:nvSpPr>
      <xdr:spPr bwMode="auto">
        <a:xfrm>
          <a:off x="523875" y="1172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72</xdr:row>
      <xdr:rowOff>104775</xdr:rowOff>
    </xdr:from>
    <xdr:to>
      <xdr:col>6</xdr:col>
      <xdr:colOff>0</xdr:colOff>
      <xdr:row>73</xdr:row>
      <xdr:rowOff>19050</xdr:rowOff>
    </xdr:to>
    <xdr:grpSp>
      <xdr:nvGrpSpPr>
        <xdr:cNvPr id="1415" name="Group 1008">
          <a:extLst>
            <a:ext uri="{FF2B5EF4-FFF2-40B4-BE49-F238E27FC236}">
              <a16:creationId xmlns:a16="http://schemas.microsoft.com/office/drawing/2014/main" id="{766C9191-D642-40B3-9E31-9B57777F2224}"/>
            </a:ext>
          </a:extLst>
        </xdr:cNvPr>
        <xdr:cNvGrpSpPr>
          <a:grpSpLocks/>
        </xdr:cNvGrpSpPr>
      </xdr:nvGrpSpPr>
      <xdr:grpSpPr bwMode="auto">
        <a:xfrm>
          <a:off x="1803400" y="14462125"/>
          <a:ext cx="0" cy="104775"/>
          <a:chOff x="5475762" y="47760700"/>
          <a:chExt cx="314325" cy="230209"/>
        </a:xfrm>
      </xdr:grpSpPr>
      <xdr:cxnSp macro="">
        <xdr:nvCxnSpPr>
          <xdr:cNvPr id="1416" name="Straight Connector 1415">
            <a:extLst>
              <a:ext uri="{FF2B5EF4-FFF2-40B4-BE49-F238E27FC236}">
                <a16:creationId xmlns:a16="http://schemas.microsoft.com/office/drawing/2014/main" id="{D073F1FC-FEB0-D71C-EAAC-AB457194840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417" name="Straight Connector 529">
            <a:extLst>
              <a:ext uri="{FF2B5EF4-FFF2-40B4-BE49-F238E27FC236}">
                <a16:creationId xmlns:a16="http://schemas.microsoft.com/office/drawing/2014/main" id="{A52E6485-751D-B5BF-8577-F3AFEC3CC19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418" name="Straight Connector 531">
            <a:extLst>
              <a:ext uri="{FF2B5EF4-FFF2-40B4-BE49-F238E27FC236}">
                <a16:creationId xmlns:a16="http://schemas.microsoft.com/office/drawing/2014/main" id="{E85B3027-354E-B325-5CE6-FCB6BD3C603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419" name="Straight Connector 533">
            <a:extLst>
              <a:ext uri="{FF2B5EF4-FFF2-40B4-BE49-F238E27FC236}">
                <a16:creationId xmlns:a16="http://schemas.microsoft.com/office/drawing/2014/main" id="{EBF9AD06-2FEA-4701-9DB6-47FCA7C1A9B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20" name="Straight Connector 535">
            <a:extLst>
              <a:ext uri="{FF2B5EF4-FFF2-40B4-BE49-F238E27FC236}">
                <a16:creationId xmlns:a16="http://schemas.microsoft.com/office/drawing/2014/main" id="{0D15720B-4FD1-660F-DFE9-A522596E1C4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21" name="Straight Connector 537">
            <a:extLst>
              <a:ext uri="{FF2B5EF4-FFF2-40B4-BE49-F238E27FC236}">
                <a16:creationId xmlns:a16="http://schemas.microsoft.com/office/drawing/2014/main" id="{8FC7DE73-05C1-DECA-09D6-A0F715915B1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422" name="Group 1008">
          <a:extLst>
            <a:ext uri="{FF2B5EF4-FFF2-40B4-BE49-F238E27FC236}">
              <a16:creationId xmlns:a16="http://schemas.microsoft.com/office/drawing/2014/main" id="{CFA7FA8D-7A66-4BE2-A608-546FC850AD3B}"/>
            </a:ext>
          </a:extLst>
        </xdr:cNvPr>
        <xdr:cNvGrpSpPr>
          <a:grpSpLocks/>
        </xdr:cNvGrpSpPr>
      </xdr:nvGrpSpPr>
      <xdr:grpSpPr bwMode="auto">
        <a:xfrm>
          <a:off x="1803400" y="14462125"/>
          <a:ext cx="0" cy="104775"/>
          <a:chOff x="5475762" y="47760700"/>
          <a:chExt cx="314325" cy="230209"/>
        </a:xfrm>
      </xdr:grpSpPr>
      <xdr:cxnSp macro="">
        <xdr:nvCxnSpPr>
          <xdr:cNvPr id="1423" name="Straight Connector 1422">
            <a:extLst>
              <a:ext uri="{FF2B5EF4-FFF2-40B4-BE49-F238E27FC236}">
                <a16:creationId xmlns:a16="http://schemas.microsoft.com/office/drawing/2014/main" id="{D760F662-017E-FCB6-4A26-D58DF41E7C89}"/>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424" name="Straight Connector 529">
            <a:extLst>
              <a:ext uri="{FF2B5EF4-FFF2-40B4-BE49-F238E27FC236}">
                <a16:creationId xmlns:a16="http://schemas.microsoft.com/office/drawing/2014/main" id="{B7789F51-6AE2-5351-B6E2-98A1437EA2D1}"/>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1425" name="Straight Connector 531">
            <a:extLst>
              <a:ext uri="{FF2B5EF4-FFF2-40B4-BE49-F238E27FC236}">
                <a16:creationId xmlns:a16="http://schemas.microsoft.com/office/drawing/2014/main" id="{8CC8379E-3C98-B1B7-BBA0-8AAA9FFF75E0}"/>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1426" name="Straight Connector 533">
            <a:extLst>
              <a:ext uri="{FF2B5EF4-FFF2-40B4-BE49-F238E27FC236}">
                <a16:creationId xmlns:a16="http://schemas.microsoft.com/office/drawing/2014/main" id="{B47B658E-F78A-E67E-9B51-D5F360419CAB}"/>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427" name="Straight Connector 535">
            <a:extLst>
              <a:ext uri="{FF2B5EF4-FFF2-40B4-BE49-F238E27FC236}">
                <a16:creationId xmlns:a16="http://schemas.microsoft.com/office/drawing/2014/main" id="{31F40302-C88B-80D5-AA64-8AC99941AC56}"/>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428" name="Straight Connector 537">
            <a:extLst>
              <a:ext uri="{FF2B5EF4-FFF2-40B4-BE49-F238E27FC236}">
                <a16:creationId xmlns:a16="http://schemas.microsoft.com/office/drawing/2014/main" id="{1F845099-EF47-59B2-6773-1B4EF3F5EB32}"/>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133350</xdr:rowOff>
    </xdr:from>
    <xdr:to>
      <xdr:col>6</xdr:col>
      <xdr:colOff>0</xdr:colOff>
      <xdr:row>73</xdr:row>
      <xdr:rowOff>47625</xdr:rowOff>
    </xdr:to>
    <xdr:grpSp>
      <xdr:nvGrpSpPr>
        <xdr:cNvPr id="1429" name="Group 1008">
          <a:extLst>
            <a:ext uri="{FF2B5EF4-FFF2-40B4-BE49-F238E27FC236}">
              <a16:creationId xmlns:a16="http://schemas.microsoft.com/office/drawing/2014/main" id="{AA783CE4-74E0-47D1-95E8-CCFBBE72D2BA}"/>
            </a:ext>
          </a:extLst>
        </xdr:cNvPr>
        <xdr:cNvGrpSpPr>
          <a:grpSpLocks/>
        </xdr:cNvGrpSpPr>
      </xdr:nvGrpSpPr>
      <xdr:grpSpPr bwMode="auto">
        <a:xfrm>
          <a:off x="1803400" y="14490700"/>
          <a:ext cx="0" cy="104775"/>
          <a:chOff x="5475762" y="47760700"/>
          <a:chExt cx="314325" cy="230209"/>
        </a:xfrm>
      </xdr:grpSpPr>
      <xdr:cxnSp macro="">
        <xdr:nvCxnSpPr>
          <xdr:cNvPr id="1430" name="Straight Connector 1429">
            <a:extLst>
              <a:ext uri="{FF2B5EF4-FFF2-40B4-BE49-F238E27FC236}">
                <a16:creationId xmlns:a16="http://schemas.microsoft.com/office/drawing/2014/main" id="{241C2E31-B7F9-1D0D-AB3A-71735B059656}"/>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431" name="Straight Connector 529">
            <a:extLst>
              <a:ext uri="{FF2B5EF4-FFF2-40B4-BE49-F238E27FC236}">
                <a16:creationId xmlns:a16="http://schemas.microsoft.com/office/drawing/2014/main" id="{A58DB5DC-C607-BB2D-BA9F-0DCE77D62F42}"/>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1432" name="Straight Connector 531">
            <a:extLst>
              <a:ext uri="{FF2B5EF4-FFF2-40B4-BE49-F238E27FC236}">
                <a16:creationId xmlns:a16="http://schemas.microsoft.com/office/drawing/2014/main" id="{7D621591-4E1B-9513-A7FD-03F42B692FF2}"/>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1433" name="Straight Connector 533">
            <a:extLst>
              <a:ext uri="{FF2B5EF4-FFF2-40B4-BE49-F238E27FC236}">
                <a16:creationId xmlns:a16="http://schemas.microsoft.com/office/drawing/2014/main" id="{1D203285-25CF-7E6E-9355-AD8600F30BBF}"/>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434" name="Straight Connector 535">
            <a:extLst>
              <a:ext uri="{FF2B5EF4-FFF2-40B4-BE49-F238E27FC236}">
                <a16:creationId xmlns:a16="http://schemas.microsoft.com/office/drawing/2014/main" id="{FEAACC1E-305E-A25B-321F-9E6321BD1276}"/>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435" name="Straight Connector 537">
            <a:extLst>
              <a:ext uri="{FF2B5EF4-FFF2-40B4-BE49-F238E27FC236}">
                <a16:creationId xmlns:a16="http://schemas.microsoft.com/office/drawing/2014/main" id="{5CE0D304-16FF-492E-79D8-A045CF7B7546}"/>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133350</xdr:rowOff>
    </xdr:from>
    <xdr:to>
      <xdr:col>6</xdr:col>
      <xdr:colOff>0</xdr:colOff>
      <xdr:row>73</xdr:row>
      <xdr:rowOff>57150</xdr:rowOff>
    </xdr:to>
    <xdr:grpSp>
      <xdr:nvGrpSpPr>
        <xdr:cNvPr id="1436" name="Group 1008">
          <a:extLst>
            <a:ext uri="{FF2B5EF4-FFF2-40B4-BE49-F238E27FC236}">
              <a16:creationId xmlns:a16="http://schemas.microsoft.com/office/drawing/2014/main" id="{B25D46D0-A02A-46C6-B9B1-FA821CC1EB07}"/>
            </a:ext>
          </a:extLst>
        </xdr:cNvPr>
        <xdr:cNvGrpSpPr>
          <a:grpSpLocks/>
        </xdr:cNvGrpSpPr>
      </xdr:nvGrpSpPr>
      <xdr:grpSpPr bwMode="auto">
        <a:xfrm>
          <a:off x="1803400" y="14490700"/>
          <a:ext cx="0" cy="114300"/>
          <a:chOff x="5475762" y="47760700"/>
          <a:chExt cx="314325" cy="230209"/>
        </a:xfrm>
      </xdr:grpSpPr>
      <xdr:cxnSp macro="">
        <xdr:nvCxnSpPr>
          <xdr:cNvPr id="1437" name="Straight Connector 1436">
            <a:extLst>
              <a:ext uri="{FF2B5EF4-FFF2-40B4-BE49-F238E27FC236}">
                <a16:creationId xmlns:a16="http://schemas.microsoft.com/office/drawing/2014/main" id="{E3345CFC-0083-C676-FE4E-3686853A138A}"/>
              </a:ext>
            </a:extLst>
          </xdr:cNvPr>
          <xdr:cNvCxnSpPr/>
        </xdr:nvCxnSpPr>
        <xdr:spPr bwMode="auto">
          <a:xfrm>
            <a:off x="5758655" y="4785662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438" name="Straight Connector 529">
            <a:extLst>
              <a:ext uri="{FF2B5EF4-FFF2-40B4-BE49-F238E27FC236}">
                <a16:creationId xmlns:a16="http://schemas.microsoft.com/office/drawing/2014/main" id="{D2F1E192-E528-B7C4-73DB-D455FD9D6346}"/>
              </a:ext>
            </a:extLst>
          </xdr:cNvPr>
          <xdr:cNvCxnSpPr>
            <a:cxnSpLocks noChangeShapeType="1"/>
          </xdr:cNvCxnSpPr>
        </xdr:nvCxnSpPr>
        <xdr:spPr bwMode="auto">
          <a:xfrm rot="5400000">
            <a:off x="5758655" y="47856620"/>
            <a:ext cx="0" cy="0"/>
          </a:xfrm>
          <a:prstGeom prst="line">
            <a:avLst/>
          </a:prstGeom>
          <a:grpFill/>
          <a:ln w="9525" algn="ctr">
            <a:solidFill>
              <a:srgbClr val="000000"/>
            </a:solidFill>
            <a:round/>
            <a:headEnd/>
            <a:tailEnd/>
          </a:ln>
        </xdr:spPr>
      </xdr:cxnSp>
      <xdr:cxnSp macro="">
        <xdr:nvCxnSpPr>
          <xdr:cNvPr id="1439" name="Straight Connector 531">
            <a:extLst>
              <a:ext uri="{FF2B5EF4-FFF2-40B4-BE49-F238E27FC236}">
                <a16:creationId xmlns:a16="http://schemas.microsoft.com/office/drawing/2014/main" id="{5B523820-6FF5-AA99-D6F6-65A3BD8F7EA1}"/>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cxnSp macro="">
        <xdr:nvCxnSpPr>
          <xdr:cNvPr id="1440" name="Straight Connector 533">
            <a:extLst>
              <a:ext uri="{FF2B5EF4-FFF2-40B4-BE49-F238E27FC236}">
                <a16:creationId xmlns:a16="http://schemas.microsoft.com/office/drawing/2014/main" id="{EE213CE3-742B-8201-E189-1BF1953935CD}"/>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1441" name="Straight Connector 535">
            <a:extLst>
              <a:ext uri="{FF2B5EF4-FFF2-40B4-BE49-F238E27FC236}">
                <a16:creationId xmlns:a16="http://schemas.microsoft.com/office/drawing/2014/main" id="{46BE2E05-B719-8CC8-45B2-16F9F319DACE}"/>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1442" name="Straight Connector 537">
            <a:extLst>
              <a:ext uri="{FF2B5EF4-FFF2-40B4-BE49-F238E27FC236}">
                <a16:creationId xmlns:a16="http://schemas.microsoft.com/office/drawing/2014/main" id="{F9BB9DFB-03D3-27CE-D4D2-5306DFD968B3}"/>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443" name="Group 1008">
          <a:extLst>
            <a:ext uri="{FF2B5EF4-FFF2-40B4-BE49-F238E27FC236}">
              <a16:creationId xmlns:a16="http://schemas.microsoft.com/office/drawing/2014/main" id="{8FF10C68-6FEF-45A1-8F2E-BEEA459D9E74}"/>
            </a:ext>
          </a:extLst>
        </xdr:cNvPr>
        <xdr:cNvGrpSpPr>
          <a:grpSpLocks/>
        </xdr:cNvGrpSpPr>
      </xdr:nvGrpSpPr>
      <xdr:grpSpPr bwMode="auto">
        <a:xfrm>
          <a:off x="1803400" y="14462125"/>
          <a:ext cx="0" cy="104775"/>
          <a:chOff x="5475762" y="47760700"/>
          <a:chExt cx="314325" cy="230209"/>
        </a:xfrm>
      </xdr:grpSpPr>
      <xdr:cxnSp macro="">
        <xdr:nvCxnSpPr>
          <xdr:cNvPr id="1444" name="Straight Connector 1443">
            <a:extLst>
              <a:ext uri="{FF2B5EF4-FFF2-40B4-BE49-F238E27FC236}">
                <a16:creationId xmlns:a16="http://schemas.microsoft.com/office/drawing/2014/main" id="{CB8008DF-A551-6AAB-1517-CCEAE14CD2F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445" name="Straight Connector 529">
            <a:extLst>
              <a:ext uri="{FF2B5EF4-FFF2-40B4-BE49-F238E27FC236}">
                <a16:creationId xmlns:a16="http://schemas.microsoft.com/office/drawing/2014/main" id="{66FA7E9B-91BC-9570-6B4A-D920631A569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446" name="Straight Connector 531">
            <a:extLst>
              <a:ext uri="{FF2B5EF4-FFF2-40B4-BE49-F238E27FC236}">
                <a16:creationId xmlns:a16="http://schemas.microsoft.com/office/drawing/2014/main" id="{BA63EFAE-3F9E-418B-8528-A2615D2BD58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447" name="Straight Connector 533">
            <a:extLst>
              <a:ext uri="{FF2B5EF4-FFF2-40B4-BE49-F238E27FC236}">
                <a16:creationId xmlns:a16="http://schemas.microsoft.com/office/drawing/2014/main" id="{0F0BE847-1445-412C-B6ED-6774839E797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48" name="Straight Connector 535">
            <a:extLst>
              <a:ext uri="{FF2B5EF4-FFF2-40B4-BE49-F238E27FC236}">
                <a16:creationId xmlns:a16="http://schemas.microsoft.com/office/drawing/2014/main" id="{24497823-9B6D-AA75-6E10-89718989B9F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49" name="Straight Connector 537">
            <a:extLst>
              <a:ext uri="{FF2B5EF4-FFF2-40B4-BE49-F238E27FC236}">
                <a16:creationId xmlns:a16="http://schemas.microsoft.com/office/drawing/2014/main" id="{ED2A64C5-4879-617A-5D89-E5BE6817BD0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450" name="Group 1008">
          <a:extLst>
            <a:ext uri="{FF2B5EF4-FFF2-40B4-BE49-F238E27FC236}">
              <a16:creationId xmlns:a16="http://schemas.microsoft.com/office/drawing/2014/main" id="{81223494-9A73-4789-8043-38BEFAF0373D}"/>
            </a:ext>
          </a:extLst>
        </xdr:cNvPr>
        <xdr:cNvGrpSpPr>
          <a:grpSpLocks/>
        </xdr:cNvGrpSpPr>
      </xdr:nvGrpSpPr>
      <xdr:grpSpPr bwMode="auto">
        <a:xfrm>
          <a:off x="1803400" y="14462125"/>
          <a:ext cx="0" cy="104775"/>
          <a:chOff x="5475762" y="47760700"/>
          <a:chExt cx="314325" cy="230209"/>
        </a:xfrm>
      </xdr:grpSpPr>
      <xdr:cxnSp macro="">
        <xdr:nvCxnSpPr>
          <xdr:cNvPr id="1451" name="Straight Connector 1450">
            <a:extLst>
              <a:ext uri="{FF2B5EF4-FFF2-40B4-BE49-F238E27FC236}">
                <a16:creationId xmlns:a16="http://schemas.microsoft.com/office/drawing/2014/main" id="{DD1FD04E-79E7-109B-0137-8DC6D5E59AF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452" name="Straight Connector 529">
            <a:extLst>
              <a:ext uri="{FF2B5EF4-FFF2-40B4-BE49-F238E27FC236}">
                <a16:creationId xmlns:a16="http://schemas.microsoft.com/office/drawing/2014/main" id="{B10FCA9E-1799-65AC-CB3E-F9980A8140B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453" name="Straight Connector 531">
            <a:extLst>
              <a:ext uri="{FF2B5EF4-FFF2-40B4-BE49-F238E27FC236}">
                <a16:creationId xmlns:a16="http://schemas.microsoft.com/office/drawing/2014/main" id="{CE843AA0-5B3E-41D6-3380-F589D87A13E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454" name="Straight Connector 533">
            <a:extLst>
              <a:ext uri="{FF2B5EF4-FFF2-40B4-BE49-F238E27FC236}">
                <a16:creationId xmlns:a16="http://schemas.microsoft.com/office/drawing/2014/main" id="{6F848D54-7265-9161-152A-A65DAB2D257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55" name="Straight Connector 535">
            <a:extLst>
              <a:ext uri="{FF2B5EF4-FFF2-40B4-BE49-F238E27FC236}">
                <a16:creationId xmlns:a16="http://schemas.microsoft.com/office/drawing/2014/main" id="{BA7D4F56-607B-41C4-9BF9-25F03E26106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56" name="Straight Connector 537">
            <a:extLst>
              <a:ext uri="{FF2B5EF4-FFF2-40B4-BE49-F238E27FC236}">
                <a16:creationId xmlns:a16="http://schemas.microsoft.com/office/drawing/2014/main" id="{5C877D45-6268-DC56-1B7A-26B2A8D553E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457" name="Group 1008">
          <a:extLst>
            <a:ext uri="{FF2B5EF4-FFF2-40B4-BE49-F238E27FC236}">
              <a16:creationId xmlns:a16="http://schemas.microsoft.com/office/drawing/2014/main" id="{D6F95D16-BC96-4398-821A-4228CD198D55}"/>
            </a:ext>
          </a:extLst>
        </xdr:cNvPr>
        <xdr:cNvGrpSpPr>
          <a:grpSpLocks/>
        </xdr:cNvGrpSpPr>
      </xdr:nvGrpSpPr>
      <xdr:grpSpPr bwMode="auto">
        <a:xfrm>
          <a:off x="1803400" y="14462125"/>
          <a:ext cx="0" cy="104775"/>
          <a:chOff x="5475762" y="47760700"/>
          <a:chExt cx="314325" cy="230209"/>
        </a:xfrm>
      </xdr:grpSpPr>
      <xdr:cxnSp macro="">
        <xdr:nvCxnSpPr>
          <xdr:cNvPr id="1458" name="Straight Connector 1457">
            <a:extLst>
              <a:ext uri="{FF2B5EF4-FFF2-40B4-BE49-F238E27FC236}">
                <a16:creationId xmlns:a16="http://schemas.microsoft.com/office/drawing/2014/main" id="{A807DA4A-ACE6-1CD5-7E81-3603D8E0989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459" name="Straight Connector 529">
            <a:extLst>
              <a:ext uri="{FF2B5EF4-FFF2-40B4-BE49-F238E27FC236}">
                <a16:creationId xmlns:a16="http://schemas.microsoft.com/office/drawing/2014/main" id="{BB5CB81B-B8BD-680D-39E2-2D30C466C87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460" name="Straight Connector 531">
            <a:extLst>
              <a:ext uri="{FF2B5EF4-FFF2-40B4-BE49-F238E27FC236}">
                <a16:creationId xmlns:a16="http://schemas.microsoft.com/office/drawing/2014/main" id="{6D6CE7A6-ACD5-CB10-2381-F262F8EF521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461" name="Straight Connector 533">
            <a:extLst>
              <a:ext uri="{FF2B5EF4-FFF2-40B4-BE49-F238E27FC236}">
                <a16:creationId xmlns:a16="http://schemas.microsoft.com/office/drawing/2014/main" id="{5D990873-51B9-16D9-699D-E62660D00CA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62" name="Straight Connector 535">
            <a:extLst>
              <a:ext uri="{FF2B5EF4-FFF2-40B4-BE49-F238E27FC236}">
                <a16:creationId xmlns:a16="http://schemas.microsoft.com/office/drawing/2014/main" id="{B359BEA7-E8E7-69E4-8831-41EEC197800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63" name="Straight Connector 537">
            <a:extLst>
              <a:ext uri="{FF2B5EF4-FFF2-40B4-BE49-F238E27FC236}">
                <a16:creationId xmlns:a16="http://schemas.microsoft.com/office/drawing/2014/main" id="{187FA52A-CB9A-2758-8C6D-7D9030443274}"/>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464" name="Group 1008">
          <a:extLst>
            <a:ext uri="{FF2B5EF4-FFF2-40B4-BE49-F238E27FC236}">
              <a16:creationId xmlns:a16="http://schemas.microsoft.com/office/drawing/2014/main" id="{6FCE3CCA-A207-411F-B312-8475B5A689A3}"/>
            </a:ext>
          </a:extLst>
        </xdr:cNvPr>
        <xdr:cNvGrpSpPr>
          <a:grpSpLocks/>
        </xdr:cNvGrpSpPr>
      </xdr:nvGrpSpPr>
      <xdr:grpSpPr bwMode="auto">
        <a:xfrm>
          <a:off x="1803400" y="14462125"/>
          <a:ext cx="0" cy="104775"/>
          <a:chOff x="5475762" y="47760700"/>
          <a:chExt cx="314325" cy="230209"/>
        </a:xfrm>
      </xdr:grpSpPr>
      <xdr:cxnSp macro="">
        <xdr:nvCxnSpPr>
          <xdr:cNvPr id="1465" name="Straight Connector 1464">
            <a:extLst>
              <a:ext uri="{FF2B5EF4-FFF2-40B4-BE49-F238E27FC236}">
                <a16:creationId xmlns:a16="http://schemas.microsoft.com/office/drawing/2014/main" id="{828F1A04-4C84-AD90-5346-6B2E932428F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466" name="Straight Connector 529">
            <a:extLst>
              <a:ext uri="{FF2B5EF4-FFF2-40B4-BE49-F238E27FC236}">
                <a16:creationId xmlns:a16="http://schemas.microsoft.com/office/drawing/2014/main" id="{C53DA44B-B31E-988C-66B4-CD2B9784BA0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467" name="Straight Connector 531">
            <a:extLst>
              <a:ext uri="{FF2B5EF4-FFF2-40B4-BE49-F238E27FC236}">
                <a16:creationId xmlns:a16="http://schemas.microsoft.com/office/drawing/2014/main" id="{2000810B-0661-0FBB-56DC-F1AD1869726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468" name="Straight Connector 533">
            <a:extLst>
              <a:ext uri="{FF2B5EF4-FFF2-40B4-BE49-F238E27FC236}">
                <a16:creationId xmlns:a16="http://schemas.microsoft.com/office/drawing/2014/main" id="{352192CA-65BE-D3E0-3796-FDE4403727F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69" name="Straight Connector 535">
            <a:extLst>
              <a:ext uri="{FF2B5EF4-FFF2-40B4-BE49-F238E27FC236}">
                <a16:creationId xmlns:a16="http://schemas.microsoft.com/office/drawing/2014/main" id="{3DC8D165-E897-900A-2A02-AA003397D1A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70" name="Straight Connector 537">
            <a:extLst>
              <a:ext uri="{FF2B5EF4-FFF2-40B4-BE49-F238E27FC236}">
                <a16:creationId xmlns:a16="http://schemas.microsoft.com/office/drawing/2014/main" id="{BF9EFFC5-6548-C85A-0E45-333E5299197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471" name="Group 1008">
          <a:extLst>
            <a:ext uri="{FF2B5EF4-FFF2-40B4-BE49-F238E27FC236}">
              <a16:creationId xmlns:a16="http://schemas.microsoft.com/office/drawing/2014/main" id="{EF085E14-77F0-4567-A74C-C46149B0519F}"/>
            </a:ext>
          </a:extLst>
        </xdr:cNvPr>
        <xdr:cNvGrpSpPr>
          <a:grpSpLocks/>
        </xdr:cNvGrpSpPr>
      </xdr:nvGrpSpPr>
      <xdr:grpSpPr bwMode="auto">
        <a:xfrm>
          <a:off x="1803400" y="14462125"/>
          <a:ext cx="0" cy="104775"/>
          <a:chOff x="5475762" y="47760700"/>
          <a:chExt cx="314325" cy="230209"/>
        </a:xfrm>
      </xdr:grpSpPr>
      <xdr:cxnSp macro="">
        <xdr:nvCxnSpPr>
          <xdr:cNvPr id="1472" name="Straight Connector 1471">
            <a:extLst>
              <a:ext uri="{FF2B5EF4-FFF2-40B4-BE49-F238E27FC236}">
                <a16:creationId xmlns:a16="http://schemas.microsoft.com/office/drawing/2014/main" id="{693B7F42-9DD9-F828-2C5B-31058D652F9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473" name="Straight Connector 529">
            <a:extLst>
              <a:ext uri="{FF2B5EF4-FFF2-40B4-BE49-F238E27FC236}">
                <a16:creationId xmlns:a16="http://schemas.microsoft.com/office/drawing/2014/main" id="{5F717595-D42E-D808-7F09-16A372DF17C4}"/>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474" name="Straight Connector 531">
            <a:extLst>
              <a:ext uri="{FF2B5EF4-FFF2-40B4-BE49-F238E27FC236}">
                <a16:creationId xmlns:a16="http://schemas.microsoft.com/office/drawing/2014/main" id="{6A396C3B-B995-00C2-ACBA-D896AE16DD4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475" name="Straight Connector 533">
            <a:extLst>
              <a:ext uri="{FF2B5EF4-FFF2-40B4-BE49-F238E27FC236}">
                <a16:creationId xmlns:a16="http://schemas.microsoft.com/office/drawing/2014/main" id="{E0F0E32C-5B63-DFFD-DA4A-D777B5B2DAA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76" name="Straight Connector 535">
            <a:extLst>
              <a:ext uri="{FF2B5EF4-FFF2-40B4-BE49-F238E27FC236}">
                <a16:creationId xmlns:a16="http://schemas.microsoft.com/office/drawing/2014/main" id="{B6216BA8-425C-7BBD-E4F8-6C52F8F24C4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77" name="Straight Connector 537">
            <a:extLst>
              <a:ext uri="{FF2B5EF4-FFF2-40B4-BE49-F238E27FC236}">
                <a16:creationId xmlns:a16="http://schemas.microsoft.com/office/drawing/2014/main" id="{F32DC774-63F8-0536-FAC6-8AA27E9AFF54}"/>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478" name="Group 1008">
          <a:extLst>
            <a:ext uri="{FF2B5EF4-FFF2-40B4-BE49-F238E27FC236}">
              <a16:creationId xmlns:a16="http://schemas.microsoft.com/office/drawing/2014/main" id="{53C23717-9C35-4D9F-B708-9C0229E29B27}"/>
            </a:ext>
          </a:extLst>
        </xdr:cNvPr>
        <xdr:cNvGrpSpPr>
          <a:grpSpLocks/>
        </xdr:cNvGrpSpPr>
      </xdr:nvGrpSpPr>
      <xdr:grpSpPr bwMode="auto">
        <a:xfrm>
          <a:off x="1803400" y="14462125"/>
          <a:ext cx="0" cy="104775"/>
          <a:chOff x="5475762" y="47760700"/>
          <a:chExt cx="314325" cy="230209"/>
        </a:xfrm>
      </xdr:grpSpPr>
      <xdr:cxnSp macro="">
        <xdr:nvCxnSpPr>
          <xdr:cNvPr id="1479" name="Straight Connector 1478">
            <a:extLst>
              <a:ext uri="{FF2B5EF4-FFF2-40B4-BE49-F238E27FC236}">
                <a16:creationId xmlns:a16="http://schemas.microsoft.com/office/drawing/2014/main" id="{963DA06A-EB37-B15B-25F7-27A15647B3E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480" name="Straight Connector 529">
            <a:extLst>
              <a:ext uri="{FF2B5EF4-FFF2-40B4-BE49-F238E27FC236}">
                <a16:creationId xmlns:a16="http://schemas.microsoft.com/office/drawing/2014/main" id="{8AADA340-EAD3-A24F-997D-E21A118E4D8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481" name="Straight Connector 531">
            <a:extLst>
              <a:ext uri="{FF2B5EF4-FFF2-40B4-BE49-F238E27FC236}">
                <a16:creationId xmlns:a16="http://schemas.microsoft.com/office/drawing/2014/main" id="{854E01D2-2FA6-4FF4-7986-581AB129312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482" name="Straight Connector 533">
            <a:extLst>
              <a:ext uri="{FF2B5EF4-FFF2-40B4-BE49-F238E27FC236}">
                <a16:creationId xmlns:a16="http://schemas.microsoft.com/office/drawing/2014/main" id="{E4D3DA7D-2128-0A08-1BAC-D1550A93F7E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83" name="Straight Connector 535">
            <a:extLst>
              <a:ext uri="{FF2B5EF4-FFF2-40B4-BE49-F238E27FC236}">
                <a16:creationId xmlns:a16="http://schemas.microsoft.com/office/drawing/2014/main" id="{94178DFF-EC46-6EC1-7584-8EBA2E0E82E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84" name="Straight Connector 537">
            <a:extLst>
              <a:ext uri="{FF2B5EF4-FFF2-40B4-BE49-F238E27FC236}">
                <a16:creationId xmlns:a16="http://schemas.microsoft.com/office/drawing/2014/main" id="{85BEE3A6-0481-FA9A-9916-2EC7A762EAC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485" name="Group 1008">
          <a:extLst>
            <a:ext uri="{FF2B5EF4-FFF2-40B4-BE49-F238E27FC236}">
              <a16:creationId xmlns:a16="http://schemas.microsoft.com/office/drawing/2014/main" id="{114119B4-0D2D-4549-9DD9-6A16FB16A970}"/>
            </a:ext>
          </a:extLst>
        </xdr:cNvPr>
        <xdr:cNvGrpSpPr>
          <a:grpSpLocks/>
        </xdr:cNvGrpSpPr>
      </xdr:nvGrpSpPr>
      <xdr:grpSpPr bwMode="auto">
        <a:xfrm>
          <a:off x="1803400" y="14462125"/>
          <a:ext cx="0" cy="104775"/>
          <a:chOff x="5475762" y="47760700"/>
          <a:chExt cx="314325" cy="230209"/>
        </a:xfrm>
      </xdr:grpSpPr>
      <xdr:cxnSp macro="">
        <xdr:nvCxnSpPr>
          <xdr:cNvPr id="1486" name="Straight Connector 1485">
            <a:extLst>
              <a:ext uri="{FF2B5EF4-FFF2-40B4-BE49-F238E27FC236}">
                <a16:creationId xmlns:a16="http://schemas.microsoft.com/office/drawing/2014/main" id="{41E70CA0-AA13-5910-FE2A-A0F67785274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487" name="Straight Connector 529">
            <a:extLst>
              <a:ext uri="{FF2B5EF4-FFF2-40B4-BE49-F238E27FC236}">
                <a16:creationId xmlns:a16="http://schemas.microsoft.com/office/drawing/2014/main" id="{E23E365E-01B1-6FF9-E775-EF567060AFD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488" name="Straight Connector 531">
            <a:extLst>
              <a:ext uri="{FF2B5EF4-FFF2-40B4-BE49-F238E27FC236}">
                <a16:creationId xmlns:a16="http://schemas.microsoft.com/office/drawing/2014/main" id="{605BA57C-F75D-F222-173A-93C26C37DB3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489" name="Straight Connector 533">
            <a:extLst>
              <a:ext uri="{FF2B5EF4-FFF2-40B4-BE49-F238E27FC236}">
                <a16:creationId xmlns:a16="http://schemas.microsoft.com/office/drawing/2014/main" id="{2F628D0D-A23E-DE92-8B4E-90AF124F77E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90" name="Straight Connector 535">
            <a:extLst>
              <a:ext uri="{FF2B5EF4-FFF2-40B4-BE49-F238E27FC236}">
                <a16:creationId xmlns:a16="http://schemas.microsoft.com/office/drawing/2014/main" id="{3A2B72E0-4700-2E9A-210B-30CF1D32960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91" name="Straight Connector 537">
            <a:extLst>
              <a:ext uri="{FF2B5EF4-FFF2-40B4-BE49-F238E27FC236}">
                <a16:creationId xmlns:a16="http://schemas.microsoft.com/office/drawing/2014/main" id="{D8CF3386-2439-702F-F2E5-4EDC225141D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492" name="Group 1008">
          <a:extLst>
            <a:ext uri="{FF2B5EF4-FFF2-40B4-BE49-F238E27FC236}">
              <a16:creationId xmlns:a16="http://schemas.microsoft.com/office/drawing/2014/main" id="{AFEC6586-6911-42AB-B7A6-F512CB826748}"/>
            </a:ext>
          </a:extLst>
        </xdr:cNvPr>
        <xdr:cNvGrpSpPr>
          <a:grpSpLocks/>
        </xdr:cNvGrpSpPr>
      </xdr:nvGrpSpPr>
      <xdr:grpSpPr bwMode="auto">
        <a:xfrm>
          <a:off x="1803400" y="14462125"/>
          <a:ext cx="0" cy="104775"/>
          <a:chOff x="5475762" y="47760700"/>
          <a:chExt cx="314325" cy="230209"/>
        </a:xfrm>
      </xdr:grpSpPr>
      <xdr:cxnSp macro="">
        <xdr:nvCxnSpPr>
          <xdr:cNvPr id="1493" name="Straight Connector 1492">
            <a:extLst>
              <a:ext uri="{FF2B5EF4-FFF2-40B4-BE49-F238E27FC236}">
                <a16:creationId xmlns:a16="http://schemas.microsoft.com/office/drawing/2014/main" id="{EE340273-BFBD-28B3-AEC7-DFB58319DEA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494" name="Straight Connector 529">
            <a:extLst>
              <a:ext uri="{FF2B5EF4-FFF2-40B4-BE49-F238E27FC236}">
                <a16:creationId xmlns:a16="http://schemas.microsoft.com/office/drawing/2014/main" id="{9C654EDA-51B8-78D9-C89E-F61725C1FD6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495" name="Straight Connector 531">
            <a:extLst>
              <a:ext uri="{FF2B5EF4-FFF2-40B4-BE49-F238E27FC236}">
                <a16:creationId xmlns:a16="http://schemas.microsoft.com/office/drawing/2014/main" id="{4AE605EC-7359-4170-66B0-777AC39DB2E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496" name="Straight Connector 533">
            <a:extLst>
              <a:ext uri="{FF2B5EF4-FFF2-40B4-BE49-F238E27FC236}">
                <a16:creationId xmlns:a16="http://schemas.microsoft.com/office/drawing/2014/main" id="{789D9DBB-F5B9-E14E-3174-1866B63BF7F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97" name="Straight Connector 535">
            <a:extLst>
              <a:ext uri="{FF2B5EF4-FFF2-40B4-BE49-F238E27FC236}">
                <a16:creationId xmlns:a16="http://schemas.microsoft.com/office/drawing/2014/main" id="{3999EC2E-F80C-FC6B-6F21-301F75845FA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498" name="Straight Connector 537">
            <a:extLst>
              <a:ext uri="{FF2B5EF4-FFF2-40B4-BE49-F238E27FC236}">
                <a16:creationId xmlns:a16="http://schemas.microsoft.com/office/drawing/2014/main" id="{B14D3C4F-2A5D-DA80-634E-78B88319F78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499" name="Group 1008">
          <a:extLst>
            <a:ext uri="{FF2B5EF4-FFF2-40B4-BE49-F238E27FC236}">
              <a16:creationId xmlns:a16="http://schemas.microsoft.com/office/drawing/2014/main" id="{D91928FD-927A-48C8-ACE2-167BDB92B073}"/>
            </a:ext>
          </a:extLst>
        </xdr:cNvPr>
        <xdr:cNvGrpSpPr>
          <a:grpSpLocks/>
        </xdr:cNvGrpSpPr>
      </xdr:nvGrpSpPr>
      <xdr:grpSpPr bwMode="auto">
        <a:xfrm>
          <a:off x="1803400" y="14462125"/>
          <a:ext cx="0" cy="104775"/>
          <a:chOff x="5475762" y="47760700"/>
          <a:chExt cx="314325" cy="230209"/>
        </a:xfrm>
      </xdr:grpSpPr>
      <xdr:cxnSp macro="">
        <xdr:nvCxnSpPr>
          <xdr:cNvPr id="1500" name="Straight Connector 1499">
            <a:extLst>
              <a:ext uri="{FF2B5EF4-FFF2-40B4-BE49-F238E27FC236}">
                <a16:creationId xmlns:a16="http://schemas.microsoft.com/office/drawing/2014/main" id="{8D2BF1E0-B777-0850-F02A-E1E4DD55D41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501" name="Straight Connector 529">
            <a:extLst>
              <a:ext uri="{FF2B5EF4-FFF2-40B4-BE49-F238E27FC236}">
                <a16:creationId xmlns:a16="http://schemas.microsoft.com/office/drawing/2014/main" id="{9818CA4C-D3FE-6577-D5C5-0DAD6EBE434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502" name="Straight Connector 531">
            <a:extLst>
              <a:ext uri="{FF2B5EF4-FFF2-40B4-BE49-F238E27FC236}">
                <a16:creationId xmlns:a16="http://schemas.microsoft.com/office/drawing/2014/main" id="{7B1336AF-24EF-EEFC-959A-8900D0695C7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503" name="Straight Connector 533">
            <a:extLst>
              <a:ext uri="{FF2B5EF4-FFF2-40B4-BE49-F238E27FC236}">
                <a16:creationId xmlns:a16="http://schemas.microsoft.com/office/drawing/2014/main" id="{505F7F16-FE8C-6199-6C89-BAC88FBC8BE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04" name="Straight Connector 535">
            <a:extLst>
              <a:ext uri="{FF2B5EF4-FFF2-40B4-BE49-F238E27FC236}">
                <a16:creationId xmlns:a16="http://schemas.microsoft.com/office/drawing/2014/main" id="{AEB9F7AA-F36D-06D8-2D1C-D635A3F49DF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05" name="Straight Connector 537">
            <a:extLst>
              <a:ext uri="{FF2B5EF4-FFF2-40B4-BE49-F238E27FC236}">
                <a16:creationId xmlns:a16="http://schemas.microsoft.com/office/drawing/2014/main" id="{22FAB172-6AF2-0905-012A-4D7258AFA3A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506" name="Group 1008">
          <a:extLst>
            <a:ext uri="{FF2B5EF4-FFF2-40B4-BE49-F238E27FC236}">
              <a16:creationId xmlns:a16="http://schemas.microsoft.com/office/drawing/2014/main" id="{E26E6C6C-856F-4BDD-99B8-AAE41B92F2D4}"/>
            </a:ext>
          </a:extLst>
        </xdr:cNvPr>
        <xdr:cNvGrpSpPr>
          <a:grpSpLocks/>
        </xdr:cNvGrpSpPr>
      </xdr:nvGrpSpPr>
      <xdr:grpSpPr bwMode="auto">
        <a:xfrm>
          <a:off x="1803400" y="14462125"/>
          <a:ext cx="0" cy="104775"/>
          <a:chOff x="5475762" y="47760700"/>
          <a:chExt cx="314325" cy="230209"/>
        </a:xfrm>
      </xdr:grpSpPr>
      <xdr:cxnSp macro="">
        <xdr:nvCxnSpPr>
          <xdr:cNvPr id="1507" name="Straight Connector 1506">
            <a:extLst>
              <a:ext uri="{FF2B5EF4-FFF2-40B4-BE49-F238E27FC236}">
                <a16:creationId xmlns:a16="http://schemas.microsoft.com/office/drawing/2014/main" id="{0227BEC0-075C-6519-35B8-564085288D2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508" name="Straight Connector 529">
            <a:extLst>
              <a:ext uri="{FF2B5EF4-FFF2-40B4-BE49-F238E27FC236}">
                <a16:creationId xmlns:a16="http://schemas.microsoft.com/office/drawing/2014/main" id="{4F24DDEF-3DBB-B587-2F1E-637F24351DE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509" name="Straight Connector 531">
            <a:extLst>
              <a:ext uri="{FF2B5EF4-FFF2-40B4-BE49-F238E27FC236}">
                <a16:creationId xmlns:a16="http://schemas.microsoft.com/office/drawing/2014/main" id="{05E129EF-CE90-B01A-62DD-468BC40A0F5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510" name="Straight Connector 533">
            <a:extLst>
              <a:ext uri="{FF2B5EF4-FFF2-40B4-BE49-F238E27FC236}">
                <a16:creationId xmlns:a16="http://schemas.microsoft.com/office/drawing/2014/main" id="{1ADDD07D-1867-15D4-C3B9-4D2252E76D3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11" name="Straight Connector 535">
            <a:extLst>
              <a:ext uri="{FF2B5EF4-FFF2-40B4-BE49-F238E27FC236}">
                <a16:creationId xmlns:a16="http://schemas.microsoft.com/office/drawing/2014/main" id="{78F6DC38-3691-24F0-009A-D0147AC0316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12" name="Straight Connector 537">
            <a:extLst>
              <a:ext uri="{FF2B5EF4-FFF2-40B4-BE49-F238E27FC236}">
                <a16:creationId xmlns:a16="http://schemas.microsoft.com/office/drawing/2014/main" id="{F72AFCB4-113C-99F6-CEB7-E43335F9457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513" name="Group 1008">
          <a:extLst>
            <a:ext uri="{FF2B5EF4-FFF2-40B4-BE49-F238E27FC236}">
              <a16:creationId xmlns:a16="http://schemas.microsoft.com/office/drawing/2014/main" id="{F36ABCC7-E7EE-4EAD-9C78-7F3821B608D9}"/>
            </a:ext>
          </a:extLst>
        </xdr:cNvPr>
        <xdr:cNvGrpSpPr>
          <a:grpSpLocks/>
        </xdr:cNvGrpSpPr>
      </xdr:nvGrpSpPr>
      <xdr:grpSpPr bwMode="auto">
        <a:xfrm>
          <a:off x="1803400" y="14462125"/>
          <a:ext cx="0" cy="104775"/>
          <a:chOff x="5475762" y="47760700"/>
          <a:chExt cx="314325" cy="230209"/>
        </a:xfrm>
      </xdr:grpSpPr>
      <xdr:cxnSp macro="">
        <xdr:nvCxnSpPr>
          <xdr:cNvPr id="1514" name="Straight Connector 1513">
            <a:extLst>
              <a:ext uri="{FF2B5EF4-FFF2-40B4-BE49-F238E27FC236}">
                <a16:creationId xmlns:a16="http://schemas.microsoft.com/office/drawing/2014/main" id="{935562DE-616C-5818-753D-C90001E3097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515" name="Straight Connector 529">
            <a:extLst>
              <a:ext uri="{FF2B5EF4-FFF2-40B4-BE49-F238E27FC236}">
                <a16:creationId xmlns:a16="http://schemas.microsoft.com/office/drawing/2014/main" id="{2B5C1293-D773-4B8A-CCA7-7832FC1E768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516" name="Straight Connector 531">
            <a:extLst>
              <a:ext uri="{FF2B5EF4-FFF2-40B4-BE49-F238E27FC236}">
                <a16:creationId xmlns:a16="http://schemas.microsoft.com/office/drawing/2014/main" id="{D1D2C622-FC25-16A2-4FC1-98752D2DF7F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517" name="Straight Connector 533">
            <a:extLst>
              <a:ext uri="{FF2B5EF4-FFF2-40B4-BE49-F238E27FC236}">
                <a16:creationId xmlns:a16="http://schemas.microsoft.com/office/drawing/2014/main" id="{91DA6E61-06BF-08C7-D216-CA84F0DE979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18" name="Straight Connector 535">
            <a:extLst>
              <a:ext uri="{FF2B5EF4-FFF2-40B4-BE49-F238E27FC236}">
                <a16:creationId xmlns:a16="http://schemas.microsoft.com/office/drawing/2014/main" id="{963A7427-6057-4867-CADA-F9AC9E2171F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19" name="Straight Connector 537">
            <a:extLst>
              <a:ext uri="{FF2B5EF4-FFF2-40B4-BE49-F238E27FC236}">
                <a16:creationId xmlns:a16="http://schemas.microsoft.com/office/drawing/2014/main" id="{EFF1774C-33B6-592B-3FF6-6BBD5D507F7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520" name="Group 1008">
          <a:extLst>
            <a:ext uri="{FF2B5EF4-FFF2-40B4-BE49-F238E27FC236}">
              <a16:creationId xmlns:a16="http://schemas.microsoft.com/office/drawing/2014/main" id="{4F78AA29-14D9-4A6E-9310-6FB8F8FE4AE0}"/>
            </a:ext>
          </a:extLst>
        </xdr:cNvPr>
        <xdr:cNvGrpSpPr>
          <a:grpSpLocks/>
        </xdr:cNvGrpSpPr>
      </xdr:nvGrpSpPr>
      <xdr:grpSpPr bwMode="auto">
        <a:xfrm>
          <a:off x="1803400" y="14462125"/>
          <a:ext cx="0" cy="104775"/>
          <a:chOff x="5475762" y="47760700"/>
          <a:chExt cx="314325" cy="230209"/>
        </a:xfrm>
      </xdr:grpSpPr>
      <xdr:cxnSp macro="">
        <xdr:nvCxnSpPr>
          <xdr:cNvPr id="1521" name="Straight Connector 1520">
            <a:extLst>
              <a:ext uri="{FF2B5EF4-FFF2-40B4-BE49-F238E27FC236}">
                <a16:creationId xmlns:a16="http://schemas.microsoft.com/office/drawing/2014/main" id="{CBFFE2F8-1DC5-F23A-6664-E00613DEAA6D}"/>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522" name="Straight Connector 529">
            <a:extLst>
              <a:ext uri="{FF2B5EF4-FFF2-40B4-BE49-F238E27FC236}">
                <a16:creationId xmlns:a16="http://schemas.microsoft.com/office/drawing/2014/main" id="{A0F724BB-C534-25A6-F72A-FE4B65F0BD2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523" name="Straight Connector 531">
            <a:extLst>
              <a:ext uri="{FF2B5EF4-FFF2-40B4-BE49-F238E27FC236}">
                <a16:creationId xmlns:a16="http://schemas.microsoft.com/office/drawing/2014/main" id="{292D48D6-7B82-CB3C-00B8-A34AC2BC741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524" name="Straight Connector 533">
            <a:extLst>
              <a:ext uri="{FF2B5EF4-FFF2-40B4-BE49-F238E27FC236}">
                <a16:creationId xmlns:a16="http://schemas.microsoft.com/office/drawing/2014/main" id="{98A9C8AA-301A-B3FC-1354-A32F23B7F51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25" name="Straight Connector 535">
            <a:extLst>
              <a:ext uri="{FF2B5EF4-FFF2-40B4-BE49-F238E27FC236}">
                <a16:creationId xmlns:a16="http://schemas.microsoft.com/office/drawing/2014/main" id="{13AD042F-884E-F6CE-CB2D-F1B6641501C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26" name="Straight Connector 537">
            <a:extLst>
              <a:ext uri="{FF2B5EF4-FFF2-40B4-BE49-F238E27FC236}">
                <a16:creationId xmlns:a16="http://schemas.microsoft.com/office/drawing/2014/main" id="{BE0914F2-F652-489F-1D50-177DABA8310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527" name="Group 1008">
          <a:extLst>
            <a:ext uri="{FF2B5EF4-FFF2-40B4-BE49-F238E27FC236}">
              <a16:creationId xmlns:a16="http://schemas.microsoft.com/office/drawing/2014/main" id="{9985A8E6-AFB9-49E1-875B-0976BA1E8AD6}"/>
            </a:ext>
          </a:extLst>
        </xdr:cNvPr>
        <xdr:cNvGrpSpPr>
          <a:grpSpLocks/>
        </xdr:cNvGrpSpPr>
      </xdr:nvGrpSpPr>
      <xdr:grpSpPr bwMode="auto">
        <a:xfrm>
          <a:off x="1803400" y="14462125"/>
          <a:ext cx="0" cy="104775"/>
          <a:chOff x="5475762" y="47760700"/>
          <a:chExt cx="314325" cy="230209"/>
        </a:xfrm>
      </xdr:grpSpPr>
      <xdr:cxnSp macro="">
        <xdr:nvCxnSpPr>
          <xdr:cNvPr id="1528" name="Straight Connector 1527">
            <a:extLst>
              <a:ext uri="{FF2B5EF4-FFF2-40B4-BE49-F238E27FC236}">
                <a16:creationId xmlns:a16="http://schemas.microsoft.com/office/drawing/2014/main" id="{B9363353-4752-4123-AE4C-F3DE6B92F5F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529" name="Straight Connector 529">
            <a:extLst>
              <a:ext uri="{FF2B5EF4-FFF2-40B4-BE49-F238E27FC236}">
                <a16:creationId xmlns:a16="http://schemas.microsoft.com/office/drawing/2014/main" id="{0CCA3112-1B0C-00F5-A342-CBDB950269A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530" name="Straight Connector 531">
            <a:extLst>
              <a:ext uri="{FF2B5EF4-FFF2-40B4-BE49-F238E27FC236}">
                <a16:creationId xmlns:a16="http://schemas.microsoft.com/office/drawing/2014/main" id="{AE3AA8DE-35A7-D6B9-C44E-FB17214DDC7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531" name="Straight Connector 533">
            <a:extLst>
              <a:ext uri="{FF2B5EF4-FFF2-40B4-BE49-F238E27FC236}">
                <a16:creationId xmlns:a16="http://schemas.microsoft.com/office/drawing/2014/main" id="{0975D2C7-5771-8587-838A-9B9DFC944F7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32" name="Straight Connector 535">
            <a:extLst>
              <a:ext uri="{FF2B5EF4-FFF2-40B4-BE49-F238E27FC236}">
                <a16:creationId xmlns:a16="http://schemas.microsoft.com/office/drawing/2014/main" id="{538D8221-9458-F148-7286-C9367BA623C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33" name="Straight Connector 537">
            <a:extLst>
              <a:ext uri="{FF2B5EF4-FFF2-40B4-BE49-F238E27FC236}">
                <a16:creationId xmlns:a16="http://schemas.microsoft.com/office/drawing/2014/main" id="{827D50B3-BB99-FB9F-3004-FD9A5A975C4E}"/>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534" name="Group 1008">
          <a:extLst>
            <a:ext uri="{FF2B5EF4-FFF2-40B4-BE49-F238E27FC236}">
              <a16:creationId xmlns:a16="http://schemas.microsoft.com/office/drawing/2014/main" id="{411390B9-86EF-41BC-9650-284D87BA45D0}"/>
            </a:ext>
          </a:extLst>
        </xdr:cNvPr>
        <xdr:cNvGrpSpPr>
          <a:grpSpLocks/>
        </xdr:cNvGrpSpPr>
      </xdr:nvGrpSpPr>
      <xdr:grpSpPr bwMode="auto">
        <a:xfrm>
          <a:off x="1803400" y="14462125"/>
          <a:ext cx="0" cy="104775"/>
          <a:chOff x="5475762" y="47760700"/>
          <a:chExt cx="314325" cy="230209"/>
        </a:xfrm>
      </xdr:grpSpPr>
      <xdr:cxnSp macro="">
        <xdr:nvCxnSpPr>
          <xdr:cNvPr id="1535" name="Straight Connector 1534">
            <a:extLst>
              <a:ext uri="{FF2B5EF4-FFF2-40B4-BE49-F238E27FC236}">
                <a16:creationId xmlns:a16="http://schemas.microsoft.com/office/drawing/2014/main" id="{5D2778EB-0C56-F5C1-E2DE-29707ECCF1E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536" name="Straight Connector 529">
            <a:extLst>
              <a:ext uri="{FF2B5EF4-FFF2-40B4-BE49-F238E27FC236}">
                <a16:creationId xmlns:a16="http://schemas.microsoft.com/office/drawing/2014/main" id="{92132890-E43C-2C1E-F50B-75F6AF600C2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537" name="Straight Connector 531">
            <a:extLst>
              <a:ext uri="{FF2B5EF4-FFF2-40B4-BE49-F238E27FC236}">
                <a16:creationId xmlns:a16="http://schemas.microsoft.com/office/drawing/2014/main" id="{DE776558-9875-E8B2-81FC-1256061125B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538" name="Straight Connector 533">
            <a:extLst>
              <a:ext uri="{FF2B5EF4-FFF2-40B4-BE49-F238E27FC236}">
                <a16:creationId xmlns:a16="http://schemas.microsoft.com/office/drawing/2014/main" id="{817D86B4-03D5-702D-2B5C-C4894584365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39" name="Straight Connector 535">
            <a:extLst>
              <a:ext uri="{FF2B5EF4-FFF2-40B4-BE49-F238E27FC236}">
                <a16:creationId xmlns:a16="http://schemas.microsoft.com/office/drawing/2014/main" id="{7FA9D812-A183-A4E2-60BF-98D4186F478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40" name="Straight Connector 537">
            <a:extLst>
              <a:ext uri="{FF2B5EF4-FFF2-40B4-BE49-F238E27FC236}">
                <a16:creationId xmlns:a16="http://schemas.microsoft.com/office/drawing/2014/main" id="{357363F1-9455-7466-CFB8-D06B7775988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541" name="Group 1008">
          <a:extLst>
            <a:ext uri="{FF2B5EF4-FFF2-40B4-BE49-F238E27FC236}">
              <a16:creationId xmlns:a16="http://schemas.microsoft.com/office/drawing/2014/main" id="{44ECCB04-FC38-40CD-9821-4E41DAC7B09C}"/>
            </a:ext>
          </a:extLst>
        </xdr:cNvPr>
        <xdr:cNvGrpSpPr>
          <a:grpSpLocks/>
        </xdr:cNvGrpSpPr>
      </xdr:nvGrpSpPr>
      <xdr:grpSpPr bwMode="auto">
        <a:xfrm>
          <a:off x="1803400" y="14462125"/>
          <a:ext cx="0" cy="104775"/>
          <a:chOff x="5475762" y="47760700"/>
          <a:chExt cx="314325" cy="230209"/>
        </a:xfrm>
      </xdr:grpSpPr>
      <xdr:cxnSp macro="">
        <xdr:nvCxnSpPr>
          <xdr:cNvPr id="1542" name="Straight Connector 1541">
            <a:extLst>
              <a:ext uri="{FF2B5EF4-FFF2-40B4-BE49-F238E27FC236}">
                <a16:creationId xmlns:a16="http://schemas.microsoft.com/office/drawing/2014/main" id="{58D95692-4953-3E2A-7B38-5772D7B5A95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543" name="Straight Connector 529">
            <a:extLst>
              <a:ext uri="{FF2B5EF4-FFF2-40B4-BE49-F238E27FC236}">
                <a16:creationId xmlns:a16="http://schemas.microsoft.com/office/drawing/2014/main" id="{49D98827-22EF-78E1-6B06-257195BD1A3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544" name="Straight Connector 531">
            <a:extLst>
              <a:ext uri="{FF2B5EF4-FFF2-40B4-BE49-F238E27FC236}">
                <a16:creationId xmlns:a16="http://schemas.microsoft.com/office/drawing/2014/main" id="{8D22F611-DFAE-E788-FC37-5044A3E4AC6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545" name="Straight Connector 533">
            <a:extLst>
              <a:ext uri="{FF2B5EF4-FFF2-40B4-BE49-F238E27FC236}">
                <a16:creationId xmlns:a16="http://schemas.microsoft.com/office/drawing/2014/main" id="{A76B4446-BF36-87BD-4960-251DAF37824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46" name="Straight Connector 535">
            <a:extLst>
              <a:ext uri="{FF2B5EF4-FFF2-40B4-BE49-F238E27FC236}">
                <a16:creationId xmlns:a16="http://schemas.microsoft.com/office/drawing/2014/main" id="{5552BC9D-E0DC-5A39-63E0-10B1646E7D8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47" name="Straight Connector 537">
            <a:extLst>
              <a:ext uri="{FF2B5EF4-FFF2-40B4-BE49-F238E27FC236}">
                <a16:creationId xmlns:a16="http://schemas.microsoft.com/office/drawing/2014/main" id="{5EFA97D6-BEDD-CB00-42B1-849DD69E633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548" name="Group 1008">
          <a:extLst>
            <a:ext uri="{FF2B5EF4-FFF2-40B4-BE49-F238E27FC236}">
              <a16:creationId xmlns:a16="http://schemas.microsoft.com/office/drawing/2014/main" id="{B57D1899-21E7-48F7-9992-FDA1F2AE4D48}"/>
            </a:ext>
          </a:extLst>
        </xdr:cNvPr>
        <xdr:cNvGrpSpPr>
          <a:grpSpLocks/>
        </xdr:cNvGrpSpPr>
      </xdr:nvGrpSpPr>
      <xdr:grpSpPr bwMode="auto">
        <a:xfrm>
          <a:off x="1803400" y="14462125"/>
          <a:ext cx="0" cy="104775"/>
          <a:chOff x="5475762" y="47760700"/>
          <a:chExt cx="314325" cy="230209"/>
        </a:xfrm>
      </xdr:grpSpPr>
      <xdr:cxnSp macro="">
        <xdr:nvCxnSpPr>
          <xdr:cNvPr id="1549" name="Straight Connector 1548">
            <a:extLst>
              <a:ext uri="{FF2B5EF4-FFF2-40B4-BE49-F238E27FC236}">
                <a16:creationId xmlns:a16="http://schemas.microsoft.com/office/drawing/2014/main" id="{D7610C35-8EA5-58D3-60C7-ECEA3061195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550" name="Straight Connector 529">
            <a:extLst>
              <a:ext uri="{FF2B5EF4-FFF2-40B4-BE49-F238E27FC236}">
                <a16:creationId xmlns:a16="http://schemas.microsoft.com/office/drawing/2014/main" id="{4975C50E-D9E6-D685-F491-E9C3C092DC6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551" name="Straight Connector 531">
            <a:extLst>
              <a:ext uri="{FF2B5EF4-FFF2-40B4-BE49-F238E27FC236}">
                <a16:creationId xmlns:a16="http://schemas.microsoft.com/office/drawing/2014/main" id="{C762948F-7D42-363E-5CC0-9BCC0D1D173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552" name="Straight Connector 533">
            <a:extLst>
              <a:ext uri="{FF2B5EF4-FFF2-40B4-BE49-F238E27FC236}">
                <a16:creationId xmlns:a16="http://schemas.microsoft.com/office/drawing/2014/main" id="{51230EE9-1F51-A24E-0F79-DCE6606B7B7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53" name="Straight Connector 535">
            <a:extLst>
              <a:ext uri="{FF2B5EF4-FFF2-40B4-BE49-F238E27FC236}">
                <a16:creationId xmlns:a16="http://schemas.microsoft.com/office/drawing/2014/main" id="{98251B76-8DEE-EA61-00E9-96E9D9D85D2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54" name="Straight Connector 537">
            <a:extLst>
              <a:ext uri="{FF2B5EF4-FFF2-40B4-BE49-F238E27FC236}">
                <a16:creationId xmlns:a16="http://schemas.microsoft.com/office/drawing/2014/main" id="{F977077D-45B5-04BE-1628-02014ECA074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555" name="Group 1008">
          <a:extLst>
            <a:ext uri="{FF2B5EF4-FFF2-40B4-BE49-F238E27FC236}">
              <a16:creationId xmlns:a16="http://schemas.microsoft.com/office/drawing/2014/main" id="{CC7C0191-640B-4E78-82E6-D6230213E487}"/>
            </a:ext>
          </a:extLst>
        </xdr:cNvPr>
        <xdr:cNvGrpSpPr>
          <a:grpSpLocks/>
        </xdr:cNvGrpSpPr>
      </xdr:nvGrpSpPr>
      <xdr:grpSpPr bwMode="auto">
        <a:xfrm>
          <a:off x="1803400" y="14462125"/>
          <a:ext cx="0" cy="104775"/>
          <a:chOff x="5475762" y="47760700"/>
          <a:chExt cx="314325" cy="230209"/>
        </a:xfrm>
      </xdr:grpSpPr>
      <xdr:cxnSp macro="">
        <xdr:nvCxnSpPr>
          <xdr:cNvPr id="1556" name="Straight Connector 1555">
            <a:extLst>
              <a:ext uri="{FF2B5EF4-FFF2-40B4-BE49-F238E27FC236}">
                <a16:creationId xmlns:a16="http://schemas.microsoft.com/office/drawing/2014/main" id="{AE95DA33-801E-65E5-1B90-741AD51EA6E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557" name="Straight Connector 529">
            <a:extLst>
              <a:ext uri="{FF2B5EF4-FFF2-40B4-BE49-F238E27FC236}">
                <a16:creationId xmlns:a16="http://schemas.microsoft.com/office/drawing/2014/main" id="{08550AB0-037A-140B-9354-EC4FBEAA9AD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558" name="Straight Connector 531">
            <a:extLst>
              <a:ext uri="{FF2B5EF4-FFF2-40B4-BE49-F238E27FC236}">
                <a16:creationId xmlns:a16="http://schemas.microsoft.com/office/drawing/2014/main" id="{6C7835D0-2D77-6FA5-CDB2-5A4EEDFE872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559" name="Straight Connector 533">
            <a:extLst>
              <a:ext uri="{FF2B5EF4-FFF2-40B4-BE49-F238E27FC236}">
                <a16:creationId xmlns:a16="http://schemas.microsoft.com/office/drawing/2014/main" id="{FD02E355-E4F8-7917-FC08-C823AD3DC38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60" name="Straight Connector 535">
            <a:extLst>
              <a:ext uri="{FF2B5EF4-FFF2-40B4-BE49-F238E27FC236}">
                <a16:creationId xmlns:a16="http://schemas.microsoft.com/office/drawing/2014/main" id="{DC4167E9-5B93-472E-3F01-2765DCE096D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61" name="Straight Connector 537">
            <a:extLst>
              <a:ext uri="{FF2B5EF4-FFF2-40B4-BE49-F238E27FC236}">
                <a16:creationId xmlns:a16="http://schemas.microsoft.com/office/drawing/2014/main" id="{D50BCFB6-335E-3637-2833-D7146F0C378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562" name="Group 1008">
          <a:extLst>
            <a:ext uri="{FF2B5EF4-FFF2-40B4-BE49-F238E27FC236}">
              <a16:creationId xmlns:a16="http://schemas.microsoft.com/office/drawing/2014/main" id="{291150F8-D3FD-4774-AAF3-79DF168CCD74}"/>
            </a:ext>
          </a:extLst>
        </xdr:cNvPr>
        <xdr:cNvGrpSpPr>
          <a:grpSpLocks/>
        </xdr:cNvGrpSpPr>
      </xdr:nvGrpSpPr>
      <xdr:grpSpPr bwMode="auto">
        <a:xfrm>
          <a:off x="1803400" y="14462125"/>
          <a:ext cx="0" cy="104775"/>
          <a:chOff x="5475762" y="47760700"/>
          <a:chExt cx="314325" cy="230209"/>
        </a:xfrm>
      </xdr:grpSpPr>
      <xdr:cxnSp macro="">
        <xdr:nvCxnSpPr>
          <xdr:cNvPr id="1563" name="Straight Connector 1562">
            <a:extLst>
              <a:ext uri="{FF2B5EF4-FFF2-40B4-BE49-F238E27FC236}">
                <a16:creationId xmlns:a16="http://schemas.microsoft.com/office/drawing/2014/main" id="{23A24527-AB34-C0CC-42C2-4F2075412CA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564" name="Straight Connector 529">
            <a:extLst>
              <a:ext uri="{FF2B5EF4-FFF2-40B4-BE49-F238E27FC236}">
                <a16:creationId xmlns:a16="http://schemas.microsoft.com/office/drawing/2014/main" id="{4274CC48-A4F3-0150-6727-334F99346E0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565" name="Straight Connector 531">
            <a:extLst>
              <a:ext uri="{FF2B5EF4-FFF2-40B4-BE49-F238E27FC236}">
                <a16:creationId xmlns:a16="http://schemas.microsoft.com/office/drawing/2014/main" id="{0E0CA83B-0D48-6F98-2785-BD5F52A0273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566" name="Straight Connector 533">
            <a:extLst>
              <a:ext uri="{FF2B5EF4-FFF2-40B4-BE49-F238E27FC236}">
                <a16:creationId xmlns:a16="http://schemas.microsoft.com/office/drawing/2014/main" id="{88418F7C-EC98-A371-780C-7182802DA3B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67" name="Straight Connector 535">
            <a:extLst>
              <a:ext uri="{FF2B5EF4-FFF2-40B4-BE49-F238E27FC236}">
                <a16:creationId xmlns:a16="http://schemas.microsoft.com/office/drawing/2014/main" id="{2F2E19F8-5876-DCB8-A873-808B43082BA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68" name="Straight Connector 537">
            <a:extLst>
              <a:ext uri="{FF2B5EF4-FFF2-40B4-BE49-F238E27FC236}">
                <a16:creationId xmlns:a16="http://schemas.microsoft.com/office/drawing/2014/main" id="{9D9B6E39-2D3F-42FC-D8D0-2FA77CA9F32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569" name="Group 1008">
          <a:extLst>
            <a:ext uri="{FF2B5EF4-FFF2-40B4-BE49-F238E27FC236}">
              <a16:creationId xmlns:a16="http://schemas.microsoft.com/office/drawing/2014/main" id="{B37D550B-E3B9-4E63-8368-284A6B3A68CB}"/>
            </a:ext>
          </a:extLst>
        </xdr:cNvPr>
        <xdr:cNvGrpSpPr>
          <a:grpSpLocks/>
        </xdr:cNvGrpSpPr>
      </xdr:nvGrpSpPr>
      <xdr:grpSpPr bwMode="auto">
        <a:xfrm>
          <a:off x="1803400" y="14462125"/>
          <a:ext cx="0" cy="104775"/>
          <a:chOff x="5475762" y="47760700"/>
          <a:chExt cx="314325" cy="230209"/>
        </a:xfrm>
      </xdr:grpSpPr>
      <xdr:cxnSp macro="">
        <xdr:nvCxnSpPr>
          <xdr:cNvPr id="1570" name="Straight Connector 1569">
            <a:extLst>
              <a:ext uri="{FF2B5EF4-FFF2-40B4-BE49-F238E27FC236}">
                <a16:creationId xmlns:a16="http://schemas.microsoft.com/office/drawing/2014/main" id="{D53453FD-08DB-767A-C9A5-6C6317F00FF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571" name="Straight Connector 529">
            <a:extLst>
              <a:ext uri="{FF2B5EF4-FFF2-40B4-BE49-F238E27FC236}">
                <a16:creationId xmlns:a16="http://schemas.microsoft.com/office/drawing/2014/main" id="{AC6D099E-43D0-241D-0843-1310224EFAE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572" name="Straight Connector 531">
            <a:extLst>
              <a:ext uri="{FF2B5EF4-FFF2-40B4-BE49-F238E27FC236}">
                <a16:creationId xmlns:a16="http://schemas.microsoft.com/office/drawing/2014/main" id="{7C5C8D19-D8DB-B9C3-1863-DBE32A13D1E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573" name="Straight Connector 533">
            <a:extLst>
              <a:ext uri="{FF2B5EF4-FFF2-40B4-BE49-F238E27FC236}">
                <a16:creationId xmlns:a16="http://schemas.microsoft.com/office/drawing/2014/main" id="{F09A19F4-E0D0-025E-DA00-0F9F0308A53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74" name="Straight Connector 535">
            <a:extLst>
              <a:ext uri="{FF2B5EF4-FFF2-40B4-BE49-F238E27FC236}">
                <a16:creationId xmlns:a16="http://schemas.microsoft.com/office/drawing/2014/main" id="{058F1E5A-4EAD-9732-DA5F-25F9A2DF32B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75" name="Straight Connector 537">
            <a:extLst>
              <a:ext uri="{FF2B5EF4-FFF2-40B4-BE49-F238E27FC236}">
                <a16:creationId xmlns:a16="http://schemas.microsoft.com/office/drawing/2014/main" id="{4A1B5149-E3CF-C428-EDCD-40E51612D37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576" name="Group 1008">
          <a:extLst>
            <a:ext uri="{FF2B5EF4-FFF2-40B4-BE49-F238E27FC236}">
              <a16:creationId xmlns:a16="http://schemas.microsoft.com/office/drawing/2014/main" id="{7C57509F-FAA3-47AF-B83B-E4A783819965}"/>
            </a:ext>
          </a:extLst>
        </xdr:cNvPr>
        <xdr:cNvGrpSpPr>
          <a:grpSpLocks/>
        </xdr:cNvGrpSpPr>
      </xdr:nvGrpSpPr>
      <xdr:grpSpPr bwMode="auto">
        <a:xfrm>
          <a:off x="1803400" y="14462125"/>
          <a:ext cx="0" cy="104775"/>
          <a:chOff x="5475762" y="47760700"/>
          <a:chExt cx="314325" cy="230209"/>
        </a:xfrm>
      </xdr:grpSpPr>
      <xdr:cxnSp macro="">
        <xdr:nvCxnSpPr>
          <xdr:cNvPr id="1577" name="Straight Connector 1576">
            <a:extLst>
              <a:ext uri="{FF2B5EF4-FFF2-40B4-BE49-F238E27FC236}">
                <a16:creationId xmlns:a16="http://schemas.microsoft.com/office/drawing/2014/main" id="{6971D0F9-210A-09AA-2962-60EF1583298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578" name="Straight Connector 529">
            <a:extLst>
              <a:ext uri="{FF2B5EF4-FFF2-40B4-BE49-F238E27FC236}">
                <a16:creationId xmlns:a16="http://schemas.microsoft.com/office/drawing/2014/main" id="{0D14AC48-75D5-EFAE-7DB9-2DCF899A320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579" name="Straight Connector 531">
            <a:extLst>
              <a:ext uri="{FF2B5EF4-FFF2-40B4-BE49-F238E27FC236}">
                <a16:creationId xmlns:a16="http://schemas.microsoft.com/office/drawing/2014/main" id="{9202C7B3-3B4F-9DBE-B59C-D65C34063A4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580" name="Straight Connector 533">
            <a:extLst>
              <a:ext uri="{FF2B5EF4-FFF2-40B4-BE49-F238E27FC236}">
                <a16:creationId xmlns:a16="http://schemas.microsoft.com/office/drawing/2014/main" id="{708A1842-BE3B-5303-1B02-9BA5F7094F1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81" name="Straight Connector 535">
            <a:extLst>
              <a:ext uri="{FF2B5EF4-FFF2-40B4-BE49-F238E27FC236}">
                <a16:creationId xmlns:a16="http://schemas.microsoft.com/office/drawing/2014/main" id="{78865EA0-A290-A8B2-C043-A4096FCE6E1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82" name="Straight Connector 537">
            <a:extLst>
              <a:ext uri="{FF2B5EF4-FFF2-40B4-BE49-F238E27FC236}">
                <a16:creationId xmlns:a16="http://schemas.microsoft.com/office/drawing/2014/main" id="{1E98CD86-F7A6-DFCD-B3F5-097D7ECB453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583" name="Group 1008">
          <a:extLst>
            <a:ext uri="{FF2B5EF4-FFF2-40B4-BE49-F238E27FC236}">
              <a16:creationId xmlns:a16="http://schemas.microsoft.com/office/drawing/2014/main" id="{C16D9639-8619-4E8C-8952-7E1A6E1DDBFB}"/>
            </a:ext>
          </a:extLst>
        </xdr:cNvPr>
        <xdr:cNvGrpSpPr>
          <a:grpSpLocks/>
        </xdr:cNvGrpSpPr>
      </xdr:nvGrpSpPr>
      <xdr:grpSpPr bwMode="auto">
        <a:xfrm>
          <a:off x="1803400" y="14462125"/>
          <a:ext cx="0" cy="104775"/>
          <a:chOff x="5475762" y="47760700"/>
          <a:chExt cx="314325" cy="230209"/>
        </a:xfrm>
      </xdr:grpSpPr>
      <xdr:cxnSp macro="">
        <xdr:nvCxnSpPr>
          <xdr:cNvPr id="1584" name="Straight Connector 1583">
            <a:extLst>
              <a:ext uri="{FF2B5EF4-FFF2-40B4-BE49-F238E27FC236}">
                <a16:creationId xmlns:a16="http://schemas.microsoft.com/office/drawing/2014/main" id="{925DC85B-DF00-48C9-4CB1-23DB5298D27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585" name="Straight Connector 529">
            <a:extLst>
              <a:ext uri="{FF2B5EF4-FFF2-40B4-BE49-F238E27FC236}">
                <a16:creationId xmlns:a16="http://schemas.microsoft.com/office/drawing/2014/main" id="{F3500788-3BDC-ECC8-071E-51E00DAD92D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586" name="Straight Connector 531">
            <a:extLst>
              <a:ext uri="{FF2B5EF4-FFF2-40B4-BE49-F238E27FC236}">
                <a16:creationId xmlns:a16="http://schemas.microsoft.com/office/drawing/2014/main" id="{F91A23B3-5610-7598-18CE-9271F4E8B04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587" name="Straight Connector 533">
            <a:extLst>
              <a:ext uri="{FF2B5EF4-FFF2-40B4-BE49-F238E27FC236}">
                <a16:creationId xmlns:a16="http://schemas.microsoft.com/office/drawing/2014/main" id="{9052AD37-575D-DC8C-C990-B7CD44B8499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88" name="Straight Connector 535">
            <a:extLst>
              <a:ext uri="{FF2B5EF4-FFF2-40B4-BE49-F238E27FC236}">
                <a16:creationId xmlns:a16="http://schemas.microsoft.com/office/drawing/2014/main" id="{4AF8E788-1111-4B17-5D5B-360EFF1C633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89" name="Straight Connector 537">
            <a:extLst>
              <a:ext uri="{FF2B5EF4-FFF2-40B4-BE49-F238E27FC236}">
                <a16:creationId xmlns:a16="http://schemas.microsoft.com/office/drawing/2014/main" id="{34A22B41-5EC1-77A7-2BCF-9FBC03BDFA2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72</xdr:row>
      <xdr:rowOff>104775</xdr:rowOff>
    </xdr:from>
    <xdr:to>
      <xdr:col>6</xdr:col>
      <xdr:colOff>0</xdr:colOff>
      <xdr:row>73</xdr:row>
      <xdr:rowOff>19050</xdr:rowOff>
    </xdr:to>
    <xdr:grpSp>
      <xdr:nvGrpSpPr>
        <xdr:cNvPr id="1590" name="Group 1008">
          <a:extLst>
            <a:ext uri="{FF2B5EF4-FFF2-40B4-BE49-F238E27FC236}">
              <a16:creationId xmlns:a16="http://schemas.microsoft.com/office/drawing/2014/main" id="{398F89A5-61D0-4C5A-A90C-51BF1CDDC229}"/>
            </a:ext>
          </a:extLst>
        </xdr:cNvPr>
        <xdr:cNvGrpSpPr>
          <a:grpSpLocks/>
        </xdr:cNvGrpSpPr>
      </xdr:nvGrpSpPr>
      <xdr:grpSpPr bwMode="auto">
        <a:xfrm>
          <a:off x="1803400" y="14462125"/>
          <a:ext cx="0" cy="104775"/>
          <a:chOff x="5475762" y="47760700"/>
          <a:chExt cx="314325" cy="230209"/>
        </a:xfrm>
      </xdr:grpSpPr>
      <xdr:cxnSp macro="">
        <xdr:nvCxnSpPr>
          <xdr:cNvPr id="1591" name="Straight Connector 1590">
            <a:extLst>
              <a:ext uri="{FF2B5EF4-FFF2-40B4-BE49-F238E27FC236}">
                <a16:creationId xmlns:a16="http://schemas.microsoft.com/office/drawing/2014/main" id="{19F5D0AE-2DD3-2940-5EE8-EE5E0E80C5D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592" name="Straight Connector 529">
            <a:extLst>
              <a:ext uri="{FF2B5EF4-FFF2-40B4-BE49-F238E27FC236}">
                <a16:creationId xmlns:a16="http://schemas.microsoft.com/office/drawing/2014/main" id="{A980CAAD-22B4-3D1D-E905-20C2F1EFDC2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593" name="Straight Connector 531">
            <a:extLst>
              <a:ext uri="{FF2B5EF4-FFF2-40B4-BE49-F238E27FC236}">
                <a16:creationId xmlns:a16="http://schemas.microsoft.com/office/drawing/2014/main" id="{13F57690-3F97-A054-277E-DBF6FE2199C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594" name="Straight Connector 533">
            <a:extLst>
              <a:ext uri="{FF2B5EF4-FFF2-40B4-BE49-F238E27FC236}">
                <a16:creationId xmlns:a16="http://schemas.microsoft.com/office/drawing/2014/main" id="{83F1648D-1448-EE2E-1A59-C205925B0F0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95" name="Straight Connector 535">
            <a:extLst>
              <a:ext uri="{FF2B5EF4-FFF2-40B4-BE49-F238E27FC236}">
                <a16:creationId xmlns:a16="http://schemas.microsoft.com/office/drawing/2014/main" id="{89980056-07D9-4965-B348-F49D5B4BFD8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596" name="Straight Connector 537">
            <a:extLst>
              <a:ext uri="{FF2B5EF4-FFF2-40B4-BE49-F238E27FC236}">
                <a16:creationId xmlns:a16="http://schemas.microsoft.com/office/drawing/2014/main" id="{146511B5-2840-FF7F-B1D7-3B4113332C3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69</xdr:row>
      <xdr:rowOff>57150</xdr:rowOff>
    </xdr:from>
    <xdr:to>
      <xdr:col>17</xdr:col>
      <xdr:colOff>0</xdr:colOff>
      <xdr:row>71</xdr:row>
      <xdr:rowOff>0</xdr:rowOff>
    </xdr:to>
    <xdr:sp macro="" textlink="">
      <xdr:nvSpPr>
        <xdr:cNvPr id="1597" name="AutoShape 46">
          <a:extLst>
            <a:ext uri="{FF2B5EF4-FFF2-40B4-BE49-F238E27FC236}">
              <a16:creationId xmlns:a16="http://schemas.microsoft.com/office/drawing/2014/main" id="{FD7E7304-8EEA-4A67-8874-1F82F1ECDD46}"/>
            </a:ext>
          </a:extLst>
        </xdr:cNvPr>
        <xdr:cNvSpPr>
          <a:spLocks noChangeArrowheads="1"/>
        </xdr:cNvSpPr>
      </xdr:nvSpPr>
      <xdr:spPr bwMode="auto">
        <a:xfrm>
          <a:off x="4895850" y="1324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69</xdr:row>
      <xdr:rowOff>57150</xdr:rowOff>
    </xdr:from>
    <xdr:to>
      <xdr:col>19</xdr:col>
      <xdr:colOff>0</xdr:colOff>
      <xdr:row>71</xdr:row>
      <xdr:rowOff>0</xdr:rowOff>
    </xdr:to>
    <xdr:sp macro="" textlink="">
      <xdr:nvSpPr>
        <xdr:cNvPr id="1598" name="AutoShape 46">
          <a:extLst>
            <a:ext uri="{FF2B5EF4-FFF2-40B4-BE49-F238E27FC236}">
              <a16:creationId xmlns:a16="http://schemas.microsoft.com/office/drawing/2014/main" id="{5CE9FE44-A69B-40AD-B8B5-77AAB09FCEE6}"/>
            </a:ext>
          </a:extLst>
        </xdr:cNvPr>
        <xdr:cNvSpPr>
          <a:spLocks noChangeArrowheads="1"/>
        </xdr:cNvSpPr>
      </xdr:nvSpPr>
      <xdr:spPr bwMode="auto">
        <a:xfrm>
          <a:off x="5467350" y="1324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69</xdr:row>
      <xdr:rowOff>48596</xdr:rowOff>
    </xdr:from>
    <xdr:to>
      <xdr:col>21</xdr:col>
      <xdr:colOff>0</xdr:colOff>
      <xdr:row>70</xdr:row>
      <xdr:rowOff>194387</xdr:rowOff>
    </xdr:to>
    <xdr:sp macro="" textlink="">
      <xdr:nvSpPr>
        <xdr:cNvPr id="1599" name="AutoShape 46">
          <a:extLst>
            <a:ext uri="{FF2B5EF4-FFF2-40B4-BE49-F238E27FC236}">
              <a16:creationId xmlns:a16="http://schemas.microsoft.com/office/drawing/2014/main" id="{1ACB4AF6-ECA3-49C7-8482-C8F851C23174}"/>
            </a:ext>
          </a:extLst>
        </xdr:cNvPr>
        <xdr:cNvSpPr>
          <a:spLocks noChangeArrowheads="1"/>
        </xdr:cNvSpPr>
      </xdr:nvSpPr>
      <xdr:spPr bwMode="auto">
        <a:xfrm>
          <a:off x="6453673" y="13986198"/>
          <a:ext cx="340179" cy="340179"/>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69</xdr:row>
      <xdr:rowOff>9719</xdr:rowOff>
    </xdr:from>
    <xdr:to>
      <xdr:col>23</xdr:col>
      <xdr:colOff>9719</xdr:colOff>
      <xdr:row>71</xdr:row>
      <xdr:rowOff>0</xdr:rowOff>
    </xdr:to>
    <xdr:sp macro="" textlink="">
      <xdr:nvSpPr>
        <xdr:cNvPr id="1600" name="AutoShape 46">
          <a:extLst>
            <a:ext uri="{FF2B5EF4-FFF2-40B4-BE49-F238E27FC236}">
              <a16:creationId xmlns:a16="http://schemas.microsoft.com/office/drawing/2014/main" id="{251FA4A7-631B-416E-A829-F61B51E04689}"/>
            </a:ext>
          </a:extLst>
        </xdr:cNvPr>
        <xdr:cNvSpPr>
          <a:spLocks noChangeArrowheads="1"/>
        </xdr:cNvSpPr>
      </xdr:nvSpPr>
      <xdr:spPr bwMode="auto">
        <a:xfrm>
          <a:off x="7075714" y="13947321"/>
          <a:ext cx="349898" cy="379057"/>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24</xdr:col>
      <xdr:colOff>0</xdr:colOff>
      <xdr:row>69</xdr:row>
      <xdr:rowOff>57150</xdr:rowOff>
    </xdr:from>
    <xdr:to>
      <xdr:col>25</xdr:col>
      <xdr:colOff>0</xdr:colOff>
      <xdr:row>71</xdr:row>
      <xdr:rowOff>0</xdr:rowOff>
    </xdr:to>
    <xdr:sp macro="" textlink="">
      <xdr:nvSpPr>
        <xdr:cNvPr id="1601" name="AutoShape 46">
          <a:extLst>
            <a:ext uri="{FF2B5EF4-FFF2-40B4-BE49-F238E27FC236}">
              <a16:creationId xmlns:a16="http://schemas.microsoft.com/office/drawing/2014/main" id="{012A2531-296A-42EC-9B18-B3B6FEDCBC53}"/>
            </a:ext>
          </a:extLst>
        </xdr:cNvPr>
        <xdr:cNvSpPr>
          <a:spLocks noChangeArrowheads="1"/>
        </xdr:cNvSpPr>
      </xdr:nvSpPr>
      <xdr:spPr bwMode="auto">
        <a:xfrm>
          <a:off x="7181850" y="1324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272143</xdr:colOff>
      <xdr:row>69</xdr:row>
      <xdr:rowOff>48597</xdr:rowOff>
    </xdr:from>
    <xdr:to>
      <xdr:col>27</xdr:col>
      <xdr:colOff>9720</xdr:colOff>
      <xdr:row>71</xdr:row>
      <xdr:rowOff>0</xdr:rowOff>
    </xdr:to>
    <xdr:sp macro="" textlink="">
      <xdr:nvSpPr>
        <xdr:cNvPr id="1602" name="AutoShape 46">
          <a:extLst>
            <a:ext uri="{FF2B5EF4-FFF2-40B4-BE49-F238E27FC236}">
              <a16:creationId xmlns:a16="http://schemas.microsoft.com/office/drawing/2014/main" id="{510C340B-6259-41CD-8302-A7BD8F27DD4D}"/>
            </a:ext>
          </a:extLst>
        </xdr:cNvPr>
        <xdr:cNvSpPr>
          <a:spLocks noChangeArrowheads="1"/>
        </xdr:cNvSpPr>
      </xdr:nvSpPr>
      <xdr:spPr bwMode="auto">
        <a:xfrm>
          <a:off x="8310077" y="13986199"/>
          <a:ext cx="359617" cy="340179"/>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28</xdr:col>
      <xdr:colOff>0</xdr:colOff>
      <xdr:row>69</xdr:row>
      <xdr:rowOff>19439</xdr:rowOff>
    </xdr:from>
    <xdr:to>
      <xdr:col>28</xdr:col>
      <xdr:colOff>330459</xdr:colOff>
      <xdr:row>71</xdr:row>
      <xdr:rowOff>0</xdr:rowOff>
    </xdr:to>
    <xdr:sp macro="" textlink="">
      <xdr:nvSpPr>
        <xdr:cNvPr id="1603" name="AutoShape 46">
          <a:extLst>
            <a:ext uri="{FF2B5EF4-FFF2-40B4-BE49-F238E27FC236}">
              <a16:creationId xmlns:a16="http://schemas.microsoft.com/office/drawing/2014/main" id="{26BFE20B-8DB2-4E0B-8E69-6C8F8ADC683D}"/>
            </a:ext>
          </a:extLst>
        </xdr:cNvPr>
        <xdr:cNvSpPr>
          <a:spLocks noChangeArrowheads="1"/>
        </xdr:cNvSpPr>
      </xdr:nvSpPr>
      <xdr:spPr bwMode="auto">
        <a:xfrm>
          <a:off x="8970995" y="13957041"/>
          <a:ext cx="330459" cy="369337"/>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30</xdr:col>
      <xdr:colOff>0</xdr:colOff>
      <xdr:row>69</xdr:row>
      <xdr:rowOff>58316</xdr:rowOff>
    </xdr:from>
    <xdr:to>
      <xdr:col>31</xdr:col>
      <xdr:colOff>9720</xdr:colOff>
      <xdr:row>71</xdr:row>
      <xdr:rowOff>0</xdr:rowOff>
    </xdr:to>
    <xdr:sp macro="" textlink="">
      <xdr:nvSpPr>
        <xdr:cNvPr id="1604" name="AutoShape 46">
          <a:extLst>
            <a:ext uri="{FF2B5EF4-FFF2-40B4-BE49-F238E27FC236}">
              <a16:creationId xmlns:a16="http://schemas.microsoft.com/office/drawing/2014/main" id="{4FEC9E6E-43C9-4CB2-BF8E-55CEF6B3A14F}"/>
            </a:ext>
          </a:extLst>
        </xdr:cNvPr>
        <xdr:cNvSpPr>
          <a:spLocks noChangeArrowheads="1"/>
        </xdr:cNvSpPr>
      </xdr:nvSpPr>
      <xdr:spPr bwMode="auto">
        <a:xfrm>
          <a:off x="9593036" y="13995918"/>
          <a:ext cx="349898" cy="33046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32</xdr:col>
      <xdr:colOff>0</xdr:colOff>
      <xdr:row>69</xdr:row>
      <xdr:rowOff>57150</xdr:rowOff>
    </xdr:from>
    <xdr:to>
      <xdr:col>33</xdr:col>
      <xdr:colOff>0</xdr:colOff>
      <xdr:row>71</xdr:row>
      <xdr:rowOff>0</xdr:rowOff>
    </xdr:to>
    <xdr:sp macro="" textlink="">
      <xdr:nvSpPr>
        <xdr:cNvPr id="1605" name="AutoShape 46">
          <a:extLst>
            <a:ext uri="{FF2B5EF4-FFF2-40B4-BE49-F238E27FC236}">
              <a16:creationId xmlns:a16="http://schemas.microsoft.com/office/drawing/2014/main" id="{5D926653-E43C-418E-A593-198C82984E31}"/>
            </a:ext>
          </a:extLst>
        </xdr:cNvPr>
        <xdr:cNvSpPr>
          <a:spLocks noChangeArrowheads="1"/>
        </xdr:cNvSpPr>
      </xdr:nvSpPr>
      <xdr:spPr bwMode="auto">
        <a:xfrm>
          <a:off x="9525000" y="1324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34</xdr:col>
      <xdr:colOff>1</xdr:colOff>
      <xdr:row>69</xdr:row>
      <xdr:rowOff>9719</xdr:rowOff>
    </xdr:from>
    <xdr:to>
      <xdr:col>35</xdr:col>
      <xdr:colOff>1</xdr:colOff>
      <xdr:row>70</xdr:row>
      <xdr:rowOff>184669</xdr:rowOff>
    </xdr:to>
    <xdr:sp macro="" textlink="">
      <xdr:nvSpPr>
        <xdr:cNvPr id="1606" name="AutoShape 46">
          <a:extLst>
            <a:ext uri="{FF2B5EF4-FFF2-40B4-BE49-F238E27FC236}">
              <a16:creationId xmlns:a16="http://schemas.microsoft.com/office/drawing/2014/main" id="{5213BB20-FA3C-412C-9131-7A30E2EB032E}"/>
            </a:ext>
          </a:extLst>
        </xdr:cNvPr>
        <xdr:cNvSpPr>
          <a:spLocks noChangeArrowheads="1"/>
        </xdr:cNvSpPr>
      </xdr:nvSpPr>
      <xdr:spPr bwMode="auto">
        <a:xfrm>
          <a:off x="10866277" y="13947321"/>
          <a:ext cx="340178" cy="369338"/>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36</xdr:col>
      <xdr:colOff>0</xdr:colOff>
      <xdr:row>69</xdr:row>
      <xdr:rowOff>57150</xdr:rowOff>
    </xdr:from>
    <xdr:to>
      <xdr:col>37</xdr:col>
      <xdr:colOff>0</xdr:colOff>
      <xdr:row>71</xdr:row>
      <xdr:rowOff>0</xdr:rowOff>
    </xdr:to>
    <xdr:sp macro="" textlink="">
      <xdr:nvSpPr>
        <xdr:cNvPr id="1607" name="AutoShape 46">
          <a:extLst>
            <a:ext uri="{FF2B5EF4-FFF2-40B4-BE49-F238E27FC236}">
              <a16:creationId xmlns:a16="http://schemas.microsoft.com/office/drawing/2014/main" id="{6349E1A2-F4FD-4014-80EB-1A8D73F90077}"/>
            </a:ext>
          </a:extLst>
        </xdr:cNvPr>
        <xdr:cNvSpPr>
          <a:spLocks noChangeArrowheads="1"/>
        </xdr:cNvSpPr>
      </xdr:nvSpPr>
      <xdr:spPr bwMode="auto">
        <a:xfrm>
          <a:off x="10668000" y="1324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37</xdr:col>
      <xdr:colOff>272144</xdr:colOff>
      <xdr:row>69</xdr:row>
      <xdr:rowOff>38878</xdr:rowOff>
    </xdr:from>
    <xdr:to>
      <xdr:col>39</xdr:col>
      <xdr:colOff>1</xdr:colOff>
      <xdr:row>71</xdr:row>
      <xdr:rowOff>0</xdr:rowOff>
    </xdr:to>
    <xdr:sp macro="" textlink="">
      <xdr:nvSpPr>
        <xdr:cNvPr id="1608" name="AutoShape 46">
          <a:extLst>
            <a:ext uri="{FF2B5EF4-FFF2-40B4-BE49-F238E27FC236}">
              <a16:creationId xmlns:a16="http://schemas.microsoft.com/office/drawing/2014/main" id="{87184922-A229-4995-BCD7-641C7CA48390}"/>
            </a:ext>
          </a:extLst>
        </xdr:cNvPr>
        <xdr:cNvSpPr>
          <a:spLocks noChangeArrowheads="1"/>
        </xdr:cNvSpPr>
      </xdr:nvSpPr>
      <xdr:spPr bwMode="auto">
        <a:xfrm>
          <a:off x="12149236" y="13976480"/>
          <a:ext cx="349898" cy="349898"/>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40</xdr:col>
      <xdr:colOff>0</xdr:colOff>
      <xdr:row>69</xdr:row>
      <xdr:rowOff>48596</xdr:rowOff>
    </xdr:from>
    <xdr:to>
      <xdr:col>41</xdr:col>
      <xdr:colOff>9720</xdr:colOff>
      <xdr:row>70</xdr:row>
      <xdr:rowOff>194387</xdr:rowOff>
    </xdr:to>
    <xdr:sp macro="" textlink="">
      <xdr:nvSpPr>
        <xdr:cNvPr id="1609" name="AutoShape 46">
          <a:extLst>
            <a:ext uri="{FF2B5EF4-FFF2-40B4-BE49-F238E27FC236}">
              <a16:creationId xmlns:a16="http://schemas.microsoft.com/office/drawing/2014/main" id="{143978B8-C389-4928-AE7D-DC53DA4FCFE7}"/>
            </a:ext>
          </a:extLst>
        </xdr:cNvPr>
        <xdr:cNvSpPr>
          <a:spLocks noChangeArrowheads="1"/>
        </xdr:cNvSpPr>
      </xdr:nvSpPr>
      <xdr:spPr bwMode="auto">
        <a:xfrm>
          <a:off x="12780995" y="13986198"/>
          <a:ext cx="349898" cy="340179"/>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42</xdr:col>
      <xdr:colOff>0</xdr:colOff>
      <xdr:row>69</xdr:row>
      <xdr:rowOff>48596</xdr:rowOff>
    </xdr:from>
    <xdr:to>
      <xdr:col>43</xdr:col>
      <xdr:colOff>0</xdr:colOff>
      <xdr:row>70</xdr:row>
      <xdr:rowOff>194387</xdr:rowOff>
    </xdr:to>
    <xdr:sp macro="" textlink="">
      <xdr:nvSpPr>
        <xdr:cNvPr id="1610" name="AutoShape 46">
          <a:extLst>
            <a:ext uri="{FF2B5EF4-FFF2-40B4-BE49-F238E27FC236}">
              <a16:creationId xmlns:a16="http://schemas.microsoft.com/office/drawing/2014/main" id="{A6FB970C-D69A-4E7A-89E5-6E1BD55E6287}"/>
            </a:ext>
          </a:extLst>
        </xdr:cNvPr>
        <xdr:cNvSpPr>
          <a:spLocks noChangeArrowheads="1"/>
        </xdr:cNvSpPr>
      </xdr:nvSpPr>
      <xdr:spPr bwMode="auto">
        <a:xfrm>
          <a:off x="13403036" y="13986198"/>
          <a:ext cx="340178" cy="340179"/>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44</xdr:col>
      <xdr:colOff>0</xdr:colOff>
      <xdr:row>69</xdr:row>
      <xdr:rowOff>38878</xdr:rowOff>
    </xdr:from>
    <xdr:to>
      <xdr:col>45</xdr:col>
      <xdr:colOff>0</xdr:colOff>
      <xdr:row>71</xdr:row>
      <xdr:rowOff>0</xdr:rowOff>
    </xdr:to>
    <xdr:sp macro="" textlink="">
      <xdr:nvSpPr>
        <xdr:cNvPr id="1611" name="AutoShape 46">
          <a:extLst>
            <a:ext uri="{FF2B5EF4-FFF2-40B4-BE49-F238E27FC236}">
              <a16:creationId xmlns:a16="http://schemas.microsoft.com/office/drawing/2014/main" id="{185CD31A-50C0-4D0D-9017-F76B48772AF9}"/>
            </a:ext>
          </a:extLst>
        </xdr:cNvPr>
        <xdr:cNvSpPr>
          <a:spLocks noChangeArrowheads="1"/>
        </xdr:cNvSpPr>
      </xdr:nvSpPr>
      <xdr:spPr bwMode="auto">
        <a:xfrm>
          <a:off x="14005638" y="13976480"/>
          <a:ext cx="369336" cy="349898"/>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359616</xdr:colOff>
      <xdr:row>69</xdr:row>
      <xdr:rowOff>58316</xdr:rowOff>
    </xdr:from>
    <xdr:to>
      <xdr:col>11</xdr:col>
      <xdr:colOff>0</xdr:colOff>
      <xdr:row>70</xdr:row>
      <xdr:rowOff>194387</xdr:rowOff>
    </xdr:to>
    <xdr:sp macro="" textlink="">
      <xdr:nvSpPr>
        <xdr:cNvPr id="1612" name="AutoShape 46">
          <a:extLst>
            <a:ext uri="{FF2B5EF4-FFF2-40B4-BE49-F238E27FC236}">
              <a16:creationId xmlns:a16="http://schemas.microsoft.com/office/drawing/2014/main" id="{B57730B8-130D-43F0-AA50-58A66A03F891}"/>
            </a:ext>
          </a:extLst>
        </xdr:cNvPr>
        <xdr:cNvSpPr>
          <a:spLocks noChangeArrowheads="1"/>
        </xdr:cNvSpPr>
      </xdr:nvSpPr>
      <xdr:spPr bwMode="auto">
        <a:xfrm>
          <a:off x="3081045" y="13995918"/>
          <a:ext cx="359618" cy="330459"/>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69</xdr:row>
      <xdr:rowOff>19439</xdr:rowOff>
    </xdr:from>
    <xdr:to>
      <xdr:col>13</xdr:col>
      <xdr:colOff>0</xdr:colOff>
      <xdr:row>71</xdr:row>
      <xdr:rowOff>0</xdr:rowOff>
    </xdr:to>
    <xdr:sp macro="" textlink="">
      <xdr:nvSpPr>
        <xdr:cNvPr id="1613" name="AutoShape 46">
          <a:extLst>
            <a:ext uri="{FF2B5EF4-FFF2-40B4-BE49-F238E27FC236}">
              <a16:creationId xmlns:a16="http://schemas.microsoft.com/office/drawing/2014/main" id="{28F618AF-8161-42F3-8CA5-447E23268045}"/>
            </a:ext>
          </a:extLst>
        </xdr:cNvPr>
        <xdr:cNvSpPr>
          <a:spLocks noChangeArrowheads="1"/>
        </xdr:cNvSpPr>
      </xdr:nvSpPr>
      <xdr:spPr bwMode="auto">
        <a:xfrm>
          <a:off x="3858597" y="13957041"/>
          <a:ext cx="340179" cy="369337"/>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69</xdr:row>
      <xdr:rowOff>57150</xdr:rowOff>
    </xdr:from>
    <xdr:to>
      <xdr:col>15</xdr:col>
      <xdr:colOff>0</xdr:colOff>
      <xdr:row>71</xdr:row>
      <xdr:rowOff>0</xdr:rowOff>
    </xdr:to>
    <xdr:sp macro="" textlink="">
      <xdr:nvSpPr>
        <xdr:cNvPr id="1614" name="AutoShape 46">
          <a:extLst>
            <a:ext uri="{FF2B5EF4-FFF2-40B4-BE49-F238E27FC236}">
              <a16:creationId xmlns:a16="http://schemas.microsoft.com/office/drawing/2014/main" id="{01FB2EC0-8A9C-4B8F-80EE-B95440C4B89A}"/>
            </a:ext>
          </a:extLst>
        </xdr:cNvPr>
        <xdr:cNvSpPr>
          <a:spLocks noChangeArrowheads="1"/>
        </xdr:cNvSpPr>
      </xdr:nvSpPr>
      <xdr:spPr bwMode="auto">
        <a:xfrm>
          <a:off x="4324350" y="1324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8</xdr:col>
      <xdr:colOff>1</xdr:colOff>
      <xdr:row>69</xdr:row>
      <xdr:rowOff>19438</xdr:rowOff>
    </xdr:from>
    <xdr:to>
      <xdr:col>9</xdr:col>
      <xdr:colOff>0</xdr:colOff>
      <xdr:row>70</xdr:row>
      <xdr:rowOff>194387</xdr:rowOff>
    </xdr:to>
    <xdr:sp macro="" textlink="">
      <xdr:nvSpPr>
        <xdr:cNvPr id="1615" name="AutoShape 46">
          <a:extLst>
            <a:ext uri="{FF2B5EF4-FFF2-40B4-BE49-F238E27FC236}">
              <a16:creationId xmlns:a16="http://schemas.microsoft.com/office/drawing/2014/main" id="{6AEDF004-2D37-4497-91E9-662FB464FD5D}"/>
            </a:ext>
          </a:extLst>
        </xdr:cNvPr>
        <xdr:cNvSpPr>
          <a:spLocks noChangeArrowheads="1"/>
        </xdr:cNvSpPr>
      </xdr:nvSpPr>
      <xdr:spPr bwMode="auto">
        <a:xfrm>
          <a:off x="2497884" y="13957040"/>
          <a:ext cx="359616" cy="369337"/>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272143</xdr:colOff>
      <xdr:row>69</xdr:row>
      <xdr:rowOff>48598</xdr:rowOff>
    </xdr:from>
    <xdr:to>
      <xdr:col>7</xdr:col>
      <xdr:colOff>9720</xdr:colOff>
      <xdr:row>71</xdr:row>
      <xdr:rowOff>9720</xdr:rowOff>
    </xdr:to>
    <xdr:sp macro="" textlink="">
      <xdr:nvSpPr>
        <xdr:cNvPr id="1616" name="AutoShape 46">
          <a:extLst>
            <a:ext uri="{FF2B5EF4-FFF2-40B4-BE49-F238E27FC236}">
              <a16:creationId xmlns:a16="http://schemas.microsoft.com/office/drawing/2014/main" id="{89637E46-330B-4BC8-9A19-094EEF386AC5}"/>
            </a:ext>
          </a:extLst>
        </xdr:cNvPr>
        <xdr:cNvSpPr>
          <a:spLocks noChangeArrowheads="1"/>
        </xdr:cNvSpPr>
      </xdr:nvSpPr>
      <xdr:spPr bwMode="auto">
        <a:xfrm>
          <a:off x="1836964" y="13986200"/>
          <a:ext cx="359618" cy="349898"/>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xdr:col>
      <xdr:colOff>0</xdr:colOff>
      <xdr:row>69</xdr:row>
      <xdr:rowOff>19439</xdr:rowOff>
    </xdr:from>
    <xdr:to>
      <xdr:col>5</xdr:col>
      <xdr:colOff>0</xdr:colOff>
      <xdr:row>71</xdr:row>
      <xdr:rowOff>0</xdr:rowOff>
    </xdr:to>
    <xdr:sp macro="" textlink="">
      <xdr:nvSpPr>
        <xdr:cNvPr id="1617" name="AutoShape 46">
          <a:extLst>
            <a:ext uri="{FF2B5EF4-FFF2-40B4-BE49-F238E27FC236}">
              <a16:creationId xmlns:a16="http://schemas.microsoft.com/office/drawing/2014/main" id="{CF55016C-82AF-4102-BB19-A125EA46A1BD}"/>
            </a:ext>
          </a:extLst>
        </xdr:cNvPr>
        <xdr:cNvSpPr>
          <a:spLocks noChangeArrowheads="1"/>
        </xdr:cNvSpPr>
      </xdr:nvSpPr>
      <xdr:spPr bwMode="auto">
        <a:xfrm>
          <a:off x="1088571" y="13957041"/>
          <a:ext cx="340179" cy="369337"/>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xdr:col>
      <xdr:colOff>0</xdr:colOff>
      <xdr:row>68</xdr:row>
      <xdr:rowOff>155510</xdr:rowOff>
    </xdr:from>
    <xdr:to>
      <xdr:col>3</xdr:col>
      <xdr:colOff>0</xdr:colOff>
      <xdr:row>71</xdr:row>
      <xdr:rowOff>0</xdr:rowOff>
    </xdr:to>
    <xdr:sp macro="" textlink="">
      <xdr:nvSpPr>
        <xdr:cNvPr id="1618" name="AutoShape 46">
          <a:extLst>
            <a:ext uri="{FF2B5EF4-FFF2-40B4-BE49-F238E27FC236}">
              <a16:creationId xmlns:a16="http://schemas.microsoft.com/office/drawing/2014/main" id="{6968CCDA-6454-49DF-B9ED-4558AF9932DC}"/>
            </a:ext>
          </a:extLst>
        </xdr:cNvPr>
        <xdr:cNvSpPr>
          <a:spLocks noChangeArrowheads="1"/>
        </xdr:cNvSpPr>
      </xdr:nvSpPr>
      <xdr:spPr bwMode="auto">
        <a:xfrm>
          <a:off x="524847" y="13898724"/>
          <a:ext cx="388775" cy="427654"/>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80</xdr:row>
      <xdr:rowOff>104775</xdr:rowOff>
    </xdr:from>
    <xdr:to>
      <xdr:col>6</xdr:col>
      <xdr:colOff>0</xdr:colOff>
      <xdr:row>81</xdr:row>
      <xdr:rowOff>19050</xdr:rowOff>
    </xdr:to>
    <xdr:grpSp>
      <xdr:nvGrpSpPr>
        <xdr:cNvPr id="1619" name="Group 1008">
          <a:extLst>
            <a:ext uri="{FF2B5EF4-FFF2-40B4-BE49-F238E27FC236}">
              <a16:creationId xmlns:a16="http://schemas.microsoft.com/office/drawing/2014/main" id="{45790824-167B-4E27-BB0A-02EC12365635}"/>
            </a:ext>
          </a:extLst>
        </xdr:cNvPr>
        <xdr:cNvGrpSpPr>
          <a:grpSpLocks/>
        </xdr:cNvGrpSpPr>
      </xdr:nvGrpSpPr>
      <xdr:grpSpPr bwMode="auto">
        <a:xfrm>
          <a:off x="1803400" y="16049625"/>
          <a:ext cx="0" cy="104775"/>
          <a:chOff x="5475762" y="47760700"/>
          <a:chExt cx="314325" cy="230209"/>
        </a:xfrm>
      </xdr:grpSpPr>
      <xdr:cxnSp macro="">
        <xdr:nvCxnSpPr>
          <xdr:cNvPr id="1620" name="Straight Connector 1619">
            <a:extLst>
              <a:ext uri="{FF2B5EF4-FFF2-40B4-BE49-F238E27FC236}">
                <a16:creationId xmlns:a16="http://schemas.microsoft.com/office/drawing/2014/main" id="{75BF7156-DA49-165D-E978-6550ECB087C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621" name="Straight Connector 529">
            <a:extLst>
              <a:ext uri="{FF2B5EF4-FFF2-40B4-BE49-F238E27FC236}">
                <a16:creationId xmlns:a16="http://schemas.microsoft.com/office/drawing/2014/main" id="{3EEC58C9-1DC2-78BC-A85A-5816A1EBDDB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622" name="Straight Connector 531">
            <a:extLst>
              <a:ext uri="{FF2B5EF4-FFF2-40B4-BE49-F238E27FC236}">
                <a16:creationId xmlns:a16="http://schemas.microsoft.com/office/drawing/2014/main" id="{368733FF-BB60-AFD0-FFAA-DEFCE0A32D0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623" name="Straight Connector 533">
            <a:extLst>
              <a:ext uri="{FF2B5EF4-FFF2-40B4-BE49-F238E27FC236}">
                <a16:creationId xmlns:a16="http://schemas.microsoft.com/office/drawing/2014/main" id="{FAB07650-C8D1-105D-C8B7-E37EFA323FC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24" name="Straight Connector 535">
            <a:extLst>
              <a:ext uri="{FF2B5EF4-FFF2-40B4-BE49-F238E27FC236}">
                <a16:creationId xmlns:a16="http://schemas.microsoft.com/office/drawing/2014/main" id="{0ADA7320-03AE-A739-F3D0-B9E7CC93B63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25" name="Straight Connector 537">
            <a:extLst>
              <a:ext uri="{FF2B5EF4-FFF2-40B4-BE49-F238E27FC236}">
                <a16:creationId xmlns:a16="http://schemas.microsoft.com/office/drawing/2014/main" id="{DDF0AE8E-32B3-D2B1-F819-3A52EFF1711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626" name="Group 1008">
          <a:extLst>
            <a:ext uri="{FF2B5EF4-FFF2-40B4-BE49-F238E27FC236}">
              <a16:creationId xmlns:a16="http://schemas.microsoft.com/office/drawing/2014/main" id="{34D06ACE-0A62-4284-B253-0205BA45EF66}"/>
            </a:ext>
          </a:extLst>
        </xdr:cNvPr>
        <xdr:cNvGrpSpPr>
          <a:grpSpLocks/>
        </xdr:cNvGrpSpPr>
      </xdr:nvGrpSpPr>
      <xdr:grpSpPr bwMode="auto">
        <a:xfrm>
          <a:off x="1803400" y="16049625"/>
          <a:ext cx="0" cy="104775"/>
          <a:chOff x="5475762" y="47760700"/>
          <a:chExt cx="314325" cy="230209"/>
        </a:xfrm>
      </xdr:grpSpPr>
      <xdr:cxnSp macro="">
        <xdr:nvCxnSpPr>
          <xdr:cNvPr id="1627" name="Straight Connector 1626">
            <a:extLst>
              <a:ext uri="{FF2B5EF4-FFF2-40B4-BE49-F238E27FC236}">
                <a16:creationId xmlns:a16="http://schemas.microsoft.com/office/drawing/2014/main" id="{E16CA342-F7C4-F5A2-4130-40A2158D08F6}"/>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628" name="Straight Connector 529">
            <a:extLst>
              <a:ext uri="{FF2B5EF4-FFF2-40B4-BE49-F238E27FC236}">
                <a16:creationId xmlns:a16="http://schemas.microsoft.com/office/drawing/2014/main" id="{AC33F525-9752-205E-4D3B-9324C196E26D}"/>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1629" name="Straight Connector 531">
            <a:extLst>
              <a:ext uri="{FF2B5EF4-FFF2-40B4-BE49-F238E27FC236}">
                <a16:creationId xmlns:a16="http://schemas.microsoft.com/office/drawing/2014/main" id="{5063B063-DA84-934C-EF42-3041BA68902E}"/>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1630" name="Straight Connector 533">
            <a:extLst>
              <a:ext uri="{FF2B5EF4-FFF2-40B4-BE49-F238E27FC236}">
                <a16:creationId xmlns:a16="http://schemas.microsoft.com/office/drawing/2014/main" id="{D65EE565-FE1D-E633-2596-F89623265E28}"/>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631" name="Straight Connector 535">
            <a:extLst>
              <a:ext uri="{FF2B5EF4-FFF2-40B4-BE49-F238E27FC236}">
                <a16:creationId xmlns:a16="http://schemas.microsoft.com/office/drawing/2014/main" id="{82DC887A-5F0F-E60D-9F32-B21DBEAB06F2}"/>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632" name="Straight Connector 537">
            <a:extLst>
              <a:ext uri="{FF2B5EF4-FFF2-40B4-BE49-F238E27FC236}">
                <a16:creationId xmlns:a16="http://schemas.microsoft.com/office/drawing/2014/main" id="{9AF63293-30DB-9B0D-50C6-EA574B432298}"/>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133350</xdr:rowOff>
    </xdr:from>
    <xdr:to>
      <xdr:col>6</xdr:col>
      <xdr:colOff>0</xdr:colOff>
      <xdr:row>81</xdr:row>
      <xdr:rowOff>47625</xdr:rowOff>
    </xdr:to>
    <xdr:grpSp>
      <xdr:nvGrpSpPr>
        <xdr:cNvPr id="1633" name="Group 1008">
          <a:extLst>
            <a:ext uri="{FF2B5EF4-FFF2-40B4-BE49-F238E27FC236}">
              <a16:creationId xmlns:a16="http://schemas.microsoft.com/office/drawing/2014/main" id="{04893577-E2F1-4239-A585-E7D747C0E0D0}"/>
            </a:ext>
          </a:extLst>
        </xdr:cNvPr>
        <xdr:cNvGrpSpPr>
          <a:grpSpLocks/>
        </xdr:cNvGrpSpPr>
      </xdr:nvGrpSpPr>
      <xdr:grpSpPr bwMode="auto">
        <a:xfrm>
          <a:off x="1803400" y="16078200"/>
          <a:ext cx="0" cy="104775"/>
          <a:chOff x="5475762" y="47760700"/>
          <a:chExt cx="314325" cy="230209"/>
        </a:xfrm>
      </xdr:grpSpPr>
      <xdr:cxnSp macro="">
        <xdr:nvCxnSpPr>
          <xdr:cNvPr id="1634" name="Straight Connector 1633">
            <a:extLst>
              <a:ext uri="{FF2B5EF4-FFF2-40B4-BE49-F238E27FC236}">
                <a16:creationId xmlns:a16="http://schemas.microsoft.com/office/drawing/2014/main" id="{AAF4544D-6A87-3B6B-6E2D-63DC4E172AC1}"/>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635" name="Straight Connector 529">
            <a:extLst>
              <a:ext uri="{FF2B5EF4-FFF2-40B4-BE49-F238E27FC236}">
                <a16:creationId xmlns:a16="http://schemas.microsoft.com/office/drawing/2014/main" id="{BB2CCA6E-F9E3-E997-6354-A575F0E0D072}"/>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1636" name="Straight Connector 531">
            <a:extLst>
              <a:ext uri="{FF2B5EF4-FFF2-40B4-BE49-F238E27FC236}">
                <a16:creationId xmlns:a16="http://schemas.microsoft.com/office/drawing/2014/main" id="{2B3249C8-6C7C-F14F-C9F8-A43A251F705A}"/>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1637" name="Straight Connector 533">
            <a:extLst>
              <a:ext uri="{FF2B5EF4-FFF2-40B4-BE49-F238E27FC236}">
                <a16:creationId xmlns:a16="http://schemas.microsoft.com/office/drawing/2014/main" id="{1BF0B466-9A28-D4EE-96B2-DA32EC6C50A6}"/>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638" name="Straight Connector 535">
            <a:extLst>
              <a:ext uri="{FF2B5EF4-FFF2-40B4-BE49-F238E27FC236}">
                <a16:creationId xmlns:a16="http://schemas.microsoft.com/office/drawing/2014/main" id="{0D84449C-EE75-7487-9235-7E1E8E8295AE}"/>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639" name="Straight Connector 537">
            <a:extLst>
              <a:ext uri="{FF2B5EF4-FFF2-40B4-BE49-F238E27FC236}">
                <a16:creationId xmlns:a16="http://schemas.microsoft.com/office/drawing/2014/main" id="{03A73CCE-5BF2-BDA5-DB56-17564C117FFC}"/>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133350</xdr:rowOff>
    </xdr:from>
    <xdr:to>
      <xdr:col>6</xdr:col>
      <xdr:colOff>0</xdr:colOff>
      <xdr:row>81</xdr:row>
      <xdr:rowOff>57150</xdr:rowOff>
    </xdr:to>
    <xdr:grpSp>
      <xdr:nvGrpSpPr>
        <xdr:cNvPr id="1640" name="Group 1008">
          <a:extLst>
            <a:ext uri="{FF2B5EF4-FFF2-40B4-BE49-F238E27FC236}">
              <a16:creationId xmlns:a16="http://schemas.microsoft.com/office/drawing/2014/main" id="{BE2F2C9C-8354-4639-82F1-DAD9285C1EF0}"/>
            </a:ext>
          </a:extLst>
        </xdr:cNvPr>
        <xdr:cNvGrpSpPr>
          <a:grpSpLocks/>
        </xdr:cNvGrpSpPr>
      </xdr:nvGrpSpPr>
      <xdr:grpSpPr bwMode="auto">
        <a:xfrm>
          <a:off x="1803400" y="16078200"/>
          <a:ext cx="0" cy="114300"/>
          <a:chOff x="5475762" y="47760700"/>
          <a:chExt cx="314325" cy="230209"/>
        </a:xfrm>
      </xdr:grpSpPr>
      <xdr:cxnSp macro="">
        <xdr:nvCxnSpPr>
          <xdr:cNvPr id="1641" name="Straight Connector 1640">
            <a:extLst>
              <a:ext uri="{FF2B5EF4-FFF2-40B4-BE49-F238E27FC236}">
                <a16:creationId xmlns:a16="http://schemas.microsoft.com/office/drawing/2014/main" id="{D28B0CD9-FD88-683D-1F56-4100F0133CB9}"/>
              </a:ext>
            </a:extLst>
          </xdr:cNvPr>
          <xdr:cNvCxnSpPr/>
        </xdr:nvCxnSpPr>
        <xdr:spPr bwMode="auto">
          <a:xfrm>
            <a:off x="5758655" y="4785662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642" name="Straight Connector 529">
            <a:extLst>
              <a:ext uri="{FF2B5EF4-FFF2-40B4-BE49-F238E27FC236}">
                <a16:creationId xmlns:a16="http://schemas.microsoft.com/office/drawing/2014/main" id="{9AAB9317-2143-2860-C687-E9990971983C}"/>
              </a:ext>
            </a:extLst>
          </xdr:cNvPr>
          <xdr:cNvCxnSpPr>
            <a:cxnSpLocks noChangeShapeType="1"/>
          </xdr:cNvCxnSpPr>
        </xdr:nvCxnSpPr>
        <xdr:spPr bwMode="auto">
          <a:xfrm rot="5400000">
            <a:off x="5758655" y="47856620"/>
            <a:ext cx="0" cy="0"/>
          </a:xfrm>
          <a:prstGeom prst="line">
            <a:avLst/>
          </a:prstGeom>
          <a:grpFill/>
          <a:ln w="9525" algn="ctr">
            <a:solidFill>
              <a:srgbClr val="000000"/>
            </a:solidFill>
            <a:round/>
            <a:headEnd/>
            <a:tailEnd/>
          </a:ln>
        </xdr:spPr>
      </xdr:cxnSp>
      <xdr:cxnSp macro="">
        <xdr:nvCxnSpPr>
          <xdr:cNvPr id="1643" name="Straight Connector 531">
            <a:extLst>
              <a:ext uri="{FF2B5EF4-FFF2-40B4-BE49-F238E27FC236}">
                <a16:creationId xmlns:a16="http://schemas.microsoft.com/office/drawing/2014/main" id="{F471C962-19A2-7A5D-70CF-255477CD1C45}"/>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cxnSp macro="">
        <xdr:nvCxnSpPr>
          <xdr:cNvPr id="1644" name="Straight Connector 533">
            <a:extLst>
              <a:ext uri="{FF2B5EF4-FFF2-40B4-BE49-F238E27FC236}">
                <a16:creationId xmlns:a16="http://schemas.microsoft.com/office/drawing/2014/main" id="{D8DC27ED-AC55-8A80-673C-59C8276290FC}"/>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1645" name="Straight Connector 535">
            <a:extLst>
              <a:ext uri="{FF2B5EF4-FFF2-40B4-BE49-F238E27FC236}">
                <a16:creationId xmlns:a16="http://schemas.microsoft.com/office/drawing/2014/main" id="{27A9A53E-60A9-C445-C8AD-EB70397A7B09}"/>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1646" name="Straight Connector 537">
            <a:extLst>
              <a:ext uri="{FF2B5EF4-FFF2-40B4-BE49-F238E27FC236}">
                <a16:creationId xmlns:a16="http://schemas.microsoft.com/office/drawing/2014/main" id="{9A63536D-2405-B735-4448-7779A9645809}"/>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647" name="Group 1008">
          <a:extLst>
            <a:ext uri="{FF2B5EF4-FFF2-40B4-BE49-F238E27FC236}">
              <a16:creationId xmlns:a16="http://schemas.microsoft.com/office/drawing/2014/main" id="{D806294C-5AB0-4F9D-989B-DE2B58777361}"/>
            </a:ext>
          </a:extLst>
        </xdr:cNvPr>
        <xdr:cNvGrpSpPr>
          <a:grpSpLocks/>
        </xdr:cNvGrpSpPr>
      </xdr:nvGrpSpPr>
      <xdr:grpSpPr bwMode="auto">
        <a:xfrm>
          <a:off x="1803400" y="16049625"/>
          <a:ext cx="0" cy="104775"/>
          <a:chOff x="5475762" y="47760700"/>
          <a:chExt cx="314325" cy="230209"/>
        </a:xfrm>
      </xdr:grpSpPr>
      <xdr:cxnSp macro="">
        <xdr:nvCxnSpPr>
          <xdr:cNvPr id="1648" name="Straight Connector 1647">
            <a:extLst>
              <a:ext uri="{FF2B5EF4-FFF2-40B4-BE49-F238E27FC236}">
                <a16:creationId xmlns:a16="http://schemas.microsoft.com/office/drawing/2014/main" id="{7C2E56FC-C6CB-4DE4-751A-A7D06608C03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649" name="Straight Connector 529">
            <a:extLst>
              <a:ext uri="{FF2B5EF4-FFF2-40B4-BE49-F238E27FC236}">
                <a16:creationId xmlns:a16="http://schemas.microsoft.com/office/drawing/2014/main" id="{7F072C99-296B-F32D-5173-03B5B4F67C6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650" name="Straight Connector 531">
            <a:extLst>
              <a:ext uri="{FF2B5EF4-FFF2-40B4-BE49-F238E27FC236}">
                <a16:creationId xmlns:a16="http://schemas.microsoft.com/office/drawing/2014/main" id="{6F2E3900-C5D2-9925-140F-2582EBB8442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651" name="Straight Connector 533">
            <a:extLst>
              <a:ext uri="{FF2B5EF4-FFF2-40B4-BE49-F238E27FC236}">
                <a16:creationId xmlns:a16="http://schemas.microsoft.com/office/drawing/2014/main" id="{DF1073EC-FA41-D786-DAD4-5E6D76F6311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52" name="Straight Connector 535">
            <a:extLst>
              <a:ext uri="{FF2B5EF4-FFF2-40B4-BE49-F238E27FC236}">
                <a16:creationId xmlns:a16="http://schemas.microsoft.com/office/drawing/2014/main" id="{1E76646C-1CC4-AF6B-3A06-1BA51AF884C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53" name="Straight Connector 537">
            <a:extLst>
              <a:ext uri="{FF2B5EF4-FFF2-40B4-BE49-F238E27FC236}">
                <a16:creationId xmlns:a16="http://schemas.microsoft.com/office/drawing/2014/main" id="{DB1088BD-A510-ABF9-54FF-18AEC6F6D37E}"/>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654" name="Group 1008">
          <a:extLst>
            <a:ext uri="{FF2B5EF4-FFF2-40B4-BE49-F238E27FC236}">
              <a16:creationId xmlns:a16="http://schemas.microsoft.com/office/drawing/2014/main" id="{20EA36ED-669E-4605-A5CE-F3660BD7E44E}"/>
            </a:ext>
          </a:extLst>
        </xdr:cNvPr>
        <xdr:cNvGrpSpPr>
          <a:grpSpLocks/>
        </xdr:cNvGrpSpPr>
      </xdr:nvGrpSpPr>
      <xdr:grpSpPr bwMode="auto">
        <a:xfrm>
          <a:off x="1803400" y="16049625"/>
          <a:ext cx="0" cy="104775"/>
          <a:chOff x="5475762" y="47760700"/>
          <a:chExt cx="314325" cy="230209"/>
        </a:xfrm>
      </xdr:grpSpPr>
      <xdr:cxnSp macro="">
        <xdr:nvCxnSpPr>
          <xdr:cNvPr id="1655" name="Straight Connector 1654">
            <a:extLst>
              <a:ext uri="{FF2B5EF4-FFF2-40B4-BE49-F238E27FC236}">
                <a16:creationId xmlns:a16="http://schemas.microsoft.com/office/drawing/2014/main" id="{D82D13EC-D3DB-C01A-FB64-DD47B458CB9D}"/>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656" name="Straight Connector 529">
            <a:extLst>
              <a:ext uri="{FF2B5EF4-FFF2-40B4-BE49-F238E27FC236}">
                <a16:creationId xmlns:a16="http://schemas.microsoft.com/office/drawing/2014/main" id="{16C2206E-1ADF-2370-4AFD-D44FFA204E1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657" name="Straight Connector 531">
            <a:extLst>
              <a:ext uri="{FF2B5EF4-FFF2-40B4-BE49-F238E27FC236}">
                <a16:creationId xmlns:a16="http://schemas.microsoft.com/office/drawing/2014/main" id="{0034F2B2-925B-9AEC-00DA-E521988AE36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658" name="Straight Connector 533">
            <a:extLst>
              <a:ext uri="{FF2B5EF4-FFF2-40B4-BE49-F238E27FC236}">
                <a16:creationId xmlns:a16="http://schemas.microsoft.com/office/drawing/2014/main" id="{B45C273E-0620-5B39-9B97-AFC7CE2DA7A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59" name="Straight Connector 535">
            <a:extLst>
              <a:ext uri="{FF2B5EF4-FFF2-40B4-BE49-F238E27FC236}">
                <a16:creationId xmlns:a16="http://schemas.microsoft.com/office/drawing/2014/main" id="{500C02D1-7A65-B014-78E7-49E166EB4BA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60" name="Straight Connector 537">
            <a:extLst>
              <a:ext uri="{FF2B5EF4-FFF2-40B4-BE49-F238E27FC236}">
                <a16:creationId xmlns:a16="http://schemas.microsoft.com/office/drawing/2014/main" id="{DF75E26D-B5D6-E748-BB35-72B1083EF1E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661" name="Group 1008">
          <a:extLst>
            <a:ext uri="{FF2B5EF4-FFF2-40B4-BE49-F238E27FC236}">
              <a16:creationId xmlns:a16="http://schemas.microsoft.com/office/drawing/2014/main" id="{17264920-9927-42D0-8499-92A363DECF1C}"/>
            </a:ext>
          </a:extLst>
        </xdr:cNvPr>
        <xdr:cNvGrpSpPr>
          <a:grpSpLocks/>
        </xdr:cNvGrpSpPr>
      </xdr:nvGrpSpPr>
      <xdr:grpSpPr bwMode="auto">
        <a:xfrm>
          <a:off x="1803400" y="16049625"/>
          <a:ext cx="0" cy="104775"/>
          <a:chOff x="5475762" y="47760700"/>
          <a:chExt cx="314325" cy="230209"/>
        </a:xfrm>
      </xdr:grpSpPr>
      <xdr:cxnSp macro="">
        <xdr:nvCxnSpPr>
          <xdr:cNvPr id="1662" name="Straight Connector 1661">
            <a:extLst>
              <a:ext uri="{FF2B5EF4-FFF2-40B4-BE49-F238E27FC236}">
                <a16:creationId xmlns:a16="http://schemas.microsoft.com/office/drawing/2014/main" id="{E078F505-CFF1-BD84-BE61-39CA3D40487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663" name="Straight Connector 529">
            <a:extLst>
              <a:ext uri="{FF2B5EF4-FFF2-40B4-BE49-F238E27FC236}">
                <a16:creationId xmlns:a16="http://schemas.microsoft.com/office/drawing/2014/main" id="{F223D9CD-3EE3-96FC-0CBC-B09D4771F41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664" name="Straight Connector 531">
            <a:extLst>
              <a:ext uri="{FF2B5EF4-FFF2-40B4-BE49-F238E27FC236}">
                <a16:creationId xmlns:a16="http://schemas.microsoft.com/office/drawing/2014/main" id="{53F35EC9-E06D-6C60-8907-3C62329F320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665" name="Straight Connector 533">
            <a:extLst>
              <a:ext uri="{FF2B5EF4-FFF2-40B4-BE49-F238E27FC236}">
                <a16:creationId xmlns:a16="http://schemas.microsoft.com/office/drawing/2014/main" id="{C77C4F14-44B6-6704-1F00-FA26FC8332E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66" name="Straight Connector 535">
            <a:extLst>
              <a:ext uri="{FF2B5EF4-FFF2-40B4-BE49-F238E27FC236}">
                <a16:creationId xmlns:a16="http://schemas.microsoft.com/office/drawing/2014/main" id="{F8C73F0E-31C8-566F-8DE2-4A7F3E8B2A4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67" name="Straight Connector 537">
            <a:extLst>
              <a:ext uri="{FF2B5EF4-FFF2-40B4-BE49-F238E27FC236}">
                <a16:creationId xmlns:a16="http://schemas.microsoft.com/office/drawing/2014/main" id="{4E15734C-9089-8EA6-5652-A5E82AC2D57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668" name="Group 1008">
          <a:extLst>
            <a:ext uri="{FF2B5EF4-FFF2-40B4-BE49-F238E27FC236}">
              <a16:creationId xmlns:a16="http://schemas.microsoft.com/office/drawing/2014/main" id="{195B2EEB-05AA-453F-BF39-51CB62219385}"/>
            </a:ext>
          </a:extLst>
        </xdr:cNvPr>
        <xdr:cNvGrpSpPr>
          <a:grpSpLocks/>
        </xdr:cNvGrpSpPr>
      </xdr:nvGrpSpPr>
      <xdr:grpSpPr bwMode="auto">
        <a:xfrm>
          <a:off x="1803400" y="16049625"/>
          <a:ext cx="0" cy="104775"/>
          <a:chOff x="5475762" y="47760700"/>
          <a:chExt cx="314325" cy="230209"/>
        </a:xfrm>
      </xdr:grpSpPr>
      <xdr:cxnSp macro="">
        <xdr:nvCxnSpPr>
          <xdr:cNvPr id="1669" name="Straight Connector 1668">
            <a:extLst>
              <a:ext uri="{FF2B5EF4-FFF2-40B4-BE49-F238E27FC236}">
                <a16:creationId xmlns:a16="http://schemas.microsoft.com/office/drawing/2014/main" id="{FF8F7BD2-2070-10AA-B6A0-7B4D257041B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670" name="Straight Connector 529">
            <a:extLst>
              <a:ext uri="{FF2B5EF4-FFF2-40B4-BE49-F238E27FC236}">
                <a16:creationId xmlns:a16="http://schemas.microsoft.com/office/drawing/2014/main" id="{D75E47D8-4CA9-6E3A-06DA-FF49B4854D1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671" name="Straight Connector 531">
            <a:extLst>
              <a:ext uri="{FF2B5EF4-FFF2-40B4-BE49-F238E27FC236}">
                <a16:creationId xmlns:a16="http://schemas.microsoft.com/office/drawing/2014/main" id="{464246B2-8BC0-97C5-8A25-CBB184855AC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672" name="Straight Connector 533">
            <a:extLst>
              <a:ext uri="{FF2B5EF4-FFF2-40B4-BE49-F238E27FC236}">
                <a16:creationId xmlns:a16="http://schemas.microsoft.com/office/drawing/2014/main" id="{176E7567-7D54-22C2-1FED-37E1F07C1F0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73" name="Straight Connector 535">
            <a:extLst>
              <a:ext uri="{FF2B5EF4-FFF2-40B4-BE49-F238E27FC236}">
                <a16:creationId xmlns:a16="http://schemas.microsoft.com/office/drawing/2014/main" id="{10DF3142-099F-F9D5-5285-94856366B18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74" name="Straight Connector 537">
            <a:extLst>
              <a:ext uri="{FF2B5EF4-FFF2-40B4-BE49-F238E27FC236}">
                <a16:creationId xmlns:a16="http://schemas.microsoft.com/office/drawing/2014/main" id="{0B0E135B-3B5B-C7DE-56B5-6CCC99CDA28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675" name="Group 1008">
          <a:extLst>
            <a:ext uri="{FF2B5EF4-FFF2-40B4-BE49-F238E27FC236}">
              <a16:creationId xmlns:a16="http://schemas.microsoft.com/office/drawing/2014/main" id="{1A52A28A-B4B2-4762-894D-C5270A98F267}"/>
            </a:ext>
          </a:extLst>
        </xdr:cNvPr>
        <xdr:cNvGrpSpPr>
          <a:grpSpLocks/>
        </xdr:cNvGrpSpPr>
      </xdr:nvGrpSpPr>
      <xdr:grpSpPr bwMode="auto">
        <a:xfrm>
          <a:off x="1803400" y="16049625"/>
          <a:ext cx="0" cy="104775"/>
          <a:chOff x="5475762" y="47760700"/>
          <a:chExt cx="314325" cy="230209"/>
        </a:xfrm>
      </xdr:grpSpPr>
      <xdr:cxnSp macro="">
        <xdr:nvCxnSpPr>
          <xdr:cNvPr id="1676" name="Straight Connector 1675">
            <a:extLst>
              <a:ext uri="{FF2B5EF4-FFF2-40B4-BE49-F238E27FC236}">
                <a16:creationId xmlns:a16="http://schemas.microsoft.com/office/drawing/2014/main" id="{27CC1648-40B9-F116-1A19-3363FCCB5AB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677" name="Straight Connector 529">
            <a:extLst>
              <a:ext uri="{FF2B5EF4-FFF2-40B4-BE49-F238E27FC236}">
                <a16:creationId xmlns:a16="http://schemas.microsoft.com/office/drawing/2014/main" id="{6DEC00C6-9F04-CB93-2B22-F3094B6800F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678" name="Straight Connector 531">
            <a:extLst>
              <a:ext uri="{FF2B5EF4-FFF2-40B4-BE49-F238E27FC236}">
                <a16:creationId xmlns:a16="http://schemas.microsoft.com/office/drawing/2014/main" id="{DA0278AA-1544-8338-8027-617CA1C7716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679" name="Straight Connector 533">
            <a:extLst>
              <a:ext uri="{FF2B5EF4-FFF2-40B4-BE49-F238E27FC236}">
                <a16:creationId xmlns:a16="http://schemas.microsoft.com/office/drawing/2014/main" id="{AD4326EE-85FF-44E5-83E1-26017534FCD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80" name="Straight Connector 535">
            <a:extLst>
              <a:ext uri="{FF2B5EF4-FFF2-40B4-BE49-F238E27FC236}">
                <a16:creationId xmlns:a16="http://schemas.microsoft.com/office/drawing/2014/main" id="{9EE440F7-667B-7807-E2A0-F9B15784319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81" name="Straight Connector 537">
            <a:extLst>
              <a:ext uri="{FF2B5EF4-FFF2-40B4-BE49-F238E27FC236}">
                <a16:creationId xmlns:a16="http://schemas.microsoft.com/office/drawing/2014/main" id="{22CF0CA9-DB0D-B78F-7A8A-FE6B09FA586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682" name="Group 1008">
          <a:extLst>
            <a:ext uri="{FF2B5EF4-FFF2-40B4-BE49-F238E27FC236}">
              <a16:creationId xmlns:a16="http://schemas.microsoft.com/office/drawing/2014/main" id="{6A365CF8-E1B0-4A2F-80A9-AC3EBB35E4B9}"/>
            </a:ext>
          </a:extLst>
        </xdr:cNvPr>
        <xdr:cNvGrpSpPr>
          <a:grpSpLocks/>
        </xdr:cNvGrpSpPr>
      </xdr:nvGrpSpPr>
      <xdr:grpSpPr bwMode="auto">
        <a:xfrm>
          <a:off x="1803400" y="16049625"/>
          <a:ext cx="0" cy="104775"/>
          <a:chOff x="5475762" y="47760700"/>
          <a:chExt cx="314325" cy="230209"/>
        </a:xfrm>
      </xdr:grpSpPr>
      <xdr:cxnSp macro="">
        <xdr:nvCxnSpPr>
          <xdr:cNvPr id="1683" name="Straight Connector 1682">
            <a:extLst>
              <a:ext uri="{FF2B5EF4-FFF2-40B4-BE49-F238E27FC236}">
                <a16:creationId xmlns:a16="http://schemas.microsoft.com/office/drawing/2014/main" id="{F8F8C4F3-0C17-A1BE-4B13-1F2B0671BC4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684" name="Straight Connector 529">
            <a:extLst>
              <a:ext uri="{FF2B5EF4-FFF2-40B4-BE49-F238E27FC236}">
                <a16:creationId xmlns:a16="http://schemas.microsoft.com/office/drawing/2014/main" id="{A6820E3A-0ACA-957B-74D6-0317A618CC0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685" name="Straight Connector 531">
            <a:extLst>
              <a:ext uri="{FF2B5EF4-FFF2-40B4-BE49-F238E27FC236}">
                <a16:creationId xmlns:a16="http://schemas.microsoft.com/office/drawing/2014/main" id="{68144AEC-281C-8C04-5FE6-44B6CAE73AE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686" name="Straight Connector 533">
            <a:extLst>
              <a:ext uri="{FF2B5EF4-FFF2-40B4-BE49-F238E27FC236}">
                <a16:creationId xmlns:a16="http://schemas.microsoft.com/office/drawing/2014/main" id="{FA0BCFDF-D6CA-1768-3289-6A41B464E5B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87" name="Straight Connector 535">
            <a:extLst>
              <a:ext uri="{FF2B5EF4-FFF2-40B4-BE49-F238E27FC236}">
                <a16:creationId xmlns:a16="http://schemas.microsoft.com/office/drawing/2014/main" id="{7C799378-A10F-C503-9BBE-0FEB3E03B24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88" name="Straight Connector 537">
            <a:extLst>
              <a:ext uri="{FF2B5EF4-FFF2-40B4-BE49-F238E27FC236}">
                <a16:creationId xmlns:a16="http://schemas.microsoft.com/office/drawing/2014/main" id="{8D2CA01D-225B-721C-5A0B-CEA839443F8E}"/>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689" name="Group 1008">
          <a:extLst>
            <a:ext uri="{FF2B5EF4-FFF2-40B4-BE49-F238E27FC236}">
              <a16:creationId xmlns:a16="http://schemas.microsoft.com/office/drawing/2014/main" id="{0D070766-1CC9-4349-A75A-9EB980FA99C6}"/>
            </a:ext>
          </a:extLst>
        </xdr:cNvPr>
        <xdr:cNvGrpSpPr>
          <a:grpSpLocks/>
        </xdr:cNvGrpSpPr>
      </xdr:nvGrpSpPr>
      <xdr:grpSpPr bwMode="auto">
        <a:xfrm>
          <a:off x="1803400" y="16049625"/>
          <a:ext cx="0" cy="104775"/>
          <a:chOff x="5475762" y="47760700"/>
          <a:chExt cx="314325" cy="230209"/>
        </a:xfrm>
      </xdr:grpSpPr>
      <xdr:cxnSp macro="">
        <xdr:nvCxnSpPr>
          <xdr:cNvPr id="1690" name="Straight Connector 1689">
            <a:extLst>
              <a:ext uri="{FF2B5EF4-FFF2-40B4-BE49-F238E27FC236}">
                <a16:creationId xmlns:a16="http://schemas.microsoft.com/office/drawing/2014/main" id="{3CAEE328-52B6-FD95-8973-D8E5F0E78A6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691" name="Straight Connector 529">
            <a:extLst>
              <a:ext uri="{FF2B5EF4-FFF2-40B4-BE49-F238E27FC236}">
                <a16:creationId xmlns:a16="http://schemas.microsoft.com/office/drawing/2014/main" id="{84052B28-0727-011B-68D7-254198A528E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692" name="Straight Connector 531">
            <a:extLst>
              <a:ext uri="{FF2B5EF4-FFF2-40B4-BE49-F238E27FC236}">
                <a16:creationId xmlns:a16="http://schemas.microsoft.com/office/drawing/2014/main" id="{71FBBF42-7642-DE37-2B5F-578CCA11665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693" name="Straight Connector 533">
            <a:extLst>
              <a:ext uri="{FF2B5EF4-FFF2-40B4-BE49-F238E27FC236}">
                <a16:creationId xmlns:a16="http://schemas.microsoft.com/office/drawing/2014/main" id="{0574A790-F042-D7C5-94B7-474D6819FCC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94" name="Straight Connector 535">
            <a:extLst>
              <a:ext uri="{FF2B5EF4-FFF2-40B4-BE49-F238E27FC236}">
                <a16:creationId xmlns:a16="http://schemas.microsoft.com/office/drawing/2014/main" id="{5DD08D66-EDC6-BEDF-E1A8-ECC15E7277D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695" name="Straight Connector 537">
            <a:extLst>
              <a:ext uri="{FF2B5EF4-FFF2-40B4-BE49-F238E27FC236}">
                <a16:creationId xmlns:a16="http://schemas.microsoft.com/office/drawing/2014/main" id="{11FDBA09-A7C8-4FD9-2CC7-6C90B5E91D0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696" name="Group 1008">
          <a:extLst>
            <a:ext uri="{FF2B5EF4-FFF2-40B4-BE49-F238E27FC236}">
              <a16:creationId xmlns:a16="http://schemas.microsoft.com/office/drawing/2014/main" id="{2818E53C-15F0-4C94-BBD6-EAD06E607E16}"/>
            </a:ext>
          </a:extLst>
        </xdr:cNvPr>
        <xdr:cNvGrpSpPr>
          <a:grpSpLocks/>
        </xdr:cNvGrpSpPr>
      </xdr:nvGrpSpPr>
      <xdr:grpSpPr bwMode="auto">
        <a:xfrm>
          <a:off x="1803400" y="16049625"/>
          <a:ext cx="0" cy="104775"/>
          <a:chOff x="5475762" y="47760700"/>
          <a:chExt cx="314325" cy="230209"/>
        </a:xfrm>
      </xdr:grpSpPr>
      <xdr:cxnSp macro="">
        <xdr:nvCxnSpPr>
          <xdr:cNvPr id="1697" name="Straight Connector 1696">
            <a:extLst>
              <a:ext uri="{FF2B5EF4-FFF2-40B4-BE49-F238E27FC236}">
                <a16:creationId xmlns:a16="http://schemas.microsoft.com/office/drawing/2014/main" id="{F10DED29-0036-62E1-1FF8-30812B57567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698" name="Straight Connector 529">
            <a:extLst>
              <a:ext uri="{FF2B5EF4-FFF2-40B4-BE49-F238E27FC236}">
                <a16:creationId xmlns:a16="http://schemas.microsoft.com/office/drawing/2014/main" id="{EF071BA0-727A-52FD-A7E5-F9FA8B0F1C1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699" name="Straight Connector 531">
            <a:extLst>
              <a:ext uri="{FF2B5EF4-FFF2-40B4-BE49-F238E27FC236}">
                <a16:creationId xmlns:a16="http://schemas.microsoft.com/office/drawing/2014/main" id="{5D95C927-1646-795E-4D27-7CD8AA4F6D7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700" name="Straight Connector 533">
            <a:extLst>
              <a:ext uri="{FF2B5EF4-FFF2-40B4-BE49-F238E27FC236}">
                <a16:creationId xmlns:a16="http://schemas.microsoft.com/office/drawing/2014/main" id="{EEAA3708-42F8-0331-D0A3-D4AB77E5692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01" name="Straight Connector 535">
            <a:extLst>
              <a:ext uri="{FF2B5EF4-FFF2-40B4-BE49-F238E27FC236}">
                <a16:creationId xmlns:a16="http://schemas.microsoft.com/office/drawing/2014/main" id="{EDAF29E3-171D-4706-2645-9C1FC773652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02" name="Straight Connector 537">
            <a:extLst>
              <a:ext uri="{FF2B5EF4-FFF2-40B4-BE49-F238E27FC236}">
                <a16:creationId xmlns:a16="http://schemas.microsoft.com/office/drawing/2014/main" id="{D06E1C59-4513-0A9C-FE8E-47F2A19C289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703" name="Group 1008">
          <a:extLst>
            <a:ext uri="{FF2B5EF4-FFF2-40B4-BE49-F238E27FC236}">
              <a16:creationId xmlns:a16="http://schemas.microsoft.com/office/drawing/2014/main" id="{E7FA06DE-339A-4553-8125-B72B3662556B}"/>
            </a:ext>
          </a:extLst>
        </xdr:cNvPr>
        <xdr:cNvGrpSpPr>
          <a:grpSpLocks/>
        </xdr:cNvGrpSpPr>
      </xdr:nvGrpSpPr>
      <xdr:grpSpPr bwMode="auto">
        <a:xfrm>
          <a:off x="1803400" y="16049625"/>
          <a:ext cx="0" cy="104775"/>
          <a:chOff x="5475762" y="47760700"/>
          <a:chExt cx="314325" cy="230209"/>
        </a:xfrm>
      </xdr:grpSpPr>
      <xdr:cxnSp macro="">
        <xdr:nvCxnSpPr>
          <xdr:cNvPr id="1704" name="Straight Connector 1703">
            <a:extLst>
              <a:ext uri="{FF2B5EF4-FFF2-40B4-BE49-F238E27FC236}">
                <a16:creationId xmlns:a16="http://schemas.microsoft.com/office/drawing/2014/main" id="{065AF07C-88E4-2A6A-B6AA-DA4E37FC978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705" name="Straight Connector 529">
            <a:extLst>
              <a:ext uri="{FF2B5EF4-FFF2-40B4-BE49-F238E27FC236}">
                <a16:creationId xmlns:a16="http://schemas.microsoft.com/office/drawing/2014/main" id="{21519A90-3057-F548-5A90-379AB96006F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706" name="Straight Connector 531">
            <a:extLst>
              <a:ext uri="{FF2B5EF4-FFF2-40B4-BE49-F238E27FC236}">
                <a16:creationId xmlns:a16="http://schemas.microsoft.com/office/drawing/2014/main" id="{EC8414F4-A986-618E-D753-CEEDCF48D62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707" name="Straight Connector 533">
            <a:extLst>
              <a:ext uri="{FF2B5EF4-FFF2-40B4-BE49-F238E27FC236}">
                <a16:creationId xmlns:a16="http://schemas.microsoft.com/office/drawing/2014/main" id="{F99E53ED-9FA8-B62E-D33B-715B53A95CF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08" name="Straight Connector 535">
            <a:extLst>
              <a:ext uri="{FF2B5EF4-FFF2-40B4-BE49-F238E27FC236}">
                <a16:creationId xmlns:a16="http://schemas.microsoft.com/office/drawing/2014/main" id="{7BA482A8-5A38-16CD-4AFD-B26A7830795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09" name="Straight Connector 537">
            <a:extLst>
              <a:ext uri="{FF2B5EF4-FFF2-40B4-BE49-F238E27FC236}">
                <a16:creationId xmlns:a16="http://schemas.microsoft.com/office/drawing/2014/main" id="{3AB2035D-C13C-F8FC-C977-7450A1661AA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710" name="Group 1008">
          <a:extLst>
            <a:ext uri="{FF2B5EF4-FFF2-40B4-BE49-F238E27FC236}">
              <a16:creationId xmlns:a16="http://schemas.microsoft.com/office/drawing/2014/main" id="{8BD845E1-AFC7-48AC-AA82-ABC732EF1AA8}"/>
            </a:ext>
          </a:extLst>
        </xdr:cNvPr>
        <xdr:cNvGrpSpPr>
          <a:grpSpLocks/>
        </xdr:cNvGrpSpPr>
      </xdr:nvGrpSpPr>
      <xdr:grpSpPr bwMode="auto">
        <a:xfrm>
          <a:off x="1803400" y="16049625"/>
          <a:ext cx="0" cy="104775"/>
          <a:chOff x="5475762" y="47760700"/>
          <a:chExt cx="314325" cy="230209"/>
        </a:xfrm>
      </xdr:grpSpPr>
      <xdr:cxnSp macro="">
        <xdr:nvCxnSpPr>
          <xdr:cNvPr id="1711" name="Straight Connector 1710">
            <a:extLst>
              <a:ext uri="{FF2B5EF4-FFF2-40B4-BE49-F238E27FC236}">
                <a16:creationId xmlns:a16="http://schemas.microsoft.com/office/drawing/2014/main" id="{BCA7E5E4-181B-CF65-928A-221BFF229DA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712" name="Straight Connector 529">
            <a:extLst>
              <a:ext uri="{FF2B5EF4-FFF2-40B4-BE49-F238E27FC236}">
                <a16:creationId xmlns:a16="http://schemas.microsoft.com/office/drawing/2014/main" id="{5DFBAA4F-47E0-EFF2-0535-DFDEA64556E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713" name="Straight Connector 531">
            <a:extLst>
              <a:ext uri="{FF2B5EF4-FFF2-40B4-BE49-F238E27FC236}">
                <a16:creationId xmlns:a16="http://schemas.microsoft.com/office/drawing/2014/main" id="{2D3C1CA6-146E-124B-50E9-E89572B9A56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714" name="Straight Connector 533">
            <a:extLst>
              <a:ext uri="{FF2B5EF4-FFF2-40B4-BE49-F238E27FC236}">
                <a16:creationId xmlns:a16="http://schemas.microsoft.com/office/drawing/2014/main" id="{F7044A8B-2233-65B2-4E49-74BF1FD889B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15" name="Straight Connector 535">
            <a:extLst>
              <a:ext uri="{FF2B5EF4-FFF2-40B4-BE49-F238E27FC236}">
                <a16:creationId xmlns:a16="http://schemas.microsoft.com/office/drawing/2014/main" id="{AFDD2DB1-2CEB-851C-CDF7-996C387FB94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16" name="Straight Connector 537">
            <a:extLst>
              <a:ext uri="{FF2B5EF4-FFF2-40B4-BE49-F238E27FC236}">
                <a16:creationId xmlns:a16="http://schemas.microsoft.com/office/drawing/2014/main" id="{AE3F0FAE-4752-DC55-A289-101EA4EB6AE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717" name="Group 1008">
          <a:extLst>
            <a:ext uri="{FF2B5EF4-FFF2-40B4-BE49-F238E27FC236}">
              <a16:creationId xmlns:a16="http://schemas.microsoft.com/office/drawing/2014/main" id="{630902D1-910C-4C9C-A35A-B48ED04B74D7}"/>
            </a:ext>
          </a:extLst>
        </xdr:cNvPr>
        <xdr:cNvGrpSpPr>
          <a:grpSpLocks/>
        </xdr:cNvGrpSpPr>
      </xdr:nvGrpSpPr>
      <xdr:grpSpPr bwMode="auto">
        <a:xfrm>
          <a:off x="1803400" y="16049625"/>
          <a:ext cx="0" cy="104775"/>
          <a:chOff x="5475762" y="47760700"/>
          <a:chExt cx="314325" cy="230209"/>
        </a:xfrm>
      </xdr:grpSpPr>
      <xdr:cxnSp macro="">
        <xdr:nvCxnSpPr>
          <xdr:cNvPr id="1718" name="Straight Connector 1717">
            <a:extLst>
              <a:ext uri="{FF2B5EF4-FFF2-40B4-BE49-F238E27FC236}">
                <a16:creationId xmlns:a16="http://schemas.microsoft.com/office/drawing/2014/main" id="{74D0CECA-1210-FBB9-CB5F-4913AB125BC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719" name="Straight Connector 529">
            <a:extLst>
              <a:ext uri="{FF2B5EF4-FFF2-40B4-BE49-F238E27FC236}">
                <a16:creationId xmlns:a16="http://schemas.microsoft.com/office/drawing/2014/main" id="{13236C9C-B24A-77AF-DFDA-C7C4B6985E1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720" name="Straight Connector 531">
            <a:extLst>
              <a:ext uri="{FF2B5EF4-FFF2-40B4-BE49-F238E27FC236}">
                <a16:creationId xmlns:a16="http://schemas.microsoft.com/office/drawing/2014/main" id="{90228316-BE75-6DF4-A78E-9620EA1DEAB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721" name="Straight Connector 533">
            <a:extLst>
              <a:ext uri="{FF2B5EF4-FFF2-40B4-BE49-F238E27FC236}">
                <a16:creationId xmlns:a16="http://schemas.microsoft.com/office/drawing/2014/main" id="{672A2E39-B59F-DFB5-FBE3-FAB1345C940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22" name="Straight Connector 535">
            <a:extLst>
              <a:ext uri="{FF2B5EF4-FFF2-40B4-BE49-F238E27FC236}">
                <a16:creationId xmlns:a16="http://schemas.microsoft.com/office/drawing/2014/main" id="{8B84C44F-6810-F3A1-2A90-C57081484C4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23" name="Straight Connector 537">
            <a:extLst>
              <a:ext uri="{FF2B5EF4-FFF2-40B4-BE49-F238E27FC236}">
                <a16:creationId xmlns:a16="http://schemas.microsoft.com/office/drawing/2014/main" id="{8E641FA6-EF32-B397-276B-AEC0480F51D4}"/>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724" name="Group 1008">
          <a:extLst>
            <a:ext uri="{FF2B5EF4-FFF2-40B4-BE49-F238E27FC236}">
              <a16:creationId xmlns:a16="http://schemas.microsoft.com/office/drawing/2014/main" id="{97876BB8-7468-4187-917E-7398CB852B5F}"/>
            </a:ext>
          </a:extLst>
        </xdr:cNvPr>
        <xdr:cNvGrpSpPr>
          <a:grpSpLocks/>
        </xdr:cNvGrpSpPr>
      </xdr:nvGrpSpPr>
      <xdr:grpSpPr bwMode="auto">
        <a:xfrm>
          <a:off x="1803400" y="16049625"/>
          <a:ext cx="0" cy="104775"/>
          <a:chOff x="5475762" y="47760700"/>
          <a:chExt cx="314325" cy="230209"/>
        </a:xfrm>
      </xdr:grpSpPr>
      <xdr:cxnSp macro="">
        <xdr:nvCxnSpPr>
          <xdr:cNvPr id="1725" name="Straight Connector 1724">
            <a:extLst>
              <a:ext uri="{FF2B5EF4-FFF2-40B4-BE49-F238E27FC236}">
                <a16:creationId xmlns:a16="http://schemas.microsoft.com/office/drawing/2014/main" id="{04431FAE-5F78-EBA4-FF5D-EE3B9E95289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726" name="Straight Connector 529">
            <a:extLst>
              <a:ext uri="{FF2B5EF4-FFF2-40B4-BE49-F238E27FC236}">
                <a16:creationId xmlns:a16="http://schemas.microsoft.com/office/drawing/2014/main" id="{54AC8556-8113-4B04-0226-6446103785F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727" name="Straight Connector 531">
            <a:extLst>
              <a:ext uri="{FF2B5EF4-FFF2-40B4-BE49-F238E27FC236}">
                <a16:creationId xmlns:a16="http://schemas.microsoft.com/office/drawing/2014/main" id="{6D57301B-0386-1BC1-AB16-D740A1B18FD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728" name="Straight Connector 533">
            <a:extLst>
              <a:ext uri="{FF2B5EF4-FFF2-40B4-BE49-F238E27FC236}">
                <a16:creationId xmlns:a16="http://schemas.microsoft.com/office/drawing/2014/main" id="{13D916D3-5468-622F-2AAF-B5891F1BC90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29" name="Straight Connector 535">
            <a:extLst>
              <a:ext uri="{FF2B5EF4-FFF2-40B4-BE49-F238E27FC236}">
                <a16:creationId xmlns:a16="http://schemas.microsoft.com/office/drawing/2014/main" id="{2A3EFDDA-F1FC-047D-3A72-13084E96A37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30" name="Straight Connector 537">
            <a:extLst>
              <a:ext uri="{FF2B5EF4-FFF2-40B4-BE49-F238E27FC236}">
                <a16:creationId xmlns:a16="http://schemas.microsoft.com/office/drawing/2014/main" id="{24F8D72A-DCB9-C6B0-692B-FF69DB50AD6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731" name="Group 1008">
          <a:extLst>
            <a:ext uri="{FF2B5EF4-FFF2-40B4-BE49-F238E27FC236}">
              <a16:creationId xmlns:a16="http://schemas.microsoft.com/office/drawing/2014/main" id="{8B39C2F7-A87D-416A-B2BE-9CEAEF3572A1}"/>
            </a:ext>
          </a:extLst>
        </xdr:cNvPr>
        <xdr:cNvGrpSpPr>
          <a:grpSpLocks/>
        </xdr:cNvGrpSpPr>
      </xdr:nvGrpSpPr>
      <xdr:grpSpPr bwMode="auto">
        <a:xfrm>
          <a:off x="1803400" y="16049625"/>
          <a:ext cx="0" cy="104775"/>
          <a:chOff x="5475762" y="47760700"/>
          <a:chExt cx="314325" cy="230209"/>
        </a:xfrm>
      </xdr:grpSpPr>
      <xdr:cxnSp macro="">
        <xdr:nvCxnSpPr>
          <xdr:cNvPr id="1732" name="Straight Connector 1731">
            <a:extLst>
              <a:ext uri="{FF2B5EF4-FFF2-40B4-BE49-F238E27FC236}">
                <a16:creationId xmlns:a16="http://schemas.microsoft.com/office/drawing/2014/main" id="{329FA2EE-6D82-F23D-52D0-5E08752CFDE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733" name="Straight Connector 529">
            <a:extLst>
              <a:ext uri="{FF2B5EF4-FFF2-40B4-BE49-F238E27FC236}">
                <a16:creationId xmlns:a16="http://schemas.microsoft.com/office/drawing/2014/main" id="{981F0F56-2AE1-1217-48F0-E40ACE9C040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734" name="Straight Connector 531">
            <a:extLst>
              <a:ext uri="{FF2B5EF4-FFF2-40B4-BE49-F238E27FC236}">
                <a16:creationId xmlns:a16="http://schemas.microsoft.com/office/drawing/2014/main" id="{A8AD39A4-7929-FC8D-EFD6-249E80B55D8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735" name="Straight Connector 533">
            <a:extLst>
              <a:ext uri="{FF2B5EF4-FFF2-40B4-BE49-F238E27FC236}">
                <a16:creationId xmlns:a16="http://schemas.microsoft.com/office/drawing/2014/main" id="{922857A6-B34C-E7E9-3828-9A31C38B6D3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36" name="Straight Connector 535">
            <a:extLst>
              <a:ext uri="{FF2B5EF4-FFF2-40B4-BE49-F238E27FC236}">
                <a16:creationId xmlns:a16="http://schemas.microsoft.com/office/drawing/2014/main" id="{07DF2FD0-4DB1-FFA2-1271-51DA53D04BB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37" name="Straight Connector 537">
            <a:extLst>
              <a:ext uri="{FF2B5EF4-FFF2-40B4-BE49-F238E27FC236}">
                <a16:creationId xmlns:a16="http://schemas.microsoft.com/office/drawing/2014/main" id="{12D5AF3A-4C1D-03F7-00E3-D3EDDFA46AF5}"/>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738" name="Group 1008">
          <a:extLst>
            <a:ext uri="{FF2B5EF4-FFF2-40B4-BE49-F238E27FC236}">
              <a16:creationId xmlns:a16="http://schemas.microsoft.com/office/drawing/2014/main" id="{88B58B93-6E9B-4A34-83DD-3364489376D3}"/>
            </a:ext>
          </a:extLst>
        </xdr:cNvPr>
        <xdr:cNvGrpSpPr>
          <a:grpSpLocks/>
        </xdr:cNvGrpSpPr>
      </xdr:nvGrpSpPr>
      <xdr:grpSpPr bwMode="auto">
        <a:xfrm>
          <a:off x="1803400" y="16049625"/>
          <a:ext cx="0" cy="104775"/>
          <a:chOff x="5475762" y="47760700"/>
          <a:chExt cx="314325" cy="230209"/>
        </a:xfrm>
      </xdr:grpSpPr>
      <xdr:cxnSp macro="">
        <xdr:nvCxnSpPr>
          <xdr:cNvPr id="1739" name="Straight Connector 1738">
            <a:extLst>
              <a:ext uri="{FF2B5EF4-FFF2-40B4-BE49-F238E27FC236}">
                <a16:creationId xmlns:a16="http://schemas.microsoft.com/office/drawing/2014/main" id="{3B3AF57E-ED28-80D9-EF41-7B046795795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740" name="Straight Connector 529">
            <a:extLst>
              <a:ext uri="{FF2B5EF4-FFF2-40B4-BE49-F238E27FC236}">
                <a16:creationId xmlns:a16="http://schemas.microsoft.com/office/drawing/2014/main" id="{5CD057D4-6083-B2E6-47B8-B365ED6BC71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741" name="Straight Connector 531">
            <a:extLst>
              <a:ext uri="{FF2B5EF4-FFF2-40B4-BE49-F238E27FC236}">
                <a16:creationId xmlns:a16="http://schemas.microsoft.com/office/drawing/2014/main" id="{598684E5-1655-FD45-0830-539A1F48A24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742" name="Straight Connector 533">
            <a:extLst>
              <a:ext uri="{FF2B5EF4-FFF2-40B4-BE49-F238E27FC236}">
                <a16:creationId xmlns:a16="http://schemas.microsoft.com/office/drawing/2014/main" id="{23C5293B-5C7B-8323-D314-1E03BB2E1B9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43" name="Straight Connector 535">
            <a:extLst>
              <a:ext uri="{FF2B5EF4-FFF2-40B4-BE49-F238E27FC236}">
                <a16:creationId xmlns:a16="http://schemas.microsoft.com/office/drawing/2014/main" id="{E1C91440-9AA1-5610-F3CE-57373FF5E39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44" name="Straight Connector 537">
            <a:extLst>
              <a:ext uri="{FF2B5EF4-FFF2-40B4-BE49-F238E27FC236}">
                <a16:creationId xmlns:a16="http://schemas.microsoft.com/office/drawing/2014/main" id="{6C6F7E76-A921-AB23-843D-77FABE4998E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745" name="Group 1008">
          <a:extLst>
            <a:ext uri="{FF2B5EF4-FFF2-40B4-BE49-F238E27FC236}">
              <a16:creationId xmlns:a16="http://schemas.microsoft.com/office/drawing/2014/main" id="{0940DD91-89E3-4313-A551-5B189AB841BF}"/>
            </a:ext>
          </a:extLst>
        </xdr:cNvPr>
        <xdr:cNvGrpSpPr>
          <a:grpSpLocks/>
        </xdr:cNvGrpSpPr>
      </xdr:nvGrpSpPr>
      <xdr:grpSpPr bwMode="auto">
        <a:xfrm>
          <a:off x="1803400" y="16049625"/>
          <a:ext cx="0" cy="104775"/>
          <a:chOff x="5475762" y="47760700"/>
          <a:chExt cx="314325" cy="230209"/>
        </a:xfrm>
      </xdr:grpSpPr>
      <xdr:cxnSp macro="">
        <xdr:nvCxnSpPr>
          <xdr:cNvPr id="1746" name="Straight Connector 1745">
            <a:extLst>
              <a:ext uri="{FF2B5EF4-FFF2-40B4-BE49-F238E27FC236}">
                <a16:creationId xmlns:a16="http://schemas.microsoft.com/office/drawing/2014/main" id="{5F6D52D0-F2A9-B03D-511A-0E395CFCD38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747" name="Straight Connector 529">
            <a:extLst>
              <a:ext uri="{FF2B5EF4-FFF2-40B4-BE49-F238E27FC236}">
                <a16:creationId xmlns:a16="http://schemas.microsoft.com/office/drawing/2014/main" id="{4F8F2DA2-B832-00C2-EE8F-E6629CCF8A0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748" name="Straight Connector 531">
            <a:extLst>
              <a:ext uri="{FF2B5EF4-FFF2-40B4-BE49-F238E27FC236}">
                <a16:creationId xmlns:a16="http://schemas.microsoft.com/office/drawing/2014/main" id="{A1908ABE-8A8D-A740-EDF7-FECAD5F84E4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749" name="Straight Connector 533">
            <a:extLst>
              <a:ext uri="{FF2B5EF4-FFF2-40B4-BE49-F238E27FC236}">
                <a16:creationId xmlns:a16="http://schemas.microsoft.com/office/drawing/2014/main" id="{B26034BA-0E5B-72C0-8676-CF683756DC2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50" name="Straight Connector 535">
            <a:extLst>
              <a:ext uri="{FF2B5EF4-FFF2-40B4-BE49-F238E27FC236}">
                <a16:creationId xmlns:a16="http://schemas.microsoft.com/office/drawing/2014/main" id="{BE4D030E-A3C4-4070-CD34-BFC7067EC1E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51" name="Straight Connector 537">
            <a:extLst>
              <a:ext uri="{FF2B5EF4-FFF2-40B4-BE49-F238E27FC236}">
                <a16:creationId xmlns:a16="http://schemas.microsoft.com/office/drawing/2014/main" id="{C571032E-D5CE-4C90-C1EA-DADE04E8F52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752" name="Group 1008">
          <a:extLst>
            <a:ext uri="{FF2B5EF4-FFF2-40B4-BE49-F238E27FC236}">
              <a16:creationId xmlns:a16="http://schemas.microsoft.com/office/drawing/2014/main" id="{8834E817-915A-4F2C-B2B5-6B355E45F35E}"/>
            </a:ext>
          </a:extLst>
        </xdr:cNvPr>
        <xdr:cNvGrpSpPr>
          <a:grpSpLocks/>
        </xdr:cNvGrpSpPr>
      </xdr:nvGrpSpPr>
      <xdr:grpSpPr bwMode="auto">
        <a:xfrm>
          <a:off x="1803400" y="16049625"/>
          <a:ext cx="0" cy="104775"/>
          <a:chOff x="5475762" y="47760700"/>
          <a:chExt cx="314325" cy="230209"/>
        </a:xfrm>
      </xdr:grpSpPr>
      <xdr:cxnSp macro="">
        <xdr:nvCxnSpPr>
          <xdr:cNvPr id="1753" name="Straight Connector 1752">
            <a:extLst>
              <a:ext uri="{FF2B5EF4-FFF2-40B4-BE49-F238E27FC236}">
                <a16:creationId xmlns:a16="http://schemas.microsoft.com/office/drawing/2014/main" id="{99FC3568-8190-298B-39E3-59946F4F3F3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754" name="Straight Connector 529">
            <a:extLst>
              <a:ext uri="{FF2B5EF4-FFF2-40B4-BE49-F238E27FC236}">
                <a16:creationId xmlns:a16="http://schemas.microsoft.com/office/drawing/2014/main" id="{AFA16C40-1D49-FFB2-2C9E-05317D666CF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755" name="Straight Connector 531">
            <a:extLst>
              <a:ext uri="{FF2B5EF4-FFF2-40B4-BE49-F238E27FC236}">
                <a16:creationId xmlns:a16="http://schemas.microsoft.com/office/drawing/2014/main" id="{02F35DC8-117F-7325-12B1-58F9DB8A35F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756" name="Straight Connector 533">
            <a:extLst>
              <a:ext uri="{FF2B5EF4-FFF2-40B4-BE49-F238E27FC236}">
                <a16:creationId xmlns:a16="http://schemas.microsoft.com/office/drawing/2014/main" id="{193096AC-E3C7-D992-A037-B3E502AEF70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57" name="Straight Connector 535">
            <a:extLst>
              <a:ext uri="{FF2B5EF4-FFF2-40B4-BE49-F238E27FC236}">
                <a16:creationId xmlns:a16="http://schemas.microsoft.com/office/drawing/2014/main" id="{8E39495B-6B7B-5AB4-4A4D-C38FA4D3744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58" name="Straight Connector 537">
            <a:extLst>
              <a:ext uri="{FF2B5EF4-FFF2-40B4-BE49-F238E27FC236}">
                <a16:creationId xmlns:a16="http://schemas.microsoft.com/office/drawing/2014/main" id="{09DA8FEE-2D4A-156D-8DC2-EDE420AC1D7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759" name="Group 1008">
          <a:extLst>
            <a:ext uri="{FF2B5EF4-FFF2-40B4-BE49-F238E27FC236}">
              <a16:creationId xmlns:a16="http://schemas.microsoft.com/office/drawing/2014/main" id="{A4F856C3-C74A-4096-9B15-18385D0BE086}"/>
            </a:ext>
          </a:extLst>
        </xdr:cNvPr>
        <xdr:cNvGrpSpPr>
          <a:grpSpLocks/>
        </xdr:cNvGrpSpPr>
      </xdr:nvGrpSpPr>
      <xdr:grpSpPr bwMode="auto">
        <a:xfrm>
          <a:off x="1803400" y="16049625"/>
          <a:ext cx="0" cy="104775"/>
          <a:chOff x="5475762" y="47760700"/>
          <a:chExt cx="314325" cy="230209"/>
        </a:xfrm>
      </xdr:grpSpPr>
      <xdr:cxnSp macro="">
        <xdr:nvCxnSpPr>
          <xdr:cNvPr id="1760" name="Straight Connector 1759">
            <a:extLst>
              <a:ext uri="{FF2B5EF4-FFF2-40B4-BE49-F238E27FC236}">
                <a16:creationId xmlns:a16="http://schemas.microsoft.com/office/drawing/2014/main" id="{CFE74825-5362-643A-EA4D-D40096C2B33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761" name="Straight Connector 529">
            <a:extLst>
              <a:ext uri="{FF2B5EF4-FFF2-40B4-BE49-F238E27FC236}">
                <a16:creationId xmlns:a16="http://schemas.microsoft.com/office/drawing/2014/main" id="{843CC46D-09DB-D353-FA58-27E65A87676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762" name="Straight Connector 531">
            <a:extLst>
              <a:ext uri="{FF2B5EF4-FFF2-40B4-BE49-F238E27FC236}">
                <a16:creationId xmlns:a16="http://schemas.microsoft.com/office/drawing/2014/main" id="{CAC6D16C-A34F-DE2D-4254-7CD2C75E23F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763" name="Straight Connector 533">
            <a:extLst>
              <a:ext uri="{FF2B5EF4-FFF2-40B4-BE49-F238E27FC236}">
                <a16:creationId xmlns:a16="http://schemas.microsoft.com/office/drawing/2014/main" id="{2B81C71D-2CAE-AA37-3B24-88C730766C0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64" name="Straight Connector 535">
            <a:extLst>
              <a:ext uri="{FF2B5EF4-FFF2-40B4-BE49-F238E27FC236}">
                <a16:creationId xmlns:a16="http://schemas.microsoft.com/office/drawing/2014/main" id="{12B1151B-B500-89F2-EDE1-0649EAA28EF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65" name="Straight Connector 537">
            <a:extLst>
              <a:ext uri="{FF2B5EF4-FFF2-40B4-BE49-F238E27FC236}">
                <a16:creationId xmlns:a16="http://schemas.microsoft.com/office/drawing/2014/main" id="{20D4E431-0C59-52F1-0A26-4734FF1B16B5}"/>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766" name="Group 1008">
          <a:extLst>
            <a:ext uri="{FF2B5EF4-FFF2-40B4-BE49-F238E27FC236}">
              <a16:creationId xmlns:a16="http://schemas.microsoft.com/office/drawing/2014/main" id="{90EC4EC2-75DC-4528-96BC-237D603B2DF6}"/>
            </a:ext>
          </a:extLst>
        </xdr:cNvPr>
        <xdr:cNvGrpSpPr>
          <a:grpSpLocks/>
        </xdr:cNvGrpSpPr>
      </xdr:nvGrpSpPr>
      <xdr:grpSpPr bwMode="auto">
        <a:xfrm>
          <a:off x="1803400" y="16049625"/>
          <a:ext cx="0" cy="104775"/>
          <a:chOff x="5475762" y="47760700"/>
          <a:chExt cx="314325" cy="230209"/>
        </a:xfrm>
      </xdr:grpSpPr>
      <xdr:cxnSp macro="">
        <xdr:nvCxnSpPr>
          <xdr:cNvPr id="1767" name="Straight Connector 1766">
            <a:extLst>
              <a:ext uri="{FF2B5EF4-FFF2-40B4-BE49-F238E27FC236}">
                <a16:creationId xmlns:a16="http://schemas.microsoft.com/office/drawing/2014/main" id="{0D0ADCB8-5A99-755A-92A7-7DBAB62A273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768" name="Straight Connector 529">
            <a:extLst>
              <a:ext uri="{FF2B5EF4-FFF2-40B4-BE49-F238E27FC236}">
                <a16:creationId xmlns:a16="http://schemas.microsoft.com/office/drawing/2014/main" id="{162BAA0D-2287-CD10-2071-DDA11B8F7A5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769" name="Straight Connector 531">
            <a:extLst>
              <a:ext uri="{FF2B5EF4-FFF2-40B4-BE49-F238E27FC236}">
                <a16:creationId xmlns:a16="http://schemas.microsoft.com/office/drawing/2014/main" id="{2B686776-5056-92B3-8A8D-F0571579EF5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770" name="Straight Connector 533">
            <a:extLst>
              <a:ext uri="{FF2B5EF4-FFF2-40B4-BE49-F238E27FC236}">
                <a16:creationId xmlns:a16="http://schemas.microsoft.com/office/drawing/2014/main" id="{1A450720-F5C3-0C8F-D0CD-F0D6AF4E806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71" name="Straight Connector 535">
            <a:extLst>
              <a:ext uri="{FF2B5EF4-FFF2-40B4-BE49-F238E27FC236}">
                <a16:creationId xmlns:a16="http://schemas.microsoft.com/office/drawing/2014/main" id="{27C3DB66-B588-8487-C1AB-60E99FC42DF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72" name="Straight Connector 537">
            <a:extLst>
              <a:ext uri="{FF2B5EF4-FFF2-40B4-BE49-F238E27FC236}">
                <a16:creationId xmlns:a16="http://schemas.microsoft.com/office/drawing/2014/main" id="{0BD70971-896A-0D6B-A6EF-793C15543B1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773" name="Group 1008">
          <a:extLst>
            <a:ext uri="{FF2B5EF4-FFF2-40B4-BE49-F238E27FC236}">
              <a16:creationId xmlns:a16="http://schemas.microsoft.com/office/drawing/2014/main" id="{FAB5B3FC-B068-4C4D-8436-A5EA58B4DE0E}"/>
            </a:ext>
          </a:extLst>
        </xdr:cNvPr>
        <xdr:cNvGrpSpPr>
          <a:grpSpLocks/>
        </xdr:cNvGrpSpPr>
      </xdr:nvGrpSpPr>
      <xdr:grpSpPr bwMode="auto">
        <a:xfrm>
          <a:off x="1803400" y="16049625"/>
          <a:ext cx="0" cy="104775"/>
          <a:chOff x="5475762" y="47760700"/>
          <a:chExt cx="314325" cy="230209"/>
        </a:xfrm>
      </xdr:grpSpPr>
      <xdr:cxnSp macro="">
        <xdr:nvCxnSpPr>
          <xdr:cNvPr id="1774" name="Straight Connector 1773">
            <a:extLst>
              <a:ext uri="{FF2B5EF4-FFF2-40B4-BE49-F238E27FC236}">
                <a16:creationId xmlns:a16="http://schemas.microsoft.com/office/drawing/2014/main" id="{D1F77859-60B7-3866-E435-3DA1992990C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775" name="Straight Connector 529">
            <a:extLst>
              <a:ext uri="{FF2B5EF4-FFF2-40B4-BE49-F238E27FC236}">
                <a16:creationId xmlns:a16="http://schemas.microsoft.com/office/drawing/2014/main" id="{0CA52686-10A3-D7C4-A148-5D96BD37754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776" name="Straight Connector 531">
            <a:extLst>
              <a:ext uri="{FF2B5EF4-FFF2-40B4-BE49-F238E27FC236}">
                <a16:creationId xmlns:a16="http://schemas.microsoft.com/office/drawing/2014/main" id="{81A8628B-1F3C-EA05-3824-A8F282EEA2E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777" name="Straight Connector 533">
            <a:extLst>
              <a:ext uri="{FF2B5EF4-FFF2-40B4-BE49-F238E27FC236}">
                <a16:creationId xmlns:a16="http://schemas.microsoft.com/office/drawing/2014/main" id="{F5008E29-57EA-3C3A-FAA6-213C29A38F1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78" name="Straight Connector 535">
            <a:extLst>
              <a:ext uri="{FF2B5EF4-FFF2-40B4-BE49-F238E27FC236}">
                <a16:creationId xmlns:a16="http://schemas.microsoft.com/office/drawing/2014/main" id="{014CA51F-E335-E53D-9EB1-B8C1DF622E4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79" name="Straight Connector 537">
            <a:extLst>
              <a:ext uri="{FF2B5EF4-FFF2-40B4-BE49-F238E27FC236}">
                <a16:creationId xmlns:a16="http://schemas.microsoft.com/office/drawing/2014/main" id="{D55719E1-A371-9059-A4E1-68AD15E48CA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780" name="Group 1008">
          <a:extLst>
            <a:ext uri="{FF2B5EF4-FFF2-40B4-BE49-F238E27FC236}">
              <a16:creationId xmlns:a16="http://schemas.microsoft.com/office/drawing/2014/main" id="{68D6B61A-9C33-4F7A-AE0A-DBEBC93BA161}"/>
            </a:ext>
          </a:extLst>
        </xdr:cNvPr>
        <xdr:cNvGrpSpPr>
          <a:grpSpLocks/>
        </xdr:cNvGrpSpPr>
      </xdr:nvGrpSpPr>
      <xdr:grpSpPr bwMode="auto">
        <a:xfrm>
          <a:off x="1803400" y="16049625"/>
          <a:ext cx="0" cy="104775"/>
          <a:chOff x="5475762" y="47760700"/>
          <a:chExt cx="314325" cy="230209"/>
        </a:xfrm>
      </xdr:grpSpPr>
      <xdr:cxnSp macro="">
        <xdr:nvCxnSpPr>
          <xdr:cNvPr id="1781" name="Straight Connector 1780">
            <a:extLst>
              <a:ext uri="{FF2B5EF4-FFF2-40B4-BE49-F238E27FC236}">
                <a16:creationId xmlns:a16="http://schemas.microsoft.com/office/drawing/2014/main" id="{B32EE3CD-1BC8-128D-0C29-52C63DF7A94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782" name="Straight Connector 529">
            <a:extLst>
              <a:ext uri="{FF2B5EF4-FFF2-40B4-BE49-F238E27FC236}">
                <a16:creationId xmlns:a16="http://schemas.microsoft.com/office/drawing/2014/main" id="{D4316666-E74A-CF14-50BE-3CEDC7C5FBA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783" name="Straight Connector 531">
            <a:extLst>
              <a:ext uri="{FF2B5EF4-FFF2-40B4-BE49-F238E27FC236}">
                <a16:creationId xmlns:a16="http://schemas.microsoft.com/office/drawing/2014/main" id="{8CEE163A-8A76-51FA-8F0B-402AEBDBEC8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784" name="Straight Connector 533">
            <a:extLst>
              <a:ext uri="{FF2B5EF4-FFF2-40B4-BE49-F238E27FC236}">
                <a16:creationId xmlns:a16="http://schemas.microsoft.com/office/drawing/2014/main" id="{073A948A-DD4F-B769-80A0-8CE3C8CC6C1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85" name="Straight Connector 535">
            <a:extLst>
              <a:ext uri="{FF2B5EF4-FFF2-40B4-BE49-F238E27FC236}">
                <a16:creationId xmlns:a16="http://schemas.microsoft.com/office/drawing/2014/main" id="{BE2EF857-DC80-CF44-A46A-73C81D4FE2C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86" name="Straight Connector 537">
            <a:extLst>
              <a:ext uri="{FF2B5EF4-FFF2-40B4-BE49-F238E27FC236}">
                <a16:creationId xmlns:a16="http://schemas.microsoft.com/office/drawing/2014/main" id="{378B1AD3-37B4-A2C4-3B3A-985AE418591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787" name="Group 1008">
          <a:extLst>
            <a:ext uri="{FF2B5EF4-FFF2-40B4-BE49-F238E27FC236}">
              <a16:creationId xmlns:a16="http://schemas.microsoft.com/office/drawing/2014/main" id="{1F5F137B-6376-4D66-AD7C-90A87ACA42D9}"/>
            </a:ext>
          </a:extLst>
        </xdr:cNvPr>
        <xdr:cNvGrpSpPr>
          <a:grpSpLocks/>
        </xdr:cNvGrpSpPr>
      </xdr:nvGrpSpPr>
      <xdr:grpSpPr bwMode="auto">
        <a:xfrm>
          <a:off x="1803400" y="16049625"/>
          <a:ext cx="0" cy="104775"/>
          <a:chOff x="5475762" y="47760700"/>
          <a:chExt cx="314325" cy="230209"/>
        </a:xfrm>
      </xdr:grpSpPr>
      <xdr:cxnSp macro="">
        <xdr:nvCxnSpPr>
          <xdr:cNvPr id="1788" name="Straight Connector 1787">
            <a:extLst>
              <a:ext uri="{FF2B5EF4-FFF2-40B4-BE49-F238E27FC236}">
                <a16:creationId xmlns:a16="http://schemas.microsoft.com/office/drawing/2014/main" id="{CD42E068-E292-1FB3-EF46-FAEE7F88825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789" name="Straight Connector 529">
            <a:extLst>
              <a:ext uri="{FF2B5EF4-FFF2-40B4-BE49-F238E27FC236}">
                <a16:creationId xmlns:a16="http://schemas.microsoft.com/office/drawing/2014/main" id="{BBF87D21-2013-59EB-5BAC-235764AC005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790" name="Straight Connector 531">
            <a:extLst>
              <a:ext uri="{FF2B5EF4-FFF2-40B4-BE49-F238E27FC236}">
                <a16:creationId xmlns:a16="http://schemas.microsoft.com/office/drawing/2014/main" id="{9915384D-8FC5-5229-0C4E-A4A139D3241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791" name="Straight Connector 533">
            <a:extLst>
              <a:ext uri="{FF2B5EF4-FFF2-40B4-BE49-F238E27FC236}">
                <a16:creationId xmlns:a16="http://schemas.microsoft.com/office/drawing/2014/main" id="{2C6785E5-B13D-43E8-0A33-B438A419CED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92" name="Straight Connector 535">
            <a:extLst>
              <a:ext uri="{FF2B5EF4-FFF2-40B4-BE49-F238E27FC236}">
                <a16:creationId xmlns:a16="http://schemas.microsoft.com/office/drawing/2014/main" id="{028A5839-84D5-3852-B138-FA3BA3AD0E7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93" name="Straight Connector 537">
            <a:extLst>
              <a:ext uri="{FF2B5EF4-FFF2-40B4-BE49-F238E27FC236}">
                <a16:creationId xmlns:a16="http://schemas.microsoft.com/office/drawing/2014/main" id="{D227134D-5B4D-9317-F816-D027BA56CAB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80</xdr:row>
      <xdr:rowOff>104775</xdr:rowOff>
    </xdr:from>
    <xdr:to>
      <xdr:col>6</xdr:col>
      <xdr:colOff>0</xdr:colOff>
      <xdr:row>81</xdr:row>
      <xdr:rowOff>19050</xdr:rowOff>
    </xdr:to>
    <xdr:grpSp>
      <xdr:nvGrpSpPr>
        <xdr:cNvPr id="1794" name="Group 1008">
          <a:extLst>
            <a:ext uri="{FF2B5EF4-FFF2-40B4-BE49-F238E27FC236}">
              <a16:creationId xmlns:a16="http://schemas.microsoft.com/office/drawing/2014/main" id="{B0BB94FD-9726-4641-965F-F0EFB60B8E85}"/>
            </a:ext>
          </a:extLst>
        </xdr:cNvPr>
        <xdr:cNvGrpSpPr>
          <a:grpSpLocks/>
        </xdr:cNvGrpSpPr>
      </xdr:nvGrpSpPr>
      <xdr:grpSpPr bwMode="auto">
        <a:xfrm>
          <a:off x="1803400" y="16049625"/>
          <a:ext cx="0" cy="104775"/>
          <a:chOff x="5475762" y="47760700"/>
          <a:chExt cx="314325" cy="230209"/>
        </a:xfrm>
      </xdr:grpSpPr>
      <xdr:cxnSp macro="">
        <xdr:nvCxnSpPr>
          <xdr:cNvPr id="1795" name="Straight Connector 1794">
            <a:extLst>
              <a:ext uri="{FF2B5EF4-FFF2-40B4-BE49-F238E27FC236}">
                <a16:creationId xmlns:a16="http://schemas.microsoft.com/office/drawing/2014/main" id="{3F89DAE5-FD47-0114-0B50-26BB62ADBE8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796" name="Straight Connector 529">
            <a:extLst>
              <a:ext uri="{FF2B5EF4-FFF2-40B4-BE49-F238E27FC236}">
                <a16:creationId xmlns:a16="http://schemas.microsoft.com/office/drawing/2014/main" id="{E12D50FC-82BE-D130-C19F-163A706E2F3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797" name="Straight Connector 531">
            <a:extLst>
              <a:ext uri="{FF2B5EF4-FFF2-40B4-BE49-F238E27FC236}">
                <a16:creationId xmlns:a16="http://schemas.microsoft.com/office/drawing/2014/main" id="{AA2B6401-600D-65ED-BEAB-86562DE77F8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798" name="Straight Connector 533">
            <a:extLst>
              <a:ext uri="{FF2B5EF4-FFF2-40B4-BE49-F238E27FC236}">
                <a16:creationId xmlns:a16="http://schemas.microsoft.com/office/drawing/2014/main" id="{4F6C9A30-9092-55B4-57BB-5374C6110C7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799" name="Straight Connector 535">
            <a:extLst>
              <a:ext uri="{FF2B5EF4-FFF2-40B4-BE49-F238E27FC236}">
                <a16:creationId xmlns:a16="http://schemas.microsoft.com/office/drawing/2014/main" id="{E9EE4EE8-6726-6191-C938-6369DFBE6C2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00" name="Straight Connector 537">
            <a:extLst>
              <a:ext uri="{FF2B5EF4-FFF2-40B4-BE49-F238E27FC236}">
                <a16:creationId xmlns:a16="http://schemas.microsoft.com/office/drawing/2014/main" id="{BCEAD20A-B089-DB3E-6994-8A07DCCDC37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77</xdr:row>
      <xdr:rowOff>57150</xdr:rowOff>
    </xdr:from>
    <xdr:to>
      <xdr:col>17</xdr:col>
      <xdr:colOff>0</xdr:colOff>
      <xdr:row>79</xdr:row>
      <xdr:rowOff>0</xdr:rowOff>
    </xdr:to>
    <xdr:sp macro="" textlink="">
      <xdr:nvSpPr>
        <xdr:cNvPr id="1801" name="AutoShape 46">
          <a:extLst>
            <a:ext uri="{FF2B5EF4-FFF2-40B4-BE49-F238E27FC236}">
              <a16:creationId xmlns:a16="http://schemas.microsoft.com/office/drawing/2014/main" id="{55354885-1BBF-4EEF-A2A3-3FB6369F496A}"/>
            </a:ext>
          </a:extLst>
        </xdr:cNvPr>
        <xdr:cNvSpPr>
          <a:spLocks noChangeArrowheads="1"/>
        </xdr:cNvSpPr>
      </xdr:nvSpPr>
      <xdr:spPr bwMode="auto">
        <a:xfrm>
          <a:off x="4895850" y="1477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77</xdr:row>
      <xdr:rowOff>57150</xdr:rowOff>
    </xdr:from>
    <xdr:to>
      <xdr:col>19</xdr:col>
      <xdr:colOff>0</xdr:colOff>
      <xdr:row>79</xdr:row>
      <xdr:rowOff>0</xdr:rowOff>
    </xdr:to>
    <xdr:sp macro="" textlink="">
      <xdr:nvSpPr>
        <xdr:cNvPr id="1802" name="AutoShape 46">
          <a:extLst>
            <a:ext uri="{FF2B5EF4-FFF2-40B4-BE49-F238E27FC236}">
              <a16:creationId xmlns:a16="http://schemas.microsoft.com/office/drawing/2014/main" id="{1719343B-2D50-4E52-8191-CA071CF2C562}"/>
            </a:ext>
          </a:extLst>
        </xdr:cNvPr>
        <xdr:cNvSpPr>
          <a:spLocks noChangeArrowheads="1"/>
        </xdr:cNvSpPr>
      </xdr:nvSpPr>
      <xdr:spPr bwMode="auto">
        <a:xfrm>
          <a:off x="5467350" y="1477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77</xdr:row>
      <xdr:rowOff>57150</xdr:rowOff>
    </xdr:from>
    <xdr:to>
      <xdr:col>21</xdr:col>
      <xdr:colOff>0</xdr:colOff>
      <xdr:row>79</xdr:row>
      <xdr:rowOff>0</xdr:rowOff>
    </xdr:to>
    <xdr:sp macro="" textlink="">
      <xdr:nvSpPr>
        <xdr:cNvPr id="1803" name="AutoShape 46">
          <a:extLst>
            <a:ext uri="{FF2B5EF4-FFF2-40B4-BE49-F238E27FC236}">
              <a16:creationId xmlns:a16="http://schemas.microsoft.com/office/drawing/2014/main" id="{D2E6F1E7-C494-4BD7-95E8-05DD28C18328}"/>
            </a:ext>
          </a:extLst>
        </xdr:cNvPr>
        <xdr:cNvSpPr>
          <a:spLocks noChangeArrowheads="1"/>
        </xdr:cNvSpPr>
      </xdr:nvSpPr>
      <xdr:spPr bwMode="auto">
        <a:xfrm>
          <a:off x="6038850" y="1477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77</xdr:row>
      <xdr:rowOff>57150</xdr:rowOff>
    </xdr:from>
    <xdr:to>
      <xdr:col>23</xdr:col>
      <xdr:colOff>0</xdr:colOff>
      <xdr:row>79</xdr:row>
      <xdr:rowOff>0</xdr:rowOff>
    </xdr:to>
    <xdr:sp macro="" textlink="">
      <xdr:nvSpPr>
        <xdr:cNvPr id="1804" name="AutoShape 46">
          <a:extLst>
            <a:ext uri="{FF2B5EF4-FFF2-40B4-BE49-F238E27FC236}">
              <a16:creationId xmlns:a16="http://schemas.microsoft.com/office/drawing/2014/main" id="{DF010D97-0B22-40EC-B8C4-8CE9B09059F7}"/>
            </a:ext>
          </a:extLst>
        </xdr:cNvPr>
        <xdr:cNvSpPr>
          <a:spLocks noChangeArrowheads="1"/>
        </xdr:cNvSpPr>
      </xdr:nvSpPr>
      <xdr:spPr bwMode="auto">
        <a:xfrm>
          <a:off x="6610350" y="1477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24</xdr:col>
      <xdr:colOff>0</xdr:colOff>
      <xdr:row>77</xdr:row>
      <xdr:rowOff>57150</xdr:rowOff>
    </xdr:from>
    <xdr:to>
      <xdr:col>25</xdr:col>
      <xdr:colOff>0</xdr:colOff>
      <xdr:row>79</xdr:row>
      <xdr:rowOff>0</xdr:rowOff>
    </xdr:to>
    <xdr:sp macro="" textlink="">
      <xdr:nvSpPr>
        <xdr:cNvPr id="1805" name="AutoShape 46">
          <a:extLst>
            <a:ext uri="{FF2B5EF4-FFF2-40B4-BE49-F238E27FC236}">
              <a16:creationId xmlns:a16="http://schemas.microsoft.com/office/drawing/2014/main" id="{33054877-4045-4060-AE24-CA36919442D7}"/>
            </a:ext>
          </a:extLst>
        </xdr:cNvPr>
        <xdr:cNvSpPr>
          <a:spLocks noChangeArrowheads="1"/>
        </xdr:cNvSpPr>
      </xdr:nvSpPr>
      <xdr:spPr bwMode="auto">
        <a:xfrm>
          <a:off x="7181850" y="1477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26</xdr:col>
      <xdr:colOff>0</xdr:colOff>
      <xdr:row>77</xdr:row>
      <xdr:rowOff>57150</xdr:rowOff>
    </xdr:from>
    <xdr:to>
      <xdr:col>27</xdr:col>
      <xdr:colOff>0</xdr:colOff>
      <xdr:row>79</xdr:row>
      <xdr:rowOff>0</xdr:rowOff>
    </xdr:to>
    <xdr:sp macro="" textlink="">
      <xdr:nvSpPr>
        <xdr:cNvPr id="1806" name="AutoShape 46">
          <a:extLst>
            <a:ext uri="{FF2B5EF4-FFF2-40B4-BE49-F238E27FC236}">
              <a16:creationId xmlns:a16="http://schemas.microsoft.com/office/drawing/2014/main" id="{78D997E7-14A9-47A4-B1EB-C9B5B1B51DDC}"/>
            </a:ext>
          </a:extLst>
        </xdr:cNvPr>
        <xdr:cNvSpPr>
          <a:spLocks noChangeArrowheads="1"/>
        </xdr:cNvSpPr>
      </xdr:nvSpPr>
      <xdr:spPr bwMode="auto">
        <a:xfrm>
          <a:off x="7753350" y="1477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28</xdr:col>
      <xdr:colOff>0</xdr:colOff>
      <xdr:row>77</xdr:row>
      <xdr:rowOff>57150</xdr:rowOff>
    </xdr:from>
    <xdr:to>
      <xdr:col>29</xdr:col>
      <xdr:colOff>0</xdr:colOff>
      <xdr:row>79</xdr:row>
      <xdr:rowOff>0</xdr:rowOff>
    </xdr:to>
    <xdr:sp macro="" textlink="">
      <xdr:nvSpPr>
        <xdr:cNvPr id="1807" name="AutoShape 46">
          <a:extLst>
            <a:ext uri="{FF2B5EF4-FFF2-40B4-BE49-F238E27FC236}">
              <a16:creationId xmlns:a16="http://schemas.microsoft.com/office/drawing/2014/main" id="{AA59AB2A-EE78-47B7-9E93-E4C30022A5E1}"/>
            </a:ext>
          </a:extLst>
        </xdr:cNvPr>
        <xdr:cNvSpPr>
          <a:spLocks noChangeArrowheads="1"/>
        </xdr:cNvSpPr>
      </xdr:nvSpPr>
      <xdr:spPr bwMode="auto">
        <a:xfrm>
          <a:off x="8382000" y="1477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30</xdr:col>
      <xdr:colOff>0</xdr:colOff>
      <xdr:row>77</xdr:row>
      <xdr:rowOff>57150</xdr:rowOff>
    </xdr:from>
    <xdr:to>
      <xdr:col>31</xdr:col>
      <xdr:colOff>0</xdr:colOff>
      <xdr:row>79</xdr:row>
      <xdr:rowOff>0</xdr:rowOff>
    </xdr:to>
    <xdr:sp macro="" textlink="">
      <xdr:nvSpPr>
        <xdr:cNvPr id="1808" name="AutoShape 46">
          <a:extLst>
            <a:ext uri="{FF2B5EF4-FFF2-40B4-BE49-F238E27FC236}">
              <a16:creationId xmlns:a16="http://schemas.microsoft.com/office/drawing/2014/main" id="{224A4EAE-0F32-465F-80F0-09441FBA1E20}"/>
            </a:ext>
          </a:extLst>
        </xdr:cNvPr>
        <xdr:cNvSpPr>
          <a:spLocks noChangeArrowheads="1"/>
        </xdr:cNvSpPr>
      </xdr:nvSpPr>
      <xdr:spPr bwMode="auto">
        <a:xfrm>
          <a:off x="8953500" y="1477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32</xdr:col>
      <xdr:colOff>0</xdr:colOff>
      <xdr:row>77</xdr:row>
      <xdr:rowOff>57150</xdr:rowOff>
    </xdr:from>
    <xdr:to>
      <xdr:col>33</xdr:col>
      <xdr:colOff>0</xdr:colOff>
      <xdr:row>79</xdr:row>
      <xdr:rowOff>0</xdr:rowOff>
    </xdr:to>
    <xdr:sp macro="" textlink="">
      <xdr:nvSpPr>
        <xdr:cNvPr id="1809" name="AutoShape 46">
          <a:extLst>
            <a:ext uri="{FF2B5EF4-FFF2-40B4-BE49-F238E27FC236}">
              <a16:creationId xmlns:a16="http://schemas.microsoft.com/office/drawing/2014/main" id="{A69DD3CB-4B95-4903-B6DF-F4FFF5B1D255}"/>
            </a:ext>
          </a:extLst>
        </xdr:cNvPr>
        <xdr:cNvSpPr>
          <a:spLocks noChangeArrowheads="1"/>
        </xdr:cNvSpPr>
      </xdr:nvSpPr>
      <xdr:spPr bwMode="auto">
        <a:xfrm>
          <a:off x="9525000" y="1477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34</xdr:col>
      <xdr:colOff>0</xdr:colOff>
      <xdr:row>77</xdr:row>
      <xdr:rowOff>57150</xdr:rowOff>
    </xdr:from>
    <xdr:to>
      <xdr:col>35</xdr:col>
      <xdr:colOff>0</xdr:colOff>
      <xdr:row>79</xdr:row>
      <xdr:rowOff>0</xdr:rowOff>
    </xdr:to>
    <xdr:sp macro="" textlink="">
      <xdr:nvSpPr>
        <xdr:cNvPr id="1810" name="AutoShape 46">
          <a:extLst>
            <a:ext uri="{FF2B5EF4-FFF2-40B4-BE49-F238E27FC236}">
              <a16:creationId xmlns:a16="http://schemas.microsoft.com/office/drawing/2014/main" id="{C58C0BFB-7783-466A-9F29-EAFCEC5109AB}"/>
            </a:ext>
          </a:extLst>
        </xdr:cNvPr>
        <xdr:cNvSpPr>
          <a:spLocks noChangeArrowheads="1"/>
        </xdr:cNvSpPr>
      </xdr:nvSpPr>
      <xdr:spPr bwMode="auto">
        <a:xfrm>
          <a:off x="10096500" y="1477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36</xdr:col>
      <xdr:colOff>0</xdr:colOff>
      <xdr:row>77</xdr:row>
      <xdr:rowOff>57150</xdr:rowOff>
    </xdr:from>
    <xdr:to>
      <xdr:col>37</xdr:col>
      <xdr:colOff>0</xdr:colOff>
      <xdr:row>79</xdr:row>
      <xdr:rowOff>0</xdr:rowOff>
    </xdr:to>
    <xdr:sp macro="" textlink="">
      <xdr:nvSpPr>
        <xdr:cNvPr id="1811" name="AutoShape 46">
          <a:extLst>
            <a:ext uri="{FF2B5EF4-FFF2-40B4-BE49-F238E27FC236}">
              <a16:creationId xmlns:a16="http://schemas.microsoft.com/office/drawing/2014/main" id="{D4CE895B-001A-49B1-BA47-A5817A263A76}"/>
            </a:ext>
          </a:extLst>
        </xdr:cNvPr>
        <xdr:cNvSpPr>
          <a:spLocks noChangeArrowheads="1"/>
        </xdr:cNvSpPr>
      </xdr:nvSpPr>
      <xdr:spPr bwMode="auto">
        <a:xfrm>
          <a:off x="10668000" y="1477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38</xdr:col>
      <xdr:colOff>0</xdr:colOff>
      <xdr:row>77</xdr:row>
      <xdr:rowOff>57150</xdr:rowOff>
    </xdr:from>
    <xdr:to>
      <xdr:col>39</xdr:col>
      <xdr:colOff>0</xdr:colOff>
      <xdr:row>79</xdr:row>
      <xdr:rowOff>0</xdr:rowOff>
    </xdr:to>
    <xdr:sp macro="" textlink="">
      <xdr:nvSpPr>
        <xdr:cNvPr id="1812" name="AutoShape 46">
          <a:extLst>
            <a:ext uri="{FF2B5EF4-FFF2-40B4-BE49-F238E27FC236}">
              <a16:creationId xmlns:a16="http://schemas.microsoft.com/office/drawing/2014/main" id="{CFC54A78-7495-4470-837E-3C91F661422A}"/>
            </a:ext>
          </a:extLst>
        </xdr:cNvPr>
        <xdr:cNvSpPr>
          <a:spLocks noChangeArrowheads="1"/>
        </xdr:cNvSpPr>
      </xdr:nvSpPr>
      <xdr:spPr bwMode="auto">
        <a:xfrm>
          <a:off x="11239500" y="1477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40</xdr:col>
      <xdr:colOff>0</xdr:colOff>
      <xdr:row>77</xdr:row>
      <xdr:rowOff>57150</xdr:rowOff>
    </xdr:from>
    <xdr:to>
      <xdr:col>41</xdr:col>
      <xdr:colOff>0</xdr:colOff>
      <xdr:row>79</xdr:row>
      <xdr:rowOff>0</xdr:rowOff>
    </xdr:to>
    <xdr:sp macro="" textlink="">
      <xdr:nvSpPr>
        <xdr:cNvPr id="1813" name="AutoShape 46">
          <a:extLst>
            <a:ext uri="{FF2B5EF4-FFF2-40B4-BE49-F238E27FC236}">
              <a16:creationId xmlns:a16="http://schemas.microsoft.com/office/drawing/2014/main" id="{0FF8AE25-B1C9-472C-9FD7-D0B7F4EF53D5}"/>
            </a:ext>
          </a:extLst>
        </xdr:cNvPr>
        <xdr:cNvSpPr>
          <a:spLocks noChangeArrowheads="1"/>
        </xdr:cNvSpPr>
      </xdr:nvSpPr>
      <xdr:spPr bwMode="auto">
        <a:xfrm>
          <a:off x="11811000" y="1477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42</xdr:col>
      <xdr:colOff>0</xdr:colOff>
      <xdr:row>77</xdr:row>
      <xdr:rowOff>57150</xdr:rowOff>
    </xdr:from>
    <xdr:to>
      <xdr:col>43</xdr:col>
      <xdr:colOff>0</xdr:colOff>
      <xdr:row>79</xdr:row>
      <xdr:rowOff>0</xdr:rowOff>
    </xdr:to>
    <xdr:sp macro="" textlink="">
      <xdr:nvSpPr>
        <xdr:cNvPr id="1814" name="AutoShape 46">
          <a:extLst>
            <a:ext uri="{FF2B5EF4-FFF2-40B4-BE49-F238E27FC236}">
              <a16:creationId xmlns:a16="http://schemas.microsoft.com/office/drawing/2014/main" id="{93028A9F-D1BB-4F64-ABB5-617DCACE48B0}"/>
            </a:ext>
          </a:extLst>
        </xdr:cNvPr>
        <xdr:cNvSpPr>
          <a:spLocks noChangeArrowheads="1"/>
        </xdr:cNvSpPr>
      </xdr:nvSpPr>
      <xdr:spPr bwMode="auto">
        <a:xfrm>
          <a:off x="12382500" y="1477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44</xdr:col>
      <xdr:colOff>0</xdr:colOff>
      <xdr:row>77</xdr:row>
      <xdr:rowOff>57150</xdr:rowOff>
    </xdr:from>
    <xdr:to>
      <xdr:col>45</xdr:col>
      <xdr:colOff>0</xdr:colOff>
      <xdr:row>79</xdr:row>
      <xdr:rowOff>0</xdr:rowOff>
    </xdr:to>
    <xdr:sp macro="" textlink="">
      <xdr:nvSpPr>
        <xdr:cNvPr id="1815" name="AutoShape 46">
          <a:extLst>
            <a:ext uri="{FF2B5EF4-FFF2-40B4-BE49-F238E27FC236}">
              <a16:creationId xmlns:a16="http://schemas.microsoft.com/office/drawing/2014/main" id="{C694F958-BD20-4701-B536-F036CB8ADC3C}"/>
            </a:ext>
          </a:extLst>
        </xdr:cNvPr>
        <xdr:cNvSpPr>
          <a:spLocks noChangeArrowheads="1"/>
        </xdr:cNvSpPr>
      </xdr:nvSpPr>
      <xdr:spPr bwMode="auto">
        <a:xfrm>
          <a:off x="12954000" y="1477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77</xdr:row>
      <xdr:rowOff>57150</xdr:rowOff>
    </xdr:from>
    <xdr:to>
      <xdr:col>11</xdr:col>
      <xdr:colOff>0</xdr:colOff>
      <xdr:row>79</xdr:row>
      <xdr:rowOff>0</xdr:rowOff>
    </xdr:to>
    <xdr:sp macro="" textlink="">
      <xdr:nvSpPr>
        <xdr:cNvPr id="1816" name="AutoShape 46">
          <a:extLst>
            <a:ext uri="{FF2B5EF4-FFF2-40B4-BE49-F238E27FC236}">
              <a16:creationId xmlns:a16="http://schemas.microsoft.com/office/drawing/2014/main" id="{D7C5BEEF-0C88-40EA-9401-111C20B7508A}"/>
            </a:ext>
          </a:extLst>
        </xdr:cNvPr>
        <xdr:cNvSpPr>
          <a:spLocks noChangeArrowheads="1"/>
        </xdr:cNvSpPr>
      </xdr:nvSpPr>
      <xdr:spPr bwMode="auto">
        <a:xfrm>
          <a:off x="3181350" y="1477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77</xdr:row>
      <xdr:rowOff>57150</xdr:rowOff>
    </xdr:from>
    <xdr:to>
      <xdr:col>13</xdr:col>
      <xdr:colOff>0</xdr:colOff>
      <xdr:row>79</xdr:row>
      <xdr:rowOff>0</xdr:rowOff>
    </xdr:to>
    <xdr:sp macro="" textlink="">
      <xdr:nvSpPr>
        <xdr:cNvPr id="1817" name="AutoShape 46">
          <a:extLst>
            <a:ext uri="{FF2B5EF4-FFF2-40B4-BE49-F238E27FC236}">
              <a16:creationId xmlns:a16="http://schemas.microsoft.com/office/drawing/2014/main" id="{B3B68386-09AA-4F22-96E4-778F686C3046}"/>
            </a:ext>
          </a:extLst>
        </xdr:cNvPr>
        <xdr:cNvSpPr>
          <a:spLocks noChangeArrowheads="1"/>
        </xdr:cNvSpPr>
      </xdr:nvSpPr>
      <xdr:spPr bwMode="auto">
        <a:xfrm>
          <a:off x="3752850" y="1477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281861</xdr:colOff>
      <xdr:row>77</xdr:row>
      <xdr:rowOff>76588</xdr:rowOff>
    </xdr:from>
    <xdr:to>
      <xdr:col>14</xdr:col>
      <xdr:colOff>379055</xdr:colOff>
      <xdr:row>79</xdr:row>
      <xdr:rowOff>19438</xdr:rowOff>
    </xdr:to>
    <xdr:sp macro="" textlink="">
      <xdr:nvSpPr>
        <xdr:cNvPr id="1818" name="AutoShape 46">
          <a:extLst>
            <a:ext uri="{FF2B5EF4-FFF2-40B4-BE49-F238E27FC236}">
              <a16:creationId xmlns:a16="http://schemas.microsoft.com/office/drawing/2014/main" id="{F1E6476E-C8E3-4A8D-B2EB-9BDC3929600B}"/>
            </a:ext>
          </a:extLst>
        </xdr:cNvPr>
        <xdr:cNvSpPr>
          <a:spLocks noChangeArrowheads="1"/>
        </xdr:cNvSpPr>
      </xdr:nvSpPr>
      <xdr:spPr bwMode="auto">
        <a:xfrm>
          <a:off x="4480637" y="15627608"/>
          <a:ext cx="379056" cy="33162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8</xdr:col>
      <xdr:colOff>0</xdr:colOff>
      <xdr:row>77</xdr:row>
      <xdr:rowOff>57150</xdr:rowOff>
    </xdr:from>
    <xdr:to>
      <xdr:col>9</xdr:col>
      <xdr:colOff>0</xdr:colOff>
      <xdr:row>79</xdr:row>
      <xdr:rowOff>0</xdr:rowOff>
    </xdr:to>
    <xdr:sp macro="" textlink="">
      <xdr:nvSpPr>
        <xdr:cNvPr id="1819" name="AutoShape 46">
          <a:extLst>
            <a:ext uri="{FF2B5EF4-FFF2-40B4-BE49-F238E27FC236}">
              <a16:creationId xmlns:a16="http://schemas.microsoft.com/office/drawing/2014/main" id="{5CFCAA4D-C5E8-4024-8CAF-8F930599083E}"/>
            </a:ext>
          </a:extLst>
        </xdr:cNvPr>
        <xdr:cNvSpPr>
          <a:spLocks noChangeArrowheads="1"/>
        </xdr:cNvSpPr>
      </xdr:nvSpPr>
      <xdr:spPr bwMode="auto">
        <a:xfrm>
          <a:off x="2409825" y="14773275"/>
          <a:ext cx="48577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77</xdr:row>
      <xdr:rowOff>57150</xdr:rowOff>
    </xdr:from>
    <xdr:to>
      <xdr:col>7</xdr:col>
      <xdr:colOff>0</xdr:colOff>
      <xdr:row>79</xdr:row>
      <xdr:rowOff>0</xdr:rowOff>
    </xdr:to>
    <xdr:sp macro="" textlink="">
      <xdr:nvSpPr>
        <xdr:cNvPr id="1820" name="AutoShape 46">
          <a:extLst>
            <a:ext uri="{FF2B5EF4-FFF2-40B4-BE49-F238E27FC236}">
              <a16:creationId xmlns:a16="http://schemas.microsoft.com/office/drawing/2014/main" id="{9F14DA3D-6B7F-4D1B-B7C6-97B30EF34539}"/>
            </a:ext>
          </a:extLst>
        </xdr:cNvPr>
        <xdr:cNvSpPr>
          <a:spLocks noChangeArrowheads="1"/>
        </xdr:cNvSpPr>
      </xdr:nvSpPr>
      <xdr:spPr bwMode="auto">
        <a:xfrm>
          <a:off x="1819275" y="14773275"/>
          <a:ext cx="35242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xdr:col>
      <xdr:colOff>0</xdr:colOff>
      <xdr:row>77</xdr:row>
      <xdr:rowOff>57150</xdr:rowOff>
    </xdr:from>
    <xdr:to>
      <xdr:col>5</xdr:col>
      <xdr:colOff>0</xdr:colOff>
      <xdr:row>79</xdr:row>
      <xdr:rowOff>0</xdr:rowOff>
    </xdr:to>
    <xdr:sp macro="" textlink="">
      <xdr:nvSpPr>
        <xdr:cNvPr id="1821" name="AutoShape 46">
          <a:extLst>
            <a:ext uri="{FF2B5EF4-FFF2-40B4-BE49-F238E27FC236}">
              <a16:creationId xmlns:a16="http://schemas.microsoft.com/office/drawing/2014/main" id="{C8FACD52-497A-4745-8C39-A62E8DD22918}"/>
            </a:ext>
          </a:extLst>
        </xdr:cNvPr>
        <xdr:cNvSpPr>
          <a:spLocks noChangeArrowheads="1"/>
        </xdr:cNvSpPr>
      </xdr:nvSpPr>
      <xdr:spPr bwMode="auto">
        <a:xfrm>
          <a:off x="1095375" y="14773275"/>
          <a:ext cx="4381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xdr:col>
      <xdr:colOff>0</xdr:colOff>
      <xdr:row>77</xdr:row>
      <xdr:rowOff>57150</xdr:rowOff>
    </xdr:from>
    <xdr:to>
      <xdr:col>3</xdr:col>
      <xdr:colOff>0</xdr:colOff>
      <xdr:row>79</xdr:row>
      <xdr:rowOff>0</xdr:rowOff>
    </xdr:to>
    <xdr:sp macro="" textlink="">
      <xdr:nvSpPr>
        <xdr:cNvPr id="1822" name="AutoShape 46">
          <a:extLst>
            <a:ext uri="{FF2B5EF4-FFF2-40B4-BE49-F238E27FC236}">
              <a16:creationId xmlns:a16="http://schemas.microsoft.com/office/drawing/2014/main" id="{E16E5977-CBAE-44C8-ABF1-CC337AFE85B9}"/>
            </a:ext>
          </a:extLst>
        </xdr:cNvPr>
        <xdr:cNvSpPr>
          <a:spLocks noChangeArrowheads="1"/>
        </xdr:cNvSpPr>
      </xdr:nvSpPr>
      <xdr:spPr bwMode="auto">
        <a:xfrm>
          <a:off x="523875" y="1477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88</xdr:row>
      <xdr:rowOff>104775</xdr:rowOff>
    </xdr:from>
    <xdr:to>
      <xdr:col>6</xdr:col>
      <xdr:colOff>0</xdr:colOff>
      <xdr:row>89</xdr:row>
      <xdr:rowOff>19050</xdr:rowOff>
    </xdr:to>
    <xdr:grpSp>
      <xdr:nvGrpSpPr>
        <xdr:cNvPr id="1823" name="Group 1008">
          <a:extLst>
            <a:ext uri="{FF2B5EF4-FFF2-40B4-BE49-F238E27FC236}">
              <a16:creationId xmlns:a16="http://schemas.microsoft.com/office/drawing/2014/main" id="{AB68ADB1-056D-43D0-B59A-86E8BCFB30CE}"/>
            </a:ext>
          </a:extLst>
        </xdr:cNvPr>
        <xdr:cNvGrpSpPr>
          <a:grpSpLocks/>
        </xdr:cNvGrpSpPr>
      </xdr:nvGrpSpPr>
      <xdr:grpSpPr bwMode="auto">
        <a:xfrm>
          <a:off x="1803400" y="17637125"/>
          <a:ext cx="0" cy="104775"/>
          <a:chOff x="5475762" y="47760700"/>
          <a:chExt cx="314325" cy="230209"/>
        </a:xfrm>
      </xdr:grpSpPr>
      <xdr:cxnSp macro="">
        <xdr:nvCxnSpPr>
          <xdr:cNvPr id="1824" name="Straight Connector 1823">
            <a:extLst>
              <a:ext uri="{FF2B5EF4-FFF2-40B4-BE49-F238E27FC236}">
                <a16:creationId xmlns:a16="http://schemas.microsoft.com/office/drawing/2014/main" id="{4E54AABC-3796-3FDA-2CF0-869D412DFEC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825" name="Straight Connector 529">
            <a:extLst>
              <a:ext uri="{FF2B5EF4-FFF2-40B4-BE49-F238E27FC236}">
                <a16:creationId xmlns:a16="http://schemas.microsoft.com/office/drawing/2014/main" id="{65517286-A01F-95A4-B01A-8159B2E9A3C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826" name="Straight Connector 531">
            <a:extLst>
              <a:ext uri="{FF2B5EF4-FFF2-40B4-BE49-F238E27FC236}">
                <a16:creationId xmlns:a16="http://schemas.microsoft.com/office/drawing/2014/main" id="{25E9A655-DB8F-97F0-9D62-DFA13AF3285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827" name="Straight Connector 533">
            <a:extLst>
              <a:ext uri="{FF2B5EF4-FFF2-40B4-BE49-F238E27FC236}">
                <a16:creationId xmlns:a16="http://schemas.microsoft.com/office/drawing/2014/main" id="{1F728904-F136-EB6C-9D73-70C60049741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28" name="Straight Connector 535">
            <a:extLst>
              <a:ext uri="{FF2B5EF4-FFF2-40B4-BE49-F238E27FC236}">
                <a16:creationId xmlns:a16="http://schemas.microsoft.com/office/drawing/2014/main" id="{54207144-F4E1-7FB2-654E-E795AB7531D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29" name="Straight Connector 537">
            <a:extLst>
              <a:ext uri="{FF2B5EF4-FFF2-40B4-BE49-F238E27FC236}">
                <a16:creationId xmlns:a16="http://schemas.microsoft.com/office/drawing/2014/main" id="{3C89B5CB-0B31-1945-4211-E1DEF773D07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830" name="Group 1008">
          <a:extLst>
            <a:ext uri="{FF2B5EF4-FFF2-40B4-BE49-F238E27FC236}">
              <a16:creationId xmlns:a16="http://schemas.microsoft.com/office/drawing/2014/main" id="{854F4723-477E-4CAC-AC91-FF0429290EEC}"/>
            </a:ext>
          </a:extLst>
        </xdr:cNvPr>
        <xdr:cNvGrpSpPr>
          <a:grpSpLocks/>
        </xdr:cNvGrpSpPr>
      </xdr:nvGrpSpPr>
      <xdr:grpSpPr bwMode="auto">
        <a:xfrm>
          <a:off x="1803400" y="17637125"/>
          <a:ext cx="0" cy="104775"/>
          <a:chOff x="5475762" y="47760700"/>
          <a:chExt cx="314325" cy="230209"/>
        </a:xfrm>
      </xdr:grpSpPr>
      <xdr:cxnSp macro="">
        <xdr:nvCxnSpPr>
          <xdr:cNvPr id="1831" name="Straight Connector 1830">
            <a:extLst>
              <a:ext uri="{FF2B5EF4-FFF2-40B4-BE49-F238E27FC236}">
                <a16:creationId xmlns:a16="http://schemas.microsoft.com/office/drawing/2014/main" id="{24B68856-11AE-EAD0-D521-1606FD163E31}"/>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832" name="Straight Connector 529">
            <a:extLst>
              <a:ext uri="{FF2B5EF4-FFF2-40B4-BE49-F238E27FC236}">
                <a16:creationId xmlns:a16="http://schemas.microsoft.com/office/drawing/2014/main" id="{21EA8D39-E134-C8C6-A351-3AC46CF49319}"/>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1833" name="Straight Connector 531">
            <a:extLst>
              <a:ext uri="{FF2B5EF4-FFF2-40B4-BE49-F238E27FC236}">
                <a16:creationId xmlns:a16="http://schemas.microsoft.com/office/drawing/2014/main" id="{DE361DE5-95B0-E8AC-2D37-E1AB01730378}"/>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1834" name="Straight Connector 533">
            <a:extLst>
              <a:ext uri="{FF2B5EF4-FFF2-40B4-BE49-F238E27FC236}">
                <a16:creationId xmlns:a16="http://schemas.microsoft.com/office/drawing/2014/main" id="{468D42B0-57D9-117D-3370-0DAF191E163E}"/>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835" name="Straight Connector 535">
            <a:extLst>
              <a:ext uri="{FF2B5EF4-FFF2-40B4-BE49-F238E27FC236}">
                <a16:creationId xmlns:a16="http://schemas.microsoft.com/office/drawing/2014/main" id="{ED772BE2-CAAE-D16D-609C-2E2AC9564C23}"/>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836" name="Straight Connector 537">
            <a:extLst>
              <a:ext uri="{FF2B5EF4-FFF2-40B4-BE49-F238E27FC236}">
                <a16:creationId xmlns:a16="http://schemas.microsoft.com/office/drawing/2014/main" id="{07B3D068-F1DC-B3AC-447D-4E1189E305E7}"/>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133350</xdr:rowOff>
    </xdr:from>
    <xdr:to>
      <xdr:col>6</xdr:col>
      <xdr:colOff>0</xdr:colOff>
      <xdr:row>89</xdr:row>
      <xdr:rowOff>47625</xdr:rowOff>
    </xdr:to>
    <xdr:grpSp>
      <xdr:nvGrpSpPr>
        <xdr:cNvPr id="1837" name="Group 1008">
          <a:extLst>
            <a:ext uri="{FF2B5EF4-FFF2-40B4-BE49-F238E27FC236}">
              <a16:creationId xmlns:a16="http://schemas.microsoft.com/office/drawing/2014/main" id="{1D21947A-D5B9-402C-B530-A33ADA0213A2}"/>
            </a:ext>
          </a:extLst>
        </xdr:cNvPr>
        <xdr:cNvGrpSpPr>
          <a:grpSpLocks/>
        </xdr:cNvGrpSpPr>
      </xdr:nvGrpSpPr>
      <xdr:grpSpPr bwMode="auto">
        <a:xfrm>
          <a:off x="1803400" y="17665700"/>
          <a:ext cx="0" cy="104775"/>
          <a:chOff x="5475762" y="47760700"/>
          <a:chExt cx="314325" cy="230209"/>
        </a:xfrm>
      </xdr:grpSpPr>
      <xdr:cxnSp macro="">
        <xdr:nvCxnSpPr>
          <xdr:cNvPr id="1838" name="Straight Connector 1837">
            <a:extLst>
              <a:ext uri="{FF2B5EF4-FFF2-40B4-BE49-F238E27FC236}">
                <a16:creationId xmlns:a16="http://schemas.microsoft.com/office/drawing/2014/main" id="{2AA6D117-7133-33BB-2B95-5A0CB5BB22FA}"/>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839" name="Straight Connector 529">
            <a:extLst>
              <a:ext uri="{FF2B5EF4-FFF2-40B4-BE49-F238E27FC236}">
                <a16:creationId xmlns:a16="http://schemas.microsoft.com/office/drawing/2014/main" id="{0490E394-7598-7F70-7140-7C7A66B28453}"/>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1840" name="Straight Connector 531">
            <a:extLst>
              <a:ext uri="{FF2B5EF4-FFF2-40B4-BE49-F238E27FC236}">
                <a16:creationId xmlns:a16="http://schemas.microsoft.com/office/drawing/2014/main" id="{5CE6FBB2-9761-080A-FEA6-BC6A2A0008D6}"/>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1841" name="Straight Connector 533">
            <a:extLst>
              <a:ext uri="{FF2B5EF4-FFF2-40B4-BE49-F238E27FC236}">
                <a16:creationId xmlns:a16="http://schemas.microsoft.com/office/drawing/2014/main" id="{2A07606C-002E-1184-BD39-DFEF8C7F7996}"/>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842" name="Straight Connector 535">
            <a:extLst>
              <a:ext uri="{FF2B5EF4-FFF2-40B4-BE49-F238E27FC236}">
                <a16:creationId xmlns:a16="http://schemas.microsoft.com/office/drawing/2014/main" id="{2E4C8920-B45D-A85C-6A74-A61BF1287D2E}"/>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1843" name="Straight Connector 537">
            <a:extLst>
              <a:ext uri="{FF2B5EF4-FFF2-40B4-BE49-F238E27FC236}">
                <a16:creationId xmlns:a16="http://schemas.microsoft.com/office/drawing/2014/main" id="{0BD88B8E-E553-231B-6561-21A15EDE38F6}"/>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133350</xdr:rowOff>
    </xdr:from>
    <xdr:to>
      <xdr:col>6</xdr:col>
      <xdr:colOff>0</xdr:colOff>
      <xdr:row>89</xdr:row>
      <xdr:rowOff>57150</xdr:rowOff>
    </xdr:to>
    <xdr:grpSp>
      <xdr:nvGrpSpPr>
        <xdr:cNvPr id="1844" name="Group 1008">
          <a:extLst>
            <a:ext uri="{FF2B5EF4-FFF2-40B4-BE49-F238E27FC236}">
              <a16:creationId xmlns:a16="http://schemas.microsoft.com/office/drawing/2014/main" id="{760EBCDB-F836-43B2-AEFC-287D0A384513}"/>
            </a:ext>
          </a:extLst>
        </xdr:cNvPr>
        <xdr:cNvGrpSpPr>
          <a:grpSpLocks/>
        </xdr:cNvGrpSpPr>
      </xdr:nvGrpSpPr>
      <xdr:grpSpPr bwMode="auto">
        <a:xfrm>
          <a:off x="1803400" y="17665700"/>
          <a:ext cx="0" cy="114300"/>
          <a:chOff x="5475762" y="47760700"/>
          <a:chExt cx="314325" cy="230209"/>
        </a:xfrm>
      </xdr:grpSpPr>
      <xdr:cxnSp macro="">
        <xdr:nvCxnSpPr>
          <xdr:cNvPr id="1845" name="Straight Connector 1844">
            <a:extLst>
              <a:ext uri="{FF2B5EF4-FFF2-40B4-BE49-F238E27FC236}">
                <a16:creationId xmlns:a16="http://schemas.microsoft.com/office/drawing/2014/main" id="{8464CEEF-F96D-F458-A854-A7D07772C8B7}"/>
              </a:ext>
            </a:extLst>
          </xdr:cNvPr>
          <xdr:cNvCxnSpPr/>
        </xdr:nvCxnSpPr>
        <xdr:spPr bwMode="auto">
          <a:xfrm>
            <a:off x="5758655" y="4785662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846" name="Straight Connector 529">
            <a:extLst>
              <a:ext uri="{FF2B5EF4-FFF2-40B4-BE49-F238E27FC236}">
                <a16:creationId xmlns:a16="http://schemas.microsoft.com/office/drawing/2014/main" id="{CBFDD08A-646E-61C9-3920-88F41A7AF522}"/>
              </a:ext>
            </a:extLst>
          </xdr:cNvPr>
          <xdr:cNvCxnSpPr>
            <a:cxnSpLocks noChangeShapeType="1"/>
          </xdr:cNvCxnSpPr>
        </xdr:nvCxnSpPr>
        <xdr:spPr bwMode="auto">
          <a:xfrm rot="5400000">
            <a:off x="5758655" y="47856620"/>
            <a:ext cx="0" cy="0"/>
          </a:xfrm>
          <a:prstGeom prst="line">
            <a:avLst/>
          </a:prstGeom>
          <a:grpFill/>
          <a:ln w="9525" algn="ctr">
            <a:solidFill>
              <a:srgbClr val="000000"/>
            </a:solidFill>
            <a:round/>
            <a:headEnd/>
            <a:tailEnd/>
          </a:ln>
        </xdr:spPr>
      </xdr:cxnSp>
      <xdr:cxnSp macro="">
        <xdr:nvCxnSpPr>
          <xdr:cNvPr id="1847" name="Straight Connector 531">
            <a:extLst>
              <a:ext uri="{FF2B5EF4-FFF2-40B4-BE49-F238E27FC236}">
                <a16:creationId xmlns:a16="http://schemas.microsoft.com/office/drawing/2014/main" id="{A62B9CD9-2FB3-0CFC-EB7C-8DF5C5A51C45}"/>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cxnSp macro="">
        <xdr:nvCxnSpPr>
          <xdr:cNvPr id="1848" name="Straight Connector 533">
            <a:extLst>
              <a:ext uri="{FF2B5EF4-FFF2-40B4-BE49-F238E27FC236}">
                <a16:creationId xmlns:a16="http://schemas.microsoft.com/office/drawing/2014/main" id="{DB5C9EFB-5BFE-1F19-06A2-9B54443B84C7}"/>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1849" name="Straight Connector 535">
            <a:extLst>
              <a:ext uri="{FF2B5EF4-FFF2-40B4-BE49-F238E27FC236}">
                <a16:creationId xmlns:a16="http://schemas.microsoft.com/office/drawing/2014/main" id="{3E21E35F-F03A-B1B4-B548-50B918FA3DC1}"/>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1850" name="Straight Connector 537">
            <a:extLst>
              <a:ext uri="{FF2B5EF4-FFF2-40B4-BE49-F238E27FC236}">
                <a16:creationId xmlns:a16="http://schemas.microsoft.com/office/drawing/2014/main" id="{127F10AF-EE70-EE9A-8B5F-6EF238E102A0}"/>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851" name="Group 1008">
          <a:extLst>
            <a:ext uri="{FF2B5EF4-FFF2-40B4-BE49-F238E27FC236}">
              <a16:creationId xmlns:a16="http://schemas.microsoft.com/office/drawing/2014/main" id="{E8F9A978-5454-4D15-9AE5-EB60CBE508DF}"/>
            </a:ext>
          </a:extLst>
        </xdr:cNvPr>
        <xdr:cNvGrpSpPr>
          <a:grpSpLocks/>
        </xdr:cNvGrpSpPr>
      </xdr:nvGrpSpPr>
      <xdr:grpSpPr bwMode="auto">
        <a:xfrm>
          <a:off x="1803400" y="17637125"/>
          <a:ext cx="0" cy="104775"/>
          <a:chOff x="5475762" y="47760700"/>
          <a:chExt cx="314325" cy="230209"/>
        </a:xfrm>
      </xdr:grpSpPr>
      <xdr:cxnSp macro="">
        <xdr:nvCxnSpPr>
          <xdr:cNvPr id="1852" name="Straight Connector 1851">
            <a:extLst>
              <a:ext uri="{FF2B5EF4-FFF2-40B4-BE49-F238E27FC236}">
                <a16:creationId xmlns:a16="http://schemas.microsoft.com/office/drawing/2014/main" id="{2211E049-2393-2CEC-EA11-58E4CEA26C9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853" name="Straight Connector 529">
            <a:extLst>
              <a:ext uri="{FF2B5EF4-FFF2-40B4-BE49-F238E27FC236}">
                <a16:creationId xmlns:a16="http://schemas.microsoft.com/office/drawing/2014/main" id="{4C3A363A-5879-3CCC-3A5E-94CE5472776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854" name="Straight Connector 531">
            <a:extLst>
              <a:ext uri="{FF2B5EF4-FFF2-40B4-BE49-F238E27FC236}">
                <a16:creationId xmlns:a16="http://schemas.microsoft.com/office/drawing/2014/main" id="{FCFEE7F1-BD26-3AEB-F9BF-C9D7A1DB397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855" name="Straight Connector 533">
            <a:extLst>
              <a:ext uri="{FF2B5EF4-FFF2-40B4-BE49-F238E27FC236}">
                <a16:creationId xmlns:a16="http://schemas.microsoft.com/office/drawing/2014/main" id="{609E2713-0CA7-5777-B449-131FD365EBE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56" name="Straight Connector 535">
            <a:extLst>
              <a:ext uri="{FF2B5EF4-FFF2-40B4-BE49-F238E27FC236}">
                <a16:creationId xmlns:a16="http://schemas.microsoft.com/office/drawing/2014/main" id="{E9F59286-58FB-537C-EF2E-D42304C1D98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57" name="Straight Connector 537">
            <a:extLst>
              <a:ext uri="{FF2B5EF4-FFF2-40B4-BE49-F238E27FC236}">
                <a16:creationId xmlns:a16="http://schemas.microsoft.com/office/drawing/2014/main" id="{8073AB7D-18B4-D619-2A6F-7979FBEAE39C}"/>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858" name="Group 1008">
          <a:extLst>
            <a:ext uri="{FF2B5EF4-FFF2-40B4-BE49-F238E27FC236}">
              <a16:creationId xmlns:a16="http://schemas.microsoft.com/office/drawing/2014/main" id="{89D02C94-64D7-46D5-9D19-8D11379E99F4}"/>
            </a:ext>
          </a:extLst>
        </xdr:cNvPr>
        <xdr:cNvGrpSpPr>
          <a:grpSpLocks/>
        </xdr:cNvGrpSpPr>
      </xdr:nvGrpSpPr>
      <xdr:grpSpPr bwMode="auto">
        <a:xfrm>
          <a:off x="1803400" y="17637125"/>
          <a:ext cx="0" cy="104775"/>
          <a:chOff x="5475762" y="47760700"/>
          <a:chExt cx="314325" cy="230209"/>
        </a:xfrm>
      </xdr:grpSpPr>
      <xdr:cxnSp macro="">
        <xdr:nvCxnSpPr>
          <xdr:cNvPr id="1859" name="Straight Connector 1858">
            <a:extLst>
              <a:ext uri="{FF2B5EF4-FFF2-40B4-BE49-F238E27FC236}">
                <a16:creationId xmlns:a16="http://schemas.microsoft.com/office/drawing/2014/main" id="{7D4876AB-E86F-4FBC-F1A0-EF61CB8CF10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860" name="Straight Connector 529">
            <a:extLst>
              <a:ext uri="{FF2B5EF4-FFF2-40B4-BE49-F238E27FC236}">
                <a16:creationId xmlns:a16="http://schemas.microsoft.com/office/drawing/2014/main" id="{4B6D06D2-F76B-7E21-04C0-F182A853816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861" name="Straight Connector 531">
            <a:extLst>
              <a:ext uri="{FF2B5EF4-FFF2-40B4-BE49-F238E27FC236}">
                <a16:creationId xmlns:a16="http://schemas.microsoft.com/office/drawing/2014/main" id="{23159809-283D-0F27-EE1C-D5A9A37944D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862" name="Straight Connector 533">
            <a:extLst>
              <a:ext uri="{FF2B5EF4-FFF2-40B4-BE49-F238E27FC236}">
                <a16:creationId xmlns:a16="http://schemas.microsoft.com/office/drawing/2014/main" id="{CDF994E1-5E5E-EE85-A113-A02746431DF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63" name="Straight Connector 535">
            <a:extLst>
              <a:ext uri="{FF2B5EF4-FFF2-40B4-BE49-F238E27FC236}">
                <a16:creationId xmlns:a16="http://schemas.microsoft.com/office/drawing/2014/main" id="{02F5EC78-359F-DB26-B22C-36F2CA45C43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64" name="Straight Connector 537">
            <a:extLst>
              <a:ext uri="{FF2B5EF4-FFF2-40B4-BE49-F238E27FC236}">
                <a16:creationId xmlns:a16="http://schemas.microsoft.com/office/drawing/2014/main" id="{DEEDD8AF-10E6-484F-9C99-74070A55822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865" name="Group 1008">
          <a:extLst>
            <a:ext uri="{FF2B5EF4-FFF2-40B4-BE49-F238E27FC236}">
              <a16:creationId xmlns:a16="http://schemas.microsoft.com/office/drawing/2014/main" id="{765E84E5-0AF7-462B-8C1F-ACB776FA7341}"/>
            </a:ext>
          </a:extLst>
        </xdr:cNvPr>
        <xdr:cNvGrpSpPr>
          <a:grpSpLocks/>
        </xdr:cNvGrpSpPr>
      </xdr:nvGrpSpPr>
      <xdr:grpSpPr bwMode="auto">
        <a:xfrm>
          <a:off x="1803400" y="17637125"/>
          <a:ext cx="0" cy="104775"/>
          <a:chOff x="5475762" y="47760700"/>
          <a:chExt cx="314325" cy="230209"/>
        </a:xfrm>
      </xdr:grpSpPr>
      <xdr:cxnSp macro="">
        <xdr:nvCxnSpPr>
          <xdr:cNvPr id="1866" name="Straight Connector 1865">
            <a:extLst>
              <a:ext uri="{FF2B5EF4-FFF2-40B4-BE49-F238E27FC236}">
                <a16:creationId xmlns:a16="http://schemas.microsoft.com/office/drawing/2014/main" id="{DF3C20E7-7373-3668-CB25-C094E1B21AD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867" name="Straight Connector 529">
            <a:extLst>
              <a:ext uri="{FF2B5EF4-FFF2-40B4-BE49-F238E27FC236}">
                <a16:creationId xmlns:a16="http://schemas.microsoft.com/office/drawing/2014/main" id="{CAB53A63-B180-5859-9677-27A9F0D7A064}"/>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868" name="Straight Connector 531">
            <a:extLst>
              <a:ext uri="{FF2B5EF4-FFF2-40B4-BE49-F238E27FC236}">
                <a16:creationId xmlns:a16="http://schemas.microsoft.com/office/drawing/2014/main" id="{72CA8F7D-3D31-F542-02B8-6479B2A1C9D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869" name="Straight Connector 533">
            <a:extLst>
              <a:ext uri="{FF2B5EF4-FFF2-40B4-BE49-F238E27FC236}">
                <a16:creationId xmlns:a16="http://schemas.microsoft.com/office/drawing/2014/main" id="{171C83FC-E9F5-89EE-ADF0-AAAED4E67F6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70" name="Straight Connector 535">
            <a:extLst>
              <a:ext uri="{FF2B5EF4-FFF2-40B4-BE49-F238E27FC236}">
                <a16:creationId xmlns:a16="http://schemas.microsoft.com/office/drawing/2014/main" id="{BCF79F5D-E8B5-702A-B547-7B15823E17E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71" name="Straight Connector 537">
            <a:extLst>
              <a:ext uri="{FF2B5EF4-FFF2-40B4-BE49-F238E27FC236}">
                <a16:creationId xmlns:a16="http://schemas.microsoft.com/office/drawing/2014/main" id="{EB10B11D-8645-D863-6CDD-BE22129AF1B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872" name="Group 1008">
          <a:extLst>
            <a:ext uri="{FF2B5EF4-FFF2-40B4-BE49-F238E27FC236}">
              <a16:creationId xmlns:a16="http://schemas.microsoft.com/office/drawing/2014/main" id="{6DF1C1AD-73BF-4F78-A899-D3861DCABAE1}"/>
            </a:ext>
          </a:extLst>
        </xdr:cNvPr>
        <xdr:cNvGrpSpPr>
          <a:grpSpLocks/>
        </xdr:cNvGrpSpPr>
      </xdr:nvGrpSpPr>
      <xdr:grpSpPr bwMode="auto">
        <a:xfrm>
          <a:off x="1803400" y="17637125"/>
          <a:ext cx="0" cy="104775"/>
          <a:chOff x="5475762" y="47760700"/>
          <a:chExt cx="314325" cy="230209"/>
        </a:xfrm>
      </xdr:grpSpPr>
      <xdr:cxnSp macro="">
        <xdr:nvCxnSpPr>
          <xdr:cNvPr id="1873" name="Straight Connector 1872">
            <a:extLst>
              <a:ext uri="{FF2B5EF4-FFF2-40B4-BE49-F238E27FC236}">
                <a16:creationId xmlns:a16="http://schemas.microsoft.com/office/drawing/2014/main" id="{1E6273F8-4E52-B176-7546-583CA5D7F80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874" name="Straight Connector 529">
            <a:extLst>
              <a:ext uri="{FF2B5EF4-FFF2-40B4-BE49-F238E27FC236}">
                <a16:creationId xmlns:a16="http://schemas.microsoft.com/office/drawing/2014/main" id="{92E96D7C-2381-0D9D-BE17-8D00B763AC2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875" name="Straight Connector 531">
            <a:extLst>
              <a:ext uri="{FF2B5EF4-FFF2-40B4-BE49-F238E27FC236}">
                <a16:creationId xmlns:a16="http://schemas.microsoft.com/office/drawing/2014/main" id="{81AFD80B-6C56-0BBA-D036-1585DAC324D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876" name="Straight Connector 533">
            <a:extLst>
              <a:ext uri="{FF2B5EF4-FFF2-40B4-BE49-F238E27FC236}">
                <a16:creationId xmlns:a16="http://schemas.microsoft.com/office/drawing/2014/main" id="{B2295C01-8A6C-A94D-DA64-E0CBC332808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77" name="Straight Connector 535">
            <a:extLst>
              <a:ext uri="{FF2B5EF4-FFF2-40B4-BE49-F238E27FC236}">
                <a16:creationId xmlns:a16="http://schemas.microsoft.com/office/drawing/2014/main" id="{BF88434A-44D5-F00F-32B8-F6C2430BFEF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78" name="Straight Connector 537">
            <a:extLst>
              <a:ext uri="{FF2B5EF4-FFF2-40B4-BE49-F238E27FC236}">
                <a16:creationId xmlns:a16="http://schemas.microsoft.com/office/drawing/2014/main" id="{8415088A-A18E-3B22-AFEB-6E1E7031DC8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879" name="Group 1008">
          <a:extLst>
            <a:ext uri="{FF2B5EF4-FFF2-40B4-BE49-F238E27FC236}">
              <a16:creationId xmlns:a16="http://schemas.microsoft.com/office/drawing/2014/main" id="{263C9DCE-973C-482B-BB48-B8BE5E8E84C8}"/>
            </a:ext>
          </a:extLst>
        </xdr:cNvPr>
        <xdr:cNvGrpSpPr>
          <a:grpSpLocks/>
        </xdr:cNvGrpSpPr>
      </xdr:nvGrpSpPr>
      <xdr:grpSpPr bwMode="auto">
        <a:xfrm>
          <a:off x="1803400" y="17637125"/>
          <a:ext cx="0" cy="104775"/>
          <a:chOff x="5475762" y="47760700"/>
          <a:chExt cx="314325" cy="230209"/>
        </a:xfrm>
      </xdr:grpSpPr>
      <xdr:cxnSp macro="">
        <xdr:nvCxnSpPr>
          <xdr:cNvPr id="1880" name="Straight Connector 1879">
            <a:extLst>
              <a:ext uri="{FF2B5EF4-FFF2-40B4-BE49-F238E27FC236}">
                <a16:creationId xmlns:a16="http://schemas.microsoft.com/office/drawing/2014/main" id="{F8521722-8257-4BF3-8E28-3AA14E749E7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881" name="Straight Connector 529">
            <a:extLst>
              <a:ext uri="{FF2B5EF4-FFF2-40B4-BE49-F238E27FC236}">
                <a16:creationId xmlns:a16="http://schemas.microsoft.com/office/drawing/2014/main" id="{DA4249B0-5026-2530-50EE-55B5CDF437B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882" name="Straight Connector 531">
            <a:extLst>
              <a:ext uri="{FF2B5EF4-FFF2-40B4-BE49-F238E27FC236}">
                <a16:creationId xmlns:a16="http://schemas.microsoft.com/office/drawing/2014/main" id="{3E989EB8-43C4-1C01-C851-AB5613690F6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883" name="Straight Connector 533">
            <a:extLst>
              <a:ext uri="{FF2B5EF4-FFF2-40B4-BE49-F238E27FC236}">
                <a16:creationId xmlns:a16="http://schemas.microsoft.com/office/drawing/2014/main" id="{70F634CD-B5A9-176F-7B52-F2DE99B9B0C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84" name="Straight Connector 535">
            <a:extLst>
              <a:ext uri="{FF2B5EF4-FFF2-40B4-BE49-F238E27FC236}">
                <a16:creationId xmlns:a16="http://schemas.microsoft.com/office/drawing/2014/main" id="{B0F90F75-3585-B648-2FFB-24ACA0144A6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85" name="Straight Connector 537">
            <a:extLst>
              <a:ext uri="{FF2B5EF4-FFF2-40B4-BE49-F238E27FC236}">
                <a16:creationId xmlns:a16="http://schemas.microsoft.com/office/drawing/2014/main" id="{E844A5A0-3946-860F-5817-35242071B9F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886" name="Group 1008">
          <a:extLst>
            <a:ext uri="{FF2B5EF4-FFF2-40B4-BE49-F238E27FC236}">
              <a16:creationId xmlns:a16="http://schemas.microsoft.com/office/drawing/2014/main" id="{B30E7E10-53F2-48C1-B014-62033D5202C5}"/>
            </a:ext>
          </a:extLst>
        </xdr:cNvPr>
        <xdr:cNvGrpSpPr>
          <a:grpSpLocks/>
        </xdr:cNvGrpSpPr>
      </xdr:nvGrpSpPr>
      <xdr:grpSpPr bwMode="auto">
        <a:xfrm>
          <a:off x="1803400" y="17637125"/>
          <a:ext cx="0" cy="104775"/>
          <a:chOff x="5475762" y="47760700"/>
          <a:chExt cx="314325" cy="230209"/>
        </a:xfrm>
      </xdr:grpSpPr>
      <xdr:cxnSp macro="">
        <xdr:nvCxnSpPr>
          <xdr:cNvPr id="1887" name="Straight Connector 1886">
            <a:extLst>
              <a:ext uri="{FF2B5EF4-FFF2-40B4-BE49-F238E27FC236}">
                <a16:creationId xmlns:a16="http://schemas.microsoft.com/office/drawing/2014/main" id="{FA1B3B93-E1D5-E698-5AC3-CD8ED166C41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888" name="Straight Connector 529">
            <a:extLst>
              <a:ext uri="{FF2B5EF4-FFF2-40B4-BE49-F238E27FC236}">
                <a16:creationId xmlns:a16="http://schemas.microsoft.com/office/drawing/2014/main" id="{56B57920-84D7-04BB-4599-C0F988D5999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889" name="Straight Connector 531">
            <a:extLst>
              <a:ext uri="{FF2B5EF4-FFF2-40B4-BE49-F238E27FC236}">
                <a16:creationId xmlns:a16="http://schemas.microsoft.com/office/drawing/2014/main" id="{2A9ABFFB-A30B-C45B-2EA7-82BF075CDD5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890" name="Straight Connector 533">
            <a:extLst>
              <a:ext uri="{FF2B5EF4-FFF2-40B4-BE49-F238E27FC236}">
                <a16:creationId xmlns:a16="http://schemas.microsoft.com/office/drawing/2014/main" id="{025D2B13-E3C3-CEEB-E336-8D8526530CE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91" name="Straight Connector 535">
            <a:extLst>
              <a:ext uri="{FF2B5EF4-FFF2-40B4-BE49-F238E27FC236}">
                <a16:creationId xmlns:a16="http://schemas.microsoft.com/office/drawing/2014/main" id="{F73492ED-2E52-81CC-2513-DE7E331AC8B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92" name="Straight Connector 537">
            <a:extLst>
              <a:ext uri="{FF2B5EF4-FFF2-40B4-BE49-F238E27FC236}">
                <a16:creationId xmlns:a16="http://schemas.microsoft.com/office/drawing/2014/main" id="{9DC842B8-43C4-8DD7-9244-55D6A34E6B6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893" name="Group 1008">
          <a:extLst>
            <a:ext uri="{FF2B5EF4-FFF2-40B4-BE49-F238E27FC236}">
              <a16:creationId xmlns:a16="http://schemas.microsoft.com/office/drawing/2014/main" id="{4A3DA3EA-4482-47E9-ADC0-05860534E346}"/>
            </a:ext>
          </a:extLst>
        </xdr:cNvPr>
        <xdr:cNvGrpSpPr>
          <a:grpSpLocks/>
        </xdr:cNvGrpSpPr>
      </xdr:nvGrpSpPr>
      <xdr:grpSpPr bwMode="auto">
        <a:xfrm>
          <a:off x="1803400" y="17637125"/>
          <a:ext cx="0" cy="104775"/>
          <a:chOff x="5475762" y="47760700"/>
          <a:chExt cx="314325" cy="230209"/>
        </a:xfrm>
      </xdr:grpSpPr>
      <xdr:cxnSp macro="">
        <xdr:nvCxnSpPr>
          <xdr:cNvPr id="1894" name="Straight Connector 1893">
            <a:extLst>
              <a:ext uri="{FF2B5EF4-FFF2-40B4-BE49-F238E27FC236}">
                <a16:creationId xmlns:a16="http://schemas.microsoft.com/office/drawing/2014/main" id="{98229B76-23DF-AA74-1374-D2E4EF7E69E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895" name="Straight Connector 529">
            <a:extLst>
              <a:ext uri="{FF2B5EF4-FFF2-40B4-BE49-F238E27FC236}">
                <a16:creationId xmlns:a16="http://schemas.microsoft.com/office/drawing/2014/main" id="{E48DF49D-FF86-80E3-7476-C5B69953230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896" name="Straight Connector 531">
            <a:extLst>
              <a:ext uri="{FF2B5EF4-FFF2-40B4-BE49-F238E27FC236}">
                <a16:creationId xmlns:a16="http://schemas.microsoft.com/office/drawing/2014/main" id="{42D7CBAC-D111-28E1-337B-92CFABCFE34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897" name="Straight Connector 533">
            <a:extLst>
              <a:ext uri="{FF2B5EF4-FFF2-40B4-BE49-F238E27FC236}">
                <a16:creationId xmlns:a16="http://schemas.microsoft.com/office/drawing/2014/main" id="{C55BAF41-96A0-2871-FC88-259A70ECAD2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98" name="Straight Connector 535">
            <a:extLst>
              <a:ext uri="{FF2B5EF4-FFF2-40B4-BE49-F238E27FC236}">
                <a16:creationId xmlns:a16="http://schemas.microsoft.com/office/drawing/2014/main" id="{41C90CFC-3FC9-5E39-B653-2B0F9EB93E0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899" name="Straight Connector 537">
            <a:extLst>
              <a:ext uri="{FF2B5EF4-FFF2-40B4-BE49-F238E27FC236}">
                <a16:creationId xmlns:a16="http://schemas.microsoft.com/office/drawing/2014/main" id="{5B7071C5-6965-B59C-0122-69AC2269BF7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900" name="Group 1008">
          <a:extLst>
            <a:ext uri="{FF2B5EF4-FFF2-40B4-BE49-F238E27FC236}">
              <a16:creationId xmlns:a16="http://schemas.microsoft.com/office/drawing/2014/main" id="{A9915D34-94BA-43E5-9F1B-EDE6078E4A92}"/>
            </a:ext>
          </a:extLst>
        </xdr:cNvPr>
        <xdr:cNvGrpSpPr>
          <a:grpSpLocks/>
        </xdr:cNvGrpSpPr>
      </xdr:nvGrpSpPr>
      <xdr:grpSpPr bwMode="auto">
        <a:xfrm>
          <a:off x="1803400" y="17637125"/>
          <a:ext cx="0" cy="104775"/>
          <a:chOff x="5475762" y="47760700"/>
          <a:chExt cx="314325" cy="230209"/>
        </a:xfrm>
      </xdr:grpSpPr>
      <xdr:cxnSp macro="">
        <xdr:nvCxnSpPr>
          <xdr:cNvPr id="1901" name="Straight Connector 1900">
            <a:extLst>
              <a:ext uri="{FF2B5EF4-FFF2-40B4-BE49-F238E27FC236}">
                <a16:creationId xmlns:a16="http://schemas.microsoft.com/office/drawing/2014/main" id="{8258B572-288C-BF71-442E-F694CFF921C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902" name="Straight Connector 529">
            <a:extLst>
              <a:ext uri="{FF2B5EF4-FFF2-40B4-BE49-F238E27FC236}">
                <a16:creationId xmlns:a16="http://schemas.microsoft.com/office/drawing/2014/main" id="{BEDD04F1-AE02-CBC1-6363-5D076FCC143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903" name="Straight Connector 531">
            <a:extLst>
              <a:ext uri="{FF2B5EF4-FFF2-40B4-BE49-F238E27FC236}">
                <a16:creationId xmlns:a16="http://schemas.microsoft.com/office/drawing/2014/main" id="{64F416A1-0F87-541D-7C27-0AFE771E956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904" name="Straight Connector 533">
            <a:extLst>
              <a:ext uri="{FF2B5EF4-FFF2-40B4-BE49-F238E27FC236}">
                <a16:creationId xmlns:a16="http://schemas.microsoft.com/office/drawing/2014/main" id="{23C4D549-D9A8-6643-EB69-AB570C8D372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05" name="Straight Connector 535">
            <a:extLst>
              <a:ext uri="{FF2B5EF4-FFF2-40B4-BE49-F238E27FC236}">
                <a16:creationId xmlns:a16="http://schemas.microsoft.com/office/drawing/2014/main" id="{DA658DC3-F742-ACC7-3D92-4C5F147959C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06" name="Straight Connector 537">
            <a:extLst>
              <a:ext uri="{FF2B5EF4-FFF2-40B4-BE49-F238E27FC236}">
                <a16:creationId xmlns:a16="http://schemas.microsoft.com/office/drawing/2014/main" id="{F1656AD1-7E85-CEF9-6604-311FA0F0106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907" name="Group 1008">
          <a:extLst>
            <a:ext uri="{FF2B5EF4-FFF2-40B4-BE49-F238E27FC236}">
              <a16:creationId xmlns:a16="http://schemas.microsoft.com/office/drawing/2014/main" id="{C7474367-4960-4BF2-9EB2-31DC9815DE05}"/>
            </a:ext>
          </a:extLst>
        </xdr:cNvPr>
        <xdr:cNvGrpSpPr>
          <a:grpSpLocks/>
        </xdr:cNvGrpSpPr>
      </xdr:nvGrpSpPr>
      <xdr:grpSpPr bwMode="auto">
        <a:xfrm>
          <a:off x="1803400" y="17637125"/>
          <a:ext cx="0" cy="104775"/>
          <a:chOff x="5475762" y="47760700"/>
          <a:chExt cx="314325" cy="230209"/>
        </a:xfrm>
      </xdr:grpSpPr>
      <xdr:cxnSp macro="">
        <xdr:nvCxnSpPr>
          <xdr:cNvPr id="1908" name="Straight Connector 1907">
            <a:extLst>
              <a:ext uri="{FF2B5EF4-FFF2-40B4-BE49-F238E27FC236}">
                <a16:creationId xmlns:a16="http://schemas.microsoft.com/office/drawing/2014/main" id="{8D7A9A07-7469-DD20-1B5B-45CA0B21044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909" name="Straight Connector 529">
            <a:extLst>
              <a:ext uri="{FF2B5EF4-FFF2-40B4-BE49-F238E27FC236}">
                <a16:creationId xmlns:a16="http://schemas.microsoft.com/office/drawing/2014/main" id="{E7E768F8-0C2F-0F49-5B43-EEFA81B8DD9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910" name="Straight Connector 531">
            <a:extLst>
              <a:ext uri="{FF2B5EF4-FFF2-40B4-BE49-F238E27FC236}">
                <a16:creationId xmlns:a16="http://schemas.microsoft.com/office/drawing/2014/main" id="{A23560FC-588A-889E-E9B9-993E6A74961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911" name="Straight Connector 533">
            <a:extLst>
              <a:ext uri="{FF2B5EF4-FFF2-40B4-BE49-F238E27FC236}">
                <a16:creationId xmlns:a16="http://schemas.microsoft.com/office/drawing/2014/main" id="{2FCDA5E0-3FBF-74BD-E9F8-1ED4A07A59E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12" name="Straight Connector 535">
            <a:extLst>
              <a:ext uri="{FF2B5EF4-FFF2-40B4-BE49-F238E27FC236}">
                <a16:creationId xmlns:a16="http://schemas.microsoft.com/office/drawing/2014/main" id="{7287C128-944E-313F-E735-DA91D0495C0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13" name="Straight Connector 537">
            <a:extLst>
              <a:ext uri="{FF2B5EF4-FFF2-40B4-BE49-F238E27FC236}">
                <a16:creationId xmlns:a16="http://schemas.microsoft.com/office/drawing/2014/main" id="{6DD722E4-2C65-1DDA-35A9-517CD61A34F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914" name="Group 1008">
          <a:extLst>
            <a:ext uri="{FF2B5EF4-FFF2-40B4-BE49-F238E27FC236}">
              <a16:creationId xmlns:a16="http://schemas.microsoft.com/office/drawing/2014/main" id="{21F8B02B-BD58-459B-B2D1-82854DE9B985}"/>
            </a:ext>
          </a:extLst>
        </xdr:cNvPr>
        <xdr:cNvGrpSpPr>
          <a:grpSpLocks/>
        </xdr:cNvGrpSpPr>
      </xdr:nvGrpSpPr>
      <xdr:grpSpPr bwMode="auto">
        <a:xfrm>
          <a:off x="1803400" y="17637125"/>
          <a:ext cx="0" cy="104775"/>
          <a:chOff x="5475762" y="47760700"/>
          <a:chExt cx="314325" cy="230209"/>
        </a:xfrm>
      </xdr:grpSpPr>
      <xdr:cxnSp macro="">
        <xdr:nvCxnSpPr>
          <xdr:cNvPr id="1915" name="Straight Connector 1914">
            <a:extLst>
              <a:ext uri="{FF2B5EF4-FFF2-40B4-BE49-F238E27FC236}">
                <a16:creationId xmlns:a16="http://schemas.microsoft.com/office/drawing/2014/main" id="{B4B92862-0270-0DD7-5FA8-D8DF8FBBF17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916" name="Straight Connector 529">
            <a:extLst>
              <a:ext uri="{FF2B5EF4-FFF2-40B4-BE49-F238E27FC236}">
                <a16:creationId xmlns:a16="http://schemas.microsoft.com/office/drawing/2014/main" id="{D1AE2C05-B4CC-B8C2-913B-4228BE8F645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917" name="Straight Connector 531">
            <a:extLst>
              <a:ext uri="{FF2B5EF4-FFF2-40B4-BE49-F238E27FC236}">
                <a16:creationId xmlns:a16="http://schemas.microsoft.com/office/drawing/2014/main" id="{46A621FB-31C1-44B6-D410-4CF2F150330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918" name="Straight Connector 533">
            <a:extLst>
              <a:ext uri="{FF2B5EF4-FFF2-40B4-BE49-F238E27FC236}">
                <a16:creationId xmlns:a16="http://schemas.microsoft.com/office/drawing/2014/main" id="{19436238-6C01-9729-0EB5-DA698D6B299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19" name="Straight Connector 535">
            <a:extLst>
              <a:ext uri="{FF2B5EF4-FFF2-40B4-BE49-F238E27FC236}">
                <a16:creationId xmlns:a16="http://schemas.microsoft.com/office/drawing/2014/main" id="{34B5B30F-92F9-E0FD-E915-372B1CB4656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20" name="Straight Connector 537">
            <a:extLst>
              <a:ext uri="{FF2B5EF4-FFF2-40B4-BE49-F238E27FC236}">
                <a16:creationId xmlns:a16="http://schemas.microsoft.com/office/drawing/2014/main" id="{7859F6CB-37D8-0941-116B-70B751268E6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921" name="Group 1008">
          <a:extLst>
            <a:ext uri="{FF2B5EF4-FFF2-40B4-BE49-F238E27FC236}">
              <a16:creationId xmlns:a16="http://schemas.microsoft.com/office/drawing/2014/main" id="{B53A957E-A59F-496E-B82E-608F623CD713}"/>
            </a:ext>
          </a:extLst>
        </xdr:cNvPr>
        <xdr:cNvGrpSpPr>
          <a:grpSpLocks/>
        </xdr:cNvGrpSpPr>
      </xdr:nvGrpSpPr>
      <xdr:grpSpPr bwMode="auto">
        <a:xfrm>
          <a:off x="1803400" y="17637125"/>
          <a:ext cx="0" cy="104775"/>
          <a:chOff x="5475762" y="47760700"/>
          <a:chExt cx="314325" cy="230209"/>
        </a:xfrm>
      </xdr:grpSpPr>
      <xdr:cxnSp macro="">
        <xdr:nvCxnSpPr>
          <xdr:cNvPr id="1922" name="Straight Connector 1921">
            <a:extLst>
              <a:ext uri="{FF2B5EF4-FFF2-40B4-BE49-F238E27FC236}">
                <a16:creationId xmlns:a16="http://schemas.microsoft.com/office/drawing/2014/main" id="{84151C62-36ED-957C-7425-14ABB98B279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923" name="Straight Connector 529">
            <a:extLst>
              <a:ext uri="{FF2B5EF4-FFF2-40B4-BE49-F238E27FC236}">
                <a16:creationId xmlns:a16="http://schemas.microsoft.com/office/drawing/2014/main" id="{BE886E1D-8E37-AD51-4773-1E7165C9E03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924" name="Straight Connector 531">
            <a:extLst>
              <a:ext uri="{FF2B5EF4-FFF2-40B4-BE49-F238E27FC236}">
                <a16:creationId xmlns:a16="http://schemas.microsoft.com/office/drawing/2014/main" id="{825C0507-4CA5-5239-BBA0-9FD0463C684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925" name="Straight Connector 533">
            <a:extLst>
              <a:ext uri="{FF2B5EF4-FFF2-40B4-BE49-F238E27FC236}">
                <a16:creationId xmlns:a16="http://schemas.microsoft.com/office/drawing/2014/main" id="{48288711-D58E-9C61-9233-05A2D6397EA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26" name="Straight Connector 535">
            <a:extLst>
              <a:ext uri="{FF2B5EF4-FFF2-40B4-BE49-F238E27FC236}">
                <a16:creationId xmlns:a16="http://schemas.microsoft.com/office/drawing/2014/main" id="{E3C9782D-7FCA-3AE0-29A2-95B65BED551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27" name="Straight Connector 537">
            <a:extLst>
              <a:ext uri="{FF2B5EF4-FFF2-40B4-BE49-F238E27FC236}">
                <a16:creationId xmlns:a16="http://schemas.microsoft.com/office/drawing/2014/main" id="{B587D6CF-CB80-BD13-08E6-707197E9E6E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928" name="Group 1008">
          <a:extLst>
            <a:ext uri="{FF2B5EF4-FFF2-40B4-BE49-F238E27FC236}">
              <a16:creationId xmlns:a16="http://schemas.microsoft.com/office/drawing/2014/main" id="{081E0DFC-3BDC-47E1-8DD6-3B7059E3D883}"/>
            </a:ext>
          </a:extLst>
        </xdr:cNvPr>
        <xdr:cNvGrpSpPr>
          <a:grpSpLocks/>
        </xdr:cNvGrpSpPr>
      </xdr:nvGrpSpPr>
      <xdr:grpSpPr bwMode="auto">
        <a:xfrm>
          <a:off x="1803400" y="17637125"/>
          <a:ext cx="0" cy="104775"/>
          <a:chOff x="5475762" y="47760700"/>
          <a:chExt cx="314325" cy="230209"/>
        </a:xfrm>
      </xdr:grpSpPr>
      <xdr:cxnSp macro="">
        <xdr:nvCxnSpPr>
          <xdr:cNvPr id="1929" name="Straight Connector 1928">
            <a:extLst>
              <a:ext uri="{FF2B5EF4-FFF2-40B4-BE49-F238E27FC236}">
                <a16:creationId xmlns:a16="http://schemas.microsoft.com/office/drawing/2014/main" id="{210485C5-12BD-88A5-FB7E-B9BF0C3B37F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930" name="Straight Connector 529">
            <a:extLst>
              <a:ext uri="{FF2B5EF4-FFF2-40B4-BE49-F238E27FC236}">
                <a16:creationId xmlns:a16="http://schemas.microsoft.com/office/drawing/2014/main" id="{33FFFC4E-0E91-C764-413C-1E5772F4D9B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931" name="Straight Connector 531">
            <a:extLst>
              <a:ext uri="{FF2B5EF4-FFF2-40B4-BE49-F238E27FC236}">
                <a16:creationId xmlns:a16="http://schemas.microsoft.com/office/drawing/2014/main" id="{C1C9D130-27A6-334D-520D-12E4EA79F5B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932" name="Straight Connector 533">
            <a:extLst>
              <a:ext uri="{FF2B5EF4-FFF2-40B4-BE49-F238E27FC236}">
                <a16:creationId xmlns:a16="http://schemas.microsoft.com/office/drawing/2014/main" id="{B46A4605-5D65-DB87-87A1-94E7BB17397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33" name="Straight Connector 535">
            <a:extLst>
              <a:ext uri="{FF2B5EF4-FFF2-40B4-BE49-F238E27FC236}">
                <a16:creationId xmlns:a16="http://schemas.microsoft.com/office/drawing/2014/main" id="{9C3F12F9-CE74-9B74-7F12-E87FBF509BB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34" name="Straight Connector 537">
            <a:extLst>
              <a:ext uri="{FF2B5EF4-FFF2-40B4-BE49-F238E27FC236}">
                <a16:creationId xmlns:a16="http://schemas.microsoft.com/office/drawing/2014/main" id="{CBDADB8B-4753-AB42-5099-62F64C29246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935" name="Group 1008">
          <a:extLst>
            <a:ext uri="{FF2B5EF4-FFF2-40B4-BE49-F238E27FC236}">
              <a16:creationId xmlns:a16="http://schemas.microsoft.com/office/drawing/2014/main" id="{7BC82BA1-364D-4612-83F6-A55153926B40}"/>
            </a:ext>
          </a:extLst>
        </xdr:cNvPr>
        <xdr:cNvGrpSpPr>
          <a:grpSpLocks/>
        </xdr:cNvGrpSpPr>
      </xdr:nvGrpSpPr>
      <xdr:grpSpPr bwMode="auto">
        <a:xfrm>
          <a:off x="1803400" y="17637125"/>
          <a:ext cx="0" cy="104775"/>
          <a:chOff x="5475762" y="47760700"/>
          <a:chExt cx="314325" cy="230209"/>
        </a:xfrm>
      </xdr:grpSpPr>
      <xdr:cxnSp macro="">
        <xdr:nvCxnSpPr>
          <xdr:cNvPr id="1936" name="Straight Connector 1935">
            <a:extLst>
              <a:ext uri="{FF2B5EF4-FFF2-40B4-BE49-F238E27FC236}">
                <a16:creationId xmlns:a16="http://schemas.microsoft.com/office/drawing/2014/main" id="{3CE064B8-21E4-330F-CFA9-42C627440D3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937" name="Straight Connector 529">
            <a:extLst>
              <a:ext uri="{FF2B5EF4-FFF2-40B4-BE49-F238E27FC236}">
                <a16:creationId xmlns:a16="http://schemas.microsoft.com/office/drawing/2014/main" id="{4849E134-C725-8AB8-F539-05FF40F56AA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938" name="Straight Connector 531">
            <a:extLst>
              <a:ext uri="{FF2B5EF4-FFF2-40B4-BE49-F238E27FC236}">
                <a16:creationId xmlns:a16="http://schemas.microsoft.com/office/drawing/2014/main" id="{33316EDC-F158-42FF-CF1E-5FB07DC8ED9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939" name="Straight Connector 533">
            <a:extLst>
              <a:ext uri="{FF2B5EF4-FFF2-40B4-BE49-F238E27FC236}">
                <a16:creationId xmlns:a16="http://schemas.microsoft.com/office/drawing/2014/main" id="{E1A05A4F-AC8E-E45F-DF80-9875E4AF7EE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40" name="Straight Connector 535">
            <a:extLst>
              <a:ext uri="{FF2B5EF4-FFF2-40B4-BE49-F238E27FC236}">
                <a16:creationId xmlns:a16="http://schemas.microsoft.com/office/drawing/2014/main" id="{2F598356-B87A-04C5-2597-13D9BFE3943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41" name="Straight Connector 537">
            <a:extLst>
              <a:ext uri="{FF2B5EF4-FFF2-40B4-BE49-F238E27FC236}">
                <a16:creationId xmlns:a16="http://schemas.microsoft.com/office/drawing/2014/main" id="{7CAD6214-2842-8AC9-BF03-E1DD240014A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942" name="Group 1008">
          <a:extLst>
            <a:ext uri="{FF2B5EF4-FFF2-40B4-BE49-F238E27FC236}">
              <a16:creationId xmlns:a16="http://schemas.microsoft.com/office/drawing/2014/main" id="{C930C921-5C0A-4D7C-99C5-745CC31554BA}"/>
            </a:ext>
          </a:extLst>
        </xdr:cNvPr>
        <xdr:cNvGrpSpPr>
          <a:grpSpLocks/>
        </xdr:cNvGrpSpPr>
      </xdr:nvGrpSpPr>
      <xdr:grpSpPr bwMode="auto">
        <a:xfrm>
          <a:off x="1803400" y="17637125"/>
          <a:ext cx="0" cy="104775"/>
          <a:chOff x="5475762" y="47760700"/>
          <a:chExt cx="314325" cy="230209"/>
        </a:xfrm>
      </xdr:grpSpPr>
      <xdr:cxnSp macro="">
        <xdr:nvCxnSpPr>
          <xdr:cNvPr id="1943" name="Straight Connector 1942">
            <a:extLst>
              <a:ext uri="{FF2B5EF4-FFF2-40B4-BE49-F238E27FC236}">
                <a16:creationId xmlns:a16="http://schemas.microsoft.com/office/drawing/2014/main" id="{1AEC9A26-5903-2B4F-15EA-361BCFB3CED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944" name="Straight Connector 529">
            <a:extLst>
              <a:ext uri="{FF2B5EF4-FFF2-40B4-BE49-F238E27FC236}">
                <a16:creationId xmlns:a16="http://schemas.microsoft.com/office/drawing/2014/main" id="{5B2866C6-8EA3-F026-8B79-3170C7C0480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945" name="Straight Connector 531">
            <a:extLst>
              <a:ext uri="{FF2B5EF4-FFF2-40B4-BE49-F238E27FC236}">
                <a16:creationId xmlns:a16="http://schemas.microsoft.com/office/drawing/2014/main" id="{5770A874-1BFB-E471-B43D-33C33C71F8E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946" name="Straight Connector 533">
            <a:extLst>
              <a:ext uri="{FF2B5EF4-FFF2-40B4-BE49-F238E27FC236}">
                <a16:creationId xmlns:a16="http://schemas.microsoft.com/office/drawing/2014/main" id="{2491AFBB-2421-D5A0-2C75-3CA4F4C4452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47" name="Straight Connector 535">
            <a:extLst>
              <a:ext uri="{FF2B5EF4-FFF2-40B4-BE49-F238E27FC236}">
                <a16:creationId xmlns:a16="http://schemas.microsoft.com/office/drawing/2014/main" id="{3CE022EC-E537-22E3-2BC0-5F236F81A6A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48" name="Straight Connector 537">
            <a:extLst>
              <a:ext uri="{FF2B5EF4-FFF2-40B4-BE49-F238E27FC236}">
                <a16:creationId xmlns:a16="http://schemas.microsoft.com/office/drawing/2014/main" id="{9217FFF9-56F9-4CF7-C7CB-665D8DC9944E}"/>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949" name="Group 1008">
          <a:extLst>
            <a:ext uri="{FF2B5EF4-FFF2-40B4-BE49-F238E27FC236}">
              <a16:creationId xmlns:a16="http://schemas.microsoft.com/office/drawing/2014/main" id="{8A0576CB-517E-4DD7-978D-E8A34E0A83C4}"/>
            </a:ext>
          </a:extLst>
        </xdr:cNvPr>
        <xdr:cNvGrpSpPr>
          <a:grpSpLocks/>
        </xdr:cNvGrpSpPr>
      </xdr:nvGrpSpPr>
      <xdr:grpSpPr bwMode="auto">
        <a:xfrm>
          <a:off x="1803400" y="17637125"/>
          <a:ext cx="0" cy="104775"/>
          <a:chOff x="5475762" y="47760700"/>
          <a:chExt cx="314325" cy="230209"/>
        </a:xfrm>
      </xdr:grpSpPr>
      <xdr:cxnSp macro="">
        <xdr:nvCxnSpPr>
          <xdr:cNvPr id="1950" name="Straight Connector 1949">
            <a:extLst>
              <a:ext uri="{FF2B5EF4-FFF2-40B4-BE49-F238E27FC236}">
                <a16:creationId xmlns:a16="http://schemas.microsoft.com/office/drawing/2014/main" id="{7B90CA13-71BB-6B48-2FE2-581756FB81C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951" name="Straight Connector 529">
            <a:extLst>
              <a:ext uri="{FF2B5EF4-FFF2-40B4-BE49-F238E27FC236}">
                <a16:creationId xmlns:a16="http://schemas.microsoft.com/office/drawing/2014/main" id="{5DC578C5-B442-B479-F86A-A4001D58538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952" name="Straight Connector 531">
            <a:extLst>
              <a:ext uri="{FF2B5EF4-FFF2-40B4-BE49-F238E27FC236}">
                <a16:creationId xmlns:a16="http://schemas.microsoft.com/office/drawing/2014/main" id="{EDD4DB08-95EA-0864-C30C-4832B3B1B81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953" name="Straight Connector 533">
            <a:extLst>
              <a:ext uri="{FF2B5EF4-FFF2-40B4-BE49-F238E27FC236}">
                <a16:creationId xmlns:a16="http://schemas.microsoft.com/office/drawing/2014/main" id="{B97FFC22-8026-DA5B-0DAC-A9D19C8C044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54" name="Straight Connector 535">
            <a:extLst>
              <a:ext uri="{FF2B5EF4-FFF2-40B4-BE49-F238E27FC236}">
                <a16:creationId xmlns:a16="http://schemas.microsoft.com/office/drawing/2014/main" id="{7C56EBBC-9567-3CFC-03D9-1F8151A12CA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55" name="Straight Connector 537">
            <a:extLst>
              <a:ext uri="{FF2B5EF4-FFF2-40B4-BE49-F238E27FC236}">
                <a16:creationId xmlns:a16="http://schemas.microsoft.com/office/drawing/2014/main" id="{998FABF9-6BA7-3FEA-6A5C-E93D74381FA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956" name="Group 1008">
          <a:extLst>
            <a:ext uri="{FF2B5EF4-FFF2-40B4-BE49-F238E27FC236}">
              <a16:creationId xmlns:a16="http://schemas.microsoft.com/office/drawing/2014/main" id="{35FCA7DE-18B3-4A39-BC5F-1DD75656F680}"/>
            </a:ext>
          </a:extLst>
        </xdr:cNvPr>
        <xdr:cNvGrpSpPr>
          <a:grpSpLocks/>
        </xdr:cNvGrpSpPr>
      </xdr:nvGrpSpPr>
      <xdr:grpSpPr bwMode="auto">
        <a:xfrm>
          <a:off x="1803400" y="17637125"/>
          <a:ext cx="0" cy="104775"/>
          <a:chOff x="5475762" y="47760700"/>
          <a:chExt cx="314325" cy="230209"/>
        </a:xfrm>
      </xdr:grpSpPr>
      <xdr:cxnSp macro="">
        <xdr:nvCxnSpPr>
          <xdr:cNvPr id="1957" name="Straight Connector 1956">
            <a:extLst>
              <a:ext uri="{FF2B5EF4-FFF2-40B4-BE49-F238E27FC236}">
                <a16:creationId xmlns:a16="http://schemas.microsoft.com/office/drawing/2014/main" id="{95CFCE6E-50ED-4236-ED14-E47DDAE6F49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958" name="Straight Connector 529">
            <a:extLst>
              <a:ext uri="{FF2B5EF4-FFF2-40B4-BE49-F238E27FC236}">
                <a16:creationId xmlns:a16="http://schemas.microsoft.com/office/drawing/2014/main" id="{366691BF-BFCB-CE8D-B3AF-1CD4DEAC3F8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959" name="Straight Connector 531">
            <a:extLst>
              <a:ext uri="{FF2B5EF4-FFF2-40B4-BE49-F238E27FC236}">
                <a16:creationId xmlns:a16="http://schemas.microsoft.com/office/drawing/2014/main" id="{258AB147-F8C0-ECA1-CE79-F79F602FFC2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960" name="Straight Connector 533">
            <a:extLst>
              <a:ext uri="{FF2B5EF4-FFF2-40B4-BE49-F238E27FC236}">
                <a16:creationId xmlns:a16="http://schemas.microsoft.com/office/drawing/2014/main" id="{7336C04B-BFF3-7B44-CD1C-4050FFE28CD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61" name="Straight Connector 535">
            <a:extLst>
              <a:ext uri="{FF2B5EF4-FFF2-40B4-BE49-F238E27FC236}">
                <a16:creationId xmlns:a16="http://schemas.microsoft.com/office/drawing/2014/main" id="{6CDF5EDF-8281-9318-A6F3-AA0066AA492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62" name="Straight Connector 537">
            <a:extLst>
              <a:ext uri="{FF2B5EF4-FFF2-40B4-BE49-F238E27FC236}">
                <a16:creationId xmlns:a16="http://schemas.microsoft.com/office/drawing/2014/main" id="{DA30ABCF-2980-3682-77EC-4AB6D5BF070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963" name="Group 1008">
          <a:extLst>
            <a:ext uri="{FF2B5EF4-FFF2-40B4-BE49-F238E27FC236}">
              <a16:creationId xmlns:a16="http://schemas.microsoft.com/office/drawing/2014/main" id="{3B5E70DB-DCE8-478A-9EEF-79CAD3F8F9E4}"/>
            </a:ext>
          </a:extLst>
        </xdr:cNvPr>
        <xdr:cNvGrpSpPr>
          <a:grpSpLocks/>
        </xdr:cNvGrpSpPr>
      </xdr:nvGrpSpPr>
      <xdr:grpSpPr bwMode="auto">
        <a:xfrm>
          <a:off x="1803400" y="17637125"/>
          <a:ext cx="0" cy="104775"/>
          <a:chOff x="5475762" y="47760700"/>
          <a:chExt cx="314325" cy="230209"/>
        </a:xfrm>
      </xdr:grpSpPr>
      <xdr:cxnSp macro="">
        <xdr:nvCxnSpPr>
          <xdr:cNvPr id="1964" name="Straight Connector 1963">
            <a:extLst>
              <a:ext uri="{FF2B5EF4-FFF2-40B4-BE49-F238E27FC236}">
                <a16:creationId xmlns:a16="http://schemas.microsoft.com/office/drawing/2014/main" id="{DF126153-9B0F-334F-0C9A-CEC33F3FB53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965" name="Straight Connector 529">
            <a:extLst>
              <a:ext uri="{FF2B5EF4-FFF2-40B4-BE49-F238E27FC236}">
                <a16:creationId xmlns:a16="http://schemas.microsoft.com/office/drawing/2014/main" id="{29C0252B-5AAA-B2FC-944D-8CB2296861A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966" name="Straight Connector 531">
            <a:extLst>
              <a:ext uri="{FF2B5EF4-FFF2-40B4-BE49-F238E27FC236}">
                <a16:creationId xmlns:a16="http://schemas.microsoft.com/office/drawing/2014/main" id="{094FF34C-CE25-53F6-4E7C-D2CA04119CE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967" name="Straight Connector 533">
            <a:extLst>
              <a:ext uri="{FF2B5EF4-FFF2-40B4-BE49-F238E27FC236}">
                <a16:creationId xmlns:a16="http://schemas.microsoft.com/office/drawing/2014/main" id="{7F82718A-D0DD-A79E-D4A9-0ED0A1CA7F2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68" name="Straight Connector 535">
            <a:extLst>
              <a:ext uri="{FF2B5EF4-FFF2-40B4-BE49-F238E27FC236}">
                <a16:creationId xmlns:a16="http://schemas.microsoft.com/office/drawing/2014/main" id="{30C0A4FC-EE0D-7195-1F69-2A94F89633D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69" name="Straight Connector 537">
            <a:extLst>
              <a:ext uri="{FF2B5EF4-FFF2-40B4-BE49-F238E27FC236}">
                <a16:creationId xmlns:a16="http://schemas.microsoft.com/office/drawing/2014/main" id="{260EF11E-4AB3-FC48-6A65-5984F6239AF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970" name="Group 1008">
          <a:extLst>
            <a:ext uri="{FF2B5EF4-FFF2-40B4-BE49-F238E27FC236}">
              <a16:creationId xmlns:a16="http://schemas.microsoft.com/office/drawing/2014/main" id="{3142C4B2-7AF0-493E-9EAB-000491C00EA1}"/>
            </a:ext>
          </a:extLst>
        </xdr:cNvPr>
        <xdr:cNvGrpSpPr>
          <a:grpSpLocks/>
        </xdr:cNvGrpSpPr>
      </xdr:nvGrpSpPr>
      <xdr:grpSpPr bwMode="auto">
        <a:xfrm>
          <a:off x="1803400" y="17637125"/>
          <a:ext cx="0" cy="104775"/>
          <a:chOff x="5475762" y="47760700"/>
          <a:chExt cx="314325" cy="230209"/>
        </a:xfrm>
      </xdr:grpSpPr>
      <xdr:cxnSp macro="">
        <xdr:nvCxnSpPr>
          <xdr:cNvPr id="1971" name="Straight Connector 1970">
            <a:extLst>
              <a:ext uri="{FF2B5EF4-FFF2-40B4-BE49-F238E27FC236}">
                <a16:creationId xmlns:a16="http://schemas.microsoft.com/office/drawing/2014/main" id="{44DC1D60-004C-0A79-1E18-E491680744F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972" name="Straight Connector 529">
            <a:extLst>
              <a:ext uri="{FF2B5EF4-FFF2-40B4-BE49-F238E27FC236}">
                <a16:creationId xmlns:a16="http://schemas.microsoft.com/office/drawing/2014/main" id="{CD118BF7-8976-74CF-DC21-EF2E57B9B2D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973" name="Straight Connector 531">
            <a:extLst>
              <a:ext uri="{FF2B5EF4-FFF2-40B4-BE49-F238E27FC236}">
                <a16:creationId xmlns:a16="http://schemas.microsoft.com/office/drawing/2014/main" id="{3BCA0500-22AE-7444-A082-020B34076EC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974" name="Straight Connector 533">
            <a:extLst>
              <a:ext uri="{FF2B5EF4-FFF2-40B4-BE49-F238E27FC236}">
                <a16:creationId xmlns:a16="http://schemas.microsoft.com/office/drawing/2014/main" id="{48898059-EEC0-7D0A-CE3E-F17DD79F707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75" name="Straight Connector 535">
            <a:extLst>
              <a:ext uri="{FF2B5EF4-FFF2-40B4-BE49-F238E27FC236}">
                <a16:creationId xmlns:a16="http://schemas.microsoft.com/office/drawing/2014/main" id="{235091F3-0078-3F4B-FA88-F0A6EC48DD4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76" name="Straight Connector 537">
            <a:extLst>
              <a:ext uri="{FF2B5EF4-FFF2-40B4-BE49-F238E27FC236}">
                <a16:creationId xmlns:a16="http://schemas.microsoft.com/office/drawing/2014/main" id="{30A2DFD2-18E1-4D18-D2C2-97E715B17F5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977" name="Group 1008">
          <a:extLst>
            <a:ext uri="{FF2B5EF4-FFF2-40B4-BE49-F238E27FC236}">
              <a16:creationId xmlns:a16="http://schemas.microsoft.com/office/drawing/2014/main" id="{04D2B5DF-8839-4AB2-9A6D-32B655783D2D}"/>
            </a:ext>
          </a:extLst>
        </xdr:cNvPr>
        <xdr:cNvGrpSpPr>
          <a:grpSpLocks/>
        </xdr:cNvGrpSpPr>
      </xdr:nvGrpSpPr>
      <xdr:grpSpPr bwMode="auto">
        <a:xfrm>
          <a:off x="1803400" y="17637125"/>
          <a:ext cx="0" cy="104775"/>
          <a:chOff x="5475762" y="47760700"/>
          <a:chExt cx="314325" cy="230209"/>
        </a:xfrm>
      </xdr:grpSpPr>
      <xdr:cxnSp macro="">
        <xdr:nvCxnSpPr>
          <xdr:cNvPr id="1978" name="Straight Connector 1977">
            <a:extLst>
              <a:ext uri="{FF2B5EF4-FFF2-40B4-BE49-F238E27FC236}">
                <a16:creationId xmlns:a16="http://schemas.microsoft.com/office/drawing/2014/main" id="{31269BCF-5009-3422-AC81-D7BCFBB5F4E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979" name="Straight Connector 529">
            <a:extLst>
              <a:ext uri="{FF2B5EF4-FFF2-40B4-BE49-F238E27FC236}">
                <a16:creationId xmlns:a16="http://schemas.microsoft.com/office/drawing/2014/main" id="{BB300E74-0DD6-7258-E6D5-4B87F11A64D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980" name="Straight Connector 531">
            <a:extLst>
              <a:ext uri="{FF2B5EF4-FFF2-40B4-BE49-F238E27FC236}">
                <a16:creationId xmlns:a16="http://schemas.microsoft.com/office/drawing/2014/main" id="{439D7CF9-482C-D82D-8839-4DD425FDFE3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981" name="Straight Connector 533">
            <a:extLst>
              <a:ext uri="{FF2B5EF4-FFF2-40B4-BE49-F238E27FC236}">
                <a16:creationId xmlns:a16="http://schemas.microsoft.com/office/drawing/2014/main" id="{468D2006-E427-FEB5-32C6-A77FE3EF19E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82" name="Straight Connector 535">
            <a:extLst>
              <a:ext uri="{FF2B5EF4-FFF2-40B4-BE49-F238E27FC236}">
                <a16:creationId xmlns:a16="http://schemas.microsoft.com/office/drawing/2014/main" id="{9188D009-FDBF-F999-231B-5300F8E6423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83" name="Straight Connector 537">
            <a:extLst>
              <a:ext uri="{FF2B5EF4-FFF2-40B4-BE49-F238E27FC236}">
                <a16:creationId xmlns:a16="http://schemas.microsoft.com/office/drawing/2014/main" id="{DE6E7093-3D55-7C2B-AB97-638B5E2CC75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984" name="Group 1008">
          <a:extLst>
            <a:ext uri="{FF2B5EF4-FFF2-40B4-BE49-F238E27FC236}">
              <a16:creationId xmlns:a16="http://schemas.microsoft.com/office/drawing/2014/main" id="{6802F08B-4838-4743-9BA0-9557C5C8B265}"/>
            </a:ext>
          </a:extLst>
        </xdr:cNvPr>
        <xdr:cNvGrpSpPr>
          <a:grpSpLocks/>
        </xdr:cNvGrpSpPr>
      </xdr:nvGrpSpPr>
      <xdr:grpSpPr bwMode="auto">
        <a:xfrm>
          <a:off x="1803400" y="17637125"/>
          <a:ext cx="0" cy="104775"/>
          <a:chOff x="5475762" y="47760700"/>
          <a:chExt cx="314325" cy="230209"/>
        </a:xfrm>
      </xdr:grpSpPr>
      <xdr:cxnSp macro="">
        <xdr:nvCxnSpPr>
          <xdr:cNvPr id="1985" name="Straight Connector 1984">
            <a:extLst>
              <a:ext uri="{FF2B5EF4-FFF2-40B4-BE49-F238E27FC236}">
                <a16:creationId xmlns:a16="http://schemas.microsoft.com/office/drawing/2014/main" id="{1963CB48-34DB-C3BD-4E57-037B535191E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986" name="Straight Connector 529">
            <a:extLst>
              <a:ext uri="{FF2B5EF4-FFF2-40B4-BE49-F238E27FC236}">
                <a16:creationId xmlns:a16="http://schemas.microsoft.com/office/drawing/2014/main" id="{B39FDA7E-C082-F01B-0FD3-3ECED37BF47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987" name="Straight Connector 531">
            <a:extLst>
              <a:ext uri="{FF2B5EF4-FFF2-40B4-BE49-F238E27FC236}">
                <a16:creationId xmlns:a16="http://schemas.microsoft.com/office/drawing/2014/main" id="{3BA78703-A4B4-0306-0CF6-A8D0EE04EC7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988" name="Straight Connector 533">
            <a:extLst>
              <a:ext uri="{FF2B5EF4-FFF2-40B4-BE49-F238E27FC236}">
                <a16:creationId xmlns:a16="http://schemas.microsoft.com/office/drawing/2014/main" id="{C13668EB-69AA-ED10-B5A3-3E705198446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89" name="Straight Connector 535">
            <a:extLst>
              <a:ext uri="{FF2B5EF4-FFF2-40B4-BE49-F238E27FC236}">
                <a16:creationId xmlns:a16="http://schemas.microsoft.com/office/drawing/2014/main" id="{C9C31B42-6AFC-8BF0-B8C7-772EE4AFC89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90" name="Straight Connector 537">
            <a:extLst>
              <a:ext uri="{FF2B5EF4-FFF2-40B4-BE49-F238E27FC236}">
                <a16:creationId xmlns:a16="http://schemas.microsoft.com/office/drawing/2014/main" id="{406690B4-8D55-8C75-1C91-96DAC4D9EBF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991" name="Group 1008">
          <a:extLst>
            <a:ext uri="{FF2B5EF4-FFF2-40B4-BE49-F238E27FC236}">
              <a16:creationId xmlns:a16="http://schemas.microsoft.com/office/drawing/2014/main" id="{FBCF9716-0746-4671-8160-EA82A3BB153E}"/>
            </a:ext>
          </a:extLst>
        </xdr:cNvPr>
        <xdr:cNvGrpSpPr>
          <a:grpSpLocks/>
        </xdr:cNvGrpSpPr>
      </xdr:nvGrpSpPr>
      <xdr:grpSpPr bwMode="auto">
        <a:xfrm>
          <a:off x="1803400" y="17637125"/>
          <a:ext cx="0" cy="104775"/>
          <a:chOff x="5475762" y="47760700"/>
          <a:chExt cx="314325" cy="230209"/>
        </a:xfrm>
      </xdr:grpSpPr>
      <xdr:cxnSp macro="">
        <xdr:nvCxnSpPr>
          <xdr:cNvPr id="1992" name="Straight Connector 1991">
            <a:extLst>
              <a:ext uri="{FF2B5EF4-FFF2-40B4-BE49-F238E27FC236}">
                <a16:creationId xmlns:a16="http://schemas.microsoft.com/office/drawing/2014/main" id="{B11C9D69-27B9-8B8B-DA38-6FC71023399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993" name="Straight Connector 529">
            <a:extLst>
              <a:ext uri="{FF2B5EF4-FFF2-40B4-BE49-F238E27FC236}">
                <a16:creationId xmlns:a16="http://schemas.microsoft.com/office/drawing/2014/main" id="{C537E101-F00B-A19C-C666-304D354AEBD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1994" name="Straight Connector 531">
            <a:extLst>
              <a:ext uri="{FF2B5EF4-FFF2-40B4-BE49-F238E27FC236}">
                <a16:creationId xmlns:a16="http://schemas.microsoft.com/office/drawing/2014/main" id="{0BF552A3-96F6-3E59-967F-5B1F5FCAE3A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1995" name="Straight Connector 533">
            <a:extLst>
              <a:ext uri="{FF2B5EF4-FFF2-40B4-BE49-F238E27FC236}">
                <a16:creationId xmlns:a16="http://schemas.microsoft.com/office/drawing/2014/main" id="{AD40FA4C-95B5-A1ED-6967-A4388ECC11A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96" name="Straight Connector 535">
            <a:extLst>
              <a:ext uri="{FF2B5EF4-FFF2-40B4-BE49-F238E27FC236}">
                <a16:creationId xmlns:a16="http://schemas.microsoft.com/office/drawing/2014/main" id="{B7FC4374-6ABA-B4BC-DCC8-FFF1D96F042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1997" name="Straight Connector 537">
            <a:extLst>
              <a:ext uri="{FF2B5EF4-FFF2-40B4-BE49-F238E27FC236}">
                <a16:creationId xmlns:a16="http://schemas.microsoft.com/office/drawing/2014/main" id="{2FE30792-A65E-7798-85EE-E8C98A3B351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88</xdr:row>
      <xdr:rowOff>104775</xdr:rowOff>
    </xdr:from>
    <xdr:to>
      <xdr:col>6</xdr:col>
      <xdr:colOff>0</xdr:colOff>
      <xdr:row>89</xdr:row>
      <xdr:rowOff>19050</xdr:rowOff>
    </xdr:to>
    <xdr:grpSp>
      <xdr:nvGrpSpPr>
        <xdr:cNvPr id="1998" name="Group 1008">
          <a:extLst>
            <a:ext uri="{FF2B5EF4-FFF2-40B4-BE49-F238E27FC236}">
              <a16:creationId xmlns:a16="http://schemas.microsoft.com/office/drawing/2014/main" id="{13A1EC1D-1AB0-4AB0-A9F2-32BF4FF52F7C}"/>
            </a:ext>
          </a:extLst>
        </xdr:cNvPr>
        <xdr:cNvGrpSpPr>
          <a:grpSpLocks/>
        </xdr:cNvGrpSpPr>
      </xdr:nvGrpSpPr>
      <xdr:grpSpPr bwMode="auto">
        <a:xfrm>
          <a:off x="1803400" y="17637125"/>
          <a:ext cx="0" cy="104775"/>
          <a:chOff x="5475762" y="47760700"/>
          <a:chExt cx="314325" cy="230209"/>
        </a:xfrm>
      </xdr:grpSpPr>
      <xdr:cxnSp macro="">
        <xdr:nvCxnSpPr>
          <xdr:cNvPr id="1999" name="Straight Connector 1998">
            <a:extLst>
              <a:ext uri="{FF2B5EF4-FFF2-40B4-BE49-F238E27FC236}">
                <a16:creationId xmlns:a16="http://schemas.microsoft.com/office/drawing/2014/main" id="{F8A9FD83-2F73-888F-8EA5-E3A443307DD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000" name="Straight Connector 529">
            <a:extLst>
              <a:ext uri="{FF2B5EF4-FFF2-40B4-BE49-F238E27FC236}">
                <a16:creationId xmlns:a16="http://schemas.microsoft.com/office/drawing/2014/main" id="{CFBFCAC7-5BB5-EE9D-FDA9-CDEC756AC29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001" name="Straight Connector 531">
            <a:extLst>
              <a:ext uri="{FF2B5EF4-FFF2-40B4-BE49-F238E27FC236}">
                <a16:creationId xmlns:a16="http://schemas.microsoft.com/office/drawing/2014/main" id="{9A2F4397-4A10-6EDF-F709-2E433665E96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002" name="Straight Connector 533">
            <a:extLst>
              <a:ext uri="{FF2B5EF4-FFF2-40B4-BE49-F238E27FC236}">
                <a16:creationId xmlns:a16="http://schemas.microsoft.com/office/drawing/2014/main" id="{7032D14B-7398-F99C-1513-701A3BCBDBF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003" name="Straight Connector 535">
            <a:extLst>
              <a:ext uri="{FF2B5EF4-FFF2-40B4-BE49-F238E27FC236}">
                <a16:creationId xmlns:a16="http://schemas.microsoft.com/office/drawing/2014/main" id="{DFE589CD-F608-49E7-F648-D988C81D988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004" name="Straight Connector 537">
            <a:extLst>
              <a:ext uri="{FF2B5EF4-FFF2-40B4-BE49-F238E27FC236}">
                <a16:creationId xmlns:a16="http://schemas.microsoft.com/office/drawing/2014/main" id="{9DBDF87B-2530-C0D9-7298-F2B26CEC5F2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13</xdr:col>
      <xdr:colOff>278191</xdr:colOff>
      <xdr:row>85</xdr:row>
      <xdr:rowOff>46567</xdr:rowOff>
    </xdr:from>
    <xdr:to>
      <xdr:col>14</xdr:col>
      <xdr:colOff>369336</xdr:colOff>
      <xdr:row>86</xdr:row>
      <xdr:rowOff>179917</xdr:rowOff>
    </xdr:to>
    <xdr:sp macro="" textlink="">
      <xdr:nvSpPr>
        <xdr:cNvPr id="2005" name="AutoShape 46">
          <a:extLst>
            <a:ext uri="{FF2B5EF4-FFF2-40B4-BE49-F238E27FC236}">
              <a16:creationId xmlns:a16="http://schemas.microsoft.com/office/drawing/2014/main" id="{6EFB3BC0-2EBE-4554-9981-879AF7784A26}"/>
            </a:ext>
          </a:extLst>
        </xdr:cNvPr>
        <xdr:cNvSpPr>
          <a:spLocks noChangeArrowheads="1"/>
        </xdr:cNvSpPr>
      </xdr:nvSpPr>
      <xdr:spPr bwMode="auto">
        <a:xfrm>
          <a:off x="4476967" y="17211006"/>
          <a:ext cx="373007" cy="327738"/>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85</xdr:row>
      <xdr:rowOff>57150</xdr:rowOff>
    </xdr:from>
    <xdr:to>
      <xdr:col>17</xdr:col>
      <xdr:colOff>0</xdr:colOff>
      <xdr:row>87</xdr:row>
      <xdr:rowOff>0</xdr:rowOff>
    </xdr:to>
    <xdr:sp macro="" textlink="">
      <xdr:nvSpPr>
        <xdr:cNvPr id="2006" name="AutoShape 46">
          <a:extLst>
            <a:ext uri="{FF2B5EF4-FFF2-40B4-BE49-F238E27FC236}">
              <a16:creationId xmlns:a16="http://schemas.microsoft.com/office/drawing/2014/main" id="{25C6DB78-83CD-4F37-A4C7-44FA0C15EC4F}"/>
            </a:ext>
          </a:extLst>
        </xdr:cNvPr>
        <xdr:cNvSpPr>
          <a:spLocks noChangeArrowheads="1"/>
        </xdr:cNvSpPr>
      </xdr:nvSpPr>
      <xdr:spPr bwMode="auto">
        <a:xfrm>
          <a:off x="4895850" y="1629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85</xdr:row>
      <xdr:rowOff>46567</xdr:rowOff>
    </xdr:from>
    <xdr:to>
      <xdr:col>19</xdr:col>
      <xdr:colOff>0</xdr:colOff>
      <xdr:row>86</xdr:row>
      <xdr:rowOff>179917</xdr:rowOff>
    </xdr:to>
    <xdr:sp macro="" textlink="">
      <xdr:nvSpPr>
        <xdr:cNvPr id="2007" name="AutoShape 46">
          <a:extLst>
            <a:ext uri="{FF2B5EF4-FFF2-40B4-BE49-F238E27FC236}">
              <a16:creationId xmlns:a16="http://schemas.microsoft.com/office/drawing/2014/main" id="{4B059B90-688F-4D01-8DF0-16D5E424F5BC}"/>
            </a:ext>
          </a:extLst>
        </xdr:cNvPr>
        <xdr:cNvSpPr>
          <a:spLocks noChangeArrowheads="1"/>
        </xdr:cNvSpPr>
      </xdr:nvSpPr>
      <xdr:spPr bwMode="auto">
        <a:xfrm>
          <a:off x="5467350" y="16286692"/>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85</xdr:row>
      <xdr:rowOff>57150</xdr:rowOff>
    </xdr:from>
    <xdr:to>
      <xdr:col>21</xdr:col>
      <xdr:colOff>0</xdr:colOff>
      <xdr:row>87</xdr:row>
      <xdr:rowOff>0</xdr:rowOff>
    </xdr:to>
    <xdr:sp macro="" textlink="">
      <xdr:nvSpPr>
        <xdr:cNvPr id="2008" name="AutoShape 46">
          <a:extLst>
            <a:ext uri="{FF2B5EF4-FFF2-40B4-BE49-F238E27FC236}">
              <a16:creationId xmlns:a16="http://schemas.microsoft.com/office/drawing/2014/main" id="{646033BC-B584-489D-92EB-6E09070B2415}"/>
            </a:ext>
          </a:extLst>
        </xdr:cNvPr>
        <xdr:cNvSpPr>
          <a:spLocks noChangeArrowheads="1"/>
        </xdr:cNvSpPr>
      </xdr:nvSpPr>
      <xdr:spPr bwMode="auto">
        <a:xfrm>
          <a:off x="6038850" y="1629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275167</xdr:colOff>
      <xdr:row>85</xdr:row>
      <xdr:rowOff>46566</xdr:rowOff>
    </xdr:from>
    <xdr:to>
      <xdr:col>23</xdr:col>
      <xdr:colOff>0</xdr:colOff>
      <xdr:row>86</xdr:row>
      <xdr:rowOff>179916</xdr:rowOff>
    </xdr:to>
    <xdr:sp macro="" textlink="">
      <xdr:nvSpPr>
        <xdr:cNvPr id="2009" name="AutoShape 46">
          <a:extLst>
            <a:ext uri="{FF2B5EF4-FFF2-40B4-BE49-F238E27FC236}">
              <a16:creationId xmlns:a16="http://schemas.microsoft.com/office/drawing/2014/main" id="{AAB101D7-C7EA-4EDB-BC51-AFAE74F2FB91}"/>
            </a:ext>
          </a:extLst>
        </xdr:cNvPr>
        <xdr:cNvSpPr>
          <a:spLocks noChangeArrowheads="1"/>
        </xdr:cNvSpPr>
      </xdr:nvSpPr>
      <xdr:spPr bwMode="auto">
        <a:xfrm>
          <a:off x="6767718" y="16608403"/>
          <a:ext cx="346874" cy="327737"/>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24</xdr:col>
      <xdr:colOff>863</xdr:colOff>
      <xdr:row>85</xdr:row>
      <xdr:rowOff>46566</xdr:rowOff>
    </xdr:from>
    <xdr:to>
      <xdr:col>25</xdr:col>
      <xdr:colOff>863</xdr:colOff>
      <xdr:row>86</xdr:row>
      <xdr:rowOff>179916</xdr:rowOff>
    </xdr:to>
    <xdr:sp macro="" textlink="">
      <xdr:nvSpPr>
        <xdr:cNvPr id="2010" name="AutoShape 46">
          <a:extLst>
            <a:ext uri="{FF2B5EF4-FFF2-40B4-BE49-F238E27FC236}">
              <a16:creationId xmlns:a16="http://schemas.microsoft.com/office/drawing/2014/main" id="{94771258-CE63-4697-87AA-701E55235AF0}"/>
            </a:ext>
          </a:extLst>
        </xdr:cNvPr>
        <xdr:cNvSpPr>
          <a:spLocks noChangeArrowheads="1"/>
        </xdr:cNvSpPr>
      </xdr:nvSpPr>
      <xdr:spPr bwMode="auto">
        <a:xfrm>
          <a:off x="7698618" y="17211005"/>
          <a:ext cx="340179" cy="327738"/>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26</xdr:col>
      <xdr:colOff>0</xdr:colOff>
      <xdr:row>85</xdr:row>
      <xdr:rowOff>46567</xdr:rowOff>
    </xdr:from>
    <xdr:to>
      <xdr:col>27</xdr:col>
      <xdr:colOff>0</xdr:colOff>
      <xdr:row>86</xdr:row>
      <xdr:rowOff>179917</xdr:rowOff>
    </xdr:to>
    <xdr:sp macro="" textlink="">
      <xdr:nvSpPr>
        <xdr:cNvPr id="2011" name="AutoShape 46">
          <a:extLst>
            <a:ext uri="{FF2B5EF4-FFF2-40B4-BE49-F238E27FC236}">
              <a16:creationId xmlns:a16="http://schemas.microsoft.com/office/drawing/2014/main" id="{B3842ECF-E277-462F-BCA9-2DBD59E8040B}"/>
            </a:ext>
          </a:extLst>
        </xdr:cNvPr>
        <xdr:cNvSpPr>
          <a:spLocks noChangeArrowheads="1"/>
        </xdr:cNvSpPr>
      </xdr:nvSpPr>
      <xdr:spPr bwMode="auto">
        <a:xfrm>
          <a:off x="7753350" y="16286692"/>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28</xdr:col>
      <xdr:colOff>0</xdr:colOff>
      <xdr:row>85</xdr:row>
      <xdr:rowOff>57150</xdr:rowOff>
    </xdr:from>
    <xdr:to>
      <xdr:col>29</xdr:col>
      <xdr:colOff>0</xdr:colOff>
      <xdr:row>87</xdr:row>
      <xdr:rowOff>0</xdr:rowOff>
    </xdr:to>
    <xdr:sp macro="" textlink="">
      <xdr:nvSpPr>
        <xdr:cNvPr id="2012" name="AutoShape 46">
          <a:extLst>
            <a:ext uri="{FF2B5EF4-FFF2-40B4-BE49-F238E27FC236}">
              <a16:creationId xmlns:a16="http://schemas.microsoft.com/office/drawing/2014/main" id="{6DF70313-49AB-4EE0-B9B1-D765985341AC}"/>
            </a:ext>
          </a:extLst>
        </xdr:cNvPr>
        <xdr:cNvSpPr>
          <a:spLocks noChangeArrowheads="1"/>
        </xdr:cNvSpPr>
      </xdr:nvSpPr>
      <xdr:spPr bwMode="auto">
        <a:xfrm>
          <a:off x="8382000" y="1629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30</xdr:col>
      <xdr:colOff>0</xdr:colOff>
      <xdr:row>85</xdr:row>
      <xdr:rowOff>57150</xdr:rowOff>
    </xdr:from>
    <xdr:to>
      <xdr:col>31</xdr:col>
      <xdr:colOff>0</xdr:colOff>
      <xdr:row>87</xdr:row>
      <xdr:rowOff>0</xdr:rowOff>
    </xdr:to>
    <xdr:sp macro="" textlink="">
      <xdr:nvSpPr>
        <xdr:cNvPr id="2013" name="AutoShape 46">
          <a:extLst>
            <a:ext uri="{FF2B5EF4-FFF2-40B4-BE49-F238E27FC236}">
              <a16:creationId xmlns:a16="http://schemas.microsoft.com/office/drawing/2014/main" id="{1258A271-179F-4146-B5FC-696B3A6441B3}"/>
            </a:ext>
          </a:extLst>
        </xdr:cNvPr>
        <xdr:cNvSpPr>
          <a:spLocks noChangeArrowheads="1"/>
        </xdr:cNvSpPr>
      </xdr:nvSpPr>
      <xdr:spPr bwMode="auto">
        <a:xfrm>
          <a:off x="8953500" y="1629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32</xdr:col>
      <xdr:colOff>12743</xdr:colOff>
      <xdr:row>85</xdr:row>
      <xdr:rowOff>46567</xdr:rowOff>
    </xdr:from>
    <xdr:to>
      <xdr:col>33</xdr:col>
      <xdr:colOff>12743</xdr:colOff>
      <xdr:row>86</xdr:row>
      <xdr:rowOff>179917</xdr:rowOff>
    </xdr:to>
    <xdr:sp macro="" textlink="">
      <xdr:nvSpPr>
        <xdr:cNvPr id="2014" name="AutoShape 46">
          <a:extLst>
            <a:ext uri="{FF2B5EF4-FFF2-40B4-BE49-F238E27FC236}">
              <a16:creationId xmlns:a16="http://schemas.microsoft.com/office/drawing/2014/main" id="{E2F68B35-6DB5-4D1B-A74F-6042288960DB}"/>
            </a:ext>
          </a:extLst>
        </xdr:cNvPr>
        <xdr:cNvSpPr>
          <a:spLocks noChangeArrowheads="1"/>
        </xdr:cNvSpPr>
      </xdr:nvSpPr>
      <xdr:spPr bwMode="auto">
        <a:xfrm>
          <a:off x="9683534" y="16608404"/>
          <a:ext cx="281862" cy="327737"/>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34</xdr:col>
      <xdr:colOff>0</xdr:colOff>
      <xdr:row>85</xdr:row>
      <xdr:rowOff>46566</xdr:rowOff>
    </xdr:from>
    <xdr:to>
      <xdr:col>35</xdr:col>
      <xdr:colOff>0</xdr:colOff>
      <xdr:row>86</xdr:row>
      <xdr:rowOff>179916</xdr:rowOff>
    </xdr:to>
    <xdr:sp macro="" textlink="">
      <xdr:nvSpPr>
        <xdr:cNvPr id="2015" name="AutoShape 46">
          <a:extLst>
            <a:ext uri="{FF2B5EF4-FFF2-40B4-BE49-F238E27FC236}">
              <a16:creationId xmlns:a16="http://schemas.microsoft.com/office/drawing/2014/main" id="{89A71D1C-616E-4138-B45A-F96E17841610}"/>
            </a:ext>
          </a:extLst>
        </xdr:cNvPr>
        <xdr:cNvSpPr>
          <a:spLocks noChangeArrowheads="1"/>
        </xdr:cNvSpPr>
      </xdr:nvSpPr>
      <xdr:spPr bwMode="auto">
        <a:xfrm>
          <a:off x="10096500" y="16286691"/>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36</xdr:col>
      <xdr:colOff>3025</xdr:colOff>
      <xdr:row>85</xdr:row>
      <xdr:rowOff>104669</xdr:rowOff>
    </xdr:from>
    <xdr:to>
      <xdr:col>36</xdr:col>
      <xdr:colOff>366347</xdr:colOff>
      <xdr:row>86</xdr:row>
      <xdr:rowOff>179916</xdr:rowOff>
    </xdr:to>
    <xdr:sp macro="" textlink="">
      <xdr:nvSpPr>
        <xdr:cNvPr id="2016" name="AutoShape 46">
          <a:extLst>
            <a:ext uri="{FF2B5EF4-FFF2-40B4-BE49-F238E27FC236}">
              <a16:creationId xmlns:a16="http://schemas.microsoft.com/office/drawing/2014/main" id="{0F1184E7-AEC0-4E3E-AAA3-23EC122513C8}"/>
            </a:ext>
          </a:extLst>
        </xdr:cNvPr>
        <xdr:cNvSpPr>
          <a:spLocks noChangeArrowheads="1"/>
        </xdr:cNvSpPr>
      </xdr:nvSpPr>
      <xdr:spPr bwMode="auto">
        <a:xfrm>
          <a:off x="11380690" y="16830988"/>
          <a:ext cx="363322" cy="263653"/>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37</xdr:col>
      <xdr:colOff>272143</xdr:colOff>
      <xdr:row>85</xdr:row>
      <xdr:rowOff>115136</xdr:rowOff>
    </xdr:from>
    <xdr:to>
      <xdr:col>39</xdr:col>
      <xdr:colOff>0</xdr:colOff>
      <xdr:row>86</xdr:row>
      <xdr:rowOff>179915</xdr:rowOff>
    </xdr:to>
    <xdr:sp macro="" textlink="">
      <xdr:nvSpPr>
        <xdr:cNvPr id="2017" name="AutoShape 46">
          <a:extLst>
            <a:ext uri="{FF2B5EF4-FFF2-40B4-BE49-F238E27FC236}">
              <a16:creationId xmlns:a16="http://schemas.microsoft.com/office/drawing/2014/main" id="{DE06B6BB-6785-4445-96D6-4DFAE0A830B4}"/>
            </a:ext>
          </a:extLst>
        </xdr:cNvPr>
        <xdr:cNvSpPr>
          <a:spLocks noChangeArrowheads="1"/>
        </xdr:cNvSpPr>
      </xdr:nvSpPr>
      <xdr:spPr bwMode="auto">
        <a:xfrm>
          <a:off x="12026621" y="16841455"/>
          <a:ext cx="355879" cy="25318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40</xdr:col>
      <xdr:colOff>865</xdr:colOff>
      <xdr:row>85</xdr:row>
      <xdr:rowOff>94202</xdr:rowOff>
    </xdr:from>
    <xdr:to>
      <xdr:col>41</xdr:col>
      <xdr:colOff>0</xdr:colOff>
      <xdr:row>86</xdr:row>
      <xdr:rowOff>179915</xdr:rowOff>
    </xdr:to>
    <xdr:sp macro="" textlink="">
      <xdr:nvSpPr>
        <xdr:cNvPr id="2018" name="AutoShape 46">
          <a:extLst>
            <a:ext uri="{FF2B5EF4-FFF2-40B4-BE49-F238E27FC236}">
              <a16:creationId xmlns:a16="http://schemas.microsoft.com/office/drawing/2014/main" id="{D34EF25A-F54C-47DF-AB01-E52D0213F334}"/>
            </a:ext>
          </a:extLst>
        </xdr:cNvPr>
        <xdr:cNvSpPr>
          <a:spLocks noChangeArrowheads="1"/>
        </xdr:cNvSpPr>
      </xdr:nvSpPr>
      <xdr:spPr bwMode="auto">
        <a:xfrm>
          <a:off x="12665975" y="16820521"/>
          <a:ext cx="344547" cy="274119"/>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41</xdr:col>
      <xdr:colOff>272143</xdr:colOff>
      <xdr:row>85</xdr:row>
      <xdr:rowOff>104669</xdr:rowOff>
    </xdr:from>
    <xdr:to>
      <xdr:col>43</xdr:col>
      <xdr:colOff>10584</xdr:colOff>
      <xdr:row>86</xdr:row>
      <xdr:rowOff>179916</xdr:rowOff>
    </xdr:to>
    <xdr:sp macro="" textlink="">
      <xdr:nvSpPr>
        <xdr:cNvPr id="2019" name="AutoShape 46">
          <a:extLst>
            <a:ext uri="{FF2B5EF4-FFF2-40B4-BE49-F238E27FC236}">
              <a16:creationId xmlns:a16="http://schemas.microsoft.com/office/drawing/2014/main" id="{E13DC523-FC36-4E12-AE50-5FFAC2491DAB}"/>
            </a:ext>
          </a:extLst>
        </xdr:cNvPr>
        <xdr:cNvSpPr>
          <a:spLocks noChangeArrowheads="1"/>
        </xdr:cNvSpPr>
      </xdr:nvSpPr>
      <xdr:spPr bwMode="auto">
        <a:xfrm>
          <a:off x="13282665" y="16830988"/>
          <a:ext cx="366463" cy="263653"/>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1</xdr:colOff>
      <xdr:row>85</xdr:row>
      <xdr:rowOff>29158</xdr:rowOff>
    </xdr:from>
    <xdr:to>
      <xdr:col>11</xdr:col>
      <xdr:colOff>1</xdr:colOff>
      <xdr:row>87</xdr:row>
      <xdr:rowOff>0</xdr:rowOff>
    </xdr:to>
    <xdr:sp macro="" textlink="">
      <xdr:nvSpPr>
        <xdr:cNvPr id="2020" name="AutoShape 46">
          <a:extLst>
            <a:ext uri="{FF2B5EF4-FFF2-40B4-BE49-F238E27FC236}">
              <a16:creationId xmlns:a16="http://schemas.microsoft.com/office/drawing/2014/main" id="{02084CA2-ACF0-47D2-AA0A-B7B54EA6EAD4}"/>
            </a:ext>
          </a:extLst>
        </xdr:cNvPr>
        <xdr:cNvSpPr>
          <a:spLocks noChangeArrowheads="1"/>
        </xdr:cNvSpPr>
      </xdr:nvSpPr>
      <xdr:spPr bwMode="auto">
        <a:xfrm>
          <a:off x="3217118" y="17193597"/>
          <a:ext cx="359618" cy="359617"/>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85</xdr:row>
      <xdr:rowOff>46566</xdr:rowOff>
    </xdr:from>
    <xdr:to>
      <xdr:col>13</xdr:col>
      <xdr:colOff>0</xdr:colOff>
      <xdr:row>86</xdr:row>
      <xdr:rowOff>179916</xdr:rowOff>
    </xdr:to>
    <xdr:sp macro="" textlink="">
      <xdr:nvSpPr>
        <xdr:cNvPr id="2021" name="AutoShape 46">
          <a:extLst>
            <a:ext uri="{FF2B5EF4-FFF2-40B4-BE49-F238E27FC236}">
              <a16:creationId xmlns:a16="http://schemas.microsoft.com/office/drawing/2014/main" id="{E3F52F74-6074-4A4D-8E0C-0B30858A38E7}"/>
            </a:ext>
          </a:extLst>
        </xdr:cNvPr>
        <xdr:cNvSpPr>
          <a:spLocks noChangeArrowheads="1"/>
        </xdr:cNvSpPr>
      </xdr:nvSpPr>
      <xdr:spPr bwMode="auto">
        <a:xfrm>
          <a:off x="3752850" y="16286691"/>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8</xdr:col>
      <xdr:colOff>0</xdr:colOff>
      <xdr:row>85</xdr:row>
      <xdr:rowOff>57150</xdr:rowOff>
    </xdr:from>
    <xdr:to>
      <xdr:col>9</xdr:col>
      <xdr:colOff>0</xdr:colOff>
      <xdr:row>87</xdr:row>
      <xdr:rowOff>0</xdr:rowOff>
    </xdr:to>
    <xdr:sp macro="" textlink="">
      <xdr:nvSpPr>
        <xdr:cNvPr id="2022" name="AutoShape 46">
          <a:extLst>
            <a:ext uri="{FF2B5EF4-FFF2-40B4-BE49-F238E27FC236}">
              <a16:creationId xmlns:a16="http://schemas.microsoft.com/office/drawing/2014/main" id="{0BDD57D8-D6CD-4057-B617-948AB467F208}"/>
            </a:ext>
          </a:extLst>
        </xdr:cNvPr>
        <xdr:cNvSpPr>
          <a:spLocks noChangeArrowheads="1"/>
        </xdr:cNvSpPr>
      </xdr:nvSpPr>
      <xdr:spPr bwMode="auto">
        <a:xfrm>
          <a:off x="2409825" y="16297275"/>
          <a:ext cx="48577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85</xdr:row>
      <xdr:rowOff>57150</xdr:rowOff>
    </xdr:from>
    <xdr:to>
      <xdr:col>7</xdr:col>
      <xdr:colOff>0</xdr:colOff>
      <xdr:row>87</xdr:row>
      <xdr:rowOff>0</xdr:rowOff>
    </xdr:to>
    <xdr:sp macro="" textlink="">
      <xdr:nvSpPr>
        <xdr:cNvPr id="2023" name="AutoShape 46">
          <a:extLst>
            <a:ext uri="{FF2B5EF4-FFF2-40B4-BE49-F238E27FC236}">
              <a16:creationId xmlns:a16="http://schemas.microsoft.com/office/drawing/2014/main" id="{C85FAEA4-BE78-4872-BC9E-6E2876A01103}"/>
            </a:ext>
          </a:extLst>
        </xdr:cNvPr>
        <xdr:cNvSpPr>
          <a:spLocks noChangeArrowheads="1"/>
        </xdr:cNvSpPr>
      </xdr:nvSpPr>
      <xdr:spPr bwMode="auto">
        <a:xfrm>
          <a:off x="1819275" y="16297275"/>
          <a:ext cx="35242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xdr:col>
      <xdr:colOff>0</xdr:colOff>
      <xdr:row>85</xdr:row>
      <xdr:rowOff>57150</xdr:rowOff>
    </xdr:from>
    <xdr:to>
      <xdr:col>5</xdr:col>
      <xdr:colOff>0</xdr:colOff>
      <xdr:row>87</xdr:row>
      <xdr:rowOff>0</xdr:rowOff>
    </xdr:to>
    <xdr:sp macro="" textlink="">
      <xdr:nvSpPr>
        <xdr:cNvPr id="2024" name="AutoShape 46">
          <a:extLst>
            <a:ext uri="{FF2B5EF4-FFF2-40B4-BE49-F238E27FC236}">
              <a16:creationId xmlns:a16="http://schemas.microsoft.com/office/drawing/2014/main" id="{E06FC1F0-DC4C-4EC5-8E9D-B3305C1F58BC}"/>
            </a:ext>
          </a:extLst>
        </xdr:cNvPr>
        <xdr:cNvSpPr>
          <a:spLocks noChangeArrowheads="1"/>
        </xdr:cNvSpPr>
      </xdr:nvSpPr>
      <xdr:spPr bwMode="auto">
        <a:xfrm>
          <a:off x="1095375" y="16297275"/>
          <a:ext cx="4381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xdr:col>
      <xdr:colOff>0</xdr:colOff>
      <xdr:row>85</xdr:row>
      <xdr:rowOff>57150</xdr:rowOff>
    </xdr:from>
    <xdr:to>
      <xdr:col>3</xdr:col>
      <xdr:colOff>0</xdr:colOff>
      <xdr:row>87</xdr:row>
      <xdr:rowOff>0</xdr:rowOff>
    </xdr:to>
    <xdr:sp macro="" textlink="">
      <xdr:nvSpPr>
        <xdr:cNvPr id="2025" name="AutoShape 46">
          <a:extLst>
            <a:ext uri="{FF2B5EF4-FFF2-40B4-BE49-F238E27FC236}">
              <a16:creationId xmlns:a16="http://schemas.microsoft.com/office/drawing/2014/main" id="{E841A75E-C98B-4435-92FA-3D8CF06CB5E0}"/>
            </a:ext>
          </a:extLst>
        </xdr:cNvPr>
        <xdr:cNvSpPr>
          <a:spLocks noChangeArrowheads="1"/>
        </xdr:cNvSpPr>
      </xdr:nvSpPr>
      <xdr:spPr bwMode="auto">
        <a:xfrm>
          <a:off x="523875" y="16297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96</xdr:row>
      <xdr:rowOff>104775</xdr:rowOff>
    </xdr:from>
    <xdr:to>
      <xdr:col>6</xdr:col>
      <xdr:colOff>0</xdr:colOff>
      <xdr:row>97</xdr:row>
      <xdr:rowOff>19050</xdr:rowOff>
    </xdr:to>
    <xdr:grpSp>
      <xdr:nvGrpSpPr>
        <xdr:cNvPr id="2026" name="Group 1008">
          <a:extLst>
            <a:ext uri="{FF2B5EF4-FFF2-40B4-BE49-F238E27FC236}">
              <a16:creationId xmlns:a16="http://schemas.microsoft.com/office/drawing/2014/main" id="{1692715E-BE5E-45F1-B4DF-023F27FC31E3}"/>
            </a:ext>
          </a:extLst>
        </xdr:cNvPr>
        <xdr:cNvGrpSpPr>
          <a:grpSpLocks/>
        </xdr:cNvGrpSpPr>
      </xdr:nvGrpSpPr>
      <xdr:grpSpPr bwMode="auto">
        <a:xfrm>
          <a:off x="1803400" y="19224625"/>
          <a:ext cx="0" cy="104775"/>
          <a:chOff x="5475762" y="47760700"/>
          <a:chExt cx="314325" cy="230209"/>
        </a:xfrm>
      </xdr:grpSpPr>
      <xdr:cxnSp macro="">
        <xdr:nvCxnSpPr>
          <xdr:cNvPr id="2027" name="Straight Connector 2026">
            <a:extLst>
              <a:ext uri="{FF2B5EF4-FFF2-40B4-BE49-F238E27FC236}">
                <a16:creationId xmlns:a16="http://schemas.microsoft.com/office/drawing/2014/main" id="{AB3A50AC-7654-250F-F9F0-A4B1B71AA25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028" name="Straight Connector 529">
            <a:extLst>
              <a:ext uri="{FF2B5EF4-FFF2-40B4-BE49-F238E27FC236}">
                <a16:creationId xmlns:a16="http://schemas.microsoft.com/office/drawing/2014/main" id="{C254FD9F-FB53-9871-2228-C8CA24B1004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029" name="Straight Connector 531">
            <a:extLst>
              <a:ext uri="{FF2B5EF4-FFF2-40B4-BE49-F238E27FC236}">
                <a16:creationId xmlns:a16="http://schemas.microsoft.com/office/drawing/2014/main" id="{9996E926-4A44-C43F-6299-45AFFF32EE0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030" name="Straight Connector 533">
            <a:extLst>
              <a:ext uri="{FF2B5EF4-FFF2-40B4-BE49-F238E27FC236}">
                <a16:creationId xmlns:a16="http://schemas.microsoft.com/office/drawing/2014/main" id="{999491DC-CBD8-40FC-A402-50A53E587F0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031" name="Straight Connector 535">
            <a:extLst>
              <a:ext uri="{FF2B5EF4-FFF2-40B4-BE49-F238E27FC236}">
                <a16:creationId xmlns:a16="http://schemas.microsoft.com/office/drawing/2014/main" id="{005A72D4-4EFB-C6B1-7565-5F8D31A0A7D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032" name="Straight Connector 537">
            <a:extLst>
              <a:ext uri="{FF2B5EF4-FFF2-40B4-BE49-F238E27FC236}">
                <a16:creationId xmlns:a16="http://schemas.microsoft.com/office/drawing/2014/main" id="{3CE64F5E-11DB-275B-39E9-D6E0533B7BE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033" name="Group 1008">
          <a:extLst>
            <a:ext uri="{FF2B5EF4-FFF2-40B4-BE49-F238E27FC236}">
              <a16:creationId xmlns:a16="http://schemas.microsoft.com/office/drawing/2014/main" id="{81CD0839-5A2F-48F6-86DD-FE6479F02E00}"/>
            </a:ext>
          </a:extLst>
        </xdr:cNvPr>
        <xdr:cNvGrpSpPr>
          <a:grpSpLocks/>
        </xdr:cNvGrpSpPr>
      </xdr:nvGrpSpPr>
      <xdr:grpSpPr bwMode="auto">
        <a:xfrm>
          <a:off x="1803400" y="19224625"/>
          <a:ext cx="0" cy="104775"/>
          <a:chOff x="5475762" y="47760700"/>
          <a:chExt cx="314325" cy="230209"/>
        </a:xfrm>
      </xdr:grpSpPr>
      <xdr:cxnSp macro="">
        <xdr:nvCxnSpPr>
          <xdr:cNvPr id="2034" name="Straight Connector 2033">
            <a:extLst>
              <a:ext uri="{FF2B5EF4-FFF2-40B4-BE49-F238E27FC236}">
                <a16:creationId xmlns:a16="http://schemas.microsoft.com/office/drawing/2014/main" id="{6CE2E8FD-D1F5-9C4C-DECA-F6DED88CF213}"/>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035" name="Straight Connector 529">
            <a:extLst>
              <a:ext uri="{FF2B5EF4-FFF2-40B4-BE49-F238E27FC236}">
                <a16:creationId xmlns:a16="http://schemas.microsoft.com/office/drawing/2014/main" id="{24553A6A-9216-A500-1B47-C0EE981F03BC}"/>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2036" name="Straight Connector 531">
            <a:extLst>
              <a:ext uri="{FF2B5EF4-FFF2-40B4-BE49-F238E27FC236}">
                <a16:creationId xmlns:a16="http://schemas.microsoft.com/office/drawing/2014/main" id="{755E8F80-4A06-E15A-4774-87EC9C9EDFF2}"/>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2037" name="Straight Connector 533">
            <a:extLst>
              <a:ext uri="{FF2B5EF4-FFF2-40B4-BE49-F238E27FC236}">
                <a16:creationId xmlns:a16="http://schemas.microsoft.com/office/drawing/2014/main" id="{2A7D44D5-FACE-4A76-20A5-883B7C8FFEF2}"/>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038" name="Straight Connector 535">
            <a:extLst>
              <a:ext uri="{FF2B5EF4-FFF2-40B4-BE49-F238E27FC236}">
                <a16:creationId xmlns:a16="http://schemas.microsoft.com/office/drawing/2014/main" id="{6ED4C270-6C90-5E07-743B-F6F40214D30A}"/>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039" name="Straight Connector 537">
            <a:extLst>
              <a:ext uri="{FF2B5EF4-FFF2-40B4-BE49-F238E27FC236}">
                <a16:creationId xmlns:a16="http://schemas.microsoft.com/office/drawing/2014/main" id="{42175F3F-DA83-DC89-B2D3-D09F408850B8}"/>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133350</xdr:rowOff>
    </xdr:from>
    <xdr:to>
      <xdr:col>6</xdr:col>
      <xdr:colOff>0</xdr:colOff>
      <xdr:row>97</xdr:row>
      <xdr:rowOff>47625</xdr:rowOff>
    </xdr:to>
    <xdr:grpSp>
      <xdr:nvGrpSpPr>
        <xdr:cNvPr id="2040" name="Group 1008">
          <a:extLst>
            <a:ext uri="{FF2B5EF4-FFF2-40B4-BE49-F238E27FC236}">
              <a16:creationId xmlns:a16="http://schemas.microsoft.com/office/drawing/2014/main" id="{6DE0901A-3D34-4BF5-A513-AEF0CFDCA2AD}"/>
            </a:ext>
          </a:extLst>
        </xdr:cNvPr>
        <xdr:cNvGrpSpPr>
          <a:grpSpLocks/>
        </xdr:cNvGrpSpPr>
      </xdr:nvGrpSpPr>
      <xdr:grpSpPr bwMode="auto">
        <a:xfrm>
          <a:off x="1803400" y="19253200"/>
          <a:ext cx="0" cy="104775"/>
          <a:chOff x="5475762" y="47760700"/>
          <a:chExt cx="314325" cy="230209"/>
        </a:xfrm>
      </xdr:grpSpPr>
      <xdr:cxnSp macro="">
        <xdr:nvCxnSpPr>
          <xdr:cNvPr id="2041" name="Straight Connector 2040">
            <a:extLst>
              <a:ext uri="{FF2B5EF4-FFF2-40B4-BE49-F238E27FC236}">
                <a16:creationId xmlns:a16="http://schemas.microsoft.com/office/drawing/2014/main" id="{5C865B51-1B24-BF20-CC23-D556DB0ADDE8}"/>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042" name="Straight Connector 529">
            <a:extLst>
              <a:ext uri="{FF2B5EF4-FFF2-40B4-BE49-F238E27FC236}">
                <a16:creationId xmlns:a16="http://schemas.microsoft.com/office/drawing/2014/main" id="{A86F7BDD-1027-C55D-98A6-62E3A7B3339A}"/>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2043" name="Straight Connector 531">
            <a:extLst>
              <a:ext uri="{FF2B5EF4-FFF2-40B4-BE49-F238E27FC236}">
                <a16:creationId xmlns:a16="http://schemas.microsoft.com/office/drawing/2014/main" id="{03715F56-57AF-0C54-868F-92A92BB1800A}"/>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2044" name="Straight Connector 533">
            <a:extLst>
              <a:ext uri="{FF2B5EF4-FFF2-40B4-BE49-F238E27FC236}">
                <a16:creationId xmlns:a16="http://schemas.microsoft.com/office/drawing/2014/main" id="{FAECDEF2-D539-D5C4-606D-6840E5936BFE}"/>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045" name="Straight Connector 535">
            <a:extLst>
              <a:ext uri="{FF2B5EF4-FFF2-40B4-BE49-F238E27FC236}">
                <a16:creationId xmlns:a16="http://schemas.microsoft.com/office/drawing/2014/main" id="{39EB6EAF-A778-413B-E758-9D7FD1E4B58C}"/>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046" name="Straight Connector 537">
            <a:extLst>
              <a:ext uri="{FF2B5EF4-FFF2-40B4-BE49-F238E27FC236}">
                <a16:creationId xmlns:a16="http://schemas.microsoft.com/office/drawing/2014/main" id="{E4951926-D0EF-0D21-8CBB-D5C9D08C34EC}"/>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133350</xdr:rowOff>
    </xdr:from>
    <xdr:to>
      <xdr:col>6</xdr:col>
      <xdr:colOff>0</xdr:colOff>
      <xdr:row>97</xdr:row>
      <xdr:rowOff>57150</xdr:rowOff>
    </xdr:to>
    <xdr:grpSp>
      <xdr:nvGrpSpPr>
        <xdr:cNvPr id="2047" name="Group 1008">
          <a:extLst>
            <a:ext uri="{FF2B5EF4-FFF2-40B4-BE49-F238E27FC236}">
              <a16:creationId xmlns:a16="http://schemas.microsoft.com/office/drawing/2014/main" id="{13FF1C39-F7B9-4EF5-AC7B-2A1ECDA892DA}"/>
            </a:ext>
          </a:extLst>
        </xdr:cNvPr>
        <xdr:cNvGrpSpPr>
          <a:grpSpLocks/>
        </xdr:cNvGrpSpPr>
      </xdr:nvGrpSpPr>
      <xdr:grpSpPr bwMode="auto">
        <a:xfrm>
          <a:off x="1803400" y="19253200"/>
          <a:ext cx="0" cy="114300"/>
          <a:chOff x="5475762" y="47760700"/>
          <a:chExt cx="314325" cy="230209"/>
        </a:xfrm>
      </xdr:grpSpPr>
      <xdr:cxnSp macro="">
        <xdr:nvCxnSpPr>
          <xdr:cNvPr id="2048" name="Straight Connector 2047">
            <a:extLst>
              <a:ext uri="{FF2B5EF4-FFF2-40B4-BE49-F238E27FC236}">
                <a16:creationId xmlns:a16="http://schemas.microsoft.com/office/drawing/2014/main" id="{3A2CB420-C153-0299-05D9-D7A7EF8DF5D1}"/>
              </a:ext>
            </a:extLst>
          </xdr:cNvPr>
          <xdr:cNvCxnSpPr/>
        </xdr:nvCxnSpPr>
        <xdr:spPr bwMode="auto">
          <a:xfrm>
            <a:off x="5758655" y="4785662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049" name="Straight Connector 529">
            <a:extLst>
              <a:ext uri="{FF2B5EF4-FFF2-40B4-BE49-F238E27FC236}">
                <a16:creationId xmlns:a16="http://schemas.microsoft.com/office/drawing/2014/main" id="{4C501E7C-46F3-3CC5-67A8-9A6FE9E919A7}"/>
              </a:ext>
            </a:extLst>
          </xdr:cNvPr>
          <xdr:cNvCxnSpPr>
            <a:cxnSpLocks noChangeShapeType="1"/>
          </xdr:cNvCxnSpPr>
        </xdr:nvCxnSpPr>
        <xdr:spPr bwMode="auto">
          <a:xfrm rot="5400000">
            <a:off x="5758655" y="47856620"/>
            <a:ext cx="0" cy="0"/>
          </a:xfrm>
          <a:prstGeom prst="line">
            <a:avLst/>
          </a:prstGeom>
          <a:grpFill/>
          <a:ln w="9525" algn="ctr">
            <a:solidFill>
              <a:srgbClr val="000000"/>
            </a:solidFill>
            <a:round/>
            <a:headEnd/>
            <a:tailEnd/>
          </a:ln>
        </xdr:spPr>
      </xdr:cxnSp>
      <xdr:cxnSp macro="">
        <xdr:nvCxnSpPr>
          <xdr:cNvPr id="2050" name="Straight Connector 531">
            <a:extLst>
              <a:ext uri="{FF2B5EF4-FFF2-40B4-BE49-F238E27FC236}">
                <a16:creationId xmlns:a16="http://schemas.microsoft.com/office/drawing/2014/main" id="{F1C33C3A-2B82-97AD-6F84-A8491885F4CC}"/>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cxnSp macro="">
        <xdr:nvCxnSpPr>
          <xdr:cNvPr id="2051" name="Straight Connector 533">
            <a:extLst>
              <a:ext uri="{FF2B5EF4-FFF2-40B4-BE49-F238E27FC236}">
                <a16:creationId xmlns:a16="http://schemas.microsoft.com/office/drawing/2014/main" id="{23F00532-C294-6B7C-39B1-6A87A26347E3}"/>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2052" name="Straight Connector 535">
            <a:extLst>
              <a:ext uri="{FF2B5EF4-FFF2-40B4-BE49-F238E27FC236}">
                <a16:creationId xmlns:a16="http://schemas.microsoft.com/office/drawing/2014/main" id="{8765A71E-0F52-BB05-3DBC-F8866B5CF10F}"/>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2053" name="Straight Connector 537">
            <a:extLst>
              <a:ext uri="{FF2B5EF4-FFF2-40B4-BE49-F238E27FC236}">
                <a16:creationId xmlns:a16="http://schemas.microsoft.com/office/drawing/2014/main" id="{09C09DF5-6EA8-8B00-E4BE-DD4EE676B1DE}"/>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054" name="Group 1008">
          <a:extLst>
            <a:ext uri="{FF2B5EF4-FFF2-40B4-BE49-F238E27FC236}">
              <a16:creationId xmlns:a16="http://schemas.microsoft.com/office/drawing/2014/main" id="{EE84755F-0F35-42EB-B729-B88414561F95}"/>
            </a:ext>
          </a:extLst>
        </xdr:cNvPr>
        <xdr:cNvGrpSpPr>
          <a:grpSpLocks/>
        </xdr:cNvGrpSpPr>
      </xdr:nvGrpSpPr>
      <xdr:grpSpPr bwMode="auto">
        <a:xfrm>
          <a:off x="1803400" y="19224625"/>
          <a:ext cx="0" cy="104775"/>
          <a:chOff x="5475762" y="47760700"/>
          <a:chExt cx="314325" cy="230209"/>
        </a:xfrm>
      </xdr:grpSpPr>
      <xdr:cxnSp macro="">
        <xdr:nvCxnSpPr>
          <xdr:cNvPr id="2055" name="Straight Connector 2054">
            <a:extLst>
              <a:ext uri="{FF2B5EF4-FFF2-40B4-BE49-F238E27FC236}">
                <a16:creationId xmlns:a16="http://schemas.microsoft.com/office/drawing/2014/main" id="{3C4DC4E6-B55D-D318-7B60-7443CC15241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056" name="Straight Connector 529">
            <a:extLst>
              <a:ext uri="{FF2B5EF4-FFF2-40B4-BE49-F238E27FC236}">
                <a16:creationId xmlns:a16="http://schemas.microsoft.com/office/drawing/2014/main" id="{A429E55E-C374-1A5A-3F69-E96F554BD1E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057" name="Straight Connector 531">
            <a:extLst>
              <a:ext uri="{FF2B5EF4-FFF2-40B4-BE49-F238E27FC236}">
                <a16:creationId xmlns:a16="http://schemas.microsoft.com/office/drawing/2014/main" id="{E6F623FC-FBCD-2EB9-6189-18D8848A1BA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058" name="Straight Connector 533">
            <a:extLst>
              <a:ext uri="{FF2B5EF4-FFF2-40B4-BE49-F238E27FC236}">
                <a16:creationId xmlns:a16="http://schemas.microsoft.com/office/drawing/2014/main" id="{4020BDD6-E171-2F53-7592-AFCCE2A3119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059" name="Straight Connector 535">
            <a:extLst>
              <a:ext uri="{FF2B5EF4-FFF2-40B4-BE49-F238E27FC236}">
                <a16:creationId xmlns:a16="http://schemas.microsoft.com/office/drawing/2014/main" id="{7E303BDE-A73B-94F0-7EFD-6998B15FB7E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060" name="Straight Connector 537">
            <a:extLst>
              <a:ext uri="{FF2B5EF4-FFF2-40B4-BE49-F238E27FC236}">
                <a16:creationId xmlns:a16="http://schemas.microsoft.com/office/drawing/2014/main" id="{84A42E2C-42CE-0BA8-AB27-9D5637D11AE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061" name="Group 1008">
          <a:extLst>
            <a:ext uri="{FF2B5EF4-FFF2-40B4-BE49-F238E27FC236}">
              <a16:creationId xmlns:a16="http://schemas.microsoft.com/office/drawing/2014/main" id="{37853DC7-9740-47BC-AC8C-F6A5E2F8E291}"/>
            </a:ext>
          </a:extLst>
        </xdr:cNvPr>
        <xdr:cNvGrpSpPr>
          <a:grpSpLocks/>
        </xdr:cNvGrpSpPr>
      </xdr:nvGrpSpPr>
      <xdr:grpSpPr bwMode="auto">
        <a:xfrm>
          <a:off x="1803400" y="19224625"/>
          <a:ext cx="0" cy="104775"/>
          <a:chOff x="5475762" y="47760700"/>
          <a:chExt cx="314325" cy="230209"/>
        </a:xfrm>
      </xdr:grpSpPr>
      <xdr:cxnSp macro="">
        <xdr:nvCxnSpPr>
          <xdr:cNvPr id="2062" name="Straight Connector 2061">
            <a:extLst>
              <a:ext uri="{FF2B5EF4-FFF2-40B4-BE49-F238E27FC236}">
                <a16:creationId xmlns:a16="http://schemas.microsoft.com/office/drawing/2014/main" id="{6FF51824-E7F7-9CC4-1328-512FDBB9C7D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063" name="Straight Connector 529">
            <a:extLst>
              <a:ext uri="{FF2B5EF4-FFF2-40B4-BE49-F238E27FC236}">
                <a16:creationId xmlns:a16="http://schemas.microsoft.com/office/drawing/2014/main" id="{04CF406C-D252-D95B-5696-9F308804AB1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064" name="Straight Connector 531">
            <a:extLst>
              <a:ext uri="{FF2B5EF4-FFF2-40B4-BE49-F238E27FC236}">
                <a16:creationId xmlns:a16="http://schemas.microsoft.com/office/drawing/2014/main" id="{EC2DDC6A-9381-BEEF-4DBD-6AD5F94BED6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065" name="Straight Connector 533">
            <a:extLst>
              <a:ext uri="{FF2B5EF4-FFF2-40B4-BE49-F238E27FC236}">
                <a16:creationId xmlns:a16="http://schemas.microsoft.com/office/drawing/2014/main" id="{2A248FFF-0B72-B0C5-E9E3-88AC5E52861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066" name="Straight Connector 535">
            <a:extLst>
              <a:ext uri="{FF2B5EF4-FFF2-40B4-BE49-F238E27FC236}">
                <a16:creationId xmlns:a16="http://schemas.microsoft.com/office/drawing/2014/main" id="{C613422D-458A-AD96-B71D-876F7CDE83A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067" name="Straight Connector 537">
            <a:extLst>
              <a:ext uri="{FF2B5EF4-FFF2-40B4-BE49-F238E27FC236}">
                <a16:creationId xmlns:a16="http://schemas.microsoft.com/office/drawing/2014/main" id="{E81B79EC-1D61-E56A-EC50-D1FBFFEE5B4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068" name="Group 1008">
          <a:extLst>
            <a:ext uri="{FF2B5EF4-FFF2-40B4-BE49-F238E27FC236}">
              <a16:creationId xmlns:a16="http://schemas.microsoft.com/office/drawing/2014/main" id="{1936CEDD-70BA-416F-81AB-D2AF998F5DBA}"/>
            </a:ext>
          </a:extLst>
        </xdr:cNvPr>
        <xdr:cNvGrpSpPr>
          <a:grpSpLocks/>
        </xdr:cNvGrpSpPr>
      </xdr:nvGrpSpPr>
      <xdr:grpSpPr bwMode="auto">
        <a:xfrm>
          <a:off x="1803400" y="19224625"/>
          <a:ext cx="0" cy="104775"/>
          <a:chOff x="5475762" y="47760700"/>
          <a:chExt cx="314325" cy="230209"/>
        </a:xfrm>
      </xdr:grpSpPr>
      <xdr:cxnSp macro="">
        <xdr:nvCxnSpPr>
          <xdr:cNvPr id="2069" name="Straight Connector 2068">
            <a:extLst>
              <a:ext uri="{FF2B5EF4-FFF2-40B4-BE49-F238E27FC236}">
                <a16:creationId xmlns:a16="http://schemas.microsoft.com/office/drawing/2014/main" id="{A5F83C8C-6B93-32DA-F48D-B7E10B88429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070" name="Straight Connector 529">
            <a:extLst>
              <a:ext uri="{FF2B5EF4-FFF2-40B4-BE49-F238E27FC236}">
                <a16:creationId xmlns:a16="http://schemas.microsoft.com/office/drawing/2014/main" id="{4D7F8079-CE5D-98B0-8E40-C94D556DE58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071" name="Straight Connector 531">
            <a:extLst>
              <a:ext uri="{FF2B5EF4-FFF2-40B4-BE49-F238E27FC236}">
                <a16:creationId xmlns:a16="http://schemas.microsoft.com/office/drawing/2014/main" id="{DFC72066-90D2-1833-89DA-3681E092669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072" name="Straight Connector 533">
            <a:extLst>
              <a:ext uri="{FF2B5EF4-FFF2-40B4-BE49-F238E27FC236}">
                <a16:creationId xmlns:a16="http://schemas.microsoft.com/office/drawing/2014/main" id="{0247DB03-B726-E026-94E0-68280F5709F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073" name="Straight Connector 535">
            <a:extLst>
              <a:ext uri="{FF2B5EF4-FFF2-40B4-BE49-F238E27FC236}">
                <a16:creationId xmlns:a16="http://schemas.microsoft.com/office/drawing/2014/main" id="{D5AAA31C-022F-7FC4-6874-9957E6EC6B9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074" name="Straight Connector 537">
            <a:extLst>
              <a:ext uri="{FF2B5EF4-FFF2-40B4-BE49-F238E27FC236}">
                <a16:creationId xmlns:a16="http://schemas.microsoft.com/office/drawing/2014/main" id="{B976C783-51C8-C2CF-BA86-7C7839B6092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075" name="Group 1008">
          <a:extLst>
            <a:ext uri="{FF2B5EF4-FFF2-40B4-BE49-F238E27FC236}">
              <a16:creationId xmlns:a16="http://schemas.microsoft.com/office/drawing/2014/main" id="{AE3BE2CF-898D-40BB-8CE7-7FE0A3886AB0}"/>
            </a:ext>
          </a:extLst>
        </xdr:cNvPr>
        <xdr:cNvGrpSpPr>
          <a:grpSpLocks/>
        </xdr:cNvGrpSpPr>
      </xdr:nvGrpSpPr>
      <xdr:grpSpPr bwMode="auto">
        <a:xfrm>
          <a:off x="1803400" y="19224625"/>
          <a:ext cx="0" cy="104775"/>
          <a:chOff x="5475762" y="47760700"/>
          <a:chExt cx="314325" cy="230209"/>
        </a:xfrm>
      </xdr:grpSpPr>
      <xdr:cxnSp macro="">
        <xdr:nvCxnSpPr>
          <xdr:cNvPr id="2076" name="Straight Connector 2075">
            <a:extLst>
              <a:ext uri="{FF2B5EF4-FFF2-40B4-BE49-F238E27FC236}">
                <a16:creationId xmlns:a16="http://schemas.microsoft.com/office/drawing/2014/main" id="{C5F6AEB6-8054-2F20-12A7-DC169B21E52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077" name="Straight Connector 529">
            <a:extLst>
              <a:ext uri="{FF2B5EF4-FFF2-40B4-BE49-F238E27FC236}">
                <a16:creationId xmlns:a16="http://schemas.microsoft.com/office/drawing/2014/main" id="{9BDD04E1-068F-457C-94A2-A29297BF322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078" name="Straight Connector 531">
            <a:extLst>
              <a:ext uri="{FF2B5EF4-FFF2-40B4-BE49-F238E27FC236}">
                <a16:creationId xmlns:a16="http://schemas.microsoft.com/office/drawing/2014/main" id="{A3E68597-352F-4198-B85C-69347E3BAE3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079" name="Straight Connector 533">
            <a:extLst>
              <a:ext uri="{FF2B5EF4-FFF2-40B4-BE49-F238E27FC236}">
                <a16:creationId xmlns:a16="http://schemas.microsoft.com/office/drawing/2014/main" id="{14C9DA08-69C0-958D-6BFA-155608CEAC3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080" name="Straight Connector 535">
            <a:extLst>
              <a:ext uri="{FF2B5EF4-FFF2-40B4-BE49-F238E27FC236}">
                <a16:creationId xmlns:a16="http://schemas.microsoft.com/office/drawing/2014/main" id="{CB1EA12E-CC7D-7170-7B40-AFEC54C2CD0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081" name="Straight Connector 537">
            <a:extLst>
              <a:ext uri="{FF2B5EF4-FFF2-40B4-BE49-F238E27FC236}">
                <a16:creationId xmlns:a16="http://schemas.microsoft.com/office/drawing/2014/main" id="{21E35F4A-A25B-8CF4-B03D-D03ADB90195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082" name="Group 1008">
          <a:extLst>
            <a:ext uri="{FF2B5EF4-FFF2-40B4-BE49-F238E27FC236}">
              <a16:creationId xmlns:a16="http://schemas.microsoft.com/office/drawing/2014/main" id="{0FF3791B-D02E-46F2-A2F1-45FDEFF8ECD5}"/>
            </a:ext>
          </a:extLst>
        </xdr:cNvPr>
        <xdr:cNvGrpSpPr>
          <a:grpSpLocks/>
        </xdr:cNvGrpSpPr>
      </xdr:nvGrpSpPr>
      <xdr:grpSpPr bwMode="auto">
        <a:xfrm>
          <a:off x="1803400" y="19224625"/>
          <a:ext cx="0" cy="104775"/>
          <a:chOff x="5475762" y="47760700"/>
          <a:chExt cx="314325" cy="230209"/>
        </a:xfrm>
      </xdr:grpSpPr>
      <xdr:cxnSp macro="">
        <xdr:nvCxnSpPr>
          <xdr:cNvPr id="2083" name="Straight Connector 2082">
            <a:extLst>
              <a:ext uri="{FF2B5EF4-FFF2-40B4-BE49-F238E27FC236}">
                <a16:creationId xmlns:a16="http://schemas.microsoft.com/office/drawing/2014/main" id="{84642D66-5030-8600-7689-A68001BC44A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084" name="Straight Connector 529">
            <a:extLst>
              <a:ext uri="{FF2B5EF4-FFF2-40B4-BE49-F238E27FC236}">
                <a16:creationId xmlns:a16="http://schemas.microsoft.com/office/drawing/2014/main" id="{2366A622-A8F5-42EB-0617-382D33DA880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085" name="Straight Connector 531">
            <a:extLst>
              <a:ext uri="{FF2B5EF4-FFF2-40B4-BE49-F238E27FC236}">
                <a16:creationId xmlns:a16="http://schemas.microsoft.com/office/drawing/2014/main" id="{95106EAF-66B4-929F-26D2-36513D69E42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086" name="Straight Connector 533">
            <a:extLst>
              <a:ext uri="{FF2B5EF4-FFF2-40B4-BE49-F238E27FC236}">
                <a16:creationId xmlns:a16="http://schemas.microsoft.com/office/drawing/2014/main" id="{EA8E17FA-B65C-FABE-467F-6A23CD87272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087" name="Straight Connector 535">
            <a:extLst>
              <a:ext uri="{FF2B5EF4-FFF2-40B4-BE49-F238E27FC236}">
                <a16:creationId xmlns:a16="http://schemas.microsoft.com/office/drawing/2014/main" id="{1FF4A87F-C1CC-3290-A0EF-C2254AC8CF8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088" name="Straight Connector 537">
            <a:extLst>
              <a:ext uri="{FF2B5EF4-FFF2-40B4-BE49-F238E27FC236}">
                <a16:creationId xmlns:a16="http://schemas.microsoft.com/office/drawing/2014/main" id="{C6E7FC1D-1D24-C1BC-6AB4-F4B8C95A327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089" name="Group 1008">
          <a:extLst>
            <a:ext uri="{FF2B5EF4-FFF2-40B4-BE49-F238E27FC236}">
              <a16:creationId xmlns:a16="http://schemas.microsoft.com/office/drawing/2014/main" id="{D51A300F-DDA6-44AF-A1BC-8EDA01108CAA}"/>
            </a:ext>
          </a:extLst>
        </xdr:cNvPr>
        <xdr:cNvGrpSpPr>
          <a:grpSpLocks/>
        </xdr:cNvGrpSpPr>
      </xdr:nvGrpSpPr>
      <xdr:grpSpPr bwMode="auto">
        <a:xfrm>
          <a:off x="1803400" y="19224625"/>
          <a:ext cx="0" cy="104775"/>
          <a:chOff x="5475762" y="47760700"/>
          <a:chExt cx="314325" cy="230209"/>
        </a:xfrm>
      </xdr:grpSpPr>
      <xdr:cxnSp macro="">
        <xdr:nvCxnSpPr>
          <xdr:cNvPr id="2090" name="Straight Connector 2089">
            <a:extLst>
              <a:ext uri="{FF2B5EF4-FFF2-40B4-BE49-F238E27FC236}">
                <a16:creationId xmlns:a16="http://schemas.microsoft.com/office/drawing/2014/main" id="{25C998EB-3FD9-5088-4ECF-FF21A9BAF92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091" name="Straight Connector 529">
            <a:extLst>
              <a:ext uri="{FF2B5EF4-FFF2-40B4-BE49-F238E27FC236}">
                <a16:creationId xmlns:a16="http://schemas.microsoft.com/office/drawing/2014/main" id="{CA7A3694-BB7B-FD7E-7098-37D939891CA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092" name="Straight Connector 531">
            <a:extLst>
              <a:ext uri="{FF2B5EF4-FFF2-40B4-BE49-F238E27FC236}">
                <a16:creationId xmlns:a16="http://schemas.microsoft.com/office/drawing/2014/main" id="{60C1796A-BE4F-4209-DDAE-D5D8E56A6E9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093" name="Straight Connector 533">
            <a:extLst>
              <a:ext uri="{FF2B5EF4-FFF2-40B4-BE49-F238E27FC236}">
                <a16:creationId xmlns:a16="http://schemas.microsoft.com/office/drawing/2014/main" id="{C756F064-8A05-5540-9FA0-11592124EA9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094" name="Straight Connector 535">
            <a:extLst>
              <a:ext uri="{FF2B5EF4-FFF2-40B4-BE49-F238E27FC236}">
                <a16:creationId xmlns:a16="http://schemas.microsoft.com/office/drawing/2014/main" id="{2FB6A319-A9F7-C081-0310-7E456258C9D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095" name="Straight Connector 537">
            <a:extLst>
              <a:ext uri="{FF2B5EF4-FFF2-40B4-BE49-F238E27FC236}">
                <a16:creationId xmlns:a16="http://schemas.microsoft.com/office/drawing/2014/main" id="{40C52A30-8421-99B6-D0F3-E21DA21A80D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096" name="Group 1008">
          <a:extLst>
            <a:ext uri="{FF2B5EF4-FFF2-40B4-BE49-F238E27FC236}">
              <a16:creationId xmlns:a16="http://schemas.microsoft.com/office/drawing/2014/main" id="{A5C73127-EA2C-4C72-AB54-B4D574D01E42}"/>
            </a:ext>
          </a:extLst>
        </xdr:cNvPr>
        <xdr:cNvGrpSpPr>
          <a:grpSpLocks/>
        </xdr:cNvGrpSpPr>
      </xdr:nvGrpSpPr>
      <xdr:grpSpPr bwMode="auto">
        <a:xfrm>
          <a:off x="1803400" y="19224625"/>
          <a:ext cx="0" cy="104775"/>
          <a:chOff x="5475762" y="47760700"/>
          <a:chExt cx="314325" cy="230209"/>
        </a:xfrm>
      </xdr:grpSpPr>
      <xdr:cxnSp macro="">
        <xdr:nvCxnSpPr>
          <xdr:cNvPr id="2097" name="Straight Connector 2096">
            <a:extLst>
              <a:ext uri="{FF2B5EF4-FFF2-40B4-BE49-F238E27FC236}">
                <a16:creationId xmlns:a16="http://schemas.microsoft.com/office/drawing/2014/main" id="{7FFD60F8-CB9C-456D-47FD-48449A22EE9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098" name="Straight Connector 529">
            <a:extLst>
              <a:ext uri="{FF2B5EF4-FFF2-40B4-BE49-F238E27FC236}">
                <a16:creationId xmlns:a16="http://schemas.microsoft.com/office/drawing/2014/main" id="{3E6182CE-5EE6-D4FB-89C4-AB9BF47B63D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099" name="Straight Connector 531">
            <a:extLst>
              <a:ext uri="{FF2B5EF4-FFF2-40B4-BE49-F238E27FC236}">
                <a16:creationId xmlns:a16="http://schemas.microsoft.com/office/drawing/2014/main" id="{89F66065-157D-858F-3BA1-A1F8E3AADF1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100" name="Straight Connector 533">
            <a:extLst>
              <a:ext uri="{FF2B5EF4-FFF2-40B4-BE49-F238E27FC236}">
                <a16:creationId xmlns:a16="http://schemas.microsoft.com/office/drawing/2014/main" id="{4C5DA63A-5E50-C693-7394-5A608C56128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01" name="Straight Connector 535">
            <a:extLst>
              <a:ext uri="{FF2B5EF4-FFF2-40B4-BE49-F238E27FC236}">
                <a16:creationId xmlns:a16="http://schemas.microsoft.com/office/drawing/2014/main" id="{09D291D8-75C2-56FF-7662-BF53B5653B4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02" name="Straight Connector 537">
            <a:extLst>
              <a:ext uri="{FF2B5EF4-FFF2-40B4-BE49-F238E27FC236}">
                <a16:creationId xmlns:a16="http://schemas.microsoft.com/office/drawing/2014/main" id="{0C1F8A87-0BD6-8CCF-946C-B32D2BFB19B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103" name="Group 1008">
          <a:extLst>
            <a:ext uri="{FF2B5EF4-FFF2-40B4-BE49-F238E27FC236}">
              <a16:creationId xmlns:a16="http://schemas.microsoft.com/office/drawing/2014/main" id="{63B0B1DB-8F3C-41B1-BE1B-0F45ABBA124C}"/>
            </a:ext>
          </a:extLst>
        </xdr:cNvPr>
        <xdr:cNvGrpSpPr>
          <a:grpSpLocks/>
        </xdr:cNvGrpSpPr>
      </xdr:nvGrpSpPr>
      <xdr:grpSpPr bwMode="auto">
        <a:xfrm>
          <a:off x="1803400" y="19224625"/>
          <a:ext cx="0" cy="104775"/>
          <a:chOff x="5475762" y="47760700"/>
          <a:chExt cx="314325" cy="230209"/>
        </a:xfrm>
      </xdr:grpSpPr>
      <xdr:cxnSp macro="">
        <xdr:nvCxnSpPr>
          <xdr:cNvPr id="2104" name="Straight Connector 2103">
            <a:extLst>
              <a:ext uri="{FF2B5EF4-FFF2-40B4-BE49-F238E27FC236}">
                <a16:creationId xmlns:a16="http://schemas.microsoft.com/office/drawing/2014/main" id="{C7002D1D-A39F-F38E-DF9C-B9E3B775F8E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105" name="Straight Connector 529">
            <a:extLst>
              <a:ext uri="{FF2B5EF4-FFF2-40B4-BE49-F238E27FC236}">
                <a16:creationId xmlns:a16="http://schemas.microsoft.com/office/drawing/2014/main" id="{C50388B7-9A34-A3AE-C8E8-82F6FAAFF94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106" name="Straight Connector 531">
            <a:extLst>
              <a:ext uri="{FF2B5EF4-FFF2-40B4-BE49-F238E27FC236}">
                <a16:creationId xmlns:a16="http://schemas.microsoft.com/office/drawing/2014/main" id="{D8EFDE92-5662-51D3-FC70-75F99ED2F26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107" name="Straight Connector 533">
            <a:extLst>
              <a:ext uri="{FF2B5EF4-FFF2-40B4-BE49-F238E27FC236}">
                <a16:creationId xmlns:a16="http://schemas.microsoft.com/office/drawing/2014/main" id="{E8766A9D-7883-BFDA-3BCA-3B36F62AA16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08" name="Straight Connector 535">
            <a:extLst>
              <a:ext uri="{FF2B5EF4-FFF2-40B4-BE49-F238E27FC236}">
                <a16:creationId xmlns:a16="http://schemas.microsoft.com/office/drawing/2014/main" id="{BC3C0B62-35A5-51AC-68E5-5377B9E9814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09" name="Straight Connector 537">
            <a:extLst>
              <a:ext uri="{FF2B5EF4-FFF2-40B4-BE49-F238E27FC236}">
                <a16:creationId xmlns:a16="http://schemas.microsoft.com/office/drawing/2014/main" id="{97DE8556-AD7F-93F5-5AEE-84BE9A2B914C}"/>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110" name="Group 1008">
          <a:extLst>
            <a:ext uri="{FF2B5EF4-FFF2-40B4-BE49-F238E27FC236}">
              <a16:creationId xmlns:a16="http://schemas.microsoft.com/office/drawing/2014/main" id="{BA67B195-1AD7-4BF2-ACB0-E95D02032C71}"/>
            </a:ext>
          </a:extLst>
        </xdr:cNvPr>
        <xdr:cNvGrpSpPr>
          <a:grpSpLocks/>
        </xdr:cNvGrpSpPr>
      </xdr:nvGrpSpPr>
      <xdr:grpSpPr bwMode="auto">
        <a:xfrm>
          <a:off x="1803400" y="19224625"/>
          <a:ext cx="0" cy="104775"/>
          <a:chOff x="5475762" y="47760700"/>
          <a:chExt cx="314325" cy="230209"/>
        </a:xfrm>
      </xdr:grpSpPr>
      <xdr:cxnSp macro="">
        <xdr:nvCxnSpPr>
          <xdr:cNvPr id="2111" name="Straight Connector 2110">
            <a:extLst>
              <a:ext uri="{FF2B5EF4-FFF2-40B4-BE49-F238E27FC236}">
                <a16:creationId xmlns:a16="http://schemas.microsoft.com/office/drawing/2014/main" id="{C9D2EA65-6C20-907F-8526-AD496339EE7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112" name="Straight Connector 529">
            <a:extLst>
              <a:ext uri="{FF2B5EF4-FFF2-40B4-BE49-F238E27FC236}">
                <a16:creationId xmlns:a16="http://schemas.microsoft.com/office/drawing/2014/main" id="{8511B59D-644A-4AF0-4A9C-FD3C27AC230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113" name="Straight Connector 531">
            <a:extLst>
              <a:ext uri="{FF2B5EF4-FFF2-40B4-BE49-F238E27FC236}">
                <a16:creationId xmlns:a16="http://schemas.microsoft.com/office/drawing/2014/main" id="{D89A2A8A-49CA-262C-EE6F-1C9AD3182F2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114" name="Straight Connector 533">
            <a:extLst>
              <a:ext uri="{FF2B5EF4-FFF2-40B4-BE49-F238E27FC236}">
                <a16:creationId xmlns:a16="http://schemas.microsoft.com/office/drawing/2014/main" id="{448548B5-45BF-1845-56FF-413DCBC2D96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15" name="Straight Connector 535">
            <a:extLst>
              <a:ext uri="{FF2B5EF4-FFF2-40B4-BE49-F238E27FC236}">
                <a16:creationId xmlns:a16="http://schemas.microsoft.com/office/drawing/2014/main" id="{E0E0FC52-114A-77CD-E38E-B894ECB5CB0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16" name="Straight Connector 537">
            <a:extLst>
              <a:ext uri="{FF2B5EF4-FFF2-40B4-BE49-F238E27FC236}">
                <a16:creationId xmlns:a16="http://schemas.microsoft.com/office/drawing/2014/main" id="{5B7C1713-5EF8-66FF-A86B-233061E3B88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117" name="Group 1008">
          <a:extLst>
            <a:ext uri="{FF2B5EF4-FFF2-40B4-BE49-F238E27FC236}">
              <a16:creationId xmlns:a16="http://schemas.microsoft.com/office/drawing/2014/main" id="{46082082-8BC9-490A-A0FE-980AD736928B}"/>
            </a:ext>
          </a:extLst>
        </xdr:cNvPr>
        <xdr:cNvGrpSpPr>
          <a:grpSpLocks/>
        </xdr:cNvGrpSpPr>
      </xdr:nvGrpSpPr>
      <xdr:grpSpPr bwMode="auto">
        <a:xfrm>
          <a:off x="1803400" y="19224625"/>
          <a:ext cx="0" cy="104775"/>
          <a:chOff x="5475762" y="47760700"/>
          <a:chExt cx="314325" cy="230209"/>
        </a:xfrm>
      </xdr:grpSpPr>
      <xdr:cxnSp macro="">
        <xdr:nvCxnSpPr>
          <xdr:cNvPr id="2118" name="Straight Connector 2117">
            <a:extLst>
              <a:ext uri="{FF2B5EF4-FFF2-40B4-BE49-F238E27FC236}">
                <a16:creationId xmlns:a16="http://schemas.microsoft.com/office/drawing/2014/main" id="{018C5A7C-56CF-F692-D081-BA87471D958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119" name="Straight Connector 529">
            <a:extLst>
              <a:ext uri="{FF2B5EF4-FFF2-40B4-BE49-F238E27FC236}">
                <a16:creationId xmlns:a16="http://schemas.microsoft.com/office/drawing/2014/main" id="{5D64D1CE-2F31-77E4-128C-0056B8AA967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120" name="Straight Connector 531">
            <a:extLst>
              <a:ext uri="{FF2B5EF4-FFF2-40B4-BE49-F238E27FC236}">
                <a16:creationId xmlns:a16="http://schemas.microsoft.com/office/drawing/2014/main" id="{D27BF48C-686E-C9E3-BA84-D5295848C21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121" name="Straight Connector 533">
            <a:extLst>
              <a:ext uri="{FF2B5EF4-FFF2-40B4-BE49-F238E27FC236}">
                <a16:creationId xmlns:a16="http://schemas.microsoft.com/office/drawing/2014/main" id="{7C574BBF-0C9E-BFAA-EEA8-3B817683CC0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22" name="Straight Connector 535">
            <a:extLst>
              <a:ext uri="{FF2B5EF4-FFF2-40B4-BE49-F238E27FC236}">
                <a16:creationId xmlns:a16="http://schemas.microsoft.com/office/drawing/2014/main" id="{33B8B135-944A-DD37-60F0-315110D0FE2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23" name="Straight Connector 537">
            <a:extLst>
              <a:ext uri="{FF2B5EF4-FFF2-40B4-BE49-F238E27FC236}">
                <a16:creationId xmlns:a16="http://schemas.microsoft.com/office/drawing/2014/main" id="{1778156C-A154-19C5-3C54-DD34C1F1B1E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124" name="Group 1008">
          <a:extLst>
            <a:ext uri="{FF2B5EF4-FFF2-40B4-BE49-F238E27FC236}">
              <a16:creationId xmlns:a16="http://schemas.microsoft.com/office/drawing/2014/main" id="{7B9D00CF-A56D-404C-B2A9-67B5F625FC6E}"/>
            </a:ext>
          </a:extLst>
        </xdr:cNvPr>
        <xdr:cNvGrpSpPr>
          <a:grpSpLocks/>
        </xdr:cNvGrpSpPr>
      </xdr:nvGrpSpPr>
      <xdr:grpSpPr bwMode="auto">
        <a:xfrm>
          <a:off x="1803400" y="19224625"/>
          <a:ext cx="0" cy="104775"/>
          <a:chOff x="5475762" y="47760700"/>
          <a:chExt cx="314325" cy="230209"/>
        </a:xfrm>
      </xdr:grpSpPr>
      <xdr:cxnSp macro="">
        <xdr:nvCxnSpPr>
          <xdr:cNvPr id="2125" name="Straight Connector 2124">
            <a:extLst>
              <a:ext uri="{FF2B5EF4-FFF2-40B4-BE49-F238E27FC236}">
                <a16:creationId xmlns:a16="http://schemas.microsoft.com/office/drawing/2014/main" id="{898D97D4-6149-E5F2-8048-64124E22A98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126" name="Straight Connector 529">
            <a:extLst>
              <a:ext uri="{FF2B5EF4-FFF2-40B4-BE49-F238E27FC236}">
                <a16:creationId xmlns:a16="http://schemas.microsoft.com/office/drawing/2014/main" id="{9D82C267-0D3E-DA1A-44A6-DAC600243D5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127" name="Straight Connector 531">
            <a:extLst>
              <a:ext uri="{FF2B5EF4-FFF2-40B4-BE49-F238E27FC236}">
                <a16:creationId xmlns:a16="http://schemas.microsoft.com/office/drawing/2014/main" id="{0D9C2CF0-A436-EE57-33A3-B4EDA2BD7F9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128" name="Straight Connector 533">
            <a:extLst>
              <a:ext uri="{FF2B5EF4-FFF2-40B4-BE49-F238E27FC236}">
                <a16:creationId xmlns:a16="http://schemas.microsoft.com/office/drawing/2014/main" id="{1AC815E2-2AAE-0901-BABA-FF2E0AF07BC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29" name="Straight Connector 535">
            <a:extLst>
              <a:ext uri="{FF2B5EF4-FFF2-40B4-BE49-F238E27FC236}">
                <a16:creationId xmlns:a16="http://schemas.microsoft.com/office/drawing/2014/main" id="{1582392D-4FCA-3189-F86C-C09F64AC260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30" name="Straight Connector 537">
            <a:extLst>
              <a:ext uri="{FF2B5EF4-FFF2-40B4-BE49-F238E27FC236}">
                <a16:creationId xmlns:a16="http://schemas.microsoft.com/office/drawing/2014/main" id="{3D67F191-2FE7-C766-3350-21945DC943A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131" name="Group 1008">
          <a:extLst>
            <a:ext uri="{FF2B5EF4-FFF2-40B4-BE49-F238E27FC236}">
              <a16:creationId xmlns:a16="http://schemas.microsoft.com/office/drawing/2014/main" id="{66F948C5-D257-4054-889C-A1AD2DCBA780}"/>
            </a:ext>
          </a:extLst>
        </xdr:cNvPr>
        <xdr:cNvGrpSpPr>
          <a:grpSpLocks/>
        </xdr:cNvGrpSpPr>
      </xdr:nvGrpSpPr>
      <xdr:grpSpPr bwMode="auto">
        <a:xfrm>
          <a:off x="1803400" y="19224625"/>
          <a:ext cx="0" cy="104775"/>
          <a:chOff x="5475762" y="47760700"/>
          <a:chExt cx="314325" cy="230209"/>
        </a:xfrm>
      </xdr:grpSpPr>
      <xdr:cxnSp macro="">
        <xdr:nvCxnSpPr>
          <xdr:cNvPr id="2132" name="Straight Connector 2131">
            <a:extLst>
              <a:ext uri="{FF2B5EF4-FFF2-40B4-BE49-F238E27FC236}">
                <a16:creationId xmlns:a16="http://schemas.microsoft.com/office/drawing/2014/main" id="{BA467A1C-9227-EBFF-F6F4-84A6A5E061B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133" name="Straight Connector 529">
            <a:extLst>
              <a:ext uri="{FF2B5EF4-FFF2-40B4-BE49-F238E27FC236}">
                <a16:creationId xmlns:a16="http://schemas.microsoft.com/office/drawing/2014/main" id="{74C1B4A3-EBD6-D18F-ACE5-64B2E13C44F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134" name="Straight Connector 531">
            <a:extLst>
              <a:ext uri="{FF2B5EF4-FFF2-40B4-BE49-F238E27FC236}">
                <a16:creationId xmlns:a16="http://schemas.microsoft.com/office/drawing/2014/main" id="{D25EE82E-073A-B679-8647-57444E63785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135" name="Straight Connector 533">
            <a:extLst>
              <a:ext uri="{FF2B5EF4-FFF2-40B4-BE49-F238E27FC236}">
                <a16:creationId xmlns:a16="http://schemas.microsoft.com/office/drawing/2014/main" id="{05A87879-1122-46A5-7AAA-490198CF6B2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36" name="Straight Connector 535">
            <a:extLst>
              <a:ext uri="{FF2B5EF4-FFF2-40B4-BE49-F238E27FC236}">
                <a16:creationId xmlns:a16="http://schemas.microsoft.com/office/drawing/2014/main" id="{A75E5593-95DD-231C-BB1A-6C54C6ACB63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37" name="Straight Connector 537">
            <a:extLst>
              <a:ext uri="{FF2B5EF4-FFF2-40B4-BE49-F238E27FC236}">
                <a16:creationId xmlns:a16="http://schemas.microsoft.com/office/drawing/2014/main" id="{C14B4BC9-421D-3A1C-3F7B-255E3027D56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138" name="Group 1008">
          <a:extLst>
            <a:ext uri="{FF2B5EF4-FFF2-40B4-BE49-F238E27FC236}">
              <a16:creationId xmlns:a16="http://schemas.microsoft.com/office/drawing/2014/main" id="{7936FBCB-224E-4DF0-ADCE-FBEE6AC55E57}"/>
            </a:ext>
          </a:extLst>
        </xdr:cNvPr>
        <xdr:cNvGrpSpPr>
          <a:grpSpLocks/>
        </xdr:cNvGrpSpPr>
      </xdr:nvGrpSpPr>
      <xdr:grpSpPr bwMode="auto">
        <a:xfrm>
          <a:off x="1803400" y="19224625"/>
          <a:ext cx="0" cy="104775"/>
          <a:chOff x="5475762" y="47760700"/>
          <a:chExt cx="314325" cy="230209"/>
        </a:xfrm>
      </xdr:grpSpPr>
      <xdr:cxnSp macro="">
        <xdr:nvCxnSpPr>
          <xdr:cNvPr id="2139" name="Straight Connector 2138">
            <a:extLst>
              <a:ext uri="{FF2B5EF4-FFF2-40B4-BE49-F238E27FC236}">
                <a16:creationId xmlns:a16="http://schemas.microsoft.com/office/drawing/2014/main" id="{BAD30083-8781-F0A2-F3A1-1E62F8543C4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140" name="Straight Connector 529">
            <a:extLst>
              <a:ext uri="{FF2B5EF4-FFF2-40B4-BE49-F238E27FC236}">
                <a16:creationId xmlns:a16="http://schemas.microsoft.com/office/drawing/2014/main" id="{90AF166B-49A4-5E16-4175-C3B16C69951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141" name="Straight Connector 531">
            <a:extLst>
              <a:ext uri="{FF2B5EF4-FFF2-40B4-BE49-F238E27FC236}">
                <a16:creationId xmlns:a16="http://schemas.microsoft.com/office/drawing/2014/main" id="{6A7C6F60-0E2E-0DF7-2603-92FB53262EF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142" name="Straight Connector 533">
            <a:extLst>
              <a:ext uri="{FF2B5EF4-FFF2-40B4-BE49-F238E27FC236}">
                <a16:creationId xmlns:a16="http://schemas.microsoft.com/office/drawing/2014/main" id="{5BA056F3-E82D-C54E-DB9E-79968AFD431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43" name="Straight Connector 535">
            <a:extLst>
              <a:ext uri="{FF2B5EF4-FFF2-40B4-BE49-F238E27FC236}">
                <a16:creationId xmlns:a16="http://schemas.microsoft.com/office/drawing/2014/main" id="{254ABA41-B64C-31ED-0A2C-F998B8F8F38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44" name="Straight Connector 537">
            <a:extLst>
              <a:ext uri="{FF2B5EF4-FFF2-40B4-BE49-F238E27FC236}">
                <a16:creationId xmlns:a16="http://schemas.microsoft.com/office/drawing/2014/main" id="{38CEEBE3-EDDA-1DEF-1F3D-582CE8D1A14E}"/>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145" name="Group 1008">
          <a:extLst>
            <a:ext uri="{FF2B5EF4-FFF2-40B4-BE49-F238E27FC236}">
              <a16:creationId xmlns:a16="http://schemas.microsoft.com/office/drawing/2014/main" id="{3A71D5E6-A34F-4BB5-8149-A71AF874A05F}"/>
            </a:ext>
          </a:extLst>
        </xdr:cNvPr>
        <xdr:cNvGrpSpPr>
          <a:grpSpLocks/>
        </xdr:cNvGrpSpPr>
      </xdr:nvGrpSpPr>
      <xdr:grpSpPr bwMode="auto">
        <a:xfrm>
          <a:off x="1803400" y="19224625"/>
          <a:ext cx="0" cy="104775"/>
          <a:chOff x="5475762" y="47760700"/>
          <a:chExt cx="314325" cy="230209"/>
        </a:xfrm>
      </xdr:grpSpPr>
      <xdr:cxnSp macro="">
        <xdr:nvCxnSpPr>
          <xdr:cNvPr id="2146" name="Straight Connector 2145">
            <a:extLst>
              <a:ext uri="{FF2B5EF4-FFF2-40B4-BE49-F238E27FC236}">
                <a16:creationId xmlns:a16="http://schemas.microsoft.com/office/drawing/2014/main" id="{CA987575-442B-1CEF-8B41-AA8E088F34C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147" name="Straight Connector 529">
            <a:extLst>
              <a:ext uri="{FF2B5EF4-FFF2-40B4-BE49-F238E27FC236}">
                <a16:creationId xmlns:a16="http://schemas.microsoft.com/office/drawing/2014/main" id="{3AAF0B83-FC29-9651-6851-274078BBADB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148" name="Straight Connector 531">
            <a:extLst>
              <a:ext uri="{FF2B5EF4-FFF2-40B4-BE49-F238E27FC236}">
                <a16:creationId xmlns:a16="http://schemas.microsoft.com/office/drawing/2014/main" id="{FC5BDA9D-C5CD-B7A5-DADC-C40D86B55E5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149" name="Straight Connector 533">
            <a:extLst>
              <a:ext uri="{FF2B5EF4-FFF2-40B4-BE49-F238E27FC236}">
                <a16:creationId xmlns:a16="http://schemas.microsoft.com/office/drawing/2014/main" id="{AA65B3E5-E03A-3098-7FF6-2D060460A1B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50" name="Straight Connector 535">
            <a:extLst>
              <a:ext uri="{FF2B5EF4-FFF2-40B4-BE49-F238E27FC236}">
                <a16:creationId xmlns:a16="http://schemas.microsoft.com/office/drawing/2014/main" id="{AF845E15-31AD-070E-1F8A-B838CC63E44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51" name="Straight Connector 537">
            <a:extLst>
              <a:ext uri="{FF2B5EF4-FFF2-40B4-BE49-F238E27FC236}">
                <a16:creationId xmlns:a16="http://schemas.microsoft.com/office/drawing/2014/main" id="{10710AA2-8EE2-3F95-598E-474302A1A55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152" name="Group 1008">
          <a:extLst>
            <a:ext uri="{FF2B5EF4-FFF2-40B4-BE49-F238E27FC236}">
              <a16:creationId xmlns:a16="http://schemas.microsoft.com/office/drawing/2014/main" id="{8A47EA44-F3C0-4FA7-963D-67A5E25B3946}"/>
            </a:ext>
          </a:extLst>
        </xdr:cNvPr>
        <xdr:cNvGrpSpPr>
          <a:grpSpLocks/>
        </xdr:cNvGrpSpPr>
      </xdr:nvGrpSpPr>
      <xdr:grpSpPr bwMode="auto">
        <a:xfrm>
          <a:off x="1803400" y="19224625"/>
          <a:ext cx="0" cy="104775"/>
          <a:chOff x="5475762" y="47760700"/>
          <a:chExt cx="314325" cy="230209"/>
        </a:xfrm>
      </xdr:grpSpPr>
      <xdr:cxnSp macro="">
        <xdr:nvCxnSpPr>
          <xdr:cNvPr id="2153" name="Straight Connector 2152">
            <a:extLst>
              <a:ext uri="{FF2B5EF4-FFF2-40B4-BE49-F238E27FC236}">
                <a16:creationId xmlns:a16="http://schemas.microsoft.com/office/drawing/2014/main" id="{A418D108-6267-78AE-4D0D-B091FCB5C92D}"/>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154" name="Straight Connector 529">
            <a:extLst>
              <a:ext uri="{FF2B5EF4-FFF2-40B4-BE49-F238E27FC236}">
                <a16:creationId xmlns:a16="http://schemas.microsoft.com/office/drawing/2014/main" id="{F0607F17-CE74-14C4-2481-EEC1CBEB2E1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155" name="Straight Connector 531">
            <a:extLst>
              <a:ext uri="{FF2B5EF4-FFF2-40B4-BE49-F238E27FC236}">
                <a16:creationId xmlns:a16="http://schemas.microsoft.com/office/drawing/2014/main" id="{C999A0FF-2A08-C1B4-E716-C516F7439E7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156" name="Straight Connector 533">
            <a:extLst>
              <a:ext uri="{FF2B5EF4-FFF2-40B4-BE49-F238E27FC236}">
                <a16:creationId xmlns:a16="http://schemas.microsoft.com/office/drawing/2014/main" id="{382F9D12-0FD6-FC2D-5F9C-6622E8B1967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57" name="Straight Connector 535">
            <a:extLst>
              <a:ext uri="{FF2B5EF4-FFF2-40B4-BE49-F238E27FC236}">
                <a16:creationId xmlns:a16="http://schemas.microsoft.com/office/drawing/2014/main" id="{575D502B-B6FC-DA14-65A9-19ABF679CFE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58" name="Straight Connector 537">
            <a:extLst>
              <a:ext uri="{FF2B5EF4-FFF2-40B4-BE49-F238E27FC236}">
                <a16:creationId xmlns:a16="http://schemas.microsoft.com/office/drawing/2014/main" id="{5504D4F3-27DB-F86D-113F-5351B884AD2E}"/>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159" name="Group 1008">
          <a:extLst>
            <a:ext uri="{FF2B5EF4-FFF2-40B4-BE49-F238E27FC236}">
              <a16:creationId xmlns:a16="http://schemas.microsoft.com/office/drawing/2014/main" id="{EC2E560B-7954-4F71-B097-103ECEC18B9C}"/>
            </a:ext>
          </a:extLst>
        </xdr:cNvPr>
        <xdr:cNvGrpSpPr>
          <a:grpSpLocks/>
        </xdr:cNvGrpSpPr>
      </xdr:nvGrpSpPr>
      <xdr:grpSpPr bwMode="auto">
        <a:xfrm>
          <a:off x="1803400" y="19224625"/>
          <a:ext cx="0" cy="104775"/>
          <a:chOff x="5475762" y="47760700"/>
          <a:chExt cx="314325" cy="230209"/>
        </a:xfrm>
      </xdr:grpSpPr>
      <xdr:cxnSp macro="">
        <xdr:nvCxnSpPr>
          <xdr:cNvPr id="2160" name="Straight Connector 2159">
            <a:extLst>
              <a:ext uri="{FF2B5EF4-FFF2-40B4-BE49-F238E27FC236}">
                <a16:creationId xmlns:a16="http://schemas.microsoft.com/office/drawing/2014/main" id="{50543A8C-73D3-536E-9C0A-118338547EA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161" name="Straight Connector 529">
            <a:extLst>
              <a:ext uri="{FF2B5EF4-FFF2-40B4-BE49-F238E27FC236}">
                <a16:creationId xmlns:a16="http://schemas.microsoft.com/office/drawing/2014/main" id="{2F92C0AC-1056-7153-96E2-9A5C91CF260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162" name="Straight Connector 531">
            <a:extLst>
              <a:ext uri="{FF2B5EF4-FFF2-40B4-BE49-F238E27FC236}">
                <a16:creationId xmlns:a16="http://schemas.microsoft.com/office/drawing/2014/main" id="{9E1BCD44-2291-C68D-AB6A-380A80ECFD7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163" name="Straight Connector 533">
            <a:extLst>
              <a:ext uri="{FF2B5EF4-FFF2-40B4-BE49-F238E27FC236}">
                <a16:creationId xmlns:a16="http://schemas.microsoft.com/office/drawing/2014/main" id="{E6C451A6-4413-7C19-0EAB-D08E3100F82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64" name="Straight Connector 535">
            <a:extLst>
              <a:ext uri="{FF2B5EF4-FFF2-40B4-BE49-F238E27FC236}">
                <a16:creationId xmlns:a16="http://schemas.microsoft.com/office/drawing/2014/main" id="{2D9F6E67-F5AB-6688-AD5B-94193647E75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65" name="Straight Connector 537">
            <a:extLst>
              <a:ext uri="{FF2B5EF4-FFF2-40B4-BE49-F238E27FC236}">
                <a16:creationId xmlns:a16="http://schemas.microsoft.com/office/drawing/2014/main" id="{82E37D13-FAF2-3F82-C0DE-DE385B9FC59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166" name="Group 1008">
          <a:extLst>
            <a:ext uri="{FF2B5EF4-FFF2-40B4-BE49-F238E27FC236}">
              <a16:creationId xmlns:a16="http://schemas.microsoft.com/office/drawing/2014/main" id="{B3C23A29-DE9E-4930-8978-BED3DB8D420C}"/>
            </a:ext>
          </a:extLst>
        </xdr:cNvPr>
        <xdr:cNvGrpSpPr>
          <a:grpSpLocks/>
        </xdr:cNvGrpSpPr>
      </xdr:nvGrpSpPr>
      <xdr:grpSpPr bwMode="auto">
        <a:xfrm>
          <a:off x="1803400" y="19224625"/>
          <a:ext cx="0" cy="104775"/>
          <a:chOff x="5475762" y="47760700"/>
          <a:chExt cx="314325" cy="230209"/>
        </a:xfrm>
      </xdr:grpSpPr>
      <xdr:cxnSp macro="">
        <xdr:nvCxnSpPr>
          <xdr:cNvPr id="2167" name="Straight Connector 2166">
            <a:extLst>
              <a:ext uri="{FF2B5EF4-FFF2-40B4-BE49-F238E27FC236}">
                <a16:creationId xmlns:a16="http://schemas.microsoft.com/office/drawing/2014/main" id="{A87F9C1B-A384-81E7-6566-EAF86CBECB1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168" name="Straight Connector 529">
            <a:extLst>
              <a:ext uri="{FF2B5EF4-FFF2-40B4-BE49-F238E27FC236}">
                <a16:creationId xmlns:a16="http://schemas.microsoft.com/office/drawing/2014/main" id="{0B57BB0F-0A99-6B16-D79D-D3631C1E11A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169" name="Straight Connector 531">
            <a:extLst>
              <a:ext uri="{FF2B5EF4-FFF2-40B4-BE49-F238E27FC236}">
                <a16:creationId xmlns:a16="http://schemas.microsoft.com/office/drawing/2014/main" id="{18EFB18E-8BDC-AA07-586F-3C74F657305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170" name="Straight Connector 533">
            <a:extLst>
              <a:ext uri="{FF2B5EF4-FFF2-40B4-BE49-F238E27FC236}">
                <a16:creationId xmlns:a16="http://schemas.microsoft.com/office/drawing/2014/main" id="{B71B4F05-55DD-D46F-C39B-7B5FDBE5A03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71" name="Straight Connector 535">
            <a:extLst>
              <a:ext uri="{FF2B5EF4-FFF2-40B4-BE49-F238E27FC236}">
                <a16:creationId xmlns:a16="http://schemas.microsoft.com/office/drawing/2014/main" id="{9159C87A-019C-C360-6DAE-8EFFA6FD7C4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72" name="Straight Connector 537">
            <a:extLst>
              <a:ext uri="{FF2B5EF4-FFF2-40B4-BE49-F238E27FC236}">
                <a16:creationId xmlns:a16="http://schemas.microsoft.com/office/drawing/2014/main" id="{15CFB34A-AA00-2112-AC00-9B5C757482A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173" name="Group 1008">
          <a:extLst>
            <a:ext uri="{FF2B5EF4-FFF2-40B4-BE49-F238E27FC236}">
              <a16:creationId xmlns:a16="http://schemas.microsoft.com/office/drawing/2014/main" id="{891A9E07-8533-41B0-B3D7-9280C9D40B72}"/>
            </a:ext>
          </a:extLst>
        </xdr:cNvPr>
        <xdr:cNvGrpSpPr>
          <a:grpSpLocks/>
        </xdr:cNvGrpSpPr>
      </xdr:nvGrpSpPr>
      <xdr:grpSpPr bwMode="auto">
        <a:xfrm>
          <a:off x="1803400" y="19224625"/>
          <a:ext cx="0" cy="104775"/>
          <a:chOff x="5475762" y="47760700"/>
          <a:chExt cx="314325" cy="230209"/>
        </a:xfrm>
      </xdr:grpSpPr>
      <xdr:cxnSp macro="">
        <xdr:nvCxnSpPr>
          <xdr:cNvPr id="2174" name="Straight Connector 2173">
            <a:extLst>
              <a:ext uri="{FF2B5EF4-FFF2-40B4-BE49-F238E27FC236}">
                <a16:creationId xmlns:a16="http://schemas.microsoft.com/office/drawing/2014/main" id="{18AEAFC0-44F3-7E12-0E43-42056015AB1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175" name="Straight Connector 529">
            <a:extLst>
              <a:ext uri="{FF2B5EF4-FFF2-40B4-BE49-F238E27FC236}">
                <a16:creationId xmlns:a16="http://schemas.microsoft.com/office/drawing/2014/main" id="{B950B7CB-8B94-C955-B59A-599F620A858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176" name="Straight Connector 531">
            <a:extLst>
              <a:ext uri="{FF2B5EF4-FFF2-40B4-BE49-F238E27FC236}">
                <a16:creationId xmlns:a16="http://schemas.microsoft.com/office/drawing/2014/main" id="{66A5BFAD-24AB-8E69-53DE-690CE1930F5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177" name="Straight Connector 533">
            <a:extLst>
              <a:ext uri="{FF2B5EF4-FFF2-40B4-BE49-F238E27FC236}">
                <a16:creationId xmlns:a16="http://schemas.microsoft.com/office/drawing/2014/main" id="{58366249-6F0D-305E-00BB-A593481DF28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78" name="Straight Connector 535">
            <a:extLst>
              <a:ext uri="{FF2B5EF4-FFF2-40B4-BE49-F238E27FC236}">
                <a16:creationId xmlns:a16="http://schemas.microsoft.com/office/drawing/2014/main" id="{34DF1131-8B9D-E5EF-9664-EC576CC6BD6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79" name="Straight Connector 537">
            <a:extLst>
              <a:ext uri="{FF2B5EF4-FFF2-40B4-BE49-F238E27FC236}">
                <a16:creationId xmlns:a16="http://schemas.microsoft.com/office/drawing/2014/main" id="{813EA973-04C3-5590-275D-E6C554F9E96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180" name="Group 1008">
          <a:extLst>
            <a:ext uri="{FF2B5EF4-FFF2-40B4-BE49-F238E27FC236}">
              <a16:creationId xmlns:a16="http://schemas.microsoft.com/office/drawing/2014/main" id="{0634EB74-E22D-406A-81C9-F70DDFDD19FF}"/>
            </a:ext>
          </a:extLst>
        </xdr:cNvPr>
        <xdr:cNvGrpSpPr>
          <a:grpSpLocks/>
        </xdr:cNvGrpSpPr>
      </xdr:nvGrpSpPr>
      <xdr:grpSpPr bwMode="auto">
        <a:xfrm>
          <a:off x="1803400" y="19224625"/>
          <a:ext cx="0" cy="104775"/>
          <a:chOff x="5475762" y="47760700"/>
          <a:chExt cx="314325" cy="230209"/>
        </a:xfrm>
      </xdr:grpSpPr>
      <xdr:cxnSp macro="">
        <xdr:nvCxnSpPr>
          <xdr:cNvPr id="2181" name="Straight Connector 2180">
            <a:extLst>
              <a:ext uri="{FF2B5EF4-FFF2-40B4-BE49-F238E27FC236}">
                <a16:creationId xmlns:a16="http://schemas.microsoft.com/office/drawing/2014/main" id="{A8C858A5-28A6-E098-3018-8CD10D145E4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182" name="Straight Connector 529">
            <a:extLst>
              <a:ext uri="{FF2B5EF4-FFF2-40B4-BE49-F238E27FC236}">
                <a16:creationId xmlns:a16="http://schemas.microsoft.com/office/drawing/2014/main" id="{83AEECCD-A639-272B-2169-05ED2D3BABC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183" name="Straight Connector 531">
            <a:extLst>
              <a:ext uri="{FF2B5EF4-FFF2-40B4-BE49-F238E27FC236}">
                <a16:creationId xmlns:a16="http://schemas.microsoft.com/office/drawing/2014/main" id="{4301D94F-F478-64F5-7DDF-829AC481B59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184" name="Straight Connector 533">
            <a:extLst>
              <a:ext uri="{FF2B5EF4-FFF2-40B4-BE49-F238E27FC236}">
                <a16:creationId xmlns:a16="http://schemas.microsoft.com/office/drawing/2014/main" id="{90B258BA-6BEC-0816-A1FE-D3242261884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85" name="Straight Connector 535">
            <a:extLst>
              <a:ext uri="{FF2B5EF4-FFF2-40B4-BE49-F238E27FC236}">
                <a16:creationId xmlns:a16="http://schemas.microsoft.com/office/drawing/2014/main" id="{1BDFF054-538B-7427-4DAF-51C951938C4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86" name="Straight Connector 537">
            <a:extLst>
              <a:ext uri="{FF2B5EF4-FFF2-40B4-BE49-F238E27FC236}">
                <a16:creationId xmlns:a16="http://schemas.microsoft.com/office/drawing/2014/main" id="{2FAC3B7C-ACBC-42C7-23BE-483ED054EE35}"/>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187" name="Group 1008">
          <a:extLst>
            <a:ext uri="{FF2B5EF4-FFF2-40B4-BE49-F238E27FC236}">
              <a16:creationId xmlns:a16="http://schemas.microsoft.com/office/drawing/2014/main" id="{6094E2B1-C172-4A5C-B19A-3285A77BD97C}"/>
            </a:ext>
          </a:extLst>
        </xdr:cNvPr>
        <xdr:cNvGrpSpPr>
          <a:grpSpLocks/>
        </xdr:cNvGrpSpPr>
      </xdr:nvGrpSpPr>
      <xdr:grpSpPr bwMode="auto">
        <a:xfrm>
          <a:off x="1803400" y="19224625"/>
          <a:ext cx="0" cy="104775"/>
          <a:chOff x="5475762" y="47760700"/>
          <a:chExt cx="314325" cy="230209"/>
        </a:xfrm>
      </xdr:grpSpPr>
      <xdr:cxnSp macro="">
        <xdr:nvCxnSpPr>
          <xdr:cNvPr id="2188" name="Straight Connector 2187">
            <a:extLst>
              <a:ext uri="{FF2B5EF4-FFF2-40B4-BE49-F238E27FC236}">
                <a16:creationId xmlns:a16="http://schemas.microsoft.com/office/drawing/2014/main" id="{97494391-B9F9-3728-8C83-DD7721EA5F5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189" name="Straight Connector 529">
            <a:extLst>
              <a:ext uri="{FF2B5EF4-FFF2-40B4-BE49-F238E27FC236}">
                <a16:creationId xmlns:a16="http://schemas.microsoft.com/office/drawing/2014/main" id="{9346B456-6FBA-4AF2-D8A6-E348BEDC784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190" name="Straight Connector 531">
            <a:extLst>
              <a:ext uri="{FF2B5EF4-FFF2-40B4-BE49-F238E27FC236}">
                <a16:creationId xmlns:a16="http://schemas.microsoft.com/office/drawing/2014/main" id="{358647B3-CEB7-3AF7-581B-13572982B4B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191" name="Straight Connector 533">
            <a:extLst>
              <a:ext uri="{FF2B5EF4-FFF2-40B4-BE49-F238E27FC236}">
                <a16:creationId xmlns:a16="http://schemas.microsoft.com/office/drawing/2014/main" id="{38EC2609-87A7-57AE-2C99-E3EAFDCFB03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92" name="Straight Connector 535">
            <a:extLst>
              <a:ext uri="{FF2B5EF4-FFF2-40B4-BE49-F238E27FC236}">
                <a16:creationId xmlns:a16="http://schemas.microsoft.com/office/drawing/2014/main" id="{2809DD7D-EE51-3001-AD24-F8A14BCA913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93" name="Straight Connector 537">
            <a:extLst>
              <a:ext uri="{FF2B5EF4-FFF2-40B4-BE49-F238E27FC236}">
                <a16:creationId xmlns:a16="http://schemas.microsoft.com/office/drawing/2014/main" id="{587C2879-EBD1-EC27-6DC5-04D7976583C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194" name="Group 1008">
          <a:extLst>
            <a:ext uri="{FF2B5EF4-FFF2-40B4-BE49-F238E27FC236}">
              <a16:creationId xmlns:a16="http://schemas.microsoft.com/office/drawing/2014/main" id="{08B56EA1-E9AE-4F3A-B2B9-F71029518E38}"/>
            </a:ext>
          </a:extLst>
        </xdr:cNvPr>
        <xdr:cNvGrpSpPr>
          <a:grpSpLocks/>
        </xdr:cNvGrpSpPr>
      </xdr:nvGrpSpPr>
      <xdr:grpSpPr bwMode="auto">
        <a:xfrm>
          <a:off x="1803400" y="19224625"/>
          <a:ext cx="0" cy="104775"/>
          <a:chOff x="5475762" y="47760700"/>
          <a:chExt cx="314325" cy="230209"/>
        </a:xfrm>
      </xdr:grpSpPr>
      <xdr:cxnSp macro="">
        <xdr:nvCxnSpPr>
          <xdr:cNvPr id="2195" name="Straight Connector 2194">
            <a:extLst>
              <a:ext uri="{FF2B5EF4-FFF2-40B4-BE49-F238E27FC236}">
                <a16:creationId xmlns:a16="http://schemas.microsoft.com/office/drawing/2014/main" id="{BEA3479F-81F5-1430-22EA-7603F1FAA7A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196" name="Straight Connector 529">
            <a:extLst>
              <a:ext uri="{FF2B5EF4-FFF2-40B4-BE49-F238E27FC236}">
                <a16:creationId xmlns:a16="http://schemas.microsoft.com/office/drawing/2014/main" id="{0A495F9F-62BC-058A-1381-0C5DD6AE9EA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197" name="Straight Connector 531">
            <a:extLst>
              <a:ext uri="{FF2B5EF4-FFF2-40B4-BE49-F238E27FC236}">
                <a16:creationId xmlns:a16="http://schemas.microsoft.com/office/drawing/2014/main" id="{1EB4A555-815F-BBD9-D1D2-D6802259C23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198" name="Straight Connector 533">
            <a:extLst>
              <a:ext uri="{FF2B5EF4-FFF2-40B4-BE49-F238E27FC236}">
                <a16:creationId xmlns:a16="http://schemas.microsoft.com/office/drawing/2014/main" id="{CAF0D6F0-6688-10E1-D418-D11C8427838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199" name="Straight Connector 535">
            <a:extLst>
              <a:ext uri="{FF2B5EF4-FFF2-40B4-BE49-F238E27FC236}">
                <a16:creationId xmlns:a16="http://schemas.microsoft.com/office/drawing/2014/main" id="{488E7372-424B-5AAB-19DF-A00F403D8AD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00" name="Straight Connector 537">
            <a:extLst>
              <a:ext uri="{FF2B5EF4-FFF2-40B4-BE49-F238E27FC236}">
                <a16:creationId xmlns:a16="http://schemas.microsoft.com/office/drawing/2014/main" id="{1FE12E66-3F9E-82EB-CEAC-317BDFADC13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96</xdr:row>
      <xdr:rowOff>104775</xdr:rowOff>
    </xdr:from>
    <xdr:to>
      <xdr:col>6</xdr:col>
      <xdr:colOff>0</xdr:colOff>
      <xdr:row>97</xdr:row>
      <xdr:rowOff>19050</xdr:rowOff>
    </xdr:to>
    <xdr:grpSp>
      <xdr:nvGrpSpPr>
        <xdr:cNvPr id="2201" name="Group 1008">
          <a:extLst>
            <a:ext uri="{FF2B5EF4-FFF2-40B4-BE49-F238E27FC236}">
              <a16:creationId xmlns:a16="http://schemas.microsoft.com/office/drawing/2014/main" id="{97F6F6DA-A208-41C7-B26D-8ED073578234}"/>
            </a:ext>
          </a:extLst>
        </xdr:cNvPr>
        <xdr:cNvGrpSpPr>
          <a:grpSpLocks/>
        </xdr:cNvGrpSpPr>
      </xdr:nvGrpSpPr>
      <xdr:grpSpPr bwMode="auto">
        <a:xfrm>
          <a:off x="1803400" y="19224625"/>
          <a:ext cx="0" cy="104775"/>
          <a:chOff x="5475762" y="47760700"/>
          <a:chExt cx="314325" cy="230209"/>
        </a:xfrm>
      </xdr:grpSpPr>
      <xdr:cxnSp macro="">
        <xdr:nvCxnSpPr>
          <xdr:cNvPr id="2202" name="Straight Connector 2201">
            <a:extLst>
              <a:ext uri="{FF2B5EF4-FFF2-40B4-BE49-F238E27FC236}">
                <a16:creationId xmlns:a16="http://schemas.microsoft.com/office/drawing/2014/main" id="{B6C75E10-6DEA-642E-B3F1-9D901C71DDC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03" name="Straight Connector 529">
            <a:extLst>
              <a:ext uri="{FF2B5EF4-FFF2-40B4-BE49-F238E27FC236}">
                <a16:creationId xmlns:a16="http://schemas.microsoft.com/office/drawing/2014/main" id="{71C4F983-385A-C3A1-AFD6-8710D84A1CF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204" name="Straight Connector 531">
            <a:extLst>
              <a:ext uri="{FF2B5EF4-FFF2-40B4-BE49-F238E27FC236}">
                <a16:creationId xmlns:a16="http://schemas.microsoft.com/office/drawing/2014/main" id="{2ECC2006-46F8-7940-BE9C-AEF1DD14959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205" name="Straight Connector 533">
            <a:extLst>
              <a:ext uri="{FF2B5EF4-FFF2-40B4-BE49-F238E27FC236}">
                <a16:creationId xmlns:a16="http://schemas.microsoft.com/office/drawing/2014/main" id="{42C0B43B-1000-97DD-CD30-EEF9A001B2B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06" name="Straight Connector 535">
            <a:extLst>
              <a:ext uri="{FF2B5EF4-FFF2-40B4-BE49-F238E27FC236}">
                <a16:creationId xmlns:a16="http://schemas.microsoft.com/office/drawing/2014/main" id="{D16A31C1-86E5-ABF6-7E2D-AC5D8ACD84E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07" name="Straight Connector 537">
            <a:extLst>
              <a:ext uri="{FF2B5EF4-FFF2-40B4-BE49-F238E27FC236}">
                <a16:creationId xmlns:a16="http://schemas.microsoft.com/office/drawing/2014/main" id="{6E4E714E-3F35-1855-5E2C-5D74C781F83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93</xdr:row>
      <xdr:rowOff>57150</xdr:rowOff>
    </xdr:from>
    <xdr:to>
      <xdr:col>17</xdr:col>
      <xdr:colOff>0</xdr:colOff>
      <xdr:row>95</xdr:row>
      <xdr:rowOff>0</xdr:rowOff>
    </xdr:to>
    <xdr:sp macro="" textlink="">
      <xdr:nvSpPr>
        <xdr:cNvPr id="2208" name="AutoShape 46">
          <a:extLst>
            <a:ext uri="{FF2B5EF4-FFF2-40B4-BE49-F238E27FC236}">
              <a16:creationId xmlns:a16="http://schemas.microsoft.com/office/drawing/2014/main" id="{81F9A224-5CE7-4C66-8D0F-6FB763F15D6B}"/>
            </a:ext>
          </a:extLst>
        </xdr:cNvPr>
        <xdr:cNvSpPr>
          <a:spLocks noChangeArrowheads="1"/>
        </xdr:cNvSpPr>
      </xdr:nvSpPr>
      <xdr:spPr bwMode="auto">
        <a:xfrm>
          <a:off x="4895850" y="1782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93</xdr:row>
      <xdr:rowOff>57150</xdr:rowOff>
    </xdr:from>
    <xdr:to>
      <xdr:col>19</xdr:col>
      <xdr:colOff>0</xdr:colOff>
      <xdr:row>95</xdr:row>
      <xdr:rowOff>0</xdr:rowOff>
    </xdr:to>
    <xdr:sp macro="" textlink="">
      <xdr:nvSpPr>
        <xdr:cNvPr id="2209" name="AutoShape 46">
          <a:extLst>
            <a:ext uri="{FF2B5EF4-FFF2-40B4-BE49-F238E27FC236}">
              <a16:creationId xmlns:a16="http://schemas.microsoft.com/office/drawing/2014/main" id="{98FBE6CB-FCBD-40B7-B8F0-D47D50F5EF29}"/>
            </a:ext>
          </a:extLst>
        </xdr:cNvPr>
        <xdr:cNvSpPr>
          <a:spLocks noChangeArrowheads="1"/>
        </xdr:cNvSpPr>
      </xdr:nvSpPr>
      <xdr:spPr bwMode="auto">
        <a:xfrm>
          <a:off x="5467350" y="1782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93</xdr:row>
      <xdr:rowOff>57150</xdr:rowOff>
    </xdr:from>
    <xdr:to>
      <xdr:col>21</xdr:col>
      <xdr:colOff>0</xdr:colOff>
      <xdr:row>95</xdr:row>
      <xdr:rowOff>0</xdr:rowOff>
    </xdr:to>
    <xdr:sp macro="" textlink="">
      <xdr:nvSpPr>
        <xdr:cNvPr id="2210" name="AutoShape 46">
          <a:extLst>
            <a:ext uri="{FF2B5EF4-FFF2-40B4-BE49-F238E27FC236}">
              <a16:creationId xmlns:a16="http://schemas.microsoft.com/office/drawing/2014/main" id="{B1D80ED9-B840-4EB3-BD0A-55AD4C87B3B2}"/>
            </a:ext>
          </a:extLst>
        </xdr:cNvPr>
        <xdr:cNvSpPr>
          <a:spLocks noChangeArrowheads="1"/>
        </xdr:cNvSpPr>
      </xdr:nvSpPr>
      <xdr:spPr bwMode="auto">
        <a:xfrm>
          <a:off x="6038850" y="1782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93</xdr:row>
      <xdr:rowOff>57150</xdr:rowOff>
    </xdr:from>
    <xdr:to>
      <xdr:col>23</xdr:col>
      <xdr:colOff>0</xdr:colOff>
      <xdr:row>95</xdr:row>
      <xdr:rowOff>0</xdr:rowOff>
    </xdr:to>
    <xdr:sp macro="" textlink="">
      <xdr:nvSpPr>
        <xdr:cNvPr id="2211" name="AutoShape 46">
          <a:extLst>
            <a:ext uri="{FF2B5EF4-FFF2-40B4-BE49-F238E27FC236}">
              <a16:creationId xmlns:a16="http://schemas.microsoft.com/office/drawing/2014/main" id="{22285D65-BC26-4367-B366-2F8B06B116B5}"/>
            </a:ext>
          </a:extLst>
        </xdr:cNvPr>
        <xdr:cNvSpPr>
          <a:spLocks noChangeArrowheads="1"/>
        </xdr:cNvSpPr>
      </xdr:nvSpPr>
      <xdr:spPr bwMode="auto">
        <a:xfrm>
          <a:off x="6725816" y="18174089"/>
          <a:ext cx="281863" cy="33162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24</xdr:col>
      <xdr:colOff>0</xdr:colOff>
      <xdr:row>93</xdr:row>
      <xdr:rowOff>57150</xdr:rowOff>
    </xdr:from>
    <xdr:to>
      <xdr:col>25</xdr:col>
      <xdr:colOff>0</xdr:colOff>
      <xdr:row>95</xdr:row>
      <xdr:rowOff>0</xdr:rowOff>
    </xdr:to>
    <xdr:sp macro="" textlink="">
      <xdr:nvSpPr>
        <xdr:cNvPr id="2212" name="AutoShape 46">
          <a:extLst>
            <a:ext uri="{FF2B5EF4-FFF2-40B4-BE49-F238E27FC236}">
              <a16:creationId xmlns:a16="http://schemas.microsoft.com/office/drawing/2014/main" id="{69BF78EB-B3F9-49D6-9724-DE096FCF2776}"/>
            </a:ext>
          </a:extLst>
        </xdr:cNvPr>
        <xdr:cNvSpPr>
          <a:spLocks noChangeArrowheads="1"/>
        </xdr:cNvSpPr>
      </xdr:nvSpPr>
      <xdr:spPr bwMode="auto">
        <a:xfrm>
          <a:off x="7181850" y="1782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26</xdr:col>
      <xdr:colOff>0</xdr:colOff>
      <xdr:row>93</xdr:row>
      <xdr:rowOff>57150</xdr:rowOff>
    </xdr:from>
    <xdr:to>
      <xdr:col>27</xdr:col>
      <xdr:colOff>0</xdr:colOff>
      <xdr:row>95</xdr:row>
      <xdr:rowOff>0</xdr:rowOff>
    </xdr:to>
    <xdr:sp macro="" textlink="">
      <xdr:nvSpPr>
        <xdr:cNvPr id="2213" name="AutoShape 46">
          <a:extLst>
            <a:ext uri="{FF2B5EF4-FFF2-40B4-BE49-F238E27FC236}">
              <a16:creationId xmlns:a16="http://schemas.microsoft.com/office/drawing/2014/main" id="{7E645E88-EBF7-4796-BD68-FDE486E5DC9E}"/>
            </a:ext>
          </a:extLst>
        </xdr:cNvPr>
        <xdr:cNvSpPr>
          <a:spLocks noChangeArrowheads="1"/>
        </xdr:cNvSpPr>
      </xdr:nvSpPr>
      <xdr:spPr bwMode="auto">
        <a:xfrm>
          <a:off x="7753350" y="1782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28</xdr:col>
      <xdr:colOff>0</xdr:colOff>
      <xdr:row>93</xdr:row>
      <xdr:rowOff>57150</xdr:rowOff>
    </xdr:from>
    <xdr:to>
      <xdr:col>29</xdr:col>
      <xdr:colOff>0</xdr:colOff>
      <xdr:row>95</xdr:row>
      <xdr:rowOff>0</xdr:rowOff>
    </xdr:to>
    <xdr:sp macro="" textlink="">
      <xdr:nvSpPr>
        <xdr:cNvPr id="2214" name="AutoShape 46">
          <a:extLst>
            <a:ext uri="{FF2B5EF4-FFF2-40B4-BE49-F238E27FC236}">
              <a16:creationId xmlns:a16="http://schemas.microsoft.com/office/drawing/2014/main" id="{83EE9D46-48DC-4109-A3CD-80BB24AE4CBC}"/>
            </a:ext>
          </a:extLst>
        </xdr:cNvPr>
        <xdr:cNvSpPr>
          <a:spLocks noChangeArrowheads="1"/>
        </xdr:cNvSpPr>
      </xdr:nvSpPr>
      <xdr:spPr bwMode="auto">
        <a:xfrm>
          <a:off x="8382000" y="1782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30</xdr:col>
      <xdr:colOff>0</xdr:colOff>
      <xdr:row>93</xdr:row>
      <xdr:rowOff>57150</xdr:rowOff>
    </xdr:from>
    <xdr:to>
      <xdr:col>31</xdr:col>
      <xdr:colOff>0</xdr:colOff>
      <xdr:row>95</xdr:row>
      <xdr:rowOff>0</xdr:rowOff>
    </xdr:to>
    <xdr:sp macro="" textlink="">
      <xdr:nvSpPr>
        <xdr:cNvPr id="2215" name="AutoShape 46">
          <a:extLst>
            <a:ext uri="{FF2B5EF4-FFF2-40B4-BE49-F238E27FC236}">
              <a16:creationId xmlns:a16="http://schemas.microsoft.com/office/drawing/2014/main" id="{8EDC9703-E0A5-4E6D-AF9C-AC649926D45B}"/>
            </a:ext>
          </a:extLst>
        </xdr:cNvPr>
        <xdr:cNvSpPr>
          <a:spLocks noChangeArrowheads="1"/>
        </xdr:cNvSpPr>
      </xdr:nvSpPr>
      <xdr:spPr bwMode="auto">
        <a:xfrm>
          <a:off x="8953500" y="1782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32</xdr:col>
      <xdr:colOff>0</xdr:colOff>
      <xdr:row>93</xdr:row>
      <xdr:rowOff>57150</xdr:rowOff>
    </xdr:from>
    <xdr:to>
      <xdr:col>33</xdr:col>
      <xdr:colOff>0</xdr:colOff>
      <xdr:row>95</xdr:row>
      <xdr:rowOff>0</xdr:rowOff>
    </xdr:to>
    <xdr:sp macro="" textlink="">
      <xdr:nvSpPr>
        <xdr:cNvPr id="2216" name="AutoShape 46">
          <a:extLst>
            <a:ext uri="{FF2B5EF4-FFF2-40B4-BE49-F238E27FC236}">
              <a16:creationId xmlns:a16="http://schemas.microsoft.com/office/drawing/2014/main" id="{987D1A91-B449-4244-A3F8-F40B50961467}"/>
            </a:ext>
          </a:extLst>
        </xdr:cNvPr>
        <xdr:cNvSpPr>
          <a:spLocks noChangeArrowheads="1"/>
        </xdr:cNvSpPr>
      </xdr:nvSpPr>
      <xdr:spPr bwMode="auto">
        <a:xfrm>
          <a:off x="9525000" y="1782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34</xdr:col>
      <xdr:colOff>0</xdr:colOff>
      <xdr:row>93</xdr:row>
      <xdr:rowOff>57150</xdr:rowOff>
    </xdr:from>
    <xdr:to>
      <xdr:col>35</xdr:col>
      <xdr:colOff>0</xdr:colOff>
      <xdr:row>95</xdr:row>
      <xdr:rowOff>0</xdr:rowOff>
    </xdr:to>
    <xdr:sp macro="" textlink="">
      <xdr:nvSpPr>
        <xdr:cNvPr id="2217" name="AutoShape 46">
          <a:extLst>
            <a:ext uri="{FF2B5EF4-FFF2-40B4-BE49-F238E27FC236}">
              <a16:creationId xmlns:a16="http://schemas.microsoft.com/office/drawing/2014/main" id="{80C2EC71-4BB5-43A4-8010-3ABF2FA92020}"/>
            </a:ext>
          </a:extLst>
        </xdr:cNvPr>
        <xdr:cNvSpPr>
          <a:spLocks noChangeArrowheads="1"/>
        </xdr:cNvSpPr>
      </xdr:nvSpPr>
      <xdr:spPr bwMode="auto">
        <a:xfrm>
          <a:off x="10945906" y="18291362"/>
          <a:ext cx="349623" cy="319367"/>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36</xdr:col>
      <xdr:colOff>0</xdr:colOff>
      <xdr:row>93</xdr:row>
      <xdr:rowOff>57150</xdr:rowOff>
    </xdr:from>
    <xdr:to>
      <xdr:col>37</xdr:col>
      <xdr:colOff>0</xdr:colOff>
      <xdr:row>95</xdr:row>
      <xdr:rowOff>0</xdr:rowOff>
    </xdr:to>
    <xdr:sp macro="" textlink="">
      <xdr:nvSpPr>
        <xdr:cNvPr id="2218" name="AutoShape 46">
          <a:extLst>
            <a:ext uri="{FF2B5EF4-FFF2-40B4-BE49-F238E27FC236}">
              <a16:creationId xmlns:a16="http://schemas.microsoft.com/office/drawing/2014/main" id="{FCC940AD-37C8-43D8-A592-40C3189C22C0}"/>
            </a:ext>
          </a:extLst>
        </xdr:cNvPr>
        <xdr:cNvSpPr>
          <a:spLocks noChangeArrowheads="1"/>
        </xdr:cNvSpPr>
      </xdr:nvSpPr>
      <xdr:spPr bwMode="auto">
        <a:xfrm>
          <a:off x="10668000" y="1782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38</xdr:col>
      <xdr:colOff>0</xdr:colOff>
      <xdr:row>93</xdr:row>
      <xdr:rowOff>57150</xdr:rowOff>
    </xdr:from>
    <xdr:to>
      <xdr:col>39</xdr:col>
      <xdr:colOff>0</xdr:colOff>
      <xdr:row>95</xdr:row>
      <xdr:rowOff>0</xdr:rowOff>
    </xdr:to>
    <xdr:sp macro="" textlink="">
      <xdr:nvSpPr>
        <xdr:cNvPr id="2219" name="AutoShape 46">
          <a:extLst>
            <a:ext uri="{FF2B5EF4-FFF2-40B4-BE49-F238E27FC236}">
              <a16:creationId xmlns:a16="http://schemas.microsoft.com/office/drawing/2014/main" id="{DA5E19A7-4AD7-45AA-9B69-ED4594768046}"/>
            </a:ext>
          </a:extLst>
        </xdr:cNvPr>
        <xdr:cNvSpPr>
          <a:spLocks noChangeArrowheads="1"/>
        </xdr:cNvSpPr>
      </xdr:nvSpPr>
      <xdr:spPr bwMode="auto">
        <a:xfrm>
          <a:off x="11239500" y="1782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40</xdr:col>
      <xdr:colOff>0</xdr:colOff>
      <xdr:row>93</xdr:row>
      <xdr:rowOff>57150</xdr:rowOff>
    </xdr:from>
    <xdr:to>
      <xdr:col>41</xdr:col>
      <xdr:colOff>0</xdr:colOff>
      <xdr:row>95</xdr:row>
      <xdr:rowOff>0</xdr:rowOff>
    </xdr:to>
    <xdr:sp macro="" textlink="">
      <xdr:nvSpPr>
        <xdr:cNvPr id="2220" name="AutoShape 46">
          <a:extLst>
            <a:ext uri="{FF2B5EF4-FFF2-40B4-BE49-F238E27FC236}">
              <a16:creationId xmlns:a16="http://schemas.microsoft.com/office/drawing/2014/main" id="{7DE15E40-E46E-45D1-BADD-F8E22F9C6ED1}"/>
            </a:ext>
          </a:extLst>
        </xdr:cNvPr>
        <xdr:cNvSpPr>
          <a:spLocks noChangeArrowheads="1"/>
        </xdr:cNvSpPr>
      </xdr:nvSpPr>
      <xdr:spPr bwMode="auto">
        <a:xfrm>
          <a:off x="11811000" y="1782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42</xdr:col>
      <xdr:colOff>0</xdr:colOff>
      <xdr:row>93</xdr:row>
      <xdr:rowOff>57150</xdr:rowOff>
    </xdr:from>
    <xdr:to>
      <xdr:col>43</xdr:col>
      <xdr:colOff>0</xdr:colOff>
      <xdr:row>95</xdr:row>
      <xdr:rowOff>0</xdr:rowOff>
    </xdr:to>
    <xdr:sp macro="" textlink="">
      <xdr:nvSpPr>
        <xdr:cNvPr id="2221" name="AutoShape 46">
          <a:extLst>
            <a:ext uri="{FF2B5EF4-FFF2-40B4-BE49-F238E27FC236}">
              <a16:creationId xmlns:a16="http://schemas.microsoft.com/office/drawing/2014/main" id="{D86AA60A-B234-4174-BCB8-30FBEDA2492F}"/>
            </a:ext>
          </a:extLst>
        </xdr:cNvPr>
        <xdr:cNvSpPr>
          <a:spLocks noChangeArrowheads="1"/>
        </xdr:cNvSpPr>
      </xdr:nvSpPr>
      <xdr:spPr bwMode="auto">
        <a:xfrm>
          <a:off x="12382500" y="17821275"/>
          <a:ext cx="285750" cy="3238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44</xdr:col>
      <xdr:colOff>0</xdr:colOff>
      <xdr:row>93</xdr:row>
      <xdr:rowOff>57150</xdr:rowOff>
    </xdr:from>
    <xdr:to>
      <xdr:col>45</xdr:col>
      <xdr:colOff>0</xdr:colOff>
      <xdr:row>95</xdr:row>
      <xdr:rowOff>0</xdr:rowOff>
    </xdr:to>
    <xdr:sp macro="" textlink="">
      <xdr:nvSpPr>
        <xdr:cNvPr id="2222" name="AutoShape 46">
          <a:extLst>
            <a:ext uri="{FF2B5EF4-FFF2-40B4-BE49-F238E27FC236}">
              <a16:creationId xmlns:a16="http://schemas.microsoft.com/office/drawing/2014/main" id="{A2D0D83D-2EB9-41B6-8EE9-3E510C64B908}"/>
            </a:ext>
          </a:extLst>
        </xdr:cNvPr>
        <xdr:cNvSpPr>
          <a:spLocks noChangeArrowheads="1"/>
        </xdr:cNvSpPr>
      </xdr:nvSpPr>
      <xdr:spPr bwMode="auto">
        <a:xfrm>
          <a:off x="12954000" y="17821275"/>
          <a:ext cx="285750" cy="32385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10</xdr:col>
      <xdr:colOff>0</xdr:colOff>
      <xdr:row>93</xdr:row>
      <xdr:rowOff>57150</xdr:rowOff>
    </xdr:from>
    <xdr:to>
      <xdr:col>11</xdr:col>
      <xdr:colOff>0</xdr:colOff>
      <xdr:row>95</xdr:row>
      <xdr:rowOff>0</xdr:rowOff>
    </xdr:to>
    <xdr:sp macro="" textlink="">
      <xdr:nvSpPr>
        <xdr:cNvPr id="2223" name="AutoShape 46">
          <a:extLst>
            <a:ext uri="{FF2B5EF4-FFF2-40B4-BE49-F238E27FC236}">
              <a16:creationId xmlns:a16="http://schemas.microsoft.com/office/drawing/2014/main" id="{06776669-05F0-4769-93BD-03FEB4A8F573}"/>
            </a:ext>
          </a:extLst>
        </xdr:cNvPr>
        <xdr:cNvSpPr>
          <a:spLocks noChangeArrowheads="1"/>
        </xdr:cNvSpPr>
      </xdr:nvSpPr>
      <xdr:spPr bwMode="auto">
        <a:xfrm>
          <a:off x="3098030" y="18683817"/>
          <a:ext cx="346364" cy="327698"/>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93</xdr:row>
      <xdr:rowOff>57150</xdr:rowOff>
    </xdr:from>
    <xdr:to>
      <xdr:col>13</xdr:col>
      <xdr:colOff>0</xdr:colOff>
      <xdr:row>95</xdr:row>
      <xdr:rowOff>0</xdr:rowOff>
    </xdr:to>
    <xdr:sp macro="" textlink="">
      <xdr:nvSpPr>
        <xdr:cNvPr id="2224" name="AutoShape 46">
          <a:extLst>
            <a:ext uri="{FF2B5EF4-FFF2-40B4-BE49-F238E27FC236}">
              <a16:creationId xmlns:a16="http://schemas.microsoft.com/office/drawing/2014/main" id="{963BDE6A-A2C7-4D21-A2CC-BEC52099A8DA}"/>
            </a:ext>
          </a:extLst>
        </xdr:cNvPr>
        <xdr:cNvSpPr>
          <a:spLocks noChangeArrowheads="1"/>
        </xdr:cNvSpPr>
      </xdr:nvSpPr>
      <xdr:spPr bwMode="auto">
        <a:xfrm>
          <a:off x="3752850" y="1782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93</xdr:row>
      <xdr:rowOff>57150</xdr:rowOff>
    </xdr:from>
    <xdr:to>
      <xdr:col>15</xdr:col>
      <xdr:colOff>0</xdr:colOff>
      <xdr:row>95</xdr:row>
      <xdr:rowOff>0</xdr:rowOff>
    </xdr:to>
    <xdr:sp macro="" textlink="">
      <xdr:nvSpPr>
        <xdr:cNvPr id="2225" name="AutoShape 46">
          <a:extLst>
            <a:ext uri="{FF2B5EF4-FFF2-40B4-BE49-F238E27FC236}">
              <a16:creationId xmlns:a16="http://schemas.microsoft.com/office/drawing/2014/main" id="{E0813ABB-635E-4617-AC17-8EEFCDF05CC0}"/>
            </a:ext>
          </a:extLst>
        </xdr:cNvPr>
        <xdr:cNvSpPr>
          <a:spLocks noChangeArrowheads="1"/>
        </xdr:cNvSpPr>
      </xdr:nvSpPr>
      <xdr:spPr bwMode="auto">
        <a:xfrm>
          <a:off x="4324350" y="17821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8</xdr:col>
      <xdr:colOff>0</xdr:colOff>
      <xdr:row>93</xdr:row>
      <xdr:rowOff>57150</xdr:rowOff>
    </xdr:from>
    <xdr:to>
      <xdr:col>9</xdr:col>
      <xdr:colOff>0</xdr:colOff>
      <xdr:row>95</xdr:row>
      <xdr:rowOff>0</xdr:rowOff>
    </xdr:to>
    <xdr:sp macro="" textlink="">
      <xdr:nvSpPr>
        <xdr:cNvPr id="2226" name="AutoShape 46">
          <a:extLst>
            <a:ext uri="{FF2B5EF4-FFF2-40B4-BE49-F238E27FC236}">
              <a16:creationId xmlns:a16="http://schemas.microsoft.com/office/drawing/2014/main" id="{F45AA2B9-DF68-4542-93A5-DC8F50C3A0F8}"/>
            </a:ext>
          </a:extLst>
        </xdr:cNvPr>
        <xdr:cNvSpPr>
          <a:spLocks noChangeArrowheads="1"/>
        </xdr:cNvSpPr>
      </xdr:nvSpPr>
      <xdr:spPr bwMode="auto">
        <a:xfrm>
          <a:off x="2409825" y="17821275"/>
          <a:ext cx="48577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93</xdr:row>
      <xdr:rowOff>115137</xdr:rowOff>
    </xdr:from>
    <xdr:to>
      <xdr:col>7</xdr:col>
      <xdr:colOff>0</xdr:colOff>
      <xdr:row>95</xdr:row>
      <xdr:rowOff>0</xdr:rowOff>
    </xdr:to>
    <xdr:sp macro="" textlink="">
      <xdr:nvSpPr>
        <xdr:cNvPr id="2227" name="AutoShape 46">
          <a:extLst>
            <a:ext uri="{FF2B5EF4-FFF2-40B4-BE49-F238E27FC236}">
              <a16:creationId xmlns:a16="http://schemas.microsoft.com/office/drawing/2014/main" id="{1D5B3473-0DDC-4043-959F-24EFCFE2C164}"/>
            </a:ext>
          </a:extLst>
        </xdr:cNvPr>
        <xdr:cNvSpPr>
          <a:spLocks noChangeArrowheads="1"/>
        </xdr:cNvSpPr>
      </xdr:nvSpPr>
      <xdr:spPr bwMode="auto">
        <a:xfrm>
          <a:off x="1779396" y="18421978"/>
          <a:ext cx="345412" cy="26167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xdr:col>
      <xdr:colOff>0</xdr:colOff>
      <xdr:row>93</xdr:row>
      <xdr:rowOff>57150</xdr:rowOff>
    </xdr:from>
    <xdr:to>
      <xdr:col>5</xdr:col>
      <xdr:colOff>0</xdr:colOff>
      <xdr:row>95</xdr:row>
      <xdr:rowOff>0</xdr:rowOff>
    </xdr:to>
    <xdr:sp macro="" textlink="">
      <xdr:nvSpPr>
        <xdr:cNvPr id="2228" name="AutoShape 46">
          <a:extLst>
            <a:ext uri="{FF2B5EF4-FFF2-40B4-BE49-F238E27FC236}">
              <a16:creationId xmlns:a16="http://schemas.microsoft.com/office/drawing/2014/main" id="{C65CCE24-D67F-4D71-9292-9C260408530F}"/>
            </a:ext>
          </a:extLst>
        </xdr:cNvPr>
        <xdr:cNvSpPr>
          <a:spLocks noChangeArrowheads="1"/>
        </xdr:cNvSpPr>
      </xdr:nvSpPr>
      <xdr:spPr bwMode="auto">
        <a:xfrm>
          <a:off x="1095375" y="17821275"/>
          <a:ext cx="4381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xdr:col>
      <xdr:colOff>0</xdr:colOff>
      <xdr:row>93</xdr:row>
      <xdr:rowOff>57150</xdr:rowOff>
    </xdr:from>
    <xdr:to>
      <xdr:col>3</xdr:col>
      <xdr:colOff>0</xdr:colOff>
      <xdr:row>95</xdr:row>
      <xdr:rowOff>0</xdr:rowOff>
    </xdr:to>
    <xdr:sp macro="" textlink="">
      <xdr:nvSpPr>
        <xdr:cNvPr id="2229" name="AutoShape 46">
          <a:extLst>
            <a:ext uri="{FF2B5EF4-FFF2-40B4-BE49-F238E27FC236}">
              <a16:creationId xmlns:a16="http://schemas.microsoft.com/office/drawing/2014/main" id="{560E9A82-F28E-45C1-9F6A-DF2588E3F784}"/>
            </a:ext>
          </a:extLst>
        </xdr:cNvPr>
        <xdr:cNvSpPr>
          <a:spLocks noChangeArrowheads="1"/>
        </xdr:cNvSpPr>
      </xdr:nvSpPr>
      <xdr:spPr bwMode="auto">
        <a:xfrm>
          <a:off x="523875" y="17821275"/>
          <a:ext cx="285750" cy="323850"/>
        </a:xfrm>
        <a:prstGeom prst="triangle">
          <a:avLst>
            <a:gd name="adj" fmla="val 50000"/>
          </a:avLst>
        </a:prstGeom>
        <a:solidFill>
          <a:srgbClr val="FF0000"/>
        </a:solidFill>
        <a:ln w="9525">
          <a:solidFill>
            <a:srgbClr val="000000"/>
          </a:solidFill>
          <a:miter lim="800000"/>
          <a:headEnd/>
          <a:tailEnd/>
        </a:ln>
      </xdr:spPr>
      <xdr:txBody>
        <a:bodyPr/>
        <a:lstStyle/>
        <a:p>
          <a:endParaRPr lang="en-IN"/>
        </a:p>
      </xdr:txBody>
    </xdr:sp>
    <xdr:clientData/>
  </xdr:twoCellAnchor>
  <xdr:twoCellAnchor>
    <xdr:from>
      <xdr:col>6</xdr:col>
      <xdr:colOff>0</xdr:colOff>
      <xdr:row>104</xdr:row>
      <xdr:rowOff>104775</xdr:rowOff>
    </xdr:from>
    <xdr:to>
      <xdr:col>6</xdr:col>
      <xdr:colOff>0</xdr:colOff>
      <xdr:row>105</xdr:row>
      <xdr:rowOff>19050</xdr:rowOff>
    </xdr:to>
    <xdr:grpSp>
      <xdr:nvGrpSpPr>
        <xdr:cNvPr id="2230" name="Group 1008">
          <a:extLst>
            <a:ext uri="{FF2B5EF4-FFF2-40B4-BE49-F238E27FC236}">
              <a16:creationId xmlns:a16="http://schemas.microsoft.com/office/drawing/2014/main" id="{F8AF1D0C-F282-4EE0-B2EC-A9F00ACADEBA}"/>
            </a:ext>
          </a:extLst>
        </xdr:cNvPr>
        <xdr:cNvGrpSpPr>
          <a:grpSpLocks/>
        </xdr:cNvGrpSpPr>
      </xdr:nvGrpSpPr>
      <xdr:grpSpPr bwMode="auto">
        <a:xfrm>
          <a:off x="1803400" y="20812125"/>
          <a:ext cx="0" cy="104775"/>
          <a:chOff x="5475762" y="47760700"/>
          <a:chExt cx="314325" cy="230209"/>
        </a:xfrm>
      </xdr:grpSpPr>
      <xdr:cxnSp macro="">
        <xdr:nvCxnSpPr>
          <xdr:cNvPr id="2231" name="Straight Connector 2230">
            <a:extLst>
              <a:ext uri="{FF2B5EF4-FFF2-40B4-BE49-F238E27FC236}">
                <a16:creationId xmlns:a16="http://schemas.microsoft.com/office/drawing/2014/main" id="{3BB2C9B3-AA5D-7E28-8409-EAF9621D322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32" name="Straight Connector 529">
            <a:extLst>
              <a:ext uri="{FF2B5EF4-FFF2-40B4-BE49-F238E27FC236}">
                <a16:creationId xmlns:a16="http://schemas.microsoft.com/office/drawing/2014/main" id="{5D95D7A0-08AE-0111-75B9-9E8EEB2D612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233" name="Straight Connector 531">
            <a:extLst>
              <a:ext uri="{FF2B5EF4-FFF2-40B4-BE49-F238E27FC236}">
                <a16:creationId xmlns:a16="http://schemas.microsoft.com/office/drawing/2014/main" id="{8118319F-274D-DF4F-02B4-EBCA3D24B0A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234" name="Straight Connector 533">
            <a:extLst>
              <a:ext uri="{FF2B5EF4-FFF2-40B4-BE49-F238E27FC236}">
                <a16:creationId xmlns:a16="http://schemas.microsoft.com/office/drawing/2014/main" id="{90484F94-16DA-B23E-F880-3D8B2F05D79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35" name="Straight Connector 535">
            <a:extLst>
              <a:ext uri="{FF2B5EF4-FFF2-40B4-BE49-F238E27FC236}">
                <a16:creationId xmlns:a16="http://schemas.microsoft.com/office/drawing/2014/main" id="{9146CB67-8652-6A7C-3A99-7BB4C7033F3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36" name="Straight Connector 537">
            <a:extLst>
              <a:ext uri="{FF2B5EF4-FFF2-40B4-BE49-F238E27FC236}">
                <a16:creationId xmlns:a16="http://schemas.microsoft.com/office/drawing/2014/main" id="{0073A1B3-ECFE-7B45-1F18-290D72A5901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237" name="Group 1008">
          <a:extLst>
            <a:ext uri="{FF2B5EF4-FFF2-40B4-BE49-F238E27FC236}">
              <a16:creationId xmlns:a16="http://schemas.microsoft.com/office/drawing/2014/main" id="{1D927FA2-6E82-436C-916C-66697B640AA9}"/>
            </a:ext>
          </a:extLst>
        </xdr:cNvPr>
        <xdr:cNvGrpSpPr>
          <a:grpSpLocks/>
        </xdr:cNvGrpSpPr>
      </xdr:nvGrpSpPr>
      <xdr:grpSpPr bwMode="auto">
        <a:xfrm>
          <a:off x="1803400" y="20812125"/>
          <a:ext cx="0" cy="104775"/>
          <a:chOff x="5475762" y="47760700"/>
          <a:chExt cx="314325" cy="230209"/>
        </a:xfrm>
      </xdr:grpSpPr>
      <xdr:cxnSp macro="">
        <xdr:nvCxnSpPr>
          <xdr:cNvPr id="2238" name="Straight Connector 2237">
            <a:extLst>
              <a:ext uri="{FF2B5EF4-FFF2-40B4-BE49-F238E27FC236}">
                <a16:creationId xmlns:a16="http://schemas.microsoft.com/office/drawing/2014/main" id="{55811BA0-6379-7AD6-1AE4-8B6963279A2F}"/>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39" name="Straight Connector 529">
            <a:extLst>
              <a:ext uri="{FF2B5EF4-FFF2-40B4-BE49-F238E27FC236}">
                <a16:creationId xmlns:a16="http://schemas.microsoft.com/office/drawing/2014/main" id="{9C493A58-E10B-51D7-9C09-334916519B6C}"/>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2240" name="Straight Connector 531">
            <a:extLst>
              <a:ext uri="{FF2B5EF4-FFF2-40B4-BE49-F238E27FC236}">
                <a16:creationId xmlns:a16="http://schemas.microsoft.com/office/drawing/2014/main" id="{93D46585-6437-8A1B-F0DE-B108F5ABF26E}"/>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2241" name="Straight Connector 533">
            <a:extLst>
              <a:ext uri="{FF2B5EF4-FFF2-40B4-BE49-F238E27FC236}">
                <a16:creationId xmlns:a16="http://schemas.microsoft.com/office/drawing/2014/main" id="{CB5384D6-04C3-5BB4-49DA-93C0B71ACECA}"/>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242" name="Straight Connector 535">
            <a:extLst>
              <a:ext uri="{FF2B5EF4-FFF2-40B4-BE49-F238E27FC236}">
                <a16:creationId xmlns:a16="http://schemas.microsoft.com/office/drawing/2014/main" id="{C5DBBD46-B62F-5162-A96A-1E2577F4FE96}"/>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243" name="Straight Connector 537">
            <a:extLst>
              <a:ext uri="{FF2B5EF4-FFF2-40B4-BE49-F238E27FC236}">
                <a16:creationId xmlns:a16="http://schemas.microsoft.com/office/drawing/2014/main" id="{DAD5DB47-5364-2C37-D5C6-C6A0569812C2}"/>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133350</xdr:rowOff>
    </xdr:from>
    <xdr:to>
      <xdr:col>6</xdr:col>
      <xdr:colOff>0</xdr:colOff>
      <xdr:row>105</xdr:row>
      <xdr:rowOff>47625</xdr:rowOff>
    </xdr:to>
    <xdr:grpSp>
      <xdr:nvGrpSpPr>
        <xdr:cNvPr id="2244" name="Group 1008">
          <a:extLst>
            <a:ext uri="{FF2B5EF4-FFF2-40B4-BE49-F238E27FC236}">
              <a16:creationId xmlns:a16="http://schemas.microsoft.com/office/drawing/2014/main" id="{78FC80BB-AFAC-4307-93F0-063957337BA6}"/>
            </a:ext>
          </a:extLst>
        </xdr:cNvPr>
        <xdr:cNvGrpSpPr>
          <a:grpSpLocks/>
        </xdr:cNvGrpSpPr>
      </xdr:nvGrpSpPr>
      <xdr:grpSpPr bwMode="auto">
        <a:xfrm>
          <a:off x="1803400" y="20840700"/>
          <a:ext cx="0" cy="104775"/>
          <a:chOff x="5475762" y="47760700"/>
          <a:chExt cx="314325" cy="230209"/>
        </a:xfrm>
      </xdr:grpSpPr>
      <xdr:cxnSp macro="">
        <xdr:nvCxnSpPr>
          <xdr:cNvPr id="2245" name="Straight Connector 2244">
            <a:extLst>
              <a:ext uri="{FF2B5EF4-FFF2-40B4-BE49-F238E27FC236}">
                <a16:creationId xmlns:a16="http://schemas.microsoft.com/office/drawing/2014/main" id="{E3210B86-6145-1D2D-495E-B5510DDD164F}"/>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46" name="Straight Connector 529">
            <a:extLst>
              <a:ext uri="{FF2B5EF4-FFF2-40B4-BE49-F238E27FC236}">
                <a16:creationId xmlns:a16="http://schemas.microsoft.com/office/drawing/2014/main" id="{644ADAD8-B01E-04BD-B9F2-CB990E89CA50}"/>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2247" name="Straight Connector 531">
            <a:extLst>
              <a:ext uri="{FF2B5EF4-FFF2-40B4-BE49-F238E27FC236}">
                <a16:creationId xmlns:a16="http://schemas.microsoft.com/office/drawing/2014/main" id="{5DE8C83C-D83D-A606-7814-259265F8CE9A}"/>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2248" name="Straight Connector 533">
            <a:extLst>
              <a:ext uri="{FF2B5EF4-FFF2-40B4-BE49-F238E27FC236}">
                <a16:creationId xmlns:a16="http://schemas.microsoft.com/office/drawing/2014/main" id="{A4422A4D-E811-1641-683F-939AEC296DFE}"/>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249" name="Straight Connector 535">
            <a:extLst>
              <a:ext uri="{FF2B5EF4-FFF2-40B4-BE49-F238E27FC236}">
                <a16:creationId xmlns:a16="http://schemas.microsoft.com/office/drawing/2014/main" id="{AD7778AD-B153-5A92-7FBA-9E15F10B7E30}"/>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250" name="Straight Connector 537">
            <a:extLst>
              <a:ext uri="{FF2B5EF4-FFF2-40B4-BE49-F238E27FC236}">
                <a16:creationId xmlns:a16="http://schemas.microsoft.com/office/drawing/2014/main" id="{ABF1C027-3C5C-A243-4DB3-2AE99B75B80F}"/>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133350</xdr:rowOff>
    </xdr:from>
    <xdr:to>
      <xdr:col>6</xdr:col>
      <xdr:colOff>0</xdr:colOff>
      <xdr:row>105</xdr:row>
      <xdr:rowOff>57150</xdr:rowOff>
    </xdr:to>
    <xdr:grpSp>
      <xdr:nvGrpSpPr>
        <xdr:cNvPr id="2251" name="Group 1008">
          <a:extLst>
            <a:ext uri="{FF2B5EF4-FFF2-40B4-BE49-F238E27FC236}">
              <a16:creationId xmlns:a16="http://schemas.microsoft.com/office/drawing/2014/main" id="{85E9F6CF-BB66-421A-BA0A-A0B0038FB068}"/>
            </a:ext>
          </a:extLst>
        </xdr:cNvPr>
        <xdr:cNvGrpSpPr>
          <a:grpSpLocks/>
        </xdr:cNvGrpSpPr>
      </xdr:nvGrpSpPr>
      <xdr:grpSpPr bwMode="auto">
        <a:xfrm>
          <a:off x="1803400" y="20840700"/>
          <a:ext cx="0" cy="114300"/>
          <a:chOff x="5475762" y="47760700"/>
          <a:chExt cx="314325" cy="230209"/>
        </a:xfrm>
      </xdr:grpSpPr>
      <xdr:cxnSp macro="">
        <xdr:nvCxnSpPr>
          <xdr:cNvPr id="2252" name="Straight Connector 2251">
            <a:extLst>
              <a:ext uri="{FF2B5EF4-FFF2-40B4-BE49-F238E27FC236}">
                <a16:creationId xmlns:a16="http://schemas.microsoft.com/office/drawing/2014/main" id="{32423B26-EFE4-3198-D213-51125C715572}"/>
              </a:ext>
            </a:extLst>
          </xdr:cNvPr>
          <xdr:cNvCxnSpPr/>
        </xdr:nvCxnSpPr>
        <xdr:spPr bwMode="auto">
          <a:xfrm>
            <a:off x="5758655" y="4785662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53" name="Straight Connector 529">
            <a:extLst>
              <a:ext uri="{FF2B5EF4-FFF2-40B4-BE49-F238E27FC236}">
                <a16:creationId xmlns:a16="http://schemas.microsoft.com/office/drawing/2014/main" id="{1F9B97AD-7D3B-56DC-4F5E-5A1E56FAAA14}"/>
              </a:ext>
            </a:extLst>
          </xdr:cNvPr>
          <xdr:cNvCxnSpPr>
            <a:cxnSpLocks noChangeShapeType="1"/>
          </xdr:cNvCxnSpPr>
        </xdr:nvCxnSpPr>
        <xdr:spPr bwMode="auto">
          <a:xfrm rot="5400000">
            <a:off x="5758655" y="47856620"/>
            <a:ext cx="0" cy="0"/>
          </a:xfrm>
          <a:prstGeom prst="line">
            <a:avLst/>
          </a:prstGeom>
          <a:grpFill/>
          <a:ln w="9525" algn="ctr">
            <a:solidFill>
              <a:srgbClr val="000000"/>
            </a:solidFill>
            <a:round/>
            <a:headEnd/>
            <a:tailEnd/>
          </a:ln>
        </xdr:spPr>
      </xdr:cxnSp>
      <xdr:cxnSp macro="">
        <xdr:nvCxnSpPr>
          <xdr:cNvPr id="2254" name="Straight Connector 531">
            <a:extLst>
              <a:ext uri="{FF2B5EF4-FFF2-40B4-BE49-F238E27FC236}">
                <a16:creationId xmlns:a16="http://schemas.microsoft.com/office/drawing/2014/main" id="{6AB0F96F-AEB8-3B75-0B7E-1CB86EE29A04}"/>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cxnSp macro="">
        <xdr:nvCxnSpPr>
          <xdr:cNvPr id="2255" name="Straight Connector 533">
            <a:extLst>
              <a:ext uri="{FF2B5EF4-FFF2-40B4-BE49-F238E27FC236}">
                <a16:creationId xmlns:a16="http://schemas.microsoft.com/office/drawing/2014/main" id="{07ADC09F-535D-F90A-13D2-64CBBE8AD1C1}"/>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2256" name="Straight Connector 535">
            <a:extLst>
              <a:ext uri="{FF2B5EF4-FFF2-40B4-BE49-F238E27FC236}">
                <a16:creationId xmlns:a16="http://schemas.microsoft.com/office/drawing/2014/main" id="{EEBA98FA-9431-E0B3-7363-7FEE0B27D1AC}"/>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2257" name="Straight Connector 537">
            <a:extLst>
              <a:ext uri="{FF2B5EF4-FFF2-40B4-BE49-F238E27FC236}">
                <a16:creationId xmlns:a16="http://schemas.microsoft.com/office/drawing/2014/main" id="{65CB847F-1F4F-F033-4390-66429A00B202}"/>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258" name="Group 1008">
          <a:extLst>
            <a:ext uri="{FF2B5EF4-FFF2-40B4-BE49-F238E27FC236}">
              <a16:creationId xmlns:a16="http://schemas.microsoft.com/office/drawing/2014/main" id="{590272DE-CF36-4521-9251-BE6F14116B21}"/>
            </a:ext>
          </a:extLst>
        </xdr:cNvPr>
        <xdr:cNvGrpSpPr>
          <a:grpSpLocks/>
        </xdr:cNvGrpSpPr>
      </xdr:nvGrpSpPr>
      <xdr:grpSpPr bwMode="auto">
        <a:xfrm>
          <a:off x="1803400" y="20812125"/>
          <a:ext cx="0" cy="104775"/>
          <a:chOff x="5475762" y="47760700"/>
          <a:chExt cx="314325" cy="230209"/>
        </a:xfrm>
      </xdr:grpSpPr>
      <xdr:cxnSp macro="">
        <xdr:nvCxnSpPr>
          <xdr:cNvPr id="2259" name="Straight Connector 2258">
            <a:extLst>
              <a:ext uri="{FF2B5EF4-FFF2-40B4-BE49-F238E27FC236}">
                <a16:creationId xmlns:a16="http://schemas.microsoft.com/office/drawing/2014/main" id="{50D4D489-95E4-9730-6DF4-00F2D6A7B63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60" name="Straight Connector 529">
            <a:extLst>
              <a:ext uri="{FF2B5EF4-FFF2-40B4-BE49-F238E27FC236}">
                <a16:creationId xmlns:a16="http://schemas.microsoft.com/office/drawing/2014/main" id="{0FF90CCC-E3A2-427D-8245-26A8D2C801A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261" name="Straight Connector 531">
            <a:extLst>
              <a:ext uri="{FF2B5EF4-FFF2-40B4-BE49-F238E27FC236}">
                <a16:creationId xmlns:a16="http://schemas.microsoft.com/office/drawing/2014/main" id="{75362506-375E-5082-7BF8-957A32C8790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262" name="Straight Connector 533">
            <a:extLst>
              <a:ext uri="{FF2B5EF4-FFF2-40B4-BE49-F238E27FC236}">
                <a16:creationId xmlns:a16="http://schemas.microsoft.com/office/drawing/2014/main" id="{39BF9B36-CFC4-5D4C-1DB6-A7D949A647F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63" name="Straight Connector 535">
            <a:extLst>
              <a:ext uri="{FF2B5EF4-FFF2-40B4-BE49-F238E27FC236}">
                <a16:creationId xmlns:a16="http://schemas.microsoft.com/office/drawing/2014/main" id="{A38371D1-2E19-AEA8-ED44-F02765D4542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64" name="Straight Connector 537">
            <a:extLst>
              <a:ext uri="{FF2B5EF4-FFF2-40B4-BE49-F238E27FC236}">
                <a16:creationId xmlns:a16="http://schemas.microsoft.com/office/drawing/2014/main" id="{900C60A0-253F-B09D-1AF1-ABE0CDBB0E8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265" name="Group 1008">
          <a:extLst>
            <a:ext uri="{FF2B5EF4-FFF2-40B4-BE49-F238E27FC236}">
              <a16:creationId xmlns:a16="http://schemas.microsoft.com/office/drawing/2014/main" id="{A04E3C7F-CD28-4285-B5F2-3AF47AF22A4B}"/>
            </a:ext>
          </a:extLst>
        </xdr:cNvPr>
        <xdr:cNvGrpSpPr>
          <a:grpSpLocks/>
        </xdr:cNvGrpSpPr>
      </xdr:nvGrpSpPr>
      <xdr:grpSpPr bwMode="auto">
        <a:xfrm>
          <a:off x="1803400" y="20812125"/>
          <a:ext cx="0" cy="104775"/>
          <a:chOff x="5475762" y="47760700"/>
          <a:chExt cx="314325" cy="230209"/>
        </a:xfrm>
      </xdr:grpSpPr>
      <xdr:cxnSp macro="">
        <xdr:nvCxnSpPr>
          <xdr:cNvPr id="2266" name="Straight Connector 2265">
            <a:extLst>
              <a:ext uri="{FF2B5EF4-FFF2-40B4-BE49-F238E27FC236}">
                <a16:creationId xmlns:a16="http://schemas.microsoft.com/office/drawing/2014/main" id="{B3EF0600-A1CE-67E3-EA54-BF08BDDEC60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67" name="Straight Connector 529">
            <a:extLst>
              <a:ext uri="{FF2B5EF4-FFF2-40B4-BE49-F238E27FC236}">
                <a16:creationId xmlns:a16="http://schemas.microsoft.com/office/drawing/2014/main" id="{545BAD5F-0075-80CE-AD1B-3BD763DBF804}"/>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268" name="Straight Connector 531">
            <a:extLst>
              <a:ext uri="{FF2B5EF4-FFF2-40B4-BE49-F238E27FC236}">
                <a16:creationId xmlns:a16="http://schemas.microsoft.com/office/drawing/2014/main" id="{B92D3F20-8D98-EE82-614C-B315569FC5A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269" name="Straight Connector 533">
            <a:extLst>
              <a:ext uri="{FF2B5EF4-FFF2-40B4-BE49-F238E27FC236}">
                <a16:creationId xmlns:a16="http://schemas.microsoft.com/office/drawing/2014/main" id="{E0C1731F-A9C4-7759-1DD0-3DFCAC6F473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70" name="Straight Connector 535">
            <a:extLst>
              <a:ext uri="{FF2B5EF4-FFF2-40B4-BE49-F238E27FC236}">
                <a16:creationId xmlns:a16="http://schemas.microsoft.com/office/drawing/2014/main" id="{65032A92-02BD-602D-DA94-679E2A86231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71" name="Straight Connector 537">
            <a:extLst>
              <a:ext uri="{FF2B5EF4-FFF2-40B4-BE49-F238E27FC236}">
                <a16:creationId xmlns:a16="http://schemas.microsoft.com/office/drawing/2014/main" id="{7D38A5DE-F566-29F6-5EC1-F78AF0E9C62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272" name="Group 1008">
          <a:extLst>
            <a:ext uri="{FF2B5EF4-FFF2-40B4-BE49-F238E27FC236}">
              <a16:creationId xmlns:a16="http://schemas.microsoft.com/office/drawing/2014/main" id="{B14ADF7C-89D6-4CCC-8E80-FAFCC49FB809}"/>
            </a:ext>
          </a:extLst>
        </xdr:cNvPr>
        <xdr:cNvGrpSpPr>
          <a:grpSpLocks/>
        </xdr:cNvGrpSpPr>
      </xdr:nvGrpSpPr>
      <xdr:grpSpPr bwMode="auto">
        <a:xfrm>
          <a:off x="1803400" y="20812125"/>
          <a:ext cx="0" cy="104775"/>
          <a:chOff x="5475762" y="47760700"/>
          <a:chExt cx="314325" cy="230209"/>
        </a:xfrm>
      </xdr:grpSpPr>
      <xdr:cxnSp macro="">
        <xdr:nvCxnSpPr>
          <xdr:cNvPr id="2273" name="Straight Connector 2272">
            <a:extLst>
              <a:ext uri="{FF2B5EF4-FFF2-40B4-BE49-F238E27FC236}">
                <a16:creationId xmlns:a16="http://schemas.microsoft.com/office/drawing/2014/main" id="{A58B312B-CF7D-724A-10CB-D72246A0629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74" name="Straight Connector 529">
            <a:extLst>
              <a:ext uri="{FF2B5EF4-FFF2-40B4-BE49-F238E27FC236}">
                <a16:creationId xmlns:a16="http://schemas.microsoft.com/office/drawing/2014/main" id="{BFCB0EC3-1CD2-B9A9-9444-54EE5A23868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275" name="Straight Connector 531">
            <a:extLst>
              <a:ext uri="{FF2B5EF4-FFF2-40B4-BE49-F238E27FC236}">
                <a16:creationId xmlns:a16="http://schemas.microsoft.com/office/drawing/2014/main" id="{B5D8139D-5F99-62AF-2514-6B0832E3B75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276" name="Straight Connector 533">
            <a:extLst>
              <a:ext uri="{FF2B5EF4-FFF2-40B4-BE49-F238E27FC236}">
                <a16:creationId xmlns:a16="http://schemas.microsoft.com/office/drawing/2014/main" id="{B00B2195-A797-AA5D-6B15-33B96A8FB32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77" name="Straight Connector 535">
            <a:extLst>
              <a:ext uri="{FF2B5EF4-FFF2-40B4-BE49-F238E27FC236}">
                <a16:creationId xmlns:a16="http://schemas.microsoft.com/office/drawing/2014/main" id="{0839FD6E-019D-78F3-5B5E-7259D565ED8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78" name="Straight Connector 537">
            <a:extLst>
              <a:ext uri="{FF2B5EF4-FFF2-40B4-BE49-F238E27FC236}">
                <a16:creationId xmlns:a16="http://schemas.microsoft.com/office/drawing/2014/main" id="{42F3F486-F579-91D9-A9D8-A73BE864F42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279" name="Group 1008">
          <a:extLst>
            <a:ext uri="{FF2B5EF4-FFF2-40B4-BE49-F238E27FC236}">
              <a16:creationId xmlns:a16="http://schemas.microsoft.com/office/drawing/2014/main" id="{640BD353-AB03-4F3A-8E10-6A083A9B514A}"/>
            </a:ext>
          </a:extLst>
        </xdr:cNvPr>
        <xdr:cNvGrpSpPr>
          <a:grpSpLocks/>
        </xdr:cNvGrpSpPr>
      </xdr:nvGrpSpPr>
      <xdr:grpSpPr bwMode="auto">
        <a:xfrm>
          <a:off x="1803400" y="20812125"/>
          <a:ext cx="0" cy="104775"/>
          <a:chOff x="5475762" y="47760700"/>
          <a:chExt cx="314325" cy="230209"/>
        </a:xfrm>
      </xdr:grpSpPr>
      <xdr:cxnSp macro="">
        <xdr:nvCxnSpPr>
          <xdr:cNvPr id="2280" name="Straight Connector 2279">
            <a:extLst>
              <a:ext uri="{FF2B5EF4-FFF2-40B4-BE49-F238E27FC236}">
                <a16:creationId xmlns:a16="http://schemas.microsoft.com/office/drawing/2014/main" id="{BBE4C675-D8DF-667D-5A14-58E9ACB225D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81" name="Straight Connector 529">
            <a:extLst>
              <a:ext uri="{FF2B5EF4-FFF2-40B4-BE49-F238E27FC236}">
                <a16:creationId xmlns:a16="http://schemas.microsoft.com/office/drawing/2014/main" id="{04611A53-5C94-CC27-FED1-926DBED59B8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282" name="Straight Connector 531">
            <a:extLst>
              <a:ext uri="{FF2B5EF4-FFF2-40B4-BE49-F238E27FC236}">
                <a16:creationId xmlns:a16="http://schemas.microsoft.com/office/drawing/2014/main" id="{78D6E6FF-C9C0-488E-B8C5-604AEE27920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283" name="Straight Connector 533">
            <a:extLst>
              <a:ext uri="{FF2B5EF4-FFF2-40B4-BE49-F238E27FC236}">
                <a16:creationId xmlns:a16="http://schemas.microsoft.com/office/drawing/2014/main" id="{6361814B-E946-8358-E846-68E83CEAA3C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84" name="Straight Connector 535">
            <a:extLst>
              <a:ext uri="{FF2B5EF4-FFF2-40B4-BE49-F238E27FC236}">
                <a16:creationId xmlns:a16="http://schemas.microsoft.com/office/drawing/2014/main" id="{920DF23D-1DDF-92AF-02C8-86AF1C0CDD1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85" name="Straight Connector 537">
            <a:extLst>
              <a:ext uri="{FF2B5EF4-FFF2-40B4-BE49-F238E27FC236}">
                <a16:creationId xmlns:a16="http://schemas.microsoft.com/office/drawing/2014/main" id="{11CEA97A-E3F5-D31B-EC1F-2EEEF42B06E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286" name="Group 1008">
          <a:extLst>
            <a:ext uri="{FF2B5EF4-FFF2-40B4-BE49-F238E27FC236}">
              <a16:creationId xmlns:a16="http://schemas.microsoft.com/office/drawing/2014/main" id="{1A303D31-76B1-4E15-A9D1-CCAB56888B00}"/>
            </a:ext>
          </a:extLst>
        </xdr:cNvPr>
        <xdr:cNvGrpSpPr>
          <a:grpSpLocks/>
        </xdr:cNvGrpSpPr>
      </xdr:nvGrpSpPr>
      <xdr:grpSpPr bwMode="auto">
        <a:xfrm>
          <a:off x="1803400" y="20812125"/>
          <a:ext cx="0" cy="104775"/>
          <a:chOff x="5475762" y="47760700"/>
          <a:chExt cx="314325" cy="230209"/>
        </a:xfrm>
      </xdr:grpSpPr>
      <xdr:cxnSp macro="">
        <xdr:nvCxnSpPr>
          <xdr:cNvPr id="2287" name="Straight Connector 2286">
            <a:extLst>
              <a:ext uri="{FF2B5EF4-FFF2-40B4-BE49-F238E27FC236}">
                <a16:creationId xmlns:a16="http://schemas.microsoft.com/office/drawing/2014/main" id="{C0A9744C-00C9-4D29-C7CC-9B4C59EE744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88" name="Straight Connector 529">
            <a:extLst>
              <a:ext uri="{FF2B5EF4-FFF2-40B4-BE49-F238E27FC236}">
                <a16:creationId xmlns:a16="http://schemas.microsoft.com/office/drawing/2014/main" id="{27E03386-FC9D-1611-D91F-F7AFB1B67A1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289" name="Straight Connector 531">
            <a:extLst>
              <a:ext uri="{FF2B5EF4-FFF2-40B4-BE49-F238E27FC236}">
                <a16:creationId xmlns:a16="http://schemas.microsoft.com/office/drawing/2014/main" id="{EB09C670-CF80-0270-943C-E42B208E6D2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290" name="Straight Connector 533">
            <a:extLst>
              <a:ext uri="{FF2B5EF4-FFF2-40B4-BE49-F238E27FC236}">
                <a16:creationId xmlns:a16="http://schemas.microsoft.com/office/drawing/2014/main" id="{1E7612C5-AE50-619F-53A5-2C871ACCDDF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91" name="Straight Connector 535">
            <a:extLst>
              <a:ext uri="{FF2B5EF4-FFF2-40B4-BE49-F238E27FC236}">
                <a16:creationId xmlns:a16="http://schemas.microsoft.com/office/drawing/2014/main" id="{39D20F9C-3532-CC68-D614-4405D98E5D1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92" name="Straight Connector 537">
            <a:extLst>
              <a:ext uri="{FF2B5EF4-FFF2-40B4-BE49-F238E27FC236}">
                <a16:creationId xmlns:a16="http://schemas.microsoft.com/office/drawing/2014/main" id="{5549C227-E312-A581-03CB-461E5ABFD73E}"/>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293" name="Group 1008">
          <a:extLst>
            <a:ext uri="{FF2B5EF4-FFF2-40B4-BE49-F238E27FC236}">
              <a16:creationId xmlns:a16="http://schemas.microsoft.com/office/drawing/2014/main" id="{FBE7B0C1-29FD-478A-8726-0170F9870033}"/>
            </a:ext>
          </a:extLst>
        </xdr:cNvPr>
        <xdr:cNvGrpSpPr>
          <a:grpSpLocks/>
        </xdr:cNvGrpSpPr>
      </xdr:nvGrpSpPr>
      <xdr:grpSpPr bwMode="auto">
        <a:xfrm>
          <a:off x="1803400" y="20812125"/>
          <a:ext cx="0" cy="104775"/>
          <a:chOff x="5475762" y="47760700"/>
          <a:chExt cx="314325" cy="230209"/>
        </a:xfrm>
      </xdr:grpSpPr>
      <xdr:cxnSp macro="">
        <xdr:nvCxnSpPr>
          <xdr:cNvPr id="2294" name="Straight Connector 2293">
            <a:extLst>
              <a:ext uri="{FF2B5EF4-FFF2-40B4-BE49-F238E27FC236}">
                <a16:creationId xmlns:a16="http://schemas.microsoft.com/office/drawing/2014/main" id="{329F3E9F-C0BF-0032-E2A6-D5B04ACA414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95" name="Straight Connector 529">
            <a:extLst>
              <a:ext uri="{FF2B5EF4-FFF2-40B4-BE49-F238E27FC236}">
                <a16:creationId xmlns:a16="http://schemas.microsoft.com/office/drawing/2014/main" id="{EC9598C8-8C8B-2369-B341-AA3CFC17721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296" name="Straight Connector 531">
            <a:extLst>
              <a:ext uri="{FF2B5EF4-FFF2-40B4-BE49-F238E27FC236}">
                <a16:creationId xmlns:a16="http://schemas.microsoft.com/office/drawing/2014/main" id="{D92D34A5-02DD-3695-CEB1-A267AD86B07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297" name="Straight Connector 533">
            <a:extLst>
              <a:ext uri="{FF2B5EF4-FFF2-40B4-BE49-F238E27FC236}">
                <a16:creationId xmlns:a16="http://schemas.microsoft.com/office/drawing/2014/main" id="{45E345AE-1B87-480B-09DF-F23A2A393B0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98" name="Straight Connector 535">
            <a:extLst>
              <a:ext uri="{FF2B5EF4-FFF2-40B4-BE49-F238E27FC236}">
                <a16:creationId xmlns:a16="http://schemas.microsoft.com/office/drawing/2014/main" id="{7D1AFEBC-7706-CD50-A654-F1AA66ED929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299" name="Straight Connector 537">
            <a:extLst>
              <a:ext uri="{FF2B5EF4-FFF2-40B4-BE49-F238E27FC236}">
                <a16:creationId xmlns:a16="http://schemas.microsoft.com/office/drawing/2014/main" id="{576C0DF8-010F-CA40-BC4D-080289AC644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300" name="Group 1008">
          <a:extLst>
            <a:ext uri="{FF2B5EF4-FFF2-40B4-BE49-F238E27FC236}">
              <a16:creationId xmlns:a16="http://schemas.microsoft.com/office/drawing/2014/main" id="{AC1500C3-244B-43C3-9390-3FFB63C16BCE}"/>
            </a:ext>
          </a:extLst>
        </xdr:cNvPr>
        <xdr:cNvGrpSpPr>
          <a:grpSpLocks/>
        </xdr:cNvGrpSpPr>
      </xdr:nvGrpSpPr>
      <xdr:grpSpPr bwMode="auto">
        <a:xfrm>
          <a:off x="1803400" y="20812125"/>
          <a:ext cx="0" cy="104775"/>
          <a:chOff x="5475762" y="47760700"/>
          <a:chExt cx="314325" cy="230209"/>
        </a:xfrm>
      </xdr:grpSpPr>
      <xdr:cxnSp macro="">
        <xdr:nvCxnSpPr>
          <xdr:cNvPr id="2301" name="Straight Connector 2300">
            <a:extLst>
              <a:ext uri="{FF2B5EF4-FFF2-40B4-BE49-F238E27FC236}">
                <a16:creationId xmlns:a16="http://schemas.microsoft.com/office/drawing/2014/main" id="{A2D94221-752B-C3CE-A747-BFF7D7C3BD3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302" name="Straight Connector 529">
            <a:extLst>
              <a:ext uri="{FF2B5EF4-FFF2-40B4-BE49-F238E27FC236}">
                <a16:creationId xmlns:a16="http://schemas.microsoft.com/office/drawing/2014/main" id="{18F786C7-5B01-E609-CD14-5B22B68ECB8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303" name="Straight Connector 531">
            <a:extLst>
              <a:ext uri="{FF2B5EF4-FFF2-40B4-BE49-F238E27FC236}">
                <a16:creationId xmlns:a16="http://schemas.microsoft.com/office/drawing/2014/main" id="{2B3EC958-AB8D-A933-61C7-E5D5D048E3E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304" name="Straight Connector 533">
            <a:extLst>
              <a:ext uri="{FF2B5EF4-FFF2-40B4-BE49-F238E27FC236}">
                <a16:creationId xmlns:a16="http://schemas.microsoft.com/office/drawing/2014/main" id="{D40F2F8E-D10D-4FCB-8B48-CF1154870BD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05" name="Straight Connector 535">
            <a:extLst>
              <a:ext uri="{FF2B5EF4-FFF2-40B4-BE49-F238E27FC236}">
                <a16:creationId xmlns:a16="http://schemas.microsoft.com/office/drawing/2014/main" id="{CF9F41BC-3085-4E0F-4C56-802F4D7D693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06" name="Straight Connector 537">
            <a:extLst>
              <a:ext uri="{FF2B5EF4-FFF2-40B4-BE49-F238E27FC236}">
                <a16:creationId xmlns:a16="http://schemas.microsoft.com/office/drawing/2014/main" id="{FD628AA7-709E-BFAB-15FB-D9CD9ECE662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307" name="Group 1008">
          <a:extLst>
            <a:ext uri="{FF2B5EF4-FFF2-40B4-BE49-F238E27FC236}">
              <a16:creationId xmlns:a16="http://schemas.microsoft.com/office/drawing/2014/main" id="{AA060E0D-3685-4B52-9583-F59CAA5A6C70}"/>
            </a:ext>
          </a:extLst>
        </xdr:cNvPr>
        <xdr:cNvGrpSpPr>
          <a:grpSpLocks/>
        </xdr:cNvGrpSpPr>
      </xdr:nvGrpSpPr>
      <xdr:grpSpPr bwMode="auto">
        <a:xfrm>
          <a:off x="1803400" y="20812125"/>
          <a:ext cx="0" cy="104775"/>
          <a:chOff x="5475762" y="47760700"/>
          <a:chExt cx="314325" cy="230209"/>
        </a:xfrm>
      </xdr:grpSpPr>
      <xdr:cxnSp macro="">
        <xdr:nvCxnSpPr>
          <xdr:cNvPr id="2308" name="Straight Connector 2307">
            <a:extLst>
              <a:ext uri="{FF2B5EF4-FFF2-40B4-BE49-F238E27FC236}">
                <a16:creationId xmlns:a16="http://schemas.microsoft.com/office/drawing/2014/main" id="{C50EA7EC-8A72-121F-80DA-FE4A718F78A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309" name="Straight Connector 529">
            <a:extLst>
              <a:ext uri="{FF2B5EF4-FFF2-40B4-BE49-F238E27FC236}">
                <a16:creationId xmlns:a16="http://schemas.microsoft.com/office/drawing/2014/main" id="{113681A3-0494-C7AA-6BF8-15819432DE4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310" name="Straight Connector 531">
            <a:extLst>
              <a:ext uri="{FF2B5EF4-FFF2-40B4-BE49-F238E27FC236}">
                <a16:creationId xmlns:a16="http://schemas.microsoft.com/office/drawing/2014/main" id="{75152608-17D0-AF7D-9EE6-B5A7513E039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311" name="Straight Connector 533">
            <a:extLst>
              <a:ext uri="{FF2B5EF4-FFF2-40B4-BE49-F238E27FC236}">
                <a16:creationId xmlns:a16="http://schemas.microsoft.com/office/drawing/2014/main" id="{A852C4B6-C03D-6DAA-A200-E21F690C2CC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12" name="Straight Connector 535">
            <a:extLst>
              <a:ext uri="{FF2B5EF4-FFF2-40B4-BE49-F238E27FC236}">
                <a16:creationId xmlns:a16="http://schemas.microsoft.com/office/drawing/2014/main" id="{56DEE310-9622-1D2E-143B-53B3604B22B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13" name="Straight Connector 537">
            <a:extLst>
              <a:ext uri="{FF2B5EF4-FFF2-40B4-BE49-F238E27FC236}">
                <a16:creationId xmlns:a16="http://schemas.microsoft.com/office/drawing/2014/main" id="{E8D263F9-C8D9-B695-3363-B0AF6147C8D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314" name="Group 1008">
          <a:extLst>
            <a:ext uri="{FF2B5EF4-FFF2-40B4-BE49-F238E27FC236}">
              <a16:creationId xmlns:a16="http://schemas.microsoft.com/office/drawing/2014/main" id="{EB056680-A83C-48BA-B2EE-D2BDD0B8B5BB}"/>
            </a:ext>
          </a:extLst>
        </xdr:cNvPr>
        <xdr:cNvGrpSpPr>
          <a:grpSpLocks/>
        </xdr:cNvGrpSpPr>
      </xdr:nvGrpSpPr>
      <xdr:grpSpPr bwMode="auto">
        <a:xfrm>
          <a:off x="1803400" y="20812125"/>
          <a:ext cx="0" cy="104775"/>
          <a:chOff x="5475762" y="47760700"/>
          <a:chExt cx="314325" cy="230209"/>
        </a:xfrm>
      </xdr:grpSpPr>
      <xdr:cxnSp macro="">
        <xdr:nvCxnSpPr>
          <xdr:cNvPr id="2315" name="Straight Connector 2314">
            <a:extLst>
              <a:ext uri="{FF2B5EF4-FFF2-40B4-BE49-F238E27FC236}">
                <a16:creationId xmlns:a16="http://schemas.microsoft.com/office/drawing/2014/main" id="{23614B42-BD0D-0F38-AA42-8EA4B15C65D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316" name="Straight Connector 529">
            <a:extLst>
              <a:ext uri="{FF2B5EF4-FFF2-40B4-BE49-F238E27FC236}">
                <a16:creationId xmlns:a16="http://schemas.microsoft.com/office/drawing/2014/main" id="{785BA463-36B9-7BC1-30A6-1E41BF8D7F74}"/>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317" name="Straight Connector 531">
            <a:extLst>
              <a:ext uri="{FF2B5EF4-FFF2-40B4-BE49-F238E27FC236}">
                <a16:creationId xmlns:a16="http://schemas.microsoft.com/office/drawing/2014/main" id="{511A6195-06AB-8500-00AB-60669AEE44B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318" name="Straight Connector 533">
            <a:extLst>
              <a:ext uri="{FF2B5EF4-FFF2-40B4-BE49-F238E27FC236}">
                <a16:creationId xmlns:a16="http://schemas.microsoft.com/office/drawing/2014/main" id="{756177E3-4437-A551-288E-F45672A4428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19" name="Straight Connector 535">
            <a:extLst>
              <a:ext uri="{FF2B5EF4-FFF2-40B4-BE49-F238E27FC236}">
                <a16:creationId xmlns:a16="http://schemas.microsoft.com/office/drawing/2014/main" id="{22BB5EDA-0AF9-9282-9EAA-3843E4274BD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20" name="Straight Connector 537">
            <a:extLst>
              <a:ext uri="{FF2B5EF4-FFF2-40B4-BE49-F238E27FC236}">
                <a16:creationId xmlns:a16="http://schemas.microsoft.com/office/drawing/2014/main" id="{F86BB54C-EE19-2923-6CB2-22F33EE5562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321" name="Group 1008">
          <a:extLst>
            <a:ext uri="{FF2B5EF4-FFF2-40B4-BE49-F238E27FC236}">
              <a16:creationId xmlns:a16="http://schemas.microsoft.com/office/drawing/2014/main" id="{6B7918C7-6F8E-4AF6-957D-9E3B931C2AB6}"/>
            </a:ext>
          </a:extLst>
        </xdr:cNvPr>
        <xdr:cNvGrpSpPr>
          <a:grpSpLocks/>
        </xdr:cNvGrpSpPr>
      </xdr:nvGrpSpPr>
      <xdr:grpSpPr bwMode="auto">
        <a:xfrm>
          <a:off x="1803400" y="20812125"/>
          <a:ext cx="0" cy="104775"/>
          <a:chOff x="5475762" y="47760700"/>
          <a:chExt cx="314325" cy="230209"/>
        </a:xfrm>
      </xdr:grpSpPr>
      <xdr:cxnSp macro="">
        <xdr:nvCxnSpPr>
          <xdr:cNvPr id="2322" name="Straight Connector 2321">
            <a:extLst>
              <a:ext uri="{FF2B5EF4-FFF2-40B4-BE49-F238E27FC236}">
                <a16:creationId xmlns:a16="http://schemas.microsoft.com/office/drawing/2014/main" id="{7BC7DE30-DE96-AE3E-35F1-2CCCE45A513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323" name="Straight Connector 529">
            <a:extLst>
              <a:ext uri="{FF2B5EF4-FFF2-40B4-BE49-F238E27FC236}">
                <a16:creationId xmlns:a16="http://schemas.microsoft.com/office/drawing/2014/main" id="{0DB3D488-92EA-0C60-ECE5-75773765E74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324" name="Straight Connector 531">
            <a:extLst>
              <a:ext uri="{FF2B5EF4-FFF2-40B4-BE49-F238E27FC236}">
                <a16:creationId xmlns:a16="http://schemas.microsoft.com/office/drawing/2014/main" id="{DAE59499-5E98-A8F7-5F60-BFA715460ED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325" name="Straight Connector 533">
            <a:extLst>
              <a:ext uri="{FF2B5EF4-FFF2-40B4-BE49-F238E27FC236}">
                <a16:creationId xmlns:a16="http://schemas.microsoft.com/office/drawing/2014/main" id="{24DF7850-BFB5-0F95-90CD-D011916DB89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26" name="Straight Connector 535">
            <a:extLst>
              <a:ext uri="{FF2B5EF4-FFF2-40B4-BE49-F238E27FC236}">
                <a16:creationId xmlns:a16="http://schemas.microsoft.com/office/drawing/2014/main" id="{52F428CB-5707-C52A-25F2-6C6902F10DD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27" name="Straight Connector 537">
            <a:extLst>
              <a:ext uri="{FF2B5EF4-FFF2-40B4-BE49-F238E27FC236}">
                <a16:creationId xmlns:a16="http://schemas.microsoft.com/office/drawing/2014/main" id="{3105BD46-2198-8CB6-787A-6BB9F1A92D7C}"/>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328" name="Group 1008">
          <a:extLst>
            <a:ext uri="{FF2B5EF4-FFF2-40B4-BE49-F238E27FC236}">
              <a16:creationId xmlns:a16="http://schemas.microsoft.com/office/drawing/2014/main" id="{0E6578B0-1C70-4D1B-8D10-15C463F502C7}"/>
            </a:ext>
          </a:extLst>
        </xdr:cNvPr>
        <xdr:cNvGrpSpPr>
          <a:grpSpLocks/>
        </xdr:cNvGrpSpPr>
      </xdr:nvGrpSpPr>
      <xdr:grpSpPr bwMode="auto">
        <a:xfrm>
          <a:off x="1803400" y="20812125"/>
          <a:ext cx="0" cy="104775"/>
          <a:chOff x="5475762" y="47760700"/>
          <a:chExt cx="314325" cy="230209"/>
        </a:xfrm>
      </xdr:grpSpPr>
      <xdr:cxnSp macro="">
        <xdr:nvCxnSpPr>
          <xdr:cNvPr id="2329" name="Straight Connector 2328">
            <a:extLst>
              <a:ext uri="{FF2B5EF4-FFF2-40B4-BE49-F238E27FC236}">
                <a16:creationId xmlns:a16="http://schemas.microsoft.com/office/drawing/2014/main" id="{852CD680-FCD1-378A-2E89-11C4688746B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330" name="Straight Connector 529">
            <a:extLst>
              <a:ext uri="{FF2B5EF4-FFF2-40B4-BE49-F238E27FC236}">
                <a16:creationId xmlns:a16="http://schemas.microsoft.com/office/drawing/2014/main" id="{9031B34B-048B-77D9-A828-F66EE4A32F6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331" name="Straight Connector 531">
            <a:extLst>
              <a:ext uri="{FF2B5EF4-FFF2-40B4-BE49-F238E27FC236}">
                <a16:creationId xmlns:a16="http://schemas.microsoft.com/office/drawing/2014/main" id="{E50093E8-ED5F-CE0E-6034-3866DB1AEAB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332" name="Straight Connector 533">
            <a:extLst>
              <a:ext uri="{FF2B5EF4-FFF2-40B4-BE49-F238E27FC236}">
                <a16:creationId xmlns:a16="http://schemas.microsoft.com/office/drawing/2014/main" id="{EF7D8A02-5B7A-9822-A2D9-A433B4549A0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33" name="Straight Connector 535">
            <a:extLst>
              <a:ext uri="{FF2B5EF4-FFF2-40B4-BE49-F238E27FC236}">
                <a16:creationId xmlns:a16="http://schemas.microsoft.com/office/drawing/2014/main" id="{5BFE86A0-F9F4-5CFE-AB14-FF2B2635DE8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34" name="Straight Connector 537">
            <a:extLst>
              <a:ext uri="{FF2B5EF4-FFF2-40B4-BE49-F238E27FC236}">
                <a16:creationId xmlns:a16="http://schemas.microsoft.com/office/drawing/2014/main" id="{3FA9372C-009F-9921-D9C5-0ADECD7C5E8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335" name="Group 1008">
          <a:extLst>
            <a:ext uri="{FF2B5EF4-FFF2-40B4-BE49-F238E27FC236}">
              <a16:creationId xmlns:a16="http://schemas.microsoft.com/office/drawing/2014/main" id="{CE42D738-026A-4DBF-8A3D-2B9AA5306EB3}"/>
            </a:ext>
          </a:extLst>
        </xdr:cNvPr>
        <xdr:cNvGrpSpPr>
          <a:grpSpLocks/>
        </xdr:cNvGrpSpPr>
      </xdr:nvGrpSpPr>
      <xdr:grpSpPr bwMode="auto">
        <a:xfrm>
          <a:off x="1803400" y="20812125"/>
          <a:ext cx="0" cy="104775"/>
          <a:chOff x="5475762" y="47760700"/>
          <a:chExt cx="314325" cy="230209"/>
        </a:xfrm>
      </xdr:grpSpPr>
      <xdr:cxnSp macro="">
        <xdr:nvCxnSpPr>
          <xdr:cNvPr id="2336" name="Straight Connector 2335">
            <a:extLst>
              <a:ext uri="{FF2B5EF4-FFF2-40B4-BE49-F238E27FC236}">
                <a16:creationId xmlns:a16="http://schemas.microsoft.com/office/drawing/2014/main" id="{6786DE07-196D-C8B4-D5C2-E5E1AC93D2B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337" name="Straight Connector 529">
            <a:extLst>
              <a:ext uri="{FF2B5EF4-FFF2-40B4-BE49-F238E27FC236}">
                <a16:creationId xmlns:a16="http://schemas.microsoft.com/office/drawing/2014/main" id="{AF11E65F-41B9-ACA1-24C9-75C0C195E9D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338" name="Straight Connector 531">
            <a:extLst>
              <a:ext uri="{FF2B5EF4-FFF2-40B4-BE49-F238E27FC236}">
                <a16:creationId xmlns:a16="http://schemas.microsoft.com/office/drawing/2014/main" id="{68189D09-08A2-A528-9EEE-B68AA3B2F56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339" name="Straight Connector 533">
            <a:extLst>
              <a:ext uri="{FF2B5EF4-FFF2-40B4-BE49-F238E27FC236}">
                <a16:creationId xmlns:a16="http://schemas.microsoft.com/office/drawing/2014/main" id="{792F42FF-2254-3125-BA1A-6736B3F3590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40" name="Straight Connector 535">
            <a:extLst>
              <a:ext uri="{FF2B5EF4-FFF2-40B4-BE49-F238E27FC236}">
                <a16:creationId xmlns:a16="http://schemas.microsoft.com/office/drawing/2014/main" id="{B89D28E7-ED3A-8114-99CE-CB576827DF4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41" name="Straight Connector 537">
            <a:extLst>
              <a:ext uri="{FF2B5EF4-FFF2-40B4-BE49-F238E27FC236}">
                <a16:creationId xmlns:a16="http://schemas.microsoft.com/office/drawing/2014/main" id="{5A6C2C80-3BD6-27FB-7D81-7FBC1556F11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342" name="Group 1008">
          <a:extLst>
            <a:ext uri="{FF2B5EF4-FFF2-40B4-BE49-F238E27FC236}">
              <a16:creationId xmlns:a16="http://schemas.microsoft.com/office/drawing/2014/main" id="{DADBCAA3-A5BC-4EDE-8D65-254A9E7C38E4}"/>
            </a:ext>
          </a:extLst>
        </xdr:cNvPr>
        <xdr:cNvGrpSpPr>
          <a:grpSpLocks/>
        </xdr:cNvGrpSpPr>
      </xdr:nvGrpSpPr>
      <xdr:grpSpPr bwMode="auto">
        <a:xfrm>
          <a:off x="1803400" y="20812125"/>
          <a:ext cx="0" cy="104775"/>
          <a:chOff x="5475762" y="47760700"/>
          <a:chExt cx="314325" cy="230209"/>
        </a:xfrm>
      </xdr:grpSpPr>
      <xdr:cxnSp macro="">
        <xdr:nvCxnSpPr>
          <xdr:cNvPr id="2343" name="Straight Connector 2342">
            <a:extLst>
              <a:ext uri="{FF2B5EF4-FFF2-40B4-BE49-F238E27FC236}">
                <a16:creationId xmlns:a16="http://schemas.microsoft.com/office/drawing/2014/main" id="{7C505BEA-9A29-7D0E-31C8-4CF56CDAFF7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344" name="Straight Connector 529">
            <a:extLst>
              <a:ext uri="{FF2B5EF4-FFF2-40B4-BE49-F238E27FC236}">
                <a16:creationId xmlns:a16="http://schemas.microsoft.com/office/drawing/2014/main" id="{B191AA67-C2F4-FBFC-B0C8-026AA25ABF6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345" name="Straight Connector 531">
            <a:extLst>
              <a:ext uri="{FF2B5EF4-FFF2-40B4-BE49-F238E27FC236}">
                <a16:creationId xmlns:a16="http://schemas.microsoft.com/office/drawing/2014/main" id="{142105A0-FFC6-AEFB-4DF4-B9EB98AEBC7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346" name="Straight Connector 533">
            <a:extLst>
              <a:ext uri="{FF2B5EF4-FFF2-40B4-BE49-F238E27FC236}">
                <a16:creationId xmlns:a16="http://schemas.microsoft.com/office/drawing/2014/main" id="{E24DBD13-CC72-633D-7BD2-BAF100219EC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47" name="Straight Connector 535">
            <a:extLst>
              <a:ext uri="{FF2B5EF4-FFF2-40B4-BE49-F238E27FC236}">
                <a16:creationId xmlns:a16="http://schemas.microsoft.com/office/drawing/2014/main" id="{918EFEF8-8A68-79DD-20F0-769EE52C937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48" name="Straight Connector 537">
            <a:extLst>
              <a:ext uri="{FF2B5EF4-FFF2-40B4-BE49-F238E27FC236}">
                <a16:creationId xmlns:a16="http://schemas.microsoft.com/office/drawing/2014/main" id="{25C54908-F559-121D-B604-911DA3147F5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349" name="Group 1008">
          <a:extLst>
            <a:ext uri="{FF2B5EF4-FFF2-40B4-BE49-F238E27FC236}">
              <a16:creationId xmlns:a16="http://schemas.microsoft.com/office/drawing/2014/main" id="{261E5E3F-7CCF-412A-B378-48F0C75B462B}"/>
            </a:ext>
          </a:extLst>
        </xdr:cNvPr>
        <xdr:cNvGrpSpPr>
          <a:grpSpLocks/>
        </xdr:cNvGrpSpPr>
      </xdr:nvGrpSpPr>
      <xdr:grpSpPr bwMode="auto">
        <a:xfrm>
          <a:off x="1803400" y="20812125"/>
          <a:ext cx="0" cy="104775"/>
          <a:chOff x="5475762" y="47760700"/>
          <a:chExt cx="314325" cy="230209"/>
        </a:xfrm>
      </xdr:grpSpPr>
      <xdr:cxnSp macro="">
        <xdr:nvCxnSpPr>
          <xdr:cNvPr id="2350" name="Straight Connector 2349">
            <a:extLst>
              <a:ext uri="{FF2B5EF4-FFF2-40B4-BE49-F238E27FC236}">
                <a16:creationId xmlns:a16="http://schemas.microsoft.com/office/drawing/2014/main" id="{090B4971-C5CF-1F39-0B7E-6EAF944C21F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351" name="Straight Connector 529">
            <a:extLst>
              <a:ext uri="{FF2B5EF4-FFF2-40B4-BE49-F238E27FC236}">
                <a16:creationId xmlns:a16="http://schemas.microsoft.com/office/drawing/2014/main" id="{DFF288B1-486F-FD5C-3E61-BB6E0E7A23B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352" name="Straight Connector 531">
            <a:extLst>
              <a:ext uri="{FF2B5EF4-FFF2-40B4-BE49-F238E27FC236}">
                <a16:creationId xmlns:a16="http://schemas.microsoft.com/office/drawing/2014/main" id="{4AFC7313-21D8-4CAA-EFAE-7E7A40F05E6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353" name="Straight Connector 533">
            <a:extLst>
              <a:ext uri="{FF2B5EF4-FFF2-40B4-BE49-F238E27FC236}">
                <a16:creationId xmlns:a16="http://schemas.microsoft.com/office/drawing/2014/main" id="{2947638A-7103-FA24-2F79-2487FDC1EA5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54" name="Straight Connector 535">
            <a:extLst>
              <a:ext uri="{FF2B5EF4-FFF2-40B4-BE49-F238E27FC236}">
                <a16:creationId xmlns:a16="http://schemas.microsoft.com/office/drawing/2014/main" id="{01C69B39-10FA-3B0A-EE17-CFB3C561323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55" name="Straight Connector 537">
            <a:extLst>
              <a:ext uri="{FF2B5EF4-FFF2-40B4-BE49-F238E27FC236}">
                <a16:creationId xmlns:a16="http://schemas.microsoft.com/office/drawing/2014/main" id="{45BCBDD7-476C-CCD2-3EF1-E1233637303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356" name="Group 1008">
          <a:extLst>
            <a:ext uri="{FF2B5EF4-FFF2-40B4-BE49-F238E27FC236}">
              <a16:creationId xmlns:a16="http://schemas.microsoft.com/office/drawing/2014/main" id="{806E547B-A167-46EB-BE9B-0C2894CA7F16}"/>
            </a:ext>
          </a:extLst>
        </xdr:cNvPr>
        <xdr:cNvGrpSpPr>
          <a:grpSpLocks/>
        </xdr:cNvGrpSpPr>
      </xdr:nvGrpSpPr>
      <xdr:grpSpPr bwMode="auto">
        <a:xfrm>
          <a:off x="1803400" y="20812125"/>
          <a:ext cx="0" cy="104775"/>
          <a:chOff x="5475762" y="47760700"/>
          <a:chExt cx="314325" cy="230209"/>
        </a:xfrm>
      </xdr:grpSpPr>
      <xdr:cxnSp macro="">
        <xdr:nvCxnSpPr>
          <xdr:cNvPr id="2357" name="Straight Connector 2356">
            <a:extLst>
              <a:ext uri="{FF2B5EF4-FFF2-40B4-BE49-F238E27FC236}">
                <a16:creationId xmlns:a16="http://schemas.microsoft.com/office/drawing/2014/main" id="{67E30B75-4110-F0D3-A280-D4E4682C1BD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358" name="Straight Connector 529">
            <a:extLst>
              <a:ext uri="{FF2B5EF4-FFF2-40B4-BE49-F238E27FC236}">
                <a16:creationId xmlns:a16="http://schemas.microsoft.com/office/drawing/2014/main" id="{FD61B052-0208-E53A-AE73-D9038F43955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359" name="Straight Connector 531">
            <a:extLst>
              <a:ext uri="{FF2B5EF4-FFF2-40B4-BE49-F238E27FC236}">
                <a16:creationId xmlns:a16="http://schemas.microsoft.com/office/drawing/2014/main" id="{24CEE07C-9741-EB83-62AB-9B9AE236A17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360" name="Straight Connector 533">
            <a:extLst>
              <a:ext uri="{FF2B5EF4-FFF2-40B4-BE49-F238E27FC236}">
                <a16:creationId xmlns:a16="http://schemas.microsoft.com/office/drawing/2014/main" id="{303C8A50-41BD-D0B8-50A5-4C9FBFD51B1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61" name="Straight Connector 535">
            <a:extLst>
              <a:ext uri="{FF2B5EF4-FFF2-40B4-BE49-F238E27FC236}">
                <a16:creationId xmlns:a16="http://schemas.microsoft.com/office/drawing/2014/main" id="{9D3D996E-9EC5-0958-6C42-2877E6E2B31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62" name="Straight Connector 537">
            <a:extLst>
              <a:ext uri="{FF2B5EF4-FFF2-40B4-BE49-F238E27FC236}">
                <a16:creationId xmlns:a16="http://schemas.microsoft.com/office/drawing/2014/main" id="{4BC7CF44-5CEB-D9EE-DE2F-1B492324267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363" name="Group 1008">
          <a:extLst>
            <a:ext uri="{FF2B5EF4-FFF2-40B4-BE49-F238E27FC236}">
              <a16:creationId xmlns:a16="http://schemas.microsoft.com/office/drawing/2014/main" id="{544C6252-1A9C-4B3E-A780-6D15821FCE83}"/>
            </a:ext>
          </a:extLst>
        </xdr:cNvPr>
        <xdr:cNvGrpSpPr>
          <a:grpSpLocks/>
        </xdr:cNvGrpSpPr>
      </xdr:nvGrpSpPr>
      <xdr:grpSpPr bwMode="auto">
        <a:xfrm>
          <a:off x="1803400" y="20812125"/>
          <a:ext cx="0" cy="104775"/>
          <a:chOff x="5475762" y="47760700"/>
          <a:chExt cx="314325" cy="230209"/>
        </a:xfrm>
      </xdr:grpSpPr>
      <xdr:cxnSp macro="">
        <xdr:nvCxnSpPr>
          <xdr:cNvPr id="2364" name="Straight Connector 2363">
            <a:extLst>
              <a:ext uri="{FF2B5EF4-FFF2-40B4-BE49-F238E27FC236}">
                <a16:creationId xmlns:a16="http://schemas.microsoft.com/office/drawing/2014/main" id="{9697EC75-3D49-163A-0ECB-62C22A4720D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365" name="Straight Connector 529">
            <a:extLst>
              <a:ext uri="{FF2B5EF4-FFF2-40B4-BE49-F238E27FC236}">
                <a16:creationId xmlns:a16="http://schemas.microsoft.com/office/drawing/2014/main" id="{2BFC83E5-CBFD-14F5-FFC6-4785AD04AA3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366" name="Straight Connector 531">
            <a:extLst>
              <a:ext uri="{FF2B5EF4-FFF2-40B4-BE49-F238E27FC236}">
                <a16:creationId xmlns:a16="http://schemas.microsoft.com/office/drawing/2014/main" id="{0FEA1398-2F13-CC15-6063-4100D0A925C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367" name="Straight Connector 533">
            <a:extLst>
              <a:ext uri="{FF2B5EF4-FFF2-40B4-BE49-F238E27FC236}">
                <a16:creationId xmlns:a16="http://schemas.microsoft.com/office/drawing/2014/main" id="{7BFC781F-042D-48AE-B872-01C4DCA8D6A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68" name="Straight Connector 535">
            <a:extLst>
              <a:ext uri="{FF2B5EF4-FFF2-40B4-BE49-F238E27FC236}">
                <a16:creationId xmlns:a16="http://schemas.microsoft.com/office/drawing/2014/main" id="{624FC863-570B-CE1B-9867-84029198550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69" name="Straight Connector 537">
            <a:extLst>
              <a:ext uri="{FF2B5EF4-FFF2-40B4-BE49-F238E27FC236}">
                <a16:creationId xmlns:a16="http://schemas.microsoft.com/office/drawing/2014/main" id="{CE896DE6-D65B-3338-E5F9-6688B2B568A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370" name="Group 1008">
          <a:extLst>
            <a:ext uri="{FF2B5EF4-FFF2-40B4-BE49-F238E27FC236}">
              <a16:creationId xmlns:a16="http://schemas.microsoft.com/office/drawing/2014/main" id="{2DE88CB8-202E-4C5A-8A63-81853CFC9A0D}"/>
            </a:ext>
          </a:extLst>
        </xdr:cNvPr>
        <xdr:cNvGrpSpPr>
          <a:grpSpLocks/>
        </xdr:cNvGrpSpPr>
      </xdr:nvGrpSpPr>
      <xdr:grpSpPr bwMode="auto">
        <a:xfrm>
          <a:off x="1803400" y="20812125"/>
          <a:ext cx="0" cy="104775"/>
          <a:chOff x="5475762" y="47760700"/>
          <a:chExt cx="314325" cy="230209"/>
        </a:xfrm>
      </xdr:grpSpPr>
      <xdr:cxnSp macro="">
        <xdr:nvCxnSpPr>
          <xdr:cNvPr id="2371" name="Straight Connector 2370">
            <a:extLst>
              <a:ext uri="{FF2B5EF4-FFF2-40B4-BE49-F238E27FC236}">
                <a16:creationId xmlns:a16="http://schemas.microsoft.com/office/drawing/2014/main" id="{F4AB78BF-8990-6AE8-DD68-C3483E2D74D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372" name="Straight Connector 529">
            <a:extLst>
              <a:ext uri="{FF2B5EF4-FFF2-40B4-BE49-F238E27FC236}">
                <a16:creationId xmlns:a16="http://schemas.microsoft.com/office/drawing/2014/main" id="{31DF1C50-4F40-09BA-E399-BE8263C05B2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373" name="Straight Connector 531">
            <a:extLst>
              <a:ext uri="{FF2B5EF4-FFF2-40B4-BE49-F238E27FC236}">
                <a16:creationId xmlns:a16="http://schemas.microsoft.com/office/drawing/2014/main" id="{B4EE99E2-56F6-A105-BD59-1667A0AE435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374" name="Straight Connector 533">
            <a:extLst>
              <a:ext uri="{FF2B5EF4-FFF2-40B4-BE49-F238E27FC236}">
                <a16:creationId xmlns:a16="http://schemas.microsoft.com/office/drawing/2014/main" id="{E0B0B5C2-DE6F-7615-A43D-C1A33A9890B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75" name="Straight Connector 535">
            <a:extLst>
              <a:ext uri="{FF2B5EF4-FFF2-40B4-BE49-F238E27FC236}">
                <a16:creationId xmlns:a16="http://schemas.microsoft.com/office/drawing/2014/main" id="{52442B69-F3DB-30A2-FFD8-90204AFF897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76" name="Straight Connector 537">
            <a:extLst>
              <a:ext uri="{FF2B5EF4-FFF2-40B4-BE49-F238E27FC236}">
                <a16:creationId xmlns:a16="http://schemas.microsoft.com/office/drawing/2014/main" id="{01892A35-4176-480C-03B4-A57E73EA58A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377" name="Group 1008">
          <a:extLst>
            <a:ext uri="{FF2B5EF4-FFF2-40B4-BE49-F238E27FC236}">
              <a16:creationId xmlns:a16="http://schemas.microsoft.com/office/drawing/2014/main" id="{E24543AA-E09F-44F1-8BCC-E4FF799833BD}"/>
            </a:ext>
          </a:extLst>
        </xdr:cNvPr>
        <xdr:cNvGrpSpPr>
          <a:grpSpLocks/>
        </xdr:cNvGrpSpPr>
      </xdr:nvGrpSpPr>
      <xdr:grpSpPr bwMode="auto">
        <a:xfrm>
          <a:off x="1803400" y="20812125"/>
          <a:ext cx="0" cy="104775"/>
          <a:chOff x="5475762" y="47760700"/>
          <a:chExt cx="314325" cy="230209"/>
        </a:xfrm>
      </xdr:grpSpPr>
      <xdr:cxnSp macro="">
        <xdr:nvCxnSpPr>
          <xdr:cNvPr id="2378" name="Straight Connector 2377">
            <a:extLst>
              <a:ext uri="{FF2B5EF4-FFF2-40B4-BE49-F238E27FC236}">
                <a16:creationId xmlns:a16="http://schemas.microsoft.com/office/drawing/2014/main" id="{D6933263-55CA-EBD0-AD76-F04DEA84682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379" name="Straight Connector 529">
            <a:extLst>
              <a:ext uri="{FF2B5EF4-FFF2-40B4-BE49-F238E27FC236}">
                <a16:creationId xmlns:a16="http://schemas.microsoft.com/office/drawing/2014/main" id="{49820331-9A20-3B59-D7EB-B6782794FDE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380" name="Straight Connector 531">
            <a:extLst>
              <a:ext uri="{FF2B5EF4-FFF2-40B4-BE49-F238E27FC236}">
                <a16:creationId xmlns:a16="http://schemas.microsoft.com/office/drawing/2014/main" id="{F497803B-EF9F-250F-EB50-2A5070D4D97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381" name="Straight Connector 533">
            <a:extLst>
              <a:ext uri="{FF2B5EF4-FFF2-40B4-BE49-F238E27FC236}">
                <a16:creationId xmlns:a16="http://schemas.microsoft.com/office/drawing/2014/main" id="{342416E5-92F9-C072-2B51-967E0F367FA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82" name="Straight Connector 535">
            <a:extLst>
              <a:ext uri="{FF2B5EF4-FFF2-40B4-BE49-F238E27FC236}">
                <a16:creationId xmlns:a16="http://schemas.microsoft.com/office/drawing/2014/main" id="{6403B254-6A81-735E-E46C-5580BEF9547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83" name="Straight Connector 537">
            <a:extLst>
              <a:ext uri="{FF2B5EF4-FFF2-40B4-BE49-F238E27FC236}">
                <a16:creationId xmlns:a16="http://schemas.microsoft.com/office/drawing/2014/main" id="{8F450041-A525-8291-0DD3-4B4A1E15EEE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384" name="Group 1008">
          <a:extLst>
            <a:ext uri="{FF2B5EF4-FFF2-40B4-BE49-F238E27FC236}">
              <a16:creationId xmlns:a16="http://schemas.microsoft.com/office/drawing/2014/main" id="{566CE278-3975-4E6B-AB09-3A3C609D996F}"/>
            </a:ext>
          </a:extLst>
        </xdr:cNvPr>
        <xdr:cNvGrpSpPr>
          <a:grpSpLocks/>
        </xdr:cNvGrpSpPr>
      </xdr:nvGrpSpPr>
      <xdr:grpSpPr bwMode="auto">
        <a:xfrm>
          <a:off x="1803400" y="20812125"/>
          <a:ext cx="0" cy="104775"/>
          <a:chOff x="5475762" y="47760700"/>
          <a:chExt cx="314325" cy="230209"/>
        </a:xfrm>
      </xdr:grpSpPr>
      <xdr:cxnSp macro="">
        <xdr:nvCxnSpPr>
          <xdr:cNvPr id="2385" name="Straight Connector 2384">
            <a:extLst>
              <a:ext uri="{FF2B5EF4-FFF2-40B4-BE49-F238E27FC236}">
                <a16:creationId xmlns:a16="http://schemas.microsoft.com/office/drawing/2014/main" id="{A04BBFA5-2426-569D-A334-547DF6F05A7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386" name="Straight Connector 529">
            <a:extLst>
              <a:ext uri="{FF2B5EF4-FFF2-40B4-BE49-F238E27FC236}">
                <a16:creationId xmlns:a16="http://schemas.microsoft.com/office/drawing/2014/main" id="{7A171FD3-C584-7A54-2200-051FA0C95ED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387" name="Straight Connector 531">
            <a:extLst>
              <a:ext uri="{FF2B5EF4-FFF2-40B4-BE49-F238E27FC236}">
                <a16:creationId xmlns:a16="http://schemas.microsoft.com/office/drawing/2014/main" id="{6C89A820-F756-5D54-2E6E-AD0F1DA469F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388" name="Straight Connector 533">
            <a:extLst>
              <a:ext uri="{FF2B5EF4-FFF2-40B4-BE49-F238E27FC236}">
                <a16:creationId xmlns:a16="http://schemas.microsoft.com/office/drawing/2014/main" id="{44A45BB7-526B-CE0A-4009-7CF246009C0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89" name="Straight Connector 535">
            <a:extLst>
              <a:ext uri="{FF2B5EF4-FFF2-40B4-BE49-F238E27FC236}">
                <a16:creationId xmlns:a16="http://schemas.microsoft.com/office/drawing/2014/main" id="{666B767C-4F76-E244-EA5F-9E2E125B245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90" name="Straight Connector 537">
            <a:extLst>
              <a:ext uri="{FF2B5EF4-FFF2-40B4-BE49-F238E27FC236}">
                <a16:creationId xmlns:a16="http://schemas.microsoft.com/office/drawing/2014/main" id="{4DDCBFB9-F0B9-0EC8-145F-612880EBFCD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391" name="Group 1008">
          <a:extLst>
            <a:ext uri="{FF2B5EF4-FFF2-40B4-BE49-F238E27FC236}">
              <a16:creationId xmlns:a16="http://schemas.microsoft.com/office/drawing/2014/main" id="{AAD18E31-A2E8-47F6-850F-975844134F62}"/>
            </a:ext>
          </a:extLst>
        </xdr:cNvPr>
        <xdr:cNvGrpSpPr>
          <a:grpSpLocks/>
        </xdr:cNvGrpSpPr>
      </xdr:nvGrpSpPr>
      <xdr:grpSpPr bwMode="auto">
        <a:xfrm>
          <a:off x="1803400" y="20812125"/>
          <a:ext cx="0" cy="104775"/>
          <a:chOff x="5475762" y="47760700"/>
          <a:chExt cx="314325" cy="230209"/>
        </a:xfrm>
      </xdr:grpSpPr>
      <xdr:cxnSp macro="">
        <xdr:nvCxnSpPr>
          <xdr:cNvPr id="2392" name="Straight Connector 2391">
            <a:extLst>
              <a:ext uri="{FF2B5EF4-FFF2-40B4-BE49-F238E27FC236}">
                <a16:creationId xmlns:a16="http://schemas.microsoft.com/office/drawing/2014/main" id="{55C3F5FB-46BD-8086-7126-E88100887F0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393" name="Straight Connector 529">
            <a:extLst>
              <a:ext uri="{FF2B5EF4-FFF2-40B4-BE49-F238E27FC236}">
                <a16:creationId xmlns:a16="http://schemas.microsoft.com/office/drawing/2014/main" id="{AED7A2E7-39FC-CCC6-F04E-65173885366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394" name="Straight Connector 531">
            <a:extLst>
              <a:ext uri="{FF2B5EF4-FFF2-40B4-BE49-F238E27FC236}">
                <a16:creationId xmlns:a16="http://schemas.microsoft.com/office/drawing/2014/main" id="{35A7448B-43AB-9835-0EA6-8FF2A356909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395" name="Straight Connector 533">
            <a:extLst>
              <a:ext uri="{FF2B5EF4-FFF2-40B4-BE49-F238E27FC236}">
                <a16:creationId xmlns:a16="http://schemas.microsoft.com/office/drawing/2014/main" id="{EBC385B6-B040-E15E-D4B9-522C06CF5B2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96" name="Straight Connector 535">
            <a:extLst>
              <a:ext uri="{FF2B5EF4-FFF2-40B4-BE49-F238E27FC236}">
                <a16:creationId xmlns:a16="http://schemas.microsoft.com/office/drawing/2014/main" id="{6D2DB26F-01C3-F0A4-8B56-2FE490128A2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397" name="Straight Connector 537">
            <a:extLst>
              <a:ext uri="{FF2B5EF4-FFF2-40B4-BE49-F238E27FC236}">
                <a16:creationId xmlns:a16="http://schemas.microsoft.com/office/drawing/2014/main" id="{874180E0-E9A0-7E9B-D78C-D69E669586E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398" name="Group 1008">
          <a:extLst>
            <a:ext uri="{FF2B5EF4-FFF2-40B4-BE49-F238E27FC236}">
              <a16:creationId xmlns:a16="http://schemas.microsoft.com/office/drawing/2014/main" id="{E0B09CFE-8C30-42EF-93B5-0675B05F4B31}"/>
            </a:ext>
          </a:extLst>
        </xdr:cNvPr>
        <xdr:cNvGrpSpPr>
          <a:grpSpLocks/>
        </xdr:cNvGrpSpPr>
      </xdr:nvGrpSpPr>
      <xdr:grpSpPr bwMode="auto">
        <a:xfrm>
          <a:off x="1803400" y="20812125"/>
          <a:ext cx="0" cy="104775"/>
          <a:chOff x="5475762" y="47760700"/>
          <a:chExt cx="314325" cy="230209"/>
        </a:xfrm>
      </xdr:grpSpPr>
      <xdr:cxnSp macro="">
        <xdr:nvCxnSpPr>
          <xdr:cNvPr id="2399" name="Straight Connector 2398">
            <a:extLst>
              <a:ext uri="{FF2B5EF4-FFF2-40B4-BE49-F238E27FC236}">
                <a16:creationId xmlns:a16="http://schemas.microsoft.com/office/drawing/2014/main" id="{6276D910-A8BE-7DBA-0AAE-48173EC9C2C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400" name="Straight Connector 529">
            <a:extLst>
              <a:ext uri="{FF2B5EF4-FFF2-40B4-BE49-F238E27FC236}">
                <a16:creationId xmlns:a16="http://schemas.microsoft.com/office/drawing/2014/main" id="{3BC1E017-0C6B-71C4-82AD-2465A73D367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401" name="Straight Connector 531">
            <a:extLst>
              <a:ext uri="{FF2B5EF4-FFF2-40B4-BE49-F238E27FC236}">
                <a16:creationId xmlns:a16="http://schemas.microsoft.com/office/drawing/2014/main" id="{34577228-2E35-B6BA-EC34-A8449342059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402" name="Straight Connector 533">
            <a:extLst>
              <a:ext uri="{FF2B5EF4-FFF2-40B4-BE49-F238E27FC236}">
                <a16:creationId xmlns:a16="http://schemas.microsoft.com/office/drawing/2014/main" id="{C922F8D6-FC5A-15C0-5C7B-0102EC8DE41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03" name="Straight Connector 535">
            <a:extLst>
              <a:ext uri="{FF2B5EF4-FFF2-40B4-BE49-F238E27FC236}">
                <a16:creationId xmlns:a16="http://schemas.microsoft.com/office/drawing/2014/main" id="{B62B0215-41F2-6CCE-1E2F-9B0F82BD450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04" name="Straight Connector 537">
            <a:extLst>
              <a:ext uri="{FF2B5EF4-FFF2-40B4-BE49-F238E27FC236}">
                <a16:creationId xmlns:a16="http://schemas.microsoft.com/office/drawing/2014/main" id="{B5DBE9B1-8EE6-9AE9-17EC-852B81D8BD2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104</xdr:row>
      <xdr:rowOff>104775</xdr:rowOff>
    </xdr:from>
    <xdr:to>
      <xdr:col>6</xdr:col>
      <xdr:colOff>0</xdr:colOff>
      <xdr:row>105</xdr:row>
      <xdr:rowOff>19050</xdr:rowOff>
    </xdr:to>
    <xdr:grpSp>
      <xdr:nvGrpSpPr>
        <xdr:cNvPr id="2405" name="Group 1008">
          <a:extLst>
            <a:ext uri="{FF2B5EF4-FFF2-40B4-BE49-F238E27FC236}">
              <a16:creationId xmlns:a16="http://schemas.microsoft.com/office/drawing/2014/main" id="{46615D8A-0D85-405D-89E4-6D36F9BBBC0E}"/>
            </a:ext>
          </a:extLst>
        </xdr:cNvPr>
        <xdr:cNvGrpSpPr>
          <a:grpSpLocks/>
        </xdr:cNvGrpSpPr>
      </xdr:nvGrpSpPr>
      <xdr:grpSpPr bwMode="auto">
        <a:xfrm>
          <a:off x="1803400" y="20812125"/>
          <a:ext cx="0" cy="104775"/>
          <a:chOff x="5475762" y="47760700"/>
          <a:chExt cx="314325" cy="230209"/>
        </a:xfrm>
      </xdr:grpSpPr>
      <xdr:cxnSp macro="">
        <xdr:nvCxnSpPr>
          <xdr:cNvPr id="2406" name="Straight Connector 2405">
            <a:extLst>
              <a:ext uri="{FF2B5EF4-FFF2-40B4-BE49-F238E27FC236}">
                <a16:creationId xmlns:a16="http://schemas.microsoft.com/office/drawing/2014/main" id="{B10C22BD-AF29-3DDF-19AD-6F43D4E00DD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407" name="Straight Connector 529">
            <a:extLst>
              <a:ext uri="{FF2B5EF4-FFF2-40B4-BE49-F238E27FC236}">
                <a16:creationId xmlns:a16="http://schemas.microsoft.com/office/drawing/2014/main" id="{6F6E982D-D5C3-413A-5AC0-EB16079572F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408" name="Straight Connector 531">
            <a:extLst>
              <a:ext uri="{FF2B5EF4-FFF2-40B4-BE49-F238E27FC236}">
                <a16:creationId xmlns:a16="http://schemas.microsoft.com/office/drawing/2014/main" id="{3EA783DF-39C1-C07F-4FD9-6C12A762DB8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409" name="Straight Connector 533">
            <a:extLst>
              <a:ext uri="{FF2B5EF4-FFF2-40B4-BE49-F238E27FC236}">
                <a16:creationId xmlns:a16="http://schemas.microsoft.com/office/drawing/2014/main" id="{E24F0C76-E9FD-0041-EB82-C1C3C4F34DF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10" name="Straight Connector 535">
            <a:extLst>
              <a:ext uri="{FF2B5EF4-FFF2-40B4-BE49-F238E27FC236}">
                <a16:creationId xmlns:a16="http://schemas.microsoft.com/office/drawing/2014/main" id="{046D59A5-D920-9B26-999D-C618E5EED35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11" name="Straight Connector 537">
            <a:extLst>
              <a:ext uri="{FF2B5EF4-FFF2-40B4-BE49-F238E27FC236}">
                <a16:creationId xmlns:a16="http://schemas.microsoft.com/office/drawing/2014/main" id="{8B9810FE-8B5B-D179-CD25-DB7D446E533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101</xdr:row>
      <xdr:rowOff>57150</xdr:rowOff>
    </xdr:from>
    <xdr:to>
      <xdr:col>17</xdr:col>
      <xdr:colOff>0</xdr:colOff>
      <xdr:row>103</xdr:row>
      <xdr:rowOff>0</xdr:rowOff>
    </xdr:to>
    <xdr:sp macro="" textlink="">
      <xdr:nvSpPr>
        <xdr:cNvPr id="2412" name="AutoShape 46">
          <a:extLst>
            <a:ext uri="{FF2B5EF4-FFF2-40B4-BE49-F238E27FC236}">
              <a16:creationId xmlns:a16="http://schemas.microsoft.com/office/drawing/2014/main" id="{7ADFA373-2AAE-40BE-8B5D-783A62A8A1F5}"/>
            </a:ext>
          </a:extLst>
        </xdr:cNvPr>
        <xdr:cNvSpPr>
          <a:spLocks noChangeArrowheads="1"/>
        </xdr:cNvSpPr>
      </xdr:nvSpPr>
      <xdr:spPr bwMode="auto">
        <a:xfrm>
          <a:off x="4895850" y="1934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101</xdr:row>
      <xdr:rowOff>57150</xdr:rowOff>
    </xdr:from>
    <xdr:to>
      <xdr:col>19</xdr:col>
      <xdr:colOff>0</xdr:colOff>
      <xdr:row>103</xdr:row>
      <xdr:rowOff>0</xdr:rowOff>
    </xdr:to>
    <xdr:sp macro="" textlink="">
      <xdr:nvSpPr>
        <xdr:cNvPr id="2413" name="AutoShape 46">
          <a:extLst>
            <a:ext uri="{FF2B5EF4-FFF2-40B4-BE49-F238E27FC236}">
              <a16:creationId xmlns:a16="http://schemas.microsoft.com/office/drawing/2014/main" id="{703CBE0E-142F-428A-B6E3-0062739DC2A2}"/>
            </a:ext>
          </a:extLst>
        </xdr:cNvPr>
        <xdr:cNvSpPr>
          <a:spLocks noChangeArrowheads="1"/>
        </xdr:cNvSpPr>
      </xdr:nvSpPr>
      <xdr:spPr bwMode="auto">
        <a:xfrm>
          <a:off x="5467350" y="1934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101</xdr:row>
      <xdr:rowOff>57150</xdr:rowOff>
    </xdr:from>
    <xdr:to>
      <xdr:col>21</xdr:col>
      <xdr:colOff>0</xdr:colOff>
      <xdr:row>103</xdr:row>
      <xdr:rowOff>0</xdr:rowOff>
    </xdr:to>
    <xdr:sp macro="" textlink="">
      <xdr:nvSpPr>
        <xdr:cNvPr id="2414" name="AutoShape 46">
          <a:extLst>
            <a:ext uri="{FF2B5EF4-FFF2-40B4-BE49-F238E27FC236}">
              <a16:creationId xmlns:a16="http://schemas.microsoft.com/office/drawing/2014/main" id="{F1D305B5-7175-4838-B0FA-98B9982B34C7}"/>
            </a:ext>
          </a:extLst>
        </xdr:cNvPr>
        <xdr:cNvSpPr>
          <a:spLocks noChangeArrowheads="1"/>
        </xdr:cNvSpPr>
      </xdr:nvSpPr>
      <xdr:spPr bwMode="auto">
        <a:xfrm>
          <a:off x="6038850" y="1934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101</xdr:row>
      <xdr:rowOff>57150</xdr:rowOff>
    </xdr:from>
    <xdr:to>
      <xdr:col>23</xdr:col>
      <xdr:colOff>0</xdr:colOff>
      <xdr:row>103</xdr:row>
      <xdr:rowOff>0</xdr:rowOff>
    </xdr:to>
    <xdr:sp macro="" textlink="">
      <xdr:nvSpPr>
        <xdr:cNvPr id="2415" name="AutoShape 46">
          <a:extLst>
            <a:ext uri="{FF2B5EF4-FFF2-40B4-BE49-F238E27FC236}">
              <a16:creationId xmlns:a16="http://schemas.microsoft.com/office/drawing/2014/main" id="{7C8E064A-3548-4410-93C5-E4E7EA1D9A05}"/>
            </a:ext>
          </a:extLst>
        </xdr:cNvPr>
        <xdr:cNvSpPr>
          <a:spLocks noChangeArrowheads="1"/>
        </xdr:cNvSpPr>
      </xdr:nvSpPr>
      <xdr:spPr bwMode="auto">
        <a:xfrm>
          <a:off x="6610350" y="1934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24</xdr:col>
      <xdr:colOff>0</xdr:colOff>
      <xdr:row>101</xdr:row>
      <xdr:rowOff>57150</xdr:rowOff>
    </xdr:from>
    <xdr:to>
      <xdr:col>25</xdr:col>
      <xdr:colOff>0</xdr:colOff>
      <xdr:row>103</xdr:row>
      <xdr:rowOff>0</xdr:rowOff>
    </xdr:to>
    <xdr:sp macro="" textlink="">
      <xdr:nvSpPr>
        <xdr:cNvPr id="2416" name="AutoShape 46">
          <a:extLst>
            <a:ext uri="{FF2B5EF4-FFF2-40B4-BE49-F238E27FC236}">
              <a16:creationId xmlns:a16="http://schemas.microsoft.com/office/drawing/2014/main" id="{AFBDA256-0E63-400D-90E8-AA5675CD639D}"/>
            </a:ext>
          </a:extLst>
        </xdr:cNvPr>
        <xdr:cNvSpPr>
          <a:spLocks noChangeArrowheads="1"/>
        </xdr:cNvSpPr>
      </xdr:nvSpPr>
      <xdr:spPr bwMode="auto">
        <a:xfrm>
          <a:off x="7181850" y="1934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288635</xdr:colOff>
      <xdr:row>101</xdr:row>
      <xdr:rowOff>47529</xdr:rowOff>
    </xdr:from>
    <xdr:to>
      <xdr:col>26</xdr:col>
      <xdr:colOff>346363</xdr:colOff>
      <xdr:row>102</xdr:row>
      <xdr:rowOff>182804</xdr:rowOff>
    </xdr:to>
    <xdr:sp macro="" textlink="">
      <xdr:nvSpPr>
        <xdr:cNvPr id="2417" name="AutoShape 46">
          <a:extLst>
            <a:ext uri="{FF2B5EF4-FFF2-40B4-BE49-F238E27FC236}">
              <a16:creationId xmlns:a16="http://schemas.microsoft.com/office/drawing/2014/main" id="{5C279D48-3A60-4D75-A957-407C3820A545}"/>
            </a:ext>
          </a:extLst>
        </xdr:cNvPr>
        <xdr:cNvSpPr>
          <a:spLocks noChangeArrowheads="1"/>
        </xdr:cNvSpPr>
      </xdr:nvSpPr>
      <xdr:spPr bwMode="auto">
        <a:xfrm>
          <a:off x="8178029" y="20280938"/>
          <a:ext cx="346364" cy="327699"/>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28</xdr:col>
      <xdr:colOff>0</xdr:colOff>
      <xdr:row>101</xdr:row>
      <xdr:rowOff>57150</xdr:rowOff>
    </xdr:from>
    <xdr:to>
      <xdr:col>29</xdr:col>
      <xdr:colOff>0</xdr:colOff>
      <xdr:row>103</xdr:row>
      <xdr:rowOff>0</xdr:rowOff>
    </xdr:to>
    <xdr:sp macro="" textlink="">
      <xdr:nvSpPr>
        <xdr:cNvPr id="2418" name="AutoShape 46">
          <a:extLst>
            <a:ext uri="{FF2B5EF4-FFF2-40B4-BE49-F238E27FC236}">
              <a16:creationId xmlns:a16="http://schemas.microsoft.com/office/drawing/2014/main" id="{45116576-967B-4E8E-96AB-97BCA4717D1B}"/>
            </a:ext>
          </a:extLst>
        </xdr:cNvPr>
        <xdr:cNvSpPr>
          <a:spLocks noChangeArrowheads="1"/>
        </xdr:cNvSpPr>
      </xdr:nvSpPr>
      <xdr:spPr bwMode="auto">
        <a:xfrm>
          <a:off x="8382000" y="1934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30</xdr:col>
      <xdr:colOff>0</xdr:colOff>
      <xdr:row>101</xdr:row>
      <xdr:rowOff>57150</xdr:rowOff>
    </xdr:from>
    <xdr:to>
      <xdr:col>31</xdr:col>
      <xdr:colOff>0</xdr:colOff>
      <xdr:row>103</xdr:row>
      <xdr:rowOff>0</xdr:rowOff>
    </xdr:to>
    <xdr:sp macro="" textlink="">
      <xdr:nvSpPr>
        <xdr:cNvPr id="2419" name="AutoShape 46">
          <a:extLst>
            <a:ext uri="{FF2B5EF4-FFF2-40B4-BE49-F238E27FC236}">
              <a16:creationId xmlns:a16="http://schemas.microsoft.com/office/drawing/2014/main" id="{0F256806-7BA4-4CFE-B732-7C1A2E6D493B}"/>
            </a:ext>
          </a:extLst>
        </xdr:cNvPr>
        <xdr:cNvSpPr>
          <a:spLocks noChangeArrowheads="1"/>
        </xdr:cNvSpPr>
      </xdr:nvSpPr>
      <xdr:spPr bwMode="auto">
        <a:xfrm>
          <a:off x="8953500" y="1934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32</xdr:col>
      <xdr:colOff>0</xdr:colOff>
      <xdr:row>101</xdr:row>
      <xdr:rowOff>57150</xdr:rowOff>
    </xdr:from>
    <xdr:to>
      <xdr:col>33</xdr:col>
      <xdr:colOff>0</xdr:colOff>
      <xdr:row>103</xdr:row>
      <xdr:rowOff>0</xdr:rowOff>
    </xdr:to>
    <xdr:sp macro="" textlink="">
      <xdr:nvSpPr>
        <xdr:cNvPr id="2420" name="AutoShape 46">
          <a:extLst>
            <a:ext uri="{FF2B5EF4-FFF2-40B4-BE49-F238E27FC236}">
              <a16:creationId xmlns:a16="http://schemas.microsoft.com/office/drawing/2014/main" id="{385DCB88-C1E3-43F5-92F5-D59115F14ED1}"/>
            </a:ext>
          </a:extLst>
        </xdr:cNvPr>
        <xdr:cNvSpPr>
          <a:spLocks noChangeArrowheads="1"/>
        </xdr:cNvSpPr>
      </xdr:nvSpPr>
      <xdr:spPr bwMode="auto">
        <a:xfrm>
          <a:off x="9525000" y="1934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34</xdr:col>
      <xdr:colOff>0</xdr:colOff>
      <xdr:row>101</xdr:row>
      <xdr:rowOff>57150</xdr:rowOff>
    </xdr:from>
    <xdr:to>
      <xdr:col>35</xdr:col>
      <xdr:colOff>0</xdr:colOff>
      <xdr:row>103</xdr:row>
      <xdr:rowOff>0</xdr:rowOff>
    </xdr:to>
    <xdr:sp macro="" textlink="">
      <xdr:nvSpPr>
        <xdr:cNvPr id="2421" name="AutoShape 46">
          <a:extLst>
            <a:ext uri="{FF2B5EF4-FFF2-40B4-BE49-F238E27FC236}">
              <a16:creationId xmlns:a16="http://schemas.microsoft.com/office/drawing/2014/main" id="{21F7988C-F5E1-4284-B006-7575ADD9B8E4}"/>
            </a:ext>
          </a:extLst>
        </xdr:cNvPr>
        <xdr:cNvSpPr>
          <a:spLocks noChangeArrowheads="1"/>
        </xdr:cNvSpPr>
      </xdr:nvSpPr>
      <xdr:spPr bwMode="auto">
        <a:xfrm>
          <a:off x="10096500" y="1934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36</xdr:col>
      <xdr:colOff>0</xdr:colOff>
      <xdr:row>101</xdr:row>
      <xdr:rowOff>57150</xdr:rowOff>
    </xdr:from>
    <xdr:to>
      <xdr:col>37</xdr:col>
      <xdr:colOff>0</xdr:colOff>
      <xdr:row>103</xdr:row>
      <xdr:rowOff>0</xdr:rowOff>
    </xdr:to>
    <xdr:sp macro="" textlink="">
      <xdr:nvSpPr>
        <xdr:cNvPr id="2422" name="AutoShape 46">
          <a:extLst>
            <a:ext uri="{FF2B5EF4-FFF2-40B4-BE49-F238E27FC236}">
              <a16:creationId xmlns:a16="http://schemas.microsoft.com/office/drawing/2014/main" id="{92093A0E-EDC2-4A37-8B54-A17D1507CFC7}"/>
            </a:ext>
          </a:extLst>
        </xdr:cNvPr>
        <xdr:cNvSpPr>
          <a:spLocks noChangeArrowheads="1"/>
        </xdr:cNvSpPr>
      </xdr:nvSpPr>
      <xdr:spPr bwMode="auto">
        <a:xfrm>
          <a:off x="10668000" y="1934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38</xdr:col>
      <xdr:colOff>0</xdr:colOff>
      <xdr:row>101</xdr:row>
      <xdr:rowOff>57150</xdr:rowOff>
    </xdr:from>
    <xdr:to>
      <xdr:col>39</xdr:col>
      <xdr:colOff>0</xdr:colOff>
      <xdr:row>103</xdr:row>
      <xdr:rowOff>0</xdr:rowOff>
    </xdr:to>
    <xdr:sp macro="" textlink="">
      <xdr:nvSpPr>
        <xdr:cNvPr id="2423" name="AutoShape 46">
          <a:extLst>
            <a:ext uri="{FF2B5EF4-FFF2-40B4-BE49-F238E27FC236}">
              <a16:creationId xmlns:a16="http://schemas.microsoft.com/office/drawing/2014/main" id="{96B24CEC-D934-45AF-A6A7-2977A45C43D9}"/>
            </a:ext>
          </a:extLst>
        </xdr:cNvPr>
        <xdr:cNvSpPr>
          <a:spLocks noChangeArrowheads="1"/>
        </xdr:cNvSpPr>
      </xdr:nvSpPr>
      <xdr:spPr bwMode="auto">
        <a:xfrm>
          <a:off x="11239500" y="1934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40</xdr:col>
      <xdr:colOff>0</xdr:colOff>
      <xdr:row>101</xdr:row>
      <xdr:rowOff>57150</xdr:rowOff>
    </xdr:from>
    <xdr:to>
      <xdr:col>41</xdr:col>
      <xdr:colOff>0</xdr:colOff>
      <xdr:row>103</xdr:row>
      <xdr:rowOff>0</xdr:rowOff>
    </xdr:to>
    <xdr:sp macro="" textlink="">
      <xdr:nvSpPr>
        <xdr:cNvPr id="2424" name="AutoShape 46">
          <a:extLst>
            <a:ext uri="{FF2B5EF4-FFF2-40B4-BE49-F238E27FC236}">
              <a16:creationId xmlns:a16="http://schemas.microsoft.com/office/drawing/2014/main" id="{AF52B916-33F0-48B0-8ECE-938DA537CA9D}"/>
            </a:ext>
          </a:extLst>
        </xdr:cNvPr>
        <xdr:cNvSpPr>
          <a:spLocks noChangeArrowheads="1"/>
        </xdr:cNvSpPr>
      </xdr:nvSpPr>
      <xdr:spPr bwMode="auto">
        <a:xfrm>
          <a:off x="11811000" y="1934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42</xdr:col>
      <xdr:colOff>0</xdr:colOff>
      <xdr:row>101</xdr:row>
      <xdr:rowOff>57150</xdr:rowOff>
    </xdr:from>
    <xdr:to>
      <xdr:col>43</xdr:col>
      <xdr:colOff>0</xdr:colOff>
      <xdr:row>103</xdr:row>
      <xdr:rowOff>0</xdr:rowOff>
    </xdr:to>
    <xdr:sp macro="" textlink="">
      <xdr:nvSpPr>
        <xdr:cNvPr id="2425" name="AutoShape 46">
          <a:extLst>
            <a:ext uri="{FF2B5EF4-FFF2-40B4-BE49-F238E27FC236}">
              <a16:creationId xmlns:a16="http://schemas.microsoft.com/office/drawing/2014/main" id="{29BAD7FF-6D37-4534-A319-2F4B2AC5B10D}"/>
            </a:ext>
          </a:extLst>
        </xdr:cNvPr>
        <xdr:cNvSpPr>
          <a:spLocks noChangeArrowheads="1"/>
        </xdr:cNvSpPr>
      </xdr:nvSpPr>
      <xdr:spPr bwMode="auto">
        <a:xfrm>
          <a:off x="12382500" y="1934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44</xdr:col>
      <xdr:colOff>0</xdr:colOff>
      <xdr:row>101</xdr:row>
      <xdr:rowOff>57150</xdr:rowOff>
    </xdr:from>
    <xdr:to>
      <xdr:col>45</xdr:col>
      <xdr:colOff>0</xdr:colOff>
      <xdr:row>103</xdr:row>
      <xdr:rowOff>0</xdr:rowOff>
    </xdr:to>
    <xdr:sp macro="" textlink="">
      <xdr:nvSpPr>
        <xdr:cNvPr id="2426" name="AutoShape 46">
          <a:extLst>
            <a:ext uri="{FF2B5EF4-FFF2-40B4-BE49-F238E27FC236}">
              <a16:creationId xmlns:a16="http://schemas.microsoft.com/office/drawing/2014/main" id="{FDA56C72-4F2C-47E1-9A34-65C3F1CD2627}"/>
            </a:ext>
          </a:extLst>
        </xdr:cNvPr>
        <xdr:cNvSpPr>
          <a:spLocks noChangeArrowheads="1"/>
        </xdr:cNvSpPr>
      </xdr:nvSpPr>
      <xdr:spPr bwMode="auto">
        <a:xfrm>
          <a:off x="12954000" y="1934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101</xdr:row>
      <xdr:rowOff>57150</xdr:rowOff>
    </xdr:from>
    <xdr:to>
      <xdr:col>11</xdr:col>
      <xdr:colOff>0</xdr:colOff>
      <xdr:row>103</xdr:row>
      <xdr:rowOff>0</xdr:rowOff>
    </xdr:to>
    <xdr:sp macro="" textlink="">
      <xdr:nvSpPr>
        <xdr:cNvPr id="2427" name="AutoShape 46">
          <a:extLst>
            <a:ext uri="{FF2B5EF4-FFF2-40B4-BE49-F238E27FC236}">
              <a16:creationId xmlns:a16="http://schemas.microsoft.com/office/drawing/2014/main" id="{C5DEB9B0-8886-4C85-B83B-489A9FA383FA}"/>
            </a:ext>
          </a:extLst>
        </xdr:cNvPr>
        <xdr:cNvSpPr>
          <a:spLocks noChangeArrowheads="1"/>
        </xdr:cNvSpPr>
      </xdr:nvSpPr>
      <xdr:spPr bwMode="auto">
        <a:xfrm>
          <a:off x="3181350" y="1934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101</xdr:row>
      <xdr:rowOff>57150</xdr:rowOff>
    </xdr:from>
    <xdr:to>
      <xdr:col>13</xdr:col>
      <xdr:colOff>0</xdr:colOff>
      <xdr:row>103</xdr:row>
      <xdr:rowOff>0</xdr:rowOff>
    </xdr:to>
    <xdr:sp macro="" textlink="">
      <xdr:nvSpPr>
        <xdr:cNvPr id="2428" name="AutoShape 46">
          <a:extLst>
            <a:ext uri="{FF2B5EF4-FFF2-40B4-BE49-F238E27FC236}">
              <a16:creationId xmlns:a16="http://schemas.microsoft.com/office/drawing/2014/main" id="{8D048CD8-7EEF-439F-890F-1660153F8195}"/>
            </a:ext>
          </a:extLst>
        </xdr:cNvPr>
        <xdr:cNvSpPr>
          <a:spLocks noChangeArrowheads="1"/>
        </xdr:cNvSpPr>
      </xdr:nvSpPr>
      <xdr:spPr bwMode="auto">
        <a:xfrm>
          <a:off x="3752850" y="1934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101</xdr:row>
      <xdr:rowOff>57150</xdr:rowOff>
    </xdr:from>
    <xdr:to>
      <xdr:col>15</xdr:col>
      <xdr:colOff>0</xdr:colOff>
      <xdr:row>103</xdr:row>
      <xdr:rowOff>0</xdr:rowOff>
    </xdr:to>
    <xdr:sp macro="" textlink="">
      <xdr:nvSpPr>
        <xdr:cNvPr id="2429" name="AutoShape 46">
          <a:extLst>
            <a:ext uri="{FF2B5EF4-FFF2-40B4-BE49-F238E27FC236}">
              <a16:creationId xmlns:a16="http://schemas.microsoft.com/office/drawing/2014/main" id="{95EA071C-04BD-4010-802E-BF2E6E99EDE8}"/>
            </a:ext>
          </a:extLst>
        </xdr:cNvPr>
        <xdr:cNvSpPr>
          <a:spLocks noChangeArrowheads="1"/>
        </xdr:cNvSpPr>
      </xdr:nvSpPr>
      <xdr:spPr bwMode="auto">
        <a:xfrm>
          <a:off x="4324350" y="19345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8</xdr:col>
      <xdr:colOff>0</xdr:colOff>
      <xdr:row>101</xdr:row>
      <xdr:rowOff>57150</xdr:rowOff>
    </xdr:from>
    <xdr:to>
      <xdr:col>9</xdr:col>
      <xdr:colOff>0</xdr:colOff>
      <xdr:row>103</xdr:row>
      <xdr:rowOff>0</xdr:rowOff>
    </xdr:to>
    <xdr:sp macro="" textlink="">
      <xdr:nvSpPr>
        <xdr:cNvPr id="2430" name="AutoShape 46">
          <a:extLst>
            <a:ext uri="{FF2B5EF4-FFF2-40B4-BE49-F238E27FC236}">
              <a16:creationId xmlns:a16="http://schemas.microsoft.com/office/drawing/2014/main" id="{07A1BD05-904C-4735-B571-C69405FB9703}"/>
            </a:ext>
          </a:extLst>
        </xdr:cNvPr>
        <xdr:cNvSpPr>
          <a:spLocks noChangeArrowheads="1"/>
        </xdr:cNvSpPr>
      </xdr:nvSpPr>
      <xdr:spPr bwMode="auto">
        <a:xfrm>
          <a:off x="2409825" y="19345275"/>
          <a:ext cx="48577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101</xdr:row>
      <xdr:rowOff>57150</xdr:rowOff>
    </xdr:from>
    <xdr:to>
      <xdr:col>7</xdr:col>
      <xdr:colOff>0</xdr:colOff>
      <xdr:row>103</xdr:row>
      <xdr:rowOff>0</xdr:rowOff>
    </xdr:to>
    <xdr:sp macro="" textlink="">
      <xdr:nvSpPr>
        <xdr:cNvPr id="2431" name="AutoShape 46">
          <a:extLst>
            <a:ext uri="{FF2B5EF4-FFF2-40B4-BE49-F238E27FC236}">
              <a16:creationId xmlns:a16="http://schemas.microsoft.com/office/drawing/2014/main" id="{0FFF7C0B-2B44-4164-9B4E-90542B978F94}"/>
            </a:ext>
          </a:extLst>
        </xdr:cNvPr>
        <xdr:cNvSpPr>
          <a:spLocks noChangeArrowheads="1"/>
        </xdr:cNvSpPr>
      </xdr:nvSpPr>
      <xdr:spPr bwMode="auto">
        <a:xfrm>
          <a:off x="1819275" y="19345275"/>
          <a:ext cx="35242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xdr:col>
      <xdr:colOff>0</xdr:colOff>
      <xdr:row>101</xdr:row>
      <xdr:rowOff>57150</xdr:rowOff>
    </xdr:from>
    <xdr:to>
      <xdr:col>5</xdr:col>
      <xdr:colOff>0</xdr:colOff>
      <xdr:row>103</xdr:row>
      <xdr:rowOff>0</xdr:rowOff>
    </xdr:to>
    <xdr:sp macro="" textlink="">
      <xdr:nvSpPr>
        <xdr:cNvPr id="2432" name="AutoShape 46">
          <a:extLst>
            <a:ext uri="{FF2B5EF4-FFF2-40B4-BE49-F238E27FC236}">
              <a16:creationId xmlns:a16="http://schemas.microsoft.com/office/drawing/2014/main" id="{29ECE772-FDD1-485C-A749-B24AA58A73FB}"/>
            </a:ext>
          </a:extLst>
        </xdr:cNvPr>
        <xdr:cNvSpPr>
          <a:spLocks noChangeArrowheads="1"/>
        </xdr:cNvSpPr>
      </xdr:nvSpPr>
      <xdr:spPr bwMode="auto">
        <a:xfrm>
          <a:off x="1095375" y="19345275"/>
          <a:ext cx="4381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112</xdr:row>
      <xdr:rowOff>104775</xdr:rowOff>
    </xdr:from>
    <xdr:to>
      <xdr:col>6</xdr:col>
      <xdr:colOff>0</xdr:colOff>
      <xdr:row>113</xdr:row>
      <xdr:rowOff>19050</xdr:rowOff>
    </xdr:to>
    <xdr:grpSp>
      <xdr:nvGrpSpPr>
        <xdr:cNvPr id="2433" name="Group 1008">
          <a:extLst>
            <a:ext uri="{FF2B5EF4-FFF2-40B4-BE49-F238E27FC236}">
              <a16:creationId xmlns:a16="http://schemas.microsoft.com/office/drawing/2014/main" id="{57252D3A-806C-4DD8-BA28-BB9736095C98}"/>
            </a:ext>
          </a:extLst>
        </xdr:cNvPr>
        <xdr:cNvGrpSpPr>
          <a:grpSpLocks/>
        </xdr:cNvGrpSpPr>
      </xdr:nvGrpSpPr>
      <xdr:grpSpPr bwMode="auto">
        <a:xfrm>
          <a:off x="1803400" y="22399625"/>
          <a:ext cx="0" cy="104775"/>
          <a:chOff x="5475762" y="47760700"/>
          <a:chExt cx="314325" cy="230209"/>
        </a:xfrm>
      </xdr:grpSpPr>
      <xdr:cxnSp macro="">
        <xdr:nvCxnSpPr>
          <xdr:cNvPr id="2434" name="Straight Connector 2433">
            <a:extLst>
              <a:ext uri="{FF2B5EF4-FFF2-40B4-BE49-F238E27FC236}">
                <a16:creationId xmlns:a16="http://schemas.microsoft.com/office/drawing/2014/main" id="{90E32177-C185-1E2D-18A7-E4052F30F9C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435" name="Straight Connector 529">
            <a:extLst>
              <a:ext uri="{FF2B5EF4-FFF2-40B4-BE49-F238E27FC236}">
                <a16:creationId xmlns:a16="http://schemas.microsoft.com/office/drawing/2014/main" id="{00767584-5E7D-F996-0254-BF72002588F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436" name="Straight Connector 531">
            <a:extLst>
              <a:ext uri="{FF2B5EF4-FFF2-40B4-BE49-F238E27FC236}">
                <a16:creationId xmlns:a16="http://schemas.microsoft.com/office/drawing/2014/main" id="{BD52AE45-9FC2-41C0-5A4D-421699168CD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437" name="Straight Connector 533">
            <a:extLst>
              <a:ext uri="{FF2B5EF4-FFF2-40B4-BE49-F238E27FC236}">
                <a16:creationId xmlns:a16="http://schemas.microsoft.com/office/drawing/2014/main" id="{73534EB5-D963-D829-BD75-83EA6ECF7EF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38" name="Straight Connector 535">
            <a:extLst>
              <a:ext uri="{FF2B5EF4-FFF2-40B4-BE49-F238E27FC236}">
                <a16:creationId xmlns:a16="http://schemas.microsoft.com/office/drawing/2014/main" id="{70CB32A3-0DFE-C51C-EA2F-414C1BE3640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39" name="Straight Connector 537">
            <a:extLst>
              <a:ext uri="{FF2B5EF4-FFF2-40B4-BE49-F238E27FC236}">
                <a16:creationId xmlns:a16="http://schemas.microsoft.com/office/drawing/2014/main" id="{761741EC-F5C6-C131-F238-E78EB1FBB82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440" name="Group 1008">
          <a:extLst>
            <a:ext uri="{FF2B5EF4-FFF2-40B4-BE49-F238E27FC236}">
              <a16:creationId xmlns:a16="http://schemas.microsoft.com/office/drawing/2014/main" id="{6FDB2C5D-666A-4DF2-8697-8B342480AEDF}"/>
            </a:ext>
          </a:extLst>
        </xdr:cNvPr>
        <xdr:cNvGrpSpPr>
          <a:grpSpLocks/>
        </xdr:cNvGrpSpPr>
      </xdr:nvGrpSpPr>
      <xdr:grpSpPr bwMode="auto">
        <a:xfrm>
          <a:off x="1803400" y="22399625"/>
          <a:ext cx="0" cy="104775"/>
          <a:chOff x="5475762" y="47760700"/>
          <a:chExt cx="314325" cy="230209"/>
        </a:xfrm>
      </xdr:grpSpPr>
      <xdr:cxnSp macro="">
        <xdr:nvCxnSpPr>
          <xdr:cNvPr id="2441" name="Straight Connector 2440">
            <a:extLst>
              <a:ext uri="{FF2B5EF4-FFF2-40B4-BE49-F238E27FC236}">
                <a16:creationId xmlns:a16="http://schemas.microsoft.com/office/drawing/2014/main" id="{C1F6B17C-5126-4F8D-6D0F-8464C577934B}"/>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442" name="Straight Connector 529">
            <a:extLst>
              <a:ext uri="{FF2B5EF4-FFF2-40B4-BE49-F238E27FC236}">
                <a16:creationId xmlns:a16="http://schemas.microsoft.com/office/drawing/2014/main" id="{39ABDEC3-B42D-78D7-2662-FEA23A0A530E}"/>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2443" name="Straight Connector 531">
            <a:extLst>
              <a:ext uri="{FF2B5EF4-FFF2-40B4-BE49-F238E27FC236}">
                <a16:creationId xmlns:a16="http://schemas.microsoft.com/office/drawing/2014/main" id="{8E999581-1C54-91E5-DE5A-EA044C1A2AA7}"/>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2444" name="Straight Connector 533">
            <a:extLst>
              <a:ext uri="{FF2B5EF4-FFF2-40B4-BE49-F238E27FC236}">
                <a16:creationId xmlns:a16="http://schemas.microsoft.com/office/drawing/2014/main" id="{22AC0D5A-EC6B-4BAA-BF83-D12EFDFB3164}"/>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445" name="Straight Connector 535">
            <a:extLst>
              <a:ext uri="{FF2B5EF4-FFF2-40B4-BE49-F238E27FC236}">
                <a16:creationId xmlns:a16="http://schemas.microsoft.com/office/drawing/2014/main" id="{83322ECE-0CCD-B19B-8DAF-8F309368417B}"/>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446" name="Straight Connector 537">
            <a:extLst>
              <a:ext uri="{FF2B5EF4-FFF2-40B4-BE49-F238E27FC236}">
                <a16:creationId xmlns:a16="http://schemas.microsoft.com/office/drawing/2014/main" id="{76B3D286-7413-225C-E5BE-9C6ED221A22F}"/>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133350</xdr:rowOff>
    </xdr:from>
    <xdr:to>
      <xdr:col>6</xdr:col>
      <xdr:colOff>0</xdr:colOff>
      <xdr:row>113</xdr:row>
      <xdr:rowOff>47625</xdr:rowOff>
    </xdr:to>
    <xdr:grpSp>
      <xdr:nvGrpSpPr>
        <xdr:cNvPr id="2447" name="Group 1008">
          <a:extLst>
            <a:ext uri="{FF2B5EF4-FFF2-40B4-BE49-F238E27FC236}">
              <a16:creationId xmlns:a16="http://schemas.microsoft.com/office/drawing/2014/main" id="{E4E2CA3D-B991-479A-BF7D-24AD0A0CA12B}"/>
            </a:ext>
          </a:extLst>
        </xdr:cNvPr>
        <xdr:cNvGrpSpPr>
          <a:grpSpLocks/>
        </xdr:cNvGrpSpPr>
      </xdr:nvGrpSpPr>
      <xdr:grpSpPr bwMode="auto">
        <a:xfrm>
          <a:off x="1803400" y="22428200"/>
          <a:ext cx="0" cy="104775"/>
          <a:chOff x="5475762" y="47760700"/>
          <a:chExt cx="314325" cy="230209"/>
        </a:xfrm>
      </xdr:grpSpPr>
      <xdr:cxnSp macro="">
        <xdr:nvCxnSpPr>
          <xdr:cNvPr id="2448" name="Straight Connector 2447">
            <a:extLst>
              <a:ext uri="{FF2B5EF4-FFF2-40B4-BE49-F238E27FC236}">
                <a16:creationId xmlns:a16="http://schemas.microsoft.com/office/drawing/2014/main" id="{DB7E278B-0B62-BF96-E17E-FB184233466F}"/>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449" name="Straight Connector 529">
            <a:extLst>
              <a:ext uri="{FF2B5EF4-FFF2-40B4-BE49-F238E27FC236}">
                <a16:creationId xmlns:a16="http://schemas.microsoft.com/office/drawing/2014/main" id="{94795F73-4035-0555-A559-51C22A32C997}"/>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2450" name="Straight Connector 531">
            <a:extLst>
              <a:ext uri="{FF2B5EF4-FFF2-40B4-BE49-F238E27FC236}">
                <a16:creationId xmlns:a16="http://schemas.microsoft.com/office/drawing/2014/main" id="{EF9395DE-8B03-597F-7750-05F6C295DC3C}"/>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2451" name="Straight Connector 533">
            <a:extLst>
              <a:ext uri="{FF2B5EF4-FFF2-40B4-BE49-F238E27FC236}">
                <a16:creationId xmlns:a16="http://schemas.microsoft.com/office/drawing/2014/main" id="{1A6E6060-8C03-5868-D3CB-7D5F466BDD79}"/>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452" name="Straight Connector 535">
            <a:extLst>
              <a:ext uri="{FF2B5EF4-FFF2-40B4-BE49-F238E27FC236}">
                <a16:creationId xmlns:a16="http://schemas.microsoft.com/office/drawing/2014/main" id="{FBB2E5A6-A137-84FF-ABCA-50AB568B985B}"/>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453" name="Straight Connector 537">
            <a:extLst>
              <a:ext uri="{FF2B5EF4-FFF2-40B4-BE49-F238E27FC236}">
                <a16:creationId xmlns:a16="http://schemas.microsoft.com/office/drawing/2014/main" id="{F050E10E-F116-F554-D9C4-F65B2CBF0B03}"/>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133350</xdr:rowOff>
    </xdr:from>
    <xdr:to>
      <xdr:col>6</xdr:col>
      <xdr:colOff>0</xdr:colOff>
      <xdr:row>113</xdr:row>
      <xdr:rowOff>57150</xdr:rowOff>
    </xdr:to>
    <xdr:grpSp>
      <xdr:nvGrpSpPr>
        <xdr:cNvPr id="2454" name="Group 1008">
          <a:extLst>
            <a:ext uri="{FF2B5EF4-FFF2-40B4-BE49-F238E27FC236}">
              <a16:creationId xmlns:a16="http://schemas.microsoft.com/office/drawing/2014/main" id="{BA88D2F1-260B-4C02-8972-96E8D3716B7B}"/>
            </a:ext>
          </a:extLst>
        </xdr:cNvPr>
        <xdr:cNvGrpSpPr>
          <a:grpSpLocks/>
        </xdr:cNvGrpSpPr>
      </xdr:nvGrpSpPr>
      <xdr:grpSpPr bwMode="auto">
        <a:xfrm>
          <a:off x="1803400" y="22428200"/>
          <a:ext cx="0" cy="114300"/>
          <a:chOff x="5475762" y="47760700"/>
          <a:chExt cx="314325" cy="230209"/>
        </a:xfrm>
      </xdr:grpSpPr>
      <xdr:cxnSp macro="">
        <xdr:nvCxnSpPr>
          <xdr:cNvPr id="2455" name="Straight Connector 2454">
            <a:extLst>
              <a:ext uri="{FF2B5EF4-FFF2-40B4-BE49-F238E27FC236}">
                <a16:creationId xmlns:a16="http://schemas.microsoft.com/office/drawing/2014/main" id="{E66D5374-789C-2B8D-98B6-63CF545D4B3D}"/>
              </a:ext>
            </a:extLst>
          </xdr:cNvPr>
          <xdr:cNvCxnSpPr/>
        </xdr:nvCxnSpPr>
        <xdr:spPr bwMode="auto">
          <a:xfrm>
            <a:off x="5758655" y="4785662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456" name="Straight Connector 529">
            <a:extLst>
              <a:ext uri="{FF2B5EF4-FFF2-40B4-BE49-F238E27FC236}">
                <a16:creationId xmlns:a16="http://schemas.microsoft.com/office/drawing/2014/main" id="{B0F2C3A7-8555-8192-F3E7-2632FA22FDC0}"/>
              </a:ext>
            </a:extLst>
          </xdr:cNvPr>
          <xdr:cNvCxnSpPr>
            <a:cxnSpLocks noChangeShapeType="1"/>
          </xdr:cNvCxnSpPr>
        </xdr:nvCxnSpPr>
        <xdr:spPr bwMode="auto">
          <a:xfrm rot="5400000">
            <a:off x="5758655" y="47856620"/>
            <a:ext cx="0" cy="0"/>
          </a:xfrm>
          <a:prstGeom prst="line">
            <a:avLst/>
          </a:prstGeom>
          <a:grpFill/>
          <a:ln w="9525" algn="ctr">
            <a:solidFill>
              <a:srgbClr val="000000"/>
            </a:solidFill>
            <a:round/>
            <a:headEnd/>
            <a:tailEnd/>
          </a:ln>
        </xdr:spPr>
      </xdr:cxnSp>
      <xdr:cxnSp macro="">
        <xdr:nvCxnSpPr>
          <xdr:cNvPr id="2457" name="Straight Connector 531">
            <a:extLst>
              <a:ext uri="{FF2B5EF4-FFF2-40B4-BE49-F238E27FC236}">
                <a16:creationId xmlns:a16="http://schemas.microsoft.com/office/drawing/2014/main" id="{36CF08D7-52E9-2648-88D4-BF0850219DC8}"/>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cxnSp macro="">
        <xdr:nvCxnSpPr>
          <xdr:cNvPr id="2458" name="Straight Connector 533">
            <a:extLst>
              <a:ext uri="{FF2B5EF4-FFF2-40B4-BE49-F238E27FC236}">
                <a16:creationId xmlns:a16="http://schemas.microsoft.com/office/drawing/2014/main" id="{B3A13714-C603-415C-6208-EAEF9551CF63}"/>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2459" name="Straight Connector 535">
            <a:extLst>
              <a:ext uri="{FF2B5EF4-FFF2-40B4-BE49-F238E27FC236}">
                <a16:creationId xmlns:a16="http://schemas.microsoft.com/office/drawing/2014/main" id="{138C01EA-4B5A-CC12-0060-CFB6EA43E148}"/>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2460" name="Straight Connector 537">
            <a:extLst>
              <a:ext uri="{FF2B5EF4-FFF2-40B4-BE49-F238E27FC236}">
                <a16:creationId xmlns:a16="http://schemas.microsoft.com/office/drawing/2014/main" id="{BF9E4353-A809-DF7D-DACD-703B689CE3F5}"/>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461" name="Group 1008">
          <a:extLst>
            <a:ext uri="{FF2B5EF4-FFF2-40B4-BE49-F238E27FC236}">
              <a16:creationId xmlns:a16="http://schemas.microsoft.com/office/drawing/2014/main" id="{C94C0FF3-7254-42F7-9BBB-B3D7229D9DC5}"/>
            </a:ext>
          </a:extLst>
        </xdr:cNvPr>
        <xdr:cNvGrpSpPr>
          <a:grpSpLocks/>
        </xdr:cNvGrpSpPr>
      </xdr:nvGrpSpPr>
      <xdr:grpSpPr bwMode="auto">
        <a:xfrm>
          <a:off x="1803400" y="22399625"/>
          <a:ext cx="0" cy="104775"/>
          <a:chOff x="5475762" y="47760700"/>
          <a:chExt cx="314325" cy="230209"/>
        </a:xfrm>
      </xdr:grpSpPr>
      <xdr:cxnSp macro="">
        <xdr:nvCxnSpPr>
          <xdr:cNvPr id="2462" name="Straight Connector 2461">
            <a:extLst>
              <a:ext uri="{FF2B5EF4-FFF2-40B4-BE49-F238E27FC236}">
                <a16:creationId xmlns:a16="http://schemas.microsoft.com/office/drawing/2014/main" id="{9C6347FB-974D-15F1-87C8-68396C4087D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463" name="Straight Connector 529">
            <a:extLst>
              <a:ext uri="{FF2B5EF4-FFF2-40B4-BE49-F238E27FC236}">
                <a16:creationId xmlns:a16="http://schemas.microsoft.com/office/drawing/2014/main" id="{CBF58EFC-DF63-BD20-BCAB-196035C72D0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464" name="Straight Connector 531">
            <a:extLst>
              <a:ext uri="{FF2B5EF4-FFF2-40B4-BE49-F238E27FC236}">
                <a16:creationId xmlns:a16="http://schemas.microsoft.com/office/drawing/2014/main" id="{9EF2F14F-9191-ECB1-91F1-6AA583BAADF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465" name="Straight Connector 533">
            <a:extLst>
              <a:ext uri="{FF2B5EF4-FFF2-40B4-BE49-F238E27FC236}">
                <a16:creationId xmlns:a16="http://schemas.microsoft.com/office/drawing/2014/main" id="{CA2889B6-0716-F0BF-7117-50662B82107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66" name="Straight Connector 535">
            <a:extLst>
              <a:ext uri="{FF2B5EF4-FFF2-40B4-BE49-F238E27FC236}">
                <a16:creationId xmlns:a16="http://schemas.microsoft.com/office/drawing/2014/main" id="{3438EE83-E9CD-9C60-C4BE-72AB9BBFE63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67" name="Straight Connector 537">
            <a:extLst>
              <a:ext uri="{FF2B5EF4-FFF2-40B4-BE49-F238E27FC236}">
                <a16:creationId xmlns:a16="http://schemas.microsoft.com/office/drawing/2014/main" id="{FC2A6BFD-1B9A-230D-11F6-4A7A41815DA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468" name="Group 1008">
          <a:extLst>
            <a:ext uri="{FF2B5EF4-FFF2-40B4-BE49-F238E27FC236}">
              <a16:creationId xmlns:a16="http://schemas.microsoft.com/office/drawing/2014/main" id="{A77B0D90-10EC-4DE3-AEA5-6A3E8C334301}"/>
            </a:ext>
          </a:extLst>
        </xdr:cNvPr>
        <xdr:cNvGrpSpPr>
          <a:grpSpLocks/>
        </xdr:cNvGrpSpPr>
      </xdr:nvGrpSpPr>
      <xdr:grpSpPr bwMode="auto">
        <a:xfrm>
          <a:off x="1803400" y="22399625"/>
          <a:ext cx="0" cy="104775"/>
          <a:chOff x="5475762" y="47760700"/>
          <a:chExt cx="314325" cy="230209"/>
        </a:xfrm>
      </xdr:grpSpPr>
      <xdr:cxnSp macro="">
        <xdr:nvCxnSpPr>
          <xdr:cNvPr id="2469" name="Straight Connector 2468">
            <a:extLst>
              <a:ext uri="{FF2B5EF4-FFF2-40B4-BE49-F238E27FC236}">
                <a16:creationId xmlns:a16="http://schemas.microsoft.com/office/drawing/2014/main" id="{95BA6726-AFBE-8671-0A28-21545FE87BC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470" name="Straight Connector 529">
            <a:extLst>
              <a:ext uri="{FF2B5EF4-FFF2-40B4-BE49-F238E27FC236}">
                <a16:creationId xmlns:a16="http://schemas.microsoft.com/office/drawing/2014/main" id="{F8065EFD-8062-802D-35BC-DFE2AFCA6B5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471" name="Straight Connector 531">
            <a:extLst>
              <a:ext uri="{FF2B5EF4-FFF2-40B4-BE49-F238E27FC236}">
                <a16:creationId xmlns:a16="http://schemas.microsoft.com/office/drawing/2014/main" id="{EB45A4C8-DB7D-5F68-5077-A5EE97D1084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472" name="Straight Connector 533">
            <a:extLst>
              <a:ext uri="{FF2B5EF4-FFF2-40B4-BE49-F238E27FC236}">
                <a16:creationId xmlns:a16="http://schemas.microsoft.com/office/drawing/2014/main" id="{B878EE4B-4331-E68F-8186-607A64E8C4D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73" name="Straight Connector 535">
            <a:extLst>
              <a:ext uri="{FF2B5EF4-FFF2-40B4-BE49-F238E27FC236}">
                <a16:creationId xmlns:a16="http://schemas.microsoft.com/office/drawing/2014/main" id="{B9E7561D-06D9-5B99-F27C-957810474FA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74" name="Straight Connector 537">
            <a:extLst>
              <a:ext uri="{FF2B5EF4-FFF2-40B4-BE49-F238E27FC236}">
                <a16:creationId xmlns:a16="http://schemas.microsoft.com/office/drawing/2014/main" id="{D9C7DCAA-7423-9B85-397F-516A2A185B2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475" name="Group 1008">
          <a:extLst>
            <a:ext uri="{FF2B5EF4-FFF2-40B4-BE49-F238E27FC236}">
              <a16:creationId xmlns:a16="http://schemas.microsoft.com/office/drawing/2014/main" id="{C6AF6EBC-D06F-464F-ACAB-D74DB6554420}"/>
            </a:ext>
          </a:extLst>
        </xdr:cNvPr>
        <xdr:cNvGrpSpPr>
          <a:grpSpLocks/>
        </xdr:cNvGrpSpPr>
      </xdr:nvGrpSpPr>
      <xdr:grpSpPr bwMode="auto">
        <a:xfrm>
          <a:off x="1803400" y="22399625"/>
          <a:ext cx="0" cy="104775"/>
          <a:chOff x="5475762" y="47760700"/>
          <a:chExt cx="314325" cy="230209"/>
        </a:xfrm>
      </xdr:grpSpPr>
      <xdr:cxnSp macro="">
        <xdr:nvCxnSpPr>
          <xdr:cNvPr id="2476" name="Straight Connector 2475">
            <a:extLst>
              <a:ext uri="{FF2B5EF4-FFF2-40B4-BE49-F238E27FC236}">
                <a16:creationId xmlns:a16="http://schemas.microsoft.com/office/drawing/2014/main" id="{847C4104-943D-0023-6087-E13673591F6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477" name="Straight Connector 529">
            <a:extLst>
              <a:ext uri="{FF2B5EF4-FFF2-40B4-BE49-F238E27FC236}">
                <a16:creationId xmlns:a16="http://schemas.microsoft.com/office/drawing/2014/main" id="{2578FBC1-6B9D-0E01-C4B9-A87E417C56C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478" name="Straight Connector 531">
            <a:extLst>
              <a:ext uri="{FF2B5EF4-FFF2-40B4-BE49-F238E27FC236}">
                <a16:creationId xmlns:a16="http://schemas.microsoft.com/office/drawing/2014/main" id="{E116F52F-E9D4-7AB3-5DD9-F786762339E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479" name="Straight Connector 533">
            <a:extLst>
              <a:ext uri="{FF2B5EF4-FFF2-40B4-BE49-F238E27FC236}">
                <a16:creationId xmlns:a16="http://schemas.microsoft.com/office/drawing/2014/main" id="{68E75FA0-70CD-40C4-8944-E37309EA948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80" name="Straight Connector 535">
            <a:extLst>
              <a:ext uri="{FF2B5EF4-FFF2-40B4-BE49-F238E27FC236}">
                <a16:creationId xmlns:a16="http://schemas.microsoft.com/office/drawing/2014/main" id="{255BDAD0-F64F-A0C1-F7EC-929A6A432C1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81" name="Straight Connector 537">
            <a:extLst>
              <a:ext uri="{FF2B5EF4-FFF2-40B4-BE49-F238E27FC236}">
                <a16:creationId xmlns:a16="http://schemas.microsoft.com/office/drawing/2014/main" id="{9C8D1545-77B1-163B-5F5B-8DC75D2FF3C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482" name="Group 1008">
          <a:extLst>
            <a:ext uri="{FF2B5EF4-FFF2-40B4-BE49-F238E27FC236}">
              <a16:creationId xmlns:a16="http://schemas.microsoft.com/office/drawing/2014/main" id="{3BB8C463-FB3F-4CDB-B970-B15562E8A3A2}"/>
            </a:ext>
          </a:extLst>
        </xdr:cNvPr>
        <xdr:cNvGrpSpPr>
          <a:grpSpLocks/>
        </xdr:cNvGrpSpPr>
      </xdr:nvGrpSpPr>
      <xdr:grpSpPr bwMode="auto">
        <a:xfrm>
          <a:off x="1803400" y="22399625"/>
          <a:ext cx="0" cy="104775"/>
          <a:chOff x="5475762" y="47760700"/>
          <a:chExt cx="314325" cy="230209"/>
        </a:xfrm>
      </xdr:grpSpPr>
      <xdr:cxnSp macro="">
        <xdr:nvCxnSpPr>
          <xdr:cNvPr id="2483" name="Straight Connector 2482">
            <a:extLst>
              <a:ext uri="{FF2B5EF4-FFF2-40B4-BE49-F238E27FC236}">
                <a16:creationId xmlns:a16="http://schemas.microsoft.com/office/drawing/2014/main" id="{1DEDAF6E-E633-BAFA-6991-F3A16604892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484" name="Straight Connector 529">
            <a:extLst>
              <a:ext uri="{FF2B5EF4-FFF2-40B4-BE49-F238E27FC236}">
                <a16:creationId xmlns:a16="http://schemas.microsoft.com/office/drawing/2014/main" id="{D0F35FD9-6E0C-DC93-EA0D-84A86C8BBF3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485" name="Straight Connector 531">
            <a:extLst>
              <a:ext uri="{FF2B5EF4-FFF2-40B4-BE49-F238E27FC236}">
                <a16:creationId xmlns:a16="http://schemas.microsoft.com/office/drawing/2014/main" id="{64FE4CBD-D100-7401-CD4A-1D9031D3FA5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486" name="Straight Connector 533">
            <a:extLst>
              <a:ext uri="{FF2B5EF4-FFF2-40B4-BE49-F238E27FC236}">
                <a16:creationId xmlns:a16="http://schemas.microsoft.com/office/drawing/2014/main" id="{CA4C7797-BC29-58B0-77DE-AA1C7C84722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87" name="Straight Connector 535">
            <a:extLst>
              <a:ext uri="{FF2B5EF4-FFF2-40B4-BE49-F238E27FC236}">
                <a16:creationId xmlns:a16="http://schemas.microsoft.com/office/drawing/2014/main" id="{6F6A24CF-6C1E-3C60-588C-254469AD12B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88" name="Straight Connector 537">
            <a:extLst>
              <a:ext uri="{FF2B5EF4-FFF2-40B4-BE49-F238E27FC236}">
                <a16:creationId xmlns:a16="http://schemas.microsoft.com/office/drawing/2014/main" id="{7D399FA8-C779-67DF-DA79-0ED514F34D55}"/>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489" name="Group 1008">
          <a:extLst>
            <a:ext uri="{FF2B5EF4-FFF2-40B4-BE49-F238E27FC236}">
              <a16:creationId xmlns:a16="http://schemas.microsoft.com/office/drawing/2014/main" id="{E5EFCC66-F9BE-460F-B6F6-8944077820FB}"/>
            </a:ext>
          </a:extLst>
        </xdr:cNvPr>
        <xdr:cNvGrpSpPr>
          <a:grpSpLocks/>
        </xdr:cNvGrpSpPr>
      </xdr:nvGrpSpPr>
      <xdr:grpSpPr bwMode="auto">
        <a:xfrm>
          <a:off x="1803400" y="22399625"/>
          <a:ext cx="0" cy="104775"/>
          <a:chOff x="5475762" y="47760700"/>
          <a:chExt cx="314325" cy="230209"/>
        </a:xfrm>
      </xdr:grpSpPr>
      <xdr:cxnSp macro="">
        <xdr:nvCxnSpPr>
          <xdr:cNvPr id="2490" name="Straight Connector 2489">
            <a:extLst>
              <a:ext uri="{FF2B5EF4-FFF2-40B4-BE49-F238E27FC236}">
                <a16:creationId xmlns:a16="http://schemas.microsoft.com/office/drawing/2014/main" id="{E488CEA0-605E-A3A7-8272-4B0EE466443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491" name="Straight Connector 529">
            <a:extLst>
              <a:ext uri="{FF2B5EF4-FFF2-40B4-BE49-F238E27FC236}">
                <a16:creationId xmlns:a16="http://schemas.microsoft.com/office/drawing/2014/main" id="{A5B219F4-C9F5-4DFF-1D8E-21FF1C97B84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492" name="Straight Connector 531">
            <a:extLst>
              <a:ext uri="{FF2B5EF4-FFF2-40B4-BE49-F238E27FC236}">
                <a16:creationId xmlns:a16="http://schemas.microsoft.com/office/drawing/2014/main" id="{099D889A-A7B5-F3AB-C1E9-658BBCC52BD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493" name="Straight Connector 533">
            <a:extLst>
              <a:ext uri="{FF2B5EF4-FFF2-40B4-BE49-F238E27FC236}">
                <a16:creationId xmlns:a16="http://schemas.microsoft.com/office/drawing/2014/main" id="{4B286EA5-C1FD-D5EF-682E-28D766B174D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94" name="Straight Connector 535">
            <a:extLst>
              <a:ext uri="{FF2B5EF4-FFF2-40B4-BE49-F238E27FC236}">
                <a16:creationId xmlns:a16="http://schemas.microsoft.com/office/drawing/2014/main" id="{6824A72B-B7B0-F5AC-F277-42116DA0843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495" name="Straight Connector 537">
            <a:extLst>
              <a:ext uri="{FF2B5EF4-FFF2-40B4-BE49-F238E27FC236}">
                <a16:creationId xmlns:a16="http://schemas.microsoft.com/office/drawing/2014/main" id="{6FFFD648-D0F9-01D1-343C-9AF712C6531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496" name="Group 1008">
          <a:extLst>
            <a:ext uri="{FF2B5EF4-FFF2-40B4-BE49-F238E27FC236}">
              <a16:creationId xmlns:a16="http://schemas.microsoft.com/office/drawing/2014/main" id="{8CBD69E6-C502-4704-8AD0-69BCB75F9072}"/>
            </a:ext>
          </a:extLst>
        </xdr:cNvPr>
        <xdr:cNvGrpSpPr>
          <a:grpSpLocks/>
        </xdr:cNvGrpSpPr>
      </xdr:nvGrpSpPr>
      <xdr:grpSpPr bwMode="auto">
        <a:xfrm>
          <a:off x="1803400" y="22399625"/>
          <a:ext cx="0" cy="104775"/>
          <a:chOff x="5475762" y="47760700"/>
          <a:chExt cx="314325" cy="230209"/>
        </a:xfrm>
      </xdr:grpSpPr>
      <xdr:cxnSp macro="">
        <xdr:nvCxnSpPr>
          <xdr:cNvPr id="2497" name="Straight Connector 2496">
            <a:extLst>
              <a:ext uri="{FF2B5EF4-FFF2-40B4-BE49-F238E27FC236}">
                <a16:creationId xmlns:a16="http://schemas.microsoft.com/office/drawing/2014/main" id="{4618D297-AE09-94A8-941F-887A029CF7A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498" name="Straight Connector 529">
            <a:extLst>
              <a:ext uri="{FF2B5EF4-FFF2-40B4-BE49-F238E27FC236}">
                <a16:creationId xmlns:a16="http://schemas.microsoft.com/office/drawing/2014/main" id="{9851A2BF-C40F-7016-5B2A-0966ECBDFF2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499" name="Straight Connector 531">
            <a:extLst>
              <a:ext uri="{FF2B5EF4-FFF2-40B4-BE49-F238E27FC236}">
                <a16:creationId xmlns:a16="http://schemas.microsoft.com/office/drawing/2014/main" id="{B2512387-4185-8C3E-E330-984FEC82605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500" name="Straight Connector 533">
            <a:extLst>
              <a:ext uri="{FF2B5EF4-FFF2-40B4-BE49-F238E27FC236}">
                <a16:creationId xmlns:a16="http://schemas.microsoft.com/office/drawing/2014/main" id="{1DF7E62D-475E-823A-B978-C3385E67417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01" name="Straight Connector 535">
            <a:extLst>
              <a:ext uri="{FF2B5EF4-FFF2-40B4-BE49-F238E27FC236}">
                <a16:creationId xmlns:a16="http://schemas.microsoft.com/office/drawing/2014/main" id="{C3ACEA06-77E4-A392-AD94-38A4C0BF27C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02" name="Straight Connector 537">
            <a:extLst>
              <a:ext uri="{FF2B5EF4-FFF2-40B4-BE49-F238E27FC236}">
                <a16:creationId xmlns:a16="http://schemas.microsoft.com/office/drawing/2014/main" id="{13A7B23E-6D81-51E4-E031-E73EDD24412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503" name="Group 1008">
          <a:extLst>
            <a:ext uri="{FF2B5EF4-FFF2-40B4-BE49-F238E27FC236}">
              <a16:creationId xmlns:a16="http://schemas.microsoft.com/office/drawing/2014/main" id="{41CF90D7-FA0C-427F-8619-B7E2A048FDDF}"/>
            </a:ext>
          </a:extLst>
        </xdr:cNvPr>
        <xdr:cNvGrpSpPr>
          <a:grpSpLocks/>
        </xdr:cNvGrpSpPr>
      </xdr:nvGrpSpPr>
      <xdr:grpSpPr bwMode="auto">
        <a:xfrm>
          <a:off x="1803400" y="22399625"/>
          <a:ext cx="0" cy="104775"/>
          <a:chOff x="5475762" y="47760700"/>
          <a:chExt cx="314325" cy="230209"/>
        </a:xfrm>
      </xdr:grpSpPr>
      <xdr:cxnSp macro="">
        <xdr:nvCxnSpPr>
          <xdr:cNvPr id="2504" name="Straight Connector 2503">
            <a:extLst>
              <a:ext uri="{FF2B5EF4-FFF2-40B4-BE49-F238E27FC236}">
                <a16:creationId xmlns:a16="http://schemas.microsoft.com/office/drawing/2014/main" id="{0B9A793B-4115-9DFA-B97C-2692FD1E09C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505" name="Straight Connector 529">
            <a:extLst>
              <a:ext uri="{FF2B5EF4-FFF2-40B4-BE49-F238E27FC236}">
                <a16:creationId xmlns:a16="http://schemas.microsoft.com/office/drawing/2014/main" id="{D750727D-3660-524B-7ECB-EFBB147CCED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506" name="Straight Connector 531">
            <a:extLst>
              <a:ext uri="{FF2B5EF4-FFF2-40B4-BE49-F238E27FC236}">
                <a16:creationId xmlns:a16="http://schemas.microsoft.com/office/drawing/2014/main" id="{449660D7-FA50-7A8F-BE5D-EE3662E5CA8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507" name="Straight Connector 533">
            <a:extLst>
              <a:ext uri="{FF2B5EF4-FFF2-40B4-BE49-F238E27FC236}">
                <a16:creationId xmlns:a16="http://schemas.microsoft.com/office/drawing/2014/main" id="{8C19512E-DD08-F726-264F-E0830E302A8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08" name="Straight Connector 535">
            <a:extLst>
              <a:ext uri="{FF2B5EF4-FFF2-40B4-BE49-F238E27FC236}">
                <a16:creationId xmlns:a16="http://schemas.microsoft.com/office/drawing/2014/main" id="{D99A6ED7-B1FE-2BF8-318A-F4FB9B87943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09" name="Straight Connector 537">
            <a:extLst>
              <a:ext uri="{FF2B5EF4-FFF2-40B4-BE49-F238E27FC236}">
                <a16:creationId xmlns:a16="http://schemas.microsoft.com/office/drawing/2014/main" id="{5D72019D-8BCC-8333-7977-9159312BB63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510" name="Group 1008">
          <a:extLst>
            <a:ext uri="{FF2B5EF4-FFF2-40B4-BE49-F238E27FC236}">
              <a16:creationId xmlns:a16="http://schemas.microsoft.com/office/drawing/2014/main" id="{5918180A-BBE9-4633-B537-39411FBE07FB}"/>
            </a:ext>
          </a:extLst>
        </xdr:cNvPr>
        <xdr:cNvGrpSpPr>
          <a:grpSpLocks/>
        </xdr:cNvGrpSpPr>
      </xdr:nvGrpSpPr>
      <xdr:grpSpPr bwMode="auto">
        <a:xfrm>
          <a:off x="1803400" y="22399625"/>
          <a:ext cx="0" cy="104775"/>
          <a:chOff x="5475762" y="47760700"/>
          <a:chExt cx="314325" cy="230209"/>
        </a:xfrm>
      </xdr:grpSpPr>
      <xdr:cxnSp macro="">
        <xdr:nvCxnSpPr>
          <xdr:cNvPr id="2511" name="Straight Connector 2510">
            <a:extLst>
              <a:ext uri="{FF2B5EF4-FFF2-40B4-BE49-F238E27FC236}">
                <a16:creationId xmlns:a16="http://schemas.microsoft.com/office/drawing/2014/main" id="{174CB4AE-BB63-DC55-97F8-6283A110CEC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512" name="Straight Connector 529">
            <a:extLst>
              <a:ext uri="{FF2B5EF4-FFF2-40B4-BE49-F238E27FC236}">
                <a16:creationId xmlns:a16="http://schemas.microsoft.com/office/drawing/2014/main" id="{063752DF-7D7F-CFFE-4FAE-D4D78C1DE85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513" name="Straight Connector 531">
            <a:extLst>
              <a:ext uri="{FF2B5EF4-FFF2-40B4-BE49-F238E27FC236}">
                <a16:creationId xmlns:a16="http://schemas.microsoft.com/office/drawing/2014/main" id="{EBE80369-A331-90C8-A167-E5FA41CA656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514" name="Straight Connector 533">
            <a:extLst>
              <a:ext uri="{FF2B5EF4-FFF2-40B4-BE49-F238E27FC236}">
                <a16:creationId xmlns:a16="http://schemas.microsoft.com/office/drawing/2014/main" id="{7E29A0CC-A613-4D45-314F-A5203047B23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15" name="Straight Connector 535">
            <a:extLst>
              <a:ext uri="{FF2B5EF4-FFF2-40B4-BE49-F238E27FC236}">
                <a16:creationId xmlns:a16="http://schemas.microsoft.com/office/drawing/2014/main" id="{0A87BF1D-2F2A-76A9-400A-DD24AD29451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16" name="Straight Connector 537">
            <a:extLst>
              <a:ext uri="{FF2B5EF4-FFF2-40B4-BE49-F238E27FC236}">
                <a16:creationId xmlns:a16="http://schemas.microsoft.com/office/drawing/2014/main" id="{A553876E-F308-37FC-7B69-A5643CC6510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517" name="Group 1008">
          <a:extLst>
            <a:ext uri="{FF2B5EF4-FFF2-40B4-BE49-F238E27FC236}">
              <a16:creationId xmlns:a16="http://schemas.microsoft.com/office/drawing/2014/main" id="{B95ED6D8-A7B0-4B32-B255-620F350B9174}"/>
            </a:ext>
          </a:extLst>
        </xdr:cNvPr>
        <xdr:cNvGrpSpPr>
          <a:grpSpLocks/>
        </xdr:cNvGrpSpPr>
      </xdr:nvGrpSpPr>
      <xdr:grpSpPr bwMode="auto">
        <a:xfrm>
          <a:off x="1803400" y="22399625"/>
          <a:ext cx="0" cy="104775"/>
          <a:chOff x="5475762" y="47760700"/>
          <a:chExt cx="314325" cy="230209"/>
        </a:xfrm>
      </xdr:grpSpPr>
      <xdr:cxnSp macro="">
        <xdr:nvCxnSpPr>
          <xdr:cNvPr id="2518" name="Straight Connector 2517">
            <a:extLst>
              <a:ext uri="{FF2B5EF4-FFF2-40B4-BE49-F238E27FC236}">
                <a16:creationId xmlns:a16="http://schemas.microsoft.com/office/drawing/2014/main" id="{0EEE12FF-92D1-EEF7-92A6-AD6EDE103C4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519" name="Straight Connector 529">
            <a:extLst>
              <a:ext uri="{FF2B5EF4-FFF2-40B4-BE49-F238E27FC236}">
                <a16:creationId xmlns:a16="http://schemas.microsoft.com/office/drawing/2014/main" id="{FA27BB6D-4E97-9E3F-C0FF-C56AC72920A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520" name="Straight Connector 531">
            <a:extLst>
              <a:ext uri="{FF2B5EF4-FFF2-40B4-BE49-F238E27FC236}">
                <a16:creationId xmlns:a16="http://schemas.microsoft.com/office/drawing/2014/main" id="{A04AC35C-4E07-0DA5-9C4D-CBA38385DF4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521" name="Straight Connector 533">
            <a:extLst>
              <a:ext uri="{FF2B5EF4-FFF2-40B4-BE49-F238E27FC236}">
                <a16:creationId xmlns:a16="http://schemas.microsoft.com/office/drawing/2014/main" id="{615FF742-77A3-521F-202D-ACB1B11730B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22" name="Straight Connector 535">
            <a:extLst>
              <a:ext uri="{FF2B5EF4-FFF2-40B4-BE49-F238E27FC236}">
                <a16:creationId xmlns:a16="http://schemas.microsoft.com/office/drawing/2014/main" id="{6324B8DE-8C26-11F9-EDC7-41DC4D9E25E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23" name="Straight Connector 537">
            <a:extLst>
              <a:ext uri="{FF2B5EF4-FFF2-40B4-BE49-F238E27FC236}">
                <a16:creationId xmlns:a16="http://schemas.microsoft.com/office/drawing/2014/main" id="{048C184E-CCF7-4D08-BBFF-A05B9104F83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524" name="Group 1008">
          <a:extLst>
            <a:ext uri="{FF2B5EF4-FFF2-40B4-BE49-F238E27FC236}">
              <a16:creationId xmlns:a16="http://schemas.microsoft.com/office/drawing/2014/main" id="{FB45C436-1675-4D6A-96A6-13A8F15D3EBA}"/>
            </a:ext>
          </a:extLst>
        </xdr:cNvPr>
        <xdr:cNvGrpSpPr>
          <a:grpSpLocks/>
        </xdr:cNvGrpSpPr>
      </xdr:nvGrpSpPr>
      <xdr:grpSpPr bwMode="auto">
        <a:xfrm>
          <a:off x="1803400" y="22399625"/>
          <a:ext cx="0" cy="104775"/>
          <a:chOff x="5475762" y="47760700"/>
          <a:chExt cx="314325" cy="230209"/>
        </a:xfrm>
      </xdr:grpSpPr>
      <xdr:cxnSp macro="">
        <xdr:nvCxnSpPr>
          <xdr:cNvPr id="2525" name="Straight Connector 2524">
            <a:extLst>
              <a:ext uri="{FF2B5EF4-FFF2-40B4-BE49-F238E27FC236}">
                <a16:creationId xmlns:a16="http://schemas.microsoft.com/office/drawing/2014/main" id="{5F09777E-081E-47CF-D814-684D2E2C19D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526" name="Straight Connector 529">
            <a:extLst>
              <a:ext uri="{FF2B5EF4-FFF2-40B4-BE49-F238E27FC236}">
                <a16:creationId xmlns:a16="http://schemas.microsoft.com/office/drawing/2014/main" id="{1C7F277C-CB54-2FE5-B694-EB29D121624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527" name="Straight Connector 531">
            <a:extLst>
              <a:ext uri="{FF2B5EF4-FFF2-40B4-BE49-F238E27FC236}">
                <a16:creationId xmlns:a16="http://schemas.microsoft.com/office/drawing/2014/main" id="{216C01BD-AD8A-658A-0F47-92735C06031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528" name="Straight Connector 533">
            <a:extLst>
              <a:ext uri="{FF2B5EF4-FFF2-40B4-BE49-F238E27FC236}">
                <a16:creationId xmlns:a16="http://schemas.microsoft.com/office/drawing/2014/main" id="{37F6DD92-0463-2704-698A-B1026382948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29" name="Straight Connector 535">
            <a:extLst>
              <a:ext uri="{FF2B5EF4-FFF2-40B4-BE49-F238E27FC236}">
                <a16:creationId xmlns:a16="http://schemas.microsoft.com/office/drawing/2014/main" id="{3CADF333-4E38-4C1E-D8E5-9658B79C6A3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30" name="Straight Connector 537">
            <a:extLst>
              <a:ext uri="{FF2B5EF4-FFF2-40B4-BE49-F238E27FC236}">
                <a16:creationId xmlns:a16="http://schemas.microsoft.com/office/drawing/2014/main" id="{4E378754-3093-E8C5-8984-EA40C1C6F9B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531" name="Group 1008">
          <a:extLst>
            <a:ext uri="{FF2B5EF4-FFF2-40B4-BE49-F238E27FC236}">
              <a16:creationId xmlns:a16="http://schemas.microsoft.com/office/drawing/2014/main" id="{F89A1C7C-57B5-4944-8BE4-09ACB982B90F}"/>
            </a:ext>
          </a:extLst>
        </xdr:cNvPr>
        <xdr:cNvGrpSpPr>
          <a:grpSpLocks/>
        </xdr:cNvGrpSpPr>
      </xdr:nvGrpSpPr>
      <xdr:grpSpPr bwMode="auto">
        <a:xfrm>
          <a:off x="1803400" y="22399625"/>
          <a:ext cx="0" cy="104775"/>
          <a:chOff x="5475762" y="47760700"/>
          <a:chExt cx="314325" cy="230209"/>
        </a:xfrm>
      </xdr:grpSpPr>
      <xdr:cxnSp macro="">
        <xdr:nvCxnSpPr>
          <xdr:cNvPr id="2532" name="Straight Connector 2531">
            <a:extLst>
              <a:ext uri="{FF2B5EF4-FFF2-40B4-BE49-F238E27FC236}">
                <a16:creationId xmlns:a16="http://schemas.microsoft.com/office/drawing/2014/main" id="{EEA7EB6A-948F-C39E-537F-62C7F100B89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533" name="Straight Connector 529">
            <a:extLst>
              <a:ext uri="{FF2B5EF4-FFF2-40B4-BE49-F238E27FC236}">
                <a16:creationId xmlns:a16="http://schemas.microsoft.com/office/drawing/2014/main" id="{4E66E01E-71F5-6E72-DC99-8E7D2883689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534" name="Straight Connector 531">
            <a:extLst>
              <a:ext uri="{FF2B5EF4-FFF2-40B4-BE49-F238E27FC236}">
                <a16:creationId xmlns:a16="http://schemas.microsoft.com/office/drawing/2014/main" id="{2AAB8EF3-22E7-A222-2B78-60A7F65CF8F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535" name="Straight Connector 533">
            <a:extLst>
              <a:ext uri="{FF2B5EF4-FFF2-40B4-BE49-F238E27FC236}">
                <a16:creationId xmlns:a16="http://schemas.microsoft.com/office/drawing/2014/main" id="{FC84FF42-AAC8-AB40-CD54-DC26DDFB650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36" name="Straight Connector 535">
            <a:extLst>
              <a:ext uri="{FF2B5EF4-FFF2-40B4-BE49-F238E27FC236}">
                <a16:creationId xmlns:a16="http://schemas.microsoft.com/office/drawing/2014/main" id="{94DE8143-6D41-2919-3339-45DA49371DF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37" name="Straight Connector 537">
            <a:extLst>
              <a:ext uri="{FF2B5EF4-FFF2-40B4-BE49-F238E27FC236}">
                <a16:creationId xmlns:a16="http://schemas.microsoft.com/office/drawing/2014/main" id="{6EAC9493-8E1C-A94C-669D-D40133D0385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538" name="Group 1008">
          <a:extLst>
            <a:ext uri="{FF2B5EF4-FFF2-40B4-BE49-F238E27FC236}">
              <a16:creationId xmlns:a16="http://schemas.microsoft.com/office/drawing/2014/main" id="{41FADE61-6C5A-4155-8420-2C89B745F327}"/>
            </a:ext>
          </a:extLst>
        </xdr:cNvPr>
        <xdr:cNvGrpSpPr>
          <a:grpSpLocks/>
        </xdr:cNvGrpSpPr>
      </xdr:nvGrpSpPr>
      <xdr:grpSpPr bwMode="auto">
        <a:xfrm>
          <a:off x="1803400" y="22399625"/>
          <a:ext cx="0" cy="104775"/>
          <a:chOff x="5475762" y="47760700"/>
          <a:chExt cx="314325" cy="230209"/>
        </a:xfrm>
      </xdr:grpSpPr>
      <xdr:cxnSp macro="">
        <xdr:nvCxnSpPr>
          <xdr:cNvPr id="2539" name="Straight Connector 2538">
            <a:extLst>
              <a:ext uri="{FF2B5EF4-FFF2-40B4-BE49-F238E27FC236}">
                <a16:creationId xmlns:a16="http://schemas.microsoft.com/office/drawing/2014/main" id="{62E91475-A335-CAA2-64F2-FBF14865216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540" name="Straight Connector 529">
            <a:extLst>
              <a:ext uri="{FF2B5EF4-FFF2-40B4-BE49-F238E27FC236}">
                <a16:creationId xmlns:a16="http://schemas.microsoft.com/office/drawing/2014/main" id="{B80CECDE-B436-B7AA-129E-95A05899580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541" name="Straight Connector 531">
            <a:extLst>
              <a:ext uri="{FF2B5EF4-FFF2-40B4-BE49-F238E27FC236}">
                <a16:creationId xmlns:a16="http://schemas.microsoft.com/office/drawing/2014/main" id="{44343A8C-7C45-DFCF-10C6-09E82FE9CF2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542" name="Straight Connector 533">
            <a:extLst>
              <a:ext uri="{FF2B5EF4-FFF2-40B4-BE49-F238E27FC236}">
                <a16:creationId xmlns:a16="http://schemas.microsoft.com/office/drawing/2014/main" id="{48D6309F-4BCD-5F37-F735-FCB44C5AF4A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43" name="Straight Connector 535">
            <a:extLst>
              <a:ext uri="{FF2B5EF4-FFF2-40B4-BE49-F238E27FC236}">
                <a16:creationId xmlns:a16="http://schemas.microsoft.com/office/drawing/2014/main" id="{9636D97A-6252-7C2B-8A6B-B9224BF5171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44" name="Straight Connector 537">
            <a:extLst>
              <a:ext uri="{FF2B5EF4-FFF2-40B4-BE49-F238E27FC236}">
                <a16:creationId xmlns:a16="http://schemas.microsoft.com/office/drawing/2014/main" id="{E0E43CDC-7913-98E7-A8E7-9063A8F3E5A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545" name="Group 1008">
          <a:extLst>
            <a:ext uri="{FF2B5EF4-FFF2-40B4-BE49-F238E27FC236}">
              <a16:creationId xmlns:a16="http://schemas.microsoft.com/office/drawing/2014/main" id="{703A5CE8-7426-4BB7-9D75-BECC79A797BE}"/>
            </a:ext>
          </a:extLst>
        </xdr:cNvPr>
        <xdr:cNvGrpSpPr>
          <a:grpSpLocks/>
        </xdr:cNvGrpSpPr>
      </xdr:nvGrpSpPr>
      <xdr:grpSpPr bwMode="auto">
        <a:xfrm>
          <a:off x="1803400" y="22399625"/>
          <a:ext cx="0" cy="104775"/>
          <a:chOff x="5475762" y="47760700"/>
          <a:chExt cx="314325" cy="230209"/>
        </a:xfrm>
      </xdr:grpSpPr>
      <xdr:cxnSp macro="">
        <xdr:nvCxnSpPr>
          <xdr:cNvPr id="2546" name="Straight Connector 2545">
            <a:extLst>
              <a:ext uri="{FF2B5EF4-FFF2-40B4-BE49-F238E27FC236}">
                <a16:creationId xmlns:a16="http://schemas.microsoft.com/office/drawing/2014/main" id="{9D480E98-E45C-D966-026A-17DD3838724D}"/>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547" name="Straight Connector 529">
            <a:extLst>
              <a:ext uri="{FF2B5EF4-FFF2-40B4-BE49-F238E27FC236}">
                <a16:creationId xmlns:a16="http://schemas.microsoft.com/office/drawing/2014/main" id="{556CFB3A-3CC8-2035-8947-CDAD9A68EF1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548" name="Straight Connector 531">
            <a:extLst>
              <a:ext uri="{FF2B5EF4-FFF2-40B4-BE49-F238E27FC236}">
                <a16:creationId xmlns:a16="http://schemas.microsoft.com/office/drawing/2014/main" id="{E5138F6A-EC85-14BF-685A-1F21C4A2D94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549" name="Straight Connector 533">
            <a:extLst>
              <a:ext uri="{FF2B5EF4-FFF2-40B4-BE49-F238E27FC236}">
                <a16:creationId xmlns:a16="http://schemas.microsoft.com/office/drawing/2014/main" id="{8E0D45C2-E003-EBE1-71A6-B4384B6540F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50" name="Straight Connector 535">
            <a:extLst>
              <a:ext uri="{FF2B5EF4-FFF2-40B4-BE49-F238E27FC236}">
                <a16:creationId xmlns:a16="http://schemas.microsoft.com/office/drawing/2014/main" id="{BF889DE0-A4D1-BF2D-DDB8-DE62EAC2BCF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51" name="Straight Connector 537">
            <a:extLst>
              <a:ext uri="{FF2B5EF4-FFF2-40B4-BE49-F238E27FC236}">
                <a16:creationId xmlns:a16="http://schemas.microsoft.com/office/drawing/2014/main" id="{11D44542-8EA9-ACD6-ECB3-38A4C1943CA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552" name="Group 1008">
          <a:extLst>
            <a:ext uri="{FF2B5EF4-FFF2-40B4-BE49-F238E27FC236}">
              <a16:creationId xmlns:a16="http://schemas.microsoft.com/office/drawing/2014/main" id="{2311ABB3-3A74-4DDD-AA3C-70EB717E874A}"/>
            </a:ext>
          </a:extLst>
        </xdr:cNvPr>
        <xdr:cNvGrpSpPr>
          <a:grpSpLocks/>
        </xdr:cNvGrpSpPr>
      </xdr:nvGrpSpPr>
      <xdr:grpSpPr bwMode="auto">
        <a:xfrm>
          <a:off x="1803400" y="22399625"/>
          <a:ext cx="0" cy="104775"/>
          <a:chOff x="5475762" y="47760700"/>
          <a:chExt cx="314325" cy="230209"/>
        </a:xfrm>
      </xdr:grpSpPr>
      <xdr:cxnSp macro="">
        <xdr:nvCxnSpPr>
          <xdr:cNvPr id="2553" name="Straight Connector 2552">
            <a:extLst>
              <a:ext uri="{FF2B5EF4-FFF2-40B4-BE49-F238E27FC236}">
                <a16:creationId xmlns:a16="http://schemas.microsoft.com/office/drawing/2014/main" id="{27FE252E-3C8B-9BBB-7C90-889F7B09475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554" name="Straight Connector 529">
            <a:extLst>
              <a:ext uri="{FF2B5EF4-FFF2-40B4-BE49-F238E27FC236}">
                <a16:creationId xmlns:a16="http://schemas.microsoft.com/office/drawing/2014/main" id="{EEFB2085-A92C-3BA3-F6F9-AFE8C217134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555" name="Straight Connector 531">
            <a:extLst>
              <a:ext uri="{FF2B5EF4-FFF2-40B4-BE49-F238E27FC236}">
                <a16:creationId xmlns:a16="http://schemas.microsoft.com/office/drawing/2014/main" id="{5838BD5A-11DF-05B1-6838-0A04C0CE648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556" name="Straight Connector 533">
            <a:extLst>
              <a:ext uri="{FF2B5EF4-FFF2-40B4-BE49-F238E27FC236}">
                <a16:creationId xmlns:a16="http://schemas.microsoft.com/office/drawing/2014/main" id="{50C79008-5417-1FCF-44A0-6BA9C7623EA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57" name="Straight Connector 535">
            <a:extLst>
              <a:ext uri="{FF2B5EF4-FFF2-40B4-BE49-F238E27FC236}">
                <a16:creationId xmlns:a16="http://schemas.microsoft.com/office/drawing/2014/main" id="{4624444F-D296-1E04-46B5-F0E4E2511BF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58" name="Straight Connector 537">
            <a:extLst>
              <a:ext uri="{FF2B5EF4-FFF2-40B4-BE49-F238E27FC236}">
                <a16:creationId xmlns:a16="http://schemas.microsoft.com/office/drawing/2014/main" id="{938DE453-DF09-3BDB-542B-5BB0C32E12D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559" name="Group 1008">
          <a:extLst>
            <a:ext uri="{FF2B5EF4-FFF2-40B4-BE49-F238E27FC236}">
              <a16:creationId xmlns:a16="http://schemas.microsoft.com/office/drawing/2014/main" id="{46FAEFBB-2724-40EE-A9B4-B2E062DA6B15}"/>
            </a:ext>
          </a:extLst>
        </xdr:cNvPr>
        <xdr:cNvGrpSpPr>
          <a:grpSpLocks/>
        </xdr:cNvGrpSpPr>
      </xdr:nvGrpSpPr>
      <xdr:grpSpPr bwMode="auto">
        <a:xfrm>
          <a:off x="1803400" y="22399625"/>
          <a:ext cx="0" cy="104775"/>
          <a:chOff x="5475762" y="47760700"/>
          <a:chExt cx="314325" cy="230209"/>
        </a:xfrm>
      </xdr:grpSpPr>
      <xdr:cxnSp macro="">
        <xdr:nvCxnSpPr>
          <xdr:cNvPr id="2560" name="Straight Connector 2559">
            <a:extLst>
              <a:ext uri="{FF2B5EF4-FFF2-40B4-BE49-F238E27FC236}">
                <a16:creationId xmlns:a16="http://schemas.microsoft.com/office/drawing/2014/main" id="{DDAAB0FB-A972-86DC-AAE6-928ED49F0E0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561" name="Straight Connector 529">
            <a:extLst>
              <a:ext uri="{FF2B5EF4-FFF2-40B4-BE49-F238E27FC236}">
                <a16:creationId xmlns:a16="http://schemas.microsoft.com/office/drawing/2014/main" id="{BE3F4C5F-7A41-57B4-CC63-32B122DD02E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562" name="Straight Connector 531">
            <a:extLst>
              <a:ext uri="{FF2B5EF4-FFF2-40B4-BE49-F238E27FC236}">
                <a16:creationId xmlns:a16="http://schemas.microsoft.com/office/drawing/2014/main" id="{BD6836B3-60AE-CF1A-6ED5-795BEBA2CBF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563" name="Straight Connector 533">
            <a:extLst>
              <a:ext uri="{FF2B5EF4-FFF2-40B4-BE49-F238E27FC236}">
                <a16:creationId xmlns:a16="http://schemas.microsoft.com/office/drawing/2014/main" id="{A54A4164-4026-570A-BFD1-EB6A697400B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64" name="Straight Connector 535">
            <a:extLst>
              <a:ext uri="{FF2B5EF4-FFF2-40B4-BE49-F238E27FC236}">
                <a16:creationId xmlns:a16="http://schemas.microsoft.com/office/drawing/2014/main" id="{C1F2AECF-06E7-122E-2300-C720AEDCB16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65" name="Straight Connector 537">
            <a:extLst>
              <a:ext uri="{FF2B5EF4-FFF2-40B4-BE49-F238E27FC236}">
                <a16:creationId xmlns:a16="http://schemas.microsoft.com/office/drawing/2014/main" id="{277AC618-2A34-F66E-1BA3-74FF4AB132B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566" name="Group 1008">
          <a:extLst>
            <a:ext uri="{FF2B5EF4-FFF2-40B4-BE49-F238E27FC236}">
              <a16:creationId xmlns:a16="http://schemas.microsoft.com/office/drawing/2014/main" id="{6ECDE0FC-1B07-4758-BBF7-72EBC4D5B539}"/>
            </a:ext>
          </a:extLst>
        </xdr:cNvPr>
        <xdr:cNvGrpSpPr>
          <a:grpSpLocks/>
        </xdr:cNvGrpSpPr>
      </xdr:nvGrpSpPr>
      <xdr:grpSpPr bwMode="auto">
        <a:xfrm>
          <a:off x="1803400" y="22399625"/>
          <a:ext cx="0" cy="104775"/>
          <a:chOff x="5475762" y="47760700"/>
          <a:chExt cx="314325" cy="230209"/>
        </a:xfrm>
      </xdr:grpSpPr>
      <xdr:cxnSp macro="">
        <xdr:nvCxnSpPr>
          <xdr:cNvPr id="2567" name="Straight Connector 2566">
            <a:extLst>
              <a:ext uri="{FF2B5EF4-FFF2-40B4-BE49-F238E27FC236}">
                <a16:creationId xmlns:a16="http://schemas.microsoft.com/office/drawing/2014/main" id="{CBF02455-0158-6C0F-6B7C-C20FF04D942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568" name="Straight Connector 529">
            <a:extLst>
              <a:ext uri="{FF2B5EF4-FFF2-40B4-BE49-F238E27FC236}">
                <a16:creationId xmlns:a16="http://schemas.microsoft.com/office/drawing/2014/main" id="{4DAFF7FB-C3D2-D3AE-A516-A31B31DD2D1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569" name="Straight Connector 531">
            <a:extLst>
              <a:ext uri="{FF2B5EF4-FFF2-40B4-BE49-F238E27FC236}">
                <a16:creationId xmlns:a16="http://schemas.microsoft.com/office/drawing/2014/main" id="{73EFC035-3AF8-E64F-498E-C0056C06BA5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570" name="Straight Connector 533">
            <a:extLst>
              <a:ext uri="{FF2B5EF4-FFF2-40B4-BE49-F238E27FC236}">
                <a16:creationId xmlns:a16="http://schemas.microsoft.com/office/drawing/2014/main" id="{F75A26DD-035B-E6C1-AB0C-4B5FC14F492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71" name="Straight Connector 535">
            <a:extLst>
              <a:ext uri="{FF2B5EF4-FFF2-40B4-BE49-F238E27FC236}">
                <a16:creationId xmlns:a16="http://schemas.microsoft.com/office/drawing/2014/main" id="{DE95AD52-2978-95ED-886E-3BA1978D505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72" name="Straight Connector 537">
            <a:extLst>
              <a:ext uri="{FF2B5EF4-FFF2-40B4-BE49-F238E27FC236}">
                <a16:creationId xmlns:a16="http://schemas.microsoft.com/office/drawing/2014/main" id="{59703FE3-F0F7-2ECD-3DD1-0CD0398CFF9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573" name="Group 1008">
          <a:extLst>
            <a:ext uri="{FF2B5EF4-FFF2-40B4-BE49-F238E27FC236}">
              <a16:creationId xmlns:a16="http://schemas.microsoft.com/office/drawing/2014/main" id="{0FC99F27-6817-4CC7-A03C-1B6808EDD607}"/>
            </a:ext>
          </a:extLst>
        </xdr:cNvPr>
        <xdr:cNvGrpSpPr>
          <a:grpSpLocks/>
        </xdr:cNvGrpSpPr>
      </xdr:nvGrpSpPr>
      <xdr:grpSpPr bwMode="auto">
        <a:xfrm>
          <a:off x="1803400" y="22399625"/>
          <a:ext cx="0" cy="104775"/>
          <a:chOff x="5475762" y="47760700"/>
          <a:chExt cx="314325" cy="230209"/>
        </a:xfrm>
      </xdr:grpSpPr>
      <xdr:cxnSp macro="">
        <xdr:nvCxnSpPr>
          <xdr:cNvPr id="2574" name="Straight Connector 2573">
            <a:extLst>
              <a:ext uri="{FF2B5EF4-FFF2-40B4-BE49-F238E27FC236}">
                <a16:creationId xmlns:a16="http://schemas.microsoft.com/office/drawing/2014/main" id="{E0A0815C-406D-B28E-3AFE-0D09AC688AB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575" name="Straight Connector 529">
            <a:extLst>
              <a:ext uri="{FF2B5EF4-FFF2-40B4-BE49-F238E27FC236}">
                <a16:creationId xmlns:a16="http://schemas.microsoft.com/office/drawing/2014/main" id="{25AD6D82-C327-3D9B-4B0A-3A53FEF6E62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576" name="Straight Connector 531">
            <a:extLst>
              <a:ext uri="{FF2B5EF4-FFF2-40B4-BE49-F238E27FC236}">
                <a16:creationId xmlns:a16="http://schemas.microsoft.com/office/drawing/2014/main" id="{0E1B9893-401E-7F65-8681-DB5FB8D28E8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577" name="Straight Connector 533">
            <a:extLst>
              <a:ext uri="{FF2B5EF4-FFF2-40B4-BE49-F238E27FC236}">
                <a16:creationId xmlns:a16="http://schemas.microsoft.com/office/drawing/2014/main" id="{BA02A15D-D27F-45EF-C5A1-DD65C11D576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78" name="Straight Connector 535">
            <a:extLst>
              <a:ext uri="{FF2B5EF4-FFF2-40B4-BE49-F238E27FC236}">
                <a16:creationId xmlns:a16="http://schemas.microsoft.com/office/drawing/2014/main" id="{520ADCAC-5E6C-8791-4AD8-39BD9749EEA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79" name="Straight Connector 537">
            <a:extLst>
              <a:ext uri="{FF2B5EF4-FFF2-40B4-BE49-F238E27FC236}">
                <a16:creationId xmlns:a16="http://schemas.microsoft.com/office/drawing/2014/main" id="{8A461B24-B9D2-5B16-AD97-7A825799355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580" name="Group 1008">
          <a:extLst>
            <a:ext uri="{FF2B5EF4-FFF2-40B4-BE49-F238E27FC236}">
              <a16:creationId xmlns:a16="http://schemas.microsoft.com/office/drawing/2014/main" id="{19116BB6-B135-4586-B013-825E4A38E2D7}"/>
            </a:ext>
          </a:extLst>
        </xdr:cNvPr>
        <xdr:cNvGrpSpPr>
          <a:grpSpLocks/>
        </xdr:cNvGrpSpPr>
      </xdr:nvGrpSpPr>
      <xdr:grpSpPr bwMode="auto">
        <a:xfrm>
          <a:off x="1803400" y="22399625"/>
          <a:ext cx="0" cy="104775"/>
          <a:chOff x="5475762" y="47760700"/>
          <a:chExt cx="314325" cy="230209"/>
        </a:xfrm>
      </xdr:grpSpPr>
      <xdr:cxnSp macro="">
        <xdr:nvCxnSpPr>
          <xdr:cNvPr id="2581" name="Straight Connector 2580">
            <a:extLst>
              <a:ext uri="{FF2B5EF4-FFF2-40B4-BE49-F238E27FC236}">
                <a16:creationId xmlns:a16="http://schemas.microsoft.com/office/drawing/2014/main" id="{725A1A7E-3BCF-EC3E-3200-2C36B65E4AD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582" name="Straight Connector 529">
            <a:extLst>
              <a:ext uri="{FF2B5EF4-FFF2-40B4-BE49-F238E27FC236}">
                <a16:creationId xmlns:a16="http://schemas.microsoft.com/office/drawing/2014/main" id="{92C7764A-C663-00B2-F8E1-AD5A079BC98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583" name="Straight Connector 531">
            <a:extLst>
              <a:ext uri="{FF2B5EF4-FFF2-40B4-BE49-F238E27FC236}">
                <a16:creationId xmlns:a16="http://schemas.microsoft.com/office/drawing/2014/main" id="{DFB18E50-6FA7-11E3-E23E-392CBBEA907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584" name="Straight Connector 533">
            <a:extLst>
              <a:ext uri="{FF2B5EF4-FFF2-40B4-BE49-F238E27FC236}">
                <a16:creationId xmlns:a16="http://schemas.microsoft.com/office/drawing/2014/main" id="{3D61B410-8FA6-0587-B6EC-E9E8EEB8B81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85" name="Straight Connector 535">
            <a:extLst>
              <a:ext uri="{FF2B5EF4-FFF2-40B4-BE49-F238E27FC236}">
                <a16:creationId xmlns:a16="http://schemas.microsoft.com/office/drawing/2014/main" id="{17432B9E-15E3-1B2B-AAC7-969663D96FF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86" name="Straight Connector 537">
            <a:extLst>
              <a:ext uri="{FF2B5EF4-FFF2-40B4-BE49-F238E27FC236}">
                <a16:creationId xmlns:a16="http://schemas.microsoft.com/office/drawing/2014/main" id="{211CE001-D059-2AF0-D588-55F338CFB11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587" name="Group 1008">
          <a:extLst>
            <a:ext uri="{FF2B5EF4-FFF2-40B4-BE49-F238E27FC236}">
              <a16:creationId xmlns:a16="http://schemas.microsoft.com/office/drawing/2014/main" id="{F65F8DA7-03A5-47D2-ACAC-CE900633BF5D}"/>
            </a:ext>
          </a:extLst>
        </xdr:cNvPr>
        <xdr:cNvGrpSpPr>
          <a:grpSpLocks/>
        </xdr:cNvGrpSpPr>
      </xdr:nvGrpSpPr>
      <xdr:grpSpPr bwMode="auto">
        <a:xfrm>
          <a:off x="1803400" y="22399625"/>
          <a:ext cx="0" cy="104775"/>
          <a:chOff x="5475762" y="47760700"/>
          <a:chExt cx="314325" cy="230209"/>
        </a:xfrm>
      </xdr:grpSpPr>
      <xdr:cxnSp macro="">
        <xdr:nvCxnSpPr>
          <xdr:cNvPr id="2588" name="Straight Connector 2587">
            <a:extLst>
              <a:ext uri="{FF2B5EF4-FFF2-40B4-BE49-F238E27FC236}">
                <a16:creationId xmlns:a16="http://schemas.microsoft.com/office/drawing/2014/main" id="{25F9F6E2-2E18-B200-E736-97101B5AC5A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589" name="Straight Connector 529">
            <a:extLst>
              <a:ext uri="{FF2B5EF4-FFF2-40B4-BE49-F238E27FC236}">
                <a16:creationId xmlns:a16="http://schemas.microsoft.com/office/drawing/2014/main" id="{8FC4B8A1-C32E-511D-D9EA-B3D07726DDD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590" name="Straight Connector 531">
            <a:extLst>
              <a:ext uri="{FF2B5EF4-FFF2-40B4-BE49-F238E27FC236}">
                <a16:creationId xmlns:a16="http://schemas.microsoft.com/office/drawing/2014/main" id="{05EF81F5-09D8-B367-EBA2-80F24C79D07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591" name="Straight Connector 533">
            <a:extLst>
              <a:ext uri="{FF2B5EF4-FFF2-40B4-BE49-F238E27FC236}">
                <a16:creationId xmlns:a16="http://schemas.microsoft.com/office/drawing/2014/main" id="{F3A61BE9-1602-3C81-8A44-71A6386563E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92" name="Straight Connector 535">
            <a:extLst>
              <a:ext uri="{FF2B5EF4-FFF2-40B4-BE49-F238E27FC236}">
                <a16:creationId xmlns:a16="http://schemas.microsoft.com/office/drawing/2014/main" id="{AEAE3F70-25B6-F95B-B1B6-8054D8254C2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93" name="Straight Connector 537">
            <a:extLst>
              <a:ext uri="{FF2B5EF4-FFF2-40B4-BE49-F238E27FC236}">
                <a16:creationId xmlns:a16="http://schemas.microsoft.com/office/drawing/2014/main" id="{03104ECC-7A53-AD3F-EE7B-4745876F82F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594" name="Group 1008">
          <a:extLst>
            <a:ext uri="{FF2B5EF4-FFF2-40B4-BE49-F238E27FC236}">
              <a16:creationId xmlns:a16="http://schemas.microsoft.com/office/drawing/2014/main" id="{7CF2BF46-1C55-4A8C-A330-A0EE0AE9AE10}"/>
            </a:ext>
          </a:extLst>
        </xdr:cNvPr>
        <xdr:cNvGrpSpPr>
          <a:grpSpLocks/>
        </xdr:cNvGrpSpPr>
      </xdr:nvGrpSpPr>
      <xdr:grpSpPr bwMode="auto">
        <a:xfrm>
          <a:off x="1803400" y="22399625"/>
          <a:ext cx="0" cy="104775"/>
          <a:chOff x="5475762" y="47760700"/>
          <a:chExt cx="314325" cy="230209"/>
        </a:xfrm>
      </xdr:grpSpPr>
      <xdr:cxnSp macro="">
        <xdr:nvCxnSpPr>
          <xdr:cNvPr id="2595" name="Straight Connector 2594">
            <a:extLst>
              <a:ext uri="{FF2B5EF4-FFF2-40B4-BE49-F238E27FC236}">
                <a16:creationId xmlns:a16="http://schemas.microsoft.com/office/drawing/2014/main" id="{2D862E64-A2E5-706D-E823-FEC93A27358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596" name="Straight Connector 529">
            <a:extLst>
              <a:ext uri="{FF2B5EF4-FFF2-40B4-BE49-F238E27FC236}">
                <a16:creationId xmlns:a16="http://schemas.microsoft.com/office/drawing/2014/main" id="{10203A9C-800D-2090-F85F-470D537DD7B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597" name="Straight Connector 531">
            <a:extLst>
              <a:ext uri="{FF2B5EF4-FFF2-40B4-BE49-F238E27FC236}">
                <a16:creationId xmlns:a16="http://schemas.microsoft.com/office/drawing/2014/main" id="{837DE1D4-AB06-9DF7-BE68-62513E3F6C3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598" name="Straight Connector 533">
            <a:extLst>
              <a:ext uri="{FF2B5EF4-FFF2-40B4-BE49-F238E27FC236}">
                <a16:creationId xmlns:a16="http://schemas.microsoft.com/office/drawing/2014/main" id="{642D7443-A1A4-6B5F-2511-3270031A773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599" name="Straight Connector 535">
            <a:extLst>
              <a:ext uri="{FF2B5EF4-FFF2-40B4-BE49-F238E27FC236}">
                <a16:creationId xmlns:a16="http://schemas.microsoft.com/office/drawing/2014/main" id="{9DA7355D-E863-C998-603F-F1690EFF824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00" name="Straight Connector 537">
            <a:extLst>
              <a:ext uri="{FF2B5EF4-FFF2-40B4-BE49-F238E27FC236}">
                <a16:creationId xmlns:a16="http://schemas.microsoft.com/office/drawing/2014/main" id="{301D20E8-B930-8ADB-2012-97167C542B4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601" name="Group 1008">
          <a:extLst>
            <a:ext uri="{FF2B5EF4-FFF2-40B4-BE49-F238E27FC236}">
              <a16:creationId xmlns:a16="http://schemas.microsoft.com/office/drawing/2014/main" id="{9165268B-5F89-4628-A053-467D822CDD10}"/>
            </a:ext>
          </a:extLst>
        </xdr:cNvPr>
        <xdr:cNvGrpSpPr>
          <a:grpSpLocks/>
        </xdr:cNvGrpSpPr>
      </xdr:nvGrpSpPr>
      <xdr:grpSpPr bwMode="auto">
        <a:xfrm>
          <a:off x="1803400" y="22399625"/>
          <a:ext cx="0" cy="104775"/>
          <a:chOff x="5475762" y="47760700"/>
          <a:chExt cx="314325" cy="230209"/>
        </a:xfrm>
      </xdr:grpSpPr>
      <xdr:cxnSp macro="">
        <xdr:nvCxnSpPr>
          <xdr:cNvPr id="2602" name="Straight Connector 2601">
            <a:extLst>
              <a:ext uri="{FF2B5EF4-FFF2-40B4-BE49-F238E27FC236}">
                <a16:creationId xmlns:a16="http://schemas.microsoft.com/office/drawing/2014/main" id="{296F3441-8612-C9D7-2E46-3DD4EEEE7F2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603" name="Straight Connector 529">
            <a:extLst>
              <a:ext uri="{FF2B5EF4-FFF2-40B4-BE49-F238E27FC236}">
                <a16:creationId xmlns:a16="http://schemas.microsoft.com/office/drawing/2014/main" id="{9D7C1EB7-333E-FB2E-30FB-EE71FA364B3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604" name="Straight Connector 531">
            <a:extLst>
              <a:ext uri="{FF2B5EF4-FFF2-40B4-BE49-F238E27FC236}">
                <a16:creationId xmlns:a16="http://schemas.microsoft.com/office/drawing/2014/main" id="{9AC2E87B-3028-D215-3F0D-5AD2FFB0FBD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605" name="Straight Connector 533">
            <a:extLst>
              <a:ext uri="{FF2B5EF4-FFF2-40B4-BE49-F238E27FC236}">
                <a16:creationId xmlns:a16="http://schemas.microsoft.com/office/drawing/2014/main" id="{FF0ACA9C-3840-5235-996B-E5448AF6A18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06" name="Straight Connector 535">
            <a:extLst>
              <a:ext uri="{FF2B5EF4-FFF2-40B4-BE49-F238E27FC236}">
                <a16:creationId xmlns:a16="http://schemas.microsoft.com/office/drawing/2014/main" id="{27588209-42D4-CB68-3D2A-B9A9F081FD0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07" name="Straight Connector 537">
            <a:extLst>
              <a:ext uri="{FF2B5EF4-FFF2-40B4-BE49-F238E27FC236}">
                <a16:creationId xmlns:a16="http://schemas.microsoft.com/office/drawing/2014/main" id="{77A83F5A-EBA3-E966-5C6C-79E6C459CF0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112</xdr:row>
      <xdr:rowOff>104775</xdr:rowOff>
    </xdr:from>
    <xdr:to>
      <xdr:col>6</xdr:col>
      <xdr:colOff>0</xdr:colOff>
      <xdr:row>113</xdr:row>
      <xdr:rowOff>19050</xdr:rowOff>
    </xdr:to>
    <xdr:grpSp>
      <xdr:nvGrpSpPr>
        <xdr:cNvPr id="2608" name="Group 1008">
          <a:extLst>
            <a:ext uri="{FF2B5EF4-FFF2-40B4-BE49-F238E27FC236}">
              <a16:creationId xmlns:a16="http://schemas.microsoft.com/office/drawing/2014/main" id="{3547EB93-F5AF-4734-9825-F4C146942C8A}"/>
            </a:ext>
          </a:extLst>
        </xdr:cNvPr>
        <xdr:cNvGrpSpPr>
          <a:grpSpLocks/>
        </xdr:cNvGrpSpPr>
      </xdr:nvGrpSpPr>
      <xdr:grpSpPr bwMode="auto">
        <a:xfrm>
          <a:off x="1803400" y="22399625"/>
          <a:ext cx="0" cy="104775"/>
          <a:chOff x="5475762" y="47760700"/>
          <a:chExt cx="314325" cy="230209"/>
        </a:xfrm>
      </xdr:grpSpPr>
      <xdr:cxnSp macro="">
        <xdr:nvCxnSpPr>
          <xdr:cNvPr id="2609" name="Straight Connector 2608">
            <a:extLst>
              <a:ext uri="{FF2B5EF4-FFF2-40B4-BE49-F238E27FC236}">
                <a16:creationId xmlns:a16="http://schemas.microsoft.com/office/drawing/2014/main" id="{E6607A44-EC7F-CB78-BE19-F3AE09C27A7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610" name="Straight Connector 529">
            <a:extLst>
              <a:ext uri="{FF2B5EF4-FFF2-40B4-BE49-F238E27FC236}">
                <a16:creationId xmlns:a16="http://schemas.microsoft.com/office/drawing/2014/main" id="{B3FFA591-89CB-A712-78FB-20A901D6DC9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611" name="Straight Connector 531">
            <a:extLst>
              <a:ext uri="{FF2B5EF4-FFF2-40B4-BE49-F238E27FC236}">
                <a16:creationId xmlns:a16="http://schemas.microsoft.com/office/drawing/2014/main" id="{C41E36EB-098C-F3D3-415F-3637698FB0C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612" name="Straight Connector 533">
            <a:extLst>
              <a:ext uri="{FF2B5EF4-FFF2-40B4-BE49-F238E27FC236}">
                <a16:creationId xmlns:a16="http://schemas.microsoft.com/office/drawing/2014/main" id="{F3F16B5B-BFF8-645F-BFD8-8069E2BF35F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13" name="Straight Connector 535">
            <a:extLst>
              <a:ext uri="{FF2B5EF4-FFF2-40B4-BE49-F238E27FC236}">
                <a16:creationId xmlns:a16="http://schemas.microsoft.com/office/drawing/2014/main" id="{2AC10A22-D226-A285-4BE2-5B5E6B1709B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14" name="Straight Connector 537">
            <a:extLst>
              <a:ext uri="{FF2B5EF4-FFF2-40B4-BE49-F238E27FC236}">
                <a16:creationId xmlns:a16="http://schemas.microsoft.com/office/drawing/2014/main" id="{0C92F7AD-C8C6-A5FA-33A6-84670FFBCFC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109</xdr:row>
      <xdr:rowOff>57150</xdr:rowOff>
    </xdr:from>
    <xdr:to>
      <xdr:col>17</xdr:col>
      <xdr:colOff>0</xdr:colOff>
      <xdr:row>111</xdr:row>
      <xdr:rowOff>0</xdr:rowOff>
    </xdr:to>
    <xdr:sp macro="" textlink="">
      <xdr:nvSpPr>
        <xdr:cNvPr id="2615" name="AutoShape 46">
          <a:extLst>
            <a:ext uri="{FF2B5EF4-FFF2-40B4-BE49-F238E27FC236}">
              <a16:creationId xmlns:a16="http://schemas.microsoft.com/office/drawing/2014/main" id="{26730A4B-281E-4AB5-AD40-34424C4164A2}"/>
            </a:ext>
          </a:extLst>
        </xdr:cNvPr>
        <xdr:cNvSpPr>
          <a:spLocks noChangeArrowheads="1"/>
        </xdr:cNvSpPr>
      </xdr:nvSpPr>
      <xdr:spPr bwMode="auto">
        <a:xfrm>
          <a:off x="4895850"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109</xdr:row>
      <xdr:rowOff>57150</xdr:rowOff>
    </xdr:from>
    <xdr:to>
      <xdr:col>19</xdr:col>
      <xdr:colOff>0</xdr:colOff>
      <xdr:row>111</xdr:row>
      <xdr:rowOff>0</xdr:rowOff>
    </xdr:to>
    <xdr:sp macro="" textlink="">
      <xdr:nvSpPr>
        <xdr:cNvPr id="2616" name="AutoShape 46">
          <a:extLst>
            <a:ext uri="{FF2B5EF4-FFF2-40B4-BE49-F238E27FC236}">
              <a16:creationId xmlns:a16="http://schemas.microsoft.com/office/drawing/2014/main" id="{84070802-FEFC-408D-86B8-7B6B31C02445}"/>
            </a:ext>
          </a:extLst>
        </xdr:cNvPr>
        <xdr:cNvSpPr>
          <a:spLocks noChangeArrowheads="1"/>
        </xdr:cNvSpPr>
      </xdr:nvSpPr>
      <xdr:spPr bwMode="auto">
        <a:xfrm>
          <a:off x="5467350"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109</xdr:row>
      <xdr:rowOff>57150</xdr:rowOff>
    </xdr:from>
    <xdr:to>
      <xdr:col>21</xdr:col>
      <xdr:colOff>0</xdr:colOff>
      <xdr:row>111</xdr:row>
      <xdr:rowOff>0</xdr:rowOff>
    </xdr:to>
    <xdr:sp macro="" textlink="">
      <xdr:nvSpPr>
        <xdr:cNvPr id="2617" name="AutoShape 46">
          <a:extLst>
            <a:ext uri="{FF2B5EF4-FFF2-40B4-BE49-F238E27FC236}">
              <a16:creationId xmlns:a16="http://schemas.microsoft.com/office/drawing/2014/main" id="{2B167058-8DDB-4001-92C5-05C33BB58A89}"/>
            </a:ext>
          </a:extLst>
        </xdr:cNvPr>
        <xdr:cNvSpPr>
          <a:spLocks noChangeArrowheads="1"/>
        </xdr:cNvSpPr>
      </xdr:nvSpPr>
      <xdr:spPr bwMode="auto">
        <a:xfrm>
          <a:off x="6038850"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109</xdr:row>
      <xdr:rowOff>57150</xdr:rowOff>
    </xdr:from>
    <xdr:to>
      <xdr:col>23</xdr:col>
      <xdr:colOff>0</xdr:colOff>
      <xdr:row>111</xdr:row>
      <xdr:rowOff>0</xdr:rowOff>
    </xdr:to>
    <xdr:sp macro="" textlink="">
      <xdr:nvSpPr>
        <xdr:cNvPr id="2618" name="AutoShape 46">
          <a:extLst>
            <a:ext uri="{FF2B5EF4-FFF2-40B4-BE49-F238E27FC236}">
              <a16:creationId xmlns:a16="http://schemas.microsoft.com/office/drawing/2014/main" id="{C36EA021-0B03-4B7E-AC52-2787DF976396}"/>
            </a:ext>
          </a:extLst>
        </xdr:cNvPr>
        <xdr:cNvSpPr>
          <a:spLocks noChangeArrowheads="1"/>
        </xdr:cNvSpPr>
      </xdr:nvSpPr>
      <xdr:spPr bwMode="auto">
        <a:xfrm>
          <a:off x="6610350"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24</xdr:col>
      <xdr:colOff>0</xdr:colOff>
      <xdr:row>109</xdr:row>
      <xdr:rowOff>57150</xdr:rowOff>
    </xdr:from>
    <xdr:to>
      <xdr:col>25</xdr:col>
      <xdr:colOff>0</xdr:colOff>
      <xdr:row>111</xdr:row>
      <xdr:rowOff>0</xdr:rowOff>
    </xdr:to>
    <xdr:sp macro="" textlink="">
      <xdr:nvSpPr>
        <xdr:cNvPr id="2619" name="AutoShape 46">
          <a:extLst>
            <a:ext uri="{FF2B5EF4-FFF2-40B4-BE49-F238E27FC236}">
              <a16:creationId xmlns:a16="http://schemas.microsoft.com/office/drawing/2014/main" id="{37072A10-67FE-4486-9EFE-CD8CBF35EFD0}"/>
            </a:ext>
          </a:extLst>
        </xdr:cNvPr>
        <xdr:cNvSpPr>
          <a:spLocks noChangeArrowheads="1"/>
        </xdr:cNvSpPr>
      </xdr:nvSpPr>
      <xdr:spPr bwMode="auto">
        <a:xfrm>
          <a:off x="7181850"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26</xdr:col>
      <xdr:colOff>0</xdr:colOff>
      <xdr:row>109</xdr:row>
      <xdr:rowOff>57150</xdr:rowOff>
    </xdr:from>
    <xdr:to>
      <xdr:col>27</xdr:col>
      <xdr:colOff>0</xdr:colOff>
      <xdr:row>111</xdr:row>
      <xdr:rowOff>0</xdr:rowOff>
    </xdr:to>
    <xdr:sp macro="" textlink="">
      <xdr:nvSpPr>
        <xdr:cNvPr id="2620" name="AutoShape 46">
          <a:extLst>
            <a:ext uri="{FF2B5EF4-FFF2-40B4-BE49-F238E27FC236}">
              <a16:creationId xmlns:a16="http://schemas.microsoft.com/office/drawing/2014/main" id="{156D92AD-535C-43EA-9DB4-7D72C4B831F0}"/>
            </a:ext>
          </a:extLst>
        </xdr:cNvPr>
        <xdr:cNvSpPr>
          <a:spLocks noChangeArrowheads="1"/>
        </xdr:cNvSpPr>
      </xdr:nvSpPr>
      <xdr:spPr bwMode="auto">
        <a:xfrm>
          <a:off x="7753350"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28</xdr:col>
      <xdr:colOff>0</xdr:colOff>
      <xdr:row>109</xdr:row>
      <xdr:rowOff>57150</xdr:rowOff>
    </xdr:from>
    <xdr:to>
      <xdr:col>29</xdr:col>
      <xdr:colOff>0</xdr:colOff>
      <xdr:row>111</xdr:row>
      <xdr:rowOff>0</xdr:rowOff>
    </xdr:to>
    <xdr:sp macro="" textlink="">
      <xdr:nvSpPr>
        <xdr:cNvPr id="2621" name="AutoShape 46">
          <a:extLst>
            <a:ext uri="{FF2B5EF4-FFF2-40B4-BE49-F238E27FC236}">
              <a16:creationId xmlns:a16="http://schemas.microsoft.com/office/drawing/2014/main" id="{DCEE002D-ACC3-411B-A5EE-114D861D64A6}"/>
            </a:ext>
          </a:extLst>
        </xdr:cNvPr>
        <xdr:cNvSpPr>
          <a:spLocks noChangeArrowheads="1"/>
        </xdr:cNvSpPr>
      </xdr:nvSpPr>
      <xdr:spPr bwMode="auto">
        <a:xfrm>
          <a:off x="8382000"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30</xdr:col>
      <xdr:colOff>0</xdr:colOff>
      <xdr:row>109</xdr:row>
      <xdr:rowOff>57150</xdr:rowOff>
    </xdr:from>
    <xdr:to>
      <xdr:col>31</xdr:col>
      <xdr:colOff>0</xdr:colOff>
      <xdr:row>111</xdr:row>
      <xdr:rowOff>0</xdr:rowOff>
    </xdr:to>
    <xdr:sp macro="" textlink="">
      <xdr:nvSpPr>
        <xdr:cNvPr id="2622" name="AutoShape 46">
          <a:extLst>
            <a:ext uri="{FF2B5EF4-FFF2-40B4-BE49-F238E27FC236}">
              <a16:creationId xmlns:a16="http://schemas.microsoft.com/office/drawing/2014/main" id="{06A84809-2D87-4991-A168-11A303FB97FF}"/>
            </a:ext>
          </a:extLst>
        </xdr:cNvPr>
        <xdr:cNvSpPr>
          <a:spLocks noChangeArrowheads="1"/>
        </xdr:cNvSpPr>
      </xdr:nvSpPr>
      <xdr:spPr bwMode="auto">
        <a:xfrm>
          <a:off x="8953500"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32</xdr:col>
      <xdr:colOff>0</xdr:colOff>
      <xdr:row>109</xdr:row>
      <xdr:rowOff>57150</xdr:rowOff>
    </xdr:from>
    <xdr:to>
      <xdr:col>33</xdr:col>
      <xdr:colOff>0</xdr:colOff>
      <xdr:row>111</xdr:row>
      <xdr:rowOff>0</xdr:rowOff>
    </xdr:to>
    <xdr:sp macro="" textlink="">
      <xdr:nvSpPr>
        <xdr:cNvPr id="2623" name="AutoShape 46">
          <a:extLst>
            <a:ext uri="{FF2B5EF4-FFF2-40B4-BE49-F238E27FC236}">
              <a16:creationId xmlns:a16="http://schemas.microsoft.com/office/drawing/2014/main" id="{28524194-22E4-4ED7-B466-ABB1840AD0AE}"/>
            </a:ext>
          </a:extLst>
        </xdr:cNvPr>
        <xdr:cNvSpPr>
          <a:spLocks noChangeArrowheads="1"/>
        </xdr:cNvSpPr>
      </xdr:nvSpPr>
      <xdr:spPr bwMode="auto">
        <a:xfrm>
          <a:off x="9525000"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34</xdr:col>
      <xdr:colOff>0</xdr:colOff>
      <xdr:row>109</xdr:row>
      <xdr:rowOff>57150</xdr:rowOff>
    </xdr:from>
    <xdr:to>
      <xdr:col>35</xdr:col>
      <xdr:colOff>0</xdr:colOff>
      <xdr:row>111</xdr:row>
      <xdr:rowOff>0</xdr:rowOff>
    </xdr:to>
    <xdr:sp macro="" textlink="">
      <xdr:nvSpPr>
        <xdr:cNvPr id="2624" name="AutoShape 46">
          <a:extLst>
            <a:ext uri="{FF2B5EF4-FFF2-40B4-BE49-F238E27FC236}">
              <a16:creationId xmlns:a16="http://schemas.microsoft.com/office/drawing/2014/main" id="{39D3831D-182E-4110-A9B9-12EF41299D7E}"/>
            </a:ext>
          </a:extLst>
        </xdr:cNvPr>
        <xdr:cNvSpPr>
          <a:spLocks noChangeArrowheads="1"/>
        </xdr:cNvSpPr>
      </xdr:nvSpPr>
      <xdr:spPr bwMode="auto">
        <a:xfrm>
          <a:off x="10096500"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36</xdr:col>
      <xdr:colOff>0</xdr:colOff>
      <xdr:row>109</xdr:row>
      <xdr:rowOff>57150</xdr:rowOff>
    </xdr:from>
    <xdr:to>
      <xdr:col>37</xdr:col>
      <xdr:colOff>0</xdr:colOff>
      <xdr:row>111</xdr:row>
      <xdr:rowOff>0</xdr:rowOff>
    </xdr:to>
    <xdr:sp macro="" textlink="">
      <xdr:nvSpPr>
        <xdr:cNvPr id="2625" name="AutoShape 46">
          <a:extLst>
            <a:ext uri="{FF2B5EF4-FFF2-40B4-BE49-F238E27FC236}">
              <a16:creationId xmlns:a16="http://schemas.microsoft.com/office/drawing/2014/main" id="{144FBA33-8F26-439E-A5D5-00F1D9B8AB12}"/>
            </a:ext>
          </a:extLst>
        </xdr:cNvPr>
        <xdr:cNvSpPr>
          <a:spLocks noChangeArrowheads="1"/>
        </xdr:cNvSpPr>
      </xdr:nvSpPr>
      <xdr:spPr bwMode="auto">
        <a:xfrm>
          <a:off x="10668000"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38</xdr:col>
      <xdr:colOff>0</xdr:colOff>
      <xdr:row>109</xdr:row>
      <xdr:rowOff>57150</xdr:rowOff>
    </xdr:from>
    <xdr:to>
      <xdr:col>39</xdr:col>
      <xdr:colOff>0</xdr:colOff>
      <xdr:row>111</xdr:row>
      <xdr:rowOff>0</xdr:rowOff>
    </xdr:to>
    <xdr:sp macro="" textlink="">
      <xdr:nvSpPr>
        <xdr:cNvPr id="2626" name="AutoShape 46">
          <a:extLst>
            <a:ext uri="{FF2B5EF4-FFF2-40B4-BE49-F238E27FC236}">
              <a16:creationId xmlns:a16="http://schemas.microsoft.com/office/drawing/2014/main" id="{F502EFF0-97CC-48F3-A41D-BF45CC868636}"/>
            </a:ext>
          </a:extLst>
        </xdr:cNvPr>
        <xdr:cNvSpPr>
          <a:spLocks noChangeArrowheads="1"/>
        </xdr:cNvSpPr>
      </xdr:nvSpPr>
      <xdr:spPr bwMode="auto">
        <a:xfrm>
          <a:off x="11239500"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40</xdr:col>
      <xdr:colOff>0</xdr:colOff>
      <xdr:row>109</xdr:row>
      <xdr:rowOff>57150</xdr:rowOff>
    </xdr:from>
    <xdr:to>
      <xdr:col>41</xdr:col>
      <xdr:colOff>0</xdr:colOff>
      <xdr:row>111</xdr:row>
      <xdr:rowOff>0</xdr:rowOff>
    </xdr:to>
    <xdr:sp macro="" textlink="">
      <xdr:nvSpPr>
        <xdr:cNvPr id="2627" name="AutoShape 46">
          <a:extLst>
            <a:ext uri="{FF2B5EF4-FFF2-40B4-BE49-F238E27FC236}">
              <a16:creationId xmlns:a16="http://schemas.microsoft.com/office/drawing/2014/main" id="{779520EA-BB44-4671-A7DF-43773691B8A6}"/>
            </a:ext>
          </a:extLst>
        </xdr:cNvPr>
        <xdr:cNvSpPr>
          <a:spLocks noChangeArrowheads="1"/>
        </xdr:cNvSpPr>
      </xdr:nvSpPr>
      <xdr:spPr bwMode="auto">
        <a:xfrm>
          <a:off x="11811000"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42</xdr:col>
      <xdr:colOff>0</xdr:colOff>
      <xdr:row>109</xdr:row>
      <xdr:rowOff>57150</xdr:rowOff>
    </xdr:from>
    <xdr:to>
      <xdr:col>43</xdr:col>
      <xdr:colOff>0</xdr:colOff>
      <xdr:row>111</xdr:row>
      <xdr:rowOff>0</xdr:rowOff>
    </xdr:to>
    <xdr:sp macro="" textlink="">
      <xdr:nvSpPr>
        <xdr:cNvPr id="2628" name="AutoShape 46">
          <a:extLst>
            <a:ext uri="{FF2B5EF4-FFF2-40B4-BE49-F238E27FC236}">
              <a16:creationId xmlns:a16="http://schemas.microsoft.com/office/drawing/2014/main" id="{381CEAC8-C341-4405-8085-9F91D845E814}"/>
            </a:ext>
          </a:extLst>
        </xdr:cNvPr>
        <xdr:cNvSpPr>
          <a:spLocks noChangeArrowheads="1"/>
        </xdr:cNvSpPr>
      </xdr:nvSpPr>
      <xdr:spPr bwMode="auto">
        <a:xfrm>
          <a:off x="12382500"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44</xdr:col>
      <xdr:colOff>0</xdr:colOff>
      <xdr:row>109</xdr:row>
      <xdr:rowOff>57150</xdr:rowOff>
    </xdr:from>
    <xdr:to>
      <xdr:col>45</xdr:col>
      <xdr:colOff>0</xdr:colOff>
      <xdr:row>111</xdr:row>
      <xdr:rowOff>0</xdr:rowOff>
    </xdr:to>
    <xdr:sp macro="" textlink="">
      <xdr:nvSpPr>
        <xdr:cNvPr id="2629" name="AutoShape 46">
          <a:extLst>
            <a:ext uri="{FF2B5EF4-FFF2-40B4-BE49-F238E27FC236}">
              <a16:creationId xmlns:a16="http://schemas.microsoft.com/office/drawing/2014/main" id="{8A3EB338-E6B7-4C1E-AEDB-584D0EEBF8DE}"/>
            </a:ext>
          </a:extLst>
        </xdr:cNvPr>
        <xdr:cNvSpPr>
          <a:spLocks noChangeArrowheads="1"/>
        </xdr:cNvSpPr>
      </xdr:nvSpPr>
      <xdr:spPr bwMode="auto">
        <a:xfrm>
          <a:off x="12954000"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109</xdr:row>
      <xdr:rowOff>57150</xdr:rowOff>
    </xdr:from>
    <xdr:to>
      <xdr:col>11</xdr:col>
      <xdr:colOff>0</xdr:colOff>
      <xdr:row>111</xdr:row>
      <xdr:rowOff>0</xdr:rowOff>
    </xdr:to>
    <xdr:sp macro="" textlink="">
      <xdr:nvSpPr>
        <xdr:cNvPr id="2630" name="AutoShape 46">
          <a:extLst>
            <a:ext uri="{FF2B5EF4-FFF2-40B4-BE49-F238E27FC236}">
              <a16:creationId xmlns:a16="http://schemas.microsoft.com/office/drawing/2014/main" id="{BB464A3B-8F69-4073-A1AA-E3F36ECF2785}"/>
            </a:ext>
          </a:extLst>
        </xdr:cNvPr>
        <xdr:cNvSpPr>
          <a:spLocks noChangeArrowheads="1"/>
        </xdr:cNvSpPr>
      </xdr:nvSpPr>
      <xdr:spPr bwMode="auto">
        <a:xfrm>
          <a:off x="3181350"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109</xdr:row>
      <xdr:rowOff>57150</xdr:rowOff>
    </xdr:from>
    <xdr:to>
      <xdr:col>13</xdr:col>
      <xdr:colOff>0</xdr:colOff>
      <xdr:row>111</xdr:row>
      <xdr:rowOff>0</xdr:rowOff>
    </xdr:to>
    <xdr:sp macro="" textlink="">
      <xdr:nvSpPr>
        <xdr:cNvPr id="2631" name="AutoShape 46">
          <a:extLst>
            <a:ext uri="{FF2B5EF4-FFF2-40B4-BE49-F238E27FC236}">
              <a16:creationId xmlns:a16="http://schemas.microsoft.com/office/drawing/2014/main" id="{BE06EDAE-5F6B-4B97-BDE5-DAC274029B97}"/>
            </a:ext>
          </a:extLst>
        </xdr:cNvPr>
        <xdr:cNvSpPr>
          <a:spLocks noChangeArrowheads="1"/>
        </xdr:cNvSpPr>
      </xdr:nvSpPr>
      <xdr:spPr bwMode="auto">
        <a:xfrm>
          <a:off x="3752850"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109</xdr:row>
      <xdr:rowOff>57150</xdr:rowOff>
    </xdr:from>
    <xdr:to>
      <xdr:col>15</xdr:col>
      <xdr:colOff>0</xdr:colOff>
      <xdr:row>111</xdr:row>
      <xdr:rowOff>0</xdr:rowOff>
    </xdr:to>
    <xdr:sp macro="" textlink="">
      <xdr:nvSpPr>
        <xdr:cNvPr id="2632" name="AutoShape 46">
          <a:extLst>
            <a:ext uri="{FF2B5EF4-FFF2-40B4-BE49-F238E27FC236}">
              <a16:creationId xmlns:a16="http://schemas.microsoft.com/office/drawing/2014/main" id="{56AD436A-8E26-4CCA-8999-B513A7BA9D2E}"/>
            </a:ext>
          </a:extLst>
        </xdr:cNvPr>
        <xdr:cNvSpPr>
          <a:spLocks noChangeArrowheads="1"/>
        </xdr:cNvSpPr>
      </xdr:nvSpPr>
      <xdr:spPr bwMode="auto">
        <a:xfrm>
          <a:off x="4324350"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8</xdr:col>
      <xdr:colOff>0</xdr:colOff>
      <xdr:row>109</xdr:row>
      <xdr:rowOff>57150</xdr:rowOff>
    </xdr:from>
    <xdr:to>
      <xdr:col>9</xdr:col>
      <xdr:colOff>0</xdr:colOff>
      <xdr:row>111</xdr:row>
      <xdr:rowOff>0</xdr:rowOff>
    </xdr:to>
    <xdr:sp macro="" textlink="">
      <xdr:nvSpPr>
        <xdr:cNvPr id="2633" name="AutoShape 46">
          <a:extLst>
            <a:ext uri="{FF2B5EF4-FFF2-40B4-BE49-F238E27FC236}">
              <a16:creationId xmlns:a16="http://schemas.microsoft.com/office/drawing/2014/main" id="{6C420030-0AEF-4B7C-BE46-EA3439B2E318}"/>
            </a:ext>
          </a:extLst>
        </xdr:cNvPr>
        <xdr:cNvSpPr>
          <a:spLocks noChangeArrowheads="1"/>
        </xdr:cNvSpPr>
      </xdr:nvSpPr>
      <xdr:spPr bwMode="auto">
        <a:xfrm>
          <a:off x="2409825" y="20869275"/>
          <a:ext cx="48577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109</xdr:row>
      <xdr:rowOff>57150</xdr:rowOff>
    </xdr:from>
    <xdr:to>
      <xdr:col>7</xdr:col>
      <xdr:colOff>0</xdr:colOff>
      <xdr:row>111</xdr:row>
      <xdr:rowOff>0</xdr:rowOff>
    </xdr:to>
    <xdr:sp macro="" textlink="">
      <xdr:nvSpPr>
        <xdr:cNvPr id="2634" name="AutoShape 46">
          <a:extLst>
            <a:ext uri="{FF2B5EF4-FFF2-40B4-BE49-F238E27FC236}">
              <a16:creationId xmlns:a16="http://schemas.microsoft.com/office/drawing/2014/main" id="{3C9D3BB8-994C-4F2F-B8E9-C72E6286C86A}"/>
            </a:ext>
          </a:extLst>
        </xdr:cNvPr>
        <xdr:cNvSpPr>
          <a:spLocks noChangeArrowheads="1"/>
        </xdr:cNvSpPr>
      </xdr:nvSpPr>
      <xdr:spPr bwMode="auto">
        <a:xfrm>
          <a:off x="1819275" y="20869275"/>
          <a:ext cx="352425" cy="323850"/>
        </a:xfrm>
        <a:prstGeom prst="triangle">
          <a:avLst>
            <a:gd name="adj" fmla="val 50000"/>
          </a:avLst>
        </a:prstGeom>
        <a:solidFill>
          <a:srgbClr val="FF0000"/>
        </a:solidFill>
        <a:ln w="9525">
          <a:solidFill>
            <a:srgbClr val="000000"/>
          </a:solidFill>
          <a:miter lim="800000"/>
          <a:headEnd/>
          <a:tailEnd/>
        </a:ln>
      </xdr:spPr>
      <xdr:txBody>
        <a:bodyPr/>
        <a:lstStyle/>
        <a:p>
          <a:endParaRPr lang="en-IN"/>
        </a:p>
      </xdr:txBody>
    </xdr:sp>
    <xdr:clientData/>
  </xdr:twoCellAnchor>
  <xdr:twoCellAnchor>
    <xdr:from>
      <xdr:col>4</xdr:col>
      <xdr:colOff>0</xdr:colOff>
      <xdr:row>109</xdr:row>
      <xdr:rowOff>57150</xdr:rowOff>
    </xdr:from>
    <xdr:to>
      <xdr:col>5</xdr:col>
      <xdr:colOff>0</xdr:colOff>
      <xdr:row>111</xdr:row>
      <xdr:rowOff>0</xdr:rowOff>
    </xdr:to>
    <xdr:sp macro="" textlink="">
      <xdr:nvSpPr>
        <xdr:cNvPr id="2635" name="AutoShape 46">
          <a:extLst>
            <a:ext uri="{FF2B5EF4-FFF2-40B4-BE49-F238E27FC236}">
              <a16:creationId xmlns:a16="http://schemas.microsoft.com/office/drawing/2014/main" id="{2B61315B-F79D-4E14-B028-3D93A4036FE0}"/>
            </a:ext>
          </a:extLst>
        </xdr:cNvPr>
        <xdr:cNvSpPr>
          <a:spLocks noChangeArrowheads="1"/>
        </xdr:cNvSpPr>
      </xdr:nvSpPr>
      <xdr:spPr bwMode="auto">
        <a:xfrm>
          <a:off x="1095375" y="20869275"/>
          <a:ext cx="4381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xdr:col>
      <xdr:colOff>0</xdr:colOff>
      <xdr:row>109</xdr:row>
      <xdr:rowOff>57150</xdr:rowOff>
    </xdr:from>
    <xdr:to>
      <xdr:col>3</xdr:col>
      <xdr:colOff>0</xdr:colOff>
      <xdr:row>111</xdr:row>
      <xdr:rowOff>0</xdr:rowOff>
    </xdr:to>
    <xdr:sp macro="" textlink="">
      <xdr:nvSpPr>
        <xdr:cNvPr id="2636" name="AutoShape 46">
          <a:extLst>
            <a:ext uri="{FF2B5EF4-FFF2-40B4-BE49-F238E27FC236}">
              <a16:creationId xmlns:a16="http://schemas.microsoft.com/office/drawing/2014/main" id="{0458EB69-A941-4F92-9281-834B866CBF75}"/>
            </a:ext>
          </a:extLst>
        </xdr:cNvPr>
        <xdr:cNvSpPr>
          <a:spLocks noChangeArrowheads="1"/>
        </xdr:cNvSpPr>
      </xdr:nvSpPr>
      <xdr:spPr bwMode="auto">
        <a:xfrm>
          <a:off x="523875" y="20869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120</xdr:row>
      <xdr:rowOff>104775</xdr:rowOff>
    </xdr:from>
    <xdr:to>
      <xdr:col>6</xdr:col>
      <xdr:colOff>0</xdr:colOff>
      <xdr:row>121</xdr:row>
      <xdr:rowOff>19050</xdr:rowOff>
    </xdr:to>
    <xdr:grpSp>
      <xdr:nvGrpSpPr>
        <xdr:cNvPr id="2637" name="Group 1008">
          <a:extLst>
            <a:ext uri="{FF2B5EF4-FFF2-40B4-BE49-F238E27FC236}">
              <a16:creationId xmlns:a16="http://schemas.microsoft.com/office/drawing/2014/main" id="{2C66841B-06E4-486A-A1E6-D4232D298D1C}"/>
            </a:ext>
          </a:extLst>
        </xdr:cNvPr>
        <xdr:cNvGrpSpPr>
          <a:grpSpLocks/>
        </xdr:cNvGrpSpPr>
      </xdr:nvGrpSpPr>
      <xdr:grpSpPr bwMode="auto">
        <a:xfrm>
          <a:off x="1803400" y="23987125"/>
          <a:ext cx="0" cy="104775"/>
          <a:chOff x="5475762" y="47760700"/>
          <a:chExt cx="314325" cy="230209"/>
        </a:xfrm>
      </xdr:grpSpPr>
      <xdr:cxnSp macro="">
        <xdr:nvCxnSpPr>
          <xdr:cNvPr id="2638" name="Straight Connector 2637">
            <a:extLst>
              <a:ext uri="{FF2B5EF4-FFF2-40B4-BE49-F238E27FC236}">
                <a16:creationId xmlns:a16="http://schemas.microsoft.com/office/drawing/2014/main" id="{3407582F-0B24-7728-D0F1-14AA03103B3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639" name="Straight Connector 529">
            <a:extLst>
              <a:ext uri="{FF2B5EF4-FFF2-40B4-BE49-F238E27FC236}">
                <a16:creationId xmlns:a16="http://schemas.microsoft.com/office/drawing/2014/main" id="{7A4647A0-6C53-6F6B-A858-F539477A7BD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640" name="Straight Connector 531">
            <a:extLst>
              <a:ext uri="{FF2B5EF4-FFF2-40B4-BE49-F238E27FC236}">
                <a16:creationId xmlns:a16="http://schemas.microsoft.com/office/drawing/2014/main" id="{43679916-BEF5-618A-77FD-275A33CFF1C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641" name="Straight Connector 533">
            <a:extLst>
              <a:ext uri="{FF2B5EF4-FFF2-40B4-BE49-F238E27FC236}">
                <a16:creationId xmlns:a16="http://schemas.microsoft.com/office/drawing/2014/main" id="{E515993E-E796-C6D4-1E80-0D21249B347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42" name="Straight Connector 535">
            <a:extLst>
              <a:ext uri="{FF2B5EF4-FFF2-40B4-BE49-F238E27FC236}">
                <a16:creationId xmlns:a16="http://schemas.microsoft.com/office/drawing/2014/main" id="{67675AED-C9A5-2989-1F61-B011D37C555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43" name="Straight Connector 537">
            <a:extLst>
              <a:ext uri="{FF2B5EF4-FFF2-40B4-BE49-F238E27FC236}">
                <a16:creationId xmlns:a16="http://schemas.microsoft.com/office/drawing/2014/main" id="{A78FAFE9-25BB-6F80-ECA2-19D1FA993B1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644" name="Group 1008">
          <a:extLst>
            <a:ext uri="{FF2B5EF4-FFF2-40B4-BE49-F238E27FC236}">
              <a16:creationId xmlns:a16="http://schemas.microsoft.com/office/drawing/2014/main" id="{B57138A5-855D-47A7-9E83-EEBDC291B915}"/>
            </a:ext>
          </a:extLst>
        </xdr:cNvPr>
        <xdr:cNvGrpSpPr>
          <a:grpSpLocks/>
        </xdr:cNvGrpSpPr>
      </xdr:nvGrpSpPr>
      <xdr:grpSpPr bwMode="auto">
        <a:xfrm>
          <a:off x="1803400" y="23987125"/>
          <a:ext cx="0" cy="104775"/>
          <a:chOff x="5475762" y="47760700"/>
          <a:chExt cx="314325" cy="230209"/>
        </a:xfrm>
      </xdr:grpSpPr>
      <xdr:cxnSp macro="">
        <xdr:nvCxnSpPr>
          <xdr:cNvPr id="2645" name="Straight Connector 2644">
            <a:extLst>
              <a:ext uri="{FF2B5EF4-FFF2-40B4-BE49-F238E27FC236}">
                <a16:creationId xmlns:a16="http://schemas.microsoft.com/office/drawing/2014/main" id="{CFEDB3E2-A3CC-2C69-B8AE-35733425A278}"/>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646" name="Straight Connector 529">
            <a:extLst>
              <a:ext uri="{FF2B5EF4-FFF2-40B4-BE49-F238E27FC236}">
                <a16:creationId xmlns:a16="http://schemas.microsoft.com/office/drawing/2014/main" id="{4569056D-B389-936C-1CBC-46D63965FC9D}"/>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2647" name="Straight Connector 531">
            <a:extLst>
              <a:ext uri="{FF2B5EF4-FFF2-40B4-BE49-F238E27FC236}">
                <a16:creationId xmlns:a16="http://schemas.microsoft.com/office/drawing/2014/main" id="{9AE3211C-44C8-587A-B5B5-27B7A53BAA9F}"/>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2648" name="Straight Connector 533">
            <a:extLst>
              <a:ext uri="{FF2B5EF4-FFF2-40B4-BE49-F238E27FC236}">
                <a16:creationId xmlns:a16="http://schemas.microsoft.com/office/drawing/2014/main" id="{594F48B8-9297-7566-8EA9-4A7E537A1699}"/>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649" name="Straight Connector 535">
            <a:extLst>
              <a:ext uri="{FF2B5EF4-FFF2-40B4-BE49-F238E27FC236}">
                <a16:creationId xmlns:a16="http://schemas.microsoft.com/office/drawing/2014/main" id="{6F9710DE-4855-CD9A-9247-51350C104424}"/>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650" name="Straight Connector 537">
            <a:extLst>
              <a:ext uri="{FF2B5EF4-FFF2-40B4-BE49-F238E27FC236}">
                <a16:creationId xmlns:a16="http://schemas.microsoft.com/office/drawing/2014/main" id="{21116860-732F-5E20-9E7E-92E21659BF70}"/>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133350</xdr:rowOff>
    </xdr:from>
    <xdr:to>
      <xdr:col>6</xdr:col>
      <xdr:colOff>0</xdr:colOff>
      <xdr:row>121</xdr:row>
      <xdr:rowOff>47625</xdr:rowOff>
    </xdr:to>
    <xdr:grpSp>
      <xdr:nvGrpSpPr>
        <xdr:cNvPr id="2651" name="Group 1008">
          <a:extLst>
            <a:ext uri="{FF2B5EF4-FFF2-40B4-BE49-F238E27FC236}">
              <a16:creationId xmlns:a16="http://schemas.microsoft.com/office/drawing/2014/main" id="{12C2E32F-ECE9-472A-A142-97AFC258E53F}"/>
            </a:ext>
          </a:extLst>
        </xdr:cNvPr>
        <xdr:cNvGrpSpPr>
          <a:grpSpLocks/>
        </xdr:cNvGrpSpPr>
      </xdr:nvGrpSpPr>
      <xdr:grpSpPr bwMode="auto">
        <a:xfrm>
          <a:off x="1803400" y="24015700"/>
          <a:ext cx="0" cy="104775"/>
          <a:chOff x="5475762" y="47760700"/>
          <a:chExt cx="314325" cy="230209"/>
        </a:xfrm>
      </xdr:grpSpPr>
      <xdr:cxnSp macro="">
        <xdr:nvCxnSpPr>
          <xdr:cNvPr id="2652" name="Straight Connector 2651">
            <a:extLst>
              <a:ext uri="{FF2B5EF4-FFF2-40B4-BE49-F238E27FC236}">
                <a16:creationId xmlns:a16="http://schemas.microsoft.com/office/drawing/2014/main" id="{34FD4EAA-D166-4A3C-DFB6-DC09AA984911}"/>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653" name="Straight Connector 529">
            <a:extLst>
              <a:ext uri="{FF2B5EF4-FFF2-40B4-BE49-F238E27FC236}">
                <a16:creationId xmlns:a16="http://schemas.microsoft.com/office/drawing/2014/main" id="{B1418666-4A53-E4BF-1D8D-0B5E5DE54E08}"/>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2654" name="Straight Connector 531">
            <a:extLst>
              <a:ext uri="{FF2B5EF4-FFF2-40B4-BE49-F238E27FC236}">
                <a16:creationId xmlns:a16="http://schemas.microsoft.com/office/drawing/2014/main" id="{28B06AFA-5EE4-8F58-B0F9-0892ED35AD88}"/>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2655" name="Straight Connector 533">
            <a:extLst>
              <a:ext uri="{FF2B5EF4-FFF2-40B4-BE49-F238E27FC236}">
                <a16:creationId xmlns:a16="http://schemas.microsoft.com/office/drawing/2014/main" id="{5005219F-A14F-AD16-5B13-C6E57EEF5E37}"/>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656" name="Straight Connector 535">
            <a:extLst>
              <a:ext uri="{FF2B5EF4-FFF2-40B4-BE49-F238E27FC236}">
                <a16:creationId xmlns:a16="http://schemas.microsoft.com/office/drawing/2014/main" id="{449E9982-F988-4088-1D04-1E36E08BBFE7}"/>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657" name="Straight Connector 537">
            <a:extLst>
              <a:ext uri="{FF2B5EF4-FFF2-40B4-BE49-F238E27FC236}">
                <a16:creationId xmlns:a16="http://schemas.microsoft.com/office/drawing/2014/main" id="{095FB27D-A6C5-5C6C-F772-0B926249313B}"/>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133350</xdr:rowOff>
    </xdr:from>
    <xdr:to>
      <xdr:col>6</xdr:col>
      <xdr:colOff>0</xdr:colOff>
      <xdr:row>121</xdr:row>
      <xdr:rowOff>57150</xdr:rowOff>
    </xdr:to>
    <xdr:grpSp>
      <xdr:nvGrpSpPr>
        <xdr:cNvPr id="2658" name="Group 1008">
          <a:extLst>
            <a:ext uri="{FF2B5EF4-FFF2-40B4-BE49-F238E27FC236}">
              <a16:creationId xmlns:a16="http://schemas.microsoft.com/office/drawing/2014/main" id="{26E0CA57-FE36-4097-94CA-A576C59FA778}"/>
            </a:ext>
          </a:extLst>
        </xdr:cNvPr>
        <xdr:cNvGrpSpPr>
          <a:grpSpLocks/>
        </xdr:cNvGrpSpPr>
      </xdr:nvGrpSpPr>
      <xdr:grpSpPr bwMode="auto">
        <a:xfrm>
          <a:off x="1803400" y="24015700"/>
          <a:ext cx="0" cy="114300"/>
          <a:chOff x="5475762" y="47760700"/>
          <a:chExt cx="314325" cy="230209"/>
        </a:xfrm>
      </xdr:grpSpPr>
      <xdr:cxnSp macro="">
        <xdr:nvCxnSpPr>
          <xdr:cNvPr id="2659" name="Straight Connector 2658">
            <a:extLst>
              <a:ext uri="{FF2B5EF4-FFF2-40B4-BE49-F238E27FC236}">
                <a16:creationId xmlns:a16="http://schemas.microsoft.com/office/drawing/2014/main" id="{DA6F1359-4D87-87F9-35C2-49E2661D01B4}"/>
              </a:ext>
            </a:extLst>
          </xdr:cNvPr>
          <xdr:cNvCxnSpPr/>
        </xdr:nvCxnSpPr>
        <xdr:spPr bwMode="auto">
          <a:xfrm>
            <a:off x="5758655" y="4785662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660" name="Straight Connector 529">
            <a:extLst>
              <a:ext uri="{FF2B5EF4-FFF2-40B4-BE49-F238E27FC236}">
                <a16:creationId xmlns:a16="http://schemas.microsoft.com/office/drawing/2014/main" id="{97AC9623-74C0-4870-BB8E-73AA73DDB67D}"/>
              </a:ext>
            </a:extLst>
          </xdr:cNvPr>
          <xdr:cNvCxnSpPr>
            <a:cxnSpLocks noChangeShapeType="1"/>
          </xdr:cNvCxnSpPr>
        </xdr:nvCxnSpPr>
        <xdr:spPr bwMode="auto">
          <a:xfrm rot="5400000">
            <a:off x="5758655" y="47856620"/>
            <a:ext cx="0" cy="0"/>
          </a:xfrm>
          <a:prstGeom prst="line">
            <a:avLst/>
          </a:prstGeom>
          <a:grpFill/>
          <a:ln w="9525" algn="ctr">
            <a:solidFill>
              <a:srgbClr val="000000"/>
            </a:solidFill>
            <a:round/>
            <a:headEnd/>
            <a:tailEnd/>
          </a:ln>
        </xdr:spPr>
      </xdr:cxnSp>
      <xdr:cxnSp macro="">
        <xdr:nvCxnSpPr>
          <xdr:cNvPr id="2661" name="Straight Connector 531">
            <a:extLst>
              <a:ext uri="{FF2B5EF4-FFF2-40B4-BE49-F238E27FC236}">
                <a16:creationId xmlns:a16="http://schemas.microsoft.com/office/drawing/2014/main" id="{8C9FA0E5-B2C0-878B-EFE2-7CC3FBECEF4E}"/>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cxnSp macro="">
        <xdr:nvCxnSpPr>
          <xdr:cNvPr id="2662" name="Straight Connector 533">
            <a:extLst>
              <a:ext uri="{FF2B5EF4-FFF2-40B4-BE49-F238E27FC236}">
                <a16:creationId xmlns:a16="http://schemas.microsoft.com/office/drawing/2014/main" id="{0F9B5E6B-4D32-60BE-0B55-A23C8EB00037}"/>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2663" name="Straight Connector 535">
            <a:extLst>
              <a:ext uri="{FF2B5EF4-FFF2-40B4-BE49-F238E27FC236}">
                <a16:creationId xmlns:a16="http://schemas.microsoft.com/office/drawing/2014/main" id="{D2088089-90BA-FB39-D64D-8570ADEE37EA}"/>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2664" name="Straight Connector 537">
            <a:extLst>
              <a:ext uri="{FF2B5EF4-FFF2-40B4-BE49-F238E27FC236}">
                <a16:creationId xmlns:a16="http://schemas.microsoft.com/office/drawing/2014/main" id="{B45D2319-7A10-EBC5-9C09-80ACC3BBBC25}"/>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665" name="Group 1008">
          <a:extLst>
            <a:ext uri="{FF2B5EF4-FFF2-40B4-BE49-F238E27FC236}">
              <a16:creationId xmlns:a16="http://schemas.microsoft.com/office/drawing/2014/main" id="{7DE72C6D-FA8D-4A0A-BBD6-9DE75664DC4C}"/>
            </a:ext>
          </a:extLst>
        </xdr:cNvPr>
        <xdr:cNvGrpSpPr>
          <a:grpSpLocks/>
        </xdr:cNvGrpSpPr>
      </xdr:nvGrpSpPr>
      <xdr:grpSpPr bwMode="auto">
        <a:xfrm>
          <a:off x="1803400" y="23987125"/>
          <a:ext cx="0" cy="104775"/>
          <a:chOff x="5475762" y="47760700"/>
          <a:chExt cx="314325" cy="230209"/>
        </a:xfrm>
      </xdr:grpSpPr>
      <xdr:cxnSp macro="">
        <xdr:nvCxnSpPr>
          <xdr:cNvPr id="2666" name="Straight Connector 2665">
            <a:extLst>
              <a:ext uri="{FF2B5EF4-FFF2-40B4-BE49-F238E27FC236}">
                <a16:creationId xmlns:a16="http://schemas.microsoft.com/office/drawing/2014/main" id="{9949B9CF-F13F-C8FD-C72E-D75162B6757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667" name="Straight Connector 529">
            <a:extLst>
              <a:ext uri="{FF2B5EF4-FFF2-40B4-BE49-F238E27FC236}">
                <a16:creationId xmlns:a16="http://schemas.microsoft.com/office/drawing/2014/main" id="{B88C90FA-A4DF-8F25-6E7D-BBCC10FB92D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668" name="Straight Connector 531">
            <a:extLst>
              <a:ext uri="{FF2B5EF4-FFF2-40B4-BE49-F238E27FC236}">
                <a16:creationId xmlns:a16="http://schemas.microsoft.com/office/drawing/2014/main" id="{75E78C18-E8FF-903A-8CDE-2CAAD9925ED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669" name="Straight Connector 533">
            <a:extLst>
              <a:ext uri="{FF2B5EF4-FFF2-40B4-BE49-F238E27FC236}">
                <a16:creationId xmlns:a16="http://schemas.microsoft.com/office/drawing/2014/main" id="{64094A4C-2004-C722-C2F6-3A755D6F63C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70" name="Straight Connector 535">
            <a:extLst>
              <a:ext uri="{FF2B5EF4-FFF2-40B4-BE49-F238E27FC236}">
                <a16:creationId xmlns:a16="http://schemas.microsoft.com/office/drawing/2014/main" id="{D3F5FBC9-87A1-0929-D8F5-E1A8D441A30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71" name="Straight Connector 537">
            <a:extLst>
              <a:ext uri="{FF2B5EF4-FFF2-40B4-BE49-F238E27FC236}">
                <a16:creationId xmlns:a16="http://schemas.microsoft.com/office/drawing/2014/main" id="{BB622B4E-0F90-1CEE-516F-76BDEA7C9B6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672" name="Group 1008">
          <a:extLst>
            <a:ext uri="{FF2B5EF4-FFF2-40B4-BE49-F238E27FC236}">
              <a16:creationId xmlns:a16="http://schemas.microsoft.com/office/drawing/2014/main" id="{9158618A-5CAE-4A90-A458-F74FF3536EDF}"/>
            </a:ext>
          </a:extLst>
        </xdr:cNvPr>
        <xdr:cNvGrpSpPr>
          <a:grpSpLocks/>
        </xdr:cNvGrpSpPr>
      </xdr:nvGrpSpPr>
      <xdr:grpSpPr bwMode="auto">
        <a:xfrm>
          <a:off x="1803400" y="23987125"/>
          <a:ext cx="0" cy="104775"/>
          <a:chOff x="5475762" y="47760700"/>
          <a:chExt cx="314325" cy="230209"/>
        </a:xfrm>
      </xdr:grpSpPr>
      <xdr:cxnSp macro="">
        <xdr:nvCxnSpPr>
          <xdr:cNvPr id="2673" name="Straight Connector 2672">
            <a:extLst>
              <a:ext uri="{FF2B5EF4-FFF2-40B4-BE49-F238E27FC236}">
                <a16:creationId xmlns:a16="http://schemas.microsoft.com/office/drawing/2014/main" id="{05D5A1EC-300F-83C0-0351-79E995AF755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674" name="Straight Connector 529">
            <a:extLst>
              <a:ext uri="{FF2B5EF4-FFF2-40B4-BE49-F238E27FC236}">
                <a16:creationId xmlns:a16="http://schemas.microsoft.com/office/drawing/2014/main" id="{7003F9BF-5C38-834B-4F21-34C92D42A5C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675" name="Straight Connector 531">
            <a:extLst>
              <a:ext uri="{FF2B5EF4-FFF2-40B4-BE49-F238E27FC236}">
                <a16:creationId xmlns:a16="http://schemas.microsoft.com/office/drawing/2014/main" id="{CD0AA2F2-FBBD-1102-36D6-90556122318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676" name="Straight Connector 533">
            <a:extLst>
              <a:ext uri="{FF2B5EF4-FFF2-40B4-BE49-F238E27FC236}">
                <a16:creationId xmlns:a16="http://schemas.microsoft.com/office/drawing/2014/main" id="{040E67AF-7BC8-B556-41D5-98C31440BC0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77" name="Straight Connector 535">
            <a:extLst>
              <a:ext uri="{FF2B5EF4-FFF2-40B4-BE49-F238E27FC236}">
                <a16:creationId xmlns:a16="http://schemas.microsoft.com/office/drawing/2014/main" id="{C9BB9A45-05A1-EC07-F47D-0541AB29513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78" name="Straight Connector 537">
            <a:extLst>
              <a:ext uri="{FF2B5EF4-FFF2-40B4-BE49-F238E27FC236}">
                <a16:creationId xmlns:a16="http://schemas.microsoft.com/office/drawing/2014/main" id="{83F8A961-0BB3-F354-51C4-3C257F934F5C}"/>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679" name="Group 1008">
          <a:extLst>
            <a:ext uri="{FF2B5EF4-FFF2-40B4-BE49-F238E27FC236}">
              <a16:creationId xmlns:a16="http://schemas.microsoft.com/office/drawing/2014/main" id="{45916D88-6DA3-46AD-A4FE-264F4A85E34F}"/>
            </a:ext>
          </a:extLst>
        </xdr:cNvPr>
        <xdr:cNvGrpSpPr>
          <a:grpSpLocks/>
        </xdr:cNvGrpSpPr>
      </xdr:nvGrpSpPr>
      <xdr:grpSpPr bwMode="auto">
        <a:xfrm>
          <a:off x="1803400" y="23987125"/>
          <a:ext cx="0" cy="104775"/>
          <a:chOff x="5475762" y="47760700"/>
          <a:chExt cx="314325" cy="230209"/>
        </a:xfrm>
      </xdr:grpSpPr>
      <xdr:cxnSp macro="">
        <xdr:nvCxnSpPr>
          <xdr:cNvPr id="2680" name="Straight Connector 2679">
            <a:extLst>
              <a:ext uri="{FF2B5EF4-FFF2-40B4-BE49-F238E27FC236}">
                <a16:creationId xmlns:a16="http://schemas.microsoft.com/office/drawing/2014/main" id="{19D87BF9-F70D-5FAB-E38C-50DA7D28664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681" name="Straight Connector 529">
            <a:extLst>
              <a:ext uri="{FF2B5EF4-FFF2-40B4-BE49-F238E27FC236}">
                <a16:creationId xmlns:a16="http://schemas.microsoft.com/office/drawing/2014/main" id="{11400490-EBFE-49FD-131B-57BADE2A49C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682" name="Straight Connector 531">
            <a:extLst>
              <a:ext uri="{FF2B5EF4-FFF2-40B4-BE49-F238E27FC236}">
                <a16:creationId xmlns:a16="http://schemas.microsoft.com/office/drawing/2014/main" id="{A0E77FB9-CFB6-8157-B2F5-1AEE3D05AB5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683" name="Straight Connector 533">
            <a:extLst>
              <a:ext uri="{FF2B5EF4-FFF2-40B4-BE49-F238E27FC236}">
                <a16:creationId xmlns:a16="http://schemas.microsoft.com/office/drawing/2014/main" id="{97D46CEF-6FEB-E529-E575-D7F39090D22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84" name="Straight Connector 535">
            <a:extLst>
              <a:ext uri="{FF2B5EF4-FFF2-40B4-BE49-F238E27FC236}">
                <a16:creationId xmlns:a16="http://schemas.microsoft.com/office/drawing/2014/main" id="{99142506-4408-9CA3-9593-A12B950F9BE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85" name="Straight Connector 537">
            <a:extLst>
              <a:ext uri="{FF2B5EF4-FFF2-40B4-BE49-F238E27FC236}">
                <a16:creationId xmlns:a16="http://schemas.microsoft.com/office/drawing/2014/main" id="{0C5EBB89-E02E-36E2-FE07-E06993E8E30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686" name="Group 1008">
          <a:extLst>
            <a:ext uri="{FF2B5EF4-FFF2-40B4-BE49-F238E27FC236}">
              <a16:creationId xmlns:a16="http://schemas.microsoft.com/office/drawing/2014/main" id="{D141F383-A1A3-4A55-9EBC-BE0E808C73C5}"/>
            </a:ext>
          </a:extLst>
        </xdr:cNvPr>
        <xdr:cNvGrpSpPr>
          <a:grpSpLocks/>
        </xdr:cNvGrpSpPr>
      </xdr:nvGrpSpPr>
      <xdr:grpSpPr bwMode="auto">
        <a:xfrm>
          <a:off x="1803400" y="23987125"/>
          <a:ext cx="0" cy="104775"/>
          <a:chOff x="5475762" y="47760700"/>
          <a:chExt cx="314325" cy="230209"/>
        </a:xfrm>
      </xdr:grpSpPr>
      <xdr:cxnSp macro="">
        <xdr:nvCxnSpPr>
          <xdr:cNvPr id="2687" name="Straight Connector 2686">
            <a:extLst>
              <a:ext uri="{FF2B5EF4-FFF2-40B4-BE49-F238E27FC236}">
                <a16:creationId xmlns:a16="http://schemas.microsoft.com/office/drawing/2014/main" id="{62C7F723-F64C-B3A8-B90B-56227336109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688" name="Straight Connector 529">
            <a:extLst>
              <a:ext uri="{FF2B5EF4-FFF2-40B4-BE49-F238E27FC236}">
                <a16:creationId xmlns:a16="http://schemas.microsoft.com/office/drawing/2014/main" id="{AB16CC7C-3E16-7C3B-C35B-728A61AC4CF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689" name="Straight Connector 531">
            <a:extLst>
              <a:ext uri="{FF2B5EF4-FFF2-40B4-BE49-F238E27FC236}">
                <a16:creationId xmlns:a16="http://schemas.microsoft.com/office/drawing/2014/main" id="{FC29EB7C-9530-91CD-54A9-E473E77D758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690" name="Straight Connector 533">
            <a:extLst>
              <a:ext uri="{FF2B5EF4-FFF2-40B4-BE49-F238E27FC236}">
                <a16:creationId xmlns:a16="http://schemas.microsoft.com/office/drawing/2014/main" id="{27F5CAF7-1314-CE9B-5C39-63661BF74CA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91" name="Straight Connector 535">
            <a:extLst>
              <a:ext uri="{FF2B5EF4-FFF2-40B4-BE49-F238E27FC236}">
                <a16:creationId xmlns:a16="http://schemas.microsoft.com/office/drawing/2014/main" id="{552727DF-B616-DB0E-A534-6023F891200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92" name="Straight Connector 537">
            <a:extLst>
              <a:ext uri="{FF2B5EF4-FFF2-40B4-BE49-F238E27FC236}">
                <a16:creationId xmlns:a16="http://schemas.microsoft.com/office/drawing/2014/main" id="{D5C1C540-9A3F-A85D-28CA-D184A9E7405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693" name="Group 1008">
          <a:extLst>
            <a:ext uri="{FF2B5EF4-FFF2-40B4-BE49-F238E27FC236}">
              <a16:creationId xmlns:a16="http://schemas.microsoft.com/office/drawing/2014/main" id="{D7BE6E44-D5AF-4D03-AB50-B281D91BFDFA}"/>
            </a:ext>
          </a:extLst>
        </xdr:cNvPr>
        <xdr:cNvGrpSpPr>
          <a:grpSpLocks/>
        </xdr:cNvGrpSpPr>
      </xdr:nvGrpSpPr>
      <xdr:grpSpPr bwMode="auto">
        <a:xfrm>
          <a:off x="1803400" y="23987125"/>
          <a:ext cx="0" cy="104775"/>
          <a:chOff x="5475762" y="47760700"/>
          <a:chExt cx="314325" cy="230209"/>
        </a:xfrm>
      </xdr:grpSpPr>
      <xdr:cxnSp macro="">
        <xdr:nvCxnSpPr>
          <xdr:cNvPr id="2694" name="Straight Connector 2693">
            <a:extLst>
              <a:ext uri="{FF2B5EF4-FFF2-40B4-BE49-F238E27FC236}">
                <a16:creationId xmlns:a16="http://schemas.microsoft.com/office/drawing/2014/main" id="{0ED28A86-1EAE-E2D9-DD44-6F49ED7CC26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695" name="Straight Connector 529">
            <a:extLst>
              <a:ext uri="{FF2B5EF4-FFF2-40B4-BE49-F238E27FC236}">
                <a16:creationId xmlns:a16="http://schemas.microsoft.com/office/drawing/2014/main" id="{57F32656-C75D-36BE-95DA-4FD43634943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696" name="Straight Connector 531">
            <a:extLst>
              <a:ext uri="{FF2B5EF4-FFF2-40B4-BE49-F238E27FC236}">
                <a16:creationId xmlns:a16="http://schemas.microsoft.com/office/drawing/2014/main" id="{2D661608-C6FB-89A4-218C-31F9161AB0A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697" name="Straight Connector 533">
            <a:extLst>
              <a:ext uri="{FF2B5EF4-FFF2-40B4-BE49-F238E27FC236}">
                <a16:creationId xmlns:a16="http://schemas.microsoft.com/office/drawing/2014/main" id="{A9C73587-DC97-61CC-9008-2BFC13696EA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98" name="Straight Connector 535">
            <a:extLst>
              <a:ext uri="{FF2B5EF4-FFF2-40B4-BE49-F238E27FC236}">
                <a16:creationId xmlns:a16="http://schemas.microsoft.com/office/drawing/2014/main" id="{67FF9FE9-DC4F-53BA-BDD4-8641627EB9D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699" name="Straight Connector 537">
            <a:extLst>
              <a:ext uri="{FF2B5EF4-FFF2-40B4-BE49-F238E27FC236}">
                <a16:creationId xmlns:a16="http://schemas.microsoft.com/office/drawing/2014/main" id="{87C1724A-4CB9-4C79-3D65-213B01C2B0A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700" name="Group 1008">
          <a:extLst>
            <a:ext uri="{FF2B5EF4-FFF2-40B4-BE49-F238E27FC236}">
              <a16:creationId xmlns:a16="http://schemas.microsoft.com/office/drawing/2014/main" id="{9D06BAE2-1192-4DE4-B3D7-757D0B7A1E4D}"/>
            </a:ext>
          </a:extLst>
        </xdr:cNvPr>
        <xdr:cNvGrpSpPr>
          <a:grpSpLocks/>
        </xdr:cNvGrpSpPr>
      </xdr:nvGrpSpPr>
      <xdr:grpSpPr bwMode="auto">
        <a:xfrm>
          <a:off x="1803400" y="23987125"/>
          <a:ext cx="0" cy="104775"/>
          <a:chOff x="5475762" y="47760700"/>
          <a:chExt cx="314325" cy="230209"/>
        </a:xfrm>
      </xdr:grpSpPr>
      <xdr:cxnSp macro="">
        <xdr:nvCxnSpPr>
          <xdr:cNvPr id="2701" name="Straight Connector 2700">
            <a:extLst>
              <a:ext uri="{FF2B5EF4-FFF2-40B4-BE49-F238E27FC236}">
                <a16:creationId xmlns:a16="http://schemas.microsoft.com/office/drawing/2014/main" id="{A486A75B-0FB0-1371-3F4D-685A53D85D5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702" name="Straight Connector 529">
            <a:extLst>
              <a:ext uri="{FF2B5EF4-FFF2-40B4-BE49-F238E27FC236}">
                <a16:creationId xmlns:a16="http://schemas.microsoft.com/office/drawing/2014/main" id="{9433A98D-E481-D8E8-7E56-9D63AF6E06D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703" name="Straight Connector 531">
            <a:extLst>
              <a:ext uri="{FF2B5EF4-FFF2-40B4-BE49-F238E27FC236}">
                <a16:creationId xmlns:a16="http://schemas.microsoft.com/office/drawing/2014/main" id="{306D096B-6175-DBF3-CCF3-38060ADCCE0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704" name="Straight Connector 533">
            <a:extLst>
              <a:ext uri="{FF2B5EF4-FFF2-40B4-BE49-F238E27FC236}">
                <a16:creationId xmlns:a16="http://schemas.microsoft.com/office/drawing/2014/main" id="{1FE2BCC8-D19F-8C00-E242-E44110C946E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05" name="Straight Connector 535">
            <a:extLst>
              <a:ext uri="{FF2B5EF4-FFF2-40B4-BE49-F238E27FC236}">
                <a16:creationId xmlns:a16="http://schemas.microsoft.com/office/drawing/2014/main" id="{9FC57D6C-FC05-D512-27EE-200F17EEFBD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06" name="Straight Connector 537">
            <a:extLst>
              <a:ext uri="{FF2B5EF4-FFF2-40B4-BE49-F238E27FC236}">
                <a16:creationId xmlns:a16="http://schemas.microsoft.com/office/drawing/2014/main" id="{A1050088-6B49-1797-7A8A-B09B0A39C28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707" name="Group 1008">
          <a:extLst>
            <a:ext uri="{FF2B5EF4-FFF2-40B4-BE49-F238E27FC236}">
              <a16:creationId xmlns:a16="http://schemas.microsoft.com/office/drawing/2014/main" id="{EB1AF816-8E78-46E2-AB11-C6BEA44F7B5C}"/>
            </a:ext>
          </a:extLst>
        </xdr:cNvPr>
        <xdr:cNvGrpSpPr>
          <a:grpSpLocks/>
        </xdr:cNvGrpSpPr>
      </xdr:nvGrpSpPr>
      <xdr:grpSpPr bwMode="auto">
        <a:xfrm>
          <a:off x="1803400" y="23987125"/>
          <a:ext cx="0" cy="104775"/>
          <a:chOff x="5475762" y="47760700"/>
          <a:chExt cx="314325" cy="230209"/>
        </a:xfrm>
      </xdr:grpSpPr>
      <xdr:cxnSp macro="">
        <xdr:nvCxnSpPr>
          <xdr:cNvPr id="2708" name="Straight Connector 2707">
            <a:extLst>
              <a:ext uri="{FF2B5EF4-FFF2-40B4-BE49-F238E27FC236}">
                <a16:creationId xmlns:a16="http://schemas.microsoft.com/office/drawing/2014/main" id="{C446B760-B8C3-8F5A-9587-3172FDFDEC7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709" name="Straight Connector 529">
            <a:extLst>
              <a:ext uri="{FF2B5EF4-FFF2-40B4-BE49-F238E27FC236}">
                <a16:creationId xmlns:a16="http://schemas.microsoft.com/office/drawing/2014/main" id="{30305BB6-B257-D433-4FDD-835CDFF59BE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710" name="Straight Connector 531">
            <a:extLst>
              <a:ext uri="{FF2B5EF4-FFF2-40B4-BE49-F238E27FC236}">
                <a16:creationId xmlns:a16="http://schemas.microsoft.com/office/drawing/2014/main" id="{25A8489B-10E0-0AB1-2A12-FE2E7D3EAFF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711" name="Straight Connector 533">
            <a:extLst>
              <a:ext uri="{FF2B5EF4-FFF2-40B4-BE49-F238E27FC236}">
                <a16:creationId xmlns:a16="http://schemas.microsoft.com/office/drawing/2014/main" id="{168A69C7-A641-7A4A-2BCC-6051721E593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12" name="Straight Connector 535">
            <a:extLst>
              <a:ext uri="{FF2B5EF4-FFF2-40B4-BE49-F238E27FC236}">
                <a16:creationId xmlns:a16="http://schemas.microsoft.com/office/drawing/2014/main" id="{E7088930-28A3-B7E3-AD51-423344D75C8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13" name="Straight Connector 537">
            <a:extLst>
              <a:ext uri="{FF2B5EF4-FFF2-40B4-BE49-F238E27FC236}">
                <a16:creationId xmlns:a16="http://schemas.microsoft.com/office/drawing/2014/main" id="{577C23E7-9720-4C87-ECA2-B1805D34C0D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714" name="Group 1008">
          <a:extLst>
            <a:ext uri="{FF2B5EF4-FFF2-40B4-BE49-F238E27FC236}">
              <a16:creationId xmlns:a16="http://schemas.microsoft.com/office/drawing/2014/main" id="{DBF1991B-96BC-4906-8A8D-5A2E7EF0BD8A}"/>
            </a:ext>
          </a:extLst>
        </xdr:cNvPr>
        <xdr:cNvGrpSpPr>
          <a:grpSpLocks/>
        </xdr:cNvGrpSpPr>
      </xdr:nvGrpSpPr>
      <xdr:grpSpPr bwMode="auto">
        <a:xfrm>
          <a:off x="1803400" y="23987125"/>
          <a:ext cx="0" cy="104775"/>
          <a:chOff x="5475762" y="47760700"/>
          <a:chExt cx="314325" cy="230209"/>
        </a:xfrm>
      </xdr:grpSpPr>
      <xdr:cxnSp macro="">
        <xdr:nvCxnSpPr>
          <xdr:cNvPr id="2715" name="Straight Connector 2714">
            <a:extLst>
              <a:ext uri="{FF2B5EF4-FFF2-40B4-BE49-F238E27FC236}">
                <a16:creationId xmlns:a16="http://schemas.microsoft.com/office/drawing/2014/main" id="{54A7B984-ECB7-6C4A-41EB-39457A9E067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716" name="Straight Connector 529">
            <a:extLst>
              <a:ext uri="{FF2B5EF4-FFF2-40B4-BE49-F238E27FC236}">
                <a16:creationId xmlns:a16="http://schemas.microsoft.com/office/drawing/2014/main" id="{555142D2-8666-45EA-D14E-10CC0615075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717" name="Straight Connector 531">
            <a:extLst>
              <a:ext uri="{FF2B5EF4-FFF2-40B4-BE49-F238E27FC236}">
                <a16:creationId xmlns:a16="http://schemas.microsoft.com/office/drawing/2014/main" id="{38B3F943-5AD4-DA8F-FAAE-B450D90D3BB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718" name="Straight Connector 533">
            <a:extLst>
              <a:ext uri="{FF2B5EF4-FFF2-40B4-BE49-F238E27FC236}">
                <a16:creationId xmlns:a16="http://schemas.microsoft.com/office/drawing/2014/main" id="{770EE091-8ACA-1697-20BD-45DB7B499D9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19" name="Straight Connector 535">
            <a:extLst>
              <a:ext uri="{FF2B5EF4-FFF2-40B4-BE49-F238E27FC236}">
                <a16:creationId xmlns:a16="http://schemas.microsoft.com/office/drawing/2014/main" id="{A5368F64-ABFD-7783-A9BF-074A23949FB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20" name="Straight Connector 537">
            <a:extLst>
              <a:ext uri="{FF2B5EF4-FFF2-40B4-BE49-F238E27FC236}">
                <a16:creationId xmlns:a16="http://schemas.microsoft.com/office/drawing/2014/main" id="{9FB085B6-FF68-02B3-5AEB-7525EBEE0FB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721" name="Group 1008">
          <a:extLst>
            <a:ext uri="{FF2B5EF4-FFF2-40B4-BE49-F238E27FC236}">
              <a16:creationId xmlns:a16="http://schemas.microsoft.com/office/drawing/2014/main" id="{11C8329D-F53C-42C4-9570-D7F01DDF1505}"/>
            </a:ext>
          </a:extLst>
        </xdr:cNvPr>
        <xdr:cNvGrpSpPr>
          <a:grpSpLocks/>
        </xdr:cNvGrpSpPr>
      </xdr:nvGrpSpPr>
      <xdr:grpSpPr bwMode="auto">
        <a:xfrm>
          <a:off x="1803400" y="23987125"/>
          <a:ext cx="0" cy="104775"/>
          <a:chOff x="5475762" y="47760700"/>
          <a:chExt cx="314325" cy="230209"/>
        </a:xfrm>
      </xdr:grpSpPr>
      <xdr:cxnSp macro="">
        <xdr:nvCxnSpPr>
          <xdr:cNvPr id="2722" name="Straight Connector 2721">
            <a:extLst>
              <a:ext uri="{FF2B5EF4-FFF2-40B4-BE49-F238E27FC236}">
                <a16:creationId xmlns:a16="http://schemas.microsoft.com/office/drawing/2014/main" id="{BE4DE581-BDFD-151C-3E02-D8DBD648793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723" name="Straight Connector 529">
            <a:extLst>
              <a:ext uri="{FF2B5EF4-FFF2-40B4-BE49-F238E27FC236}">
                <a16:creationId xmlns:a16="http://schemas.microsoft.com/office/drawing/2014/main" id="{29C543B4-B2AE-4C68-51A5-B443403B667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724" name="Straight Connector 531">
            <a:extLst>
              <a:ext uri="{FF2B5EF4-FFF2-40B4-BE49-F238E27FC236}">
                <a16:creationId xmlns:a16="http://schemas.microsoft.com/office/drawing/2014/main" id="{7C26F8C0-6B8E-D127-8F66-0800124666E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725" name="Straight Connector 533">
            <a:extLst>
              <a:ext uri="{FF2B5EF4-FFF2-40B4-BE49-F238E27FC236}">
                <a16:creationId xmlns:a16="http://schemas.microsoft.com/office/drawing/2014/main" id="{0F166323-884E-E846-CD93-88F56FD423A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26" name="Straight Connector 535">
            <a:extLst>
              <a:ext uri="{FF2B5EF4-FFF2-40B4-BE49-F238E27FC236}">
                <a16:creationId xmlns:a16="http://schemas.microsoft.com/office/drawing/2014/main" id="{A6BFA5F6-82BB-D7CF-E598-E32347A1161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27" name="Straight Connector 537">
            <a:extLst>
              <a:ext uri="{FF2B5EF4-FFF2-40B4-BE49-F238E27FC236}">
                <a16:creationId xmlns:a16="http://schemas.microsoft.com/office/drawing/2014/main" id="{FD323B74-FA22-9EA7-E25C-1E762B25B87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728" name="Group 1008">
          <a:extLst>
            <a:ext uri="{FF2B5EF4-FFF2-40B4-BE49-F238E27FC236}">
              <a16:creationId xmlns:a16="http://schemas.microsoft.com/office/drawing/2014/main" id="{6B2F0963-DB99-412A-8888-050751A191F6}"/>
            </a:ext>
          </a:extLst>
        </xdr:cNvPr>
        <xdr:cNvGrpSpPr>
          <a:grpSpLocks/>
        </xdr:cNvGrpSpPr>
      </xdr:nvGrpSpPr>
      <xdr:grpSpPr bwMode="auto">
        <a:xfrm>
          <a:off x="1803400" y="23987125"/>
          <a:ext cx="0" cy="104775"/>
          <a:chOff x="5475762" y="47760700"/>
          <a:chExt cx="314325" cy="230209"/>
        </a:xfrm>
      </xdr:grpSpPr>
      <xdr:cxnSp macro="">
        <xdr:nvCxnSpPr>
          <xdr:cNvPr id="2729" name="Straight Connector 2728">
            <a:extLst>
              <a:ext uri="{FF2B5EF4-FFF2-40B4-BE49-F238E27FC236}">
                <a16:creationId xmlns:a16="http://schemas.microsoft.com/office/drawing/2014/main" id="{76B51249-BF8E-2FA5-B8AC-771FCACF1EA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730" name="Straight Connector 529">
            <a:extLst>
              <a:ext uri="{FF2B5EF4-FFF2-40B4-BE49-F238E27FC236}">
                <a16:creationId xmlns:a16="http://schemas.microsoft.com/office/drawing/2014/main" id="{309B7620-EC0D-8B40-7941-00AF621BC4B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731" name="Straight Connector 531">
            <a:extLst>
              <a:ext uri="{FF2B5EF4-FFF2-40B4-BE49-F238E27FC236}">
                <a16:creationId xmlns:a16="http://schemas.microsoft.com/office/drawing/2014/main" id="{044E53FB-4DFA-43B4-C877-5D6A9844AD9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732" name="Straight Connector 533">
            <a:extLst>
              <a:ext uri="{FF2B5EF4-FFF2-40B4-BE49-F238E27FC236}">
                <a16:creationId xmlns:a16="http://schemas.microsoft.com/office/drawing/2014/main" id="{6762418A-4268-61AE-C788-08258A16A8B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33" name="Straight Connector 535">
            <a:extLst>
              <a:ext uri="{FF2B5EF4-FFF2-40B4-BE49-F238E27FC236}">
                <a16:creationId xmlns:a16="http://schemas.microsoft.com/office/drawing/2014/main" id="{D4C03A83-9383-10B4-CBFD-A6A3137C247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34" name="Straight Connector 537">
            <a:extLst>
              <a:ext uri="{FF2B5EF4-FFF2-40B4-BE49-F238E27FC236}">
                <a16:creationId xmlns:a16="http://schemas.microsoft.com/office/drawing/2014/main" id="{D00E1CE1-3C98-C58C-9B97-2C342B95B274}"/>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735" name="Group 1008">
          <a:extLst>
            <a:ext uri="{FF2B5EF4-FFF2-40B4-BE49-F238E27FC236}">
              <a16:creationId xmlns:a16="http://schemas.microsoft.com/office/drawing/2014/main" id="{819367E4-19B5-4D52-B2DC-6D106CB20DF5}"/>
            </a:ext>
          </a:extLst>
        </xdr:cNvPr>
        <xdr:cNvGrpSpPr>
          <a:grpSpLocks/>
        </xdr:cNvGrpSpPr>
      </xdr:nvGrpSpPr>
      <xdr:grpSpPr bwMode="auto">
        <a:xfrm>
          <a:off x="1803400" y="23987125"/>
          <a:ext cx="0" cy="104775"/>
          <a:chOff x="5475762" y="47760700"/>
          <a:chExt cx="314325" cy="230209"/>
        </a:xfrm>
      </xdr:grpSpPr>
      <xdr:cxnSp macro="">
        <xdr:nvCxnSpPr>
          <xdr:cNvPr id="2736" name="Straight Connector 2735">
            <a:extLst>
              <a:ext uri="{FF2B5EF4-FFF2-40B4-BE49-F238E27FC236}">
                <a16:creationId xmlns:a16="http://schemas.microsoft.com/office/drawing/2014/main" id="{2438B876-D761-88D5-9BAD-EA8F1D9370A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737" name="Straight Connector 529">
            <a:extLst>
              <a:ext uri="{FF2B5EF4-FFF2-40B4-BE49-F238E27FC236}">
                <a16:creationId xmlns:a16="http://schemas.microsoft.com/office/drawing/2014/main" id="{308F58F8-2C5A-E442-339A-8AA64A27151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738" name="Straight Connector 531">
            <a:extLst>
              <a:ext uri="{FF2B5EF4-FFF2-40B4-BE49-F238E27FC236}">
                <a16:creationId xmlns:a16="http://schemas.microsoft.com/office/drawing/2014/main" id="{55FE7931-9837-1CA7-BC59-FAEEE99C479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739" name="Straight Connector 533">
            <a:extLst>
              <a:ext uri="{FF2B5EF4-FFF2-40B4-BE49-F238E27FC236}">
                <a16:creationId xmlns:a16="http://schemas.microsoft.com/office/drawing/2014/main" id="{28332EE1-AE7D-5647-D9EB-2107F0B60F8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40" name="Straight Connector 535">
            <a:extLst>
              <a:ext uri="{FF2B5EF4-FFF2-40B4-BE49-F238E27FC236}">
                <a16:creationId xmlns:a16="http://schemas.microsoft.com/office/drawing/2014/main" id="{386D986B-108A-1B5F-DF80-276360FC295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41" name="Straight Connector 537">
            <a:extLst>
              <a:ext uri="{FF2B5EF4-FFF2-40B4-BE49-F238E27FC236}">
                <a16:creationId xmlns:a16="http://schemas.microsoft.com/office/drawing/2014/main" id="{ACEB08B6-BC41-5BD2-84CA-0BDDA3F6C74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742" name="Group 1008">
          <a:extLst>
            <a:ext uri="{FF2B5EF4-FFF2-40B4-BE49-F238E27FC236}">
              <a16:creationId xmlns:a16="http://schemas.microsoft.com/office/drawing/2014/main" id="{50605C30-C06E-4C00-A7D2-C664DA347EA0}"/>
            </a:ext>
          </a:extLst>
        </xdr:cNvPr>
        <xdr:cNvGrpSpPr>
          <a:grpSpLocks/>
        </xdr:cNvGrpSpPr>
      </xdr:nvGrpSpPr>
      <xdr:grpSpPr bwMode="auto">
        <a:xfrm>
          <a:off x="1803400" y="23987125"/>
          <a:ext cx="0" cy="104775"/>
          <a:chOff x="5475762" y="47760700"/>
          <a:chExt cx="314325" cy="230209"/>
        </a:xfrm>
      </xdr:grpSpPr>
      <xdr:cxnSp macro="">
        <xdr:nvCxnSpPr>
          <xdr:cNvPr id="2743" name="Straight Connector 2742">
            <a:extLst>
              <a:ext uri="{FF2B5EF4-FFF2-40B4-BE49-F238E27FC236}">
                <a16:creationId xmlns:a16="http://schemas.microsoft.com/office/drawing/2014/main" id="{A1070AA6-954E-4335-F8FE-01E5DABFF59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744" name="Straight Connector 529">
            <a:extLst>
              <a:ext uri="{FF2B5EF4-FFF2-40B4-BE49-F238E27FC236}">
                <a16:creationId xmlns:a16="http://schemas.microsoft.com/office/drawing/2014/main" id="{7CBDEFE7-D3DB-C6DC-86CF-D1FEA57CD1A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745" name="Straight Connector 531">
            <a:extLst>
              <a:ext uri="{FF2B5EF4-FFF2-40B4-BE49-F238E27FC236}">
                <a16:creationId xmlns:a16="http://schemas.microsoft.com/office/drawing/2014/main" id="{99169F0D-A00C-A01F-8677-A7240C5E8AE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746" name="Straight Connector 533">
            <a:extLst>
              <a:ext uri="{FF2B5EF4-FFF2-40B4-BE49-F238E27FC236}">
                <a16:creationId xmlns:a16="http://schemas.microsoft.com/office/drawing/2014/main" id="{0CFC91A4-5496-F055-F83C-716936CDDA6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47" name="Straight Connector 535">
            <a:extLst>
              <a:ext uri="{FF2B5EF4-FFF2-40B4-BE49-F238E27FC236}">
                <a16:creationId xmlns:a16="http://schemas.microsoft.com/office/drawing/2014/main" id="{1A2BC762-8476-88FE-E5DD-23891F237BE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48" name="Straight Connector 537">
            <a:extLst>
              <a:ext uri="{FF2B5EF4-FFF2-40B4-BE49-F238E27FC236}">
                <a16:creationId xmlns:a16="http://schemas.microsoft.com/office/drawing/2014/main" id="{1A45F7FB-CA7C-5BD1-FCC2-F54D6FF5915E}"/>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749" name="Group 1008">
          <a:extLst>
            <a:ext uri="{FF2B5EF4-FFF2-40B4-BE49-F238E27FC236}">
              <a16:creationId xmlns:a16="http://schemas.microsoft.com/office/drawing/2014/main" id="{9D8933E6-82E6-40D0-BFD9-8353736D508E}"/>
            </a:ext>
          </a:extLst>
        </xdr:cNvPr>
        <xdr:cNvGrpSpPr>
          <a:grpSpLocks/>
        </xdr:cNvGrpSpPr>
      </xdr:nvGrpSpPr>
      <xdr:grpSpPr bwMode="auto">
        <a:xfrm>
          <a:off x="1803400" y="23987125"/>
          <a:ext cx="0" cy="104775"/>
          <a:chOff x="5475762" y="47760700"/>
          <a:chExt cx="314325" cy="230209"/>
        </a:xfrm>
      </xdr:grpSpPr>
      <xdr:cxnSp macro="">
        <xdr:nvCxnSpPr>
          <xdr:cNvPr id="2750" name="Straight Connector 2749">
            <a:extLst>
              <a:ext uri="{FF2B5EF4-FFF2-40B4-BE49-F238E27FC236}">
                <a16:creationId xmlns:a16="http://schemas.microsoft.com/office/drawing/2014/main" id="{513800AE-1AE5-0682-122B-9167F7191CB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751" name="Straight Connector 529">
            <a:extLst>
              <a:ext uri="{FF2B5EF4-FFF2-40B4-BE49-F238E27FC236}">
                <a16:creationId xmlns:a16="http://schemas.microsoft.com/office/drawing/2014/main" id="{B0260E21-D1AD-2426-6CB6-54BB3817187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752" name="Straight Connector 531">
            <a:extLst>
              <a:ext uri="{FF2B5EF4-FFF2-40B4-BE49-F238E27FC236}">
                <a16:creationId xmlns:a16="http://schemas.microsoft.com/office/drawing/2014/main" id="{CF1B7550-DE6F-1B0E-AD0B-D0DD1C0EB83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753" name="Straight Connector 533">
            <a:extLst>
              <a:ext uri="{FF2B5EF4-FFF2-40B4-BE49-F238E27FC236}">
                <a16:creationId xmlns:a16="http://schemas.microsoft.com/office/drawing/2014/main" id="{EEA42017-C46A-B5BC-3F7A-F3B658C3491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54" name="Straight Connector 535">
            <a:extLst>
              <a:ext uri="{FF2B5EF4-FFF2-40B4-BE49-F238E27FC236}">
                <a16:creationId xmlns:a16="http://schemas.microsoft.com/office/drawing/2014/main" id="{CDF38EB0-86AC-2C25-05E4-DAB8421FEB0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55" name="Straight Connector 537">
            <a:extLst>
              <a:ext uri="{FF2B5EF4-FFF2-40B4-BE49-F238E27FC236}">
                <a16:creationId xmlns:a16="http://schemas.microsoft.com/office/drawing/2014/main" id="{06E6EAE1-7808-9321-D5D9-B967A11D4A65}"/>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756" name="Group 1008">
          <a:extLst>
            <a:ext uri="{FF2B5EF4-FFF2-40B4-BE49-F238E27FC236}">
              <a16:creationId xmlns:a16="http://schemas.microsoft.com/office/drawing/2014/main" id="{5C152CC7-7060-44E3-BDEF-2ACC4C660E52}"/>
            </a:ext>
          </a:extLst>
        </xdr:cNvPr>
        <xdr:cNvGrpSpPr>
          <a:grpSpLocks/>
        </xdr:cNvGrpSpPr>
      </xdr:nvGrpSpPr>
      <xdr:grpSpPr bwMode="auto">
        <a:xfrm>
          <a:off x="1803400" y="23987125"/>
          <a:ext cx="0" cy="104775"/>
          <a:chOff x="5475762" y="47760700"/>
          <a:chExt cx="314325" cy="230209"/>
        </a:xfrm>
      </xdr:grpSpPr>
      <xdr:cxnSp macro="">
        <xdr:nvCxnSpPr>
          <xdr:cNvPr id="2757" name="Straight Connector 2756">
            <a:extLst>
              <a:ext uri="{FF2B5EF4-FFF2-40B4-BE49-F238E27FC236}">
                <a16:creationId xmlns:a16="http://schemas.microsoft.com/office/drawing/2014/main" id="{933017F3-F465-775C-7154-79D1B05EE61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758" name="Straight Connector 529">
            <a:extLst>
              <a:ext uri="{FF2B5EF4-FFF2-40B4-BE49-F238E27FC236}">
                <a16:creationId xmlns:a16="http://schemas.microsoft.com/office/drawing/2014/main" id="{5D350DFE-40C6-E7F2-8DAD-71C31A1B634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759" name="Straight Connector 531">
            <a:extLst>
              <a:ext uri="{FF2B5EF4-FFF2-40B4-BE49-F238E27FC236}">
                <a16:creationId xmlns:a16="http://schemas.microsoft.com/office/drawing/2014/main" id="{47EE02D0-D6D7-AC1E-F7A2-9AA22F27CA6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760" name="Straight Connector 533">
            <a:extLst>
              <a:ext uri="{FF2B5EF4-FFF2-40B4-BE49-F238E27FC236}">
                <a16:creationId xmlns:a16="http://schemas.microsoft.com/office/drawing/2014/main" id="{4E453884-9335-97F1-4D91-7C8FFCE7998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61" name="Straight Connector 535">
            <a:extLst>
              <a:ext uri="{FF2B5EF4-FFF2-40B4-BE49-F238E27FC236}">
                <a16:creationId xmlns:a16="http://schemas.microsoft.com/office/drawing/2014/main" id="{19E5A128-6937-7FAD-0632-874F6490CC4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62" name="Straight Connector 537">
            <a:extLst>
              <a:ext uri="{FF2B5EF4-FFF2-40B4-BE49-F238E27FC236}">
                <a16:creationId xmlns:a16="http://schemas.microsoft.com/office/drawing/2014/main" id="{5DEBC328-0718-691E-4921-0BF8B8B5E2A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763" name="Group 1008">
          <a:extLst>
            <a:ext uri="{FF2B5EF4-FFF2-40B4-BE49-F238E27FC236}">
              <a16:creationId xmlns:a16="http://schemas.microsoft.com/office/drawing/2014/main" id="{AE5A0E77-13E9-4620-B04C-DC2D815DF02E}"/>
            </a:ext>
          </a:extLst>
        </xdr:cNvPr>
        <xdr:cNvGrpSpPr>
          <a:grpSpLocks/>
        </xdr:cNvGrpSpPr>
      </xdr:nvGrpSpPr>
      <xdr:grpSpPr bwMode="auto">
        <a:xfrm>
          <a:off x="1803400" y="23987125"/>
          <a:ext cx="0" cy="104775"/>
          <a:chOff x="5475762" y="47760700"/>
          <a:chExt cx="314325" cy="230209"/>
        </a:xfrm>
      </xdr:grpSpPr>
      <xdr:cxnSp macro="">
        <xdr:nvCxnSpPr>
          <xdr:cNvPr id="2764" name="Straight Connector 2763">
            <a:extLst>
              <a:ext uri="{FF2B5EF4-FFF2-40B4-BE49-F238E27FC236}">
                <a16:creationId xmlns:a16="http://schemas.microsoft.com/office/drawing/2014/main" id="{AC193430-F76B-BB66-1FA6-56EA4600CED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765" name="Straight Connector 529">
            <a:extLst>
              <a:ext uri="{FF2B5EF4-FFF2-40B4-BE49-F238E27FC236}">
                <a16:creationId xmlns:a16="http://schemas.microsoft.com/office/drawing/2014/main" id="{796E40F1-CB6A-6030-36FD-866DD0F4312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766" name="Straight Connector 531">
            <a:extLst>
              <a:ext uri="{FF2B5EF4-FFF2-40B4-BE49-F238E27FC236}">
                <a16:creationId xmlns:a16="http://schemas.microsoft.com/office/drawing/2014/main" id="{1D6BECCB-C6AE-D65B-C9F2-5C77E49BCA3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767" name="Straight Connector 533">
            <a:extLst>
              <a:ext uri="{FF2B5EF4-FFF2-40B4-BE49-F238E27FC236}">
                <a16:creationId xmlns:a16="http://schemas.microsoft.com/office/drawing/2014/main" id="{1B48041E-85D7-C723-8BC2-EDE381BE5F3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68" name="Straight Connector 535">
            <a:extLst>
              <a:ext uri="{FF2B5EF4-FFF2-40B4-BE49-F238E27FC236}">
                <a16:creationId xmlns:a16="http://schemas.microsoft.com/office/drawing/2014/main" id="{414F9410-9397-A434-FB05-CDF83C962FD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69" name="Straight Connector 537">
            <a:extLst>
              <a:ext uri="{FF2B5EF4-FFF2-40B4-BE49-F238E27FC236}">
                <a16:creationId xmlns:a16="http://schemas.microsoft.com/office/drawing/2014/main" id="{16464B19-411F-360D-E744-2C7054EAEC14}"/>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770" name="Group 1008">
          <a:extLst>
            <a:ext uri="{FF2B5EF4-FFF2-40B4-BE49-F238E27FC236}">
              <a16:creationId xmlns:a16="http://schemas.microsoft.com/office/drawing/2014/main" id="{2EDD468B-C9DD-4AC3-A5E8-CDB1B25F0696}"/>
            </a:ext>
          </a:extLst>
        </xdr:cNvPr>
        <xdr:cNvGrpSpPr>
          <a:grpSpLocks/>
        </xdr:cNvGrpSpPr>
      </xdr:nvGrpSpPr>
      <xdr:grpSpPr bwMode="auto">
        <a:xfrm>
          <a:off x="1803400" y="23987125"/>
          <a:ext cx="0" cy="104775"/>
          <a:chOff x="5475762" y="47760700"/>
          <a:chExt cx="314325" cy="230209"/>
        </a:xfrm>
      </xdr:grpSpPr>
      <xdr:cxnSp macro="">
        <xdr:nvCxnSpPr>
          <xdr:cNvPr id="2771" name="Straight Connector 2770">
            <a:extLst>
              <a:ext uri="{FF2B5EF4-FFF2-40B4-BE49-F238E27FC236}">
                <a16:creationId xmlns:a16="http://schemas.microsoft.com/office/drawing/2014/main" id="{78279791-5ACF-4E94-E44A-EF54F2994D6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772" name="Straight Connector 529">
            <a:extLst>
              <a:ext uri="{FF2B5EF4-FFF2-40B4-BE49-F238E27FC236}">
                <a16:creationId xmlns:a16="http://schemas.microsoft.com/office/drawing/2014/main" id="{40A49CE4-2EFD-044F-2008-30E00991F044}"/>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773" name="Straight Connector 531">
            <a:extLst>
              <a:ext uri="{FF2B5EF4-FFF2-40B4-BE49-F238E27FC236}">
                <a16:creationId xmlns:a16="http://schemas.microsoft.com/office/drawing/2014/main" id="{050B2C31-BB8C-8ACF-4F6E-B083E6B047B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774" name="Straight Connector 533">
            <a:extLst>
              <a:ext uri="{FF2B5EF4-FFF2-40B4-BE49-F238E27FC236}">
                <a16:creationId xmlns:a16="http://schemas.microsoft.com/office/drawing/2014/main" id="{CACB8349-7270-452A-17E8-1D1C5DEFB13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75" name="Straight Connector 535">
            <a:extLst>
              <a:ext uri="{FF2B5EF4-FFF2-40B4-BE49-F238E27FC236}">
                <a16:creationId xmlns:a16="http://schemas.microsoft.com/office/drawing/2014/main" id="{751B2AFF-39F0-5588-C4CB-58905CDA2EB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76" name="Straight Connector 537">
            <a:extLst>
              <a:ext uri="{FF2B5EF4-FFF2-40B4-BE49-F238E27FC236}">
                <a16:creationId xmlns:a16="http://schemas.microsoft.com/office/drawing/2014/main" id="{C7D7F20D-1F1E-BBB6-7B9F-952CA522D9D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777" name="Group 1008">
          <a:extLst>
            <a:ext uri="{FF2B5EF4-FFF2-40B4-BE49-F238E27FC236}">
              <a16:creationId xmlns:a16="http://schemas.microsoft.com/office/drawing/2014/main" id="{61679337-2705-4CC6-8141-3254ED0533A1}"/>
            </a:ext>
          </a:extLst>
        </xdr:cNvPr>
        <xdr:cNvGrpSpPr>
          <a:grpSpLocks/>
        </xdr:cNvGrpSpPr>
      </xdr:nvGrpSpPr>
      <xdr:grpSpPr bwMode="auto">
        <a:xfrm>
          <a:off x="1803400" y="23987125"/>
          <a:ext cx="0" cy="104775"/>
          <a:chOff x="5475762" y="47760700"/>
          <a:chExt cx="314325" cy="230209"/>
        </a:xfrm>
      </xdr:grpSpPr>
      <xdr:cxnSp macro="">
        <xdr:nvCxnSpPr>
          <xdr:cNvPr id="2778" name="Straight Connector 2777">
            <a:extLst>
              <a:ext uri="{FF2B5EF4-FFF2-40B4-BE49-F238E27FC236}">
                <a16:creationId xmlns:a16="http://schemas.microsoft.com/office/drawing/2014/main" id="{76169EC8-CB5D-122D-A1C3-A0F8371BEC7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779" name="Straight Connector 529">
            <a:extLst>
              <a:ext uri="{FF2B5EF4-FFF2-40B4-BE49-F238E27FC236}">
                <a16:creationId xmlns:a16="http://schemas.microsoft.com/office/drawing/2014/main" id="{30EE6532-8F42-A74E-B8FE-C1D017DFBB5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780" name="Straight Connector 531">
            <a:extLst>
              <a:ext uri="{FF2B5EF4-FFF2-40B4-BE49-F238E27FC236}">
                <a16:creationId xmlns:a16="http://schemas.microsoft.com/office/drawing/2014/main" id="{161EBCDD-91BD-28B3-D9D1-605ED8B8D086}"/>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781" name="Straight Connector 533">
            <a:extLst>
              <a:ext uri="{FF2B5EF4-FFF2-40B4-BE49-F238E27FC236}">
                <a16:creationId xmlns:a16="http://schemas.microsoft.com/office/drawing/2014/main" id="{221ED708-74B0-7181-89F3-CAF957C286A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82" name="Straight Connector 535">
            <a:extLst>
              <a:ext uri="{FF2B5EF4-FFF2-40B4-BE49-F238E27FC236}">
                <a16:creationId xmlns:a16="http://schemas.microsoft.com/office/drawing/2014/main" id="{547A5C98-00CD-1CF2-0813-EC9C67339B6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83" name="Straight Connector 537">
            <a:extLst>
              <a:ext uri="{FF2B5EF4-FFF2-40B4-BE49-F238E27FC236}">
                <a16:creationId xmlns:a16="http://schemas.microsoft.com/office/drawing/2014/main" id="{6CC69CF6-B733-A9CA-0E9D-534A0796360E}"/>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784" name="Group 1008">
          <a:extLst>
            <a:ext uri="{FF2B5EF4-FFF2-40B4-BE49-F238E27FC236}">
              <a16:creationId xmlns:a16="http://schemas.microsoft.com/office/drawing/2014/main" id="{AE3E9810-21BD-4783-94CC-DBFD19FB48BD}"/>
            </a:ext>
          </a:extLst>
        </xdr:cNvPr>
        <xdr:cNvGrpSpPr>
          <a:grpSpLocks/>
        </xdr:cNvGrpSpPr>
      </xdr:nvGrpSpPr>
      <xdr:grpSpPr bwMode="auto">
        <a:xfrm>
          <a:off x="1803400" y="23987125"/>
          <a:ext cx="0" cy="104775"/>
          <a:chOff x="5475762" y="47760700"/>
          <a:chExt cx="314325" cy="230209"/>
        </a:xfrm>
      </xdr:grpSpPr>
      <xdr:cxnSp macro="">
        <xdr:nvCxnSpPr>
          <xdr:cNvPr id="2785" name="Straight Connector 2784">
            <a:extLst>
              <a:ext uri="{FF2B5EF4-FFF2-40B4-BE49-F238E27FC236}">
                <a16:creationId xmlns:a16="http://schemas.microsoft.com/office/drawing/2014/main" id="{EB7F634B-BBCD-CA3B-2896-C5BBB38C624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786" name="Straight Connector 529">
            <a:extLst>
              <a:ext uri="{FF2B5EF4-FFF2-40B4-BE49-F238E27FC236}">
                <a16:creationId xmlns:a16="http://schemas.microsoft.com/office/drawing/2014/main" id="{36952920-3B60-8218-0469-0F2242067FC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787" name="Straight Connector 531">
            <a:extLst>
              <a:ext uri="{FF2B5EF4-FFF2-40B4-BE49-F238E27FC236}">
                <a16:creationId xmlns:a16="http://schemas.microsoft.com/office/drawing/2014/main" id="{1D24B630-6EA7-5F98-34A3-E30D058C95C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788" name="Straight Connector 533">
            <a:extLst>
              <a:ext uri="{FF2B5EF4-FFF2-40B4-BE49-F238E27FC236}">
                <a16:creationId xmlns:a16="http://schemas.microsoft.com/office/drawing/2014/main" id="{A0B01EA1-F7D0-578B-92D0-6D9473B1954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89" name="Straight Connector 535">
            <a:extLst>
              <a:ext uri="{FF2B5EF4-FFF2-40B4-BE49-F238E27FC236}">
                <a16:creationId xmlns:a16="http://schemas.microsoft.com/office/drawing/2014/main" id="{007641AC-7932-1B64-1ADF-8E6D21042C5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90" name="Straight Connector 537">
            <a:extLst>
              <a:ext uri="{FF2B5EF4-FFF2-40B4-BE49-F238E27FC236}">
                <a16:creationId xmlns:a16="http://schemas.microsoft.com/office/drawing/2014/main" id="{E501947B-56A2-39FA-F77D-2766D8D9486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791" name="Group 1008">
          <a:extLst>
            <a:ext uri="{FF2B5EF4-FFF2-40B4-BE49-F238E27FC236}">
              <a16:creationId xmlns:a16="http://schemas.microsoft.com/office/drawing/2014/main" id="{1D5DE014-A213-48DC-AC03-42F4A0F85289}"/>
            </a:ext>
          </a:extLst>
        </xdr:cNvPr>
        <xdr:cNvGrpSpPr>
          <a:grpSpLocks/>
        </xdr:cNvGrpSpPr>
      </xdr:nvGrpSpPr>
      <xdr:grpSpPr bwMode="auto">
        <a:xfrm>
          <a:off x="1803400" y="23987125"/>
          <a:ext cx="0" cy="104775"/>
          <a:chOff x="5475762" y="47760700"/>
          <a:chExt cx="314325" cy="230209"/>
        </a:xfrm>
      </xdr:grpSpPr>
      <xdr:cxnSp macro="">
        <xdr:nvCxnSpPr>
          <xdr:cNvPr id="2792" name="Straight Connector 2791">
            <a:extLst>
              <a:ext uri="{FF2B5EF4-FFF2-40B4-BE49-F238E27FC236}">
                <a16:creationId xmlns:a16="http://schemas.microsoft.com/office/drawing/2014/main" id="{1BA2BD9B-C2B0-7CDC-8E18-52A62DE9854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793" name="Straight Connector 529">
            <a:extLst>
              <a:ext uri="{FF2B5EF4-FFF2-40B4-BE49-F238E27FC236}">
                <a16:creationId xmlns:a16="http://schemas.microsoft.com/office/drawing/2014/main" id="{B04ABDB9-9BBC-82D2-B387-5B9A77221FF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794" name="Straight Connector 531">
            <a:extLst>
              <a:ext uri="{FF2B5EF4-FFF2-40B4-BE49-F238E27FC236}">
                <a16:creationId xmlns:a16="http://schemas.microsoft.com/office/drawing/2014/main" id="{2FDF3781-C111-6CE3-0EBB-034C1CF4B9A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795" name="Straight Connector 533">
            <a:extLst>
              <a:ext uri="{FF2B5EF4-FFF2-40B4-BE49-F238E27FC236}">
                <a16:creationId xmlns:a16="http://schemas.microsoft.com/office/drawing/2014/main" id="{180FB7CE-D038-2532-6955-AB48A6B806F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96" name="Straight Connector 535">
            <a:extLst>
              <a:ext uri="{FF2B5EF4-FFF2-40B4-BE49-F238E27FC236}">
                <a16:creationId xmlns:a16="http://schemas.microsoft.com/office/drawing/2014/main" id="{37070698-3ADB-17F5-B5DB-C1695ABD732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797" name="Straight Connector 537">
            <a:extLst>
              <a:ext uri="{FF2B5EF4-FFF2-40B4-BE49-F238E27FC236}">
                <a16:creationId xmlns:a16="http://schemas.microsoft.com/office/drawing/2014/main" id="{B8EA499C-F957-85E8-AE54-2A77962C2CEF}"/>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798" name="Group 1008">
          <a:extLst>
            <a:ext uri="{FF2B5EF4-FFF2-40B4-BE49-F238E27FC236}">
              <a16:creationId xmlns:a16="http://schemas.microsoft.com/office/drawing/2014/main" id="{ECA60711-C48F-47A4-BED6-D1739E3F113A}"/>
            </a:ext>
          </a:extLst>
        </xdr:cNvPr>
        <xdr:cNvGrpSpPr>
          <a:grpSpLocks/>
        </xdr:cNvGrpSpPr>
      </xdr:nvGrpSpPr>
      <xdr:grpSpPr bwMode="auto">
        <a:xfrm>
          <a:off x="1803400" y="23987125"/>
          <a:ext cx="0" cy="104775"/>
          <a:chOff x="5475762" y="47760700"/>
          <a:chExt cx="314325" cy="230209"/>
        </a:xfrm>
      </xdr:grpSpPr>
      <xdr:cxnSp macro="">
        <xdr:nvCxnSpPr>
          <xdr:cNvPr id="2799" name="Straight Connector 2798">
            <a:extLst>
              <a:ext uri="{FF2B5EF4-FFF2-40B4-BE49-F238E27FC236}">
                <a16:creationId xmlns:a16="http://schemas.microsoft.com/office/drawing/2014/main" id="{227ED602-8E06-5A7E-0549-13EE46ED904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800" name="Straight Connector 529">
            <a:extLst>
              <a:ext uri="{FF2B5EF4-FFF2-40B4-BE49-F238E27FC236}">
                <a16:creationId xmlns:a16="http://schemas.microsoft.com/office/drawing/2014/main" id="{11197C90-181B-E7D2-AF53-A0458123DC8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801" name="Straight Connector 531">
            <a:extLst>
              <a:ext uri="{FF2B5EF4-FFF2-40B4-BE49-F238E27FC236}">
                <a16:creationId xmlns:a16="http://schemas.microsoft.com/office/drawing/2014/main" id="{4E98AAB9-3BC5-890C-0615-43211EC55CE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802" name="Straight Connector 533">
            <a:extLst>
              <a:ext uri="{FF2B5EF4-FFF2-40B4-BE49-F238E27FC236}">
                <a16:creationId xmlns:a16="http://schemas.microsoft.com/office/drawing/2014/main" id="{D76A0709-55F5-EB80-4689-0C58D348E64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03" name="Straight Connector 535">
            <a:extLst>
              <a:ext uri="{FF2B5EF4-FFF2-40B4-BE49-F238E27FC236}">
                <a16:creationId xmlns:a16="http://schemas.microsoft.com/office/drawing/2014/main" id="{E315D5F9-1CBB-9E6B-BF00-C9DB0DDEB4F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04" name="Straight Connector 537">
            <a:extLst>
              <a:ext uri="{FF2B5EF4-FFF2-40B4-BE49-F238E27FC236}">
                <a16:creationId xmlns:a16="http://schemas.microsoft.com/office/drawing/2014/main" id="{1D2B5833-5002-BCB5-A3F4-173BECC3242E}"/>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805" name="Group 1008">
          <a:extLst>
            <a:ext uri="{FF2B5EF4-FFF2-40B4-BE49-F238E27FC236}">
              <a16:creationId xmlns:a16="http://schemas.microsoft.com/office/drawing/2014/main" id="{0F6CE8E1-385B-4156-A77C-4501C01F7062}"/>
            </a:ext>
          </a:extLst>
        </xdr:cNvPr>
        <xdr:cNvGrpSpPr>
          <a:grpSpLocks/>
        </xdr:cNvGrpSpPr>
      </xdr:nvGrpSpPr>
      <xdr:grpSpPr bwMode="auto">
        <a:xfrm>
          <a:off x="1803400" y="23987125"/>
          <a:ext cx="0" cy="104775"/>
          <a:chOff x="5475762" y="47760700"/>
          <a:chExt cx="314325" cy="230209"/>
        </a:xfrm>
      </xdr:grpSpPr>
      <xdr:cxnSp macro="">
        <xdr:nvCxnSpPr>
          <xdr:cNvPr id="2806" name="Straight Connector 2805">
            <a:extLst>
              <a:ext uri="{FF2B5EF4-FFF2-40B4-BE49-F238E27FC236}">
                <a16:creationId xmlns:a16="http://schemas.microsoft.com/office/drawing/2014/main" id="{C4EDB5C0-2DFF-38FA-46D8-E5C6A005C81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807" name="Straight Connector 529">
            <a:extLst>
              <a:ext uri="{FF2B5EF4-FFF2-40B4-BE49-F238E27FC236}">
                <a16:creationId xmlns:a16="http://schemas.microsoft.com/office/drawing/2014/main" id="{7B93462D-2259-C1BF-93D7-AD07224F5A6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808" name="Straight Connector 531">
            <a:extLst>
              <a:ext uri="{FF2B5EF4-FFF2-40B4-BE49-F238E27FC236}">
                <a16:creationId xmlns:a16="http://schemas.microsoft.com/office/drawing/2014/main" id="{01A785D0-0A89-A13E-EA9A-F024DA3E206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809" name="Straight Connector 533">
            <a:extLst>
              <a:ext uri="{FF2B5EF4-FFF2-40B4-BE49-F238E27FC236}">
                <a16:creationId xmlns:a16="http://schemas.microsoft.com/office/drawing/2014/main" id="{C655E0B0-8AB5-1350-9FA2-0E732FFF92D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10" name="Straight Connector 535">
            <a:extLst>
              <a:ext uri="{FF2B5EF4-FFF2-40B4-BE49-F238E27FC236}">
                <a16:creationId xmlns:a16="http://schemas.microsoft.com/office/drawing/2014/main" id="{2870E58C-6F14-A10C-3B6B-187AB542330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11" name="Straight Connector 537">
            <a:extLst>
              <a:ext uri="{FF2B5EF4-FFF2-40B4-BE49-F238E27FC236}">
                <a16:creationId xmlns:a16="http://schemas.microsoft.com/office/drawing/2014/main" id="{D276E29A-6EC1-FD50-CAFA-3AED9E2DBB9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812" name="Group 1008">
          <a:extLst>
            <a:ext uri="{FF2B5EF4-FFF2-40B4-BE49-F238E27FC236}">
              <a16:creationId xmlns:a16="http://schemas.microsoft.com/office/drawing/2014/main" id="{6BB37CBB-0F6B-4460-9441-FDB7FDCE05A6}"/>
            </a:ext>
          </a:extLst>
        </xdr:cNvPr>
        <xdr:cNvGrpSpPr>
          <a:grpSpLocks/>
        </xdr:cNvGrpSpPr>
      </xdr:nvGrpSpPr>
      <xdr:grpSpPr bwMode="auto">
        <a:xfrm>
          <a:off x="1803400" y="23987125"/>
          <a:ext cx="0" cy="104775"/>
          <a:chOff x="5475762" y="47760700"/>
          <a:chExt cx="314325" cy="230209"/>
        </a:xfrm>
      </xdr:grpSpPr>
      <xdr:cxnSp macro="">
        <xdr:nvCxnSpPr>
          <xdr:cNvPr id="2813" name="Straight Connector 2812">
            <a:extLst>
              <a:ext uri="{FF2B5EF4-FFF2-40B4-BE49-F238E27FC236}">
                <a16:creationId xmlns:a16="http://schemas.microsoft.com/office/drawing/2014/main" id="{26CD2088-FE2F-A1AD-EB95-A2552A63DA1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814" name="Straight Connector 529">
            <a:extLst>
              <a:ext uri="{FF2B5EF4-FFF2-40B4-BE49-F238E27FC236}">
                <a16:creationId xmlns:a16="http://schemas.microsoft.com/office/drawing/2014/main" id="{92784928-78AB-09EA-0E86-D26404A4CD3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815" name="Straight Connector 531">
            <a:extLst>
              <a:ext uri="{FF2B5EF4-FFF2-40B4-BE49-F238E27FC236}">
                <a16:creationId xmlns:a16="http://schemas.microsoft.com/office/drawing/2014/main" id="{1959E7C2-4729-E3EC-5F43-3A70ABAC2FC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816" name="Straight Connector 533">
            <a:extLst>
              <a:ext uri="{FF2B5EF4-FFF2-40B4-BE49-F238E27FC236}">
                <a16:creationId xmlns:a16="http://schemas.microsoft.com/office/drawing/2014/main" id="{64A1ABCC-5F5F-C9F7-A846-1D6158F905B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17" name="Straight Connector 535">
            <a:extLst>
              <a:ext uri="{FF2B5EF4-FFF2-40B4-BE49-F238E27FC236}">
                <a16:creationId xmlns:a16="http://schemas.microsoft.com/office/drawing/2014/main" id="{7194C994-B638-BB12-2A38-A3A138ED90B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18" name="Straight Connector 537">
            <a:extLst>
              <a:ext uri="{FF2B5EF4-FFF2-40B4-BE49-F238E27FC236}">
                <a16:creationId xmlns:a16="http://schemas.microsoft.com/office/drawing/2014/main" id="{D617C439-54AA-1EA8-399F-5C27A9C02C0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117</xdr:row>
      <xdr:rowOff>57150</xdr:rowOff>
    </xdr:from>
    <xdr:to>
      <xdr:col>7</xdr:col>
      <xdr:colOff>0</xdr:colOff>
      <xdr:row>119</xdr:row>
      <xdr:rowOff>0</xdr:rowOff>
    </xdr:to>
    <xdr:sp macro="" textlink="">
      <xdr:nvSpPr>
        <xdr:cNvPr id="2819" name="AutoShape 46">
          <a:extLst>
            <a:ext uri="{FF2B5EF4-FFF2-40B4-BE49-F238E27FC236}">
              <a16:creationId xmlns:a16="http://schemas.microsoft.com/office/drawing/2014/main" id="{8D68D6F1-8200-40C1-9A60-0800AA5D3DE2}"/>
            </a:ext>
          </a:extLst>
        </xdr:cNvPr>
        <xdr:cNvSpPr>
          <a:spLocks noChangeArrowheads="1"/>
        </xdr:cNvSpPr>
      </xdr:nvSpPr>
      <xdr:spPr bwMode="auto">
        <a:xfrm>
          <a:off x="1819275" y="22393275"/>
          <a:ext cx="352425" cy="323850"/>
        </a:xfrm>
        <a:prstGeom prst="triangle">
          <a:avLst>
            <a:gd name="adj" fmla="val 50000"/>
          </a:avLst>
        </a:prstGeom>
        <a:solidFill>
          <a:schemeClr val="tx1"/>
        </a:solidFill>
        <a:ln w="9525">
          <a:solidFill>
            <a:srgbClr val="000000"/>
          </a:solidFill>
          <a:miter lim="800000"/>
          <a:headEnd/>
          <a:tailEnd/>
        </a:ln>
      </xdr:spPr>
    </xdr:sp>
    <xdr:clientData/>
  </xdr:twoCellAnchor>
  <xdr:twoCellAnchor>
    <xdr:from>
      <xdr:col>4</xdr:col>
      <xdr:colOff>0</xdr:colOff>
      <xdr:row>117</xdr:row>
      <xdr:rowOff>57150</xdr:rowOff>
    </xdr:from>
    <xdr:to>
      <xdr:col>5</xdr:col>
      <xdr:colOff>0</xdr:colOff>
      <xdr:row>119</xdr:row>
      <xdr:rowOff>0</xdr:rowOff>
    </xdr:to>
    <xdr:sp macro="" textlink="">
      <xdr:nvSpPr>
        <xdr:cNvPr id="2820" name="AutoShape 46">
          <a:extLst>
            <a:ext uri="{FF2B5EF4-FFF2-40B4-BE49-F238E27FC236}">
              <a16:creationId xmlns:a16="http://schemas.microsoft.com/office/drawing/2014/main" id="{7CF43D80-F2A0-404D-95FA-FED3CC45A525}"/>
            </a:ext>
          </a:extLst>
        </xdr:cNvPr>
        <xdr:cNvSpPr>
          <a:spLocks noChangeArrowheads="1"/>
        </xdr:cNvSpPr>
      </xdr:nvSpPr>
      <xdr:spPr bwMode="auto">
        <a:xfrm>
          <a:off x="1095375" y="22393275"/>
          <a:ext cx="438150" cy="32385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117</xdr:row>
      <xdr:rowOff>57150</xdr:rowOff>
    </xdr:from>
    <xdr:to>
      <xdr:col>3</xdr:col>
      <xdr:colOff>0</xdr:colOff>
      <xdr:row>119</xdr:row>
      <xdr:rowOff>0</xdr:rowOff>
    </xdr:to>
    <xdr:sp macro="" textlink="">
      <xdr:nvSpPr>
        <xdr:cNvPr id="2821" name="AutoShape 46">
          <a:extLst>
            <a:ext uri="{FF2B5EF4-FFF2-40B4-BE49-F238E27FC236}">
              <a16:creationId xmlns:a16="http://schemas.microsoft.com/office/drawing/2014/main" id="{B24DEFDF-E809-41B1-9EAF-557F79541A3B}"/>
            </a:ext>
          </a:extLst>
        </xdr:cNvPr>
        <xdr:cNvSpPr>
          <a:spLocks noChangeArrowheads="1"/>
        </xdr:cNvSpPr>
      </xdr:nvSpPr>
      <xdr:spPr bwMode="auto">
        <a:xfrm>
          <a:off x="523875" y="22393275"/>
          <a:ext cx="285750" cy="323850"/>
        </a:xfrm>
        <a:prstGeom prst="triangle">
          <a:avLst>
            <a:gd name="adj" fmla="val 50000"/>
          </a:avLst>
        </a:prstGeom>
        <a:solidFill>
          <a:srgbClr val="FFFFFF"/>
        </a:solidFill>
        <a:ln w="9525">
          <a:solidFill>
            <a:srgbClr val="000000"/>
          </a:solidFill>
          <a:miter lim="800000"/>
          <a:headEnd/>
          <a:tailEnd/>
        </a:ln>
      </xdr:spPr>
    </xdr:sp>
    <xdr:clientData/>
  </xdr:twoCellAnchor>
  <xdr:twoCellAnchor editAs="oneCell">
    <xdr:from>
      <xdr:col>29</xdr:col>
      <xdr:colOff>28576</xdr:colOff>
      <xdr:row>47</xdr:row>
      <xdr:rowOff>161924</xdr:rowOff>
    </xdr:from>
    <xdr:to>
      <xdr:col>29</xdr:col>
      <xdr:colOff>255906</xdr:colOff>
      <xdr:row>49</xdr:row>
      <xdr:rowOff>155120</xdr:rowOff>
    </xdr:to>
    <xdr:pic>
      <xdr:nvPicPr>
        <xdr:cNvPr id="2822" name="Graphic 2264" descr="Road with solid fill">
          <a:extLst>
            <a:ext uri="{FF2B5EF4-FFF2-40B4-BE49-F238E27FC236}">
              <a16:creationId xmlns:a16="http://schemas.microsoft.com/office/drawing/2014/main" id="{F8C0D119-5697-4EE0-9958-048F8189B1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96326" y="9163049"/>
          <a:ext cx="228600" cy="428625"/>
        </a:xfrm>
        <a:prstGeom prst="rect">
          <a:avLst/>
        </a:prstGeom>
        <a:solidFill>
          <a:schemeClr val="accent3"/>
        </a:solidFill>
        <a:ln>
          <a:noFill/>
        </a:ln>
      </xdr:spPr>
    </xdr:pic>
    <xdr:clientData/>
  </xdr:twoCellAnchor>
  <xdr:twoCellAnchor editAs="oneCell">
    <xdr:from>
      <xdr:col>7</xdr:col>
      <xdr:colOff>38100</xdr:colOff>
      <xdr:row>72</xdr:row>
      <xdr:rowOff>0</xdr:rowOff>
    </xdr:from>
    <xdr:to>
      <xdr:col>7</xdr:col>
      <xdr:colOff>266268</xdr:colOff>
      <xdr:row>74</xdr:row>
      <xdr:rowOff>48894</xdr:rowOff>
    </xdr:to>
    <xdr:pic>
      <xdr:nvPicPr>
        <xdr:cNvPr id="2825" name="Graphic 2264" descr="Road with solid fill">
          <a:extLst>
            <a:ext uri="{FF2B5EF4-FFF2-40B4-BE49-F238E27FC236}">
              <a16:creationId xmlns:a16="http://schemas.microsoft.com/office/drawing/2014/main" id="{7EEC9473-CEF7-4C69-9702-DDE7ED7A2C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9800" y="13763625"/>
          <a:ext cx="223308" cy="428625"/>
        </a:xfrm>
        <a:prstGeom prst="rect">
          <a:avLst/>
        </a:prstGeom>
        <a:solidFill>
          <a:schemeClr val="accent3"/>
        </a:solidFill>
        <a:ln>
          <a:noFill/>
        </a:ln>
      </xdr:spPr>
    </xdr:pic>
    <xdr:clientData/>
  </xdr:twoCellAnchor>
  <xdr:twoCellAnchor>
    <xdr:from>
      <xdr:col>6</xdr:col>
      <xdr:colOff>0</xdr:colOff>
      <xdr:row>120</xdr:row>
      <xdr:rowOff>104775</xdr:rowOff>
    </xdr:from>
    <xdr:to>
      <xdr:col>6</xdr:col>
      <xdr:colOff>0</xdr:colOff>
      <xdr:row>121</xdr:row>
      <xdr:rowOff>19050</xdr:rowOff>
    </xdr:to>
    <xdr:grpSp>
      <xdr:nvGrpSpPr>
        <xdr:cNvPr id="2826" name="Group 1008">
          <a:extLst>
            <a:ext uri="{FF2B5EF4-FFF2-40B4-BE49-F238E27FC236}">
              <a16:creationId xmlns:a16="http://schemas.microsoft.com/office/drawing/2014/main" id="{CFC70E60-504D-4BF9-95E2-E37ED621869E}"/>
            </a:ext>
          </a:extLst>
        </xdr:cNvPr>
        <xdr:cNvGrpSpPr>
          <a:grpSpLocks/>
        </xdr:cNvGrpSpPr>
      </xdr:nvGrpSpPr>
      <xdr:grpSpPr bwMode="auto">
        <a:xfrm>
          <a:off x="1803400" y="23987125"/>
          <a:ext cx="0" cy="104775"/>
          <a:chOff x="5475762" y="47760700"/>
          <a:chExt cx="314325" cy="230209"/>
        </a:xfrm>
      </xdr:grpSpPr>
      <xdr:cxnSp macro="">
        <xdr:nvCxnSpPr>
          <xdr:cNvPr id="2827" name="Straight Connector 2826">
            <a:extLst>
              <a:ext uri="{FF2B5EF4-FFF2-40B4-BE49-F238E27FC236}">
                <a16:creationId xmlns:a16="http://schemas.microsoft.com/office/drawing/2014/main" id="{ADD11699-C753-4700-1753-BAC7DCAA4E6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828" name="Straight Connector 529">
            <a:extLst>
              <a:ext uri="{FF2B5EF4-FFF2-40B4-BE49-F238E27FC236}">
                <a16:creationId xmlns:a16="http://schemas.microsoft.com/office/drawing/2014/main" id="{F6E1F2D9-4A35-76D4-207B-AFAB6508989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829" name="Straight Connector 531">
            <a:extLst>
              <a:ext uri="{FF2B5EF4-FFF2-40B4-BE49-F238E27FC236}">
                <a16:creationId xmlns:a16="http://schemas.microsoft.com/office/drawing/2014/main" id="{9EFB6F5E-5F80-74A3-831B-2C22DF8692E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830" name="Straight Connector 533">
            <a:extLst>
              <a:ext uri="{FF2B5EF4-FFF2-40B4-BE49-F238E27FC236}">
                <a16:creationId xmlns:a16="http://schemas.microsoft.com/office/drawing/2014/main" id="{BF1A662E-6862-4C3C-BFAD-B09FD71FB84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31" name="Straight Connector 535">
            <a:extLst>
              <a:ext uri="{FF2B5EF4-FFF2-40B4-BE49-F238E27FC236}">
                <a16:creationId xmlns:a16="http://schemas.microsoft.com/office/drawing/2014/main" id="{3F446CA2-B8AF-06E2-1863-EA27CCC0E99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32" name="Straight Connector 537">
            <a:extLst>
              <a:ext uri="{FF2B5EF4-FFF2-40B4-BE49-F238E27FC236}">
                <a16:creationId xmlns:a16="http://schemas.microsoft.com/office/drawing/2014/main" id="{107A3BA1-700F-679F-1B9B-1E173EF0FF2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833" name="Group 1008">
          <a:extLst>
            <a:ext uri="{FF2B5EF4-FFF2-40B4-BE49-F238E27FC236}">
              <a16:creationId xmlns:a16="http://schemas.microsoft.com/office/drawing/2014/main" id="{D008060B-530E-4AC9-A3AD-5509ADF7DAA1}"/>
            </a:ext>
          </a:extLst>
        </xdr:cNvPr>
        <xdr:cNvGrpSpPr>
          <a:grpSpLocks/>
        </xdr:cNvGrpSpPr>
      </xdr:nvGrpSpPr>
      <xdr:grpSpPr bwMode="auto">
        <a:xfrm>
          <a:off x="1803400" y="23987125"/>
          <a:ext cx="0" cy="104775"/>
          <a:chOff x="5475762" y="47760700"/>
          <a:chExt cx="314325" cy="230209"/>
        </a:xfrm>
      </xdr:grpSpPr>
      <xdr:cxnSp macro="">
        <xdr:nvCxnSpPr>
          <xdr:cNvPr id="2834" name="Straight Connector 2833">
            <a:extLst>
              <a:ext uri="{FF2B5EF4-FFF2-40B4-BE49-F238E27FC236}">
                <a16:creationId xmlns:a16="http://schemas.microsoft.com/office/drawing/2014/main" id="{18EEF984-4ADD-A6AB-8ADA-C028CBE21280}"/>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835" name="Straight Connector 529">
            <a:extLst>
              <a:ext uri="{FF2B5EF4-FFF2-40B4-BE49-F238E27FC236}">
                <a16:creationId xmlns:a16="http://schemas.microsoft.com/office/drawing/2014/main" id="{F9E20871-5446-3D1C-B8A7-F73EBF14D521}"/>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2836" name="Straight Connector 531">
            <a:extLst>
              <a:ext uri="{FF2B5EF4-FFF2-40B4-BE49-F238E27FC236}">
                <a16:creationId xmlns:a16="http://schemas.microsoft.com/office/drawing/2014/main" id="{DD88F881-257C-6E57-CC57-84245B606ECF}"/>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2837" name="Straight Connector 533">
            <a:extLst>
              <a:ext uri="{FF2B5EF4-FFF2-40B4-BE49-F238E27FC236}">
                <a16:creationId xmlns:a16="http://schemas.microsoft.com/office/drawing/2014/main" id="{A59FD33C-1C93-962E-1B66-D6042EB3C1DA}"/>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838" name="Straight Connector 535">
            <a:extLst>
              <a:ext uri="{FF2B5EF4-FFF2-40B4-BE49-F238E27FC236}">
                <a16:creationId xmlns:a16="http://schemas.microsoft.com/office/drawing/2014/main" id="{31C76E70-1ED5-2F83-31DD-DFC0B272D601}"/>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839" name="Straight Connector 537">
            <a:extLst>
              <a:ext uri="{FF2B5EF4-FFF2-40B4-BE49-F238E27FC236}">
                <a16:creationId xmlns:a16="http://schemas.microsoft.com/office/drawing/2014/main" id="{30B7F072-88A1-F72E-00C5-5CA62DD9561E}"/>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133350</xdr:rowOff>
    </xdr:from>
    <xdr:to>
      <xdr:col>6</xdr:col>
      <xdr:colOff>0</xdr:colOff>
      <xdr:row>121</xdr:row>
      <xdr:rowOff>47625</xdr:rowOff>
    </xdr:to>
    <xdr:grpSp>
      <xdr:nvGrpSpPr>
        <xdr:cNvPr id="2840" name="Group 1008">
          <a:extLst>
            <a:ext uri="{FF2B5EF4-FFF2-40B4-BE49-F238E27FC236}">
              <a16:creationId xmlns:a16="http://schemas.microsoft.com/office/drawing/2014/main" id="{764CB540-D3B6-43AB-9173-9793A1235F5E}"/>
            </a:ext>
          </a:extLst>
        </xdr:cNvPr>
        <xdr:cNvGrpSpPr>
          <a:grpSpLocks/>
        </xdr:cNvGrpSpPr>
      </xdr:nvGrpSpPr>
      <xdr:grpSpPr bwMode="auto">
        <a:xfrm>
          <a:off x="1803400" y="24015700"/>
          <a:ext cx="0" cy="104775"/>
          <a:chOff x="5475762" y="47760700"/>
          <a:chExt cx="314325" cy="230209"/>
        </a:xfrm>
      </xdr:grpSpPr>
      <xdr:cxnSp macro="">
        <xdr:nvCxnSpPr>
          <xdr:cNvPr id="2841" name="Straight Connector 2840">
            <a:extLst>
              <a:ext uri="{FF2B5EF4-FFF2-40B4-BE49-F238E27FC236}">
                <a16:creationId xmlns:a16="http://schemas.microsoft.com/office/drawing/2014/main" id="{D7251D49-3B53-09B3-0906-5C58BBEB9259}"/>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842" name="Straight Connector 529">
            <a:extLst>
              <a:ext uri="{FF2B5EF4-FFF2-40B4-BE49-F238E27FC236}">
                <a16:creationId xmlns:a16="http://schemas.microsoft.com/office/drawing/2014/main" id="{AB5F1853-3C3A-A5E7-3A8B-7A718CD92B04}"/>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2843" name="Straight Connector 531">
            <a:extLst>
              <a:ext uri="{FF2B5EF4-FFF2-40B4-BE49-F238E27FC236}">
                <a16:creationId xmlns:a16="http://schemas.microsoft.com/office/drawing/2014/main" id="{B0B032E9-155F-2605-74CE-2963CACC1F06}"/>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2844" name="Straight Connector 533">
            <a:extLst>
              <a:ext uri="{FF2B5EF4-FFF2-40B4-BE49-F238E27FC236}">
                <a16:creationId xmlns:a16="http://schemas.microsoft.com/office/drawing/2014/main" id="{E293F01C-D211-B0A7-2E59-9EB859AA598D}"/>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845" name="Straight Connector 535">
            <a:extLst>
              <a:ext uri="{FF2B5EF4-FFF2-40B4-BE49-F238E27FC236}">
                <a16:creationId xmlns:a16="http://schemas.microsoft.com/office/drawing/2014/main" id="{DCB86DC9-BD07-720F-0E0E-7B2DFE02F8A4}"/>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2846" name="Straight Connector 537">
            <a:extLst>
              <a:ext uri="{FF2B5EF4-FFF2-40B4-BE49-F238E27FC236}">
                <a16:creationId xmlns:a16="http://schemas.microsoft.com/office/drawing/2014/main" id="{7CCE35C3-A83B-FAFA-BFCC-3E4E195E7A36}"/>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133350</xdr:rowOff>
    </xdr:from>
    <xdr:to>
      <xdr:col>6</xdr:col>
      <xdr:colOff>0</xdr:colOff>
      <xdr:row>121</xdr:row>
      <xdr:rowOff>57150</xdr:rowOff>
    </xdr:to>
    <xdr:grpSp>
      <xdr:nvGrpSpPr>
        <xdr:cNvPr id="2847" name="Group 1008">
          <a:extLst>
            <a:ext uri="{FF2B5EF4-FFF2-40B4-BE49-F238E27FC236}">
              <a16:creationId xmlns:a16="http://schemas.microsoft.com/office/drawing/2014/main" id="{2D69E2EB-604C-4A54-971E-143CCD763DFD}"/>
            </a:ext>
          </a:extLst>
        </xdr:cNvPr>
        <xdr:cNvGrpSpPr>
          <a:grpSpLocks/>
        </xdr:cNvGrpSpPr>
      </xdr:nvGrpSpPr>
      <xdr:grpSpPr bwMode="auto">
        <a:xfrm>
          <a:off x="1803400" y="24015700"/>
          <a:ext cx="0" cy="114300"/>
          <a:chOff x="5475762" y="47760700"/>
          <a:chExt cx="314325" cy="230209"/>
        </a:xfrm>
      </xdr:grpSpPr>
      <xdr:cxnSp macro="">
        <xdr:nvCxnSpPr>
          <xdr:cNvPr id="2848" name="Straight Connector 2847">
            <a:extLst>
              <a:ext uri="{FF2B5EF4-FFF2-40B4-BE49-F238E27FC236}">
                <a16:creationId xmlns:a16="http://schemas.microsoft.com/office/drawing/2014/main" id="{6EAB5020-7867-2BED-2BE7-AAC923804AFE}"/>
              </a:ext>
            </a:extLst>
          </xdr:cNvPr>
          <xdr:cNvCxnSpPr/>
        </xdr:nvCxnSpPr>
        <xdr:spPr bwMode="auto">
          <a:xfrm>
            <a:off x="5758655" y="4785662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849" name="Straight Connector 529">
            <a:extLst>
              <a:ext uri="{FF2B5EF4-FFF2-40B4-BE49-F238E27FC236}">
                <a16:creationId xmlns:a16="http://schemas.microsoft.com/office/drawing/2014/main" id="{411309A2-9F82-D428-3BBE-F038F155BA7B}"/>
              </a:ext>
            </a:extLst>
          </xdr:cNvPr>
          <xdr:cNvCxnSpPr>
            <a:cxnSpLocks noChangeShapeType="1"/>
          </xdr:cNvCxnSpPr>
        </xdr:nvCxnSpPr>
        <xdr:spPr bwMode="auto">
          <a:xfrm rot="5400000">
            <a:off x="5758655" y="47856620"/>
            <a:ext cx="0" cy="0"/>
          </a:xfrm>
          <a:prstGeom prst="line">
            <a:avLst/>
          </a:prstGeom>
          <a:grpFill/>
          <a:ln w="9525" algn="ctr">
            <a:solidFill>
              <a:srgbClr val="000000"/>
            </a:solidFill>
            <a:round/>
            <a:headEnd/>
            <a:tailEnd/>
          </a:ln>
        </xdr:spPr>
      </xdr:cxnSp>
      <xdr:cxnSp macro="">
        <xdr:nvCxnSpPr>
          <xdr:cNvPr id="2850" name="Straight Connector 531">
            <a:extLst>
              <a:ext uri="{FF2B5EF4-FFF2-40B4-BE49-F238E27FC236}">
                <a16:creationId xmlns:a16="http://schemas.microsoft.com/office/drawing/2014/main" id="{6F680C2A-85B5-3252-E2D3-9EF572690772}"/>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cxnSp macro="">
        <xdr:nvCxnSpPr>
          <xdr:cNvPr id="2851" name="Straight Connector 533">
            <a:extLst>
              <a:ext uri="{FF2B5EF4-FFF2-40B4-BE49-F238E27FC236}">
                <a16:creationId xmlns:a16="http://schemas.microsoft.com/office/drawing/2014/main" id="{04742ABA-B82B-75CD-79CD-5E1F26579E48}"/>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2852" name="Straight Connector 535">
            <a:extLst>
              <a:ext uri="{FF2B5EF4-FFF2-40B4-BE49-F238E27FC236}">
                <a16:creationId xmlns:a16="http://schemas.microsoft.com/office/drawing/2014/main" id="{08E7436D-BAE5-CE53-57D0-6D1385D04F05}"/>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2853" name="Straight Connector 537">
            <a:extLst>
              <a:ext uri="{FF2B5EF4-FFF2-40B4-BE49-F238E27FC236}">
                <a16:creationId xmlns:a16="http://schemas.microsoft.com/office/drawing/2014/main" id="{EE2C9C6B-C144-3505-3340-1591A49D951D}"/>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854" name="Group 1008">
          <a:extLst>
            <a:ext uri="{FF2B5EF4-FFF2-40B4-BE49-F238E27FC236}">
              <a16:creationId xmlns:a16="http://schemas.microsoft.com/office/drawing/2014/main" id="{717258C6-B907-46B5-9415-2DB49E3A75EA}"/>
            </a:ext>
          </a:extLst>
        </xdr:cNvPr>
        <xdr:cNvGrpSpPr>
          <a:grpSpLocks/>
        </xdr:cNvGrpSpPr>
      </xdr:nvGrpSpPr>
      <xdr:grpSpPr bwMode="auto">
        <a:xfrm>
          <a:off x="1803400" y="23987125"/>
          <a:ext cx="0" cy="104775"/>
          <a:chOff x="5475762" y="47760700"/>
          <a:chExt cx="314325" cy="230209"/>
        </a:xfrm>
      </xdr:grpSpPr>
      <xdr:cxnSp macro="">
        <xdr:nvCxnSpPr>
          <xdr:cNvPr id="2855" name="Straight Connector 2854">
            <a:extLst>
              <a:ext uri="{FF2B5EF4-FFF2-40B4-BE49-F238E27FC236}">
                <a16:creationId xmlns:a16="http://schemas.microsoft.com/office/drawing/2014/main" id="{6B84853A-16BA-C743-974B-05212EDD2C4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856" name="Straight Connector 529">
            <a:extLst>
              <a:ext uri="{FF2B5EF4-FFF2-40B4-BE49-F238E27FC236}">
                <a16:creationId xmlns:a16="http://schemas.microsoft.com/office/drawing/2014/main" id="{12E94406-0C4F-695B-83A2-24477E8D070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857" name="Straight Connector 531">
            <a:extLst>
              <a:ext uri="{FF2B5EF4-FFF2-40B4-BE49-F238E27FC236}">
                <a16:creationId xmlns:a16="http://schemas.microsoft.com/office/drawing/2014/main" id="{E34D795E-7980-3086-8FD7-F3E6FBD1187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858" name="Straight Connector 533">
            <a:extLst>
              <a:ext uri="{FF2B5EF4-FFF2-40B4-BE49-F238E27FC236}">
                <a16:creationId xmlns:a16="http://schemas.microsoft.com/office/drawing/2014/main" id="{0C0C99B9-D2B2-6D63-075E-2963EF36D3C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59" name="Straight Connector 535">
            <a:extLst>
              <a:ext uri="{FF2B5EF4-FFF2-40B4-BE49-F238E27FC236}">
                <a16:creationId xmlns:a16="http://schemas.microsoft.com/office/drawing/2014/main" id="{25B33BBF-EDA1-E7DF-F1B7-BF5FC3E888B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60" name="Straight Connector 537">
            <a:extLst>
              <a:ext uri="{FF2B5EF4-FFF2-40B4-BE49-F238E27FC236}">
                <a16:creationId xmlns:a16="http://schemas.microsoft.com/office/drawing/2014/main" id="{82931B40-5DC9-4DCC-D7CF-FD89A8BDC44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861" name="Group 1008">
          <a:extLst>
            <a:ext uri="{FF2B5EF4-FFF2-40B4-BE49-F238E27FC236}">
              <a16:creationId xmlns:a16="http://schemas.microsoft.com/office/drawing/2014/main" id="{05A4882B-1AE6-4AB7-A09D-BC805E3A542B}"/>
            </a:ext>
          </a:extLst>
        </xdr:cNvPr>
        <xdr:cNvGrpSpPr>
          <a:grpSpLocks/>
        </xdr:cNvGrpSpPr>
      </xdr:nvGrpSpPr>
      <xdr:grpSpPr bwMode="auto">
        <a:xfrm>
          <a:off x="1803400" y="23987125"/>
          <a:ext cx="0" cy="104775"/>
          <a:chOff x="5475762" y="47760700"/>
          <a:chExt cx="314325" cy="230209"/>
        </a:xfrm>
      </xdr:grpSpPr>
      <xdr:cxnSp macro="">
        <xdr:nvCxnSpPr>
          <xdr:cNvPr id="2862" name="Straight Connector 2861">
            <a:extLst>
              <a:ext uri="{FF2B5EF4-FFF2-40B4-BE49-F238E27FC236}">
                <a16:creationId xmlns:a16="http://schemas.microsoft.com/office/drawing/2014/main" id="{2F8F82BF-FB7A-DEA2-9649-EF97FEAD89E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863" name="Straight Connector 529">
            <a:extLst>
              <a:ext uri="{FF2B5EF4-FFF2-40B4-BE49-F238E27FC236}">
                <a16:creationId xmlns:a16="http://schemas.microsoft.com/office/drawing/2014/main" id="{A2DC5F7F-836D-D294-83AA-83DC5C12C0E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864" name="Straight Connector 531">
            <a:extLst>
              <a:ext uri="{FF2B5EF4-FFF2-40B4-BE49-F238E27FC236}">
                <a16:creationId xmlns:a16="http://schemas.microsoft.com/office/drawing/2014/main" id="{A0FDB30D-CD26-D2D0-E26A-8078871C37E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865" name="Straight Connector 533">
            <a:extLst>
              <a:ext uri="{FF2B5EF4-FFF2-40B4-BE49-F238E27FC236}">
                <a16:creationId xmlns:a16="http://schemas.microsoft.com/office/drawing/2014/main" id="{7A62F5BE-A467-1331-79D9-4EEAB05EF0B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66" name="Straight Connector 535">
            <a:extLst>
              <a:ext uri="{FF2B5EF4-FFF2-40B4-BE49-F238E27FC236}">
                <a16:creationId xmlns:a16="http://schemas.microsoft.com/office/drawing/2014/main" id="{41D5CB3A-C1BD-8F39-A5A7-0E9B1767FEE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67" name="Straight Connector 537">
            <a:extLst>
              <a:ext uri="{FF2B5EF4-FFF2-40B4-BE49-F238E27FC236}">
                <a16:creationId xmlns:a16="http://schemas.microsoft.com/office/drawing/2014/main" id="{BEDD3989-20D8-E5A0-C796-7593ABD84DB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868" name="Group 1008">
          <a:extLst>
            <a:ext uri="{FF2B5EF4-FFF2-40B4-BE49-F238E27FC236}">
              <a16:creationId xmlns:a16="http://schemas.microsoft.com/office/drawing/2014/main" id="{6C952D19-E1C5-47C4-BC44-9D4B0D225621}"/>
            </a:ext>
          </a:extLst>
        </xdr:cNvPr>
        <xdr:cNvGrpSpPr>
          <a:grpSpLocks/>
        </xdr:cNvGrpSpPr>
      </xdr:nvGrpSpPr>
      <xdr:grpSpPr bwMode="auto">
        <a:xfrm>
          <a:off x="1803400" y="23987125"/>
          <a:ext cx="0" cy="104775"/>
          <a:chOff x="5475762" y="47760700"/>
          <a:chExt cx="314325" cy="230209"/>
        </a:xfrm>
      </xdr:grpSpPr>
      <xdr:cxnSp macro="">
        <xdr:nvCxnSpPr>
          <xdr:cNvPr id="2869" name="Straight Connector 2868">
            <a:extLst>
              <a:ext uri="{FF2B5EF4-FFF2-40B4-BE49-F238E27FC236}">
                <a16:creationId xmlns:a16="http://schemas.microsoft.com/office/drawing/2014/main" id="{70BD7E86-4BED-8981-3B6A-80C44FAEBF4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870" name="Straight Connector 529">
            <a:extLst>
              <a:ext uri="{FF2B5EF4-FFF2-40B4-BE49-F238E27FC236}">
                <a16:creationId xmlns:a16="http://schemas.microsoft.com/office/drawing/2014/main" id="{38980C74-3360-617F-3B06-F0D0BBA9350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871" name="Straight Connector 531">
            <a:extLst>
              <a:ext uri="{FF2B5EF4-FFF2-40B4-BE49-F238E27FC236}">
                <a16:creationId xmlns:a16="http://schemas.microsoft.com/office/drawing/2014/main" id="{6369F61E-9506-3BBB-1DB4-02E02784D06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872" name="Straight Connector 533">
            <a:extLst>
              <a:ext uri="{FF2B5EF4-FFF2-40B4-BE49-F238E27FC236}">
                <a16:creationId xmlns:a16="http://schemas.microsoft.com/office/drawing/2014/main" id="{7E3E0C69-7D94-C9F5-8E7B-EF13F2BF7AC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73" name="Straight Connector 535">
            <a:extLst>
              <a:ext uri="{FF2B5EF4-FFF2-40B4-BE49-F238E27FC236}">
                <a16:creationId xmlns:a16="http://schemas.microsoft.com/office/drawing/2014/main" id="{983B34FE-1F7A-93A6-15A8-821E8DBA16A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74" name="Straight Connector 537">
            <a:extLst>
              <a:ext uri="{FF2B5EF4-FFF2-40B4-BE49-F238E27FC236}">
                <a16:creationId xmlns:a16="http://schemas.microsoft.com/office/drawing/2014/main" id="{9B3F45D9-C5C4-56F0-007A-3AA37EA9499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875" name="Group 1008">
          <a:extLst>
            <a:ext uri="{FF2B5EF4-FFF2-40B4-BE49-F238E27FC236}">
              <a16:creationId xmlns:a16="http://schemas.microsoft.com/office/drawing/2014/main" id="{BC13133C-2069-41BA-A5F3-23C66DB3D0F4}"/>
            </a:ext>
          </a:extLst>
        </xdr:cNvPr>
        <xdr:cNvGrpSpPr>
          <a:grpSpLocks/>
        </xdr:cNvGrpSpPr>
      </xdr:nvGrpSpPr>
      <xdr:grpSpPr bwMode="auto">
        <a:xfrm>
          <a:off x="1803400" y="23987125"/>
          <a:ext cx="0" cy="104775"/>
          <a:chOff x="5475762" y="47760700"/>
          <a:chExt cx="314325" cy="230209"/>
        </a:xfrm>
      </xdr:grpSpPr>
      <xdr:cxnSp macro="">
        <xdr:nvCxnSpPr>
          <xdr:cNvPr id="2876" name="Straight Connector 2875">
            <a:extLst>
              <a:ext uri="{FF2B5EF4-FFF2-40B4-BE49-F238E27FC236}">
                <a16:creationId xmlns:a16="http://schemas.microsoft.com/office/drawing/2014/main" id="{830F92C0-9C90-2040-1797-FFF782DD274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877" name="Straight Connector 529">
            <a:extLst>
              <a:ext uri="{FF2B5EF4-FFF2-40B4-BE49-F238E27FC236}">
                <a16:creationId xmlns:a16="http://schemas.microsoft.com/office/drawing/2014/main" id="{1A2F38E6-4502-9FC3-6845-CFE856E7144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878" name="Straight Connector 531">
            <a:extLst>
              <a:ext uri="{FF2B5EF4-FFF2-40B4-BE49-F238E27FC236}">
                <a16:creationId xmlns:a16="http://schemas.microsoft.com/office/drawing/2014/main" id="{A6D790ED-4148-AB03-A7A8-123B8047A9D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879" name="Straight Connector 533">
            <a:extLst>
              <a:ext uri="{FF2B5EF4-FFF2-40B4-BE49-F238E27FC236}">
                <a16:creationId xmlns:a16="http://schemas.microsoft.com/office/drawing/2014/main" id="{787FFFD0-8E49-DDB0-68D3-47A70BEB983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80" name="Straight Connector 535">
            <a:extLst>
              <a:ext uri="{FF2B5EF4-FFF2-40B4-BE49-F238E27FC236}">
                <a16:creationId xmlns:a16="http://schemas.microsoft.com/office/drawing/2014/main" id="{623621B8-5A61-8DF3-C217-2F1F0A4FE1B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81" name="Straight Connector 537">
            <a:extLst>
              <a:ext uri="{FF2B5EF4-FFF2-40B4-BE49-F238E27FC236}">
                <a16:creationId xmlns:a16="http://schemas.microsoft.com/office/drawing/2014/main" id="{A069C779-065E-70CC-F7A3-3FA5B630EAD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882" name="Group 1008">
          <a:extLst>
            <a:ext uri="{FF2B5EF4-FFF2-40B4-BE49-F238E27FC236}">
              <a16:creationId xmlns:a16="http://schemas.microsoft.com/office/drawing/2014/main" id="{D4F2D081-1C0A-47A4-866D-9E9F6923BC97}"/>
            </a:ext>
          </a:extLst>
        </xdr:cNvPr>
        <xdr:cNvGrpSpPr>
          <a:grpSpLocks/>
        </xdr:cNvGrpSpPr>
      </xdr:nvGrpSpPr>
      <xdr:grpSpPr bwMode="auto">
        <a:xfrm>
          <a:off x="1803400" y="23987125"/>
          <a:ext cx="0" cy="104775"/>
          <a:chOff x="5475762" y="47760700"/>
          <a:chExt cx="314325" cy="230209"/>
        </a:xfrm>
      </xdr:grpSpPr>
      <xdr:cxnSp macro="">
        <xdr:nvCxnSpPr>
          <xdr:cNvPr id="2883" name="Straight Connector 2882">
            <a:extLst>
              <a:ext uri="{FF2B5EF4-FFF2-40B4-BE49-F238E27FC236}">
                <a16:creationId xmlns:a16="http://schemas.microsoft.com/office/drawing/2014/main" id="{1248D6CF-B854-83F8-3505-8CE38EC8670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884" name="Straight Connector 529">
            <a:extLst>
              <a:ext uri="{FF2B5EF4-FFF2-40B4-BE49-F238E27FC236}">
                <a16:creationId xmlns:a16="http://schemas.microsoft.com/office/drawing/2014/main" id="{70456236-2006-A1D3-1695-22A3FBDAC2E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885" name="Straight Connector 531">
            <a:extLst>
              <a:ext uri="{FF2B5EF4-FFF2-40B4-BE49-F238E27FC236}">
                <a16:creationId xmlns:a16="http://schemas.microsoft.com/office/drawing/2014/main" id="{042CDE4C-4F6C-589A-4EB4-952514D5DD3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886" name="Straight Connector 533">
            <a:extLst>
              <a:ext uri="{FF2B5EF4-FFF2-40B4-BE49-F238E27FC236}">
                <a16:creationId xmlns:a16="http://schemas.microsoft.com/office/drawing/2014/main" id="{673628D3-2558-EADB-43B0-7C0F56FE9D8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87" name="Straight Connector 535">
            <a:extLst>
              <a:ext uri="{FF2B5EF4-FFF2-40B4-BE49-F238E27FC236}">
                <a16:creationId xmlns:a16="http://schemas.microsoft.com/office/drawing/2014/main" id="{F2890877-93E2-9C99-4617-13513F79D2E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88" name="Straight Connector 537">
            <a:extLst>
              <a:ext uri="{FF2B5EF4-FFF2-40B4-BE49-F238E27FC236}">
                <a16:creationId xmlns:a16="http://schemas.microsoft.com/office/drawing/2014/main" id="{BFE1999C-4368-3941-DBBF-A1BE5457844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889" name="Group 1008">
          <a:extLst>
            <a:ext uri="{FF2B5EF4-FFF2-40B4-BE49-F238E27FC236}">
              <a16:creationId xmlns:a16="http://schemas.microsoft.com/office/drawing/2014/main" id="{C8948C64-797F-4A32-8916-AE65309EE15A}"/>
            </a:ext>
          </a:extLst>
        </xdr:cNvPr>
        <xdr:cNvGrpSpPr>
          <a:grpSpLocks/>
        </xdr:cNvGrpSpPr>
      </xdr:nvGrpSpPr>
      <xdr:grpSpPr bwMode="auto">
        <a:xfrm>
          <a:off x="1803400" y="23987125"/>
          <a:ext cx="0" cy="104775"/>
          <a:chOff x="5475762" y="47760700"/>
          <a:chExt cx="314325" cy="230209"/>
        </a:xfrm>
      </xdr:grpSpPr>
      <xdr:cxnSp macro="">
        <xdr:nvCxnSpPr>
          <xdr:cNvPr id="2890" name="Straight Connector 2889">
            <a:extLst>
              <a:ext uri="{FF2B5EF4-FFF2-40B4-BE49-F238E27FC236}">
                <a16:creationId xmlns:a16="http://schemas.microsoft.com/office/drawing/2014/main" id="{496C0206-3629-8333-3EDA-E5D71C8764F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891" name="Straight Connector 529">
            <a:extLst>
              <a:ext uri="{FF2B5EF4-FFF2-40B4-BE49-F238E27FC236}">
                <a16:creationId xmlns:a16="http://schemas.microsoft.com/office/drawing/2014/main" id="{3270A127-D509-5683-7AB2-51ABE09DD5C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892" name="Straight Connector 531">
            <a:extLst>
              <a:ext uri="{FF2B5EF4-FFF2-40B4-BE49-F238E27FC236}">
                <a16:creationId xmlns:a16="http://schemas.microsoft.com/office/drawing/2014/main" id="{ED712703-2500-0B10-AF22-8626026AF5B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893" name="Straight Connector 533">
            <a:extLst>
              <a:ext uri="{FF2B5EF4-FFF2-40B4-BE49-F238E27FC236}">
                <a16:creationId xmlns:a16="http://schemas.microsoft.com/office/drawing/2014/main" id="{CCE2D7F1-DD57-CCAF-BB6A-FE8459CCD36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94" name="Straight Connector 535">
            <a:extLst>
              <a:ext uri="{FF2B5EF4-FFF2-40B4-BE49-F238E27FC236}">
                <a16:creationId xmlns:a16="http://schemas.microsoft.com/office/drawing/2014/main" id="{5809F921-32EF-FC31-FD64-2B0A1F548D9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895" name="Straight Connector 537">
            <a:extLst>
              <a:ext uri="{FF2B5EF4-FFF2-40B4-BE49-F238E27FC236}">
                <a16:creationId xmlns:a16="http://schemas.microsoft.com/office/drawing/2014/main" id="{4169A52B-1CD7-AD74-848C-109917182C2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896" name="Group 1008">
          <a:extLst>
            <a:ext uri="{FF2B5EF4-FFF2-40B4-BE49-F238E27FC236}">
              <a16:creationId xmlns:a16="http://schemas.microsoft.com/office/drawing/2014/main" id="{4ACEFE98-84DC-4C34-A5F5-DCD0C72C4619}"/>
            </a:ext>
          </a:extLst>
        </xdr:cNvPr>
        <xdr:cNvGrpSpPr>
          <a:grpSpLocks/>
        </xdr:cNvGrpSpPr>
      </xdr:nvGrpSpPr>
      <xdr:grpSpPr bwMode="auto">
        <a:xfrm>
          <a:off x="1803400" y="23987125"/>
          <a:ext cx="0" cy="104775"/>
          <a:chOff x="5475762" y="47760700"/>
          <a:chExt cx="314325" cy="230209"/>
        </a:xfrm>
      </xdr:grpSpPr>
      <xdr:cxnSp macro="">
        <xdr:nvCxnSpPr>
          <xdr:cNvPr id="2897" name="Straight Connector 2896">
            <a:extLst>
              <a:ext uri="{FF2B5EF4-FFF2-40B4-BE49-F238E27FC236}">
                <a16:creationId xmlns:a16="http://schemas.microsoft.com/office/drawing/2014/main" id="{5A50D6BD-2EA1-0045-7F76-6D87212645E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898" name="Straight Connector 529">
            <a:extLst>
              <a:ext uri="{FF2B5EF4-FFF2-40B4-BE49-F238E27FC236}">
                <a16:creationId xmlns:a16="http://schemas.microsoft.com/office/drawing/2014/main" id="{089555D9-37A7-85C1-8C3B-49A4B329EA5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899" name="Straight Connector 531">
            <a:extLst>
              <a:ext uri="{FF2B5EF4-FFF2-40B4-BE49-F238E27FC236}">
                <a16:creationId xmlns:a16="http://schemas.microsoft.com/office/drawing/2014/main" id="{504AA38C-7969-4935-1250-C95DE00A82A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900" name="Straight Connector 533">
            <a:extLst>
              <a:ext uri="{FF2B5EF4-FFF2-40B4-BE49-F238E27FC236}">
                <a16:creationId xmlns:a16="http://schemas.microsoft.com/office/drawing/2014/main" id="{14FC9EBD-C902-60D4-2DD0-8FD4C8FF4A7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01" name="Straight Connector 535">
            <a:extLst>
              <a:ext uri="{FF2B5EF4-FFF2-40B4-BE49-F238E27FC236}">
                <a16:creationId xmlns:a16="http://schemas.microsoft.com/office/drawing/2014/main" id="{746604B0-56E1-095B-F459-B8069562346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02" name="Straight Connector 537">
            <a:extLst>
              <a:ext uri="{FF2B5EF4-FFF2-40B4-BE49-F238E27FC236}">
                <a16:creationId xmlns:a16="http://schemas.microsoft.com/office/drawing/2014/main" id="{DE6F47D0-2876-F60C-40A6-FA5D7936D1D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903" name="Group 1008">
          <a:extLst>
            <a:ext uri="{FF2B5EF4-FFF2-40B4-BE49-F238E27FC236}">
              <a16:creationId xmlns:a16="http://schemas.microsoft.com/office/drawing/2014/main" id="{67A167A2-27B0-4CD0-815D-2A65F94AD9D0}"/>
            </a:ext>
          </a:extLst>
        </xdr:cNvPr>
        <xdr:cNvGrpSpPr>
          <a:grpSpLocks/>
        </xdr:cNvGrpSpPr>
      </xdr:nvGrpSpPr>
      <xdr:grpSpPr bwMode="auto">
        <a:xfrm>
          <a:off x="1803400" y="23987125"/>
          <a:ext cx="0" cy="104775"/>
          <a:chOff x="5475762" y="47760700"/>
          <a:chExt cx="314325" cy="230209"/>
        </a:xfrm>
      </xdr:grpSpPr>
      <xdr:cxnSp macro="">
        <xdr:nvCxnSpPr>
          <xdr:cNvPr id="2904" name="Straight Connector 2903">
            <a:extLst>
              <a:ext uri="{FF2B5EF4-FFF2-40B4-BE49-F238E27FC236}">
                <a16:creationId xmlns:a16="http://schemas.microsoft.com/office/drawing/2014/main" id="{61D8FE5F-0E60-1053-9EF5-FEA8A0ABA16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905" name="Straight Connector 529">
            <a:extLst>
              <a:ext uri="{FF2B5EF4-FFF2-40B4-BE49-F238E27FC236}">
                <a16:creationId xmlns:a16="http://schemas.microsoft.com/office/drawing/2014/main" id="{EBA879DC-886E-5822-28FE-9B669E16107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906" name="Straight Connector 531">
            <a:extLst>
              <a:ext uri="{FF2B5EF4-FFF2-40B4-BE49-F238E27FC236}">
                <a16:creationId xmlns:a16="http://schemas.microsoft.com/office/drawing/2014/main" id="{9969D0FE-44AE-19FF-11B0-5C9A9B93DA0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907" name="Straight Connector 533">
            <a:extLst>
              <a:ext uri="{FF2B5EF4-FFF2-40B4-BE49-F238E27FC236}">
                <a16:creationId xmlns:a16="http://schemas.microsoft.com/office/drawing/2014/main" id="{C7F9F7A8-14D5-30BC-21C0-FD0F8B67565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08" name="Straight Connector 535">
            <a:extLst>
              <a:ext uri="{FF2B5EF4-FFF2-40B4-BE49-F238E27FC236}">
                <a16:creationId xmlns:a16="http://schemas.microsoft.com/office/drawing/2014/main" id="{367BE2ED-E340-5FA6-2A0B-CE63C65E4B2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09" name="Straight Connector 537">
            <a:extLst>
              <a:ext uri="{FF2B5EF4-FFF2-40B4-BE49-F238E27FC236}">
                <a16:creationId xmlns:a16="http://schemas.microsoft.com/office/drawing/2014/main" id="{6E9712BB-6589-0242-6FA9-83994AE56AD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910" name="Group 1008">
          <a:extLst>
            <a:ext uri="{FF2B5EF4-FFF2-40B4-BE49-F238E27FC236}">
              <a16:creationId xmlns:a16="http://schemas.microsoft.com/office/drawing/2014/main" id="{2FD75260-80CC-4CFB-BCF0-7C95AF49C450}"/>
            </a:ext>
          </a:extLst>
        </xdr:cNvPr>
        <xdr:cNvGrpSpPr>
          <a:grpSpLocks/>
        </xdr:cNvGrpSpPr>
      </xdr:nvGrpSpPr>
      <xdr:grpSpPr bwMode="auto">
        <a:xfrm>
          <a:off x="1803400" y="23987125"/>
          <a:ext cx="0" cy="104775"/>
          <a:chOff x="5475762" y="47760700"/>
          <a:chExt cx="314325" cy="230209"/>
        </a:xfrm>
      </xdr:grpSpPr>
      <xdr:cxnSp macro="">
        <xdr:nvCxnSpPr>
          <xdr:cNvPr id="2911" name="Straight Connector 2910">
            <a:extLst>
              <a:ext uri="{FF2B5EF4-FFF2-40B4-BE49-F238E27FC236}">
                <a16:creationId xmlns:a16="http://schemas.microsoft.com/office/drawing/2014/main" id="{F6DF8A26-2E6D-764A-7575-632E37931D8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912" name="Straight Connector 529">
            <a:extLst>
              <a:ext uri="{FF2B5EF4-FFF2-40B4-BE49-F238E27FC236}">
                <a16:creationId xmlns:a16="http://schemas.microsoft.com/office/drawing/2014/main" id="{169CB88E-4FBF-ECF8-7BCC-7F711EF2EB5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913" name="Straight Connector 531">
            <a:extLst>
              <a:ext uri="{FF2B5EF4-FFF2-40B4-BE49-F238E27FC236}">
                <a16:creationId xmlns:a16="http://schemas.microsoft.com/office/drawing/2014/main" id="{3C41BCFA-CA25-3298-DBC0-6C03ACE515C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914" name="Straight Connector 533">
            <a:extLst>
              <a:ext uri="{FF2B5EF4-FFF2-40B4-BE49-F238E27FC236}">
                <a16:creationId xmlns:a16="http://schemas.microsoft.com/office/drawing/2014/main" id="{4BF3CCE5-F557-22CD-D886-60A8A7FFD5B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15" name="Straight Connector 535">
            <a:extLst>
              <a:ext uri="{FF2B5EF4-FFF2-40B4-BE49-F238E27FC236}">
                <a16:creationId xmlns:a16="http://schemas.microsoft.com/office/drawing/2014/main" id="{2C2EED6E-E8DB-F8BD-E77B-9B8FAC690D6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16" name="Straight Connector 537">
            <a:extLst>
              <a:ext uri="{FF2B5EF4-FFF2-40B4-BE49-F238E27FC236}">
                <a16:creationId xmlns:a16="http://schemas.microsoft.com/office/drawing/2014/main" id="{19E2A8B2-FB50-82E0-AD91-AD462D73837C}"/>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917" name="Group 1008">
          <a:extLst>
            <a:ext uri="{FF2B5EF4-FFF2-40B4-BE49-F238E27FC236}">
              <a16:creationId xmlns:a16="http://schemas.microsoft.com/office/drawing/2014/main" id="{FD545E2B-BE1D-4813-AD90-91255A9E7613}"/>
            </a:ext>
          </a:extLst>
        </xdr:cNvPr>
        <xdr:cNvGrpSpPr>
          <a:grpSpLocks/>
        </xdr:cNvGrpSpPr>
      </xdr:nvGrpSpPr>
      <xdr:grpSpPr bwMode="auto">
        <a:xfrm>
          <a:off x="1803400" y="23987125"/>
          <a:ext cx="0" cy="104775"/>
          <a:chOff x="5475762" y="47760700"/>
          <a:chExt cx="314325" cy="230209"/>
        </a:xfrm>
      </xdr:grpSpPr>
      <xdr:cxnSp macro="">
        <xdr:nvCxnSpPr>
          <xdr:cNvPr id="2918" name="Straight Connector 2917">
            <a:extLst>
              <a:ext uri="{FF2B5EF4-FFF2-40B4-BE49-F238E27FC236}">
                <a16:creationId xmlns:a16="http://schemas.microsoft.com/office/drawing/2014/main" id="{80ABC93E-F675-0021-DA5B-A4E2241F360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919" name="Straight Connector 529">
            <a:extLst>
              <a:ext uri="{FF2B5EF4-FFF2-40B4-BE49-F238E27FC236}">
                <a16:creationId xmlns:a16="http://schemas.microsoft.com/office/drawing/2014/main" id="{2C246C42-C9F4-C3FF-70CE-46F84DFD077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920" name="Straight Connector 531">
            <a:extLst>
              <a:ext uri="{FF2B5EF4-FFF2-40B4-BE49-F238E27FC236}">
                <a16:creationId xmlns:a16="http://schemas.microsoft.com/office/drawing/2014/main" id="{C8A82610-A683-BB51-91A1-6DC2B706F28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921" name="Straight Connector 533">
            <a:extLst>
              <a:ext uri="{FF2B5EF4-FFF2-40B4-BE49-F238E27FC236}">
                <a16:creationId xmlns:a16="http://schemas.microsoft.com/office/drawing/2014/main" id="{B20E3B56-E710-CF4D-666F-64FCC93849C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22" name="Straight Connector 535">
            <a:extLst>
              <a:ext uri="{FF2B5EF4-FFF2-40B4-BE49-F238E27FC236}">
                <a16:creationId xmlns:a16="http://schemas.microsoft.com/office/drawing/2014/main" id="{14A2E378-E2C6-7096-6890-8753362A011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23" name="Straight Connector 537">
            <a:extLst>
              <a:ext uri="{FF2B5EF4-FFF2-40B4-BE49-F238E27FC236}">
                <a16:creationId xmlns:a16="http://schemas.microsoft.com/office/drawing/2014/main" id="{7AC615BE-8E4E-23E5-D8AB-D16259C0391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924" name="Group 1008">
          <a:extLst>
            <a:ext uri="{FF2B5EF4-FFF2-40B4-BE49-F238E27FC236}">
              <a16:creationId xmlns:a16="http://schemas.microsoft.com/office/drawing/2014/main" id="{9C6B379C-AFCE-4E08-90F5-95659F802423}"/>
            </a:ext>
          </a:extLst>
        </xdr:cNvPr>
        <xdr:cNvGrpSpPr>
          <a:grpSpLocks/>
        </xdr:cNvGrpSpPr>
      </xdr:nvGrpSpPr>
      <xdr:grpSpPr bwMode="auto">
        <a:xfrm>
          <a:off x="1803400" y="23987125"/>
          <a:ext cx="0" cy="104775"/>
          <a:chOff x="5475762" y="47760700"/>
          <a:chExt cx="314325" cy="230209"/>
        </a:xfrm>
      </xdr:grpSpPr>
      <xdr:cxnSp macro="">
        <xdr:nvCxnSpPr>
          <xdr:cNvPr id="2925" name="Straight Connector 2924">
            <a:extLst>
              <a:ext uri="{FF2B5EF4-FFF2-40B4-BE49-F238E27FC236}">
                <a16:creationId xmlns:a16="http://schemas.microsoft.com/office/drawing/2014/main" id="{E84CACA3-F2EE-5352-E477-ECA7AD2E196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926" name="Straight Connector 529">
            <a:extLst>
              <a:ext uri="{FF2B5EF4-FFF2-40B4-BE49-F238E27FC236}">
                <a16:creationId xmlns:a16="http://schemas.microsoft.com/office/drawing/2014/main" id="{6B1E4CC3-74C8-E1A5-A06A-46029BD34B9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927" name="Straight Connector 531">
            <a:extLst>
              <a:ext uri="{FF2B5EF4-FFF2-40B4-BE49-F238E27FC236}">
                <a16:creationId xmlns:a16="http://schemas.microsoft.com/office/drawing/2014/main" id="{92C17548-6E02-B1FA-C01E-81DD418166D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928" name="Straight Connector 533">
            <a:extLst>
              <a:ext uri="{FF2B5EF4-FFF2-40B4-BE49-F238E27FC236}">
                <a16:creationId xmlns:a16="http://schemas.microsoft.com/office/drawing/2014/main" id="{97018488-B99C-5BF7-1053-2192EFA97A2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29" name="Straight Connector 535">
            <a:extLst>
              <a:ext uri="{FF2B5EF4-FFF2-40B4-BE49-F238E27FC236}">
                <a16:creationId xmlns:a16="http://schemas.microsoft.com/office/drawing/2014/main" id="{7FC39D1E-9C27-C59F-37F0-76D63EB3113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30" name="Straight Connector 537">
            <a:extLst>
              <a:ext uri="{FF2B5EF4-FFF2-40B4-BE49-F238E27FC236}">
                <a16:creationId xmlns:a16="http://schemas.microsoft.com/office/drawing/2014/main" id="{8F16A91E-7030-D95F-8E11-795B5C8D10B5}"/>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931" name="Group 1008">
          <a:extLst>
            <a:ext uri="{FF2B5EF4-FFF2-40B4-BE49-F238E27FC236}">
              <a16:creationId xmlns:a16="http://schemas.microsoft.com/office/drawing/2014/main" id="{0F2F9537-B50D-46CB-BFB7-07F866F32235}"/>
            </a:ext>
          </a:extLst>
        </xdr:cNvPr>
        <xdr:cNvGrpSpPr>
          <a:grpSpLocks/>
        </xdr:cNvGrpSpPr>
      </xdr:nvGrpSpPr>
      <xdr:grpSpPr bwMode="auto">
        <a:xfrm>
          <a:off x="1803400" y="23987125"/>
          <a:ext cx="0" cy="104775"/>
          <a:chOff x="5475762" y="47760700"/>
          <a:chExt cx="314325" cy="230209"/>
        </a:xfrm>
      </xdr:grpSpPr>
      <xdr:cxnSp macro="">
        <xdr:nvCxnSpPr>
          <xdr:cNvPr id="2932" name="Straight Connector 2931">
            <a:extLst>
              <a:ext uri="{FF2B5EF4-FFF2-40B4-BE49-F238E27FC236}">
                <a16:creationId xmlns:a16="http://schemas.microsoft.com/office/drawing/2014/main" id="{42B04FAB-3B85-5154-A2EA-235E29E9150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933" name="Straight Connector 529">
            <a:extLst>
              <a:ext uri="{FF2B5EF4-FFF2-40B4-BE49-F238E27FC236}">
                <a16:creationId xmlns:a16="http://schemas.microsoft.com/office/drawing/2014/main" id="{0FDFF17D-52DB-9875-044E-DBEFBC8C338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934" name="Straight Connector 531">
            <a:extLst>
              <a:ext uri="{FF2B5EF4-FFF2-40B4-BE49-F238E27FC236}">
                <a16:creationId xmlns:a16="http://schemas.microsoft.com/office/drawing/2014/main" id="{3F7FE563-1654-F44B-FFB3-164D51677E5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935" name="Straight Connector 533">
            <a:extLst>
              <a:ext uri="{FF2B5EF4-FFF2-40B4-BE49-F238E27FC236}">
                <a16:creationId xmlns:a16="http://schemas.microsoft.com/office/drawing/2014/main" id="{8B630F8C-58B4-A5DE-463B-3925A6C0C23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36" name="Straight Connector 535">
            <a:extLst>
              <a:ext uri="{FF2B5EF4-FFF2-40B4-BE49-F238E27FC236}">
                <a16:creationId xmlns:a16="http://schemas.microsoft.com/office/drawing/2014/main" id="{1E08CE6A-2000-0545-7C23-F4598435DE9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37" name="Straight Connector 537">
            <a:extLst>
              <a:ext uri="{FF2B5EF4-FFF2-40B4-BE49-F238E27FC236}">
                <a16:creationId xmlns:a16="http://schemas.microsoft.com/office/drawing/2014/main" id="{D38DA9C6-F384-7381-6C5C-2D9A4FCDEA8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938" name="Group 1008">
          <a:extLst>
            <a:ext uri="{FF2B5EF4-FFF2-40B4-BE49-F238E27FC236}">
              <a16:creationId xmlns:a16="http://schemas.microsoft.com/office/drawing/2014/main" id="{ABC21A3A-156A-49C6-87CE-B84BD8B6A461}"/>
            </a:ext>
          </a:extLst>
        </xdr:cNvPr>
        <xdr:cNvGrpSpPr>
          <a:grpSpLocks/>
        </xdr:cNvGrpSpPr>
      </xdr:nvGrpSpPr>
      <xdr:grpSpPr bwMode="auto">
        <a:xfrm>
          <a:off x="1803400" y="23987125"/>
          <a:ext cx="0" cy="104775"/>
          <a:chOff x="5475762" y="47760700"/>
          <a:chExt cx="314325" cy="230209"/>
        </a:xfrm>
      </xdr:grpSpPr>
      <xdr:cxnSp macro="">
        <xdr:nvCxnSpPr>
          <xdr:cNvPr id="2939" name="Straight Connector 2938">
            <a:extLst>
              <a:ext uri="{FF2B5EF4-FFF2-40B4-BE49-F238E27FC236}">
                <a16:creationId xmlns:a16="http://schemas.microsoft.com/office/drawing/2014/main" id="{AB10734B-DC39-5E23-8FC8-4D4100D7959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940" name="Straight Connector 529">
            <a:extLst>
              <a:ext uri="{FF2B5EF4-FFF2-40B4-BE49-F238E27FC236}">
                <a16:creationId xmlns:a16="http://schemas.microsoft.com/office/drawing/2014/main" id="{F02A104E-E403-1C91-15C6-C712FD7E717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941" name="Straight Connector 531">
            <a:extLst>
              <a:ext uri="{FF2B5EF4-FFF2-40B4-BE49-F238E27FC236}">
                <a16:creationId xmlns:a16="http://schemas.microsoft.com/office/drawing/2014/main" id="{49161700-5F62-610C-14C5-5A4C8380191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942" name="Straight Connector 533">
            <a:extLst>
              <a:ext uri="{FF2B5EF4-FFF2-40B4-BE49-F238E27FC236}">
                <a16:creationId xmlns:a16="http://schemas.microsoft.com/office/drawing/2014/main" id="{F893307E-13EA-5186-E6CC-1074DC1A0F9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43" name="Straight Connector 535">
            <a:extLst>
              <a:ext uri="{FF2B5EF4-FFF2-40B4-BE49-F238E27FC236}">
                <a16:creationId xmlns:a16="http://schemas.microsoft.com/office/drawing/2014/main" id="{E3B2BA61-C8E2-EE63-0B9C-73E91D87D36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44" name="Straight Connector 537">
            <a:extLst>
              <a:ext uri="{FF2B5EF4-FFF2-40B4-BE49-F238E27FC236}">
                <a16:creationId xmlns:a16="http://schemas.microsoft.com/office/drawing/2014/main" id="{FC68D39B-3C87-8480-F605-3ADB219ADA85}"/>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945" name="Group 1008">
          <a:extLst>
            <a:ext uri="{FF2B5EF4-FFF2-40B4-BE49-F238E27FC236}">
              <a16:creationId xmlns:a16="http://schemas.microsoft.com/office/drawing/2014/main" id="{C1710F4B-4AA4-4EDB-8B82-15064C8C9143}"/>
            </a:ext>
          </a:extLst>
        </xdr:cNvPr>
        <xdr:cNvGrpSpPr>
          <a:grpSpLocks/>
        </xdr:cNvGrpSpPr>
      </xdr:nvGrpSpPr>
      <xdr:grpSpPr bwMode="auto">
        <a:xfrm>
          <a:off x="1803400" y="23987125"/>
          <a:ext cx="0" cy="104775"/>
          <a:chOff x="5475762" y="47760700"/>
          <a:chExt cx="314325" cy="230209"/>
        </a:xfrm>
      </xdr:grpSpPr>
      <xdr:cxnSp macro="">
        <xdr:nvCxnSpPr>
          <xdr:cNvPr id="2946" name="Straight Connector 2945">
            <a:extLst>
              <a:ext uri="{FF2B5EF4-FFF2-40B4-BE49-F238E27FC236}">
                <a16:creationId xmlns:a16="http://schemas.microsoft.com/office/drawing/2014/main" id="{224DBCEB-4773-3153-5742-AC4456C42D7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947" name="Straight Connector 529">
            <a:extLst>
              <a:ext uri="{FF2B5EF4-FFF2-40B4-BE49-F238E27FC236}">
                <a16:creationId xmlns:a16="http://schemas.microsoft.com/office/drawing/2014/main" id="{70E4381E-FEB1-D99B-8962-51729CBB45C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948" name="Straight Connector 531">
            <a:extLst>
              <a:ext uri="{FF2B5EF4-FFF2-40B4-BE49-F238E27FC236}">
                <a16:creationId xmlns:a16="http://schemas.microsoft.com/office/drawing/2014/main" id="{FBF50351-3CA1-9D46-8C23-A99FE4EC914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949" name="Straight Connector 533">
            <a:extLst>
              <a:ext uri="{FF2B5EF4-FFF2-40B4-BE49-F238E27FC236}">
                <a16:creationId xmlns:a16="http://schemas.microsoft.com/office/drawing/2014/main" id="{B8EF7AA0-BCE5-E520-BD93-868D0393C4C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50" name="Straight Connector 535">
            <a:extLst>
              <a:ext uri="{FF2B5EF4-FFF2-40B4-BE49-F238E27FC236}">
                <a16:creationId xmlns:a16="http://schemas.microsoft.com/office/drawing/2014/main" id="{D775CAE5-F2AB-3E1F-4712-FE8FAAF6BA4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51" name="Straight Connector 537">
            <a:extLst>
              <a:ext uri="{FF2B5EF4-FFF2-40B4-BE49-F238E27FC236}">
                <a16:creationId xmlns:a16="http://schemas.microsoft.com/office/drawing/2014/main" id="{3642459C-C477-41CB-2A3C-9BB80F7808D5}"/>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952" name="Group 1008">
          <a:extLst>
            <a:ext uri="{FF2B5EF4-FFF2-40B4-BE49-F238E27FC236}">
              <a16:creationId xmlns:a16="http://schemas.microsoft.com/office/drawing/2014/main" id="{CC4A30B3-91BD-47C1-B267-6D8D2CB8C1DF}"/>
            </a:ext>
          </a:extLst>
        </xdr:cNvPr>
        <xdr:cNvGrpSpPr>
          <a:grpSpLocks/>
        </xdr:cNvGrpSpPr>
      </xdr:nvGrpSpPr>
      <xdr:grpSpPr bwMode="auto">
        <a:xfrm>
          <a:off x="1803400" y="23987125"/>
          <a:ext cx="0" cy="104775"/>
          <a:chOff x="5475762" y="47760700"/>
          <a:chExt cx="314325" cy="230209"/>
        </a:xfrm>
      </xdr:grpSpPr>
      <xdr:cxnSp macro="">
        <xdr:nvCxnSpPr>
          <xdr:cNvPr id="2953" name="Straight Connector 2952">
            <a:extLst>
              <a:ext uri="{FF2B5EF4-FFF2-40B4-BE49-F238E27FC236}">
                <a16:creationId xmlns:a16="http://schemas.microsoft.com/office/drawing/2014/main" id="{4140D0E2-1CE1-0390-0B7C-8E7BB72792B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954" name="Straight Connector 529">
            <a:extLst>
              <a:ext uri="{FF2B5EF4-FFF2-40B4-BE49-F238E27FC236}">
                <a16:creationId xmlns:a16="http://schemas.microsoft.com/office/drawing/2014/main" id="{EE66F60E-20C0-3DD4-5896-3888A4C634F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955" name="Straight Connector 531">
            <a:extLst>
              <a:ext uri="{FF2B5EF4-FFF2-40B4-BE49-F238E27FC236}">
                <a16:creationId xmlns:a16="http://schemas.microsoft.com/office/drawing/2014/main" id="{BAD99086-A903-E8B7-58EF-3601E010C5C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956" name="Straight Connector 533">
            <a:extLst>
              <a:ext uri="{FF2B5EF4-FFF2-40B4-BE49-F238E27FC236}">
                <a16:creationId xmlns:a16="http://schemas.microsoft.com/office/drawing/2014/main" id="{74E1DCEB-CEB6-CA49-C4DC-858CA8C0365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57" name="Straight Connector 535">
            <a:extLst>
              <a:ext uri="{FF2B5EF4-FFF2-40B4-BE49-F238E27FC236}">
                <a16:creationId xmlns:a16="http://schemas.microsoft.com/office/drawing/2014/main" id="{2D8984F9-AED7-14DF-9BC9-44DD52CD333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58" name="Straight Connector 537">
            <a:extLst>
              <a:ext uri="{FF2B5EF4-FFF2-40B4-BE49-F238E27FC236}">
                <a16:creationId xmlns:a16="http://schemas.microsoft.com/office/drawing/2014/main" id="{C2347D9E-0335-C69F-2C66-7C2DBDD92F6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959" name="Group 1008">
          <a:extLst>
            <a:ext uri="{FF2B5EF4-FFF2-40B4-BE49-F238E27FC236}">
              <a16:creationId xmlns:a16="http://schemas.microsoft.com/office/drawing/2014/main" id="{69C1A858-5A5C-470E-A1AA-3CC1BC87DA29}"/>
            </a:ext>
          </a:extLst>
        </xdr:cNvPr>
        <xdr:cNvGrpSpPr>
          <a:grpSpLocks/>
        </xdr:cNvGrpSpPr>
      </xdr:nvGrpSpPr>
      <xdr:grpSpPr bwMode="auto">
        <a:xfrm>
          <a:off x="1803400" y="23987125"/>
          <a:ext cx="0" cy="104775"/>
          <a:chOff x="5475762" y="47760700"/>
          <a:chExt cx="314325" cy="230209"/>
        </a:xfrm>
      </xdr:grpSpPr>
      <xdr:cxnSp macro="">
        <xdr:nvCxnSpPr>
          <xdr:cNvPr id="2960" name="Straight Connector 2959">
            <a:extLst>
              <a:ext uri="{FF2B5EF4-FFF2-40B4-BE49-F238E27FC236}">
                <a16:creationId xmlns:a16="http://schemas.microsoft.com/office/drawing/2014/main" id="{CBE17610-F4F0-D6E5-27F7-65E4251FE8B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961" name="Straight Connector 529">
            <a:extLst>
              <a:ext uri="{FF2B5EF4-FFF2-40B4-BE49-F238E27FC236}">
                <a16:creationId xmlns:a16="http://schemas.microsoft.com/office/drawing/2014/main" id="{47E2D9AB-157A-CFF8-36D8-C9A42FF4659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962" name="Straight Connector 531">
            <a:extLst>
              <a:ext uri="{FF2B5EF4-FFF2-40B4-BE49-F238E27FC236}">
                <a16:creationId xmlns:a16="http://schemas.microsoft.com/office/drawing/2014/main" id="{DA93CE2D-1138-44C6-0806-B8AA17BCBCB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963" name="Straight Connector 533">
            <a:extLst>
              <a:ext uri="{FF2B5EF4-FFF2-40B4-BE49-F238E27FC236}">
                <a16:creationId xmlns:a16="http://schemas.microsoft.com/office/drawing/2014/main" id="{226FAA3E-AFED-5A79-67E3-F24805DEC12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64" name="Straight Connector 535">
            <a:extLst>
              <a:ext uri="{FF2B5EF4-FFF2-40B4-BE49-F238E27FC236}">
                <a16:creationId xmlns:a16="http://schemas.microsoft.com/office/drawing/2014/main" id="{A6B9C118-0923-1B1C-ACEF-08857D43432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65" name="Straight Connector 537">
            <a:extLst>
              <a:ext uri="{FF2B5EF4-FFF2-40B4-BE49-F238E27FC236}">
                <a16:creationId xmlns:a16="http://schemas.microsoft.com/office/drawing/2014/main" id="{9F438454-5851-42B2-6F13-4272B8E2206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966" name="Group 1008">
          <a:extLst>
            <a:ext uri="{FF2B5EF4-FFF2-40B4-BE49-F238E27FC236}">
              <a16:creationId xmlns:a16="http://schemas.microsoft.com/office/drawing/2014/main" id="{2975B95B-2A32-47DA-858C-F4D7173B346C}"/>
            </a:ext>
          </a:extLst>
        </xdr:cNvPr>
        <xdr:cNvGrpSpPr>
          <a:grpSpLocks/>
        </xdr:cNvGrpSpPr>
      </xdr:nvGrpSpPr>
      <xdr:grpSpPr bwMode="auto">
        <a:xfrm>
          <a:off x="1803400" y="23987125"/>
          <a:ext cx="0" cy="104775"/>
          <a:chOff x="5475762" y="47760700"/>
          <a:chExt cx="314325" cy="230209"/>
        </a:xfrm>
      </xdr:grpSpPr>
      <xdr:cxnSp macro="">
        <xdr:nvCxnSpPr>
          <xdr:cNvPr id="2967" name="Straight Connector 2966">
            <a:extLst>
              <a:ext uri="{FF2B5EF4-FFF2-40B4-BE49-F238E27FC236}">
                <a16:creationId xmlns:a16="http://schemas.microsoft.com/office/drawing/2014/main" id="{508BA83B-A655-FC0A-626E-529FA2C101A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968" name="Straight Connector 529">
            <a:extLst>
              <a:ext uri="{FF2B5EF4-FFF2-40B4-BE49-F238E27FC236}">
                <a16:creationId xmlns:a16="http://schemas.microsoft.com/office/drawing/2014/main" id="{163081F3-0539-E26E-B37A-0164CB43D79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969" name="Straight Connector 531">
            <a:extLst>
              <a:ext uri="{FF2B5EF4-FFF2-40B4-BE49-F238E27FC236}">
                <a16:creationId xmlns:a16="http://schemas.microsoft.com/office/drawing/2014/main" id="{75FE88CA-B60E-D5E5-F0F8-E3583B1EB0A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970" name="Straight Connector 533">
            <a:extLst>
              <a:ext uri="{FF2B5EF4-FFF2-40B4-BE49-F238E27FC236}">
                <a16:creationId xmlns:a16="http://schemas.microsoft.com/office/drawing/2014/main" id="{23F5A93C-BD07-D3A9-F896-3CDE8CB2400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71" name="Straight Connector 535">
            <a:extLst>
              <a:ext uri="{FF2B5EF4-FFF2-40B4-BE49-F238E27FC236}">
                <a16:creationId xmlns:a16="http://schemas.microsoft.com/office/drawing/2014/main" id="{237415E0-14F9-EF14-66DA-C6474F010CA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72" name="Straight Connector 537">
            <a:extLst>
              <a:ext uri="{FF2B5EF4-FFF2-40B4-BE49-F238E27FC236}">
                <a16:creationId xmlns:a16="http://schemas.microsoft.com/office/drawing/2014/main" id="{4E644B40-7824-2A9A-ECD7-20E671F52170}"/>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973" name="Group 1008">
          <a:extLst>
            <a:ext uri="{FF2B5EF4-FFF2-40B4-BE49-F238E27FC236}">
              <a16:creationId xmlns:a16="http://schemas.microsoft.com/office/drawing/2014/main" id="{A9AA6366-8A74-4B30-AD2D-C6C30C4DB37B}"/>
            </a:ext>
          </a:extLst>
        </xdr:cNvPr>
        <xdr:cNvGrpSpPr>
          <a:grpSpLocks/>
        </xdr:cNvGrpSpPr>
      </xdr:nvGrpSpPr>
      <xdr:grpSpPr bwMode="auto">
        <a:xfrm>
          <a:off x="1803400" y="23987125"/>
          <a:ext cx="0" cy="104775"/>
          <a:chOff x="5475762" y="47760700"/>
          <a:chExt cx="314325" cy="230209"/>
        </a:xfrm>
      </xdr:grpSpPr>
      <xdr:cxnSp macro="">
        <xdr:nvCxnSpPr>
          <xdr:cNvPr id="2974" name="Straight Connector 2973">
            <a:extLst>
              <a:ext uri="{FF2B5EF4-FFF2-40B4-BE49-F238E27FC236}">
                <a16:creationId xmlns:a16="http://schemas.microsoft.com/office/drawing/2014/main" id="{D6700186-21F4-6EBA-C426-AFB111A81AF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975" name="Straight Connector 529">
            <a:extLst>
              <a:ext uri="{FF2B5EF4-FFF2-40B4-BE49-F238E27FC236}">
                <a16:creationId xmlns:a16="http://schemas.microsoft.com/office/drawing/2014/main" id="{57DD9658-BC20-6F49-FBDD-0EB7847AF964}"/>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976" name="Straight Connector 531">
            <a:extLst>
              <a:ext uri="{FF2B5EF4-FFF2-40B4-BE49-F238E27FC236}">
                <a16:creationId xmlns:a16="http://schemas.microsoft.com/office/drawing/2014/main" id="{716CC5DA-B213-BE19-592F-E095B5CE163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977" name="Straight Connector 533">
            <a:extLst>
              <a:ext uri="{FF2B5EF4-FFF2-40B4-BE49-F238E27FC236}">
                <a16:creationId xmlns:a16="http://schemas.microsoft.com/office/drawing/2014/main" id="{14AC43CE-2737-4B57-DD7D-1CACDE03288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78" name="Straight Connector 535">
            <a:extLst>
              <a:ext uri="{FF2B5EF4-FFF2-40B4-BE49-F238E27FC236}">
                <a16:creationId xmlns:a16="http://schemas.microsoft.com/office/drawing/2014/main" id="{B0487880-A69C-5930-989E-E2434B54BAD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79" name="Straight Connector 537">
            <a:extLst>
              <a:ext uri="{FF2B5EF4-FFF2-40B4-BE49-F238E27FC236}">
                <a16:creationId xmlns:a16="http://schemas.microsoft.com/office/drawing/2014/main" id="{E1410CBD-D60E-E8CF-961F-06E1E0E6DB0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980" name="Group 1008">
          <a:extLst>
            <a:ext uri="{FF2B5EF4-FFF2-40B4-BE49-F238E27FC236}">
              <a16:creationId xmlns:a16="http://schemas.microsoft.com/office/drawing/2014/main" id="{1F1E05E9-F859-44E6-8137-7EF67277F0DE}"/>
            </a:ext>
          </a:extLst>
        </xdr:cNvPr>
        <xdr:cNvGrpSpPr>
          <a:grpSpLocks/>
        </xdr:cNvGrpSpPr>
      </xdr:nvGrpSpPr>
      <xdr:grpSpPr bwMode="auto">
        <a:xfrm>
          <a:off x="1803400" y="23987125"/>
          <a:ext cx="0" cy="104775"/>
          <a:chOff x="5475762" y="47760700"/>
          <a:chExt cx="314325" cy="230209"/>
        </a:xfrm>
      </xdr:grpSpPr>
      <xdr:cxnSp macro="">
        <xdr:nvCxnSpPr>
          <xdr:cNvPr id="2981" name="Straight Connector 2980">
            <a:extLst>
              <a:ext uri="{FF2B5EF4-FFF2-40B4-BE49-F238E27FC236}">
                <a16:creationId xmlns:a16="http://schemas.microsoft.com/office/drawing/2014/main" id="{8AA487AD-2DA3-E0F2-3191-8CC71548486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982" name="Straight Connector 529">
            <a:extLst>
              <a:ext uri="{FF2B5EF4-FFF2-40B4-BE49-F238E27FC236}">
                <a16:creationId xmlns:a16="http://schemas.microsoft.com/office/drawing/2014/main" id="{758D0642-1AF5-4A41-657B-EDA59CE7A1A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983" name="Straight Connector 531">
            <a:extLst>
              <a:ext uri="{FF2B5EF4-FFF2-40B4-BE49-F238E27FC236}">
                <a16:creationId xmlns:a16="http://schemas.microsoft.com/office/drawing/2014/main" id="{231C52D1-08FA-1E8A-EF8C-A450D25A23C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984" name="Straight Connector 533">
            <a:extLst>
              <a:ext uri="{FF2B5EF4-FFF2-40B4-BE49-F238E27FC236}">
                <a16:creationId xmlns:a16="http://schemas.microsoft.com/office/drawing/2014/main" id="{EC391412-A126-2003-83B1-791CE7958EC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85" name="Straight Connector 535">
            <a:extLst>
              <a:ext uri="{FF2B5EF4-FFF2-40B4-BE49-F238E27FC236}">
                <a16:creationId xmlns:a16="http://schemas.microsoft.com/office/drawing/2014/main" id="{CF77F016-DB09-A193-B357-0CB45F029D6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86" name="Straight Connector 537">
            <a:extLst>
              <a:ext uri="{FF2B5EF4-FFF2-40B4-BE49-F238E27FC236}">
                <a16:creationId xmlns:a16="http://schemas.microsoft.com/office/drawing/2014/main" id="{3879D0F4-6655-8D5F-54A1-91097D5D7A14}"/>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987" name="Group 1008">
          <a:extLst>
            <a:ext uri="{FF2B5EF4-FFF2-40B4-BE49-F238E27FC236}">
              <a16:creationId xmlns:a16="http://schemas.microsoft.com/office/drawing/2014/main" id="{E74A9C67-AF8F-4982-BC81-C24A30991BCD}"/>
            </a:ext>
          </a:extLst>
        </xdr:cNvPr>
        <xdr:cNvGrpSpPr>
          <a:grpSpLocks/>
        </xdr:cNvGrpSpPr>
      </xdr:nvGrpSpPr>
      <xdr:grpSpPr bwMode="auto">
        <a:xfrm>
          <a:off x="1803400" y="23987125"/>
          <a:ext cx="0" cy="104775"/>
          <a:chOff x="5475762" y="47760700"/>
          <a:chExt cx="314325" cy="230209"/>
        </a:xfrm>
      </xdr:grpSpPr>
      <xdr:cxnSp macro="">
        <xdr:nvCxnSpPr>
          <xdr:cNvPr id="2988" name="Straight Connector 2987">
            <a:extLst>
              <a:ext uri="{FF2B5EF4-FFF2-40B4-BE49-F238E27FC236}">
                <a16:creationId xmlns:a16="http://schemas.microsoft.com/office/drawing/2014/main" id="{0D7E08FC-3130-50C6-8B84-6C35630116F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989" name="Straight Connector 529">
            <a:extLst>
              <a:ext uri="{FF2B5EF4-FFF2-40B4-BE49-F238E27FC236}">
                <a16:creationId xmlns:a16="http://schemas.microsoft.com/office/drawing/2014/main" id="{F7712B12-917E-2124-1251-CE1647884034}"/>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990" name="Straight Connector 531">
            <a:extLst>
              <a:ext uri="{FF2B5EF4-FFF2-40B4-BE49-F238E27FC236}">
                <a16:creationId xmlns:a16="http://schemas.microsoft.com/office/drawing/2014/main" id="{8BBA50EB-CE3A-CAAB-BB62-3C6B365240F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991" name="Straight Connector 533">
            <a:extLst>
              <a:ext uri="{FF2B5EF4-FFF2-40B4-BE49-F238E27FC236}">
                <a16:creationId xmlns:a16="http://schemas.microsoft.com/office/drawing/2014/main" id="{6B516572-279D-6499-6D54-CD6BA1F609C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92" name="Straight Connector 535">
            <a:extLst>
              <a:ext uri="{FF2B5EF4-FFF2-40B4-BE49-F238E27FC236}">
                <a16:creationId xmlns:a16="http://schemas.microsoft.com/office/drawing/2014/main" id="{9E151666-0DA3-4345-FE6D-CDE5D2806BF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93" name="Straight Connector 537">
            <a:extLst>
              <a:ext uri="{FF2B5EF4-FFF2-40B4-BE49-F238E27FC236}">
                <a16:creationId xmlns:a16="http://schemas.microsoft.com/office/drawing/2014/main" id="{519E02C8-C073-654A-F7C8-873BEBBB3124}"/>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2994" name="Group 1008">
          <a:extLst>
            <a:ext uri="{FF2B5EF4-FFF2-40B4-BE49-F238E27FC236}">
              <a16:creationId xmlns:a16="http://schemas.microsoft.com/office/drawing/2014/main" id="{519A18D2-30FA-4A58-9B8D-6110762E1D24}"/>
            </a:ext>
          </a:extLst>
        </xdr:cNvPr>
        <xdr:cNvGrpSpPr>
          <a:grpSpLocks/>
        </xdr:cNvGrpSpPr>
      </xdr:nvGrpSpPr>
      <xdr:grpSpPr bwMode="auto">
        <a:xfrm>
          <a:off x="1803400" y="23987125"/>
          <a:ext cx="0" cy="104775"/>
          <a:chOff x="5475762" y="47760700"/>
          <a:chExt cx="314325" cy="230209"/>
        </a:xfrm>
      </xdr:grpSpPr>
      <xdr:cxnSp macro="">
        <xdr:nvCxnSpPr>
          <xdr:cNvPr id="2995" name="Straight Connector 2994">
            <a:extLst>
              <a:ext uri="{FF2B5EF4-FFF2-40B4-BE49-F238E27FC236}">
                <a16:creationId xmlns:a16="http://schemas.microsoft.com/office/drawing/2014/main" id="{69CC0B08-6591-859B-EB1F-946D4AD4D62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996" name="Straight Connector 529">
            <a:extLst>
              <a:ext uri="{FF2B5EF4-FFF2-40B4-BE49-F238E27FC236}">
                <a16:creationId xmlns:a16="http://schemas.microsoft.com/office/drawing/2014/main" id="{C1E398F6-CC49-BE15-5D99-2A78DFE0BDC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2997" name="Straight Connector 531">
            <a:extLst>
              <a:ext uri="{FF2B5EF4-FFF2-40B4-BE49-F238E27FC236}">
                <a16:creationId xmlns:a16="http://schemas.microsoft.com/office/drawing/2014/main" id="{94765740-BB83-B112-1AD5-8D01B6B4406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2998" name="Straight Connector 533">
            <a:extLst>
              <a:ext uri="{FF2B5EF4-FFF2-40B4-BE49-F238E27FC236}">
                <a16:creationId xmlns:a16="http://schemas.microsoft.com/office/drawing/2014/main" id="{F63C2AFD-FD3F-39A8-C1E5-A82740704F0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2999" name="Straight Connector 535">
            <a:extLst>
              <a:ext uri="{FF2B5EF4-FFF2-40B4-BE49-F238E27FC236}">
                <a16:creationId xmlns:a16="http://schemas.microsoft.com/office/drawing/2014/main" id="{A30E354D-9DA7-FBB0-355A-36867D9AB36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000" name="Straight Connector 537">
            <a:extLst>
              <a:ext uri="{FF2B5EF4-FFF2-40B4-BE49-F238E27FC236}">
                <a16:creationId xmlns:a16="http://schemas.microsoft.com/office/drawing/2014/main" id="{19EF97C2-8337-0560-8EC7-E87A3EDCE1C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6</xdr:col>
      <xdr:colOff>0</xdr:colOff>
      <xdr:row>120</xdr:row>
      <xdr:rowOff>104775</xdr:rowOff>
    </xdr:from>
    <xdr:to>
      <xdr:col>6</xdr:col>
      <xdr:colOff>0</xdr:colOff>
      <xdr:row>121</xdr:row>
      <xdr:rowOff>19050</xdr:rowOff>
    </xdr:to>
    <xdr:grpSp>
      <xdr:nvGrpSpPr>
        <xdr:cNvPr id="3001" name="Group 1008">
          <a:extLst>
            <a:ext uri="{FF2B5EF4-FFF2-40B4-BE49-F238E27FC236}">
              <a16:creationId xmlns:a16="http://schemas.microsoft.com/office/drawing/2014/main" id="{C2A75560-EAD2-4A4A-924E-48AA5186785D}"/>
            </a:ext>
          </a:extLst>
        </xdr:cNvPr>
        <xdr:cNvGrpSpPr>
          <a:grpSpLocks/>
        </xdr:cNvGrpSpPr>
      </xdr:nvGrpSpPr>
      <xdr:grpSpPr bwMode="auto">
        <a:xfrm>
          <a:off x="1803400" y="23987125"/>
          <a:ext cx="0" cy="104775"/>
          <a:chOff x="5475762" y="47760700"/>
          <a:chExt cx="314325" cy="230209"/>
        </a:xfrm>
      </xdr:grpSpPr>
      <xdr:cxnSp macro="">
        <xdr:nvCxnSpPr>
          <xdr:cNvPr id="3002" name="Straight Connector 3001">
            <a:extLst>
              <a:ext uri="{FF2B5EF4-FFF2-40B4-BE49-F238E27FC236}">
                <a16:creationId xmlns:a16="http://schemas.microsoft.com/office/drawing/2014/main" id="{56D71C49-9E7B-3D55-CC33-18BB3693AE1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003" name="Straight Connector 529">
            <a:extLst>
              <a:ext uri="{FF2B5EF4-FFF2-40B4-BE49-F238E27FC236}">
                <a16:creationId xmlns:a16="http://schemas.microsoft.com/office/drawing/2014/main" id="{248CACF6-6CAC-206C-A395-178B453A35B4}"/>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004" name="Straight Connector 531">
            <a:extLst>
              <a:ext uri="{FF2B5EF4-FFF2-40B4-BE49-F238E27FC236}">
                <a16:creationId xmlns:a16="http://schemas.microsoft.com/office/drawing/2014/main" id="{A7B7FB0F-67EB-5ADB-F415-BA83B49B659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005" name="Straight Connector 533">
            <a:extLst>
              <a:ext uri="{FF2B5EF4-FFF2-40B4-BE49-F238E27FC236}">
                <a16:creationId xmlns:a16="http://schemas.microsoft.com/office/drawing/2014/main" id="{89A6D9D9-5610-8E57-00CF-8B5FA996C30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006" name="Straight Connector 535">
            <a:extLst>
              <a:ext uri="{FF2B5EF4-FFF2-40B4-BE49-F238E27FC236}">
                <a16:creationId xmlns:a16="http://schemas.microsoft.com/office/drawing/2014/main" id="{0730C60B-9659-F8F4-BF83-FFD0A164FC9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007" name="Straight Connector 537">
            <a:extLst>
              <a:ext uri="{FF2B5EF4-FFF2-40B4-BE49-F238E27FC236}">
                <a16:creationId xmlns:a16="http://schemas.microsoft.com/office/drawing/2014/main" id="{F9E1ACE4-EE51-2068-9AFD-EDDBC1BC332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16</xdr:col>
      <xdr:colOff>0</xdr:colOff>
      <xdr:row>117</xdr:row>
      <xdr:rowOff>57150</xdr:rowOff>
    </xdr:from>
    <xdr:to>
      <xdr:col>17</xdr:col>
      <xdr:colOff>0</xdr:colOff>
      <xdr:row>119</xdr:row>
      <xdr:rowOff>0</xdr:rowOff>
    </xdr:to>
    <xdr:sp macro="" textlink="">
      <xdr:nvSpPr>
        <xdr:cNvPr id="3008" name="AutoShape 46">
          <a:extLst>
            <a:ext uri="{FF2B5EF4-FFF2-40B4-BE49-F238E27FC236}">
              <a16:creationId xmlns:a16="http://schemas.microsoft.com/office/drawing/2014/main" id="{89788C02-7D4F-4EA9-AF6B-ECB48BBC2CF5}"/>
            </a:ext>
          </a:extLst>
        </xdr:cNvPr>
        <xdr:cNvSpPr>
          <a:spLocks noChangeArrowheads="1"/>
        </xdr:cNvSpPr>
      </xdr:nvSpPr>
      <xdr:spPr bwMode="auto">
        <a:xfrm>
          <a:off x="4895850" y="2239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117</xdr:row>
      <xdr:rowOff>57150</xdr:rowOff>
    </xdr:from>
    <xdr:to>
      <xdr:col>19</xdr:col>
      <xdr:colOff>0</xdr:colOff>
      <xdr:row>119</xdr:row>
      <xdr:rowOff>0</xdr:rowOff>
    </xdr:to>
    <xdr:sp macro="" textlink="">
      <xdr:nvSpPr>
        <xdr:cNvPr id="3009" name="AutoShape 46">
          <a:extLst>
            <a:ext uri="{FF2B5EF4-FFF2-40B4-BE49-F238E27FC236}">
              <a16:creationId xmlns:a16="http://schemas.microsoft.com/office/drawing/2014/main" id="{BF4832D6-BA93-476E-8AC4-028D4399750D}"/>
            </a:ext>
          </a:extLst>
        </xdr:cNvPr>
        <xdr:cNvSpPr>
          <a:spLocks noChangeArrowheads="1"/>
        </xdr:cNvSpPr>
      </xdr:nvSpPr>
      <xdr:spPr bwMode="auto">
        <a:xfrm>
          <a:off x="5467350" y="2239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117</xdr:row>
      <xdr:rowOff>57150</xdr:rowOff>
    </xdr:from>
    <xdr:to>
      <xdr:col>21</xdr:col>
      <xdr:colOff>0</xdr:colOff>
      <xdr:row>119</xdr:row>
      <xdr:rowOff>0</xdr:rowOff>
    </xdr:to>
    <xdr:sp macro="" textlink="">
      <xdr:nvSpPr>
        <xdr:cNvPr id="3010" name="AutoShape 46">
          <a:extLst>
            <a:ext uri="{FF2B5EF4-FFF2-40B4-BE49-F238E27FC236}">
              <a16:creationId xmlns:a16="http://schemas.microsoft.com/office/drawing/2014/main" id="{5C79B5A8-C2E5-4B2E-9E20-7FB56C9144CE}"/>
            </a:ext>
          </a:extLst>
        </xdr:cNvPr>
        <xdr:cNvSpPr>
          <a:spLocks noChangeArrowheads="1"/>
        </xdr:cNvSpPr>
      </xdr:nvSpPr>
      <xdr:spPr bwMode="auto">
        <a:xfrm>
          <a:off x="6038850" y="22393275"/>
          <a:ext cx="285750" cy="323850"/>
        </a:xfrm>
        <a:prstGeom prst="triangle">
          <a:avLst>
            <a:gd name="adj" fmla="val 50000"/>
          </a:avLst>
        </a:prstGeom>
        <a:solidFill>
          <a:srgbClr val="FF000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117</xdr:row>
      <xdr:rowOff>57150</xdr:rowOff>
    </xdr:from>
    <xdr:to>
      <xdr:col>23</xdr:col>
      <xdr:colOff>0</xdr:colOff>
      <xdr:row>119</xdr:row>
      <xdr:rowOff>0</xdr:rowOff>
    </xdr:to>
    <xdr:sp macro="" textlink="">
      <xdr:nvSpPr>
        <xdr:cNvPr id="3011" name="AutoShape 46">
          <a:extLst>
            <a:ext uri="{FF2B5EF4-FFF2-40B4-BE49-F238E27FC236}">
              <a16:creationId xmlns:a16="http://schemas.microsoft.com/office/drawing/2014/main" id="{1BCE8990-E6E1-4A08-954B-2541F421ED47}"/>
            </a:ext>
          </a:extLst>
        </xdr:cNvPr>
        <xdr:cNvSpPr>
          <a:spLocks noChangeArrowheads="1"/>
        </xdr:cNvSpPr>
      </xdr:nvSpPr>
      <xdr:spPr bwMode="auto">
        <a:xfrm>
          <a:off x="6610350" y="2239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24</xdr:col>
      <xdr:colOff>0</xdr:colOff>
      <xdr:row>117</xdr:row>
      <xdr:rowOff>57150</xdr:rowOff>
    </xdr:from>
    <xdr:to>
      <xdr:col>25</xdr:col>
      <xdr:colOff>0</xdr:colOff>
      <xdr:row>119</xdr:row>
      <xdr:rowOff>0</xdr:rowOff>
    </xdr:to>
    <xdr:sp macro="" textlink="">
      <xdr:nvSpPr>
        <xdr:cNvPr id="3012" name="AutoShape 46">
          <a:extLst>
            <a:ext uri="{FF2B5EF4-FFF2-40B4-BE49-F238E27FC236}">
              <a16:creationId xmlns:a16="http://schemas.microsoft.com/office/drawing/2014/main" id="{0254ACBC-5566-463F-AF25-D9E9F56C567E}"/>
            </a:ext>
          </a:extLst>
        </xdr:cNvPr>
        <xdr:cNvSpPr>
          <a:spLocks noChangeArrowheads="1"/>
        </xdr:cNvSpPr>
      </xdr:nvSpPr>
      <xdr:spPr bwMode="auto">
        <a:xfrm>
          <a:off x="7181850" y="2239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303659</xdr:colOff>
      <xdr:row>117</xdr:row>
      <xdr:rowOff>57034</xdr:rowOff>
    </xdr:from>
    <xdr:to>
      <xdr:col>29</xdr:col>
      <xdr:colOff>0</xdr:colOff>
      <xdr:row>119</xdr:row>
      <xdr:rowOff>1977</xdr:rowOff>
    </xdr:to>
    <xdr:sp macro="" textlink="">
      <xdr:nvSpPr>
        <xdr:cNvPr id="3013" name="AutoShape 46">
          <a:extLst>
            <a:ext uri="{FF2B5EF4-FFF2-40B4-BE49-F238E27FC236}">
              <a16:creationId xmlns:a16="http://schemas.microsoft.com/office/drawing/2014/main" id="{4371949B-D37D-4505-BFA4-B62DB0A8F5C9}"/>
            </a:ext>
          </a:extLst>
        </xdr:cNvPr>
        <xdr:cNvSpPr>
          <a:spLocks noChangeArrowheads="1"/>
        </xdr:cNvSpPr>
      </xdr:nvSpPr>
      <xdr:spPr bwMode="auto">
        <a:xfrm>
          <a:off x="8963633" y="23675146"/>
          <a:ext cx="347540" cy="333719"/>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30</xdr:col>
      <xdr:colOff>0</xdr:colOff>
      <xdr:row>117</xdr:row>
      <xdr:rowOff>57150</xdr:rowOff>
    </xdr:from>
    <xdr:to>
      <xdr:col>31</xdr:col>
      <xdr:colOff>0</xdr:colOff>
      <xdr:row>119</xdr:row>
      <xdr:rowOff>0</xdr:rowOff>
    </xdr:to>
    <xdr:sp macro="" textlink="">
      <xdr:nvSpPr>
        <xdr:cNvPr id="3014" name="AutoShape 46">
          <a:extLst>
            <a:ext uri="{FF2B5EF4-FFF2-40B4-BE49-F238E27FC236}">
              <a16:creationId xmlns:a16="http://schemas.microsoft.com/office/drawing/2014/main" id="{345486F5-7261-409C-9E1D-CAF5D2640966}"/>
            </a:ext>
          </a:extLst>
        </xdr:cNvPr>
        <xdr:cNvSpPr>
          <a:spLocks noChangeArrowheads="1"/>
        </xdr:cNvSpPr>
      </xdr:nvSpPr>
      <xdr:spPr bwMode="auto">
        <a:xfrm>
          <a:off x="8953500" y="2239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32</xdr:col>
      <xdr:colOff>0</xdr:colOff>
      <xdr:row>117</xdr:row>
      <xdr:rowOff>57150</xdr:rowOff>
    </xdr:from>
    <xdr:to>
      <xdr:col>33</xdr:col>
      <xdr:colOff>0</xdr:colOff>
      <xdr:row>119</xdr:row>
      <xdr:rowOff>0</xdr:rowOff>
    </xdr:to>
    <xdr:sp macro="" textlink="">
      <xdr:nvSpPr>
        <xdr:cNvPr id="3015" name="AutoShape 46">
          <a:extLst>
            <a:ext uri="{FF2B5EF4-FFF2-40B4-BE49-F238E27FC236}">
              <a16:creationId xmlns:a16="http://schemas.microsoft.com/office/drawing/2014/main" id="{E7B00F43-F572-4F01-AF45-3E5D9FD4F67B}"/>
            </a:ext>
          </a:extLst>
        </xdr:cNvPr>
        <xdr:cNvSpPr>
          <a:spLocks noChangeArrowheads="1"/>
        </xdr:cNvSpPr>
      </xdr:nvSpPr>
      <xdr:spPr bwMode="auto">
        <a:xfrm>
          <a:off x="9525000" y="2239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34</xdr:col>
      <xdr:colOff>0</xdr:colOff>
      <xdr:row>117</xdr:row>
      <xdr:rowOff>57150</xdr:rowOff>
    </xdr:from>
    <xdr:to>
      <xdr:col>35</xdr:col>
      <xdr:colOff>0</xdr:colOff>
      <xdr:row>119</xdr:row>
      <xdr:rowOff>0</xdr:rowOff>
    </xdr:to>
    <xdr:sp macro="" textlink="">
      <xdr:nvSpPr>
        <xdr:cNvPr id="3016" name="AutoShape 46">
          <a:extLst>
            <a:ext uri="{FF2B5EF4-FFF2-40B4-BE49-F238E27FC236}">
              <a16:creationId xmlns:a16="http://schemas.microsoft.com/office/drawing/2014/main" id="{9B877FBA-EB0B-4383-9AA9-984F70C3B160}"/>
            </a:ext>
          </a:extLst>
        </xdr:cNvPr>
        <xdr:cNvSpPr>
          <a:spLocks noChangeArrowheads="1"/>
        </xdr:cNvSpPr>
      </xdr:nvSpPr>
      <xdr:spPr bwMode="auto">
        <a:xfrm>
          <a:off x="10096500" y="2239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36</xdr:col>
      <xdr:colOff>0</xdr:colOff>
      <xdr:row>117</xdr:row>
      <xdr:rowOff>57150</xdr:rowOff>
    </xdr:from>
    <xdr:to>
      <xdr:col>37</xdr:col>
      <xdr:colOff>0</xdr:colOff>
      <xdr:row>119</xdr:row>
      <xdr:rowOff>0</xdr:rowOff>
    </xdr:to>
    <xdr:sp macro="" textlink="">
      <xdr:nvSpPr>
        <xdr:cNvPr id="3017" name="AutoShape 46">
          <a:extLst>
            <a:ext uri="{FF2B5EF4-FFF2-40B4-BE49-F238E27FC236}">
              <a16:creationId xmlns:a16="http://schemas.microsoft.com/office/drawing/2014/main" id="{A51E1425-D2B4-4D49-A073-034994743A7F}"/>
            </a:ext>
          </a:extLst>
        </xdr:cNvPr>
        <xdr:cNvSpPr>
          <a:spLocks noChangeArrowheads="1"/>
        </xdr:cNvSpPr>
      </xdr:nvSpPr>
      <xdr:spPr bwMode="auto">
        <a:xfrm>
          <a:off x="10668000" y="2239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38</xdr:col>
      <xdr:colOff>0</xdr:colOff>
      <xdr:row>117</xdr:row>
      <xdr:rowOff>57150</xdr:rowOff>
    </xdr:from>
    <xdr:to>
      <xdr:col>39</xdr:col>
      <xdr:colOff>0</xdr:colOff>
      <xdr:row>119</xdr:row>
      <xdr:rowOff>0</xdr:rowOff>
    </xdr:to>
    <xdr:sp macro="" textlink="">
      <xdr:nvSpPr>
        <xdr:cNvPr id="3018" name="AutoShape 46">
          <a:extLst>
            <a:ext uri="{FF2B5EF4-FFF2-40B4-BE49-F238E27FC236}">
              <a16:creationId xmlns:a16="http://schemas.microsoft.com/office/drawing/2014/main" id="{80678B77-D05E-43D7-B8D9-AF8734E9EF5F}"/>
            </a:ext>
          </a:extLst>
        </xdr:cNvPr>
        <xdr:cNvSpPr>
          <a:spLocks noChangeArrowheads="1"/>
        </xdr:cNvSpPr>
      </xdr:nvSpPr>
      <xdr:spPr bwMode="auto">
        <a:xfrm>
          <a:off x="11239500" y="2239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40</xdr:col>
      <xdr:colOff>0</xdr:colOff>
      <xdr:row>117</xdr:row>
      <xdr:rowOff>57150</xdr:rowOff>
    </xdr:from>
    <xdr:to>
      <xdr:col>41</xdr:col>
      <xdr:colOff>0</xdr:colOff>
      <xdr:row>119</xdr:row>
      <xdr:rowOff>0</xdr:rowOff>
    </xdr:to>
    <xdr:sp macro="" textlink="">
      <xdr:nvSpPr>
        <xdr:cNvPr id="3019" name="AutoShape 46">
          <a:extLst>
            <a:ext uri="{FF2B5EF4-FFF2-40B4-BE49-F238E27FC236}">
              <a16:creationId xmlns:a16="http://schemas.microsoft.com/office/drawing/2014/main" id="{427B73EE-2715-4242-87C7-D3E25303F48D}"/>
            </a:ext>
          </a:extLst>
        </xdr:cNvPr>
        <xdr:cNvSpPr>
          <a:spLocks noChangeArrowheads="1"/>
        </xdr:cNvSpPr>
      </xdr:nvSpPr>
      <xdr:spPr bwMode="auto">
        <a:xfrm>
          <a:off x="11811000" y="2239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117</xdr:row>
      <xdr:rowOff>57150</xdr:rowOff>
    </xdr:from>
    <xdr:to>
      <xdr:col>11</xdr:col>
      <xdr:colOff>0</xdr:colOff>
      <xdr:row>119</xdr:row>
      <xdr:rowOff>0</xdr:rowOff>
    </xdr:to>
    <xdr:sp macro="" textlink="">
      <xdr:nvSpPr>
        <xdr:cNvPr id="3020" name="AutoShape 46">
          <a:extLst>
            <a:ext uri="{FF2B5EF4-FFF2-40B4-BE49-F238E27FC236}">
              <a16:creationId xmlns:a16="http://schemas.microsoft.com/office/drawing/2014/main" id="{C5D9C872-97FC-4930-8120-69F5D4BC16D9}"/>
            </a:ext>
          </a:extLst>
        </xdr:cNvPr>
        <xdr:cNvSpPr>
          <a:spLocks noChangeArrowheads="1"/>
        </xdr:cNvSpPr>
      </xdr:nvSpPr>
      <xdr:spPr bwMode="auto">
        <a:xfrm>
          <a:off x="3181350" y="2239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117</xdr:row>
      <xdr:rowOff>57150</xdr:rowOff>
    </xdr:from>
    <xdr:to>
      <xdr:col>13</xdr:col>
      <xdr:colOff>0</xdr:colOff>
      <xdr:row>119</xdr:row>
      <xdr:rowOff>0</xdr:rowOff>
    </xdr:to>
    <xdr:sp macro="" textlink="">
      <xdr:nvSpPr>
        <xdr:cNvPr id="3021" name="AutoShape 46">
          <a:extLst>
            <a:ext uri="{FF2B5EF4-FFF2-40B4-BE49-F238E27FC236}">
              <a16:creationId xmlns:a16="http://schemas.microsoft.com/office/drawing/2014/main" id="{42D83CFA-713E-40A0-89D8-B0A9E1DF17A8}"/>
            </a:ext>
          </a:extLst>
        </xdr:cNvPr>
        <xdr:cNvSpPr>
          <a:spLocks noChangeArrowheads="1"/>
        </xdr:cNvSpPr>
      </xdr:nvSpPr>
      <xdr:spPr bwMode="auto">
        <a:xfrm>
          <a:off x="3752850" y="2239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117</xdr:row>
      <xdr:rowOff>57150</xdr:rowOff>
    </xdr:from>
    <xdr:to>
      <xdr:col>15</xdr:col>
      <xdr:colOff>0</xdr:colOff>
      <xdr:row>119</xdr:row>
      <xdr:rowOff>0</xdr:rowOff>
    </xdr:to>
    <xdr:sp macro="" textlink="">
      <xdr:nvSpPr>
        <xdr:cNvPr id="3022" name="AutoShape 46">
          <a:extLst>
            <a:ext uri="{FF2B5EF4-FFF2-40B4-BE49-F238E27FC236}">
              <a16:creationId xmlns:a16="http://schemas.microsoft.com/office/drawing/2014/main" id="{B1455CBF-A951-47E8-96AB-C0874A029794}"/>
            </a:ext>
          </a:extLst>
        </xdr:cNvPr>
        <xdr:cNvSpPr>
          <a:spLocks noChangeArrowheads="1"/>
        </xdr:cNvSpPr>
      </xdr:nvSpPr>
      <xdr:spPr bwMode="auto">
        <a:xfrm>
          <a:off x="4324350" y="2239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8</xdr:col>
      <xdr:colOff>0</xdr:colOff>
      <xdr:row>117</xdr:row>
      <xdr:rowOff>57150</xdr:rowOff>
    </xdr:from>
    <xdr:to>
      <xdr:col>9</xdr:col>
      <xdr:colOff>0</xdr:colOff>
      <xdr:row>119</xdr:row>
      <xdr:rowOff>0</xdr:rowOff>
    </xdr:to>
    <xdr:sp macro="" textlink="">
      <xdr:nvSpPr>
        <xdr:cNvPr id="3023" name="AutoShape 46">
          <a:extLst>
            <a:ext uri="{FF2B5EF4-FFF2-40B4-BE49-F238E27FC236}">
              <a16:creationId xmlns:a16="http://schemas.microsoft.com/office/drawing/2014/main" id="{89E170B9-8AE5-443F-B066-A6CEF95FD7F5}"/>
            </a:ext>
          </a:extLst>
        </xdr:cNvPr>
        <xdr:cNvSpPr>
          <a:spLocks noChangeArrowheads="1"/>
        </xdr:cNvSpPr>
      </xdr:nvSpPr>
      <xdr:spPr bwMode="auto">
        <a:xfrm>
          <a:off x="2409825" y="22393275"/>
          <a:ext cx="48577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6</xdr:col>
      <xdr:colOff>0</xdr:colOff>
      <xdr:row>117</xdr:row>
      <xdr:rowOff>57150</xdr:rowOff>
    </xdr:from>
    <xdr:to>
      <xdr:col>7</xdr:col>
      <xdr:colOff>0</xdr:colOff>
      <xdr:row>119</xdr:row>
      <xdr:rowOff>0</xdr:rowOff>
    </xdr:to>
    <xdr:sp macro="" textlink="">
      <xdr:nvSpPr>
        <xdr:cNvPr id="3024" name="AutoShape 46">
          <a:extLst>
            <a:ext uri="{FF2B5EF4-FFF2-40B4-BE49-F238E27FC236}">
              <a16:creationId xmlns:a16="http://schemas.microsoft.com/office/drawing/2014/main" id="{39FF777A-550B-4B07-AE63-0CC807AC5554}"/>
            </a:ext>
          </a:extLst>
        </xdr:cNvPr>
        <xdr:cNvSpPr>
          <a:spLocks noChangeArrowheads="1"/>
        </xdr:cNvSpPr>
      </xdr:nvSpPr>
      <xdr:spPr bwMode="auto">
        <a:xfrm>
          <a:off x="1819275" y="22393275"/>
          <a:ext cx="352425"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xdr:col>
      <xdr:colOff>0</xdr:colOff>
      <xdr:row>117</xdr:row>
      <xdr:rowOff>57150</xdr:rowOff>
    </xdr:from>
    <xdr:to>
      <xdr:col>5</xdr:col>
      <xdr:colOff>0</xdr:colOff>
      <xdr:row>119</xdr:row>
      <xdr:rowOff>0</xdr:rowOff>
    </xdr:to>
    <xdr:sp macro="" textlink="">
      <xdr:nvSpPr>
        <xdr:cNvPr id="3025" name="AutoShape 46">
          <a:extLst>
            <a:ext uri="{FF2B5EF4-FFF2-40B4-BE49-F238E27FC236}">
              <a16:creationId xmlns:a16="http://schemas.microsoft.com/office/drawing/2014/main" id="{70D02FC1-BE90-4A50-8F0B-B322673C10C6}"/>
            </a:ext>
          </a:extLst>
        </xdr:cNvPr>
        <xdr:cNvSpPr>
          <a:spLocks noChangeArrowheads="1"/>
        </xdr:cNvSpPr>
      </xdr:nvSpPr>
      <xdr:spPr bwMode="auto">
        <a:xfrm>
          <a:off x="1095375" y="22393275"/>
          <a:ext cx="4381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xdr:col>
      <xdr:colOff>0</xdr:colOff>
      <xdr:row>117</xdr:row>
      <xdr:rowOff>57150</xdr:rowOff>
    </xdr:from>
    <xdr:to>
      <xdr:col>3</xdr:col>
      <xdr:colOff>0</xdr:colOff>
      <xdr:row>119</xdr:row>
      <xdr:rowOff>0</xdr:rowOff>
    </xdr:to>
    <xdr:sp macro="" textlink="">
      <xdr:nvSpPr>
        <xdr:cNvPr id="3026" name="AutoShape 46">
          <a:extLst>
            <a:ext uri="{FF2B5EF4-FFF2-40B4-BE49-F238E27FC236}">
              <a16:creationId xmlns:a16="http://schemas.microsoft.com/office/drawing/2014/main" id="{C86CF7B9-234F-4EC0-AAF4-A9F44B2BADE7}"/>
            </a:ext>
          </a:extLst>
        </xdr:cNvPr>
        <xdr:cNvSpPr>
          <a:spLocks noChangeArrowheads="1"/>
        </xdr:cNvSpPr>
      </xdr:nvSpPr>
      <xdr:spPr bwMode="auto">
        <a:xfrm>
          <a:off x="523875" y="22393275"/>
          <a:ext cx="285750"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36</xdr:col>
      <xdr:colOff>23446</xdr:colOff>
      <xdr:row>8</xdr:row>
      <xdr:rowOff>188624</xdr:rowOff>
    </xdr:from>
    <xdr:to>
      <xdr:col>36</xdr:col>
      <xdr:colOff>121374</xdr:colOff>
      <xdr:row>9</xdr:row>
      <xdr:rowOff>167457</xdr:rowOff>
    </xdr:to>
    <xdr:cxnSp macro="">
      <xdr:nvCxnSpPr>
        <xdr:cNvPr id="3027" name="Elbow Connector 55">
          <a:extLst>
            <a:ext uri="{FF2B5EF4-FFF2-40B4-BE49-F238E27FC236}">
              <a16:creationId xmlns:a16="http://schemas.microsoft.com/office/drawing/2014/main" id="{48A2AB95-3B0F-4D0E-B3BC-1EFB07100D2A}"/>
            </a:ext>
          </a:extLst>
        </xdr:cNvPr>
        <xdr:cNvCxnSpPr/>
      </xdr:nvCxnSpPr>
      <xdr:spPr>
        <a:xfrm rot="16200000" flipH="1">
          <a:off x="11812006" y="1817051"/>
          <a:ext cx="171744" cy="9792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25</xdr:col>
      <xdr:colOff>57150</xdr:colOff>
      <xdr:row>3</xdr:row>
      <xdr:rowOff>66675</xdr:rowOff>
    </xdr:from>
    <xdr:to>
      <xdr:col>26</xdr:col>
      <xdr:colOff>180975</xdr:colOff>
      <xdr:row>3</xdr:row>
      <xdr:rowOff>142875</xdr:rowOff>
    </xdr:to>
    <xdr:sp macro="" textlink="">
      <xdr:nvSpPr>
        <xdr:cNvPr id="3028" name="Freeform 10707">
          <a:extLst>
            <a:ext uri="{FF2B5EF4-FFF2-40B4-BE49-F238E27FC236}">
              <a16:creationId xmlns:a16="http://schemas.microsoft.com/office/drawing/2014/main" id="{830FACAA-8D7C-465D-B358-4625D289518F}"/>
            </a:ext>
          </a:extLst>
        </xdr:cNvPr>
        <xdr:cNvSpPr>
          <a:spLocks/>
        </xdr:cNvSpPr>
      </xdr:nvSpPr>
      <xdr:spPr bwMode="auto">
        <a:xfrm>
          <a:off x="7524750" y="742950"/>
          <a:ext cx="409575" cy="762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FF"/>
        </a:solidFill>
        <a:ln w="15875">
          <a:solidFill>
            <a:srgbClr val="000000"/>
          </a:solidFill>
          <a:prstDash val="sysDash"/>
          <a:round/>
          <a:headEnd/>
          <a:tailEnd/>
        </a:ln>
      </xdr:spPr>
    </xdr:sp>
    <xdr:clientData/>
  </xdr:twoCellAnchor>
  <xdr:twoCellAnchor>
    <xdr:from>
      <xdr:col>1</xdr:col>
      <xdr:colOff>114302</xdr:colOff>
      <xdr:row>11</xdr:row>
      <xdr:rowOff>74085</xdr:rowOff>
    </xdr:from>
    <xdr:to>
      <xdr:col>2</xdr:col>
      <xdr:colOff>201083</xdr:colOff>
      <xdr:row>13</xdr:row>
      <xdr:rowOff>31751</xdr:rowOff>
    </xdr:to>
    <xdr:sp macro="" textlink="">
      <xdr:nvSpPr>
        <xdr:cNvPr id="3029" name="Rectangle 3028">
          <a:extLst>
            <a:ext uri="{FF2B5EF4-FFF2-40B4-BE49-F238E27FC236}">
              <a16:creationId xmlns:a16="http://schemas.microsoft.com/office/drawing/2014/main" id="{FBD7A0C6-3D7F-4C5B-896A-E36D31B9CAAD}"/>
            </a:ext>
          </a:extLst>
        </xdr:cNvPr>
        <xdr:cNvSpPr/>
      </xdr:nvSpPr>
      <xdr:spPr>
        <a:xfrm>
          <a:off x="352427" y="2217210"/>
          <a:ext cx="372531" cy="338666"/>
        </a:xfrm>
        <a:prstGeom prst="rect">
          <a:avLst/>
        </a:prstGeom>
        <a:noFill/>
        <a:ln w="28575">
          <a:solidFill>
            <a:srgbClr val="FF0000"/>
          </a:solidFill>
          <a:prstDash val="sysDot"/>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44</xdr:col>
      <xdr:colOff>0</xdr:colOff>
      <xdr:row>85</xdr:row>
      <xdr:rowOff>115137</xdr:rowOff>
    </xdr:from>
    <xdr:to>
      <xdr:col>45</xdr:col>
      <xdr:colOff>0</xdr:colOff>
      <xdr:row>86</xdr:row>
      <xdr:rowOff>186259</xdr:rowOff>
    </xdr:to>
    <xdr:sp macro="" textlink="">
      <xdr:nvSpPr>
        <xdr:cNvPr id="3044" name="AutoShape 46">
          <a:extLst>
            <a:ext uri="{FF2B5EF4-FFF2-40B4-BE49-F238E27FC236}">
              <a16:creationId xmlns:a16="http://schemas.microsoft.com/office/drawing/2014/main" id="{A9E0F7D0-B7E3-4F23-A7BF-AB56735BBFA3}"/>
            </a:ext>
          </a:extLst>
        </xdr:cNvPr>
        <xdr:cNvSpPr>
          <a:spLocks noChangeArrowheads="1"/>
        </xdr:cNvSpPr>
      </xdr:nvSpPr>
      <xdr:spPr bwMode="auto">
        <a:xfrm>
          <a:off x="14036291" y="16841456"/>
          <a:ext cx="366346" cy="259528"/>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xdr:col>
      <xdr:colOff>864</xdr:colOff>
      <xdr:row>101</xdr:row>
      <xdr:rowOff>61771</xdr:rowOff>
    </xdr:from>
    <xdr:to>
      <xdr:col>3</xdr:col>
      <xdr:colOff>864</xdr:colOff>
      <xdr:row>103</xdr:row>
      <xdr:rowOff>734</xdr:rowOff>
    </xdr:to>
    <xdr:sp macro="" textlink="">
      <xdr:nvSpPr>
        <xdr:cNvPr id="3045" name="AutoShape 46">
          <a:extLst>
            <a:ext uri="{FF2B5EF4-FFF2-40B4-BE49-F238E27FC236}">
              <a16:creationId xmlns:a16="http://schemas.microsoft.com/office/drawing/2014/main" id="{BBE996C6-277D-46C0-A572-E3EB60B0F36E}"/>
            </a:ext>
          </a:extLst>
        </xdr:cNvPr>
        <xdr:cNvSpPr>
          <a:spLocks noChangeArrowheads="1"/>
        </xdr:cNvSpPr>
      </xdr:nvSpPr>
      <xdr:spPr bwMode="auto">
        <a:xfrm>
          <a:off x="525711" y="19733812"/>
          <a:ext cx="340179" cy="327738"/>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26</xdr:col>
      <xdr:colOff>0</xdr:colOff>
      <xdr:row>117</xdr:row>
      <xdr:rowOff>61768</xdr:rowOff>
    </xdr:from>
    <xdr:to>
      <xdr:col>27</xdr:col>
      <xdr:colOff>0</xdr:colOff>
      <xdr:row>119</xdr:row>
      <xdr:rowOff>730</xdr:rowOff>
    </xdr:to>
    <xdr:sp macro="" textlink="">
      <xdr:nvSpPr>
        <xdr:cNvPr id="3046" name="AutoShape 46">
          <a:extLst>
            <a:ext uri="{FF2B5EF4-FFF2-40B4-BE49-F238E27FC236}">
              <a16:creationId xmlns:a16="http://schemas.microsoft.com/office/drawing/2014/main" id="{B86E67E6-0011-4EBC-8E9A-2CBFB49BE937}"/>
            </a:ext>
          </a:extLst>
        </xdr:cNvPr>
        <xdr:cNvSpPr>
          <a:spLocks noChangeArrowheads="1"/>
        </xdr:cNvSpPr>
      </xdr:nvSpPr>
      <xdr:spPr bwMode="auto">
        <a:xfrm>
          <a:off x="8319796" y="23679880"/>
          <a:ext cx="340178" cy="327738"/>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42</xdr:col>
      <xdr:colOff>0</xdr:colOff>
      <xdr:row>117</xdr:row>
      <xdr:rowOff>52916</xdr:rowOff>
    </xdr:from>
    <xdr:to>
      <xdr:col>42</xdr:col>
      <xdr:colOff>328083</xdr:colOff>
      <xdr:row>119</xdr:row>
      <xdr:rowOff>0</xdr:rowOff>
    </xdr:to>
    <xdr:sp macro="" textlink="">
      <xdr:nvSpPr>
        <xdr:cNvPr id="3047" name="AutoShape 46">
          <a:extLst>
            <a:ext uri="{FF2B5EF4-FFF2-40B4-BE49-F238E27FC236}">
              <a16:creationId xmlns:a16="http://schemas.microsoft.com/office/drawing/2014/main" id="{DE4AB1DB-83F8-4250-B465-9F7F83D1F332}"/>
            </a:ext>
          </a:extLst>
        </xdr:cNvPr>
        <xdr:cNvSpPr>
          <a:spLocks noChangeArrowheads="1"/>
        </xdr:cNvSpPr>
      </xdr:nvSpPr>
      <xdr:spPr bwMode="auto">
        <a:xfrm>
          <a:off x="13419667" y="23219833"/>
          <a:ext cx="328083" cy="328084"/>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32</xdr:col>
      <xdr:colOff>146437</xdr:colOff>
      <xdr:row>39</xdr:row>
      <xdr:rowOff>96115</xdr:rowOff>
    </xdr:from>
    <xdr:to>
      <xdr:col>32</xdr:col>
      <xdr:colOff>241688</xdr:colOff>
      <xdr:row>41</xdr:row>
      <xdr:rowOff>864</xdr:rowOff>
    </xdr:to>
    <xdr:cxnSp macro="">
      <xdr:nvCxnSpPr>
        <xdr:cNvPr id="3048" name="Elbow Connector 55">
          <a:extLst>
            <a:ext uri="{FF2B5EF4-FFF2-40B4-BE49-F238E27FC236}">
              <a16:creationId xmlns:a16="http://schemas.microsoft.com/office/drawing/2014/main" id="{C7C86620-EEA7-48F2-AFC6-2DF62350CD9E}"/>
            </a:ext>
          </a:extLst>
        </xdr:cNvPr>
        <xdr:cNvCxnSpPr/>
      </xdr:nvCxnSpPr>
      <xdr:spPr>
        <a:xfrm rot="16200000" flipH="1">
          <a:off x="10262377" y="8029078"/>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34</xdr:col>
      <xdr:colOff>122682</xdr:colOff>
      <xdr:row>39</xdr:row>
      <xdr:rowOff>84665</xdr:rowOff>
    </xdr:from>
    <xdr:to>
      <xdr:col>34</xdr:col>
      <xdr:colOff>260264</xdr:colOff>
      <xdr:row>41</xdr:row>
      <xdr:rowOff>10584</xdr:rowOff>
    </xdr:to>
    <xdr:cxnSp macro="">
      <xdr:nvCxnSpPr>
        <xdr:cNvPr id="3049" name="Elbow Connector 55">
          <a:extLst>
            <a:ext uri="{FF2B5EF4-FFF2-40B4-BE49-F238E27FC236}">
              <a16:creationId xmlns:a16="http://schemas.microsoft.com/office/drawing/2014/main" id="{5BD508B8-CA81-4CC7-AE47-7B24EE15BD49}"/>
            </a:ext>
          </a:extLst>
        </xdr:cNvPr>
        <xdr:cNvCxnSpPr/>
      </xdr:nvCxnSpPr>
      <xdr:spPr>
        <a:xfrm rot="16200000" flipH="1">
          <a:off x="10871243" y="8007048"/>
          <a:ext cx="373011" cy="137582"/>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116420</xdr:colOff>
      <xdr:row>39</xdr:row>
      <xdr:rowOff>74083</xdr:rowOff>
    </xdr:from>
    <xdr:to>
      <xdr:col>36</xdr:col>
      <xdr:colOff>254003</xdr:colOff>
      <xdr:row>41</xdr:row>
      <xdr:rowOff>10586</xdr:rowOff>
    </xdr:to>
    <xdr:cxnSp macro="">
      <xdr:nvCxnSpPr>
        <xdr:cNvPr id="3050" name="Elbow Connector 55">
          <a:extLst>
            <a:ext uri="{FF2B5EF4-FFF2-40B4-BE49-F238E27FC236}">
              <a16:creationId xmlns:a16="http://schemas.microsoft.com/office/drawing/2014/main" id="{DB427F3B-3D21-4E27-BC58-C6F117567287}"/>
            </a:ext>
          </a:extLst>
        </xdr:cNvPr>
        <xdr:cNvCxnSpPr/>
      </xdr:nvCxnSpPr>
      <xdr:spPr>
        <a:xfrm rot="16200000" flipH="1">
          <a:off x="10694460" y="7641168"/>
          <a:ext cx="317503" cy="137583"/>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35</xdr:col>
      <xdr:colOff>155299</xdr:colOff>
      <xdr:row>158</xdr:row>
      <xdr:rowOff>103532</xdr:rowOff>
    </xdr:from>
    <xdr:to>
      <xdr:col>44</xdr:col>
      <xdr:colOff>1</xdr:colOff>
      <xdr:row>160</xdr:row>
      <xdr:rowOff>63453</xdr:rowOff>
    </xdr:to>
    <xdr:sp macro="" textlink="">
      <xdr:nvSpPr>
        <xdr:cNvPr id="3051" name="TextBox 5">
          <a:extLst>
            <a:ext uri="{FF2B5EF4-FFF2-40B4-BE49-F238E27FC236}">
              <a16:creationId xmlns:a16="http://schemas.microsoft.com/office/drawing/2014/main" id="{A61848D4-1C93-460F-9222-B020951B9F59}"/>
            </a:ext>
          </a:extLst>
        </xdr:cNvPr>
        <xdr:cNvSpPr txBox="1"/>
      </xdr:nvSpPr>
      <xdr:spPr>
        <a:xfrm>
          <a:off x="10537549" y="27849857"/>
          <a:ext cx="2416452" cy="283771"/>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39</xdr:col>
      <xdr:colOff>4140</xdr:colOff>
      <xdr:row>160</xdr:row>
      <xdr:rowOff>0</xdr:rowOff>
    </xdr:from>
    <xdr:to>
      <xdr:col>41</xdr:col>
      <xdr:colOff>20705</xdr:colOff>
      <xdr:row>162</xdr:row>
      <xdr:rowOff>118176</xdr:rowOff>
    </xdr:to>
    <xdr:grpSp>
      <xdr:nvGrpSpPr>
        <xdr:cNvPr id="3052" name="Group 3051">
          <a:extLst>
            <a:ext uri="{FF2B5EF4-FFF2-40B4-BE49-F238E27FC236}">
              <a16:creationId xmlns:a16="http://schemas.microsoft.com/office/drawing/2014/main" id="{8A3BB8BA-6AAF-4166-9273-FA96F5D4A4C2}"/>
            </a:ext>
          </a:extLst>
        </xdr:cNvPr>
        <xdr:cNvGrpSpPr>
          <a:grpSpLocks/>
        </xdr:cNvGrpSpPr>
      </xdr:nvGrpSpPr>
      <xdr:grpSpPr bwMode="auto">
        <a:xfrm>
          <a:off x="13104190" y="31305500"/>
          <a:ext cx="708715" cy="448376"/>
          <a:chOff x="10" y="10"/>
          <a:chExt cx="920" cy="558"/>
        </a:xfrm>
      </xdr:grpSpPr>
      <xdr:sp macro="" textlink="">
        <xdr:nvSpPr>
          <xdr:cNvPr id="3053" name="Freeform 2">
            <a:extLst>
              <a:ext uri="{FF2B5EF4-FFF2-40B4-BE49-F238E27FC236}">
                <a16:creationId xmlns:a16="http://schemas.microsoft.com/office/drawing/2014/main" id="{2F0DB850-0403-5175-8001-485845E6DECB}"/>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54" name="Group 1389">
            <a:extLst>
              <a:ext uri="{FF2B5EF4-FFF2-40B4-BE49-F238E27FC236}">
                <a16:creationId xmlns:a16="http://schemas.microsoft.com/office/drawing/2014/main" id="{B7296AAE-3A80-8013-A2CC-F1C8319048FD}"/>
              </a:ext>
            </a:extLst>
          </xdr:cNvPr>
          <xdr:cNvGrpSpPr>
            <a:grpSpLocks/>
          </xdr:cNvGrpSpPr>
        </xdr:nvGrpSpPr>
        <xdr:grpSpPr bwMode="auto">
          <a:xfrm>
            <a:off x="37" y="47"/>
            <a:ext cx="304" cy="490"/>
            <a:chOff x="37" y="47"/>
            <a:chExt cx="304" cy="490"/>
          </a:xfrm>
        </xdr:grpSpPr>
        <xdr:sp macro="" textlink="">
          <xdr:nvSpPr>
            <xdr:cNvPr id="3062" name="Freeform 4">
              <a:extLst>
                <a:ext uri="{FF2B5EF4-FFF2-40B4-BE49-F238E27FC236}">
                  <a16:creationId xmlns:a16="http://schemas.microsoft.com/office/drawing/2014/main" id="{11E6BE88-97B5-BD85-F129-53E3A6A6262F}"/>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063" name="Freeform 5">
              <a:extLst>
                <a:ext uri="{FF2B5EF4-FFF2-40B4-BE49-F238E27FC236}">
                  <a16:creationId xmlns:a16="http://schemas.microsoft.com/office/drawing/2014/main" id="{40DE1520-8596-9809-D34D-D95B55BB1FD8}"/>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064" name="Freeform 6">
              <a:extLst>
                <a:ext uri="{FF2B5EF4-FFF2-40B4-BE49-F238E27FC236}">
                  <a16:creationId xmlns:a16="http://schemas.microsoft.com/office/drawing/2014/main" id="{D626BA41-204A-C54B-9123-A6C12F6B410D}"/>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055" name="Freeform 7">
            <a:extLst>
              <a:ext uri="{FF2B5EF4-FFF2-40B4-BE49-F238E27FC236}">
                <a16:creationId xmlns:a16="http://schemas.microsoft.com/office/drawing/2014/main" id="{8B3B21AE-85B7-BD06-CD82-D73F6A1D2CCF}"/>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056" name="Rectangle 3055">
            <a:extLst>
              <a:ext uri="{FF2B5EF4-FFF2-40B4-BE49-F238E27FC236}">
                <a16:creationId xmlns:a16="http://schemas.microsoft.com/office/drawing/2014/main" id="{5C7CF35E-BC37-D073-1335-32B921CF4159}"/>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057" name="Rectangle 3056">
            <a:extLst>
              <a:ext uri="{FF2B5EF4-FFF2-40B4-BE49-F238E27FC236}">
                <a16:creationId xmlns:a16="http://schemas.microsoft.com/office/drawing/2014/main" id="{A931825A-0BD3-CFD2-5BF0-245E99F448C4}"/>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058" name="Rectangle 3057">
            <a:extLst>
              <a:ext uri="{FF2B5EF4-FFF2-40B4-BE49-F238E27FC236}">
                <a16:creationId xmlns:a16="http://schemas.microsoft.com/office/drawing/2014/main" id="{861F43D2-BF07-208B-283F-DB5FB98C2105}"/>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059" name="Freeform 11">
            <a:extLst>
              <a:ext uri="{FF2B5EF4-FFF2-40B4-BE49-F238E27FC236}">
                <a16:creationId xmlns:a16="http://schemas.microsoft.com/office/drawing/2014/main" id="{5B2F48A3-E858-0235-45C0-6584D903B7B2}"/>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060" name="Freeform 12">
            <a:extLst>
              <a:ext uri="{FF2B5EF4-FFF2-40B4-BE49-F238E27FC236}">
                <a16:creationId xmlns:a16="http://schemas.microsoft.com/office/drawing/2014/main" id="{59C9CEBE-4879-D088-0395-78784552E12F}"/>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061" name="Freeform 13">
            <a:extLst>
              <a:ext uri="{FF2B5EF4-FFF2-40B4-BE49-F238E27FC236}">
                <a16:creationId xmlns:a16="http://schemas.microsoft.com/office/drawing/2014/main" id="{705826C1-3614-412C-3D56-9028DE06488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39</xdr:col>
      <xdr:colOff>0</xdr:colOff>
      <xdr:row>163</xdr:row>
      <xdr:rowOff>0</xdr:rowOff>
    </xdr:from>
    <xdr:to>
      <xdr:col>44</xdr:col>
      <xdr:colOff>123714</xdr:colOff>
      <xdr:row>164</xdr:row>
      <xdr:rowOff>57478</xdr:rowOff>
    </xdr:to>
    <xdr:sp macro="" textlink="">
      <xdr:nvSpPr>
        <xdr:cNvPr id="3065" name="Rectangle 3064">
          <a:extLst>
            <a:ext uri="{FF2B5EF4-FFF2-40B4-BE49-F238E27FC236}">
              <a16:creationId xmlns:a16="http://schemas.microsoft.com/office/drawing/2014/main" id="{5E5EB0DC-FB2A-457B-910D-22D8504F61B0}"/>
            </a:ext>
          </a:extLst>
        </xdr:cNvPr>
        <xdr:cNvSpPr/>
      </xdr:nvSpPr>
      <xdr:spPr>
        <a:xfrm>
          <a:off x="11525250" y="28555950"/>
          <a:ext cx="1552464" cy="219403"/>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26</xdr:col>
      <xdr:colOff>113883</xdr:colOff>
      <xdr:row>39</xdr:row>
      <xdr:rowOff>134589</xdr:rowOff>
    </xdr:from>
    <xdr:to>
      <xdr:col>26</xdr:col>
      <xdr:colOff>209134</xdr:colOff>
      <xdr:row>41</xdr:row>
      <xdr:rowOff>39338</xdr:rowOff>
    </xdr:to>
    <xdr:cxnSp macro="">
      <xdr:nvCxnSpPr>
        <xdr:cNvPr id="3066" name="Elbow Connector 55">
          <a:extLst>
            <a:ext uri="{FF2B5EF4-FFF2-40B4-BE49-F238E27FC236}">
              <a16:creationId xmlns:a16="http://schemas.microsoft.com/office/drawing/2014/main" id="{8E2962FA-39FE-49E5-871F-9809F1F6CA18}"/>
            </a:ext>
          </a:extLst>
        </xdr:cNvPr>
        <xdr:cNvCxnSpPr/>
      </xdr:nvCxnSpPr>
      <xdr:spPr>
        <a:xfrm rot="16200000" flipH="1">
          <a:off x="7653129" y="7566158"/>
          <a:ext cx="277466"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103530</xdr:colOff>
      <xdr:row>39</xdr:row>
      <xdr:rowOff>82824</xdr:rowOff>
    </xdr:from>
    <xdr:to>
      <xdr:col>28</xdr:col>
      <xdr:colOff>198781</xdr:colOff>
      <xdr:row>40</xdr:row>
      <xdr:rowOff>173931</xdr:rowOff>
    </xdr:to>
    <xdr:cxnSp macro="">
      <xdr:nvCxnSpPr>
        <xdr:cNvPr id="3067" name="Elbow Connector 55">
          <a:extLst>
            <a:ext uri="{FF2B5EF4-FFF2-40B4-BE49-F238E27FC236}">
              <a16:creationId xmlns:a16="http://schemas.microsoft.com/office/drawing/2014/main" id="{D207B1C0-71F6-4013-B1E5-F4A8FF7AC387}"/>
            </a:ext>
          </a:extLst>
        </xdr:cNvPr>
        <xdr:cNvCxnSpPr/>
      </xdr:nvCxnSpPr>
      <xdr:spPr>
        <a:xfrm rot="16200000" flipH="1">
          <a:off x="8274325" y="7514393"/>
          <a:ext cx="277466"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30</xdr:col>
      <xdr:colOff>113883</xdr:colOff>
      <xdr:row>39</xdr:row>
      <xdr:rowOff>93177</xdr:rowOff>
    </xdr:from>
    <xdr:to>
      <xdr:col>30</xdr:col>
      <xdr:colOff>209134</xdr:colOff>
      <xdr:row>40</xdr:row>
      <xdr:rowOff>184284</xdr:rowOff>
    </xdr:to>
    <xdr:cxnSp macro="">
      <xdr:nvCxnSpPr>
        <xdr:cNvPr id="3068" name="Elbow Connector 55">
          <a:extLst>
            <a:ext uri="{FF2B5EF4-FFF2-40B4-BE49-F238E27FC236}">
              <a16:creationId xmlns:a16="http://schemas.microsoft.com/office/drawing/2014/main" id="{3232DABC-9AC3-457D-A43D-065FBCA27BCB}"/>
            </a:ext>
          </a:extLst>
        </xdr:cNvPr>
        <xdr:cNvCxnSpPr/>
      </xdr:nvCxnSpPr>
      <xdr:spPr>
        <a:xfrm rot="16200000" flipH="1">
          <a:off x="8864461" y="7524746"/>
          <a:ext cx="277466"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xdr:col>
      <xdr:colOff>103532</xdr:colOff>
      <xdr:row>47</xdr:row>
      <xdr:rowOff>113887</xdr:rowOff>
    </xdr:from>
    <xdr:to>
      <xdr:col>4</xdr:col>
      <xdr:colOff>198783</xdr:colOff>
      <xdr:row>49</xdr:row>
      <xdr:rowOff>18636</xdr:rowOff>
    </xdr:to>
    <xdr:cxnSp macro="">
      <xdr:nvCxnSpPr>
        <xdr:cNvPr id="3036" name="Elbow Connector 55">
          <a:extLst>
            <a:ext uri="{FF2B5EF4-FFF2-40B4-BE49-F238E27FC236}">
              <a16:creationId xmlns:a16="http://schemas.microsoft.com/office/drawing/2014/main" id="{5D508FD6-8300-48E7-A02A-B33073AE1EE1}"/>
            </a:ext>
          </a:extLst>
        </xdr:cNvPr>
        <xdr:cNvCxnSpPr/>
      </xdr:nvCxnSpPr>
      <xdr:spPr>
        <a:xfrm rot="16200000" flipH="1">
          <a:off x="1120224" y="9036326"/>
          <a:ext cx="277466"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144946</xdr:colOff>
      <xdr:row>47</xdr:row>
      <xdr:rowOff>93179</xdr:rowOff>
    </xdr:from>
    <xdr:to>
      <xdr:col>6</xdr:col>
      <xdr:colOff>240197</xdr:colOff>
      <xdr:row>48</xdr:row>
      <xdr:rowOff>184287</xdr:rowOff>
    </xdr:to>
    <xdr:cxnSp macro="">
      <xdr:nvCxnSpPr>
        <xdr:cNvPr id="3069" name="Elbow Connector 55">
          <a:extLst>
            <a:ext uri="{FF2B5EF4-FFF2-40B4-BE49-F238E27FC236}">
              <a16:creationId xmlns:a16="http://schemas.microsoft.com/office/drawing/2014/main" id="{A573014E-E7C7-466A-8C23-22227FEE5341}"/>
            </a:ext>
          </a:extLst>
        </xdr:cNvPr>
        <xdr:cNvCxnSpPr/>
      </xdr:nvCxnSpPr>
      <xdr:spPr>
        <a:xfrm rot="16200000" flipH="1">
          <a:off x="1782834" y="9015618"/>
          <a:ext cx="277466"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44</xdr:col>
      <xdr:colOff>116628</xdr:colOff>
      <xdr:row>23</xdr:row>
      <xdr:rowOff>68033</xdr:rowOff>
    </xdr:from>
    <xdr:to>
      <xdr:col>44</xdr:col>
      <xdr:colOff>211879</xdr:colOff>
      <xdr:row>24</xdr:row>
      <xdr:rowOff>167170</xdr:rowOff>
    </xdr:to>
    <xdr:cxnSp macro="">
      <xdr:nvCxnSpPr>
        <xdr:cNvPr id="3074" name="Elbow Connector 55">
          <a:extLst>
            <a:ext uri="{FF2B5EF4-FFF2-40B4-BE49-F238E27FC236}">
              <a16:creationId xmlns:a16="http://schemas.microsoft.com/office/drawing/2014/main" id="{DC52408A-3B37-4874-A825-B8E46E27BD7B}"/>
            </a:ext>
          </a:extLst>
        </xdr:cNvPr>
        <xdr:cNvCxnSpPr/>
      </xdr:nvCxnSpPr>
      <xdr:spPr>
        <a:xfrm rot="16200000" flipH="1">
          <a:off x="13070629" y="4676966"/>
          <a:ext cx="293525"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xdr:col>
      <xdr:colOff>126351</xdr:colOff>
      <xdr:row>31</xdr:row>
      <xdr:rowOff>68033</xdr:rowOff>
    </xdr:from>
    <xdr:to>
      <xdr:col>4</xdr:col>
      <xdr:colOff>221602</xdr:colOff>
      <xdr:row>32</xdr:row>
      <xdr:rowOff>167170</xdr:rowOff>
    </xdr:to>
    <xdr:cxnSp macro="">
      <xdr:nvCxnSpPr>
        <xdr:cNvPr id="3075" name="Elbow Connector 55">
          <a:extLst>
            <a:ext uri="{FF2B5EF4-FFF2-40B4-BE49-F238E27FC236}">
              <a16:creationId xmlns:a16="http://schemas.microsoft.com/office/drawing/2014/main" id="{0DDD5E99-534A-4D5F-99DC-EE3A9BE0C4B7}"/>
            </a:ext>
          </a:extLst>
        </xdr:cNvPr>
        <xdr:cNvCxnSpPr/>
      </xdr:nvCxnSpPr>
      <xdr:spPr>
        <a:xfrm rot="16200000" flipH="1">
          <a:off x="1174102" y="6232068"/>
          <a:ext cx="293525"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136073</xdr:colOff>
      <xdr:row>31</xdr:row>
      <xdr:rowOff>87471</xdr:rowOff>
    </xdr:from>
    <xdr:to>
      <xdr:col>12</xdr:col>
      <xdr:colOff>231324</xdr:colOff>
      <xdr:row>32</xdr:row>
      <xdr:rowOff>186608</xdr:rowOff>
    </xdr:to>
    <xdr:cxnSp macro="">
      <xdr:nvCxnSpPr>
        <xdr:cNvPr id="3076" name="Elbow Connector 55">
          <a:extLst>
            <a:ext uri="{FF2B5EF4-FFF2-40B4-BE49-F238E27FC236}">
              <a16:creationId xmlns:a16="http://schemas.microsoft.com/office/drawing/2014/main" id="{A09A7C21-FC50-4C4D-BF28-1FD55A0293B2}"/>
            </a:ext>
          </a:extLst>
        </xdr:cNvPr>
        <xdr:cNvCxnSpPr/>
      </xdr:nvCxnSpPr>
      <xdr:spPr>
        <a:xfrm rot="16200000" flipH="1">
          <a:off x="3730303" y="6251506"/>
          <a:ext cx="293525"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136067</xdr:colOff>
      <xdr:row>39</xdr:row>
      <xdr:rowOff>97190</xdr:rowOff>
    </xdr:from>
    <xdr:to>
      <xdr:col>8</xdr:col>
      <xdr:colOff>231318</xdr:colOff>
      <xdr:row>41</xdr:row>
      <xdr:rowOff>1939</xdr:rowOff>
    </xdr:to>
    <xdr:cxnSp macro="">
      <xdr:nvCxnSpPr>
        <xdr:cNvPr id="3077" name="Elbow Connector 55">
          <a:extLst>
            <a:ext uri="{FF2B5EF4-FFF2-40B4-BE49-F238E27FC236}">
              <a16:creationId xmlns:a16="http://schemas.microsoft.com/office/drawing/2014/main" id="{C14BDD77-B09F-40C1-8E04-731958D7149C}"/>
            </a:ext>
          </a:extLst>
        </xdr:cNvPr>
        <xdr:cNvCxnSpPr/>
      </xdr:nvCxnSpPr>
      <xdr:spPr>
        <a:xfrm rot="16200000" flipH="1">
          <a:off x="2457058" y="7816327"/>
          <a:ext cx="293525"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126347</xdr:colOff>
      <xdr:row>31</xdr:row>
      <xdr:rowOff>87471</xdr:rowOff>
    </xdr:from>
    <xdr:to>
      <xdr:col>10</xdr:col>
      <xdr:colOff>221598</xdr:colOff>
      <xdr:row>32</xdr:row>
      <xdr:rowOff>186608</xdr:rowOff>
    </xdr:to>
    <xdr:cxnSp macro="">
      <xdr:nvCxnSpPr>
        <xdr:cNvPr id="3041" name="Elbow Connector 55">
          <a:extLst>
            <a:ext uri="{FF2B5EF4-FFF2-40B4-BE49-F238E27FC236}">
              <a16:creationId xmlns:a16="http://schemas.microsoft.com/office/drawing/2014/main" id="{CF565FC2-4D73-4B5D-8AE7-43B27E94D6D5}"/>
            </a:ext>
          </a:extLst>
        </xdr:cNvPr>
        <xdr:cNvCxnSpPr/>
      </xdr:nvCxnSpPr>
      <xdr:spPr>
        <a:xfrm rot="16200000" flipH="1">
          <a:off x="3079098" y="6407016"/>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30</xdr:col>
      <xdr:colOff>145785</xdr:colOff>
      <xdr:row>31</xdr:row>
      <xdr:rowOff>97190</xdr:rowOff>
    </xdr:from>
    <xdr:to>
      <xdr:col>30</xdr:col>
      <xdr:colOff>241036</xdr:colOff>
      <xdr:row>33</xdr:row>
      <xdr:rowOff>1940</xdr:rowOff>
    </xdr:to>
    <xdr:cxnSp macro="">
      <xdr:nvCxnSpPr>
        <xdr:cNvPr id="3071" name="Elbow Connector 55">
          <a:extLst>
            <a:ext uri="{FF2B5EF4-FFF2-40B4-BE49-F238E27FC236}">
              <a16:creationId xmlns:a16="http://schemas.microsoft.com/office/drawing/2014/main" id="{02D54750-1F12-46E0-B4D8-E25D92926D3D}"/>
            </a:ext>
          </a:extLst>
        </xdr:cNvPr>
        <xdr:cNvCxnSpPr/>
      </xdr:nvCxnSpPr>
      <xdr:spPr>
        <a:xfrm rot="16200000" flipH="1">
          <a:off x="9610526" y="6416735"/>
          <a:ext cx="351842"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32</xdr:col>
      <xdr:colOff>126347</xdr:colOff>
      <xdr:row>31</xdr:row>
      <xdr:rowOff>126347</xdr:rowOff>
    </xdr:from>
    <xdr:to>
      <xdr:col>32</xdr:col>
      <xdr:colOff>221598</xdr:colOff>
      <xdr:row>33</xdr:row>
      <xdr:rowOff>31097</xdr:rowOff>
    </xdr:to>
    <xdr:cxnSp macro="">
      <xdr:nvCxnSpPr>
        <xdr:cNvPr id="3078" name="Elbow Connector 55">
          <a:extLst>
            <a:ext uri="{FF2B5EF4-FFF2-40B4-BE49-F238E27FC236}">
              <a16:creationId xmlns:a16="http://schemas.microsoft.com/office/drawing/2014/main" id="{FA321D06-3973-45B1-A819-48672D8E70E8}"/>
            </a:ext>
          </a:extLst>
        </xdr:cNvPr>
        <xdr:cNvCxnSpPr/>
      </xdr:nvCxnSpPr>
      <xdr:spPr>
        <a:xfrm rot="16200000" flipH="1">
          <a:off x="9698001" y="6290382"/>
          <a:ext cx="293525"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126348</xdr:colOff>
      <xdr:row>39</xdr:row>
      <xdr:rowOff>126349</xdr:rowOff>
    </xdr:from>
    <xdr:to>
      <xdr:col>10</xdr:col>
      <xdr:colOff>221599</xdr:colOff>
      <xdr:row>41</xdr:row>
      <xdr:rowOff>31098</xdr:rowOff>
    </xdr:to>
    <xdr:cxnSp macro="">
      <xdr:nvCxnSpPr>
        <xdr:cNvPr id="3079" name="Elbow Connector 55">
          <a:extLst>
            <a:ext uri="{FF2B5EF4-FFF2-40B4-BE49-F238E27FC236}">
              <a16:creationId xmlns:a16="http://schemas.microsoft.com/office/drawing/2014/main" id="{43167463-4495-43F5-917B-740DADDC3F71}"/>
            </a:ext>
          </a:extLst>
        </xdr:cNvPr>
        <xdr:cNvCxnSpPr/>
      </xdr:nvCxnSpPr>
      <xdr:spPr>
        <a:xfrm rot="16200000" flipH="1">
          <a:off x="3088818" y="7845486"/>
          <a:ext cx="293525"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40</xdr:col>
      <xdr:colOff>145793</xdr:colOff>
      <xdr:row>23</xdr:row>
      <xdr:rowOff>68035</xdr:rowOff>
    </xdr:from>
    <xdr:to>
      <xdr:col>40</xdr:col>
      <xdr:colOff>241044</xdr:colOff>
      <xdr:row>24</xdr:row>
      <xdr:rowOff>167172</xdr:rowOff>
    </xdr:to>
    <xdr:cxnSp macro="">
      <xdr:nvCxnSpPr>
        <xdr:cNvPr id="3081" name="Elbow Connector 55">
          <a:extLst>
            <a:ext uri="{FF2B5EF4-FFF2-40B4-BE49-F238E27FC236}">
              <a16:creationId xmlns:a16="http://schemas.microsoft.com/office/drawing/2014/main" id="{F3FC129A-A8EE-413E-8623-3DEC68A2CF25}"/>
            </a:ext>
          </a:extLst>
        </xdr:cNvPr>
        <xdr:cNvCxnSpPr/>
      </xdr:nvCxnSpPr>
      <xdr:spPr>
        <a:xfrm rot="16200000" flipH="1">
          <a:off x="12069539" y="4676968"/>
          <a:ext cx="293525"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42</xdr:col>
      <xdr:colOff>155505</xdr:colOff>
      <xdr:row>23</xdr:row>
      <xdr:rowOff>58314</xdr:rowOff>
    </xdr:from>
    <xdr:to>
      <xdr:col>42</xdr:col>
      <xdr:colOff>250756</xdr:colOff>
      <xdr:row>24</xdr:row>
      <xdr:rowOff>157451</xdr:rowOff>
    </xdr:to>
    <xdr:cxnSp macro="">
      <xdr:nvCxnSpPr>
        <xdr:cNvPr id="3082" name="Elbow Connector 55">
          <a:extLst>
            <a:ext uri="{FF2B5EF4-FFF2-40B4-BE49-F238E27FC236}">
              <a16:creationId xmlns:a16="http://schemas.microsoft.com/office/drawing/2014/main" id="{23E2B2D8-8F2F-4ACF-810D-72331501EB5E}"/>
            </a:ext>
          </a:extLst>
        </xdr:cNvPr>
        <xdr:cNvCxnSpPr/>
      </xdr:nvCxnSpPr>
      <xdr:spPr>
        <a:xfrm rot="16200000" flipH="1">
          <a:off x="12672133" y="4667247"/>
          <a:ext cx="293525"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22</xdr:col>
      <xdr:colOff>145792</xdr:colOff>
      <xdr:row>23</xdr:row>
      <xdr:rowOff>77756</xdr:rowOff>
    </xdr:from>
    <xdr:to>
      <xdr:col>22</xdr:col>
      <xdr:colOff>223546</xdr:colOff>
      <xdr:row>24</xdr:row>
      <xdr:rowOff>174952</xdr:rowOff>
    </xdr:to>
    <xdr:cxnSp macro="">
      <xdr:nvCxnSpPr>
        <xdr:cNvPr id="3034" name="Elbow Connector 55">
          <a:extLst>
            <a:ext uri="{FF2B5EF4-FFF2-40B4-BE49-F238E27FC236}">
              <a16:creationId xmlns:a16="http://schemas.microsoft.com/office/drawing/2014/main" id="{4E7DBD78-86EC-4316-BDA7-1D9E7A1E10FB}"/>
            </a:ext>
          </a:extLst>
        </xdr:cNvPr>
        <xdr:cNvCxnSpPr/>
      </xdr:nvCxnSpPr>
      <xdr:spPr>
        <a:xfrm rot="16200000" flipH="1">
          <a:off x="6784132" y="4791661"/>
          <a:ext cx="349900" cy="77754"/>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155510</xdr:colOff>
      <xdr:row>23</xdr:row>
      <xdr:rowOff>116632</xdr:rowOff>
    </xdr:from>
    <xdr:to>
      <xdr:col>24</xdr:col>
      <xdr:colOff>250761</xdr:colOff>
      <xdr:row>25</xdr:row>
      <xdr:rowOff>21382</xdr:rowOff>
    </xdr:to>
    <xdr:cxnSp macro="">
      <xdr:nvCxnSpPr>
        <xdr:cNvPr id="3080" name="Elbow Connector 55">
          <a:extLst>
            <a:ext uri="{FF2B5EF4-FFF2-40B4-BE49-F238E27FC236}">
              <a16:creationId xmlns:a16="http://schemas.microsoft.com/office/drawing/2014/main" id="{FA29D139-E7EB-442D-94CC-469C5914D17D}"/>
            </a:ext>
          </a:extLst>
        </xdr:cNvPr>
        <xdr:cNvCxnSpPr/>
      </xdr:nvCxnSpPr>
      <xdr:spPr>
        <a:xfrm rot="16200000" flipH="1">
          <a:off x="7423669" y="4822759"/>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14</xdr:col>
      <xdr:colOff>184673</xdr:colOff>
      <xdr:row>31</xdr:row>
      <xdr:rowOff>77754</xdr:rowOff>
    </xdr:from>
    <xdr:to>
      <xdr:col>14</xdr:col>
      <xdr:colOff>279924</xdr:colOff>
      <xdr:row>32</xdr:row>
      <xdr:rowOff>176891</xdr:rowOff>
    </xdr:to>
    <xdr:cxnSp macro="">
      <xdr:nvCxnSpPr>
        <xdr:cNvPr id="3097" name="Elbow Connector 55">
          <a:extLst>
            <a:ext uri="{FF2B5EF4-FFF2-40B4-BE49-F238E27FC236}">
              <a16:creationId xmlns:a16="http://schemas.microsoft.com/office/drawing/2014/main" id="{18F628D6-E7DC-46B4-A7A9-F27858962821}"/>
            </a:ext>
          </a:extLst>
        </xdr:cNvPr>
        <xdr:cNvCxnSpPr/>
      </xdr:nvCxnSpPr>
      <xdr:spPr>
        <a:xfrm rot="16200000" flipH="1">
          <a:off x="4540971" y="6254333"/>
          <a:ext cx="353876" cy="95251"/>
        </a:xfrm>
        <a:prstGeom prst="bentConnector3">
          <a:avLst>
            <a:gd name="adj1" fmla="val 56818"/>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145795</xdr:colOff>
      <xdr:row>39</xdr:row>
      <xdr:rowOff>58314</xdr:rowOff>
    </xdr:from>
    <xdr:to>
      <xdr:col>12</xdr:col>
      <xdr:colOff>241046</xdr:colOff>
      <xdr:row>40</xdr:row>
      <xdr:rowOff>157451</xdr:rowOff>
    </xdr:to>
    <xdr:cxnSp macro="">
      <xdr:nvCxnSpPr>
        <xdr:cNvPr id="3099" name="Elbow Connector 55">
          <a:extLst>
            <a:ext uri="{FF2B5EF4-FFF2-40B4-BE49-F238E27FC236}">
              <a16:creationId xmlns:a16="http://schemas.microsoft.com/office/drawing/2014/main" id="{1A24C430-A724-4D45-9B5D-839A20C4643F}"/>
            </a:ext>
          </a:extLst>
        </xdr:cNvPr>
        <xdr:cNvCxnSpPr/>
      </xdr:nvCxnSpPr>
      <xdr:spPr>
        <a:xfrm rot="16200000" flipH="1">
          <a:off x="3681709" y="7991277"/>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14</xdr:col>
      <xdr:colOff>165231</xdr:colOff>
      <xdr:row>39</xdr:row>
      <xdr:rowOff>68033</xdr:rowOff>
    </xdr:from>
    <xdr:to>
      <xdr:col>14</xdr:col>
      <xdr:colOff>260482</xdr:colOff>
      <xdr:row>40</xdr:row>
      <xdr:rowOff>167170</xdr:rowOff>
    </xdr:to>
    <xdr:cxnSp macro="">
      <xdr:nvCxnSpPr>
        <xdr:cNvPr id="3100" name="Elbow Connector 55">
          <a:extLst>
            <a:ext uri="{FF2B5EF4-FFF2-40B4-BE49-F238E27FC236}">
              <a16:creationId xmlns:a16="http://schemas.microsoft.com/office/drawing/2014/main" id="{C43DA68F-C29E-46EA-ACB6-5D550A216CDB}"/>
            </a:ext>
          </a:extLst>
        </xdr:cNvPr>
        <xdr:cNvCxnSpPr/>
      </xdr:nvCxnSpPr>
      <xdr:spPr>
        <a:xfrm rot="16200000" flipH="1">
          <a:off x="4323186" y="8000996"/>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126356</xdr:colOff>
      <xdr:row>39</xdr:row>
      <xdr:rowOff>77757</xdr:rowOff>
    </xdr:from>
    <xdr:to>
      <xdr:col>6</xdr:col>
      <xdr:colOff>223546</xdr:colOff>
      <xdr:row>40</xdr:row>
      <xdr:rowOff>184668</xdr:rowOff>
    </xdr:to>
    <xdr:cxnSp macro="">
      <xdr:nvCxnSpPr>
        <xdr:cNvPr id="3101" name="Elbow Connector 55">
          <a:extLst>
            <a:ext uri="{FF2B5EF4-FFF2-40B4-BE49-F238E27FC236}">
              <a16:creationId xmlns:a16="http://schemas.microsoft.com/office/drawing/2014/main" id="{A1EBB067-17D5-4C89-863B-077A2584D1C7}"/>
            </a:ext>
          </a:extLst>
        </xdr:cNvPr>
        <xdr:cNvCxnSpPr/>
      </xdr:nvCxnSpPr>
      <xdr:spPr>
        <a:xfrm rot="16200000" flipH="1">
          <a:off x="1764072" y="8013638"/>
          <a:ext cx="359615"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116628</xdr:colOff>
      <xdr:row>31</xdr:row>
      <xdr:rowOff>38876</xdr:rowOff>
    </xdr:from>
    <xdr:to>
      <xdr:col>16</xdr:col>
      <xdr:colOff>211879</xdr:colOff>
      <xdr:row>32</xdr:row>
      <xdr:rowOff>138013</xdr:rowOff>
    </xdr:to>
    <xdr:cxnSp macro="">
      <xdr:nvCxnSpPr>
        <xdr:cNvPr id="3086" name="Elbow Connector 55">
          <a:extLst>
            <a:ext uri="{FF2B5EF4-FFF2-40B4-BE49-F238E27FC236}">
              <a16:creationId xmlns:a16="http://schemas.microsoft.com/office/drawing/2014/main" id="{2A29B838-0742-4CCC-B671-D1F86673E62F}"/>
            </a:ext>
          </a:extLst>
        </xdr:cNvPr>
        <xdr:cNvCxnSpPr/>
      </xdr:nvCxnSpPr>
      <xdr:spPr>
        <a:xfrm rot="16200000" flipH="1">
          <a:off x="4896624" y="6358421"/>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20</xdr:col>
      <xdr:colOff>145785</xdr:colOff>
      <xdr:row>31</xdr:row>
      <xdr:rowOff>38876</xdr:rowOff>
    </xdr:from>
    <xdr:to>
      <xdr:col>20</xdr:col>
      <xdr:colOff>241036</xdr:colOff>
      <xdr:row>32</xdr:row>
      <xdr:rowOff>138013</xdr:rowOff>
    </xdr:to>
    <xdr:cxnSp macro="">
      <xdr:nvCxnSpPr>
        <xdr:cNvPr id="3089" name="Elbow Connector 55">
          <a:extLst>
            <a:ext uri="{FF2B5EF4-FFF2-40B4-BE49-F238E27FC236}">
              <a16:creationId xmlns:a16="http://schemas.microsoft.com/office/drawing/2014/main" id="{AF28924B-A856-4E92-90CF-69AD1609908E}"/>
            </a:ext>
          </a:extLst>
        </xdr:cNvPr>
        <xdr:cNvCxnSpPr/>
      </xdr:nvCxnSpPr>
      <xdr:spPr>
        <a:xfrm rot="16200000" flipH="1">
          <a:off x="6169862" y="6358421"/>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26</xdr:col>
      <xdr:colOff>145786</xdr:colOff>
      <xdr:row>31</xdr:row>
      <xdr:rowOff>87471</xdr:rowOff>
    </xdr:from>
    <xdr:to>
      <xdr:col>26</xdr:col>
      <xdr:colOff>241037</xdr:colOff>
      <xdr:row>32</xdr:row>
      <xdr:rowOff>186608</xdr:rowOff>
    </xdr:to>
    <xdr:cxnSp macro="">
      <xdr:nvCxnSpPr>
        <xdr:cNvPr id="3091" name="Elbow Connector 55">
          <a:extLst>
            <a:ext uri="{FF2B5EF4-FFF2-40B4-BE49-F238E27FC236}">
              <a16:creationId xmlns:a16="http://schemas.microsoft.com/office/drawing/2014/main" id="{DB986407-9D2E-4C3C-9F47-D72FD7343DC4}"/>
            </a:ext>
          </a:extLst>
        </xdr:cNvPr>
        <xdr:cNvCxnSpPr/>
      </xdr:nvCxnSpPr>
      <xdr:spPr>
        <a:xfrm rot="16200000" flipH="1">
          <a:off x="8035986" y="6407016"/>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155506</xdr:colOff>
      <xdr:row>31</xdr:row>
      <xdr:rowOff>87471</xdr:rowOff>
    </xdr:from>
    <xdr:to>
      <xdr:col>28</xdr:col>
      <xdr:colOff>250757</xdr:colOff>
      <xdr:row>32</xdr:row>
      <xdr:rowOff>186608</xdr:rowOff>
    </xdr:to>
    <xdr:cxnSp macro="">
      <xdr:nvCxnSpPr>
        <xdr:cNvPr id="3092" name="Elbow Connector 55">
          <a:extLst>
            <a:ext uri="{FF2B5EF4-FFF2-40B4-BE49-F238E27FC236}">
              <a16:creationId xmlns:a16="http://schemas.microsoft.com/office/drawing/2014/main" id="{2D4B4509-F890-4FEE-966D-CCC1292D6F2E}"/>
            </a:ext>
          </a:extLst>
        </xdr:cNvPr>
        <xdr:cNvCxnSpPr/>
      </xdr:nvCxnSpPr>
      <xdr:spPr>
        <a:xfrm rot="16200000" flipH="1">
          <a:off x="8726063" y="6407016"/>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155505</xdr:colOff>
      <xdr:row>31</xdr:row>
      <xdr:rowOff>97190</xdr:rowOff>
    </xdr:from>
    <xdr:to>
      <xdr:col>36</xdr:col>
      <xdr:colOff>250756</xdr:colOff>
      <xdr:row>33</xdr:row>
      <xdr:rowOff>1939</xdr:rowOff>
    </xdr:to>
    <xdr:cxnSp macro="">
      <xdr:nvCxnSpPr>
        <xdr:cNvPr id="3093" name="Elbow Connector 55">
          <a:extLst>
            <a:ext uri="{FF2B5EF4-FFF2-40B4-BE49-F238E27FC236}">
              <a16:creationId xmlns:a16="http://schemas.microsoft.com/office/drawing/2014/main" id="{35E5EC13-20A3-4A37-AAD9-30B02685FF3C}"/>
            </a:ext>
          </a:extLst>
        </xdr:cNvPr>
        <xdr:cNvCxnSpPr/>
      </xdr:nvCxnSpPr>
      <xdr:spPr>
        <a:xfrm rot="16200000" flipH="1">
          <a:off x="11243383" y="6416735"/>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40</xdr:col>
      <xdr:colOff>126347</xdr:colOff>
      <xdr:row>31</xdr:row>
      <xdr:rowOff>48595</xdr:rowOff>
    </xdr:from>
    <xdr:to>
      <xdr:col>40</xdr:col>
      <xdr:colOff>221598</xdr:colOff>
      <xdr:row>32</xdr:row>
      <xdr:rowOff>147732</xdr:rowOff>
    </xdr:to>
    <xdr:cxnSp macro="">
      <xdr:nvCxnSpPr>
        <xdr:cNvPr id="3094" name="Elbow Connector 55">
          <a:extLst>
            <a:ext uri="{FF2B5EF4-FFF2-40B4-BE49-F238E27FC236}">
              <a16:creationId xmlns:a16="http://schemas.microsoft.com/office/drawing/2014/main" id="{FD210ECA-7567-433B-9005-7F53915A9B00}"/>
            </a:ext>
          </a:extLst>
        </xdr:cNvPr>
        <xdr:cNvCxnSpPr/>
      </xdr:nvCxnSpPr>
      <xdr:spPr>
        <a:xfrm rot="16200000" flipH="1">
          <a:off x="12458307" y="6368140"/>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116628</xdr:colOff>
      <xdr:row>23</xdr:row>
      <xdr:rowOff>58315</xdr:rowOff>
    </xdr:from>
    <xdr:to>
      <xdr:col>16</xdr:col>
      <xdr:colOff>211879</xdr:colOff>
      <xdr:row>24</xdr:row>
      <xdr:rowOff>157452</xdr:rowOff>
    </xdr:to>
    <xdr:cxnSp macro="">
      <xdr:nvCxnSpPr>
        <xdr:cNvPr id="3095" name="Elbow Connector 55">
          <a:extLst>
            <a:ext uri="{FF2B5EF4-FFF2-40B4-BE49-F238E27FC236}">
              <a16:creationId xmlns:a16="http://schemas.microsoft.com/office/drawing/2014/main" id="{F7C1002E-F911-49A0-92F1-54D9580FECAC}"/>
            </a:ext>
          </a:extLst>
        </xdr:cNvPr>
        <xdr:cNvCxnSpPr/>
      </xdr:nvCxnSpPr>
      <xdr:spPr>
        <a:xfrm rot="16200000" flipH="1">
          <a:off x="4896624" y="4764442"/>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126349</xdr:colOff>
      <xdr:row>23</xdr:row>
      <xdr:rowOff>58315</xdr:rowOff>
    </xdr:from>
    <xdr:to>
      <xdr:col>36</xdr:col>
      <xdr:colOff>221600</xdr:colOff>
      <xdr:row>24</xdr:row>
      <xdr:rowOff>157452</xdr:rowOff>
    </xdr:to>
    <xdr:cxnSp macro="">
      <xdr:nvCxnSpPr>
        <xdr:cNvPr id="3096" name="Elbow Connector 55">
          <a:extLst>
            <a:ext uri="{FF2B5EF4-FFF2-40B4-BE49-F238E27FC236}">
              <a16:creationId xmlns:a16="http://schemas.microsoft.com/office/drawing/2014/main" id="{7A3D2B4E-28FE-4571-BB31-1F52AA665A12}"/>
            </a:ext>
          </a:extLst>
        </xdr:cNvPr>
        <xdr:cNvCxnSpPr/>
      </xdr:nvCxnSpPr>
      <xdr:spPr>
        <a:xfrm rot="16200000" flipH="1">
          <a:off x="11214227" y="4764442"/>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32</xdr:col>
      <xdr:colOff>145790</xdr:colOff>
      <xdr:row>23</xdr:row>
      <xdr:rowOff>48595</xdr:rowOff>
    </xdr:from>
    <xdr:to>
      <xdr:col>32</xdr:col>
      <xdr:colOff>241041</xdr:colOff>
      <xdr:row>24</xdr:row>
      <xdr:rowOff>147732</xdr:rowOff>
    </xdr:to>
    <xdr:cxnSp macro="">
      <xdr:nvCxnSpPr>
        <xdr:cNvPr id="3098" name="Elbow Connector 55">
          <a:extLst>
            <a:ext uri="{FF2B5EF4-FFF2-40B4-BE49-F238E27FC236}">
              <a16:creationId xmlns:a16="http://schemas.microsoft.com/office/drawing/2014/main" id="{E9C2BF15-FA82-4853-B66D-AF62EB552947}"/>
            </a:ext>
          </a:extLst>
        </xdr:cNvPr>
        <xdr:cNvCxnSpPr/>
      </xdr:nvCxnSpPr>
      <xdr:spPr>
        <a:xfrm rot="16200000" flipH="1">
          <a:off x="9989587" y="4754722"/>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34</xdr:col>
      <xdr:colOff>136067</xdr:colOff>
      <xdr:row>23</xdr:row>
      <xdr:rowOff>48595</xdr:rowOff>
    </xdr:from>
    <xdr:to>
      <xdr:col>34</xdr:col>
      <xdr:colOff>231318</xdr:colOff>
      <xdr:row>24</xdr:row>
      <xdr:rowOff>147732</xdr:rowOff>
    </xdr:to>
    <xdr:cxnSp macro="">
      <xdr:nvCxnSpPr>
        <xdr:cNvPr id="3102" name="Elbow Connector 55">
          <a:extLst>
            <a:ext uri="{FF2B5EF4-FFF2-40B4-BE49-F238E27FC236}">
              <a16:creationId xmlns:a16="http://schemas.microsoft.com/office/drawing/2014/main" id="{E6C7B029-D1CA-4078-8700-28BC479D627E}"/>
            </a:ext>
          </a:extLst>
        </xdr:cNvPr>
        <xdr:cNvCxnSpPr/>
      </xdr:nvCxnSpPr>
      <xdr:spPr>
        <a:xfrm rot="16200000" flipH="1">
          <a:off x="10601905" y="4754722"/>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42</xdr:col>
      <xdr:colOff>145785</xdr:colOff>
      <xdr:row>47</xdr:row>
      <xdr:rowOff>38876</xdr:rowOff>
    </xdr:from>
    <xdr:to>
      <xdr:col>42</xdr:col>
      <xdr:colOff>241036</xdr:colOff>
      <xdr:row>48</xdr:row>
      <xdr:rowOff>129984</xdr:rowOff>
    </xdr:to>
    <xdr:cxnSp macro="">
      <xdr:nvCxnSpPr>
        <xdr:cNvPr id="3103" name="Elbow Connector 55">
          <a:extLst>
            <a:ext uri="{FF2B5EF4-FFF2-40B4-BE49-F238E27FC236}">
              <a16:creationId xmlns:a16="http://schemas.microsoft.com/office/drawing/2014/main" id="{1FFF3A3D-8D06-425B-AAAA-2EA846AC27BC}"/>
            </a:ext>
          </a:extLst>
        </xdr:cNvPr>
        <xdr:cNvCxnSpPr/>
      </xdr:nvCxnSpPr>
      <xdr:spPr>
        <a:xfrm rot="16200000" flipH="1">
          <a:off x="13103801" y="9581243"/>
          <a:ext cx="343812"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44</xdr:col>
      <xdr:colOff>136066</xdr:colOff>
      <xdr:row>47</xdr:row>
      <xdr:rowOff>38876</xdr:rowOff>
    </xdr:from>
    <xdr:to>
      <xdr:col>44</xdr:col>
      <xdr:colOff>231317</xdr:colOff>
      <xdr:row>48</xdr:row>
      <xdr:rowOff>129984</xdr:rowOff>
    </xdr:to>
    <xdr:cxnSp macro="">
      <xdr:nvCxnSpPr>
        <xdr:cNvPr id="3104" name="Elbow Connector 55">
          <a:extLst>
            <a:ext uri="{FF2B5EF4-FFF2-40B4-BE49-F238E27FC236}">
              <a16:creationId xmlns:a16="http://schemas.microsoft.com/office/drawing/2014/main" id="{55B9CEA6-1F61-45F8-9A98-96416FD3ED1A}"/>
            </a:ext>
          </a:extLst>
        </xdr:cNvPr>
        <xdr:cNvCxnSpPr/>
      </xdr:nvCxnSpPr>
      <xdr:spPr>
        <a:xfrm rot="16200000" flipH="1">
          <a:off x="13832755" y="9581243"/>
          <a:ext cx="343812"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126347</xdr:colOff>
      <xdr:row>55</xdr:row>
      <xdr:rowOff>38876</xdr:rowOff>
    </xdr:from>
    <xdr:to>
      <xdr:col>2</xdr:col>
      <xdr:colOff>221598</xdr:colOff>
      <xdr:row>56</xdr:row>
      <xdr:rowOff>129984</xdr:rowOff>
    </xdr:to>
    <xdr:cxnSp macro="">
      <xdr:nvCxnSpPr>
        <xdr:cNvPr id="3105" name="Elbow Connector 55">
          <a:extLst>
            <a:ext uri="{FF2B5EF4-FFF2-40B4-BE49-F238E27FC236}">
              <a16:creationId xmlns:a16="http://schemas.microsoft.com/office/drawing/2014/main" id="{D0345C01-434E-4037-80D4-39551AA270BE}"/>
            </a:ext>
          </a:extLst>
        </xdr:cNvPr>
        <xdr:cNvCxnSpPr/>
      </xdr:nvCxnSpPr>
      <xdr:spPr>
        <a:xfrm rot="16200000" flipH="1">
          <a:off x="526914" y="11194661"/>
          <a:ext cx="343812"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145791</xdr:colOff>
      <xdr:row>55</xdr:row>
      <xdr:rowOff>77752</xdr:rowOff>
    </xdr:from>
    <xdr:to>
      <xdr:col>6</xdr:col>
      <xdr:colOff>241042</xdr:colOff>
      <xdr:row>56</xdr:row>
      <xdr:rowOff>168860</xdr:rowOff>
    </xdr:to>
    <xdr:cxnSp macro="">
      <xdr:nvCxnSpPr>
        <xdr:cNvPr id="3106" name="Elbow Connector 55">
          <a:extLst>
            <a:ext uri="{FF2B5EF4-FFF2-40B4-BE49-F238E27FC236}">
              <a16:creationId xmlns:a16="http://schemas.microsoft.com/office/drawing/2014/main" id="{BB11E20E-8D45-48B0-B617-07217F51B4E2}"/>
            </a:ext>
          </a:extLst>
        </xdr:cNvPr>
        <xdr:cNvCxnSpPr/>
      </xdr:nvCxnSpPr>
      <xdr:spPr>
        <a:xfrm rot="16200000" flipH="1">
          <a:off x="1790440" y="11233537"/>
          <a:ext cx="343812"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116628</xdr:colOff>
      <xdr:row>55</xdr:row>
      <xdr:rowOff>38876</xdr:rowOff>
    </xdr:from>
    <xdr:to>
      <xdr:col>12</xdr:col>
      <xdr:colOff>211879</xdr:colOff>
      <xdr:row>56</xdr:row>
      <xdr:rowOff>129983</xdr:rowOff>
    </xdr:to>
    <xdr:cxnSp macro="">
      <xdr:nvCxnSpPr>
        <xdr:cNvPr id="3107" name="Elbow Connector 55">
          <a:extLst>
            <a:ext uri="{FF2B5EF4-FFF2-40B4-BE49-F238E27FC236}">
              <a16:creationId xmlns:a16="http://schemas.microsoft.com/office/drawing/2014/main" id="{EFF454D0-E625-4397-8E4E-B3A8C4794212}"/>
            </a:ext>
          </a:extLst>
        </xdr:cNvPr>
        <xdr:cNvCxnSpPr/>
      </xdr:nvCxnSpPr>
      <xdr:spPr>
        <a:xfrm rot="16200000" flipH="1">
          <a:off x="3656557" y="11194661"/>
          <a:ext cx="34381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116630</xdr:colOff>
      <xdr:row>55</xdr:row>
      <xdr:rowOff>48595</xdr:rowOff>
    </xdr:from>
    <xdr:to>
      <xdr:col>16</xdr:col>
      <xdr:colOff>211881</xdr:colOff>
      <xdr:row>56</xdr:row>
      <xdr:rowOff>139702</xdr:rowOff>
    </xdr:to>
    <xdr:cxnSp macro="">
      <xdr:nvCxnSpPr>
        <xdr:cNvPr id="3108" name="Elbow Connector 55">
          <a:extLst>
            <a:ext uri="{FF2B5EF4-FFF2-40B4-BE49-F238E27FC236}">
              <a16:creationId xmlns:a16="http://schemas.microsoft.com/office/drawing/2014/main" id="{11AEBB84-7C8C-4A91-B442-34A10DE62686}"/>
            </a:ext>
          </a:extLst>
        </xdr:cNvPr>
        <xdr:cNvCxnSpPr/>
      </xdr:nvCxnSpPr>
      <xdr:spPr>
        <a:xfrm rot="16200000" flipH="1">
          <a:off x="4900641" y="11204380"/>
          <a:ext cx="34381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126349</xdr:colOff>
      <xdr:row>55</xdr:row>
      <xdr:rowOff>58315</xdr:rowOff>
    </xdr:from>
    <xdr:to>
      <xdr:col>10</xdr:col>
      <xdr:colOff>221600</xdr:colOff>
      <xdr:row>56</xdr:row>
      <xdr:rowOff>149422</xdr:rowOff>
    </xdr:to>
    <xdr:cxnSp macro="">
      <xdr:nvCxnSpPr>
        <xdr:cNvPr id="3109" name="Elbow Connector 55">
          <a:extLst>
            <a:ext uri="{FF2B5EF4-FFF2-40B4-BE49-F238E27FC236}">
              <a16:creationId xmlns:a16="http://schemas.microsoft.com/office/drawing/2014/main" id="{1774A601-FDE2-4EDC-9C27-12F6AEA422FD}"/>
            </a:ext>
          </a:extLst>
        </xdr:cNvPr>
        <xdr:cNvCxnSpPr/>
      </xdr:nvCxnSpPr>
      <xdr:spPr>
        <a:xfrm rot="16200000" flipH="1">
          <a:off x="3044237" y="11214100"/>
          <a:ext cx="34381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116628</xdr:colOff>
      <xdr:row>55</xdr:row>
      <xdr:rowOff>77754</xdr:rowOff>
    </xdr:from>
    <xdr:to>
      <xdr:col>8</xdr:col>
      <xdr:colOff>211879</xdr:colOff>
      <xdr:row>56</xdr:row>
      <xdr:rowOff>168861</xdr:rowOff>
    </xdr:to>
    <xdr:cxnSp macro="">
      <xdr:nvCxnSpPr>
        <xdr:cNvPr id="3110" name="Elbow Connector 55">
          <a:extLst>
            <a:ext uri="{FF2B5EF4-FFF2-40B4-BE49-F238E27FC236}">
              <a16:creationId xmlns:a16="http://schemas.microsoft.com/office/drawing/2014/main" id="{A94ED1BB-8C7A-4DF4-8239-A5ABAF625D76}"/>
            </a:ext>
          </a:extLst>
        </xdr:cNvPr>
        <xdr:cNvCxnSpPr/>
      </xdr:nvCxnSpPr>
      <xdr:spPr>
        <a:xfrm rot="16200000" flipH="1">
          <a:off x="2412476" y="11233539"/>
          <a:ext cx="34381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xdr:col>
      <xdr:colOff>126347</xdr:colOff>
      <xdr:row>55</xdr:row>
      <xdr:rowOff>38876</xdr:rowOff>
    </xdr:from>
    <xdr:to>
      <xdr:col>4</xdr:col>
      <xdr:colOff>221598</xdr:colOff>
      <xdr:row>56</xdr:row>
      <xdr:rowOff>129983</xdr:rowOff>
    </xdr:to>
    <xdr:cxnSp macro="">
      <xdr:nvCxnSpPr>
        <xdr:cNvPr id="3111" name="Elbow Connector 55">
          <a:extLst>
            <a:ext uri="{FF2B5EF4-FFF2-40B4-BE49-F238E27FC236}">
              <a16:creationId xmlns:a16="http://schemas.microsoft.com/office/drawing/2014/main" id="{7BB830AE-D6C1-4411-BE88-D7546C9AEB5C}"/>
            </a:ext>
          </a:extLst>
        </xdr:cNvPr>
        <xdr:cNvCxnSpPr/>
      </xdr:nvCxnSpPr>
      <xdr:spPr>
        <a:xfrm rot="16200000" flipH="1">
          <a:off x="1148955" y="11194661"/>
          <a:ext cx="34381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xdr:col>
      <xdr:colOff>136068</xdr:colOff>
      <xdr:row>71</xdr:row>
      <xdr:rowOff>38876</xdr:rowOff>
    </xdr:from>
    <xdr:to>
      <xdr:col>4</xdr:col>
      <xdr:colOff>231319</xdr:colOff>
      <xdr:row>72</xdr:row>
      <xdr:rowOff>129983</xdr:rowOff>
    </xdr:to>
    <xdr:cxnSp macro="">
      <xdr:nvCxnSpPr>
        <xdr:cNvPr id="3112" name="Elbow Connector 55">
          <a:extLst>
            <a:ext uri="{FF2B5EF4-FFF2-40B4-BE49-F238E27FC236}">
              <a16:creationId xmlns:a16="http://schemas.microsoft.com/office/drawing/2014/main" id="{8102BBC2-4A3B-444B-8CEB-5C5F7F2E00C6}"/>
            </a:ext>
          </a:extLst>
        </xdr:cNvPr>
        <xdr:cNvCxnSpPr/>
      </xdr:nvCxnSpPr>
      <xdr:spPr>
        <a:xfrm rot="16200000" flipH="1">
          <a:off x="1158676" y="14421498"/>
          <a:ext cx="34381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145790</xdr:colOff>
      <xdr:row>71</xdr:row>
      <xdr:rowOff>48595</xdr:rowOff>
    </xdr:from>
    <xdr:to>
      <xdr:col>36</xdr:col>
      <xdr:colOff>241041</xdr:colOff>
      <xdr:row>72</xdr:row>
      <xdr:rowOff>139702</xdr:rowOff>
    </xdr:to>
    <xdr:cxnSp macro="">
      <xdr:nvCxnSpPr>
        <xdr:cNvPr id="3113" name="Elbow Connector 55">
          <a:extLst>
            <a:ext uri="{FF2B5EF4-FFF2-40B4-BE49-F238E27FC236}">
              <a16:creationId xmlns:a16="http://schemas.microsoft.com/office/drawing/2014/main" id="{A301004D-8B18-4615-99A1-DE255EDF3F7D}"/>
            </a:ext>
          </a:extLst>
        </xdr:cNvPr>
        <xdr:cNvCxnSpPr/>
      </xdr:nvCxnSpPr>
      <xdr:spPr>
        <a:xfrm rot="16200000" flipH="1">
          <a:off x="11237683" y="14431217"/>
          <a:ext cx="34381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155510</xdr:colOff>
      <xdr:row>63</xdr:row>
      <xdr:rowOff>48595</xdr:rowOff>
    </xdr:from>
    <xdr:to>
      <xdr:col>38</xdr:col>
      <xdr:colOff>250761</xdr:colOff>
      <xdr:row>64</xdr:row>
      <xdr:rowOff>147731</xdr:rowOff>
    </xdr:to>
    <xdr:cxnSp macro="">
      <xdr:nvCxnSpPr>
        <xdr:cNvPr id="3114" name="Elbow Connector 55">
          <a:extLst>
            <a:ext uri="{FF2B5EF4-FFF2-40B4-BE49-F238E27FC236}">
              <a16:creationId xmlns:a16="http://schemas.microsoft.com/office/drawing/2014/main" id="{247C84EC-F2CB-4C53-B89E-62B332429399}"/>
            </a:ext>
          </a:extLst>
        </xdr:cNvPr>
        <xdr:cNvCxnSpPr/>
      </xdr:nvCxnSpPr>
      <xdr:spPr>
        <a:xfrm rot="16200000" flipH="1">
          <a:off x="11865429" y="12821813"/>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40</xdr:col>
      <xdr:colOff>145785</xdr:colOff>
      <xdr:row>63</xdr:row>
      <xdr:rowOff>48595</xdr:rowOff>
    </xdr:from>
    <xdr:to>
      <xdr:col>40</xdr:col>
      <xdr:colOff>241036</xdr:colOff>
      <xdr:row>64</xdr:row>
      <xdr:rowOff>147731</xdr:rowOff>
    </xdr:to>
    <xdr:cxnSp macro="">
      <xdr:nvCxnSpPr>
        <xdr:cNvPr id="3115" name="Elbow Connector 55">
          <a:extLst>
            <a:ext uri="{FF2B5EF4-FFF2-40B4-BE49-F238E27FC236}">
              <a16:creationId xmlns:a16="http://schemas.microsoft.com/office/drawing/2014/main" id="{AF9D5302-45F4-45F2-B04B-3364B902065F}"/>
            </a:ext>
          </a:extLst>
        </xdr:cNvPr>
        <xdr:cNvCxnSpPr/>
      </xdr:nvCxnSpPr>
      <xdr:spPr>
        <a:xfrm rot="16200000" flipH="1">
          <a:off x="12477745" y="12821813"/>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42</xdr:col>
      <xdr:colOff>145787</xdr:colOff>
      <xdr:row>63</xdr:row>
      <xdr:rowOff>77753</xdr:rowOff>
    </xdr:from>
    <xdr:to>
      <xdr:col>42</xdr:col>
      <xdr:colOff>241038</xdr:colOff>
      <xdr:row>64</xdr:row>
      <xdr:rowOff>176889</xdr:rowOff>
    </xdr:to>
    <xdr:cxnSp macro="">
      <xdr:nvCxnSpPr>
        <xdr:cNvPr id="3116" name="Elbow Connector 55">
          <a:extLst>
            <a:ext uri="{FF2B5EF4-FFF2-40B4-BE49-F238E27FC236}">
              <a16:creationId xmlns:a16="http://schemas.microsoft.com/office/drawing/2014/main" id="{3FF0A8A8-C053-4004-BBED-55AE3629B8FE}"/>
            </a:ext>
          </a:extLst>
        </xdr:cNvPr>
        <xdr:cNvCxnSpPr/>
      </xdr:nvCxnSpPr>
      <xdr:spPr>
        <a:xfrm rot="16200000" flipH="1">
          <a:off x="13099788" y="12850971"/>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44</xdr:col>
      <xdr:colOff>145786</xdr:colOff>
      <xdr:row>63</xdr:row>
      <xdr:rowOff>126351</xdr:rowOff>
    </xdr:from>
    <xdr:to>
      <xdr:col>44</xdr:col>
      <xdr:colOff>241037</xdr:colOff>
      <xdr:row>65</xdr:row>
      <xdr:rowOff>31100</xdr:rowOff>
    </xdr:to>
    <xdr:cxnSp macro="">
      <xdr:nvCxnSpPr>
        <xdr:cNvPr id="3117" name="Elbow Connector 55">
          <a:extLst>
            <a:ext uri="{FF2B5EF4-FFF2-40B4-BE49-F238E27FC236}">
              <a16:creationId xmlns:a16="http://schemas.microsoft.com/office/drawing/2014/main" id="{15FE2938-B520-4E2D-89C7-8514FF8F2777}"/>
            </a:ext>
          </a:extLst>
        </xdr:cNvPr>
        <xdr:cNvCxnSpPr/>
      </xdr:nvCxnSpPr>
      <xdr:spPr>
        <a:xfrm rot="16200000" flipH="1">
          <a:off x="13838460" y="12899569"/>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106909</xdr:colOff>
      <xdr:row>71</xdr:row>
      <xdr:rowOff>68033</xdr:rowOff>
    </xdr:from>
    <xdr:to>
      <xdr:col>2</xdr:col>
      <xdr:colOff>202160</xdr:colOff>
      <xdr:row>72</xdr:row>
      <xdr:rowOff>167170</xdr:rowOff>
    </xdr:to>
    <xdr:cxnSp macro="">
      <xdr:nvCxnSpPr>
        <xdr:cNvPr id="3118" name="Elbow Connector 55">
          <a:extLst>
            <a:ext uri="{FF2B5EF4-FFF2-40B4-BE49-F238E27FC236}">
              <a16:creationId xmlns:a16="http://schemas.microsoft.com/office/drawing/2014/main" id="{13738EFE-47A7-4201-8187-EFDFFADDAE1D}"/>
            </a:ext>
          </a:extLst>
        </xdr:cNvPr>
        <xdr:cNvCxnSpPr/>
      </xdr:nvCxnSpPr>
      <xdr:spPr>
        <a:xfrm rot="16200000" flipH="1">
          <a:off x="503461" y="14454670"/>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116629</xdr:colOff>
      <xdr:row>71</xdr:row>
      <xdr:rowOff>38876</xdr:rowOff>
    </xdr:from>
    <xdr:to>
      <xdr:col>10</xdr:col>
      <xdr:colOff>211880</xdr:colOff>
      <xdr:row>72</xdr:row>
      <xdr:rowOff>138013</xdr:rowOff>
    </xdr:to>
    <xdr:cxnSp macro="">
      <xdr:nvCxnSpPr>
        <xdr:cNvPr id="3119" name="Elbow Connector 55">
          <a:extLst>
            <a:ext uri="{FF2B5EF4-FFF2-40B4-BE49-F238E27FC236}">
              <a16:creationId xmlns:a16="http://schemas.microsoft.com/office/drawing/2014/main" id="{82289A77-BA46-498D-8430-6605E604C760}"/>
            </a:ext>
          </a:extLst>
        </xdr:cNvPr>
        <xdr:cNvCxnSpPr/>
      </xdr:nvCxnSpPr>
      <xdr:spPr>
        <a:xfrm rot="16200000" flipH="1">
          <a:off x="3030502" y="14425513"/>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14</xdr:col>
      <xdr:colOff>126347</xdr:colOff>
      <xdr:row>71</xdr:row>
      <xdr:rowOff>48595</xdr:rowOff>
    </xdr:from>
    <xdr:to>
      <xdr:col>14</xdr:col>
      <xdr:colOff>221598</xdr:colOff>
      <xdr:row>72</xdr:row>
      <xdr:rowOff>147732</xdr:rowOff>
    </xdr:to>
    <xdr:cxnSp macro="">
      <xdr:nvCxnSpPr>
        <xdr:cNvPr id="3087" name="Elbow Connector 55">
          <a:extLst>
            <a:ext uri="{FF2B5EF4-FFF2-40B4-BE49-F238E27FC236}">
              <a16:creationId xmlns:a16="http://schemas.microsoft.com/office/drawing/2014/main" id="{77E08341-B2B9-4A6E-BE46-3E959D9EBCB0}"/>
            </a:ext>
          </a:extLst>
        </xdr:cNvPr>
        <xdr:cNvCxnSpPr/>
      </xdr:nvCxnSpPr>
      <xdr:spPr>
        <a:xfrm rot="16200000" flipH="1">
          <a:off x="4284302" y="14435232"/>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145793</xdr:colOff>
      <xdr:row>71</xdr:row>
      <xdr:rowOff>48595</xdr:rowOff>
    </xdr:from>
    <xdr:to>
      <xdr:col>16</xdr:col>
      <xdr:colOff>241044</xdr:colOff>
      <xdr:row>72</xdr:row>
      <xdr:rowOff>147732</xdr:rowOff>
    </xdr:to>
    <xdr:cxnSp macro="">
      <xdr:nvCxnSpPr>
        <xdr:cNvPr id="3120" name="Elbow Connector 55">
          <a:extLst>
            <a:ext uri="{FF2B5EF4-FFF2-40B4-BE49-F238E27FC236}">
              <a16:creationId xmlns:a16="http://schemas.microsoft.com/office/drawing/2014/main" id="{F110F543-C4AA-448C-B5C7-B70AB4280EE3}"/>
            </a:ext>
          </a:extLst>
        </xdr:cNvPr>
        <xdr:cNvCxnSpPr/>
      </xdr:nvCxnSpPr>
      <xdr:spPr>
        <a:xfrm rot="16200000" flipH="1">
          <a:off x="4925789" y="14435232"/>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145787</xdr:colOff>
      <xdr:row>71</xdr:row>
      <xdr:rowOff>38876</xdr:rowOff>
    </xdr:from>
    <xdr:to>
      <xdr:col>18</xdr:col>
      <xdr:colOff>241038</xdr:colOff>
      <xdr:row>72</xdr:row>
      <xdr:rowOff>138013</xdr:rowOff>
    </xdr:to>
    <xdr:cxnSp macro="">
      <xdr:nvCxnSpPr>
        <xdr:cNvPr id="3121" name="Elbow Connector 55">
          <a:extLst>
            <a:ext uri="{FF2B5EF4-FFF2-40B4-BE49-F238E27FC236}">
              <a16:creationId xmlns:a16="http://schemas.microsoft.com/office/drawing/2014/main" id="{297E663C-5D1F-4B19-A73B-8075248CB8F4}"/>
            </a:ext>
          </a:extLst>
        </xdr:cNvPr>
        <xdr:cNvCxnSpPr/>
      </xdr:nvCxnSpPr>
      <xdr:spPr>
        <a:xfrm rot="16200000" flipH="1">
          <a:off x="5547824" y="14425513"/>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145785</xdr:colOff>
      <xdr:row>71</xdr:row>
      <xdr:rowOff>38876</xdr:rowOff>
    </xdr:from>
    <xdr:to>
      <xdr:col>24</xdr:col>
      <xdr:colOff>241036</xdr:colOff>
      <xdr:row>72</xdr:row>
      <xdr:rowOff>138013</xdr:rowOff>
    </xdr:to>
    <xdr:cxnSp macro="">
      <xdr:nvCxnSpPr>
        <xdr:cNvPr id="3122" name="Elbow Connector 55">
          <a:extLst>
            <a:ext uri="{FF2B5EF4-FFF2-40B4-BE49-F238E27FC236}">
              <a16:creationId xmlns:a16="http://schemas.microsoft.com/office/drawing/2014/main" id="{CE9B1EC0-F2CE-4AC7-ADCF-A0664382B5C8}"/>
            </a:ext>
          </a:extLst>
        </xdr:cNvPr>
        <xdr:cNvCxnSpPr/>
      </xdr:nvCxnSpPr>
      <xdr:spPr>
        <a:xfrm rot="16200000" flipH="1">
          <a:off x="7413944" y="14425513"/>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165224</xdr:colOff>
      <xdr:row>71</xdr:row>
      <xdr:rowOff>38876</xdr:rowOff>
    </xdr:from>
    <xdr:to>
      <xdr:col>28</xdr:col>
      <xdr:colOff>260475</xdr:colOff>
      <xdr:row>72</xdr:row>
      <xdr:rowOff>138013</xdr:rowOff>
    </xdr:to>
    <xdr:cxnSp macro="">
      <xdr:nvCxnSpPr>
        <xdr:cNvPr id="3123" name="Elbow Connector 55">
          <a:extLst>
            <a:ext uri="{FF2B5EF4-FFF2-40B4-BE49-F238E27FC236}">
              <a16:creationId xmlns:a16="http://schemas.microsoft.com/office/drawing/2014/main" id="{B04705B2-2AFA-4508-8E5C-EEEE425E330B}"/>
            </a:ext>
          </a:extLst>
        </xdr:cNvPr>
        <xdr:cNvCxnSpPr/>
      </xdr:nvCxnSpPr>
      <xdr:spPr>
        <a:xfrm rot="16200000" flipH="1">
          <a:off x="8735781" y="14425513"/>
          <a:ext cx="35184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26</xdr:col>
      <xdr:colOff>155508</xdr:colOff>
      <xdr:row>71</xdr:row>
      <xdr:rowOff>48595</xdr:rowOff>
    </xdr:from>
    <xdr:to>
      <xdr:col>26</xdr:col>
      <xdr:colOff>250759</xdr:colOff>
      <xdr:row>72</xdr:row>
      <xdr:rowOff>147732</xdr:rowOff>
    </xdr:to>
    <xdr:cxnSp macro="">
      <xdr:nvCxnSpPr>
        <xdr:cNvPr id="3085" name="Elbow Connector 55">
          <a:extLst>
            <a:ext uri="{FF2B5EF4-FFF2-40B4-BE49-F238E27FC236}">
              <a16:creationId xmlns:a16="http://schemas.microsoft.com/office/drawing/2014/main" id="{84862637-A88F-46DA-A7E2-D471BC4556C7}"/>
            </a:ext>
          </a:extLst>
        </xdr:cNvPr>
        <xdr:cNvCxnSpPr/>
      </xdr:nvCxnSpPr>
      <xdr:spPr>
        <a:xfrm rot="16200000" flipH="1">
          <a:off x="8045708" y="14435232"/>
          <a:ext cx="351841"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30</xdr:col>
      <xdr:colOff>145788</xdr:colOff>
      <xdr:row>71</xdr:row>
      <xdr:rowOff>77754</xdr:rowOff>
    </xdr:from>
    <xdr:to>
      <xdr:col>30</xdr:col>
      <xdr:colOff>241039</xdr:colOff>
      <xdr:row>72</xdr:row>
      <xdr:rowOff>176891</xdr:rowOff>
    </xdr:to>
    <xdr:cxnSp macro="">
      <xdr:nvCxnSpPr>
        <xdr:cNvPr id="3124" name="Elbow Connector 55">
          <a:extLst>
            <a:ext uri="{FF2B5EF4-FFF2-40B4-BE49-F238E27FC236}">
              <a16:creationId xmlns:a16="http://schemas.microsoft.com/office/drawing/2014/main" id="{212F705B-F650-41FF-8810-C0DD808B192A}"/>
            </a:ext>
          </a:extLst>
        </xdr:cNvPr>
        <xdr:cNvCxnSpPr/>
      </xdr:nvCxnSpPr>
      <xdr:spPr>
        <a:xfrm rot="16200000" flipH="1">
          <a:off x="9309228" y="14464391"/>
          <a:ext cx="351841"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126351</xdr:colOff>
      <xdr:row>79</xdr:row>
      <xdr:rowOff>77752</xdr:rowOff>
    </xdr:from>
    <xdr:to>
      <xdr:col>18</xdr:col>
      <xdr:colOff>221602</xdr:colOff>
      <xdr:row>80</xdr:row>
      <xdr:rowOff>176889</xdr:rowOff>
    </xdr:to>
    <xdr:cxnSp macro="">
      <xdr:nvCxnSpPr>
        <xdr:cNvPr id="3125" name="Elbow Connector 55">
          <a:extLst>
            <a:ext uri="{FF2B5EF4-FFF2-40B4-BE49-F238E27FC236}">
              <a16:creationId xmlns:a16="http://schemas.microsoft.com/office/drawing/2014/main" id="{E77CB468-1740-434F-AAF5-5284F59DEADB}"/>
            </a:ext>
          </a:extLst>
        </xdr:cNvPr>
        <xdr:cNvCxnSpPr/>
      </xdr:nvCxnSpPr>
      <xdr:spPr>
        <a:xfrm rot="16200000" flipH="1">
          <a:off x="5528388" y="16077807"/>
          <a:ext cx="351841"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155507</xdr:colOff>
      <xdr:row>79</xdr:row>
      <xdr:rowOff>97191</xdr:rowOff>
    </xdr:from>
    <xdr:to>
      <xdr:col>24</xdr:col>
      <xdr:colOff>250758</xdr:colOff>
      <xdr:row>81</xdr:row>
      <xdr:rowOff>1940</xdr:rowOff>
    </xdr:to>
    <xdr:cxnSp macro="">
      <xdr:nvCxnSpPr>
        <xdr:cNvPr id="3126" name="Elbow Connector 55">
          <a:extLst>
            <a:ext uri="{FF2B5EF4-FFF2-40B4-BE49-F238E27FC236}">
              <a16:creationId xmlns:a16="http://schemas.microsoft.com/office/drawing/2014/main" id="{65B735BE-2257-4711-AF65-34609C333314}"/>
            </a:ext>
          </a:extLst>
        </xdr:cNvPr>
        <xdr:cNvCxnSpPr/>
      </xdr:nvCxnSpPr>
      <xdr:spPr>
        <a:xfrm rot="16200000" flipH="1">
          <a:off x="7423666" y="16097246"/>
          <a:ext cx="351841"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155504</xdr:colOff>
      <xdr:row>79</xdr:row>
      <xdr:rowOff>106910</xdr:rowOff>
    </xdr:from>
    <xdr:to>
      <xdr:col>28</xdr:col>
      <xdr:colOff>250755</xdr:colOff>
      <xdr:row>81</xdr:row>
      <xdr:rowOff>11659</xdr:rowOff>
    </xdr:to>
    <xdr:cxnSp macro="">
      <xdr:nvCxnSpPr>
        <xdr:cNvPr id="3127" name="Elbow Connector 55">
          <a:extLst>
            <a:ext uri="{FF2B5EF4-FFF2-40B4-BE49-F238E27FC236}">
              <a16:creationId xmlns:a16="http://schemas.microsoft.com/office/drawing/2014/main" id="{645DD8F4-760B-426E-A38A-059C8F37D190}"/>
            </a:ext>
          </a:extLst>
        </xdr:cNvPr>
        <xdr:cNvCxnSpPr/>
      </xdr:nvCxnSpPr>
      <xdr:spPr>
        <a:xfrm rot="16200000" flipH="1">
          <a:off x="8696903" y="16106965"/>
          <a:ext cx="351841"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26</xdr:col>
      <xdr:colOff>126351</xdr:colOff>
      <xdr:row>79</xdr:row>
      <xdr:rowOff>97190</xdr:rowOff>
    </xdr:from>
    <xdr:to>
      <xdr:col>26</xdr:col>
      <xdr:colOff>221602</xdr:colOff>
      <xdr:row>81</xdr:row>
      <xdr:rowOff>1939</xdr:rowOff>
    </xdr:to>
    <xdr:cxnSp macro="">
      <xdr:nvCxnSpPr>
        <xdr:cNvPr id="3128" name="Elbow Connector 55">
          <a:extLst>
            <a:ext uri="{FF2B5EF4-FFF2-40B4-BE49-F238E27FC236}">
              <a16:creationId xmlns:a16="http://schemas.microsoft.com/office/drawing/2014/main" id="{724245F9-570C-485C-A9C6-8F6D94658877}"/>
            </a:ext>
          </a:extLst>
        </xdr:cNvPr>
        <xdr:cNvCxnSpPr/>
      </xdr:nvCxnSpPr>
      <xdr:spPr>
        <a:xfrm rot="16200000" flipH="1">
          <a:off x="8016551" y="16097245"/>
          <a:ext cx="351841"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30</xdr:col>
      <xdr:colOff>126349</xdr:colOff>
      <xdr:row>79</xdr:row>
      <xdr:rowOff>77753</xdr:rowOff>
    </xdr:from>
    <xdr:to>
      <xdr:col>30</xdr:col>
      <xdr:colOff>221600</xdr:colOff>
      <xdr:row>80</xdr:row>
      <xdr:rowOff>176890</xdr:rowOff>
    </xdr:to>
    <xdr:cxnSp macro="">
      <xdr:nvCxnSpPr>
        <xdr:cNvPr id="3129" name="Elbow Connector 55">
          <a:extLst>
            <a:ext uri="{FF2B5EF4-FFF2-40B4-BE49-F238E27FC236}">
              <a16:creationId xmlns:a16="http://schemas.microsoft.com/office/drawing/2014/main" id="{AA10223B-9F2F-4FFD-8504-72108966F4CC}"/>
            </a:ext>
          </a:extLst>
        </xdr:cNvPr>
        <xdr:cNvCxnSpPr/>
      </xdr:nvCxnSpPr>
      <xdr:spPr>
        <a:xfrm rot="16200000" flipH="1">
          <a:off x="9289789" y="16077808"/>
          <a:ext cx="351841"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40</xdr:col>
      <xdr:colOff>145794</xdr:colOff>
      <xdr:row>79</xdr:row>
      <xdr:rowOff>116635</xdr:rowOff>
    </xdr:from>
    <xdr:to>
      <xdr:col>40</xdr:col>
      <xdr:colOff>260477</xdr:colOff>
      <xdr:row>81</xdr:row>
      <xdr:rowOff>1940</xdr:rowOff>
    </xdr:to>
    <xdr:cxnSp macro="">
      <xdr:nvCxnSpPr>
        <xdr:cNvPr id="3130" name="Elbow Connector 55">
          <a:extLst>
            <a:ext uri="{FF2B5EF4-FFF2-40B4-BE49-F238E27FC236}">
              <a16:creationId xmlns:a16="http://schemas.microsoft.com/office/drawing/2014/main" id="{01C835D6-65EE-403C-AE38-E77DDF71508E}"/>
            </a:ext>
          </a:extLst>
        </xdr:cNvPr>
        <xdr:cNvCxnSpPr/>
      </xdr:nvCxnSpPr>
      <xdr:spPr>
        <a:xfrm rot="16200000" flipH="1">
          <a:off x="12468034" y="16097252"/>
          <a:ext cx="332397" cy="114683"/>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32</xdr:col>
      <xdr:colOff>186122</xdr:colOff>
      <xdr:row>87</xdr:row>
      <xdr:rowOff>109482</xdr:rowOff>
    </xdr:from>
    <xdr:to>
      <xdr:col>32</xdr:col>
      <xdr:colOff>260480</xdr:colOff>
      <xdr:row>88</xdr:row>
      <xdr:rowOff>157451</xdr:rowOff>
    </xdr:to>
    <xdr:cxnSp macro="">
      <xdr:nvCxnSpPr>
        <xdr:cNvPr id="3131" name="Elbow Connector 55">
          <a:extLst>
            <a:ext uri="{FF2B5EF4-FFF2-40B4-BE49-F238E27FC236}">
              <a16:creationId xmlns:a16="http://schemas.microsoft.com/office/drawing/2014/main" id="{AACE5735-2890-495D-8685-1F4880954D11}"/>
            </a:ext>
          </a:extLst>
        </xdr:cNvPr>
        <xdr:cNvCxnSpPr/>
      </xdr:nvCxnSpPr>
      <xdr:spPr>
        <a:xfrm rot="16200000" flipH="1">
          <a:off x="10353842" y="17159176"/>
          <a:ext cx="299779" cy="7435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136071</xdr:colOff>
      <xdr:row>87</xdr:row>
      <xdr:rowOff>145790</xdr:rowOff>
    </xdr:from>
    <xdr:to>
      <xdr:col>16</xdr:col>
      <xdr:colOff>211879</xdr:colOff>
      <xdr:row>89</xdr:row>
      <xdr:rowOff>1941</xdr:rowOff>
    </xdr:to>
    <xdr:cxnSp macro="">
      <xdr:nvCxnSpPr>
        <xdr:cNvPr id="3132" name="Elbow Connector 55">
          <a:extLst>
            <a:ext uri="{FF2B5EF4-FFF2-40B4-BE49-F238E27FC236}">
              <a16:creationId xmlns:a16="http://schemas.microsoft.com/office/drawing/2014/main" id="{4B162469-11A9-41B3-AA9B-ABB15B99A9CA}"/>
            </a:ext>
          </a:extLst>
        </xdr:cNvPr>
        <xdr:cNvCxnSpPr/>
      </xdr:nvCxnSpPr>
      <xdr:spPr>
        <a:xfrm rot="16200000" flipH="1">
          <a:off x="4930645" y="17744686"/>
          <a:ext cx="30324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184667</xdr:colOff>
      <xdr:row>87</xdr:row>
      <xdr:rowOff>97193</xdr:rowOff>
    </xdr:from>
    <xdr:to>
      <xdr:col>18</xdr:col>
      <xdr:colOff>260475</xdr:colOff>
      <xdr:row>88</xdr:row>
      <xdr:rowOff>147731</xdr:rowOff>
    </xdr:to>
    <xdr:cxnSp macro="">
      <xdr:nvCxnSpPr>
        <xdr:cNvPr id="3134" name="Elbow Connector 55">
          <a:extLst>
            <a:ext uri="{FF2B5EF4-FFF2-40B4-BE49-F238E27FC236}">
              <a16:creationId xmlns:a16="http://schemas.microsoft.com/office/drawing/2014/main" id="{43655ACF-6C01-440F-A797-8647AA3DE3D2}"/>
            </a:ext>
          </a:extLst>
        </xdr:cNvPr>
        <xdr:cNvCxnSpPr/>
      </xdr:nvCxnSpPr>
      <xdr:spPr>
        <a:xfrm rot="16200000" flipH="1">
          <a:off x="5601282" y="17696089"/>
          <a:ext cx="30324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22</xdr:col>
      <xdr:colOff>165228</xdr:colOff>
      <xdr:row>87</xdr:row>
      <xdr:rowOff>116631</xdr:rowOff>
    </xdr:from>
    <xdr:to>
      <xdr:col>22</xdr:col>
      <xdr:colOff>241036</xdr:colOff>
      <xdr:row>88</xdr:row>
      <xdr:rowOff>167169</xdr:rowOff>
    </xdr:to>
    <xdr:cxnSp macro="">
      <xdr:nvCxnSpPr>
        <xdr:cNvPr id="3135" name="Elbow Connector 55">
          <a:extLst>
            <a:ext uri="{FF2B5EF4-FFF2-40B4-BE49-F238E27FC236}">
              <a16:creationId xmlns:a16="http://schemas.microsoft.com/office/drawing/2014/main" id="{7A9335BC-FB3A-4A58-99AF-6EFD428FC0D1}"/>
            </a:ext>
          </a:extLst>
        </xdr:cNvPr>
        <xdr:cNvCxnSpPr/>
      </xdr:nvCxnSpPr>
      <xdr:spPr>
        <a:xfrm rot="16200000" flipH="1">
          <a:off x="6825924" y="17715527"/>
          <a:ext cx="30324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165226</xdr:colOff>
      <xdr:row>87</xdr:row>
      <xdr:rowOff>126351</xdr:rowOff>
    </xdr:from>
    <xdr:to>
      <xdr:col>24</xdr:col>
      <xdr:colOff>241034</xdr:colOff>
      <xdr:row>88</xdr:row>
      <xdr:rowOff>176889</xdr:rowOff>
    </xdr:to>
    <xdr:cxnSp macro="">
      <xdr:nvCxnSpPr>
        <xdr:cNvPr id="3136" name="Elbow Connector 55">
          <a:extLst>
            <a:ext uri="{FF2B5EF4-FFF2-40B4-BE49-F238E27FC236}">
              <a16:creationId xmlns:a16="http://schemas.microsoft.com/office/drawing/2014/main" id="{AEFF1040-DB00-4260-87AE-5B58C54FF8FE}"/>
            </a:ext>
          </a:extLst>
        </xdr:cNvPr>
        <xdr:cNvCxnSpPr/>
      </xdr:nvCxnSpPr>
      <xdr:spPr>
        <a:xfrm rot="16200000" flipH="1">
          <a:off x="7447963" y="17725247"/>
          <a:ext cx="30324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34</xdr:col>
      <xdr:colOff>120431</xdr:colOff>
      <xdr:row>87</xdr:row>
      <xdr:rowOff>87585</xdr:rowOff>
    </xdr:from>
    <xdr:to>
      <xdr:col>34</xdr:col>
      <xdr:colOff>241038</xdr:colOff>
      <xdr:row>88</xdr:row>
      <xdr:rowOff>138012</xdr:rowOff>
    </xdr:to>
    <xdr:cxnSp macro="">
      <xdr:nvCxnSpPr>
        <xdr:cNvPr id="3033" name="Elbow Connector 55">
          <a:extLst>
            <a:ext uri="{FF2B5EF4-FFF2-40B4-BE49-F238E27FC236}">
              <a16:creationId xmlns:a16="http://schemas.microsoft.com/office/drawing/2014/main" id="{BDC48E8F-A33A-4F4C-9F03-4798245D6AD7}"/>
            </a:ext>
          </a:extLst>
        </xdr:cNvPr>
        <xdr:cNvCxnSpPr/>
      </xdr:nvCxnSpPr>
      <xdr:spPr>
        <a:xfrm rot="16200000" flipH="1">
          <a:off x="10934099" y="17115383"/>
          <a:ext cx="302237" cy="120607"/>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109484</xdr:colOff>
      <xdr:row>87</xdr:row>
      <xdr:rowOff>98533</xdr:rowOff>
    </xdr:from>
    <xdr:to>
      <xdr:col>36</xdr:col>
      <xdr:colOff>231320</xdr:colOff>
      <xdr:row>88</xdr:row>
      <xdr:rowOff>157450</xdr:rowOff>
    </xdr:to>
    <xdr:cxnSp macro="">
      <xdr:nvCxnSpPr>
        <xdr:cNvPr id="3133" name="Elbow Connector 55">
          <a:extLst>
            <a:ext uri="{FF2B5EF4-FFF2-40B4-BE49-F238E27FC236}">
              <a16:creationId xmlns:a16="http://schemas.microsoft.com/office/drawing/2014/main" id="{9EAD2E55-4BB1-420A-BF6E-5488D5010E36}"/>
            </a:ext>
          </a:extLst>
        </xdr:cNvPr>
        <xdr:cNvCxnSpPr/>
      </xdr:nvCxnSpPr>
      <xdr:spPr>
        <a:xfrm rot="16200000" flipH="1">
          <a:off x="11543572" y="17129962"/>
          <a:ext cx="310727" cy="121836"/>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153276</xdr:colOff>
      <xdr:row>87</xdr:row>
      <xdr:rowOff>98534</xdr:rowOff>
    </xdr:from>
    <xdr:to>
      <xdr:col>38</xdr:col>
      <xdr:colOff>250758</xdr:colOff>
      <xdr:row>88</xdr:row>
      <xdr:rowOff>167170</xdr:rowOff>
    </xdr:to>
    <xdr:cxnSp macro="">
      <xdr:nvCxnSpPr>
        <xdr:cNvPr id="3137" name="Elbow Connector 55">
          <a:extLst>
            <a:ext uri="{FF2B5EF4-FFF2-40B4-BE49-F238E27FC236}">
              <a16:creationId xmlns:a16="http://schemas.microsoft.com/office/drawing/2014/main" id="{18EC81C7-BE1B-4916-8999-730B599FF50C}"/>
            </a:ext>
          </a:extLst>
        </xdr:cNvPr>
        <xdr:cNvCxnSpPr/>
      </xdr:nvCxnSpPr>
      <xdr:spPr>
        <a:xfrm rot="16200000" flipH="1">
          <a:off x="12238173" y="17146999"/>
          <a:ext cx="320446" cy="97482"/>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42</xdr:col>
      <xdr:colOff>136070</xdr:colOff>
      <xdr:row>87</xdr:row>
      <xdr:rowOff>60772</xdr:rowOff>
    </xdr:from>
    <xdr:to>
      <xdr:col>42</xdr:col>
      <xdr:colOff>211878</xdr:colOff>
      <xdr:row>88</xdr:row>
      <xdr:rowOff>111310</xdr:rowOff>
    </xdr:to>
    <xdr:cxnSp macro="">
      <xdr:nvCxnSpPr>
        <xdr:cNvPr id="3073" name="Elbow Connector 55">
          <a:extLst>
            <a:ext uri="{FF2B5EF4-FFF2-40B4-BE49-F238E27FC236}">
              <a16:creationId xmlns:a16="http://schemas.microsoft.com/office/drawing/2014/main" id="{A8963802-3D69-4693-875D-9E020B6B1651}"/>
            </a:ext>
          </a:extLst>
        </xdr:cNvPr>
        <xdr:cNvCxnSpPr/>
      </xdr:nvCxnSpPr>
      <xdr:spPr>
        <a:xfrm rot="16200000" flipH="1">
          <a:off x="13467283" y="17111025"/>
          <a:ext cx="30234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44</xdr:col>
      <xdr:colOff>145789</xdr:colOff>
      <xdr:row>87</xdr:row>
      <xdr:rowOff>77754</xdr:rowOff>
    </xdr:from>
    <xdr:to>
      <xdr:col>44</xdr:col>
      <xdr:colOff>221597</xdr:colOff>
      <xdr:row>88</xdr:row>
      <xdr:rowOff>128292</xdr:rowOff>
    </xdr:to>
    <xdr:cxnSp macro="">
      <xdr:nvCxnSpPr>
        <xdr:cNvPr id="3138" name="Elbow Connector 55">
          <a:extLst>
            <a:ext uri="{FF2B5EF4-FFF2-40B4-BE49-F238E27FC236}">
              <a16:creationId xmlns:a16="http://schemas.microsoft.com/office/drawing/2014/main" id="{AE94496A-835F-42DD-A9CE-4AEE6FFF67BF}"/>
            </a:ext>
          </a:extLst>
        </xdr:cNvPr>
        <xdr:cNvCxnSpPr/>
      </xdr:nvCxnSpPr>
      <xdr:spPr>
        <a:xfrm rot="16200000" flipH="1">
          <a:off x="13823883" y="17676650"/>
          <a:ext cx="30324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xdr:col>
      <xdr:colOff>126348</xdr:colOff>
      <xdr:row>95</xdr:row>
      <xdr:rowOff>29157</xdr:rowOff>
    </xdr:from>
    <xdr:to>
      <xdr:col>4</xdr:col>
      <xdr:colOff>202156</xdr:colOff>
      <xdr:row>96</xdr:row>
      <xdr:rowOff>79695</xdr:rowOff>
    </xdr:to>
    <xdr:cxnSp macro="">
      <xdr:nvCxnSpPr>
        <xdr:cNvPr id="3139" name="Elbow Connector 55">
          <a:extLst>
            <a:ext uri="{FF2B5EF4-FFF2-40B4-BE49-F238E27FC236}">
              <a16:creationId xmlns:a16="http://schemas.microsoft.com/office/drawing/2014/main" id="{2AB50425-E02D-419B-A705-39C1789790FE}"/>
            </a:ext>
          </a:extLst>
        </xdr:cNvPr>
        <xdr:cNvCxnSpPr/>
      </xdr:nvCxnSpPr>
      <xdr:spPr>
        <a:xfrm rot="16200000" flipH="1">
          <a:off x="1159519" y="19241471"/>
          <a:ext cx="30324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145789</xdr:colOff>
      <xdr:row>95</xdr:row>
      <xdr:rowOff>77754</xdr:rowOff>
    </xdr:from>
    <xdr:to>
      <xdr:col>8</xdr:col>
      <xdr:colOff>221597</xdr:colOff>
      <xdr:row>96</xdr:row>
      <xdr:rowOff>128292</xdr:rowOff>
    </xdr:to>
    <xdr:cxnSp macro="">
      <xdr:nvCxnSpPr>
        <xdr:cNvPr id="3140" name="Elbow Connector 55">
          <a:extLst>
            <a:ext uri="{FF2B5EF4-FFF2-40B4-BE49-F238E27FC236}">
              <a16:creationId xmlns:a16="http://schemas.microsoft.com/office/drawing/2014/main" id="{A7738753-812C-456A-9538-53E46D30B65F}"/>
            </a:ext>
          </a:extLst>
        </xdr:cNvPr>
        <xdr:cNvCxnSpPr/>
      </xdr:nvCxnSpPr>
      <xdr:spPr>
        <a:xfrm rot="16200000" flipH="1">
          <a:off x="2452200" y="19290068"/>
          <a:ext cx="30324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155507</xdr:colOff>
      <xdr:row>95</xdr:row>
      <xdr:rowOff>97193</xdr:rowOff>
    </xdr:from>
    <xdr:to>
      <xdr:col>10</xdr:col>
      <xdr:colOff>231315</xdr:colOff>
      <xdr:row>96</xdr:row>
      <xdr:rowOff>147731</xdr:rowOff>
    </xdr:to>
    <xdr:cxnSp macro="">
      <xdr:nvCxnSpPr>
        <xdr:cNvPr id="3141" name="Elbow Connector 55">
          <a:extLst>
            <a:ext uri="{FF2B5EF4-FFF2-40B4-BE49-F238E27FC236}">
              <a16:creationId xmlns:a16="http://schemas.microsoft.com/office/drawing/2014/main" id="{9057EFF9-7EA9-471B-8CAE-7EA58CA76DF9}"/>
            </a:ext>
          </a:extLst>
        </xdr:cNvPr>
        <xdr:cNvCxnSpPr/>
      </xdr:nvCxnSpPr>
      <xdr:spPr>
        <a:xfrm rot="16200000" flipH="1">
          <a:off x="3083958" y="19309507"/>
          <a:ext cx="30324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14</xdr:col>
      <xdr:colOff>136070</xdr:colOff>
      <xdr:row>95</xdr:row>
      <xdr:rowOff>77754</xdr:rowOff>
    </xdr:from>
    <xdr:to>
      <xdr:col>14</xdr:col>
      <xdr:colOff>211878</xdr:colOff>
      <xdr:row>96</xdr:row>
      <xdr:rowOff>128292</xdr:rowOff>
    </xdr:to>
    <xdr:cxnSp macro="">
      <xdr:nvCxnSpPr>
        <xdr:cNvPr id="3142" name="Elbow Connector 55">
          <a:extLst>
            <a:ext uri="{FF2B5EF4-FFF2-40B4-BE49-F238E27FC236}">
              <a16:creationId xmlns:a16="http://schemas.microsoft.com/office/drawing/2014/main" id="{447FC0C7-D669-45DA-8F88-241B79C643BA}"/>
            </a:ext>
          </a:extLst>
        </xdr:cNvPr>
        <xdr:cNvCxnSpPr/>
      </xdr:nvCxnSpPr>
      <xdr:spPr>
        <a:xfrm rot="16200000" flipH="1">
          <a:off x="4308603" y="19290068"/>
          <a:ext cx="30324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22</xdr:col>
      <xdr:colOff>145789</xdr:colOff>
      <xdr:row>95</xdr:row>
      <xdr:rowOff>97193</xdr:rowOff>
    </xdr:from>
    <xdr:to>
      <xdr:col>22</xdr:col>
      <xdr:colOff>221597</xdr:colOff>
      <xdr:row>96</xdr:row>
      <xdr:rowOff>147731</xdr:rowOff>
    </xdr:to>
    <xdr:cxnSp macro="">
      <xdr:nvCxnSpPr>
        <xdr:cNvPr id="3143" name="Elbow Connector 55">
          <a:extLst>
            <a:ext uri="{FF2B5EF4-FFF2-40B4-BE49-F238E27FC236}">
              <a16:creationId xmlns:a16="http://schemas.microsoft.com/office/drawing/2014/main" id="{785E2C70-6A45-4842-ABB6-37A351531B00}"/>
            </a:ext>
          </a:extLst>
        </xdr:cNvPr>
        <xdr:cNvCxnSpPr/>
      </xdr:nvCxnSpPr>
      <xdr:spPr>
        <a:xfrm rot="16200000" flipH="1">
          <a:off x="6806485" y="19309507"/>
          <a:ext cx="30324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145788</xdr:colOff>
      <xdr:row>95</xdr:row>
      <xdr:rowOff>102385</xdr:rowOff>
    </xdr:from>
    <xdr:to>
      <xdr:col>24</xdr:col>
      <xdr:colOff>221596</xdr:colOff>
      <xdr:row>96</xdr:row>
      <xdr:rowOff>152923</xdr:rowOff>
    </xdr:to>
    <xdr:cxnSp macro="">
      <xdr:nvCxnSpPr>
        <xdr:cNvPr id="3144" name="Elbow Connector 55">
          <a:extLst>
            <a:ext uri="{FF2B5EF4-FFF2-40B4-BE49-F238E27FC236}">
              <a16:creationId xmlns:a16="http://schemas.microsoft.com/office/drawing/2014/main" id="{0402B6B3-AAF9-46AA-B6A3-40F4183CEFEC}"/>
            </a:ext>
          </a:extLst>
        </xdr:cNvPr>
        <xdr:cNvCxnSpPr/>
      </xdr:nvCxnSpPr>
      <xdr:spPr>
        <a:xfrm rot="16200000" flipH="1">
          <a:off x="7697741" y="18825985"/>
          <a:ext cx="301550"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26</xdr:col>
      <xdr:colOff>136069</xdr:colOff>
      <xdr:row>95</xdr:row>
      <xdr:rowOff>58316</xdr:rowOff>
    </xdr:from>
    <xdr:to>
      <xdr:col>26</xdr:col>
      <xdr:colOff>211877</xdr:colOff>
      <xdr:row>96</xdr:row>
      <xdr:rowOff>108854</xdr:rowOff>
    </xdr:to>
    <xdr:cxnSp macro="">
      <xdr:nvCxnSpPr>
        <xdr:cNvPr id="3145" name="Elbow Connector 55">
          <a:extLst>
            <a:ext uri="{FF2B5EF4-FFF2-40B4-BE49-F238E27FC236}">
              <a16:creationId xmlns:a16="http://schemas.microsoft.com/office/drawing/2014/main" id="{B106D9B4-73A9-422F-84FA-AA8B82605E7B}"/>
            </a:ext>
          </a:extLst>
        </xdr:cNvPr>
        <xdr:cNvCxnSpPr/>
      </xdr:nvCxnSpPr>
      <xdr:spPr>
        <a:xfrm rot="16200000" flipH="1">
          <a:off x="8040847" y="19270630"/>
          <a:ext cx="30324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42</xdr:col>
      <xdr:colOff>145791</xdr:colOff>
      <xdr:row>79</xdr:row>
      <xdr:rowOff>116633</xdr:rowOff>
    </xdr:from>
    <xdr:to>
      <xdr:col>42</xdr:col>
      <xdr:colOff>241035</xdr:colOff>
      <xdr:row>80</xdr:row>
      <xdr:rowOff>176887</xdr:rowOff>
    </xdr:to>
    <xdr:cxnSp macro="">
      <xdr:nvCxnSpPr>
        <xdr:cNvPr id="3146" name="Elbow Connector 55">
          <a:extLst>
            <a:ext uri="{FF2B5EF4-FFF2-40B4-BE49-F238E27FC236}">
              <a16:creationId xmlns:a16="http://schemas.microsoft.com/office/drawing/2014/main" id="{A7C469A7-AB9C-4B19-B197-B53FD47432DB}"/>
            </a:ext>
          </a:extLst>
        </xdr:cNvPr>
        <xdr:cNvCxnSpPr/>
      </xdr:nvCxnSpPr>
      <xdr:spPr>
        <a:xfrm rot="16200000" flipH="1">
          <a:off x="13090072" y="16097250"/>
          <a:ext cx="312958" cy="95244"/>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132184</xdr:colOff>
      <xdr:row>31</xdr:row>
      <xdr:rowOff>77755</xdr:rowOff>
    </xdr:from>
    <xdr:to>
      <xdr:col>8</xdr:col>
      <xdr:colOff>227435</xdr:colOff>
      <xdr:row>32</xdr:row>
      <xdr:rowOff>176892</xdr:rowOff>
    </xdr:to>
    <xdr:cxnSp macro="">
      <xdr:nvCxnSpPr>
        <xdr:cNvPr id="3147" name="Elbow Connector 55">
          <a:extLst>
            <a:ext uri="{FF2B5EF4-FFF2-40B4-BE49-F238E27FC236}">
              <a16:creationId xmlns:a16="http://schemas.microsoft.com/office/drawing/2014/main" id="{9AC73010-F393-4BDF-A254-D7ECEF6210D1}"/>
            </a:ext>
          </a:extLst>
        </xdr:cNvPr>
        <xdr:cNvCxnSpPr/>
      </xdr:nvCxnSpPr>
      <xdr:spPr>
        <a:xfrm rot="16200000" flipH="1">
          <a:off x="2501772" y="6393412"/>
          <a:ext cx="34795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101081</xdr:colOff>
      <xdr:row>31</xdr:row>
      <xdr:rowOff>77755</xdr:rowOff>
    </xdr:from>
    <xdr:to>
      <xdr:col>2</xdr:col>
      <xdr:colOff>196332</xdr:colOff>
      <xdr:row>32</xdr:row>
      <xdr:rowOff>176892</xdr:rowOff>
    </xdr:to>
    <xdr:cxnSp macro="">
      <xdr:nvCxnSpPr>
        <xdr:cNvPr id="3148" name="Elbow Connector 55">
          <a:extLst>
            <a:ext uri="{FF2B5EF4-FFF2-40B4-BE49-F238E27FC236}">
              <a16:creationId xmlns:a16="http://schemas.microsoft.com/office/drawing/2014/main" id="{0047AF7E-8851-4314-8CAD-7C89FD87194B}"/>
            </a:ext>
          </a:extLst>
        </xdr:cNvPr>
        <xdr:cNvCxnSpPr/>
      </xdr:nvCxnSpPr>
      <xdr:spPr>
        <a:xfrm rot="16200000" flipH="1">
          <a:off x="511240" y="6393412"/>
          <a:ext cx="34795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14</xdr:col>
      <xdr:colOff>124408</xdr:colOff>
      <xdr:row>23</xdr:row>
      <xdr:rowOff>69980</xdr:rowOff>
    </xdr:from>
    <xdr:to>
      <xdr:col>14</xdr:col>
      <xdr:colOff>219659</xdr:colOff>
      <xdr:row>24</xdr:row>
      <xdr:rowOff>169117</xdr:rowOff>
    </xdr:to>
    <xdr:cxnSp macro="">
      <xdr:nvCxnSpPr>
        <xdr:cNvPr id="3149" name="Elbow Connector 55">
          <a:extLst>
            <a:ext uri="{FF2B5EF4-FFF2-40B4-BE49-F238E27FC236}">
              <a16:creationId xmlns:a16="http://schemas.microsoft.com/office/drawing/2014/main" id="{EF6060F0-3E62-4291-8E1A-068C65ED1D67}"/>
            </a:ext>
          </a:extLst>
        </xdr:cNvPr>
        <xdr:cNvCxnSpPr/>
      </xdr:nvCxnSpPr>
      <xdr:spPr>
        <a:xfrm rot="16200000" flipH="1">
          <a:off x="4430098" y="4776107"/>
          <a:ext cx="34795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22</xdr:col>
      <xdr:colOff>116633</xdr:colOff>
      <xdr:row>71</xdr:row>
      <xdr:rowOff>62205</xdr:rowOff>
    </xdr:from>
    <xdr:to>
      <xdr:col>22</xdr:col>
      <xdr:colOff>211884</xdr:colOff>
      <xdr:row>72</xdr:row>
      <xdr:rowOff>161342</xdr:rowOff>
    </xdr:to>
    <xdr:cxnSp macro="">
      <xdr:nvCxnSpPr>
        <xdr:cNvPr id="3150" name="Elbow Connector 55">
          <a:extLst>
            <a:ext uri="{FF2B5EF4-FFF2-40B4-BE49-F238E27FC236}">
              <a16:creationId xmlns:a16="http://schemas.microsoft.com/office/drawing/2014/main" id="{55C14B83-E9FE-42EF-B062-B8B297546CDC}"/>
            </a:ext>
          </a:extLst>
        </xdr:cNvPr>
        <xdr:cNvCxnSpPr/>
      </xdr:nvCxnSpPr>
      <xdr:spPr>
        <a:xfrm rot="16200000" flipH="1">
          <a:off x="7003792" y="14425515"/>
          <a:ext cx="347954"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32</xdr:col>
      <xdr:colOff>101083</xdr:colOff>
      <xdr:row>79</xdr:row>
      <xdr:rowOff>85532</xdr:rowOff>
    </xdr:from>
    <xdr:to>
      <xdr:col>32</xdr:col>
      <xdr:colOff>196334</xdr:colOff>
      <xdr:row>80</xdr:row>
      <xdr:rowOff>184670</xdr:rowOff>
    </xdr:to>
    <xdr:cxnSp macro="">
      <xdr:nvCxnSpPr>
        <xdr:cNvPr id="3152" name="Elbow Connector 55">
          <a:extLst>
            <a:ext uri="{FF2B5EF4-FFF2-40B4-BE49-F238E27FC236}">
              <a16:creationId xmlns:a16="http://schemas.microsoft.com/office/drawing/2014/main" id="{5FFC46B1-9885-4DD7-AACC-9ECDD6468C3B}"/>
            </a:ext>
          </a:extLst>
        </xdr:cNvPr>
        <xdr:cNvCxnSpPr/>
      </xdr:nvCxnSpPr>
      <xdr:spPr>
        <a:xfrm rot="16200000" flipH="1">
          <a:off x="10261732" y="16058373"/>
          <a:ext cx="347954"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40</xdr:col>
      <xdr:colOff>120431</xdr:colOff>
      <xdr:row>87</xdr:row>
      <xdr:rowOff>109482</xdr:rowOff>
    </xdr:from>
    <xdr:to>
      <xdr:col>40</xdr:col>
      <xdr:colOff>219660</xdr:colOff>
      <xdr:row>88</xdr:row>
      <xdr:rowOff>161341</xdr:rowOff>
    </xdr:to>
    <xdr:cxnSp macro="">
      <xdr:nvCxnSpPr>
        <xdr:cNvPr id="3153" name="Elbow Connector 55">
          <a:extLst>
            <a:ext uri="{FF2B5EF4-FFF2-40B4-BE49-F238E27FC236}">
              <a16:creationId xmlns:a16="http://schemas.microsoft.com/office/drawing/2014/main" id="{3AC57F57-4ADC-436A-938C-7AE419C53B91}"/>
            </a:ext>
          </a:extLst>
        </xdr:cNvPr>
        <xdr:cNvCxnSpPr/>
      </xdr:nvCxnSpPr>
      <xdr:spPr>
        <a:xfrm rot="16200000" flipH="1">
          <a:off x="12838642" y="17148685"/>
          <a:ext cx="303669" cy="99229"/>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32</xdr:col>
      <xdr:colOff>108858</xdr:colOff>
      <xdr:row>71</xdr:row>
      <xdr:rowOff>93307</xdr:rowOff>
    </xdr:from>
    <xdr:to>
      <xdr:col>32</xdr:col>
      <xdr:colOff>204109</xdr:colOff>
      <xdr:row>72</xdr:row>
      <xdr:rowOff>192444</xdr:rowOff>
    </xdr:to>
    <xdr:cxnSp macro="">
      <xdr:nvCxnSpPr>
        <xdr:cNvPr id="3154" name="Elbow Connector 55">
          <a:extLst>
            <a:ext uri="{FF2B5EF4-FFF2-40B4-BE49-F238E27FC236}">
              <a16:creationId xmlns:a16="http://schemas.microsoft.com/office/drawing/2014/main" id="{D817F1CA-92BF-447A-9588-5D1DC0983CDE}"/>
            </a:ext>
          </a:extLst>
        </xdr:cNvPr>
        <xdr:cNvCxnSpPr/>
      </xdr:nvCxnSpPr>
      <xdr:spPr>
        <a:xfrm rot="16200000" flipH="1">
          <a:off x="10269507" y="14456617"/>
          <a:ext cx="347954"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22</xdr:col>
      <xdr:colOff>188406</xdr:colOff>
      <xdr:row>55</xdr:row>
      <xdr:rowOff>104670</xdr:rowOff>
    </xdr:from>
    <xdr:to>
      <xdr:col>22</xdr:col>
      <xdr:colOff>283657</xdr:colOff>
      <xdr:row>57</xdr:row>
      <xdr:rowOff>7371</xdr:rowOff>
    </xdr:to>
    <xdr:cxnSp macro="">
      <xdr:nvCxnSpPr>
        <xdr:cNvPr id="3037" name="Elbow Connector 55">
          <a:extLst>
            <a:ext uri="{FF2B5EF4-FFF2-40B4-BE49-F238E27FC236}">
              <a16:creationId xmlns:a16="http://schemas.microsoft.com/office/drawing/2014/main" id="{766F488D-A5BA-45F1-BBE3-2927095D4E32}"/>
            </a:ext>
          </a:extLst>
        </xdr:cNvPr>
        <xdr:cNvCxnSpPr/>
      </xdr:nvCxnSpPr>
      <xdr:spPr>
        <a:xfrm rot="16200000" flipH="1">
          <a:off x="6978349" y="11014480"/>
          <a:ext cx="35278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26</xdr:col>
      <xdr:colOff>188406</xdr:colOff>
      <xdr:row>55</xdr:row>
      <xdr:rowOff>104670</xdr:rowOff>
    </xdr:from>
    <xdr:to>
      <xdr:col>26</xdr:col>
      <xdr:colOff>283657</xdr:colOff>
      <xdr:row>57</xdr:row>
      <xdr:rowOff>15401</xdr:rowOff>
    </xdr:to>
    <xdr:cxnSp macro="">
      <xdr:nvCxnSpPr>
        <xdr:cNvPr id="3039" name="Elbow Connector 55">
          <a:extLst>
            <a:ext uri="{FF2B5EF4-FFF2-40B4-BE49-F238E27FC236}">
              <a16:creationId xmlns:a16="http://schemas.microsoft.com/office/drawing/2014/main" id="{4B7202F9-7869-43BB-A0DC-C450B82A95A6}"/>
            </a:ext>
          </a:extLst>
        </xdr:cNvPr>
        <xdr:cNvCxnSpPr/>
      </xdr:nvCxnSpPr>
      <xdr:spPr>
        <a:xfrm rot="16200000" flipH="1">
          <a:off x="8230378" y="11018495"/>
          <a:ext cx="36081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188406</xdr:colOff>
      <xdr:row>55</xdr:row>
      <xdr:rowOff>125604</xdr:rowOff>
    </xdr:from>
    <xdr:to>
      <xdr:col>28</xdr:col>
      <xdr:colOff>283657</xdr:colOff>
      <xdr:row>57</xdr:row>
      <xdr:rowOff>36335</xdr:rowOff>
    </xdr:to>
    <xdr:cxnSp macro="">
      <xdr:nvCxnSpPr>
        <xdr:cNvPr id="3070" name="Elbow Connector 55">
          <a:extLst>
            <a:ext uri="{FF2B5EF4-FFF2-40B4-BE49-F238E27FC236}">
              <a16:creationId xmlns:a16="http://schemas.microsoft.com/office/drawing/2014/main" id="{41985BAF-339F-4A8F-9144-D73F8BCEE33F}"/>
            </a:ext>
          </a:extLst>
        </xdr:cNvPr>
        <xdr:cNvCxnSpPr/>
      </xdr:nvCxnSpPr>
      <xdr:spPr>
        <a:xfrm rot="16200000" flipH="1">
          <a:off x="8889801" y="11039429"/>
          <a:ext cx="36081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30</xdr:col>
      <xdr:colOff>167472</xdr:colOff>
      <xdr:row>55</xdr:row>
      <xdr:rowOff>115137</xdr:rowOff>
    </xdr:from>
    <xdr:to>
      <xdr:col>30</xdr:col>
      <xdr:colOff>262723</xdr:colOff>
      <xdr:row>57</xdr:row>
      <xdr:rowOff>25868</xdr:rowOff>
    </xdr:to>
    <xdr:cxnSp macro="">
      <xdr:nvCxnSpPr>
        <xdr:cNvPr id="3072" name="Elbow Connector 55">
          <a:extLst>
            <a:ext uri="{FF2B5EF4-FFF2-40B4-BE49-F238E27FC236}">
              <a16:creationId xmlns:a16="http://schemas.microsoft.com/office/drawing/2014/main" id="{6D99E741-B7AF-40F9-9B86-3C2D4B78A9F3}"/>
            </a:ext>
          </a:extLst>
        </xdr:cNvPr>
        <xdr:cNvCxnSpPr/>
      </xdr:nvCxnSpPr>
      <xdr:spPr>
        <a:xfrm rot="16200000" flipH="1">
          <a:off x="9496889" y="11028962"/>
          <a:ext cx="36081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32</xdr:col>
      <xdr:colOff>167472</xdr:colOff>
      <xdr:row>55</xdr:row>
      <xdr:rowOff>125604</xdr:rowOff>
    </xdr:from>
    <xdr:to>
      <xdr:col>32</xdr:col>
      <xdr:colOff>243280</xdr:colOff>
      <xdr:row>56</xdr:row>
      <xdr:rowOff>176142</xdr:rowOff>
    </xdr:to>
    <xdr:cxnSp macro="">
      <xdr:nvCxnSpPr>
        <xdr:cNvPr id="3035" name="Elbow Connector 55">
          <a:extLst>
            <a:ext uri="{FF2B5EF4-FFF2-40B4-BE49-F238E27FC236}">
              <a16:creationId xmlns:a16="http://schemas.microsoft.com/office/drawing/2014/main" id="{A61DFE2E-2B75-4C1F-984F-74F31F117B32}"/>
            </a:ext>
          </a:extLst>
        </xdr:cNvPr>
        <xdr:cNvCxnSpPr/>
      </xdr:nvCxnSpPr>
      <xdr:spPr>
        <a:xfrm rot="16200000" flipH="1">
          <a:off x="10170890" y="11024851"/>
          <a:ext cx="312214"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34</xdr:col>
      <xdr:colOff>146538</xdr:colOff>
      <xdr:row>55</xdr:row>
      <xdr:rowOff>115137</xdr:rowOff>
    </xdr:from>
    <xdr:to>
      <xdr:col>34</xdr:col>
      <xdr:colOff>222346</xdr:colOff>
      <xdr:row>56</xdr:row>
      <xdr:rowOff>165675</xdr:rowOff>
    </xdr:to>
    <xdr:cxnSp macro="">
      <xdr:nvCxnSpPr>
        <xdr:cNvPr id="3088" name="Elbow Connector 55">
          <a:extLst>
            <a:ext uri="{FF2B5EF4-FFF2-40B4-BE49-F238E27FC236}">
              <a16:creationId xmlns:a16="http://schemas.microsoft.com/office/drawing/2014/main" id="{C92B9F49-E6E0-45F1-B966-AA65F531AE12}"/>
            </a:ext>
          </a:extLst>
        </xdr:cNvPr>
        <xdr:cNvCxnSpPr/>
      </xdr:nvCxnSpPr>
      <xdr:spPr>
        <a:xfrm rot="16200000" flipH="1">
          <a:off x="10777978" y="11014384"/>
          <a:ext cx="312214"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136071</xdr:colOff>
      <xdr:row>55</xdr:row>
      <xdr:rowOff>104670</xdr:rowOff>
    </xdr:from>
    <xdr:to>
      <xdr:col>24</xdr:col>
      <xdr:colOff>211879</xdr:colOff>
      <xdr:row>56</xdr:row>
      <xdr:rowOff>155208</xdr:rowOff>
    </xdr:to>
    <xdr:cxnSp macro="">
      <xdr:nvCxnSpPr>
        <xdr:cNvPr id="3156" name="Elbow Connector 55">
          <a:extLst>
            <a:ext uri="{FF2B5EF4-FFF2-40B4-BE49-F238E27FC236}">
              <a16:creationId xmlns:a16="http://schemas.microsoft.com/office/drawing/2014/main" id="{08BDFAA6-017C-40E4-B134-1C056851D850}"/>
            </a:ext>
          </a:extLst>
        </xdr:cNvPr>
        <xdr:cNvCxnSpPr/>
      </xdr:nvCxnSpPr>
      <xdr:spPr>
        <a:xfrm rot="16200000" flipH="1">
          <a:off x="7564599" y="11003917"/>
          <a:ext cx="312214"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146538</xdr:colOff>
      <xdr:row>103</xdr:row>
      <xdr:rowOff>125604</xdr:rowOff>
    </xdr:from>
    <xdr:to>
      <xdr:col>28</xdr:col>
      <xdr:colOff>241789</xdr:colOff>
      <xdr:row>105</xdr:row>
      <xdr:rowOff>30353</xdr:rowOff>
    </xdr:to>
    <xdr:cxnSp macro="">
      <xdr:nvCxnSpPr>
        <xdr:cNvPr id="3090" name="Elbow Connector 55">
          <a:extLst>
            <a:ext uri="{FF2B5EF4-FFF2-40B4-BE49-F238E27FC236}">
              <a16:creationId xmlns:a16="http://schemas.microsoft.com/office/drawing/2014/main" id="{7A6712AA-2E7E-4B0C-851F-8A82BBE159D5}"/>
            </a:ext>
          </a:extLst>
        </xdr:cNvPr>
        <xdr:cNvCxnSpPr/>
      </xdr:nvCxnSpPr>
      <xdr:spPr>
        <a:xfrm rot="16200000" flipH="1">
          <a:off x="8850924" y="20519570"/>
          <a:ext cx="35483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30</xdr:col>
      <xdr:colOff>167472</xdr:colOff>
      <xdr:row>103</xdr:row>
      <xdr:rowOff>125604</xdr:rowOff>
    </xdr:from>
    <xdr:to>
      <xdr:col>30</xdr:col>
      <xdr:colOff>262723</xdr:colOff>
      <xdr:row>105</xdr:row>
      <xdr:rowOff>30353</xdr:rowOff>
    </xdr:to>
    <xdr:cxnSp macro="">
      <xdr:nvCxnSpPr>
        <xdr:cNvPr id="3159" name="Elbow Connector 55">
          <a:extLst>
            <a:ext uri="{FF2B5EF4-FFF2-40B4-BE49-F238E27FC236}">
              <a16:creationId xmlns:a16="http://schemas.microsoft.com/office/drawing/2014/main" id="{73ACD6D3-1DDE-4965-A770-BDA0C252719D}"/>
            </a:ext>
          </a:extLst>
        </xdr:cNvPr>
        <xdr:cNvCxnSpPr/>
      </xdr:nvCxnSpPr>
      <xdr:spPr>
        <a:xfrm rot="16200000" flipH="1">
          <a:off x="9499880" y="20519570"/>
          <a:ext cx="35483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167472</xdr:colOff>
      <xdr:row>103</xdr:row>
      <xdr:rowOff>115137</xdr:rowOff>
    </xdr:from>
    <xdr:to>
      <xdr:col>36</xdr:col>
      <xdr:colOff>262723</xdr:colOff>
      <xdr:row>105</xdr:row>
      <xdr:rowOff>19886</xdr:rowOff>
    </xdr:to>
    <xdr:cxnSp macro="">
      <xdr:nvCxnSpPr>
        <xdr:cNvPr id="3160" name="Elbow Connector 55">
          <a:extLst>
            <a:ext uri="{FF2B5EF4-FFF2-40B4-BE49-F238E27FC236}">
              <a16:creationId xmlns:a16="http://schemas.microsoft.com/office/drawing/2014/main" id="{B4A7F0E9-8CAD-487E-8683-2EFD31472974}"/>
            </a:ext>
          </a:extLst>
        </xdr:cNvPr>
        <xdr:cNvCxnSpPr/>
      </xdr:nvCxnSpPr>
      <xdr:spPr>
        <a:xfrm rot="16200000" flipH="1">
          <a:off x="11415347" y="20509103"/>
          <a:ext cx="35483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157005</xdr:colOff>
      <xdr:row>103</xdr:row>
      <xdr:rowOff>125604</xdr:rowOff>
    </xdr:from>
    <xdr:to>
      <xdr:col>38</xdr:col>
      <xdr:colOff>252256</xdr:colOff>
      <xdr:row>105</xdr:row>
      <xdr:rowOff>30353</xdr:rowOff>
    </xdr:to>
    <xdr:cxnSp macro="">
      <xdr:nvCxnSpPr>
        <xdr:cNvPr id="3161" name="Elbow Connector 55">
          <a:extLst>
            <a:ext uri="{FF2B5EF4-FFF2-40B4-BE49-F238E27FC236}">
              <a16:creationId xmlns:a16="http://schemas.microsoft.com/office/drawing/2014/main" id="{BF2545E4-55F6-4AC8-A369-CF75F4BBEE36}"/>
            </a:ext>
          </a:extLst>
        </xdr:cNvPr>
        <xdr:cNvCxnSpPr/>
      </xdr:nvCxnSpPr>
      <xdr:spPr>
        <a:xfrm rot="16200000" flipH="1">
          <a:off x="12064303" y="20519570"/>
          <a:ext cx="35483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40</xdr:col>
      <xdr:colOff>136071</xdr:colOff>
      <xdr:row>103</xdr:row>
      <xdr:rowOff>73269</xdr:rowOff>
    </xdr:from>
    <xdr:to>
      <xdr:col>40</xdr:col>
      <xdr:colOff>231322</xdr:colOff>
      <xdr:row>104</xdr:row>
      <xdr:rowOff>166424</xdr:rowOff>
    </xdr:to>
    <xdr:cxnSp macro="">
      <xdr:nvCxnSpPr>
        <xdr:cNvPr id="3031" name="Elbow Connector 55">
          <a:extLst>
            <a:ext uri="{FF2B5EF4-FFF2-40B4-BE49-F238E27FC236}">
              <a16:creationId xmlns:a16="http://schemas.microsoft.com/office/drawing/2014/main" id="{DF7E3294-B537-46ED-91A8-BDC2FB8EAE4F}"/>
            </a:ext>
          </a:extLst>
        </xdr:cNvPr>
        <xdr:cNvCxnSpPr/>
      </xdr:nvCxnSpPr>
      <xdr:spPr>
        <a:xfrm rot="16200000" flipH="1">
          <a:off x="12671391" y="20467235"/>
          <a:ext cx="35483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42</xdr:col>
      <xdr:colOff>177939</xdr:colOff>
      <xdr:row>103</xdr:row>
      <xdr:rowOff>83736</xdr:rowOff>
    </xdr:from>
    <xdr:to>
      <xdr:col>42</xdr:col>
      <xdr:colOff>273190</xdr:colOff>
      <xdr:row>104</xdr:row>
      <xdr:rowOff>176891</xdr:rowOff>
    </xdr:to>
    <xdr:cxnSp macro="">
      <xdr:nvCxnSpPr>
        <xdr:cNvPr id="3032" name="Elbow Connector 55">
          <a:extLst>
            <a:ext uri="{FF2B5EF4-FFF2-40B4-BE49-F238E27FC236}">
              <a16:creationId xmlns:a16="http://schemas.microsoft.com/office/drawing/2014/main" id="{29CE0663-8B80-45EC-820C-FDF220C0C709}"/>
            </a:ext>
          </a:extLst>
        </xdr:cNvPr>
        <xdr:cNvCxnSpPr/>
      </xdr:nvCxnSpPr>
      <xdr:spPr>
        <a:xfrm rot="16200000" flipH="1">
          <a:off x="13341281" y="20477702"/>
          <a:ext cx="35483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44</xdr:col>
      <xdr:colOff>146538</xdr:colOff>
      <xdr:row>103</xdr:row>
      <xdr:rowOff>83736</xdr:rowOff>
    </xdr:from>
    <xdr:to>
      <xdr:col>44</xdr:col>
      <xdr:colOff>241789</xdr:colOff>
      <xdr:row>104</xdr:row>
      <xdr:rowOff>176891</xdr:rowOff>
    </xdr:to>
    <xdr:cxnSp macro="">
      <xdr:nvCxnSpPr>
        <xdr:cNvPr id="3162" name="Elbow Connector 55">
          <a:extLst>
            <a:ext uri="{FF2B5EF4-FFF2-40B4-BE49-F238E27FC236}">
              <a16:creationId xmlns:a16="http://schemas.microsoft.com/office/drawing/2014/main" id="{1A59D9B7-7910-4CBD-98F4-8ECBEDEE6045}"/>
            </a:ext>
          </a:extLst>
        </xdr:cNvPr>
        <xdr:cNvCxnSpPr/>
      </xdr:nvCxnSpPr>
      <xdr:spPr>
        <a:xfrm rot="16200000" flipH="1">
          <a:off x="14053039" y="20477702"/>
          <a:ext cx="35483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115137</xdr:colOff>
      <xdr:row>111</xdr:row>
      <xdr:rowOff>104670</xdr:rowOff>
    </xdr:from>
    <xdr:to>
      <xdr:col>2</xdr:col>
      <xdr:colOff>210388</xdr:colOff>
      <xdr:row>113</xdr:row>
      <xdr:rowOff>9419</xdr:rowOff>
    </xdr:to>
    <xdr:cxnSp macro="">
      <xdr:nvCxnSpPr>
        <xdr:cNvPr id="3163" name="Elbow Connector 55">
          <a:extLst>
            <a:ext uri="{FF2B5EF4-FFF2-40B4-BE49-F238E27FC236}">
              <a16:creationId xmlns:a16="http://schemas.microsoft.com/office/drawing/2014/main" id="{A0E08814-0100-4951-88F8-310AD16744CC}"/>
            </a:ext>
          </a:extLst>
        </xdr:cNvPr>
        <xdr:cNvCxnSpPr/>
      </xdr:nvCxnSpPr>
      <xdr:spPr>
        <a:xfrm rot="16200000" flipH="1">
          <a:off x="508699" y="22079158"/>
          <a:ext cx="35483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xdr:col>
      <xdr:colOff>125604</xdr:colOff>
      <xdr:row>111</xdr:row>
      <xdr:rowOff>83736</xdr:rowOff>
    </xdr:from>
    <xdr:to>
      <xdr:col>4</xdr:col>
      <xdr:colOff>201412</xdr:colOff>
      <xdr:row>112</xdr:row>
      <xdr:rowOff>134274</xdr:rowOff>
    </xdr:to>
    <xdr:cxnSp macro="">
      <xdr:nvCxnSpPr>
        <xdr:cNvPr id="3164" name="Elbow Connector 55">
          <a:extLst>
            <a:ext uri="{FF2B5EF4-FFF2-40B4-BE49-F238E27FC236}">
              <a16:creationId xmlns:a16="http://schemas.microsoft.com/office/drawing/2014/main" id="{29100956-3984-4413-9FBB-81E0F7CB8E6A}"/>
            </a:ext>
          </a:extLst>
        </xdr:cNvPr>
        <xdr:cNvCxnSpPr/>
      </xdr:nvCxnSpPr>
      <xdr:spPr>
        <a:xfrm rot="16200000" flipH="1">
          <a:off x="1158775" y="22046637"/>
          <a:ext cx="312214"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157005</xdr:colOff>
      <xdr:row>111</xdr:row>
      <xdr:rowOff>83736</xdr:rowOff>
    </xdr:from>
    <xdr:to>
      <xdr:col>6</xdr:col>
      <xdr:colOff>232813</xdr:colOff>
      <xdr:row>112</xdr:row>
      <xdr:rowOff>134274</xdr:rowOff>
    </xdr:to>
    <xdr:cxnSp macro="">
      <xdr:nvCxnSpPr>
        <xdr:cNvPr id="3165" name="Elbow Connector 55">
          <a:extLst>
            <a:ext uri="{FF2B5EF4-FFF2-40B4-BE49-F238E27FC236}">
              <a16:creationId xmlns:a16="http://schemas.microsoft.com/office/drawing/2014/main" id="{87C1E84F-6DAA-4E2F-A1E9-E9D800F9976B}"/>
            </a:ext>
          </a:extLst>
        </xdr:cNvPr>
        <xdr:cNvCxnSpPr/>
      </xdr:nvCxnSpPr>
      <xdr:spPr>
        <a:xfrm rot="16200000" flipH="1">
          <a:off x="1818198" y="22046637"/>
          <a:ext cx="312214"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136071</xdr:colOff>
      <xdr:row>111</xdr:row>
      <xdr:rowOff>94203</xdr:rowOff>
    </xdr:from>
    <xdr:to>
      <xdr:col>8</xdr:col>
      <xdr:colOff>211879</xdr:colOff>
      <xdr:row>112</xdr:row>
      <xdr:rowOff>144741</xdr:rowOff>
    </xdr:to>
    <xdr:cxnSp macro="">
      <xdr:nvCxnSpPr>
        <xdr:cNvPr id="3166" name="Elbow Connector 55">
          <a:extLst>
            <a:ext uri="{FF2B5EF4-FFF2-40B4-BE49-F238E27FC236}">
              <a16:creationId xmlns:a16="http://schemas.microsoft.com/office/drawing/2014/main" id="{6A49B945-CBC4-42B3-8E61-8059DD7EF853}"/>
            </a:ext>
          </a:extLst>
        </xdr:cNvPr>
        <xdr:cNvCxnSpPr/>
      </xdr:nvCxnSpPr>
      <xdr:spPr>
        <a:xfrm rot="16200000" flipH="1">
          <a:off x="2456687" y="22057104"/>
          <a:ext cx="312214"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34</xdr:col>
      <xdr:colOff>198873</xdr:colOff>
      <xdr:row>31</xdr:row>
      <xdr:rowOff>94203</xdr:rowOff>
    </xdr:from>
    <xdr:to>
      <xdr:col>34</xdr:col>
      <xdr:colOff>294124</xdr:colOff>
      <xdr:row>32</xdr:row>
      <xdr:rowOff>187359</xdr:rowOff>
    </xdr:to>
    <xdr:cxnSp macro="">
      <xdr:nvCxnSpPr>
        <xdr:cNvPr id="3167" name="Elbow Connector 55">
          <a:extLst>
            <a:ext uri="{FF2B5EF4-FFF2-40B4-BE49-F238E27FC236}">
              <a16:creationId xmlns:a16="http://schemas.microsoft.com/office/drawing/2014/main" id="{53E58060-9C4F-4336-9EA0-9A80377CAD08}"/>
            </a:ext>
          </a:extLst>
        </xdr:cNvPr>
        <xdr:cNvCxnSpPr/>
      </xdr:nvCxnSpPr>
      <xdr:spPr>
        <a:xfrm rot="16200000" flipH="1">
          <a:off x="10818726" y="6263471"/>
          <a:ext cx="354832"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167472</xdr:colOff>
      <xdr:row>31</xdr:row>
      <xdr:rowOff>104670</xdr:rowOff>
    </xdr:from>
    <xdr:to>
      <xdr:col>38</xdr:col>
      <xdr:colOff>262723</xdr:colOff>
      <xdr:row>33</xdr:row>
      <xdr:rowOff>9420</xdr:rowOff>
    </xdr:to>
    <xdr:cxnSp macro="">
      <xdr:nvCxnSpPr>
        <xdr:cNvPr id="3168" name="Elbow Connector 55">
          <a:extLst>
            <a:ext uri="{FF2B5EF4-FFF2-40B4-BE49-F238E27FC236}">
              <a16:creationId xmlns:a16="http://schemas.microsoft.com/office/drawing/2014/main" id="{7C06881B-B549-47C2-9591-83E953662BCA}"/>
            </a:ext>
          </a:extLst>
        </xdr:cNvPr>
        <xdr:cNvCxnSpPr/>
      </xdr:nvCxnSpPr>
      <xdr:spPr>
        <a:xfrm rot="16200000" flipH="1">
          <a:off x="12074770" y="6273938"/>
          <a:ext cx="354832"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42</xdr:col>
      <xdr:colOff>177939</xdr:colOff>
      <xdr:row>31</xdr:row>
      <xdr:rowOff>115137</xdr:rowOff>
    </xdr:from>
    <xdr:to>
      <xdr:col>42</xdr:col>
      <xdr:colOff>273190</xdr:colOff>
      <xdr:row>33</xdr:row>
      <xdr:rowOff>19887</xdr:rowOff>
    </xdr:to>
    <xdr:cxnSp macro="">
      <xdr:nvCxnSpPr>
        <xdr:cNvPr id="3169" name="Elbow Connector 55">
          <a:extLst>
            <a:ext uri="{FF2B5EF4-FFF2-40B4-BE49-F238E27FC236}">
              <a16:creationId xmlns:a16="http://schemas.microsoft.com/office/drawing/2014/main" id="{DEB192AB-8B19-4560-B8F6-A78342C5CD6E}"/>
            </a:ext>
          </a:extLst>
        </xdr:cNvPr>
        <xdr:cNvCxnSpPr/>
      </xdr:nvCxnSpPr>
      <xdr:spPr>
        <a:xfrm rot="16200000" flipH="1">
          <a:off x="13341281" y="6284405"/>
          <a:ext cx="354832"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44</xdr:col>
      <xdr:colOff>146538</xdr:colOff>
      <xdr:row>31</xdr:row>
      <xdr:rowOff>115137</xdr:rowOff>
    </xdr:from>
    <xdr:to>
      <xdr:col>44</xdr:col>
      <xdr:colOff>241789</xdr:colOff>
      <xdr:row>33</xdr:row>
      <xdr:rowOff>19887</xdr:rowOff>
    </xdr:to>
    <xdr:cxnSp macro="">
      <xdr:nvCxnSpPr>
        <xdr:cNvPr id="3170" name="Elbow Connector 55">
          <a:extLst>
            <a:ext uri="{FF2B5EF4-FFF2-40B4-BE49-F238E27FC236}">
              <a16:creationId xmlns:a16="http://schemas.microsoft.com/office/drawing/2014/main" id="{A550FB18-FFD5-490D-BA4B-FF0C92246573}"/>
            </a:ext>
          </a:extLst>
        </xdr:cNvPr>
        <xdr:cNvCxnSpPr/>
      </xdr:nvCxnSpPr>
      <xdr:spPr>
        <a:xfrm rot="16200000" flipH="1">
          <a:off x="14053039" y="6284405"/>
          <a:ext cx="354832"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157005</xdr:colOff>
      <xdr:row>39</xdr:row>
      <xdr:rowOff>115137</xdr:rowOff>
    </xdr:from>
    <xdr:to>
      <xdr:col>18</xdr:col>
      <xdr:colOff>252256</xdr:colOff>
      <xdr:row>41</xdr:row>
      <xdr:rowOff>19887</xdr:rowOff>
    </xdr:to>
    <xdr:cxnSp macro="">
      <xdr:nvCxnSpPr>
        <xdr:cNvPr id="3171" name="Elbow Connector 55">
          <a:extLst>
            <a:ext uri="{FF2B5EF4-FFF2-40B4-BE49-F238E27FC236}">
              <a16:creationId xmlns:a16="http://schemas.microsoft.com/office/drawing/2014/main" id="{8B893301-2244-495E-B48D-97749E7EEEAB}"/>
            </a:ext>
          </a:extLst>
        </xdr:cNvPr>
        <xdr:cNvCxnSpPr/>
      </xdr:nvCxnSpPr>
      <xdr:spPr>
        <a:xfrm rot="16200000" flipH="1">
          <a:off x="5689880" y="7864927"/>
          <a:ext cx="354832"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20</xdr:col>
      <xdr:colOff>157005</xdr:colOff>
      <xdr:row>39</xdr:row>
      <xdr:rowOff>115137</xdr:rowOff>
    </xdr:from>
    <xdr:to>
      <xdr:col>20</xdr:col>
      <xdr:colOff>252256</xdr:colOff>
      <xdr:row>41</xdr:row>
      <xdr:rowOff>19887</xdr:rowOff>
    </xdr:to>
    <xdr:cxnSp macro="">
      <xdr:nvCxnSpPr>
        <xdr:cNvPr id="3172" name="Elbow Connector 55">
          <a:extLst>
            <a:ext uri="{FF2B5EF4-FFF2-40B4-BE49-F238E27FC236}">
              <a16:creationId xmlns:a16="http://schemas.microsoft.com/office/drawing/2014/main" id="{F2968502-E546-4471-B3D6-A602D897CFE4}"/>
            </a:ext>
          </a:extLst>
        </xdr:cNvPr>
        <xdr:cNvCxnSpPr/>
      </xdr:nvCxnSpPr>
      <xdr:spPr>
        <a:xfrm rot="16200000" flipH="1">
          <a:off x="6317902" y="7864927"/>
          <a:ext cx="354832"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157005</xdr:colOff>
      <xdr:row>47</xdr:row>
      <xdr:rowOff>83736</xdr:rowOff>
    </xdr:from>
    <xdr:to>
      <xdr:col>2</xdr:col>
      <xdr:colOff>252256</xdr:colOff>
      <xdr:row>48</xdr:row>
      <xdr:rowOff>176891</xdr:rowOff>
    </xdr:to>
    <xdr:cxnSp macro="">
      <xdr:nvCxnSpPr>
        <xdr:cNvPr id="3173" name="Elbow Connector 55">
          <a:extLst>
            <a:ext uri="{FF2B5EF4-FFF2-40B4-BE49-F238E27FC236}">
              <a16:creationId xmlns:a16="http://schemas.microsoft.com/office/drawing/2014/main" id="{719E6896-FA3A-45E6-BA20-4CD43A45276B}"/>
            </a:ext>
          </a:extLst>
        </xdr:cNvPr>
        <xdr:cNvCxnSpPr/>
      </xdr:nvCxnSpPr>
      <xdr:spPr>
        <a:xfrm rot="16200000" flipH="1">
          <a:off x="550567" y="9414048"/>
          <a:ext cx="35483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146538</xdr:colOff>
      <xdr:row>47</xdr:row>
      <xdr:rowOff>94203</xdr:rowOff>
    </xdr:from>
    <xdr:to>
      <xdr:col>8</xdr:col>
      <xdr:colOff>241789</xdr:colOff>
      <xdr:row>48</xdr:row>
      <xdr:rowOff>187358</xdr:rowOff>
    </xdr:to>
    <xdr:cxnSp macro="">
      <xdr:nvCxnSpPr>
        <xdr:cNvPr id="3174" name="Elbow Connector 55">
          <a:extLst>
            <a:ext uri="{FF2B5EF4-FFF2-40B4-BE49-F238E27FC236}">
              <a16:creationId xmlns:a16="http://schemas.microsoft.com/office/drawing/2014/main" id="{BC1E15DB-44FA-4699-866C-E6DFE16F4BB2}"/>
            </a:ext>
          </a:extLst>
        </xdr:cNvPr>
        <xdr:cNvCxnSpPr/>
      </xdr:nvCxnSpPr>
      <xdr:spPr>
        <a:xfrm rot="16200000" flipH="1">
          <a:off x="2455567" y="9424515"/>
          <a:ext cx="35483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157005</xdr:colOff>
      <xdr:row>47</xdr:row>
      <xdr:rowOff>73269</xdr:rowOff>
    </xdr:from>
    <xdr:to>
      <xdr:col>18</xdr:col>
      <xdr:colOff>252256</xdr:colOff>
      <xdr:row>48</xdr:row>
      <xdr:rowOff>166424</xdr:rowOff>
    </xdr:to>
    <xdr:cxnSp macro="">
      <xdr:nvCxnSpPr>
        <xdr:cNvPr id="3175" name="Elbow Connector 55">
          <a:extLst>
            <a:ext uri="{FF2B5EF4-FFF2-40B4-BE49-F238E27FC236}">
              <a16:creationId xmlns:a16="http://schemas.microsoft.com/office/drawing/2014/main" id="{A8CAC541-1D12-4285-9623-9CB4ADB925CB}"/>
            </a:ext>
          </a:extLst>
        </xdr:cNvPr>
        <xdr:cNvCxnSpPr/>
      </xdr:nvCxnSpPr>
      <xdr:spPr>
        <a:xfrm rot="16200000" flipH="1">
          <a:off x="5689880" y="9403581"/>
          <a:ext cx="35483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20</xdr:col>
      <xdr:colOff>157005</xdr:colOff>
      <xdr:row>47</xdr:row>
      <xdr:rowOff>104670</xdr:rowOff>
    </xdr:from>
    <xdr:to>
      <xdr:col>20</xdr:col>
      <xdr:colOff>252256</xdr:colOff>
      <xdr:row>49</xdr:row>
      <xdr:rowOff>9419</xdr:rowOff>
    </xdr:to>
    <xdr:cxnSp macro="">
      <xdr:nvCxnSpPr>
        <xdr:cNvPr id="3176" name="Elbow Connector 55">
          <a:extLst>
            <a:ext uri="{FF2B5EF4-FFF2-40B4-BE49-F238E27FC236}">
              <a16:creationId xmlns:a16="http://schemas.microsoft.com/office/drawing/2014/main" id="{99C76B63-B10F-4C56-A023-00292D9A17B8}"/>
            </a:ext>
          </a:extLst>
        </xdr:cNvPr>
        <xdr:cNvCxnSpPr/>
      </xdr:nvCxnSpPr>
      <xdr:spPr>
        <a:xfrm rot="16200000" flipH="1">
          <a:off x="6317902" y="9434982"/>
          <a:ext cx="35483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167474</xdr:colOff>
      <xdr:row>103</xdr:row>
      <xdr:rowOff>136074</xdr:rowOff>
    </xdr:from>
    <xdr:to>
      <xdr:col>16</xdr:col>
      <xdr:colOff>231319</xdr:colOff>
      <xdr:row>104</xdr:row>
      <xdr:rowOff>172406</xdr:rowOff>
    </xdr:to>
    <xdr:cxnSp macro="">
      <xdr:nvCxnSpPr>
        <xdr:cNvPr id="3177" name="Elbow Connector 55">
          <a:extLst>
            <a:ext uri="{FF2B5EF4-FFF2-40B4-BE49-F238E27FC236}">
              <a16:creationId xmlns:a16="http://schemas.microsoft.com/office/drawing/2014/main" id="{3205F627-B472-4184-B80F-ED5A9F70793A}"/>
            </a:ext>
          </a:extLst>
        </xdr:cNvPr>
        <xdr:cNvCxnSpPr/>
      </xdr:nvCxnSpPr>
      <xdr:spPr>
        <a:xfrm rot="16200000" flipH="1">
          <a:off x="5001300" y="20517331"/>
          <a:ext cx="298008" cy="63845"/>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146538</xdr:colOff>
      <xdr:row>103</xdr:row>
      <xdr:rowOff>136071</xdr:rowOff>
    </xdr:from>
    <xdr:to>
      <xdr:col>18</xdr:col>
      <xdr:colOff>210383</xdr:colOff>
      <xdr:row>104</xdr:row>
      <xdr:rowOff>172403</xdr:rowOff>
    </xdr:to>
    <xdr:cxnSp macro="">
      <xdr:nvCxnSpPr>
        <xdr:cNvPr id="3180" name="Elbow Connector 55">
          <a:extLst>
            <a:ext uri="{FF2B5EF4-FFF2-40B4-BE49-F238E27FC236}">
              <a16:creationId xmlns:a16="http://schemas.microsoft.com/office/drawing/2014/main" id="{5F8DECD3-28FF-4563-827E-CD57A7A834E1}"/>
            </a:ext>
          </a:extLst>
        </xdr:cNvPr>
        <xdr:cNvCxnSpPr/>
      </xdr:nvCxnSpPr>
      <xdr:spPr>
        <a:xfrm rot="16200000" flipH="1">
          <a:off x="5692122" y="20517328"/>
          <a:ext cx="298008" cy="63845"/>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20</xdr:col>
      <xdr:colOff>157005</xdr:colOff>
      <xdr:row>103</xdr:row>
      <xdr:rowOff>146538</xdr:rowOff>
    </xdr:from>
    <xdr:to>
      <xdr:col>20</xdr:col>
      <xdr:colOff>220850</xdr:colOff>
      <xdr:row>104</xdr:row>
      <xdr:rowOff>182870</xdr:rowOff>
    </xdr:to>
    <xdr:cxnSp macro="">
      <xdr:nvCxnSpPr>
        <xdr:cNvPr id="3181" name="Elbow Connector 55">
          <a:extLst>
            <a:ext uri="{FF2B5EF4-FFF2-40B4-BE49-F238E27FC236}">
              <a16:creationId xmlns:a16="http://schemas.microsoft.com/office/drawing/2014/main" id="{53A6E570-97C6-450B-BC0D-A9184DF40154}"/>
            </a:ext>
          </a:extLst>
        </xdr:cNvPr>
        <xdr:cNvCxnSpPr/>
      </xdr:nvCxnSpPr>
      <xdr:spPr>
        <a:xfrm rot="16200000" flipH="1">
          <a:off x="6330611" y="20527795"/>
          <a:ext cx="298008" cy="63845"/>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22</xdr:col>
      <xdr:colOff>146538</xdr:colOff>
      <xdr:row>103</xdr:row>
      <xdr:rowOff>125604</xdr:rowOff>
    </xdr:from>
    <xdr:to>
      <xdr:col>22</xdr:col>
      <xdr:colOff>210383</xdr:colOff>
      <xdr:row>104</xdr:row>
      <xdr:rowOff>161936</xdr:rowOff>
    </xdr:to>
    <xdr:cxnSp macro="">
      <xdr:nvCxnSpPr>
        <xdr:cNvPr id="3182" name="Elbow Connector 55">
          <a:extLst>
            <a:ext uri="{FF2B5EF4-FFF2-40B4-BE49-F238E27FC236}">
              <a16:creationId xmlns:a16="http://schemas.microsoft.com/office/drawing/2014/main" id="{817D37EB-9CC7-4E17-812B-B23E55394316}"/>
            </a:ext>
          </a:extLst>
        </xdr:cNvPr>
        <xdr:cNvCxnSpPr/>
      </xdr:nvCxnSpPr>
      <xdr:spPr>
        <a:xfrm rot="16200000" flipH="1">
          <a:off x="6948166" y="20506861"/>
          <a:ext cx="298008" cy="63845"/>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146538</xdr:colOff>
      <xdr:row>103</xdr:row>
      <xdr:rowOff>94203</xdr:rowOff>
    </xdr:from>
    <xdr:to>
      <xdr:col>24</xdr:col>
      <xdr:colOff>210383</xdr:colOff>
      <xdr:row>104</xdr:row>
      <xdr:rowOff>130535</xdr:rowOff>
    </xdr:to>
    <xdr:cxnSp macro="">
      <xdr:nvCxnSpPr>
        <xdr:cNvPr id="3183" name="Elbow Connector 55">
          <a:extLst>
            <a:ext uri="{FF2B5EF4-FFF2-40B4-BE49-F238E27FC236}">
              <a16:creationId xmlns:a16="http://schemas.microsoft.com/office/drawing/2014/main" id="{65FB2633-8EE4-46CB-BFAC-E9552A581406}"/>
            </a:ext>
          </a:extLst>
        </xdr:cNvPr>
        <xdr:cNvCxnSpPr/>
      </xdr:nvCxnSpPr>
      <xdr:spPr>
        <a:xfrm rot="16200000" flipH="1">
          <a:off x="7576188" y="20475460"/>
          <a:ext cx="298008" cy="63845"/>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14</xdr:col>
      <xdr:colOff>136071</xdr:colOff>
      <xdr:row>103</xdr:row>
      <xdr:rowOff>136071</xdr:rowOff>
    </xdr:from>
    <xdr:to>
      <xdr:col>14</xdr:col>
      <xdr:colOff>199916</xdr:colOff>
      <xdr:row>104</xdr:row>
      <xdr:rowOff>172403</xdr:rowOff>
    </xdr:to>
    <xdr:cxnSp macro="">
      <xdr:nvCxnSpPr>
        <xdr:cNvPr id="3178" name="Elbow Connector 55">
          <a:extLst>
            <a:ext uri="{FF2B5EF4-FFF2-40B4-BE49-F238E27FC236}">
              <a16:creationId xmlns:a16="http://schemas.microsoft.com/office/drawing/2014/main" id="{B47760FC-0CA5-4EF8-8F5C-A2A2C725A808}"/>
            </a:ext>
          </a:extLst>
        </xdr:cNvPr>
        <xdr:cNvCxnSpPr/>
      </xdr:nvCxnSpPr>
      <xdr:spPr>
        <a:xfrm rot="16200000" flipH="1">
          <a:off x="4341875" y="20517328"/>
          <a:ext cx="298008" cy="63845"/>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146538</xdr:colOff>
      <xdr:row>103</xdr:row>
      <xdr:rowOff>104670</xdr:rowOff>
    </xdr:from>
    <xdr:to>
      <xdr:col>12</xdr:col>
      <xdr:colOff>210383</xdr:colOff>
      <xdr:row>104</xdr:row>
      <xdr:rowOff>141002</xdr:rowOff>
    </xdr:to>
    <xdr:cxnSp macro="">
      <xdr:nvCxnSpPr>
        <xdr:cNvPr id="3179" name="Elbow Connector 55">
          <a:extLst>
            <a:ext uri="{FF2B5EF4-FFF2-40B4-BE49-F238E27FC236}">
              <a16:creationId xmlns:a16="http://schemas.microsoft.com/office/drawing/2014/main" id="{3964A341-4DBF-4811-B162-2D34C0FE3420}"/>
            </a:ext>
          </a:extLst>
        </xdr:cNvPr>
        <xdr:cNvCxnSpPr/>
      </xdr:nvCxnSpPr>
      <xdr:spPr>
        <a:xfrm rot="16200000" flipH="1">
          <a:off x="3724320" y="20485927"/>
          <a:ext cx="298008" cy="63845"/>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167472</xdr:colOff>
      <xdr:row>103</xdr:row>
      <xdr:rowOff>125604</xdr:rowOff>
    </xdr:from>
    <xdr:to>
      <xdr:col>10</xdr:col>
      <xdr:colOff>231317</xdr:colOff>
      <xdr:row>104</xdr:row>
      <xdr:rowOff>161936</xdr:rowOff>
    </xdr:to>
    <xdr:cxnSp macro="">
      <xdr:nvCxnSpPr>
        <xdr:cNvPr id="3184" name="Elbow Connector 55">
          <a:extLst>
            <a:ext uri="{FF2B5EF4-FFF2-40B4-BE49-F238E27FC236}">
              <a16:creationId xmlns:a16="http://schemas.microsoft.com/office/drawing/2014/main" id="{9F56273E-A7E6-4009-80FE-A4C68E362F3F}"/>
            </a:ext>
          </a:extLst>
        </xdr:cNvPr>
        <xdr:cNvCxnSpPr/>
      </xdr:nvCxnSpPr>
      <xdr:spPr>
        <a:xfrm rot="16200000" flipH="1">
          <a:off x="3117232" y="20506861"/>
          <a:ext cx="298008" cy="63845"/>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157005</xdr:colOff>
      <xdr:row>103</xdr:row>
      <xdr:rowOff>115137</xdr:rowOff>
    </xdr:from>
    <xdr:to>
      <xdr:col>8</xdr:col>
      <xdr:colOff>220850</xdr:colOff>
      <xdr:row>104</xdr:row>
      <xdr:rowOff>151469</xdr:rowOff>
    </xdr:to>
    <xdr:cxnSp macro="">
      <xdr:nvCxnSpPr>
        <xdr:cNvPr id="3185" name="Elbow Connector 55">
          <a:extLst>
            <a:ext uri="{FF2B5EF4-FFF2-40B4-BE49-F238E27FC236}">
              <a16:creationId xmlns:a16="http://schemas.microsoft.com/office/drawing/2014/main" id="{F9FA3B82-B8A9-458B-8C8E-0F76B99DCE5A}"/>
            </a:ext>
          </a:extLst>
        </xdr:cNvPr>
        <xdr:cNvCxnSpPr/>
      </xdr:nvCxnSpPr>
      <xdr:spPr>
        <a:xfrm rot="16200000" flipH="1">
          <a:off x="2478743" y="20496394"/>
          <a:ext cx="298008" cy="63845"/>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136071</xdr:colOff>
      <xdr:row>111</xdr:row>
      <xdr:rowOff>83736</xdr:rowOff>
    </xdr:from>
    <xdr:to>
      <xdr:col>10</xdr:col>
      <xdr:colOff>211879</xdr:colOff>
      <xdr:row>112</xdr:row>
      <xdr:rowOff>134274</xdr:rowOff>
    </xdr:to>
    <xdr:cxnSp macro="">
      <xdr:nvCxnSpPr>
        <xdr:cNvPr id="3186" name="Elbow Connector 55">
          <a:extLst>
            <a:ext uri="{FF2B5EF4-FFF2-40B4-BE49-F238E27FC236}">
              <a16:creationId xmlns:a16="http://schemas.microsoft.com/office/drawing/2014/main" id="{FBE6A376-3759-4AD4-9491-976B92C5F9A4}"/>
            </a:ext>
          </a:extLst>
        </xdr:cNvPr>
        <xdr:cNvCxnSpPr/>
      </xdr:nvCxnSpPr>
      <xdr:spPr>
        <a:xfrm rot="16200000" flipH="1">
          <a:off x="3084709" y="22046637"/>
          <a:ext cx="312214"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32</xdr:col>
      <xdr:colOff>136071</xdr:colOff>
      <xdr:row>111</xdr:row>
      <xdr:rowOff>136071</xdr:rowOff>
    </xdr:from>
    <xdr:to>
      <xdr:col>32</xdr:col>
      <xdr:colOff>199916</xdr:colOff>
      <xdr:row>112</xdr:row>
      <xdr:rowOff>172403</xdr:rowOff>
    </xdr:to>
    <xdr:cxnSp macro="">
      <xdr:nvCxnSpPr>
        <xdr:cNvPr id="3038" name="Elbow Connector 55">
          <a:extLst>
            <a:ext uri="{FF2B5EF4-FFF2-40B4-BE49-F238E27FC236}">
              <a16:creationId xmlns:a16="http://schemas.microsoft.com/office/drawing/2014/main" id="{4812E4FF-F829-4692-8F9F-438744C4F785}"/>
            </a:ext>
          </a:extLst>
        </xdr:cNvPr>
        <xdr:cNvCxnSpPr/>
      </xdr:nvCxnSpPr>
      <xdr:spPr>
        <a:xfrm rot="16200000" flipH="1">
          <a:off x="10140611" y="22097850"/>
          <a:ext cx="298008" cy="63845"/>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34</xdr:col>
      <xdr:colOff>157005</xdr:colOff>
      <xdr:row>111</xdr:row>
      <xdr:rowOff>104670</xdr:rowOff>
    </xdr:from>
    <xdr:to>
      <xdr:col>34</xdr:col>
      <xdr:colOff>220850</xdr:colOff>
      <xdr:row>112</xdr:row>
      <xdr:rowOff>141002</xdr:rowOff>
    </xdr:to>
    <xdr:cxnSp macro="">
      <xdr:nvCxnSpPr>
        <xdr:cNvPr id="3187" name="Elbow Connector 55">
          <a:extLst>
            <a:ext uri="{FF2B5EF4-FFF2-40B4-BE49-F238E27FC236}">
              <a16:creationId xmlns:a16="http://schemas.microsoft.com/office/drawing/2014/main" id="{43BAE8D7-38EA-4A8A-83AD-DCDB249F0B21}"/>
            </a:ext>
          </a:extLst>
        </xdr:cNvPr>
        <xdr:cNvCxnSpPr/>
      </xdr:nvCxnSpPr>
      <xdr:spPr>
        <a:xfrm rot="16200000" flipH="1">
          <a:off x="10789567" y="22066449"/>
          <a:ext cx="298008" cy="63845"/>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167472</xdr:colOff>
      <xdr:row>111</xdr:row>
      <xdr:rowOff>104670</xdr:rowOff>
    </xdr:from>
    <xdr:to>
      <xdr:col>36</xdr:col>
      <xdr:colOff>231317</xdr:colOff>
      <xdr:row>112</xdr:row>
      <xdr:rowOff>141002</xdr:rowOff>
    </xdr:to>
    <xdr:cxnSp macro="">
      <xdr:nvCxnSpPr>
        <xdr:cNvPr id="3188" name="Elbow Connector 55">
          <a:extLst>
            <a:ext uri="{FF2B5EF4-FFF2-40B4-BE49-F238E27FC236}">
              <a16:creationId xmlns:a16="http://schemas.microsoft.com/office/drawing/2014/main" id="{04024487-273E-4109-ADDC-16A4B0A79D3D}"/>
            </a:ext>
          </a:extLst>
        </xdr:cNvPr>
        <xdr:cNvCxnSpPr/>
      </xdr:nvCxnSpPr>
      <xdr:spPr>
        <a:xfrm rot="16200000" flipH="1">
          <a:off x="11428056" y="22066449"/>
          <a:ext cx="298008" cy="63845"/>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146538</xdr:colOff>
      <xdr:row>111</xdr:row>
      <xdr:rowOff>104670</xdr:rowOff>
    </xdr:from>
    <xdr:to>
      <xdr:col>38</xdr:col>
      <xdr:colOff>210383</xdr:colOff>
      <xdr:row>112</xdr:row>
      <xdr:rowOff>141002</xdr:rowOff>
    </xdr:to>
    <xdr:cxnSp macro="">
      <xdr:nvCxnSpPr>
        <xdr:cNvPr id="3189" name="Elbow Connector 55">
          <a:extLst>
            <a:ext uri="{FF2B5EF4-FFF2-40B4-BE49-F238E27FC236}">
              <a16:creationId xmlns:a16="http://schemas.microsoft.com/office/drawing/2014/main" id="{2790489B-3A2A-4219-B4CE-DFF7C992DC6F}"/>
            </a:ext>
          </a:extLst>
        </xdr:cNvPr>
        <xdr:cNvCxnSpPr/>
      </xdr:nvCxnSpPr>
      <xdr:spPr>
        <a:xfrm rot="16200000" flipH="1">
          <a:off x="12066545" y="22066449"/>
          <a:ext cx="298008" cy="63845"/>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40</xdr:col>
      <xdr:colOff>146538</xdr:colOff>
      <xdr:row>111</xdr:row>
      <xdr:rowOff>83736</xdr:rowOff>
    </xdr:from>
    <xdr:to>
      <xdr:col>40</xdr:col>
      <xdr:colOff>210383</xdr:colOff>
      <xdr:row>112</xdr:row>
      <xdr:rowOff>120068</xdr:rowOff>
    </xdr:to>
    <xdr:cxnSp macro="">
      <xdr:nvCxnSpPr>
        <xdr:cNvPr id="3190" name="Elbow Connector 55">
          <a:extLst>
            <a:ext uri="{FF2B5EF4-FFF2-40B4-BE49-F238E27FC236}">
              <a16:creationId xmlns:a16="http://schemas.microsoft.com/office/drawing/2014/main" id="{23D7BCF5-AEB9-46C7-904B-4CDF2D8B214B}"/>
            </a:ext>
          </a:extLst>
        </xdr:cNvPr>
        <xdr:cNvCxnSpPr/>
      </xdr:nvCxnSpPr>
      <xdr:spPr>
        <a:xfrm rot="16200000" flipH="1">
          <a:off x="12694567" y="22045515"/>
          <a:ext cx="298008" cy="63845"/>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42</xdr:col>
      <xdr:colOff>157005</xdr:colOff>
      <xdr:row>111</xdr:row>
      <xdr:rowOff>104670</xdr:rowOff>
    </xdr:from>
    <xdr:to>
      <xdr:col>42</xdr:col>
      <xdr:colOff>220850</xdr:colOff>
      <xdr:row>112</xdr:row>
      <xdr:rowOff>141002</xdr:rowOff>
    </xdr:to>
    <xdr:cxnSp macro="">
      <xdr:nvCxnSpPr>
        <xdr:cNvPr id="3191" name="Elbow Connector 55">
          <a:extLst>
            <a:ext uri="{FF2B5EF4-FFF2-40B4-BE49-F238E27FC236}">
              <a16:creationId xmlns:a16="http://schemas.microsoft.com/office/drawing/2014/main" id="{3C175CF8-F923-46CC-8707-CDC2BEB70D31}"/>
            </a:ext>
          </a:extLst>
        </xdr:cNvPr>
        <xdr:cNvCxnSpPr/>
      </xdr:nvCxnSpPr>
      <xdr:spPr>
        <a:xfrm rot="16200000" flipH="1">
          <a:off x="13333056" y="22066449"/>
          <a:ext cx="298008" cy="63845"/>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83737</xdr:colOff>
      <xdr:row>84</xdr:row>
      <xdr:rowOff>157006</xdr:rowOff>
    </xdr:from>
    <xdr:to>
      <xdr:col>38</xdr:col>
      <xdr:colOff>225285</xdr:colOff>
      <xdr:row>85</xdr:row>
      <xdr:rowOff>136512</xdr:rowOff>
    </xdr:to>
    <xdr:sp macro="" textlink="">
      <xdr:nvSpPr>
        <xdr:cNvPr id="3192" name="6-Point Star 717">
          <a:extLst>
            <a:ext uri="{FF2B5EF4-FFF2-40B4-BE49-F238E27FC236}">
              <a16:creationId xmlns:a16="http://schemas.microsoft.com/office/drawing/2014/main" id="{5D1CCB74-5F6F-4096-A44C-968AB31E8A2E}"/>
            </a:ext>
          </a:extLst>
        </xdr:cNvPr>
        <xdr:cNvSpPr/>
      </xdr:nvSpPr>
      <xdr:spPr>
        <a:xfrm>
          <a:off x="12120825" y="16694918"/>
          <a:ext cx="141548" cy="16791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44</xdr:col>
      <xdr:colOff>104670</xdr:colOff>
      <xdr:row>84</xdr:row>
      <xdr:rowOff>177940</xdr:rowOff>
    </xdr:from>
    <xdr:to>
      <xdr:col>44</xdr:col>
      <xdr:colOff>246218</xdr:colOff>
      <xdr:row>85</xdr:row>
      <xdr:rowOff>157446</xdr:rowOff>
    </xdr:to>
    <xdr:sp macro="" textlink="">
      <xdr:nvSpPr>
        <xdr:cNvPr id="3193" name="6-Point Star 717">
          <a:extLst>
            <a:ext uri="{FF2B5EF4-FFF2-40B4-BE49-F238E27FC236}">
              <a16:creationId xmlns:a16="http://schemas.microsoft.com/office/drawing/2014/main" id="{92AC48D2-261B-4FE1-AC50-BB70D7217EA1}"/>
            </a:ext>
          </a:extLst>
        </xdr:cNvPr>
        <xdr:cNvSpPr/>
      </xdr:nvSpPr>
      <xdr:spPr>
        <a:xfrm>
          <a:off x="14140961" y="16715852"/>
          <a:ext cx="141548" cy="16791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104670</xdr:colOff>
      <xdr:row>92</xdr:row>
      <xdr:rowOff>175696</xdr:rowOff>
    </xdr:from>
    <xdr:to>
      <xdr:col>6</xdr:col>
      <xdr:colOff>246218</xdr:colOff>
      <xdr:row>93</xdr:row>
      <xdr:rowOff>155202</xdr:rowOff>
    </xdr:to>
    <xdr:sp macro="" textlink="">
      <xdr:nvSpPr>
        <xdr:cNvPr id="3194" name="6-Point Star 717">
          <a:extLst>
            <a:ext uri="{FF2B5EF4-FFF2-40B4-BE49-F238E27FC236}">
              <a16:creationId xmlns:a16="http://schemas.microsoft.com/office/drawing/2014/main" id="{B61DEA73-A3D1-4D97-80A0-79037D7FD5F6}"/>
            </a:ext>
          </a:extLst>
        </xdr:cNvPr>
        <xdr:cNvSpPr/>
      </xdr:nvSpPr>
      <xdr:spPr>
        <a:xfrm>
          <a:off x="1815282" y="18759165"/>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36</xdr:col>
      <xdr:colOff>104669</xdr:colOff>
      <xdr:row>84</xdr:row>
      <xdr:rowOff>167472</xdr:rowOff>
    </xdr:from>
    <xdr:to>
      <xdr:col>36</xdr:col>
      <xdr:colOff>246217</xdr:colOff>
      <xdr:row>85</xdr:row>
      <xdr:rowOff>146978</xdr:rowOff>
    </xdr:to>
    <xdr:sp macro="" textlink="">
      <xdr:nvSpPr>
        <xdr:cNvPr id="3195" name="6-Point Star 717">
          <a:extLst>
            <a:ext uri="{FF2B5EF4-FFF2-40B4-BE49-F238E27FC236}">
              <a16:creationId xmlns:a16="http://schemas.microsoft.com/office/drawing/2014/main" id="{76DFD455-EE47-4B79-A02C-3BD0C177E9B3}"/>
            </a:ext>
          </a:extLst>
        </xdr:cNvPr>
        <xdr:cNvSpPr/>
      </xdr:nvSpPr>
      <xdr:spPr>
        <a:xfrm>
          <a:off x="11482334" y="16705384"/>
          <a:ext cx="141548" cy="16791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42</xdr:col>
      <xdr:colOff>83736</xdr:colOff>
      <xdr:row>84</xdr:row>
      <xdr:rowOff>167473</xdr:rowOff>
    </xdr:from>
    <xdr:to>
      <xdr:col>42</xdr:col>
      <xdr:colOff>225284</xdr:colOff>
      <xdr:row>85</xdr:row>
      <xdr:rowOff>146979</xdr:rowOff>
    </xdr:to>
    <xdr:sp macro="" textlink="">
      <xdr:nvSpPr>
        <xdr:cNvPr id="3196" name="6-Point Star 717">
          <a:extLst>
            <a:ext uri="{FF2B5EF4-FFF2-40B4-BE49-F238E27FC236}">
              <a16:creationId xmlns:a16="http://schemas.microsoft.com/office/drawing/2014/main" id="{45EDCD2E-5D69-4F33-840E-C64D27EC2248}"/>
            </a:ext>
          </a:extLst>
        </xdr:cNvPr>
        <xdr:cNvSpPr/>
      </xdr:nvSpPr>
      <xdr:spPr>
        <a:xfrm>
          <a:off x="13376868" y="16705385"/>
          <a:ext cx="141548" cy="16791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40</xdr:col>
      <xdr:colOff>83736</xdr:colOff>
      <xdr:row>84</xdr:row>
      <xdr:rowOff>146539</xdr:rowOff>
    </xdr:from>
    <xdr:to>
      <xdr:col>40</xdr:col>
      <xdr:colOff>225284</xdr:colOff>
      <xdr:row>85</xdr:row>
      <xdr:rowOff>126045</xdr:rowOff>
    </xdr:to>
    <xdr:sp macro="" textlink="">
      <xdr:nvSpPr>
        <xdr:cNvPr id="3197" name="6-Point Star 717">
          <a:extLst>
            <a:ext uri="{FF2B5EF4-FFF2-40B4-BE49-F238E27FC236}">
              <a16:creationId xmlns:a16="http://schemas.microsoft.com/office/drawing/2014/main" id="{ED147B63-A47B-426B-86ED-4050A31187D6}"/>
            </a:ext>
          </a:extLst>
        </xdr:cNvPr>
        <xdr:cNvSpPr/>
      </xdr:nvSpPr>
      <xdr:spPr>
        <a:xfrm>
          <a:off x="12748846" y="16684451"/>
          <a:ext cx="141548" cy="16791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xdr:col>
      <xdr:colOff>83736</xdr:colOff>
      <xdr:row>92</xdr:row>
      <xdr:rowOff>136072</xdr:rowOff>
    </xdr:from>
    <xdr:to>
      <xdr:col>4</xdr:col>
      <xdr:colOff>225284</xdr:colOff>
      <xdr:row>93</xdr:row>
      <xdr:rowOff>115578</xdr:rowOff>
    </xdr:to>
    <xdr:sp macro="" textlink="">
      <xdr:nvSpPr>
        <xdr:cNvPr id="3199" name="6-Point Star 717">
          <a:extLst>
            <a:ext uri="{FF2B5EF4-FFF2-40B4-BE49-F238E27FC236}">
              <a16:creationId xmlns:a16="http://schemas.microsoft.com/office/drawing/2014/main" id="{3CDEA689-EBA5-4A55-9799-0B4BCC153599}"/>
            </a:ext>
          </a:extLst>
        </xdr:cNvPr>
        <xdr:cNvSpPr/>
      </xdr:nvSpPr>
      <xdr:spPr>
        <a:xfrm>
          <a:off x="1235110" y="18254506"/>
          <a:ext cx="141548" cy="16791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15</xdr:col>
      <xdr:colOff>104670</xdr:colOff>
      <xdr:row>154</xdr:row>
      <xdr:rowOff>10467</xdr:rowOff>
    </xdr:from>
    <xdr:to>
      <xdr:col>21</xdr:col>
      <xdr:colOff>219808</xdr:colOff>
      <xdr:row>160</xdr:row>
      <xdr:rowOff>126352</xdr:rowOff>
    </xdr:to>
    <xdr:sp macro="" textlink="">
      <xdr:nvSpPr>
        <xdr:cNvPr id="3200" name="Arrow: Right 3199">
          <a:hlinkClick xmlns:r="http://schemas.openxmlformats.org/officeDocument/2006/relationships" r:id="rId5"/>
          <a:extLst>
            <a:ext uri="{FF2B5EF4-FFF2-40B4-BE49-F238E27FC236}">
              <a16:creationId xmlns:a16="http://schemas.microsoft.com/office/drawing/2014/main" id="{E63FE4AA-5081-9A8E-AE91-0DAB483EE7FF}"/>
            </a:ext>
          </a:extLst>
        </xdr:cNvPr>
        <xdr:cNvSpPr/>
      </xdr:nvSpPr>
      <xdr:spPr>
        <a:xfrm>
          <a:off x="4876889" y="30645977"/>
          <a:ext cx="2049297" cy="1136421"/>
        </a:xfrm>
        <a:prstGeom prst="rightArrow">
          <a:avLst/>
        </a:prstGeom>
        <a:solidFill>
          <a:srgbClr val="00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15</xdr:col>
      <xdr:colOff>230273</xdr:colOff>
      <xdr:row>156</xdr:row>
      <xdr:rowOff>38877</xdr:rowOff>
    </xdr:from>
    <xdr:to>
      <xdr:col>20</xdr:col>
      <xdr:colOff>272142</xdr:colOff>
      <xdr:row>158</xdr:row>
      <xdr:rowOff>29158</xdr:rowOff>
    </xdr:to>
    <xdr:sp macro="" textlink="">
      <xdr:nvSpPr>
        <xdr:cNvPr id="3201" name="TextBox 3200">
          <a:extLst>
            <a:ext uri="{FF2B5EF4-FFF2-40B4-BE49-F238E27FC236}">
              <a16:creationId xmlns:a16="http://schemas.microsoft.com/office/drawing/2014/main" id="{BB2FBE61-9C8E-F526-0AE5-216C5D823C02}"/>
            </a:ext>
          </a:extLst>
        </xdr:cNvPr>
        <xdr:cNvSpPr txBox="1"/>
      </xdr:nvSpPr>
      <xdr:spPr>
        <a:xfrm>
          <a:off x="5002492" y="31004846"/>
          <a:ext cx="1635849" cy="349899"/>
        </a:xfrm>
        <a:prstGeom prst="rect">
          <a:avLst/>
        </a:prstGeom>
        <a:solidFill>
          <a:srgbClr val="00FF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kern="1200"/>
            <a:t>Location</a:t>
          </a:r>
          <a:r>
            <a:rPr lang="en-IN" sz="1400" kern="1200" baseline="0"/>
            <a:t> Summary</a:t>
          </a:r>
          <a:endParaRPr lang="en-IN" sz="1400" kern="1200"/>
        </a:p>
      </xdr:txBody>
    </xdr:sp>
    <xdr:clientData/>
  </xdr:twoCellAnchor>
  <xdr:twoCellAnchor>
    <xdr:from>
      <xdr:col>8</xdr:col>
      <xdr:colOff>86143</xdr:colOff>
      <xdr:row>92</xdr:row>
      <xdr:rowOff>173856</xdr:rowOff>
    </xdr:from>
    <xdr:to>
      <xdr:col>8</xdr:col>
      <xdr:colOff>227691</xdr:colOff>
      <xdr:row>93</xdr:row>
      <xdr:rowOff>153362</xdr:rowOff>
    </xdr:to>
    <xdr:sp macro="" textlink="">
      <xdr:nvSpPr>
        <xdr:cNvPr id="3202" name="6-Point Star 717">
          <a:extLst>
            <a:ext uri="{FF2B5EF4-FFF2-40B4-BE49-F238E27FC236}">
              <a16:creationId xmlns:a16="http://schemas.microsoft.com/office/drawing/2014/main" id="{6CBFDDB3-35E2-4B79-B394-D68A01A87925}"/>
            </a:ext>
          </a:extLst>
        </xdr:cNvPr>
        <xdr:cNvSpPr/>
      </xdr:nvSpPr>
      <xdr:spPr>
        <a:xfrm>
          <a:off x="2524962" y="18292290"/>
          <a:ext cx="141548" cy="16791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83736</xdr:colOff>
      <xdr:row>92</xdr:row>
      <xdr:rowOff>165228</xdr:rowOff>
    </xdr:from>
    <xdr:to>
      <xdr:col>10</xdr:col>
      <xdr:colOff>225284</xdr:colOff>
      <xdr:row>93</xdr:row>
      <xdr:rowOff>144734</xdr:rowOff>
    </xdr:to>
    <xdr:sp macro="" textlink="">
      <xdr:nvSpPr>
        <xdr:cNvPr id="3203" name="6-Point Star 717">
          <a:extLst>
            <a:ext uri="{FF2B5EF4-FFF2-40B4-BE49-F238E27FC236}">
              <a16:creationId xmlns:a16="http://schemas.microsoft.com/office/drawing/2014/main" id="{B19ACDA7-23E3-441F-9A63-8EE34C98056E}"/>
            </a:ext>
          </a:extLst>
        </xdr:cNvPr>
        <xdr:cNvSpPr/>
      </xdr:nvSpPr>
      <xdr:spPr>
        <a:xfrm>
          <a:off x="3164782" y="18748697"/>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93261</xdr:colOff>
      <xdr:row>84</xdr:row>
      <xdr:rowOff>143944</xdr:rowOff>
    </xdr:from>
    <xdr:to>
      <xdr:col>34</xdr:col>
      <xdr:colOff>234809</xdr:colOff>
      <xdr:row>85</xdr:row>
      <xdr:rowOff>123450</xdr:rowOff>
    </xdr:to>
    <xdr:sp macro="" textlink="">
      <xdr:nvSpPr>
        <xdr:cNvPr id="3204" name="6-Point Star 717">
          <a:extLst>
            <a:ext uri="{FF2B5EF4-FFF2-40B4-BE49-F238E27FC236}">
              <a16:creationId xmlns:a16="http://schemas.microsoft.com/office/drawing/2014/main" id="{15079DE0-5CDE-418E-81F2-C2FAF2595EC9}"/>
            </a:ext>
          </a:extLst>
        </xdr:cNvPr>
        <xdr:cNvSpPr/>
      </xdr:nvSpPr>
      <xdr:spPr>
        <a:xfrm>
          <a:off x="10923186" y="16879369"/>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94203</xdr:colOff>
      <xdr:row>92</xdr:row>
      <xdr:rowOff>136071</xdr:rowOff>
    </xdr:from>
    <xdr:to>
      <xdr:col>14</xdr:col>
      <xdr:colOff>235751</xdr:colOff>
      <xdr:row>93</xdr:row>
      <xdr:rowOff>115577</xdr:rowOff>
    </xdr:to>
    <xdr:sp macro="" textlink="">
      <xdr:nvSpPr>
        <xdr:cNvPr id="3205" name="6-Point Star 717">
          <a:extLst>
            <a:ext uri="{FF2B5EF4-FFF2-40B4-BE49-F238E27FC236}">
              <a16:creationId xmlns:a16="http://schemas.microsoft.com/office/drawing/2014/main" id="{DD8E73A1-E7E4-4E32-96E9-ED3A59E4B7A7}"/>
            </a:ext>
          </a:extLst>
        </xdr:cNvPr>
        <xdr:cNvSpPr/>
      </xdr:nvSpPr>
      <xdr:spPr>
        <a:xfrm>
          <a:off x="4417088" y="18254505"/>
          <a:ext cx="141548" cy="16791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104670</xdr:colOff>
      <xdr:row>92</xdr:row>
      <xdr:rowOff>157005</xdr:rowOff>
    </xdr:from>
    <xdr:to>
      <xdr:col>22</xdr:col>
      <xdr:colOff>246218</xdr:colOff>
      <xdr:row>93</xdr:row>
      <xdr:rowOff>136511</xdr:rowOff>
    </xdr:to>
    <xdr:sp macro="" textlink="">
      <xdr:nvSpPr>
        <xdr:cNvPr id="3206" name="6-Point Star 717">
          <a:extLst>
            <a:ext uri="{FF2B5EF4-FFF2-40B4-BE49-F238E27FC236}">
              <a16:creationId xmlns:a16="http://schemas.microsoft.com/office/drawing/2014/main" id="{E1652C42-B4B2-4B28-81B9-29E2D8867465}"/>
            </a:ext>
          </a:extLst>
        </xdr:cNvPr>
        <xdr:cNvSpPr/>
      </xdr:nvSpPr>
      <xdr:spPr>
        <a:xfrm>
          <a:off x="7023379" y="18275439"/>
          <a:ext cx="141548" cy="16791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104670</xdr:colOff>
      <xdr:row>92</xdr:row>
      <xdr:rowOff>157005</xdr:rowOff>
    </xdr:from>
    <xdr:to>
      <xdr:col>26</xdr:col>
      <xdr:colOff>246218</xdr:colOff>
      <xdr:row>93</xdr:row>
      <xdr:rowOff>136511</xdr:rowOff>
    </xdr:to>
    <xdr:sp macro="" textlink="">
      <xdr:nvSpPr>
        <xdr:cNvPr id="3198" name="6-Point Star 717">
          <a:extLst>
            <a:ext uri="{FF2B5EF4-FFF2-40B4-BE49-F238E27FC236}">
              <a16:creationId xmlns:a16="http://schemas.microsoft.com/office/drawing/2014/main" id="{334D4DEC-A958-4C1C-853E-E493B45FE737}"/>
            </a:ext>
          </a:extLst>
        </xdr:cNvPr>
        <xdr:cNvSpPr/>
      </xdr:nvSpPr>
      <xdr:spPr>
        <a:xfrm>
          <a:off x="8279423" y="18275439"/>
          <a:ext cx="141548" cy="16791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32</xdr:col>
      <xdr:colOff>115138</xdr:colOff>
      <xdr:row>84</xdr:row>
      <xdr:rowOff>167472</xdr:rowOff>
    </xdr:from>
    <xdr:to>
      <xdr:col>32</xdr:col>
      <xdr:colOff>256686</xdr:colOff>
      <xdr:row>85</xdr:row>
      <xdr:rowOff>146978</xdr:rowOff>
    </xdr:to>
    <xdr:sp macro="" textlink="">
      <xdr:nvSpPr>
        <xdr:cNvPr id="3207" name="6-Point Star 717">
          <a:extLst>
            <a:ext uri="{FF2B5EF4-FFF2-40B4-BE49-F238E27FC236}">
              <a16:creationId xmlns:a16="http://schemas.microsoft.com/office/drawing/2014/main" id="{BB544F34-98D9-4FAF-8A57-1659F4CB65BD}"/>
            </a:ext>
          </a:extLst>
        </xdr:cNvPr>
        <xdr:cNvSpPr/>
      </xdr:nvSpPr>
      <xdr:spPr>
        <a:xfrm>
          <a:off x="10236759" y="16705384"/>
          <a:ext cx="141548" cy="16791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28</xdr:col>
      <xdr:colOff>104670</xdr:colOff>
      <xdr:row>92</xdr:row>
      <xdr:rowOff>146538</xdr:rowOff>
    </xdr:from>
    <xdr:to>
      <xdr:col>28</xdr:col>
      <xdr:colOff>246218</xdr:colOff>
      <xdr:row>93</xdr:row>
      <xdr:rowOff>126044</xdr:rowOff>
    </xdr:to>
    <xdr:sp macro="" textlink="">
      <xdr:nvSpPr>
        <xdr:cNvPr id="3208" name="6-Point Star 717">
          <a:extLst>
            <a:ext uri="{FF2B5EF4-FFF2-40B4-BE49-F238E27FC236}">
              <a16:creationId xmlns:a16="http://schemas.microsoft.com/office/drawing/2014/main" id="{FA1E8C8F-FB6F-49D5-B66B-789CB54D4F7B}"/>
            </a:ext>
          </a:extLst>
        </xdr:cNvPr>
        <xdr:cNvSpPr/>
      </xdr:nvSpPr>
      <xdr:spPr>
        <a:xfrm>
          <a:off x="8938846" y="18264972"/>
          <a:ext cx="141548" cy="16791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104670</xdr:colOff>
      <xdr:row>92</xdr:row>
      <xdr:rowOff>125604</xdr:rowOff>
    </xdr:from>
    <xdr:to>
      <xdr:col>2</xdr:col>
      <xdr:colOff>246218</xdr:colOff>
      <xdr:row>93</xdr:row>
      <xdr:rowOff>105110</xdr:rowOff>
    </xdr:to>
    <xdr:sp macro="" textlink="">
      <xdr:nvSpPr>
        <xdr:cNvPr id="3209" name="6-Point Star 717">
          <a:extLst>
            <a:ext uri="{FF2B5EF4-FFF2-40B4-BE49-F238E27FC236}">
              <a16:creationId xmlns:a16="http://schemas.microsoft.com/office/drawing/2014/main" id="{2762F447-7FA9-46D9-A123-EF69EFC75A90}"/>
            </a:ext>
          </a:extLst>
        </xdr:cNvPr>
        <xdr:cNvSpPr/>
      </xdr:nvSpPr>
      <xdr:spPr>
        <a:xfrm>
          <a:off x="628022" y="18244038"/>
          <a:ext cx="141548" cy="16791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16</xdr:col>
      <xdr:colOff>104670</xdr:colOff>
      <xdr:row>68</xdr:row>
      <xdr:rowOff>146538</xdr:rowOff>
    </xdr:from>
    <xdr:to>
      <xdr:col>16</xdr:col>
      <xdr:colOff>246218</xdr:colOff>
      <xdr:row>69</xdr:row>
      <xdr:rowOff>126044</xdr:rowOff>
    </xdr:to>
    <xdr:sp macro="" textlink="">
      <xdr:nvSpPr>
        <xdr:cNvPr id="3211" name="6-Point Star 717">
          <a:extLst>
            <a:ext uri="{FF2B5EF4-FFF2-40B4-BE49-F238E27FC236}">
              <a16:creationId xmlns:a16="http://schemas.microsoft.com/office/drawing/2014/main" id="{FC83305A-420E-4F1B-8EF3-A6042DC9C131}"/>
            </a:ext>
          </a:extLst>
        </xdr:cNvPr>
        <xdr:cNvSpPr/>
      </xdr:nvSpPr>
      <xdr:spPr>
        <a:xfrm>
          <a:off x="5055577" y="13523406"/>
          <a:ext cx="141548" cy="16791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94203</xdr:colOff>
      <xdr:row>68</xdr:row>
      <xdr:rowOff>125604</xdr:rowOff>
    </xdr:from>
    <xdr:to>
      <xdr:col>14</xdr:col>
      <xdr:colOff>235751</xdr:colOff>
      <xdr:row>69</xdr:row>
      <xdr:rowOff>105110</xdr:rowOff>
    </xdr:to>
    <xdr:sp macro="" textlink="">
      <xdr:nvSpPr>
        <xdr:cNvPr id="3212" name="6-Point Star 717">
          <a:extLst>
            <a:ext uri="{FF2B5EF4-FFF2-40B4-BE49-F238E27FC236}">
              <a16:creationId xmlns:a16="http://schemas.microsoft.com/office/drawing/2014/main" id="{1341D660-65B9-49CB-A9CA-BDF2C17E1959}"/>
            </a:ext>
          </a:extLst>
        </xdr:cNvPr>
        <xdr:cNvSpPr/>
      </xdr:nvSpPr>
      <xdr:spPr>
        <a:xfrm>
          <a:off x="4417088" y="13502472"/>
          <a:ext cx="141548" cy="16791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105830</xdr:colOff>
      <xdr:row>68</xdr:row>
      <xdr:rowOff>140174</xdr:rowOff>
    </xdr:from>
    <xdr:to>
      <xdr:col>18</xdr:col>
      <xdr:colOff>247378</xdr:colOff>
      <xdr:row>69</xdr:row>
      <xdr:rowOff>119680</xdr:rowOff>
    </xdr:to>
    <xdr:sp macro="" textlink="">
      <xdr:nvSpPr>
        <xdr:cNvPr id="3213" name="6-Point Star 717">
          <a:extLst>
            <a:ext uri="{FF2B5EF4-FFF2-40B4-BE49-F238E27FC236}">
              <a16:creationId xmlns:a16="http://schemas.microsoft.com/office/drawing/2014/main" id="{99F8F423-5AA7-4BFA-B0A2-79305CFD8975}"/>
            </a:ext>
          </a:extLst>
        </xdr:cNvPr>
        <xdr:cNvSpPr/>
      </xdr:nvSpPr>
      <xdr:spPr>
        <a:xfrm>
          <a:off x="5937463" y="13883388"/>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105830</xdr:colOff>
      <xdr:row>68</xdr:row>
      <xdr:rowOff>119871</xdr:rowOff>
    </xdr:from>
    <xdr:to>
      <xdr:col>22</xdr:col>
      <xdr:colOff>247378</xdr:colOff>
      <xdr:row>69</xdr:row>
      <xdr:rowOff>99377</xdr:rowOff>
    </xdr:to>
    <xdr:sp macro="" textlink="">
      <xdr:nvSpPr>
        <xdr:cNvPr id="3214" name="6-Point Star 717">
          <a:extLst>
            <a:ext uri="{FF2B5EF4-FFF2-40B4-BE49-F238E27FC236}">
              <a16:creationId xmlns:a16="http://schemas.microsoft.com/office/drawing/2014/main" id="{6A6BC044-0DC4-45BA-B273-3D8EF073316B}"/>
            </a:ext>
          </a:extLst>
        </xdr:cNvPr>
        <xdr:cNvSpPr/>
      </xdr:nvSpPr>
      <xdr:spPr>
        <a:xfrm>
          <a:off x="7181544" y="13863085"/>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24</xdr:col>
      <xdr:colOff>105832</xdr:colOff>
      <xdr:row>68</xdr:row>
      <xdr:rowOff>169332</xdr:rowOff>
    </xdr:from>
    <xdr:to>
      <xdr:col>24</xdr:col>
      <xdr:colOff>247380</xdr:colOff>
      <xdr:row>69</xdr:row>
      <xdr:rowOff>148838</xdr:rowOff>
    </xdr:to>
    <xdr:sp macro="" textlink="">
      <xdr:nvSpPr>
        <xdr:cNvPr id="3215" name="6-Point Star 717">
          <a:extLst>
            <a:ext uri="{FF2B5EF4-FFF2-40B4-BE49-F238E27FC236}">
              <a16:creationId xmlns:a16="http://schemas.microsoft.com/office/drawing/2014/main" id="{253E1E35-074F-4C30-8C23-52EDEB8BA560}"/>
            </a:ext>
          </a:extLst>
        </xdr:cNvPr>
        <xdr:cNvSpPr/>
      </xdr:nvSpPr>
      <xdr:spPr>
        <a:xfrm>
          <a:off x="7619999" y="13620749"/>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32</xdr:col>
      <xdr:colOff>105833</xdr:colOff>
      <xdr:row>68</xdr:row>
      <xdr:rowOff>158749</xdr:rowOff>
    </xdr:from>
    <xdr:to>
      <xdr:col>32</xdr:col>
      <xdr:colOff>247381</xdr:colOff>
      <xdr:row>69</xdr:row>
      <xdr:rowOff>138255</xdr:rowOff>
    </xdr:to>
    <xdr:sp macro="" textlink="">
      <xdr:nvSpPr>
        <xdr:cNvPr id="3216" name="6-Point Star 717">
          <a:extLst>
            <a:ext uri="{FF2B5EF4-FFF2-40B4-BE49-F238E27FC236}">
              <a16:creationId xmlns:a16="http://schemas.microsoft.com/office/drawing/2014/main" id="{8267435D-F680-474D-B09B-34A6EC592693}"/>
            </a:ext>
          </a:extLst>
        </xdr:cNvPr>
        <xdr:cNvSpPr/>
      </xdr:nvSpPr>
      <xdr:spPr>
        <a:xfrm>
          <a:off x="10181166" y="13610166"/>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36</xdr:col>
      <xdr:colOff>137583</xdr:colOff>
      <xdr:row>68</xdr:row>
      <xdr:rowOff>158748</xdr:rowOff>
    </xdr:from>
    <xdr:to>
      <xdr:col>36</xdr:col>
      <xdr:colOff>279131</xdr:colOff>
      <xdr:row>69</xdr:row>
      <xdr:rowOff>138254</xdr:rowOff>
    </xdr:to>
    <xdr:sp macro="" textlink="">
      <xdr:nvSpPr>
        <xdr:cNvPr id="3217" name="6-Point Star 717">
          <a:extLst>
            <a:ext uri="{FF2B5EF4-FFF2-40B4-BE49-F238E27FC236}">
              <a16:creationId xmlns:a16="http://schemas.microsoft.com/office/drawing/2014/main" id="{1BA982EE-0B8C-4D86-A16A-EB17623063EF}"/>
            </a:ext>
          </a:extLst>
        </xdr:cNvPr>
        <xdr:cNvSpPr/>
      </xdr:nvSpPr>
      <xdr:spPr>
        <a:xfrm>
          <a:off x="11461750" y="1361016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20</xdr:col>
      <xdr:colOff>169333</xdr:colOff>
      <xdr:row>87</xdr:row>
      <xdr:rowOff>158748</xdr:rowOff>
    </xdr:from>
    <xdr:to>
      <xdr:col>20</xdr:col>
      <xdr:colOff>245141</xdr:colOff>
      <xdr:row>89</xdr:row>
      <xdr:rowOff>18786</xdr:rowOff>
    </xdr:to>
    <xdr:cxnSp macro="">
      <xdr:nvCxnSpPr>
        <xdr:cNvPr id="3218" name="Elbow Connector 55">
          <a:extLst>
            <a:ext uri="{FF2B5EF4-FFF2-40B4-BE49-F238E27FC236}">
              <a16:creationId xmlns:a16="http://schemas.microsoft.com/office/drawing/2014/main" id="{4CF0B8AE-192C-46AD-9B0D-1632B5C50B4B}"/>
            </a:ext>
          </a:extLst>
        </xdr:cNvPr>
        <xdr:cNvCxnSpPr/>
      </xdr:nvCxnSpPr>
      <xdr:spPr>
        <a:xfrm rot="16200000" flipH="1">
          <a:off x="6320301" y="17471030"/>
          <a:ext cx="30453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26</xdr:col>
      <xdr:colOff>158748</xdr:colOff>
      <xdr:row>87</xdr:row>
      <xdr:rowOff>137582</xdr:rowOff>
    </xdr:from>
    <xdr:to>
      <xdr:col>26</xdr:col>
      <xdr:colOff>234556</xdr:colOff>
      <xdr:row>88</xdr:row>
      <xdr:rowOff>188120</xdr:rowOff>
    </xdr:to>
    <xdr:cxnSp macro="">
      <xdr:nvCxnSpPr>
        <xdr:cNvPr id="3219" name="Elbow Connector 55">
          <a:extLst>
            <a:ext uri="{FF2B5EF4-FFF2-40B4-BE49-F238E27FC236}">
              <a16:creationId xmlns:a16="http://schemas.microsoft.com/office/drawing/2014/main" id="{8D453446-A153-4213-AE4E-9F5E6F47D17C}"/>
            </a:ext>
          </a:extLst>
        </xdr:cNvPr>
        <xdr:cNvCxnSpPr/>
      </xdr:nvCxnSpPr>
      <xdr:spPr>
        <a:xfrm rot="16200000" flipH="1">
          <a:off x="8182966" y="17449864"/>
          <a:ext cx="30453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137584</xdr:colOff>
      <xdr:row>87</xdr:row>
      <xdr:rowOff>105832</xdr:rowOff>
    </xdr:from>
    <xdr:to>
      <xdr:col>28</xdr:col>
      <xdr:colOff>213392</xdr:colOff>
      <xdr:row>88</xdr:row>
      <xdr:rowOff>156370</xdr:rowOff>
    </xdr:to>
    <xdr:cxnSp macro="">
      <xdr:nvCxnSpPr>
        <xdr:cNvPr id="3220" name="Elbow Connector 55">
          <a:extLst>
            <a:ext uri="{FF2B5EF4-FFF2-40B4-BE49-F238E27FC236}">
              <a16:creationId xmlns:a16="http://schemas.microsoft.com/office/drawing/2014/main" id="{864E68E7-DC17-4C75-A0FC-AB4AC0FA33DC}"/>
            </a:ext>
          </a:extLst>
        </xdr:cNvPr>
        <xdr:cNvCxnSpPr/>
      </xdr:nvCxnSpPr>
      <xdr:spPr>
        <a:xfrm rot="16200000" flipH="1">
          <a:off x="8817969" y="17418114"/>
          <a:ext cx="30453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30</xdr:col>
      <xdr:colOff>137579</xdr:colOff>
      <xdr:row>87</xdr:row>
      <xdr:rowOff>95248</xdr:rowOff>
    </xdr:from>
    <xdr:to>
      <xdr:col>30</xdr:col>
      <xdr:colOff>213387</xdr:colOff>
      <xdr:row>88</xdr:row>
      <xdr:rowOff>145786</xdr:rowOff>
    </xdr:to>
    <xdr:cxnSp macro="">
      <xdr:nvCxnSpPr>
        <xdr:cNvPr id="3221" name="Elbow Connector 55">
          <a:extLst>
            <a:ext uri="{FF2B5EF4-FFF2-40B4-BE49-F238E27FC236}">
              <a16:creationId xmlns:a16="http://schemas.microsoft.com/office/drawing/2014/main" id="{4BDE93A8-76F4-48EA-B768-B879BB78D883}"/>
            </a:ext>
          </a:extLst>
        </xdr:cNvPr>
        <xdr:cNvCxnSpPr/>
      </xdr:nvCxnSpPr>
      <xdr:spPr>
        <a:xfrm rot="16200000" flipH="1">
          <a:off x="9442381" y="17407530"/>
          <a:ext cx="30453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116416</xdr:colOff>
      <xdr:row>95</xdr:row>
      <xdr:rowOff>84666</xdr:rowOff>
    </xdr:from>
    <xdr:to>
      <xdr:col>2</xdr:col>
      <xdr:colOff>192224</xdr:colOff>
      <xdr:row>96</xdr:row>
      <xdr:rowOff>135204</xdr:rowOff>
    </xdr:to>
    <xdr:cxnSp macro="">
      <xdr:nvCxnSpPr>
        <xdr:cNvPr id="3222" name="Elbow Connector 55">
          <a:extLst>
            <a:ext uri="{FF2B5EF4-FFF2-40B4-BE49-F238E27FC236}">
              <a16:creationId xmlns:a16="http://schemas.microsoft.com/office/drawing/2014/main" id="{B97AB3BB-3372-4625-944E-2801EA0F6691}"/>
            </a:ext>
          </a:extLst>
        </xdr:cNvPr>
        <xdr:cNvCxnSpPr/>
      </xdr:nvCxnSpPr>
      <xdr:spPr>
        <a:xfrm rot="16200000" flipH="1">
          <a:off x="531218" y="18984448"/>
          <a:ext cx="30453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126998</xdr:colOff>
      <xdr:row>95</xdr:row>
      <xdr:rowOff>84664</xdr:rowOff>
    </xdr:from>
    <xdr:to>
      <xdr:col>12</xdr:col>
      <xdr:colOff>202806</xdr:colOff>
      <xdr:row>96</xdr:row>
      <xdr:rowOff>135202</xdr:rowOff>
    </xdr:to>
    <xdr:cxnSp macro="">
      <xdr:nvCxnSpPr>
        <xdr:cNvPr id="3223" name="Elbow Connector 55">
          <a:extLst>
            <a:ext uri="{FF2B5EF4-FFF2-40B4-BE49-F238E27FC236}">
              <a16:creationId xmlns:a16="http://schemas.microsoft.com/office/drawing/2014/main" id="{911F3089-FDC2-4440-BA13-A67571AC6BC6}"/>
            </a:ext>
          </a:extLst>
        </xdr:cNvPr>
        <xdr:cNvCxnSpPr/>
      </xdr:nvCxnSpPr>
      <xdr:spPr>
        <a:xfrm rot="16200000" flipH="1">
          <a:off x="3695633" y="18984446"/>
          <a:ext cx="30453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34</xdr:col>
      <xdr:colOff>137583</xdr:colOff>
      <xdr:row>71</xdr:row>
      <xdr:rowOff>63499</xdr:rowOff>
    </xdr:from>
    <xdr:to>
      <xdr:col>34</xdr:col>
      <xdr:colOff>213391</xdr:colOff>
      <xdr:row>72</xdr:row>
      <xdr:rowOff>114037</xdr:rowOff>
    </xdr:to>
    <xdr:cxnSp macro="">
      <xdr:nvCxnSpPr>
        <xdr:cNvPr id="3224" name="Elbow Connector 55">
          <a:extLst>
            <a:ext uri="{FF2B5EF4-FFF2-40B4-BE49-F238E27FC236}">
              <a16:creationId xmlns:a16="http://schemas.microsoft.com/office/drawing/2014/main" id="{600CD042-898B-4083-9F07-7BD6533E8487}"/>
            </a:ext>
          </a:extLst>
        </xdr:cNvPr>
        <xdr:cNvCxnSpPr/>
      </xdr:nvCxnSpPr>
      <xdr:spPr>
        <a:xfrm rot="16200000" flipH="1">
          <a:off x="10722968" y="14200781"/>
          <a:ext cx="30453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42</xdr:col>
      <xdr:colOff>148164</xdr:colOff>
      <xdr:row>71</xdr:row>
      <xdr:rowOff>74081</xdr:rowOff>
    </xdr:from>
    <xdr:to>
      <xdr:col>42</xdr:col>
      <xdr:colOff>223972</xdr:colOff>
      <xdr:row>72</xdr:row>
      <xdr:rowOff>124619</xdr:rowOff>
    </xdr:to>
    <xdr:cxnSp macro="">
      <xdr:nvCxnSpPr>
        <xdr:cNvPr id="3225" name="Elbow Connector 55">
          <a:extLst>
            <a:ext uri="{FF2B5EF4-FFF2-40B4-BE49-F238E27FC236}">
              <a16:creationId xmlns:a16="http://schemas.microsoft.com/office/drawing/2014/main" id="{4FE3DCA5-353D-4FC7-B12F-90214E9270AB}"/>
            </a:ext>
          </a:extLst>
        </xdr:cNvPr>
        <xdr:cNvCxnSpPr/>
      </xdr:nvCxnSpPr>
      <xdr:spPr>
        <a:xfrm rot="16200000" flipH="1">
          <a:off x="13273549" y="14211363"/>
          <a:ext cx="30453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44</xdr:col>
      <xdr:colOff>179913</xdr:colOff>
      <xdr:row>71</xdr:row>
      <xdr:rowOff>63498</xdr:rowOff>
    </xdr:from>
    <xdr:to>
      <xdr:col>44</xdr:col>
      <xdr:colOff>255721</xdr:colOff>
      <xdr:row>72</xdr:row>
      <xdr:rowOff>114036</xdr:rowOff>
    </xdr:to>
    <xdr:cxnSp macro="">
      <xdr:nvCxnSpPr>
        <xdr:cNvPr id="3226" name="Elbow Connector 55">
          <a:extLst>
            <a:ext uri="{FF2B5EF4-FFF2-40B4-BE49-F238E27FC236}">
              <a16:creationId xmlns:a16="http://schemas.microsoft.com/office/drawing/2014/main" id="{8022DFF8-1B49-48AE-87D4-64E5B74CCC8A}"/>
            </a:ext>
          </a:extLst>
        </xdr:cNvPr>
        <xdr:cNvCxnSpPr/>
      </xdr:nvCxnSpPr>
      <xdr:spPr>
        <a:xfrm rot="16200000" flipH="1">
          <a:off x="14046131" y="14200780"/>
          <a:ext cx="30453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222251</xdr:colOff>
      <xdr:row>95</xdr:row>
      <xdr:rowOff>116416</xdr:rowOff>
    </xdr:from>
    <xdr:to>
      <xdr:col>36</xdr:col>
      <xdr:colOff>298059</xdr:colOff>
      <xdr:row>96</xdr:row>
      <xdr:rowOff>166954</xdr:rowOff>
    </xdr:to>
    <xdr:cxnSp macro="">
      <xdr:nvCxnSpPr>
        <xdr:cNvPr id="3227" name="Elbow Connector 55">
          <a:extLst>
            <a:ext uri="{FF2B5EF4-FFF2-40B4-BE49-F238E27FC236}">
              <a16:creationId xmlns:a16="http://schemas.microsoft.com/office/drawing/2014/main" id="{C1480A0C-37F6-40B5-AC2A-8C2F2F0224DE}"/>
            </a:ext>
          </a:extLst>
        </xdr:cNvPr>
        <xdr:cNvCxnSpPr/>
      </xdr:nvCxnSpPr>
      <xdr:spPr>
        <a:xfrm rot="16200000" flipH="1">
          <a:off x="11432053" y="19016198"/>
          <a:ext cx="30453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34</xdr:col>
      <xdr:colOff>148165</xdr:colOff>
      <xdr:row>95</xdr:row>
      <xdr:rowOff>63498</xdr:rowOff>
    </xdr:from>
    <xdr:to>
      <xdr:col>34</xdr:col>
      <xdr:colOff>223973</xdr:colOff>
      <xdr:row>96</xdr:row>
      <xdr:rowOff>114036</xdr:rowOff>
    </xdr:to>
    <xdr:cxnSp macro="">
      <xdr:nvCxnSpPr>
        <xdr:cNvPr id="3228" name="Elbow Connector 55">
          <a:extLst>
            <a:ext uri="{FF2B5EF4-FFF2-40B4-BE49-F238E27FC236}">
              <a16:creationId xmlns:a16="http://schemas.microsoft.com/office/drawing/2014/main" id="{8B7BFA11-F8F9-4912-A9CE-383087E5C958}"/>
            </a:ext>
          </a:extLst>
        </xdr:cNvPr>
        <xdr:cNvCxnSpPr/>
      </xdr:nvCxnSpPr>
      <xdr:spPr>
        <a:xfrm rot="16200000" flipH="1">
          <a:off x="10733550" y="18963280"/>
          <a:ext cx="30453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30</xdr:col>
      <xdr:colOff>137582</xdr:colOff>
      <xdr:row>95</xdr:row>
      <xdr:rowOff>84666</xdr:rowOff>
    </xdr:from>
    <xdr:to>
      <xdr:col>30</xdr:col>
      <xdr:colOff>213390</xdr:colOff>
      <xdr:row>96</xdr:row>
      <xdr:rowOff>135204</xdr:rowOff>
    </xdr:to>
    <xdr:cxnSp macro="">
      <xdr:nvCxnSpPr>
        <xdr:cNvPr id="3229" name="Elbow Connector 55">
          <a:extLst>
            <a:ext uri="{FF2B5EF4-FFF2-40B4-BE49-F238E27FC236}">
              <a16:creationId xmlns:a16="http://schemas.microsoft.com/office/drawing/2014/main" id="{181CAC12-81B0-4A6F-AE8C-AA6581D05EF2}"/>
            </a:ext>
          </a:extLst>
        </xdr:cNvPr>
        <xdr:cNvCxnSpPr/>
      </xdr:nvCxnSpPr>
      <xdr:spPr>
        <a:xfrm rot="16200000" flipH="1">
          <a:off x="9442384" y="18984448"/>
          <a:ext cx="30453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158749</xdr:colOff>
      <xdr:row>95</xdr:row>
      <xdr:rowOff>84666</xdr:rowOff>
    </xdr:from>
    <xdr:to>
      <xdr:col>28</xdr:col>
      <xdr:colOff>234557</xdr:colOff>
      <xdr:row>96</xdr:row>
      <xdr:rowOff>135204</xdr:rowOff>
    </xdr:to>
    <xdr:cxnSp macro="">
      <xdr:nvCxnSpPr>
        <xdr:cNvPr id="3230" name="Elbow Connector 55">
          <a:extLst>
            <a:ext uri="{FF2B5EF4-FFF2-40B4-BE49-F238E27FC236}">
              <a16:creationId xmlns:a16="http://schemas.microsoft.com/office/drawing/2014/main" id="{9F830534-BD10-4F34-B895-1BD6F4B071A4}"/>
            </a:ext>
          </a:extLst>
        </xdr:cNvPr>
        <xdr:cNvCxnSpPr/>
      </xdr:nvCxnSpPr>
      <xdr:spPr>
        <a:xfrm rot="16200000" flipH="1">
          <a:off x="8839134" y="18984448"/>
          <a:ext cx="30453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20</xdr:col>
      <xdr:colOff>137583</xdr:colOff>
      <xdr:row>95</xdr:row>
      <xdr:rowOff>105833</xdr:rowOff>
    </xdr:from>
    <xdr:to>
      <xdr:col>20</xdr:col>
      <xdr:colOff>213391</xdr:colOff>
      <xdr:row>96</xdr:row>
      <xdr:rowOff>156371</xdr:rowOff>
    </xdr:to>
    <xdr:cxnSp macro="">
      <xdr:nvCxnSpPr>
        <xdr:cNvPr id="3231" name="Elbow Connector 55">
          <a:extLst>
            <a:ext uri="{FF2B5EF4-FFF2-40B4-BE49-F238E27FC236}">
              <a16:creationId xmlns:a16="http://schemas.microsoft.com/office/drawing/2014/main" id="{C7B20C5A-1A71-4FE4-8A1A-6967F077A2F3}"/>
            </a:ext>
          </a:extLst>
        </xdr:cNvPr>
        <xdr:cNvCxnSpPr/>
      </xdr:nvCxnSpPr>
      <xdr:spPr>
        <a:xfrm rot="16200000" flipH="1">
          <a:off x="6288551" y="19005615"/>
          <a:ext cx="30453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148164</xdr:colOff>
      <xdr:row>71</xdr:row>
      <xdr:rowOff>42332</xdr:rowOff>
    </xdr:from>
    <xdr:to>
      <xdr:col>38</xdr:col>
      <xdr:colOff>243415</xdr:colOff>
      <xdr:row>72</xdr:row>
      <xdr:rowOff>141470</xdr:rowOff>
    </xdr:to>
    <xdr:cxnSp macro="">
      <xdr:nvCxnSpPr>
        <xdr:cNvPr id="3232" name="Elbow Connector 55">
          <a:extLst>
            <a:ext uri="{FF2B5EF4-FFF2-40B4-BE49-F238E27FC236}">
              <a16:creationId xmlns:a16="http://schemas.microsoft.com/office/drawing/2014/main" id="{2A8532AB-3BAE-4345-A2FA-30E2E72B6222}"/>
            </a:ext>
          </a:extLst>
        </xdr:cNvPr>
        <xdr:cNvCxnSpPr/>
      </xdr:nvCxnSpPr>
      <xdr:spPr>
        <a:xfrm rot="16200000" flipH="1">
          <a:off x="12010138" y="14194192"/>
          <a:ext cx="353138"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40</xdr:col>
      <xdr:colOff>126999</xdr:colOff>
      <xdr:row>71</xdr:row>
      <xdr:rowOff>52915</xdr:rowOff>
    </xdr:from>
    <xdr:to>
      <xdr:col>40</xdr:col>
      <xdr:colOff>222250</xdr:colOff>
      <xdr:row>72</xdr:row>
      <xdr:rowOff>152053</xdr:rowOff>
    </xdr:to>
    <xdr:cxnSp macro="">
      <xdr:nvCxnSpPr>
        <xdr:cNvPr id="3233" name="Elbow Connector 55">
          <a:extLst>
            <a:ext uri="{FF2B5EF4-FFF2-40B4-BE49-F238E27FC236}">
              <a16:creationId xmlns:a16="http://schemas.microsoft.com/office/drawing/2014/main" id="{D0C72569-B76C-4EAC-8EBF-9BC612738FAB}"/>
            </a:ext>
          </a:extLst>
        </xdr:cNvPr>
        <xdr:cNvCxnSpPr/>
      </xdr:nvCxnSpPr>
      <xdr:spPr>
        <a:xfrm rot="16200000" flipH="1">
          <a:off x="12613389" y="14204775"/>
          <a:ext cx="353138"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127000</xdr:colOff>
      <xdr:row>79</xdr:row>
      <xdr:rowOff>105833</xdr:rowOff>
    </xdr:from>
    <xdr:to>
      <xdr:col>2</xdr:col>
      <xdr:colOff>222251</xdr:colOff>
      <xdr:row>81</xdr:row>
      <xdr:rowOff>14471</xdr:rowOff>
    </xdr:to>
    <xdr:cxnSp macro="">
      <xdr:nvCxnSpPr>
        <xdr:cNvPr id="3234" name="Elbow Connector 55">
          <a:extLst>
            <a:ext uri="{FF2B5EF4-FFF2-40B4-BE49-F238E27FC236}">
              <a16:creationId xmlns:a16="http://schemas.microsoft.com/office/drawing/2014/main" id="{66664C34-DB38-401C-819C-A517FE02BC76}"/>
            </a:ext>
          </a:extLst>
        </xdr:cNvPr>
        <xdr:cNvCxnSpPr/>
      </xdr:nvCxnSpPr>
      <xdr:spPr>
        <a:xfrm rot="16200000" flipH="1">
          <a:off x="527224" y="15845193"/>
          <a:ext cx="353138"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xdr:col>
      <xdr:colOff>137581</xdr:colOff>
      <xdr:row>79</xdr:row>
      <xdr:rowOff>52915</xdr:rowOff>
    </xdr:from>
    <xdr:to>
      <xdr:col>4</xdr:col>
      <xdr:colOff>232832</xdr:colOff>
      <xdr:row>80</xdr:row>
      <xdr:rowOff>152053</xdr:rowOff>
    </xdr:to>
    <xdr:cxnSp macro="">
      <xdr:nvCxnSpPr>
        <xdr:cNvPr id="3235" name="Elbow Connector 55">
          <a:extLst>
            <a:ext uri="{FF2B5EF4-FFF2-40B4-BE49-F238E27FC236}">
              <a16:creationId xmlns:a16="http://schemas.microsoft.com/office/drawing/2014/main" id="{B0B031E2-2A3E-478A-9501-EE60BFA042B7}"/>
            </a:ext>
          </a:extLst>
        </xdr:cNvPr>
        <xdr:cNvCxnSpPr/>
      </xdr:nvCxnSpPr>
      <xdr:spPr>
        <a:xfrm rot="16200000" flipH="1">
          <a:off x="1162221" y="15792275"/>
          <a:ext cx="353138"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137582</xdr:colOff>
      <xdr:row>79</xdr:row>
      <xdr:rowOff>84666</xdr:rowOff>
    </xdr:from>
    <xdr:to>
      <xdr:col>6</xdr:col>
      <xdr:colOff>232833</xdr:colOff>
      <xdr:row>80</xdr:row>
      <xdr:rowOff>183804</xdr:rowOff>
    </xdr:to>
    <xdr:cxnSp macro="">
      <xdr:nvCxnSpPr>
        <xdr:cNvPr id="3236" name="Elbow Connector 55">
          <a:extLst>
            <a:ext uri="{FF2B5EF4-FFF2-40B4-BE49-F238E27FC236}">
              <a16:creationId xmlns:a16="http://schemas.microsoft.com/office/drawing/2014/main" id="{AC074342-7B7E-4349-9E20-CAA0AFFEBF2F}"/>
            </a:ext>
          </a:extLst>
        </xdr:cNvPr>
        <xdr:cNvCxnSpPr/>
      </xdr:nvCxnSpPr>
      <xdr:spPr>
        <a:xfrm rot="16200000" flipH="1">
          <a:off x="1786639" y="15824026"/>
          <a:ext cx="353138"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137582</xdr:colOff>
      <xdr:row>79</xdr:row>
      <xdr:rowOff>42332</xdr:rowOff>
    </xdr:from>
    <xdr:to>
      <xdr:col>8</xdr:col>
      <xdr:colOff>232833</xdr:colOff>
      <xdr:row>80</xdr:row>
      <xdr:rowOff>141470</xdr:rowOff>
    </xdr:to>
    <xdr:cxnSp macro="">
      <xdr:nvCxnSpPr>
        <xdr:cNvPr id="3237" name="Elbow Connector 55">
          <a:extLst>
            <a:ext uri="{FF2B5EF4-FFF2-40B4-BE49-F238E27FC236}">
              <a16:creationId xmlns:a16="http://schemas.microsoft.com/office/drawing/2014/main" id="{72F4D9BA-5B60-464F-ACC0-BE7A901299CB}"/>
            </a:ext>
          </a:extLst>
        </xdr:cNvPr>
        <xdr:cNvCxnSpPr/>
      </xdr:nvCxnSpPr>
      <xdr:spPr>
        <a:xfrm rot="16200000" flipH="1">
          <a:off x="2442806" y="15781692"/>
          <a:ext cx="353138"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158746</xdr:colOff>
      <xdr:row>79</xdr:row>
      <xdr:rowOff>63498</xdr:rowOff>
    </xdr:from>
    <xdr:to>
      <xdr:col>10</xdr:col>
      <xdr:colOff>253997</xdr:colOff>
      <xdr:row>80</xdr:row>
      <xdr:rowOff>162636</xdr:rowOff>
    </xdr:to>
    <xdr:cxnSp macro="">
      <xdr:nvCxnSpPr>
        <xdr:cNvPr id="3238" name="Elbow Connector 55">
          <a:extLst>
            <a:ext uri="{FF2B5EF4-FFF2-40B4-BE49-F238E27FC236}">
              <a16:creationId xmlns:a16="http://schemas.microsoft.com/office/drawing/2014/main" id="{5CE56B2F-02BD-4345-8E5F-0F69FDAB459E}"/>
            </a:ext>
          </a:extLst>
        </xdr:cNvPr>
        <xdr:cNvCxnSpPr/>
      </xdr:nvCxnSpPr>
      <xdr:spPr>
        <a:xfrm rot="16200000" flipH="1">
          <a:off x="3088386" y="15802858"/>
          <a:ext cx="353138"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137580</xdr:colOff>
      <xdr:row>79</xdr:row>
      <xdr:rowOff>63498</xdr:rowOff>
    </xdr:from>
    <xdr:to>
      <xdr:col>12</xdr:col>
      <xdr:colOff>232831</xdr:colOff>
      <xdr:row>80</xdr:row>
      <xdr:rowOff>158747</xdr:rowOff>
    </xdr:to>
    <xdr:cxnSp macro="">
      <xdr:nvCxnSpPr>
        <xdr:cNvPr id="3239" name="Elbow Connector 55">
          <a:extLst>
            <a:ext uri="{FF2B5EF4-FFF2-40B4-BE49-F238E27FC236}">
              <a16:creationId xmlns:a16="http://schemas.microsoft.com/office/drawing/2014/main" id="{3F3A5AA5-EE22-4357-95F6-BB1824894BCA}"/>
            </a:ext>
          </a:extLst>
        </xdr:cNvPr>
        <xdr:cNvCxnSpPr/>
      </xdr:nvCxnSpPr>
      <xdr:spPr>
        <a:xfrm rot="16200000" flipH="1">
          <a:off x="3693581" y="15800914"/>
          <a:ext cx="349249"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14</xdr:col>
      <xdr:colOff>137584</xdr:colOff>
      <xdr:row>79</xdr:row>
      <xdr:rowOff>84665</xdr:rowOff>
    </xdr:from>
    <xdr:to>
      <xdr:col>14</xdr:col>
      <xdr:colOff>232835</xdr:colOff>
      <xdr:row>80</xdr:row>
      <xdr:rowOff>179914</xdr:rowOff>
    </xdr:to>
    <xdr:cxnSp macro="">
      <xdr:nvCxnSpPr>
        <xdr:cNvPr id="3240" name="Elbow Connector 55">
          <a:extLst>
            <a:ext uri="{FF2B5EF4-FFF2-40B4-BE49-F238E27FC236}">
              <a16:creationId xmlns:a16="http://schemas.microsoft.com/office/drawing/2014/main" id="{803EF11F-CF90-4CD5-9514-3026A9C235B3}"/>
            </a:ext>
          </a:extLst>
        </xdr:cNvPr>
        <xdr:cNvCxnSpPr/>
      </xdr:nvCxnSpPr>
      <xdr:spPr>
        <a:xfrm rot="16200000" flipH="1">
          <a:off x="4318002" y="15822081"/>
          <a:ext cx="349249"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137582</xdr:colOff>
      <xdr:row>79</xdr:row>
      <xdr:rowOff>63499</xdr:rowOff>
    </xdr:from>
    <xdr:to>
      <xdr:col>16</xdr:col>
      <xdr:colOff>232833</xdr:colOff>
      <xdr:row>80</xdr:row>
      <xdr:rowOff>158748</xdr:rowOff>
    </xdr:to>
    <xdr:cxnSp macro="">
      <xdr:nvCxnSpPr>
        <xdr:cNvPr id="3241" name="Elbow Connector 55">
          <a:extLst>
            <a:ext uri="{FF2B5EF4-FFF2-40B4-BE49-F238E27FC236}">
              <a16:creationId xmlns:a16="http://schemas.microsoft.com/office/drawing/2014/main" id="{193BAAF9-8080-4B43-8FF9-818EA3F869DC}"/>
            </a:ext>
          </a:extLst>
        </xdr:cNvPr>
        <xdr:cNvCxnSpPr/>
      </xdr:nvCxnSpPr>
      <xdr:spPr>
        <a:xfrm rot="16200000" flipH="1">
          <a:off x="4942416" y="15800915"/>
          <a:ext cx="349249"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20</xdr:col>
      <xdr:colOff>137580</xdr:colOff>
      <xdr:row>79</xdr:row>
      <xdr:rowOff>95247</xdr:rowOff>
    </xdr:from>
    <xdr:to>
      <xdr:col>20</xdr:col>
      <xdr:colOff>232831</xdr:colOff>
      <xdr:row>80</xdr:row>
      <xdr:rowOff>190496</xdr:rowOff>
    </xdr:to>
    <xdr:cxnSp macro="">
      <xdr:nvCxnSpPr>
        <xdr:cNvPr id="3242" name="Elbow Connector 55">
          <a:extLst>
            <a:ext uri="{FF2B5EF4-FFF2-40B4-BE49-F238E27FC236}">
              <a16:creationId xmlns:a16="http://schemas.microsoft.com/office/drawing/2014/main" id="{B58A82C6-9D3B-4C71-ADB6-948CFA4BDCF1}"/>
            </a:ext>
          </a:extLst>
        </xdr:cNvPr>
        <xdr:cNvCxnSpPr/>
      </xdr:nvCxnSpPr>
      <xdr:spPr>
        <a:xfrm rot="16200000" flipH="1">
          <a:off x="6275914" y="15832663"/>
          <a:ext cx="349249"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22</xdr:col>
      <xdr:colOff>137583</xdr:colOff>
      <xdr:row>79</xdr:row>
      <xdr:rowOff>95247</xdr:rowOff>
    </xdr:from>
    <xdr:to>
      <xdr:col>22</xdr:col>
      <xdr:colOff>232834</xdr:colOff>
      <xdr:row>80</xdr:row>
      <xdr:rowOff>190496</xdr:rowOff>
    </xdr:to>
    <xdr:cxnSp macro="">
      <xdr:nvCxnSpPr>
        <xdr:cNvPr id="3243" name="Elbow Connector 55">
          <a:extLst>
            <a:ext uri="{FF2B5EF4-FFF2-40B4-BE49-F238E27FC236}">
              <a16:creationId xmlns:a16="http://schemas.microsoft.com/office/drawing/2014/main" id="{00A80ECE-92F6-4A9D-BFF3-C6ED74B70DB5}"/>
            </a:ext>
          </a:extLst>
        </xdr:cNvPr>
        <xdr:cNvCxnSpPr/>
      </xdr:nvCxnSpPr>
      <xdr:spPr>
        <a:xfrm rot="16200000" flipH="1">
          <a:off x="6900334" y="15832663"/>
          <a:ext cx="349249"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34</xdr:col>
      <xdr:colOff>148162</xdr:colOff>
      <xdr:row>79</xdr:row>
      <xdr:rowOff>137583</xdr:rowOff>
    </xdr:from>
    <xdr:to>
      <xdr:col>34</xdr:col>
      <xdr:colOff>243413</xdr:colOff>
      <xdr:row>81</xdr:row>
      <xdr:rowOff>42332</xdr:rowOff>
    </xdr:to>
    <xdr:cxnSp macro="">
      <xdr:nvCxnSpPr>
        <xdr:cNvPr id="3244" name="Elbow Connector 55">
          <a:extLst>
            <a:ext uri="{FF2B5EF4-FFF2-40B4-BE49-F238E27FC236}">
              <a16:creationId xmlns:a16="http://schemas.microsoft.com/office/drawing/2014/main" id="{60A1D373-5AA6-4FB3-8BB6-728020667FA5}"/>
            </a:ext>
          </a:extLst>
        </xdr:cNvPr>
        <xdr:cNvCxnSpPr/>
      </xdr:nvCxnSpPr>
      <xdr:spPr>
        <a:xfrm rot="16200000" flipH="1">
          <a:off x="10720913" y="15874999"/>
          <a:ext cx="349249"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169333</xdr:colOff>
      <xdr:row>79</xdr:row>
      <xdr:rowOff>84664</xdr:rowOff>
    </xdr:from>
    <xdr:to>
      <xdr:col>36</xdr:col>
      <xdr:colOff>264584</xdr:colOff>
      <xdr:row>80</xdr:row>
      <xdr:rowOff>179913</xdr:rowOff>
    </xdr:to>
    <xdr:cxnSp macro="">
      <xdr:nvCxnSpPr>
        <xdr:cNvPr id="3245" name="Elbow Connector 55">
          <a:extLst>
            <a:ext uri="{FF2B5EF4-FFF2-40B4-BE49-F238E27FC236}">
              <a16:creationId xmlns:a16="http://schemas.microsoft.com/office/drawing/2014/main" id="{5F295303-8D34-42D9-B2D8-871CBA6D8BDE}"/>
            </a:ext>
          </a:extLst>
        </xdr:cNvPr>
        <xdr:cNvCxnSpPr/>
      </xdr:nvCxnSpPr>
      <xdr:spPr>
        <a:xfrm rot="16200000" flipH="1">
          <a:off x="11366501" y="15822080"/>
          <a:ext cx="349249"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126999</xdr:colOff>
      <xdr:row>79</xdr:row>
      <xdr:rowOff>42332</xdr:rowOff>
    </xdr:from>
    <xdr:to>
      <xdr:col>38</xdr:col>
      <xdr:colOff>222250</xdr:colOff>
      <xdr:row>80</xdr:row>
      <xdr:rowOff>137581</xdr:rowOff>
    </xdr:to>
    <xdr:cxnSp macro="">
      <xdr:nvCxnSpPr>
        <xdr:cNvPr id="3246" name="Elbow Connector 55">
          <a:extLst>
            <a:ext uri="{FF2B5EF4-FFF2-40B4-BE49-F238E27FC236}">
              <a16:creationId xmlns:a16="http://schemas.microsoft.com/office/drawing/2014/main" id="{C43C0635-E94C-47D7-9CF2-A6ABF6C74EDF}"/>
            </a:ext>
          </a:extLst>
        </xdr:cNvPr>
        <xdr:cNvCxnSpPr/>
      </xdr:nvCxnSpPr>
      <xdr:spPr>
        <a:xfrm rot="16200000" flipH="1">
          <a:off x="11990917" y="15779748"/>
          <a:ext cx="349249"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76197</xdr:colOff>
      <xdr:row>36</xdr:row>
      <xdr:rowOff>185204</xdr:rowOff>
    </xdr:from>
    <xdr:to>
      <xdr:col>8</xdr:col>
      <xdr:colOff>217745</xdr:colOff>
      <xdr:row>37</xdr:row>
      <xdr:rowOff>164710</xdr:rowOff>
    </xdr:to>
    <xdr:sp macro="" textlink="">
      <xdr:nvSpPr>
        <xdr:cNvPr id="3247" name="6-Point Star 717">
          <a:extLst>
            <a:ext uri="{FF2B5EF4-FFF2-40B4-BE49-F238E27FC236}">
              <a16:creationId xmlns:a16="http://schemas.microsoft.com/office/drawing/2014/main" id="{8D8EEA32-D863-4DCC-BEDB-B7B7910C21CD}"/>
            </a:ext>
          </a:extLst>
        </xdr:cNvPr>
        <xdr:cNvSpPr/>
      </xdr:nvSpPr>
      <xdr:spPr>
        <a:xfrm>
          <a:off x="2457447" y="7300379"/>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93131</xdr:colOff>
      <xdr:row>36</xdr:row>
      <xdr:rowOff>142875</xdr:rowOff>
    </xdr:from>
    <xdr:to>
      <xdr:col>10</xdr:col>
      <xdr:colOff>234679</xdr:colOff>
      <xdr:row>37</xdr:row>
      <xdr:rowOff>122381</xdr:rowOff>
    </xdr:to>
    <xdr:sp macro="" textlink="">
      <xdr:nvSpPr>
        <xdr:cNvPr id="3248" name="6-Point Star 717">
          <a:extLst>
            <a:ext uri="{FF2B5EF4-FFF2-40B4-BE49-F238E27FC236}">
              <a16:creationId xmlns:a16="http://schemas.microsoft.com/office/drawing/2014/main" id="{44342E45-5061-4E92-BA30-DFDD71100CC4}"/>
            </a:ext>
          </a:extLst>
        </xdr:cNvPr>
        <xdr:cNvSpPr/>
      </xdr:nvSpPr>
      <xdr:spPr>
        <a:xfrm>
          <a:off x="3198281" y="725805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36</xdr:col>
      <xdr:colOff>116415</xdr:colOff>
      <xdr:row>29</xdr:row>
      <xdr:rowOff>0</xdr:rowOff>
    </xdr:from>
    <xdr:to>
      <xdr:col>36</xdr:col>
      <xdr:colOff>257963</xdr:colOff>
      <xdr:row>29</xdr:row>
      <xdr:rowOff>170006</xdr:rowOff>
    </xdr:to>
    <xdr:sp macro="" textlink="">
      <xdr:nvSpPr>
        <xdr:cNvPr id="3249" name="6-Point Star 717">
          <a:extLst>
            <a:ext uri="{FF2B5EF4-FFF2-40B4-BE49-F238E27FC236}">
              <a16:creationId xmlns:a16="http://schemas.microsoft.com/office/drawing/2014/main" id="{11C24642-D260-4481-940A-D24E69CC091F}"/>
            </a:ext>
          </a:extLst>
        </xdr:cNvPr>
        <xdr:cNvSpPr/>
      </xdr:nvSpPr>
      <xdr:spPr>
        <a:xfrm>
          <a:off x="11440582" y="5704417"/>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12</xdr:col>
      <xdr:colOff>84665</xdr:colOff>
      <xdr:row>37</xdr:row>
      <xdr:rowOff>0</xdr:rowOff>
    </xdr:from>
    <xdr:to>
      <xdr:col>12</xdr:col>
      <xdr:colOff>226213</xdr:colOff>
      <xdr:row>37</xdr:row>
      <xdr:rowOff>170006</xdr:rowOff>
    </xdr:to>
    <xdr:sp macro="" textlink="">
      <xdr:nvSpPr>
        <xdr:cNvPr id="3250" name="6-Point Star 717">
          <a:extLst>
            <a:ext uri="{FF2B5EF4-FFF2-40B4-BE49-F238E27FC236}">
              <a16:creationId xmlns:a16="http://schemas.microsoft.com/office/drawing/2014/main" id="{5F59045C-1F57-4E81-8AA1-586A92426E74}"/>
            </a:ext>
          </a:extLst>
        </xdr:cNvPr>
        <xdr:cNvSpPr/>
      </xdr:nvSpPr>
      <xdr:spPr>
        <a:xfrm>
          <a:off x="3767665" y="7291917"/>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114298</xdr:colOff>
      <xdr:row>36</xdr:row>
      <xdr:rowOff>171450</xdr:rowOff>
    </xdr:from>
    <xdr:to>
      <xdr:col>14</xdr:col>
      <xdr:colOff>255846</xdr:colOff>
      <xdr:row>37</xdr:row>
      <xdr:rowOff>150956</xdr:rowOff>
    </xdr:to>
    <xdr:sp macro="" textlink="">
      <xdr:nvSpPr>
        <xdr:cNvPr id="3251" name="6-Point Star 717">
          <a:extLst>
            <a:ext uri="{FF2B5EF4-FFF2-40B4-BE49-F238E27FC236}">
              <a16:creationId xmlns:a16="http://schemas.microsoft.com/office/drawing/2014/main" id="{7C1A7E62-6C58-4FDA-81C4-F9D8B8D4326D}"/>
            </a:ext>
          </a:extLst>
        </xdr:cNvPr>
        <xdr:cNvSpPr/>
      </xdr:nvSpPr>
      <xdr:spPr>
        <a:xfrm>
          <a:off x="4495798" y="728662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95249</xdr:colOff>
      <xdr:row>37</xdr:row>
      <xdr:rowOff>0</xdr:rowOff>
    </xdr:from>
    <xdr:to>
      <xdr:col>18</xdr:col>
      <xdr:colOff>236797</xdr:colOff>
      <xdr:row>37</xdr:row>
      <xdr:rowOff>170006</xdr:rowOff>
    </xdr:to>
    <xdr:sp macro="" textlink="">
      <xdr:nvSpPr>
        <xdr:cNvPr id="3252" name="6-Point Star 717">
          <a:extLst>
            <a:ext uri="{FF2B5EF4-FFF2-40B4-BE49-F238E27FC236}">
              <a16:creationId xmlns:a16="http://schemas.microsoft.com/office/drawing/2014/main" id="{8193CD0D-FBC0-4AB4-AF58-E9CD13069989}"/>
            </a:ext>
          </a:extLst>
        </xdr:cNvPr>
        <xdr:cNvSpPr/>
      </xdr:nvSpPr>
      <xdr:spPr>
        <a:xfrm>
          <a:off x="5736166" y="7291917"/>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20</xdr:col>
      <xdr:colOff>95248</xdr:colOff>
      <xdr:row>37</xdr:row>
      <xdr:rowOff>0</xdr:rowOff>
    </xdr:from>
    <xdr:to>
      <xdr:col>20</xdr:col>
      <xdr:colOff>236796</xdr:colOff>
      <xdr:row>37</xdr:row>
      <xdr:rowOff>170006</xdr:rowOff>
    </xdr:to>
    <xdr:sp macro="" textlink="">
      <xdr:nvSpPr>
        <xdr:cNvPr id="3253" name="6-Point Star 717">
          <a:extLst>
            <a:ext uri="{FF2B5EF4-FFF2-40B4-BE49-F238E27FC236}">
              <a16:creationId xmlns:a16="http://schemas.microsoft.com/office/drawing/2014/main" id="{29885E03-EB6F-4EDC-8445-4DF5F3DF0B24}"/>
            </a:ext>
          </a:extLst>
        </xdr:cNvPr>
        <xdr:cNvSpPr/>
      </xdr:nvSpPr>
      <xdr:spPr>
        <a:xfrm>
          <a:off x="6360581" y="7291917"/>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84664</xdr:colOff>
      <xdr:row>36</xdr:row>
      <xdr:rowOff>169334</xdr:rowOff>
    </xdr:from>
    <xdr:to>
      <xdr:col>26</xdr:col>
      <xdr:colOff>226212</xdr:colOff>
      <xdr:row>37</xdr:row>
      <xdr:rowOff>148840</xdr:rowOff>
    </xdr:to>
    <xdr:sp macro="" textlink="">
      <xdr:nvSpPr>
        <xdr:cNvPr id="3254" name="6-Point Star 717">
          <a:extLst>
            <a:ext uri="{FF2B5EF4-FFF2-40B4-BE49-F238E27FC236}">
              <a16:creationId xmlns:a16="http://schemas.microsoft.com/office/drawing/2014/main" id="{5DEF6039-9490-4D3A-976C-659131F48835}"/>
            </a:ext>
          </a:extLst>
        </xdr:cNvPr>
        <xdr:cNvSpPr/>
      </xdr:nvSpPr>
      <xdr:spPr>
        <a:xfrm>
          <a:off x="8223247" y="7270751"/>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28</xdr:col>
      <xdr:colOff>94189</xdr:colOff>
      <xdr:row>36</xdr:row>
      <xdr:rowOff>122767</xdr:rowOff>
    </xdr:from>
    <xdr:to>
      <xdr:col>28</xdr:col>
      <xdr:colOff>235737</xdr:colOff>
      <xdr:row>37</xdr:row>
      <xdr:rowOff>102273</xdr:rowOff>
    </xdr:to>
    <xdr:sp macro="" textlink="">
      <xdr:nvSpPr>
        <xdr:cNvPr id="3255" name="6-Point Star 717">
          <a:extLst>
            <a:ext uri="{FF2B5EF4-FFF2-40B4-BE49-F238E27FC236}">
              <a16:creationId xmlns:a16="http://schemas.microsoft.com/office/drawing/2014/main" id="{43E8BD99-6B00-4B12-9E09-BED2D3908BEF}"/>
            </a:ext>
          </a:extLst>
        </xdr:cNvPr>
        <xdr:cNvSpPr/>
      </xdr:nvSpPr>
      <xdr:spPr>
        <a:xfrm>
          <a:off x="9009589" y="7237942"/>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113239</xdr:colOff>
      <xdr:row>36</xdr:row>
      <xdr:rowOff>142875</xdr:rowOff>
    </xdr:from>
    <xdr:to>
      <xdr:col>30</xdr:col>
      <xdr:colOff>254787</xdr:colOff>
      <xdr:row>37</xdr:row>
      <xdr:rowOff>122381</xdr:rowOff>
    </xdr:to>
    <xdr:sp macro="" textlink="">
      <xdr:nvSpPr>
        <xdr:cNvPr id="3256" name="6-Point Star 717">
          <a:extLst>
            <a:ext uri="{FF2B5EF4-FFF2-40B4-BE49-F238E27FC236}">
              <a16:creationId xmlns:a16="http://schemas.microsoft.com/office/drawing/2014/main" id="{926DD50D-B45A-4585-A0A4-67674176135B}"/>
            </a:ext>
          </a:extLst>
        </xdr:cNvPr>
        <xdr:cNvSpPr/>
      </xdr:nvSpPr>
      <xdr:spPr>
        <a:xfrm>
          <a:off x="9657289" y="725805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32</xdr:col>
      <xdr:colOff>95247</xdr:colOff>
      <xdr:row>36</xdr:row>
      <xdr:rowOff>119593</xdr:rowOff>
    </xdr:from>
    <xdr:to>
      <xdr:col>32</xdr:col>
      <xdr:colOff>236795</xdr:colOff>
      <xdr:row>37</xdr:row>
      <xdr:rowOff>99099</xdr:rowOff>
    </xdr:to>
    <xdr:sp macro="" textlink="">
      <xdr:nvSpPr>
        <xdr:cNvPr id="3257" name="6-Point Star 717">
          <a:extLst>
            <a:ext uri="{FF2B5EF4-FFF2-40B4-BE49-F238E27FC236}">
              <a16:creationId xmlns:a16="http://schemas.microsoft.com/office/drawing/2014/main" id="{B1AA74BB-B1FA-44EE-812D-568ABD3A9823}"/>
            </a:ext>
          </a:extLst>
        </xdr:cNvPr>
        <xdr:cNvSpPr/>
      </xdr:nvSpPr>
      <xdr:spPr>
        <a:xfrm>
          <a:off x="10296522" y="7234768"/>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94189</xdr:colOff>
      <xdr:row>36</xdr:row>
      <xdr:rowOff>101601</xdr:rowOff>
    </xdr:from>
    <xdr:to>
      <xdr:col>34</xdr:col>
      <xdr:colOff>235737</xdr:colOff>
      <xdr:row>37</xdr:row>
      <xdr:rowOff>81107</xdr:rowOff>
    </xdr:to>
    <xdr:sp macro="" textlink="">
      <xdr:nvSpPr>
        <xdr:cNvPr id="3258" name="6-Point Star 717">
          <a:extLst>
            <a:ext uri="{FF2B5EF4-FFF2-40B4-BE49-F238E27FC236}">
              <a16:creationId xmlns:a16="http://schemas.microsoft.com/office/drawing/2014/main" id="{3EF4FE3E-0F58-416B-8909-025443649AB1}"/>
            </a:ext>
          </a:extLst>
        </xdr:cNvPr>
        <xdr:cNvSpPr/>
      </xdr:nvSpPr>
      <xdr:spPr>
        <a:xfrm>
          <a:off x="10924114" y="7216776"/>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36</xdr:col>
      <xdr:colOff>97839</xdr:colOff>
      <xdr:row>36</xdr:row>
      <xdr:rowOff>148162</xdr:rowOff>
    </xdr:from>
    <xdr:to>
      <xdr:col>36</xdr:col>
      <xdr:colOff>239387</xdr:colOff>
      <xdr:row>37</xdr:row>
      <xdr:rowOff>127668</xdr:rowOff>
    </xdr:to>
    <xdr:sp macro="" textlink="">
      <xdr:nvSpPr>
        <xdr:cNvPr id="3259" name="6-Point Star 717">
          <a:extLst>
            <a:ext uri="{FF2B5EF4-FFF2-40B4-BE49-F238E27FC236}">
              <a16:creationId xmlns:a16="http://schemas.microsoft.com/office/drawing/2014/main" id="{BE419D52-33C5-41A2-BB57-ACECF84200DF}"/>
            </a:ext>
          </a:extLst>
        </xdr:cNvPr>
        <xdr:cNvSpPr/>
      </xdr:nvSpPr>
      <xdr:spPr>
        <a:xfrm>
          <a:off x="11586155" y="7369667"/>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16</xdr:col>
      <xdr:colOff>95251</xdr:colOff>
      <xdr:row>36</xdr:row>
      <xdr:rowOff>169334</xdr:rowOff>
    </xdr:from>
    <xdr:to>
      <xdr:col>16</xdr:col>
      <xdr:colOff>236799</xdr:colOff>
      <xdr:row>37</xdr:row>
      <xdr:rowOff>148840</xdr:rowOff>
    </xdr:to>
    <xdr:sp macro="" textlink="">
      <xdr:nvSpPr>
        <xdr:cNvPr id="3260" name="6-Point Star 717">
          <a:extLst>
            <a:ext uri="{FF2B5EF4-FFF2-40B4-BE49-F238E27FC236}">
              <a16:creationId xmlns:a16="http://schemas.microsoft.com/office/drawing/2014/main" id="{A1506352-CA74-44AB-BD9C-4B7F5763543A}"/>
            </a:ext>
          </a:extLst>
        </xdr:cNvPr>
        <xdr:cNvSpPr/>
      </xdr:nvSpPr>
      <xdr:spPr>
        <a:xfrm>
          <a:off x="5027084" y="7270751"/>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32</xdr:col>
      <xdr:colOff>253998</xdr:colOff>
      <xdr:row>85</xdr:row>
      <xdr:rowOff>66675</xdr:rowOff>
    </xdr:from>
    <xdr:to>
      <xdr:col>34</xdr:col>
      <xdr:colOff>152400</xdr:colOff>
      <xdr:row>86</xdr:row>
      <xdr:rowOff>123824</xdr:rowOff>
    </xdr:to>
    <xdr:sp macro="" textlink="">
      <xdr:nvSpPr>
        <xdr:cNvPr id="3261" name="Freeform 10707">
          <a:extLst>
            <a:ext uri="{FF2B5EF4-FFF2-40B4-BE49-F238E27FC236}">
              <a16:creationId xmlns:a16="http://schemas.microsoft.com/office/drawing/2014/main" id="{BEAA7109-96FB-4025-934E-DD4812692709}"/>
            </a:ext>
          </a:extLst>
        </xdr:cNvPr>
        <xdr:cNvSpPr>
          <a:spLocks/>
        </xdr:cNvSpPr>
      </xdr:nvSpPr>
      <xdr:spPr bwMode="auto">
        <a:xfrm>
          <a:off x="10455273" y="16992600"/>
          <a:ext cx="527052" cy="247649"/>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34</xdr:col>
      <xdr:colOff>224803</xdr:colOff>
      <xdr:row>85</xdr:row>
      <xdr:rowOff>66675</xdr:rowOff>
    </xdr:from>
    <xdr:to>
      <xdr:col>36</xdr:col>
      <xdr:colOff>190500</xdr:colOff>
      <xdr:row>86</xdr:row>
      <xdr:rowOff>98922</xdr:rowOff>
    </xdr:to>
    <xdr:sp macro="" textlink="">
      <xdr:nvSpPr>
        <xdr:cNvPr id="3262" name="Freeform 10707">
          <a:extLst>
            <a:ext uri="{FF2B5EF4-FFF2-40B4-BE49-F238E27FC236}">
              <a16:creationId xmlns:a16="http://schemas.microsoft.com/office/drawing/2014/main" id="{45C0DA00-3C90-4E52-902C-4506BAAC4F35}"/>
            </a:ext>
          </a:extLst>
        </xdr:cNvPr>
        <xdr:cNvSpPr>
          <a:spLocks/>
        </xdr:cNvSpPr>
      </xdr:nvSpPr>
      <xdr:spPr bwMode="auto">
        <a:xfrm>
          <a:off x="11054728" y="16992600"/>
          <a:ext cx="603872" cy="22274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36</xdr:col>
      <xdr:colOff>201084</xdr:colOff>
      <xdr:row>85</xdr:row>
      <xdr:rowOff>105833</xdr:rowOff>
    </xdr:from>
    <xdr:to>
      <xdr:col>38</xdr:col>
      <xdr:colOff>222250</xdr:colOff>
      <xdr:row>86</xdr:row>
      <xdr:rowOff>74083</xdr:rowOff>
    </xdr:to>
    <xdr:sp macro="" textlink="">
      <xdr:nvSpPr>
        <xdr:cNvPr id="3263" name="Freeform 10707">
          <a:extLst>
            <a:ext uri="{FF2B5EF4-FFF2-40B4-BE49-F238E27FC236}">
              <a16:creationId xmlns:a16="http://schemas.microsoft.com/office/drawing/2014/main" id="{CAE9FDA3-82BD-4077-A767-AF063554DC29}"/>
            </a:ext>
          </a:extLst>
        </xdr:cNvPr>
        <xdr:cNvSpPr>
          <a:spLocks/>
        </xdr:cNvSpPr>
      </xdr:nvSpPr>
      <xdr:spPr bwMode="auto">
        <a:xfrm>
          <a:off x="11705167" y="16922750"/>
          <a:ext cx="687916" cy="15875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38</xdr:col>
      <xdr:colOff>210607</xdr:colOff>
      <xdr:row>85</xdr:row>
      <xdr:rowOff>95251</xdr:rowOff>
    </xdr:from>
    <xdr:to>
      <xdr:col>40</xdr:col>
      <xdr:colOff>200025</xdr:colOff>
      <xdr:row>86</xdr:row>
      <xdr:rowOff>80433</xdr:rowOff>
    </xdr:to>
    <xdr:sp macro="" textlink="">
      <xdr:nvSpPr>
        <xdr:cNvPr id="3264" name="Freeform 10707">
          <a:extLst>
            <a:ext uri="{FF2B5EF4-FFF2-40B4-BE49-F238E27FC236}">
              <a16:creationId xmlns:a16="http://schemas.microsoft.com/office/drawing/2014/main" id="{AACE5A19-CB34-4FD1-BF04-2CFF0B6E90CF}"/>
            </a:ext>
          </a:extLst>
        </xdr:cNvPr>
        <xdr:cNvSpPr>
          <a:spLocks/>
        </xdr:cNvSpPr>
      </xdr:nvSpPr>
      <xdr:spPr bwMode="auto">
        <a:xfrm>
          <a:off x="12345457" y="17021176"/>
          <a:ext cx="646643" cy="175682"/>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40</xdr:col>
      <xdr:colOff>186266</xdr:colOff>
      <xdr:row>85</xdr:row>
      <xdr:rowOff>106892</xdr:rowOff>
    </xdr:from>
    <xdr:to>
      <xdr:col>42</xdr:col>
      <xdr:colOff>207432</xdr:colOff>
      <xdr:row>86</xdr:row>
      <xdr:rowOff>53975</xdr:rowOff>
    </xdr:to>
    <xdr:sp macro="" textlink="">
      <xdr:nvSpPr>
        <xdr:cNvPr id="3265" name="Freeform 10707">
          <a:extLst>
            <a:ext uri="{FF2B5EF4-FFF2-40B4-BE49-F238E27FC236}">
              <a16:creationId xmlns:a16="http://schemas.microsoft.com/office/drawing/2014/main" id="{2D40657F-3257-434B-B51A-0C38D772DAEF}"/>
            </a:ext>
          </a:extLst>
        </xdr:cNvPr>
        <xdr:cNvSpPr>
          <a:spLocks/>
        </xdr:cNvSpPr>
      </xdr:nvSpPr>
      <xdr:spPr bwMode="auto">
        <a:xfrm>
          <a:off x="12978341" y="17032817"/>
          <a:ext cx="621241" cy="13758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xdr:col>
      <xdr:colOff>179916</xdr:colOff>
      <xdr:row>93</xdr:row>
      <xdr:rowOff>63500</xdr:rowOff>
    </xdr:from>
    <xdr:to>
      <xdr:col>4</xdr:col>
      <xdr:colOff>211667</xdr:colOff>
      <xdr:row>94</xdr:row>
      <xdr:rowOff>74083</xdr:rowOff>
    </xdr:to>
    <xdr:sp macro="" textlink="">
      <xdr:nvSpPr>
        <xdr:cNvPr id="3266" name="Freeform 10707">
          <a:extLst>
            <a:ext uri="{FF2B5EF4-FFF2-40B4-BE49-F238E27FC236}">
              <a16:creationId xmlns:a16="http://schemas.microsoft.com/office/drawing/2014/main" id="{B8B5314C-7B14-4381-AB4D-AD8BB00A01EA}"/>
            </a:ext>
          </a:extLst>
        </xdr:cNvPr>
        <xdr:cNvSpPr>
          <a:spLocks/>
        </xdr:cNvSpPr>
      </xdr:nvSpPr>
      <xdr:spPr bwMode="auto">
        <a:xfrm>
          <a:off x="568692" y="18841357"/>
          <a:ext cx="731546" cy="204971"/>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xdr:col>
      <xdr:colOff>190501</xdr:colOff>
      <xdr:row>93</xdr:row>
      <xdr:rowOff>84667</xdr:rowOff>
    </xdr:from>
    <xdr:to>
      <xdr:col>6</xdr:col>
      <xdr:colOff>211668</xdr:colOff>
      <xdr:row>94</xdr:row>
      <xdr:rowOff>105833</xdr:rowOff>
    </xdr:to>
    <xdr:sp macro="" textlink="">
      <xdr:nvSpPr>
        <xdr:cNvPr id="3267" name="Freeform 10707">
          <a:extLst>
            <a:ext uri="{FF2B5EF4-FFF2-40B4-BE49-F238E27FC236}">
              <a16:creationId xmlns:a16="http://schemas.microsoft.com/office/drawing/2014/main" id="{BFEBAC9A-09AA-448F-9744-2232ADF15166}"/>
            </a:ext>
          </a:extLst>
        </xdr:cNvPr>
        <xdr:cNvSpPr>
          <a:spLocks/>
        </xdr:cNvSpPr>
      </xdr:nvSpPr>
      <xdr:spPr bwMode="auto">
        <a:xfrm>
          <a:off x="1279072" y="18862524"/>
          <a:ext cx="643208" cy="215554"/>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6</xdr:col>
      <xdr:colOff>190500</xdr:colOff>
      <xdr:row>93</xdr:row>
      <xdr:rowOff>105834</xdr:rowOff>
    </xdr:from>
    <xdr:to>
      <xdr:col>8</xdr:col>
      <xdr:colOff>179916</xdr:colOff>
      <xdr:row>94</xdr:row>
      <xdr:rowOff>127000</xdr:rowOff>
    </xdr:to>
    <xdr:sp macro="" textlink="">
      <xdr:nvSpPr>
        <xdr:cNvPr id="3268" name="Freeform 10707">
          <a:extLst>
            <a:ext uri="{FF2B5EF4-FFF2-40B4-BE49-F238E27FC236}">
              <a16:creationId xmlns:a16="http://schemas.microsoft.com/office/drawing/2014/main" id="{174A9909-43E0-46F4-B9D6-D52B8AD0AEDF}"/>
            </a:ext>
          </a:extLst>
        </xdr:cNvPr>
        <xdr:cNvSpPr>
          <a:spLocks/>
        </xdr:cNvSpPr>
      </xdr:nvSpPr>
      <xdr:spPr bwMode="auto">
        <a:xfrm>
          <a:off x="1901112" y="18883691"/>
          <a:ext cx="640615" cy="215554"/>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8</xdr:col>
      <xdr:colOff>169333</xdr:colOff>
      <xdr:row>93</xdr:row>
      <xdr:rowOff>116415</xdr:rowOff>
    </xdr:from>
    <xdr:to>
      <xdr:col>10</xdr:col>
      <xdr:colOff>169334</xdr:colOff>
      <xdr:row>94</xdr:row>
      <xdr:rowOff>136071</xdr:rowOff>
    </xdr:to>
    <xdr:sp macro="" textlink="">
      <xdr:nvSpPr>
        <xdr:cNvPr id="3269" name="Freeform 10707">
          <a:extLst>
            <a:ext uri="{FF2B5EF4-FFF2-40B4-BE49-F238E27FC236}">
              <a16:creationId xmlns:a16="http://schemas.microsoft.com/office/drawing/2014/main" id="{CD98654D-1FA5-4761-966F-570CD6BBB515}"/>
            </a:ext>
          </a:extLst>
        </xdr:cNvPr>
        <xdr:cNvSpPr>
          <a:spLocks/>
        </xdr:cNvSpPr>
      </xdr:nvSpPr>
      <xdr:spPr bwMode="auto">
        <a:xfrm>
          <a:off x="2531144" y="18894272"/>
          <a:ext cx="719236" cy="214044"/>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xdr:col>
      <xdr:colOff>2096</xdr:colOff>
      <xdr:row>93</xdr:row>
      <xdr:rowOff>74085</xdr:rowOff>
    </xdr:from>
    <xdr:to>
      <xdr:col>2</xdr:col>
      <xdr:colOff>232834</xdr:colOff>
      <xdr:row>94</xdr:row>
      <xdr:rowOff>10585</xdr:rowOff>
    </xdr:to>
    <xdr:sp macro="" textlink="">
      <xdr:nvSpPr>
        <xdr:cNvPr id="3270" name="Freeform 10707">
          <a:extLst>
            <a:ext uri="{FF2B5EF4-FFF2-40B4-BE49-F238E27FC236}">
              <a16:creationId xmlns:a16="http://schemas.microsoft.com/office/drawing/2014/main" id="{71DE5EFA-60CA-4E2C-990E-904816B742BE}"/>
            </a:ext>
          </a:extLst>
        </xdr:cNvPr>
        <xdr:cNvSpPr>
          <a:spLocks/>
        </xdr:cNvSpPr>
      </xdr:nvSpPr>
      <xdr:spPr bwMode="auto">
        <a:xfrm>
          <a:off x="109009" y="18851942"/>
          <a:ext cx="512601" cy="130888"/>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30</xdr:col>
      <xdr:colOff>95250</xdr:colOff>
      <xdr:row>84</xdr:row>
      <xdr:rowOff>177321</xdr:rowOff>
    </xdr:from>
    <xdr:to>
      <xdr:col>30</xdr:col>
      <xdr:colOff>236798</xdr:colOff>
      <xdr:row>85</xdr:row>
      <xdr:rowOff>156827</xdr:rowOff>
    </xdr:to>
    <xdr:sp macro="" textlink="">
      <xdr:nvSpPr>
        <xdr:cNvPr id="3273" name="6-Point Star 717">
          <a:extLst>
            <a:ext uri="{FF2B5EF4-FFF2-40B4-BE49-F238E27FC236}">
              <a16:creationId xmlns:a16="http://schemas.microsoft.com/office/drawing/2014/main" id="{33A894BB-1510-4C50-AC40-2BA09F0DB834}"/>
            </a:ext>
          </a:extLst>
        </xdr:cNvPr>
        <xdr:cNvSpPr/>
      </xdr:nvSpPr>
      <xdr:spPr>
        <a:xfrm>
          <a:off x="9552214" y="17147372"/>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219075</xdr:colOff>
      <xdr:row>85</xdr:row>
      <xdr:rowOff>38101</xdr:rowOff>
    </xdr:from>
    <xdr:to>
      <xdr:col>32</xdr:col>
      <xdr:colOff>152400</xdr:colOff>
      <xdr:row>86</xdr:row>
      <xdr:rowOff>68035</xdr:rowOff>
    </xdr:to>
    <xdr:sp macro="" textlink="">
      <xdr:nvSpPr>
        <xdr:cNvPr id="3274" name="Freeform 10707">
          <a:extLst>
            <a:ext uri="{FF2B5EF4-FFF2-40B4-BE49-F238E27FC236}">
              <a16:creationId xmlns:a16="http://schemas.microsoft.com/office/drawing/2014/main" id="{3BD76CAD-3CA8-49DD-87B2-8A0C523DFFAC}"/>
            </a:ext>
          </a:extLst>
        </xdr:cNvPr>
        <xdr:cNvSpPr>
          <a:spLocks/>
        </xdr:cNvSpPr>
      </xdr:nvSpPr>
      <xdr:spPr bwMode="auto">
        <a:xfrm>
          <a:off x="9763125" y="16964026"/>
          <a:ext cx="590550" cy="220434"/>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xdr:col>
      <xdr:colOff>85724</xdr:colOff>
      <xdr:row>36</xdr:row>
      <xdr:rowOff>161925</xdr:rowOff>
    </xdr:from>
    <xdr:to>
      <xdr:col>4</xdr:col>
      <xdr:colOff>257175</xdr:colOff>
      <xdr:row>37</xdr:row>
      <xdr:rowOff>131228</xdr:rowOff>
    </xdr:to>
    <xdr:sp macro="" textlink="">
      <xdr:nvSpPr>
        <xdr:cNvPr id="3275" name="6-Point Star 717">
          <a:extLst>
            <a:ext uri="{FF2B5EF4-FFF2-40B4-BE49-F238E27FC236}">
              <a16:creationId xmlns:a16="http://schemas.microsoft.com/office/drawing/2014/main" id="{2F5474FB-207E-4958-98F3-33A190A8A7AD}"/>
            </a:ext>
          </a:extLst>
        </xdr:cNvPr>
        <xdr:cNvSpPr/>
      </xdr:nvSpPr>
      <xdr:spPr>
        <a:xfrm flipV="1">
          <a:off x="1181099" y="7277100"/>
          <a:ext cx="171451" cy="15980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42</xdr:col>
      <xdr:colOff>243417</xdr:colOff>
      <xdr:row>85</xdr:row>
      <xdr:rowOff>84665</xdr:rowOff>
    </xdr:from>
    <xdr:to>
      <xdr:col>44</xdr:col>
      <xdr:colOff>254000</xdr:colOff>
      <xdr:row>86</xdr:row>
      <xdr:rowOff>21166</xdr:rowOff>
    </xdr:to>
    <xdr:sp macro="" textlink="">
      <xdr:nvSpPr>
        <xdr:cNvPr id="3276" name="Freeform 10707">
          <a:extLst>
            <a:ext uri="{FF2B5EF4-FFF2-40B4-BE49-F238E27FC236}">
              <a16:creationId xmlns:a16="http://schemas.microsoft.com/office/drawing/2014/main" id="{1A2FF0F9-3C94-49E3-BC32-C8A31134BF92}"/>
            </a:ext>
          </a:extLst>
        </xdr:cNvPr>
        <xdr:cNvSpPr>
          <a:spLocks/>
        </xdr:cNvSpPr>
      </xdr:nvSpPr>
      <xdr:spPr bwMode="auto">
        <a:xfrm>
          <a:off x="13483167" y="16901582"/>
          <a:ext cx="751416" cy="127001"/>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10</xdr:col>
      <xdr:colOff>201083</xdr:colOff>
      <xdr:row>93</xdr:row>
      <xdr:rowOff>52916</xdr:rowOff>
    </xdr:from>
    <xdr:to>
      <xdr:col>12</xdr:col>
      <xdr:colOff>179916</xdr:colOff>
      <xdr:row>94</xdr:row>
      <xdr:rowOff>42333</xdr:rowOff>
    </xdr:to>
    <xdr:sp macro="" textlink="">
      <xdr:nvSpPr>
        <xdr:cNvPr id="3277" name="Freeform 10707">
          <a:extLst>
            <a:ext uri="{FF2B5EF4-FFF2-40B4-BE49-F238E27FC236}">
              <a16:creationId xmlns:a16="http://schemas.microsoft.com/office/drawing/2014/main" id="{AF597B57-4D29-4665-A347-04FB43C0B877}"/>
            </a:ext>
          </a:extLst>
        </xdr:cNvPr>
        <xdr:cNvSpPr>
          <a:spLocks/>
        </xdr:cNvSpPr>
      </xdr:nvSpPr>
      <xdr:spPr bwMode="auto">
        <a:xfrm>
          <a:off x="3282129" y="18830773"/>
          <a:ext cx="620313" cy="18380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xdr:col>
      <xdr:colOff>0</xdr:colOff>
      <xdr:row>128</xdr:row>
      <xdr:rowOff>104775</xdr:rowOff>
    </xdr:from>
    <xdr:to>
      <xdr:col>4</xdr:col>
      <xdr:colOff>0</xdr:colOff>
      <xdr:row>129</xdr:row>
      <xdr:rowOff>19050</xdr:rowOff>
    </xdr:to>
    <xdr:grpSp>
      <xdr:nvGrpSpPr>
        <xdr:cNvPr id="2824" name="Group 1008">
          <a:extLst>
            <a:ext uri="{FF2B5EF4-FFF2-40B4-BE49-F238E27FC236}">
              <a16:creationId xmlns:a16="http://schemas.microsoft.com/office/drawing/2014/main" id="{3EB6829D-F9A3-464F-869A-2AA2D5371070}"/>
            </a:ext>
          </a:extLst>
        </xdr:cNvPr>
        <xdr:cNvGrpSpPr>
          <a:grpSpLocks/>
        </xdr:cNvGrpSpPr>
      </xdr:nvGrpSpPr>
      <xdr:grpSpPr bwMode="auto">
        <a:xfrm>
          <a:off x="1143000" y="25574625"/>
          <a:ext cx="0" cy="104775"/>
          <a:chOff x="5475762" y="47760700"/>
          <a:chExt cx="314325" cy="230209"/>
        </a:xfrm>
      </xdr:grpSpPr>
      <xdr:cxnSp macro="">
        <xdr:nvCxnSpPr>
          <xdr:cNvPr id="3030" name="Straight Connector 3029">
            <a:extLst>
              <a:ext uri="{FF2B5EF4-FFF2-40B4-BE49-F238E27FC236}">
                <a16:creationId xmlns:a16="http://schemas.microsoft.com/office/drawing/2014/main" id="{B7FF3BAA-80C1-7286-E46D-86675BF48E8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040" name="Straight Connector 529">
            <a:extLst>
              <a:ext uri="{FF2B5EF4-FFF2-40B4-BE49-F238E27FC236}">
                <a16:creationId xmlns:a16="http://schemas.microsoft.com/office/drawing/2014/main" id="{DDB5282A-0CA7-5460-A427-E6A57B15CEB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043" name="Straight Connector 531">
            <a:extLst>
              <a:ext uri="{FF2B5EF4-FFF2-40B4-BE49-F238E27FC236}">
                <a16:creationId xmlns:a16="http://schemas.microsoft.com/office/drawing/2014/main" id="{EE9F31A3-78A0-5070-20EC-F0C2114E140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155" name="Straight Connector 533">
            <a:extLst>
              <a:ext uri="{FF2B5EF4-FFF2-40B4-BE49-F238E27FC236}">
                <a16:creationId xmlns:a16="http://schemas.microsoft.com/office/drawing/2014/main" id="{EA55D2B8-1BE8-01BF-4907-C64B410720B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157" name="Straight Connector 535">
            <a:extLst>
              <a:ext uri="{FF2B5EF4-FFF2-40B4-BE49-F238E27FC236}">
                <a16:creationId xmlns:a16="http://schemas.microsoft.com/office/drawing/2014/main" id="{29EDA856-E0FF-0F8C-1F13-D6C4C75E204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158" name="Straight Connector 537">
            <a:extLst>
              <a:ext uri="{FF2B5EF4-FFF2-40B4-BE49-F238E27FC236}">
                <a16:creationId xmlns:a16="http://schemas.microsoft.com/office/drawing/2014/main" id="{9E0B8E8C-E0C7-D4FA-3221-C3BDC131E6D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278" name="Group 1008">
          <a:extLst>
            <a:ext uri="{FF2B5EF4-FFF2-40B4-BE49-F238E27FC236}">
              <a16:creationId xmlns:a16="http://schemas.microsoft.com/office/drawing/2014/main" id="{6EC2834B-9FB3-479F-88CB-2E06CEB7B543}"/>
            </a:ext>
          </a:extLst>
        </xdr:cNvPr>
        <xdr:cNvGrpSpPr>
          <a:grpSpLocks/>
        </xdr:cNvGrpSpPr>
      </xdr:nvGrpSpPr>
      <xdr:grpSpPr bwMode="auto">
        <a:xfrm>
          <a:off x="1143000" y="25574625"/>
          <a:ext cx="0" cy="104775"/>
          <a:chOff x="5475762" y="47760700"/>
          <a:chExt cx="314325" cy="230209"/>
        </a:xfrm>
      </xdr:grpSpPr>
      <xdr:cxnSp macro="">
        <xdr:nvCxnSpPr>
          <xdr:cNvPr id="3279" name="Straight Connector 3278">
            <a:extLst>
              <a:ext uri="{FF2B5EF4-FFF2-40B4-BE49-F238E27FC236}">
                <a16:creationId xmlns:a16="http://schemas.microsoft.com/office/drawing/2014/main" id="{937064D2-A500-82F5-9369-B163640F9CFE}"/>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280" name="Straight Connector 529">
            <a:extLst>
              <a:ext uri="{FF2B5EF4-FFF2-40B4-BE49-F238E27FC236}">
                <a16:creationId xmlns:a16="http://schemas.microsoft.com/office/drawing/2014/main" id="{837FD04E-4C62-069C-9508-5CD18588119E}"/>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3281" name="Straight Connector 531">
            <a:extLst>
              <a:ext uri="{FF2B5EF4-FFF2-40B4-BE49-F238E27FC236}">
                <a16:creationId xmlns:a16="http://schemas.microsoft.com/office/drawing/2014/main" id="{E1327402-0332-C988-1A54-285BA2CDB86F}"/>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3282" name="Straight Connector 533">
            <a:extLst>
              <a:ext uri="{FF2B5EF4-FFF2-40B4-BE49-F238E27FC236}">
                <a16:creationId xmlns:a16="http://schemas.microsoft.com/office/drawing/2014/main" id="{79E7513B-5C11-4638-AF05-A80E64104E1F}"/>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3283" name="Straight Connector 535">
            <a:extLst>
              <a:ext uri="{FF2B5EF4-FFF2-40B4-BE49-F238E27FC236}">
                <a16:creationId xmlns:a16="http://schemas.microsoft.com/office/drawing/2014/main" id="{17981F80-B678-C4BA-99AF-7A79B79F134A}"/>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3284" name="Straight Connector 537">
            <a:extLst>
              <a:ext uri="{FF2B5EF4-FFF2-40B4-BE49-F238E27FC236}">
                <a16:creationId xmlns:a16="http://schemas.microsoft.com/office/drawing/2014/main" id="{B5A1AF23-7FD0-7CAF-6F0E-A9668F57D0DB}"/>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133350</xdr:rowOff>
    </xdr:from>
    <xdr:to>
      <xdr:col>4</xdr:col>
      <xdr:colOff>0</xdr:colOff>
      <xdr:row>129</xdr:row>
      <xdr:rowOff>47625</xdr:rowOff>
    </xdr:to>
    <xdr:grpSp>
      <xdr:nvGrpSpPr>
        <xdr:cNvPr id="3285" name="Group 1008">
          <a:extLst>
            <a:ext uri="{FF2B5EF4-FFF2-40B4-BE49-F238E27FC236}">
              <a16:creationId xmlns:a16="http://schemas.microsoft.com/office/drawing/2014/main" id="{0B52CDAA-4674-4BAF-AE8F-3AA345C0F387}"/>
            </a:ext>
          </a:extLst>
        </xdr:cNvPr>
        <xdr:cNvGrpSpPr>
          <a:grpSpLocks/>
        </xdr:cNvGrpSpPr>
      </xdr:nvGrpSpPr>
      <xdr:grpSpPr bwMode="auto">
        <a:xfrm>
          <a:off x="1143000" y="25603200"/>
          <a:ext cx="0" cy="104775"/>
          <a:chOff x="5475762" y="47760700"/>
          <a:chExt cx="314325" cy="230209"/>
        </a:xfrm>
      </xdr:grpSpPr>
      <xdr:cxnSp macro="">
        <xdr:nvCxnSpPr>
          <xdr:cNvPr id="3286" name="Straight Connector 3285">
            <a:extLst>
              <a:ext uri="{FF2B5EF4-FFF2-40B4-BE49-F238E27FC236}">
                <a16:creationId xmlns:a16="http://schemas.microsoft.com/office/drawing/2014/main" id="{CD1E49B9-844F-8196-4B66-3286C094D56F}"/>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287" name="Straight Connector 529">
            <a:extLst>
              <a:ext uri="{FF2B5EF4-FFF2-40B4-BE49-F238E27FC236}">
                <a16:creationId xmlns:a16="http://schemas.microsoft.com/office/drawing/2014/main" id="{4D7F29B9-FDD2-68A9-E2B2-6A391E737AF1}"/>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3288" name="Straight Connector 531">
            <a:extLst>
              <a:ext uri="{FF2B5EF4-FFF2-40B4-BE49-F238E27FC236}">
                <a16:creationId xmlns:a16="http://schemas.microsoft.com/office/drawing/2014/main" id="{6891F1E0-6A06-82CB-F493-EBC08E96AC36}"/>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3289" name="Straight Connector 533">
            <a:extLst>
              <a:ext uri="{FF2B5EF4-FFF2-40B4-BE49-F238E27FC236}">
                <a16:creationId xmlns:a16="http://schemas.microsoft.com/office/drawing/2014/main" id="{63125D57-5676-79B2-458E-F91E4EAD3D2D}"/>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3290" name="Straight Connector 535">
            <a:extLst>
              <a:ext uri="{FF2B5EF4-FFF2-40B4-BE49-F238E27FC236}">
                <a16:creationId xmlns:a16="http://schemas.microsoft.com/office/drawing/2014/main" id="{E80EF020-5D8C-CA7B-5116-A5A2F33F0761}"/>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3291" name="Straight Connector 537">
            <a:extLst>
              <a:ext uri="{FF2B5EF4-FFF2-40B4-BE49-F238E27FC236}">
                <a16:creationId xmlns:a16="http://schemas.microsoft.com/office/drawing/2014/main" id="{3C03E410-A146-30AC-EA3A-27A7DBA50DE0}"/>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133350</xdr:rowOff>
    </xdr:from>
    <xdr:to>
      <xdr:col>4</xdr:col>
      <xdr:colOff>0</xdr:colOff>
      <xdr:row>129</xdr:row>
      <xdr:rowOff>57150</xdr:rowOff>
    </xdr:to>
    <xdr:grpSp>
      <xdr:nvGrpSpPr>
        <xdr:cNvPr id="3292" name="Group 1008">
          <a:extLst>
            <a:ext uri="{FF2B5EF4-FFF2-40B4-BE49-F238E27FC236}">
              <a16:creationId xmlns:a16="http://schemas.microsoft.com/office/drawing/2014/main" id="{D4D1C781-6155-4829-879F-EDE088DD8E01}"/>
            </a:ext>
          </a:extLst>
        </xdr:cNvPr>
        <xdr:cNvGrpSpPr>
          <a:grpSpLocks/>
        </xdr:cNvGrpSpPr>
      </xdr:nvGrpSpPr>
      <xdr:grpSpPr bwMode="auto">
        <a:xfrm>
          <a:off x="1143000" y="25603200"/>
          <a:ext cx="0" cy="114300"/>
          <a:chOff x="5475762" y="47760700"/>
          <a:chExt cx="314325" cy="230209"/>
        </a:xfrm>
      </xdr:grpSpPr>
      <xdr:cxnSp macro="">
        <xdr:nvCxnSpPr>
          <xdr:cNvPr id="3293" name="Straight Connector 3292">
            <a:extLst>
              <a:ext uri="{FF2B5EF4-FFF2-40B4-BE49-F238E27FC236}">
                <a16:creationId xmlns:a16="http://schemas.microsoft.com/office/drawing/2014/main" id="{B3F7294D-D3D7-5C7B-DB91-DE670B3A8B7F}"/>
              </a:ext>
            </a:extLst>
          </xdr:cNvPr>
          <xdr:cNvCxnSpPr/>
        </xdr:nvCxnSpPr>
        <xdr:spPr bwMode="auto">
          <a:xfrm>
            <a:off x="5758655" y="4785662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294" name="Straight Connector 529">
            <a:extLst>
              <a:ext uri="{FF2B5EF4-FFF2-40B4-BE49-F238E27FC236}">
                <a16:creationId xmlns:a16="http://schemas.microsoft.com/office/drawing/2014/main" id="{D012D2E8-CC48-B6CD-8FBB-72BD2EC707CA}"/>
              </a:ext>
            </a:extLst>
          </xdr:cNvPr>
          <xdr:cNvCxnSpPr>
            <a:cxnSpLocks noChangeShapeType="1"/>
          </xdr:cNvCxnSpPr>
        </xdr:nvCxnSpPr>
        <xdr:spPr bwMode="auto">
          <a:xfrm rot="5400000">
            <a:off x="5758655" y="47856620"/>
            <a:ext cx="0" cy="0"/>
          </a:xfrm>
          <a:prstGeom prst="line">
            <a:avLst/>
          </a:prstGeom>
          <a:grpFill/>
          <a:ln w="9525" algn="ctr">
            <a:solidFill>
              <a:srgbClr val="000000"/>
            </a:solidFill>
            <a:round/>
            <a:headEnd/>
            <a:tailEnd/>
          </a:ln>
        </xdr:spPr>
      </xdr:cxnSp>
      <xdr:cxnSp macro="">
        <xdr:nvCxnSpPr>
          <xdr:cNvPr id="3295" name="Straight Connector 531">
            <a:extLst>
              <a:ext uri="{FF2B5EF4-FFF2-40B4-BE49-F238E27FC236}">
                <a16:creationId xmlns:a16="http://schemas.microsoft.com/office/drawing/2014/main" id="{3512A9B0-9BD0-5F01-7F5F-66A5F24CFFA5}"/>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cxnSp macro="">
        <xdr:nvCxnSpPr>
          <xdr:cNvPr id="3296" name="Straight Connector 533">
            <a:extLst>
              <a:ext uri="{FF2B5EF4-FFF2-40B4-BE49-F238E27FC236}">
                <a16:creationId xmlns:a16="http://schemas.microsoft.com/office/drawing/2014/main" id="{A7840258-FAC2-5746-ED63-B5F466E0AAE9}"/>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3297" name="Straight Connector 535">
            <a:extLst>
              <a:ext uri="{FF2B5EF4-FFF2-40B4-BE49-F238E27FC236}">
                <a16:creationId xmlns:a16="http://schemas.microsoft.com/office/drawing/2014/main" id="{422DCF7E-0DE6-C9FE-1639-BA045E7939FD}"/>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3298" name="Straight Connector 537">
            <a:extLst>
              <a:ext uri="{FF2B5EF4-FFF2-40B4-BE49-F238E27FC236}">
                <a16:creationId xmlns:a16="http://schemas.microsoft.com/office/drawing/2014/main" id="{49727DCC-599E-9F5D-0F3F-F02374A9955F}"/>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299" name="Group 1008">
          <a:extLst>
            <a:ext uri="{FF2B5EF4-FFF2-40B4-BE49-F238E27FC236}">
              <a16:creationId xmlns:a16="http://schemas.microsoft.com/office/drawing/2014/main" id="{F1885827-6A55-4F35-8F31-72BE7548C6B8}"/>
            </a:ext>
          </a:extLst>
        </xdr:cNvPr>
        <xdr:cNvGrpSpPr>
          <a:grpSpLocks/>
        </xdr:cNvGrpSpPr>
      </xdr:nvGrpSpPr>
      <xdr:grpSpPr bwMode="auto">
        <a:xfrm>
          <a:off x="1143000" y="25574625"/>
          <a:ext cx="0" cy="104775"/>
          <a:chOff x="5475762" y="47760700"/>
          <a:chExt cx="314325" cy="230209"/>
        </a:xfrm>
      </xdr:grpSpPr>
      <xdr:cxnSp macro="">
        <xdr:nvCxnSpPr>
          <xdr:cNvPr id="3300" name="Straight Connector 3299">
            <a:extLst>
              <a:ext uri="{FF2B5EF4-FFF2-40B4-BE49-F238E27FC236}">
                <a16:creationId xmlns:a16="http://schemas.microsoft.com/office/drawing/2014/main" id="{63807F65-3DCE-BB1C-658C-5A0696A7CB1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301" name="Straight Connector 529">
            <a:extLst>
              <a:ext uri="{FF2B5EF4-FFF2-40B4-BE49-F238E27FC236}">
                <a16:creationId xmlns:a16="http://schemas.microsoft.com/office/drawing/2014/main" id="{692DABF9-97AB-F6BC-F98D-128FF42079A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302" name="Straight Connector 531">
            <a:extLst>
              <a:ext uri="{FF2B5EF4-FFF2-40B4-BE49-F238E27FC236}">
                <a16:creationId xmlns:a16="http://schemas.microsoft.com/office/drawing/2014/main" id="{FC49C3AB-F396-2692-159F-27A68A58FEA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303" name="Straight Connector 533">
            <a:extLst>
              <a:ext uri="{FF2B5EF4-FFF2-40B4-BE49-F238E27FC236}">
                <a16:creationId xmlns:a16="http://schemas.microsoft.com/office/drawing/2014/main" id="{1C82EDFE-9F91-F042-5013-37C58D38F6D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04" name="Straight Connector 535">
            <a:extLst>
              <a:ext uri="{FF2B5EF4-FFF2-40B4-BE49-F238E27FC236}">
                <a16:creationId xmlns:a16="http://schemas.microsoft.com/office/drawing/2014/main" id="{C4E28498-5CBE-7BC5-2C13-150E7EE2A66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05" name="Straight Connector 537">
            <a:extLst>
              <a:ext uri="{FF2B5EF4-FFF2-40B4-BE49-F238E27FC236}">
                <a16:creationId xmlns:a16="http://schemas.microsoft.com/office/drawing/2014/main" id="{94D7A2DC-C4BD-DD02-F7E8-3F162187DF7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306" name="Group 1008">
          <a:extLst>
            <a:ext uri="{FF2B5EF4-FFF2-40B4-BE49-F238E27FC236}">
              <a16:creationId xmlns:a16="http://schemas.microsoft.com/office/drawing/2014/main" id="{ABFA1E79-FA85-4923-8104-093F5EE61E89}"/>
            </a:ext>
          </a:extLst>
        </xdr:cNvPr>
        <xdr:cNvGrpSpPr>
          <a:grpSpLocks/>
        </xdr:cNvGrpSpPr>
      </xdr:nvGrpSpPr>
      <xdr:grpSpPr bwMode="auto">
        <a:xfrm>
          <a:off x="1143000" y="25574625"/>
          <a:ext cx="0" cy="104775"/>
          <a:chOff x="5475762" y="47760700"/>
          <a:chExt cx="314325" cy="230209"/>
        </a:xfrm>
      </xdr:grpSpPr>
      <xdr:cxnSp macro="">
        <xdr:nvCxnSpPr>
          <xdr:cNvPr id="3307" name="Straight Connector 3306">
            <a:extLst>
              <a:ext uri="{FF2B5EF4-FFF2-40B4-BE49-F238E27FC236}">
                <a16:creationId xmlns:a16="http://schemas.microsoft.com/office/drawing/2014/main" id="{ABAA6AC8-E238-6A99-3D8A-634B55AF354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308" name="Straight Connector 529">
            <a:extLst>
              <a:ext uri="{FF2B5EF4-FFF2-40B4-BE49-F238E27FC236}">
                <a16:creationId xmlns:a16="http://schemas.microsoft.com/office/drawing/2014/main" id="{F99A54A1-A210-1D2D-E819-567F3927878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309" name="Straight Connector 531">
            <a:extLst>
              <a:ext uri="{FF2B5EF4-FFF2-40B4-BE49-F238E27FC236}">
                <a16:creationId xmlns:a16="http://schemas.microsoft.com/office/drawing/2014/main" id="{432914F0-E4FD-F25F-4CDC-7D8ACF04EBE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310" name="Straight Connector 533">
            <a:extLst>
              <a:ext uri="{FF2B5EF4-FFF2-40B4-BE49-F238E27FC236}">
                <a16:creationId xmlns:a16="http://schemas.microsoft.com/office/drawing/2014/main" id="{8D734350-95C0-D629-9FE1-17EA9A0A4F2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11" name="Straight Connector 535">
            <a:extLst>
              <a:ext uri="{FF2B5EF4-FFF2-40B4-BE49-F238E27FC236}">
                <a16:creationId xmlns:a16="http://schemas.microsoft.com/office/drawing/2014/main" id="{76818B9D-7698-69DE-132B-930D0AD9D46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12" name="Straight Connector 537">
            <a:extLst>
              <a:ext uri="{FF2B5EF4-FFF2-40B4-BE49-F238E27FC236}">
                <a16:creationId xmlns:a16="http://schemas.microsoft.com/office/drawing/2014/main" id="{909A2B3B-E452-D194-58E1-0A7FD3EEB3B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313" name="Group 1008">
          <a:extLst>
            <a:ext uri="{FF2B5EF4-FFF2-40B4-BE49-F238E27FC236}">
              <a16:creationId xmlns:a16="http://schemas.microsoft.com/office/drawing/2014/main" id="{87CF9F16-5628-4A30-B6A1-86C16147E260}"/>
            </a:ext>
          </a:extLst>
        </xdr:cNvPr>
        <xdr:cNvGrpSpPr>
          <a:grpSpLocks/>
        </xdr:cNvGrpSpPr>
      </xdr:nvGrpSpPr>
      <xdr:grpSpPr bwMode="auto">
        <a:xfrm>
          <a:off x="1143000" y="25574625"/>
          <a:ext cx="0" cy="104775"/>
          <a:chOff x="5475762" y="47760700"/>
          <a:chExt cx="314325" cy="230209"/>
        </a:xfrm>
      </xdr:grpSpPr>
      <xdr:cxnSp macro="">
        <xdr:nvCxnSpPr>
          <xdr:cNvPr id="3314" name="Straight Connector 3313">
            <a:extLst>
              <a:ext uri="{FF2B5EF4-FFF2-40B4-BE49-F238E27FC236}">
                <a16:creationId xmlns:a16="http://schemas.microsoft.com/office/drawing/2014/main" id="{3F00CC05-E53D-7C46-29EE-0CA0DAC5C23D}"/>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315" name="Straight Connector 529">
            <a:extLst>
              <a:ext uri="{FF2B5EF4-FFF2-40B4-BE49-F238E27FC236}">
                <a16:creationId xmlns:a16="http://schemas.microsoft.com/office/drawing/2014/main" id="{F622EEC0-C67C-E923-2C54-6FBA7872C74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316" name="Straight Connector 531">
            <a:extLst>
              <a:ext uri="{FF2B5EF4-FFF2-40B4-BE49-F238E27FC236}">
                <a16:creationId xmlns:a16="http://schemas.microsoft.com/office/drawing/2014/main" id="{4392890C-31C2-008A-5EE5-EB7B169D55E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317" name="Straight Connector 533">
            <a:extLst>
              <a:ext uri="{FF2B5EF4-FFF2-40B4-BE49-F238E27FC236}">
                <a16:creationId xmlns:a16="http://schemas.microsoft.com/office/drawing/2014/main" id="{78CA3A0C-5199-8DAC-A61A-27455166973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18" name="Straight Connector 535">
            <a:extLst>
              <a:ext uri="{FF2B5EF4-FFF2-40B4-BE49-F238E27FC236}">
                <a16:creationId xmlns:a16="http://schemas.microsoft.com/office/drawing/2014/main" id="{1A8C1DFC-8603-6489-8DB2-156125FBF6C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19" name="Straight Connector 537">
            <a:extLst>
              <a:ext uri="{FF2B5EF4-FFF2-40B4-BE49-F238E27FC236}">
                <a16:creationId xmlns:a16="http://schemas.microsoft.com/office/drawing/2014/main" id="{87A9ACC4-5BBB-65EB-A6D0-F299BCE86BB9}"/>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320" name="Group 1008">
          <a:extLst>
            <a:ext uri="{FF2B5EF4-FFF2-40B4-BE49-F238E27FC236}">
              <a16:creationId xmlns:a16="http://schemas.microsoft.com/office/drawing/2014/main" id="{F1804D0B-C05F-43EA-A069-86313C2D95EC}"/>
            </a:ext>
          </a:extLst>
        </xdr:cNvPr>
        <xdr:cNvGrpSpPr>
          <a:grpSpLocks/>
        </xdr:cNvGrpSpPr>
      </xdr:nvGrpSpPr>
      <xdr:grpSpPr bwMode="auto">
        <a:xfrm>
          <a:off x="1143000" y="25574625"/>
          <a:ext cx="0" cy="104775"/>
          <a:chOff x="5475762" y="47760700"/>
          <a:chExt cx="314325" cy="230209"/>
        </a:xfrm>
      </xdr:grpSpPr>
      <xdr:cxnSp macro="">
        <xdr:nvCxnSpPr>
          <xdr:cNvPr id="3321" name="Straight Connector 3320">
            <a:extLst>
              <a:ext uri="{FF2B5EF4-FFF2-40B4-BE49-F238E27FC236}">
                <a16:creationId xmlns:a16="http://schemas.microsoft.com/office/drawing/2014/main" id="{B6EEF327-B04D-5F3F-4E67-CD529034A70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322" name="Straight Connector 529">
            <a:extLst>
              <a:ext uri="{FF2B5EF4-FFF2-40B4-BE49-F238E27FC236}">
                <a16:creationId xmlns:a16="http://schemas.microsoft.com/office/drawing/2014/main" id="{514D2C19-ED85-FCAA-0F9B-900728DBEA3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323" name="Straight Connector 531">
            <a:extLst>
              <a:ext uri="{FF2B5EF4-FFF2-40B4-BE49-F238E27FC236}">
                <a16:creationId xmlns:a16="http://schemas.microsoft.com/office/drawing/2014/main" id="{4107B39F-1EA7-2FFC-C6C0-67C79F35B98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324" name="Straight Connector 533">
            <a:extLst>
              <a:ext uri="{FF2B5EF4-FFF2-40B4-BE49-F238E27FC236}">
                <a16:creationId xmlns:a16="http://schemas.microsoft.com/office/drawing/2014/main" id="{7DA08F43-0E97-84B8-8953-5F377002686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25" name="Straight Connector 535">
            <a:extLst>
              <a:ext uri="{FF2B5EF4-FFF2-40B4-BE49-F238E27FC236}">
                <a16:creationId xmlns:a16="http://schemas.microsoft.com/office/drawing/2014/main" id="{06EFE3D8-B2A3-81B6-24D8-7F748260615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26" name="Straight Connector 537">
            <a:extLst>
              <a:ext uri="{FF2B5EF4-FFF2-40B4-BE49-F238E27FC236}">
                <a16:creationId xmlns:a16="http://schemas.microsoft.com/office/drawing/2014/main" id="{8B4733D6-1696-2147-DC8E-16D5260DFA4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327" name="Group 1008">
          <a:extLst>
            <a:ext uri="{FF2B5EF4-FFF2-40B4-BE49-F238E27FC236}">
              <a16:creationId xmlns:a16="http://schemas.microsoft.com/office/drawing/2014/main" id="{62B3232D-1ED1-4DB4-AE07-FBF7E9DE1CBF}"/>
            </a:ext>
          </a:extLst>
        </xdr:cNvPr>
        <xdr:cNvGrpSpPr>
          <a:grpSpLocks/>
        </xdr:cNvGrpSpPr>
      </xdr:nvGrpSpPr>
      <xdr:grpSpPr bwMode="auto">
        <a:xfrm>
          <a:off x="1143000" y="25574625"/>
          <a:ext cx="0" cy="104775"/>
          <a:chOff x="5475762" y="47760700"/>
          <a:chExt cx="314325" cy="230209"/>
        </a:xfrm>
      </xdr:grpSpPr>
      <xdr:cxnSp macro="">
        <xdr:nvCxnSpPr>
          <xdr:cNvPr id="3328" name="Straight Connector 3327">
            <a:extLst>
              <a:ext uri="{FF2B5EF4-FFF2-40B4-BE49-F238E27FC236}">
                <a16:creationId xmlns:a16="http://schemas.microsoft.com/office/drawing/2014/main" id="{13D68983-FBCE-5EA7-0522-5D54CEF9BE0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329" name="Straight Connector 529">
            <a:extLst>
              <a:ext uri="{FF2B5EF4-FFF2-40B4-BE49-F238E27FC236}">
                <a16:creationId xmlns:a16="http://schemas.microsoft.com/office/drawing/2014/main" id="{E2EFF90D-3B1F-EC9B-AB3E-00A2D3214A2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330" name="Straight Connector 531">
            <a:extLst>
              <a:ext uri="{FF2B5EF4-FFF2-40B4-BE49-F238E27FC236}">
                <a16:creationId xmlns:a16="http://schemas.microsoft.com/office/drawing/2014/main" id="{A9658920-D9FE-7689-CEC8-372C1D70058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331" name="Straight Connector 533">
            <a:extLst>
              <a:ext uri="{FF2B5EF4-FFF2-40B4-BE49-F238E27FC236}">
                <a16:creationId xmlns:a16="http://schemas.microsoft.com/office/drawing/2014/main" id="{C3FDC5C6-9C8B-A83B-0502-9BCB93B0345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32" name="Straight Connector 535">
            <a:extLst>
              <a:ext uri="{FF2B5EF4-FFF2-40B4-BE49-F238E27FC236}">
                <a16:creationId xmlns:a16="http://schemas.microsoft.com/office/drawing/2014/main" id="{18FCE5D3-70A5-3421-C69E-4820A39C4B7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33" name="Straight Connector 537">
            <a:extLst>
              <a:ext uri="{FF2B5EF4-FFF2-40B4-BE49-F238E27FC236}">
                <a16:creationId xmlns:a16="http://schemas.microsoft.com/office/drawing/2014/main" id="{89D640BA-384E-F302-7B60-C08FE5CD8164}"/>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334" name="Group 1008">
          <a:extLst>
            <a:ext uri="{FF2B5EF4-FFF2-40B4-BE49-F238E27FC236}">
              <a16:creationId xmlns:a16="http://schemas.microsoft.com/office/drawing/2014/main" id="{A3C657B9-17D7-4185-914B-5B1E79FD8504}"/>
            </a:ext>
          </a:extLst>
        </xdr:cNvPr>
        <xdr:cNvGrpSpPr>
          <a:grpSpLocks/>
        </xdr:cNvGrpSpPr>
      </xdr:nvGrpSpPr>
      <xdr:grpSpPr bwMode="auto">
        <a:xfrm>
          <a:off x="1143000" y="25574625"/>
          <a:ext cx="0" cy="104775"/>
          <a:chOff x="5475762" y="47760700"/>
          <a:chExt cx="314325" cy="230209"/>
        </a:xfrm>
      </xdr:grpSpPr>
      <xdr:cxnSp macro="">
        <xdr:nvCxnSpPr>
          <xdr:cNvPr id="3335" name="Straight Connector 3334">
            <a:extLst>
              <a:ext uri="{FF2B5EF4-FFF2-40B4-BE49-F238E27FC236}">
                <a16:creationId xmlns:a16="http://schemas.microsoft.com/office/drawing/2014/main" id="{71A61870-59A1-D102-4004-21A2A75FB8F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336" name="Straight Connector 529">
            <a:extLst>
              <a:ext uri="{FF2B5EF4-FFF2-40B4-BE49-F238E27FC236}">
                <a16:creationId xmlns:a16="http://schemas.microsoft.com/office/drawing/2014/main" id="{7194FADB-C53E-7231-3200-A0435B4548D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337" name="Straight Connector 531">
            <a:extLst>
              <a:ext uri="{FF2B5EF4-FFF2-40B4-BE49-F238E27FC236}">
                <a16:creationId xmlns:a16="http://schemas.microsoft.com/office/drawing/2014/main" id="{247E0B7B-873B-DF84-24D0-13C59CFCA46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338" name="Straight Connector 533">
            <a:extLst>
              <a:ext uri="{FF2B5EF4-FFF2-40B4-BE49-F238E27FC236}">
                <a16:creationId xmlns:a16="http://schemas.microsoft.com/office/drawing/2014/main" id="{DA94E167-2734-3061-A61A-00C09CE8CF2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39" name="Straight Connector 535">
            <a:extLst>
              <a:ext uri="{FF2B5EF4-FFF2-40B4-BE49-F238E27FC236}">
                <a16:creationId xmlns:a16="http://schemas.microsoft.com/office/drawing/2014/main" id="{EEB52426-D23C-3B18-164B-AD61067F2B0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40" name="Straight Connector 537">
            <a:extLst>
              <a:ext uri="{FF2B5EF4-FFF2-40B4-BE49-F238E27FC236}">
                <a16:creationId xmlns:a16="http://schemas.microsoft.com/office/drawing/2014/main" id="{E36E4E61-992A-EE0C-9650-8F0563AFBBB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341" name="Group 1008">
          <a:extLst>
            <a:ext uri="{FF2B5EF4-FFF2-40B4-BE49-F238E27FC236}">
              <a16:creationId xmlns:a16="http://schemas.microsoft.com/office/drawing/2014/main" id="{BF850F09-DA10-4E56-8382-95D992A1EDD1}"/>
            </a:ext>
          </a:extLst>
        </xdr:cNvPr>
        <xdr:cNvGrpSpPr>
          <a:grpSpLocks/>
        </xdr:cNvGrpSpPr>
      </xdr:nvGrpSpPr>
      <xdr:grpSpPr bwMode="auto">
        <a:xfrm>
          <a:off x="1143000" y="25574625"/>
          <a:ext cx="0" cy="104775"/>
          <a:chOff x="5475762" y="47760700"/>
          <a:chExt cx="314325" cy="230209"/>
        </a:xfrm>
      </xdr:grpSpPr>
      <xdr:cxnSp macro="">
        <xdr:nvCxnSpPr>
          <xdr:cNvPr id="3342" name="Straight Connector 3341">
            <a:extLst>
              <a:ext uri="{FF2B5EF4-FFF2-40B4-BE49-F238E27FC236}">
                <a16:creationId xmlns:a16="http://schemas.microsoft.com/office/drawing/2014/main" id="{1CA8F224-2FD2-68BF-3507-5A3FA6070B7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343" name="Straight Connector 529">
            <a:extLst>
              <a:ext uri="{FF2B5EF4-FFF2-40B4-BE49-F238E27FC236}">
                <a16:creationId xmlns:a16="http://schemas.microsoft.com/office/drawing/2014/main" id="{DC817EA2-1CB7-D0F4-547B-DB86AEFA080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344" name="Straight Connector 531">
            <a:extLst>
              <a:ext uri="{FF2B5EF4-FFF2-40B4-BE49-F238E27FC236}">
                <a16:creationId xmlns:a16="http://schemas.microsoft.com/office/drawing/2014/main" id="{DADECD23-FA56-C856-5E7F-36964C48067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345" name="Straight Connector 533">
            <a:extLst>
              <a:ext uri="{FF2B5EF4-FFF2-40B4-BE49-F238E27FC236}">
                <a16:creationId xmlns:a16="http://schemas.microsoft.com/office/drawing/2014/main" id="{01A644B1-D52D-4048-79CF-B5A6E413AB5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46" name="Straight Connector 535">
            <a:extLst>
              <a:ext uri="{FF2B5EF4-FFF2-40B4-BE49-F238E27FC236}">
                <a16:creationId xmlns:a16="http://schemas.microsoft.com/office/drawing/2014/main" id="{86845796-208B-7F95-C9A6-A17A254B8C3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47" name="Straight Connector 537">
            <a:extLst>
              <a:ext uri="{FF2B5EF4-FFF2-40B4-BE49-F238E27FC236}">
                <a16:creationId xmlns:a16="http://schemas.microsoft.com/office/drawing/2014/main" id="{F2F19062-0B51-EC28-1FCB-623A388C8FB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348" name="Group 1008">
          <a:extLst>
            <a:ext uri="{FF2B5EF4-FFF2-40B4-BE49-F238E27FC236}">
              <a16:creationId xmlns:a16="http://schemas.microsoft.com/office/drawing/2014/main" id="{AA251FC4-082D-4B28-8E78-2F904642EDA0}"/>
            </a:ext>
          </a:extLst>
        </xdr:cNvPr>
        <xdr:cNvGrpSpPr>
          <a:grpSpLocks/>
        </xdr:cNvGrpSpPr>
      </xdr:nvGrpSpPr>
      <xdr:grpSpPr bwMode="auto">
        <a:xfrm>
          <a:off x="1143000" y="25574625"/>
          <a:ext cx="0" cy="104775"/>
          <a:chOff x="5475762" y="47760700"/>
          <a:chExt cx="314325" cy="230209"/>
        </a:xfrm>
      </xdr:grpSpPr>
      <xdr:cxnSp macro="">
        <xdr:nvCxnSpPr>
          <xdr:cNvPr id="3349" name="Straight Connector 3348">
            <a:extLst>
              <a:ext uri="{FF2B5EF4-FFF2-40B4-BE49-F238E27FC236}">
                <a16:creationId xmlns:a16="http://schemas.microsoft.com/office/drawing/2014/main" id="{9A9DAC5C-2B89-BAF3-D8E5-50B51EF7893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350" name="Straight Connector 529">
            <a:extLst>
              <a:ext uri="{FF2B5EF4-FFF2-40B4-BE49-F238E27FC236}">
                <a16:creationId xmlns:a16="http://schemas.microsoft.com/office/drawing/2014/main" id="{534B9FA7-3280-BB10-CD70-CDC43C2A5BB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351" name="Straight Connector 531">
            <a:extLst>
              <a:ext uri="{FF2B5EF4-FFF2-40B4-BE49-F238E27FC236}">
                <a16:creationId xmlns:a16="http://schemas.microsoft.com/office/drawing/2014/main" id="{34E81312-83A7-571D-84F4-556021341A7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352" name="Straight Connector 533">
            <a:extLst>
              <a:ext uri="{FF2B5EF4-FFF2-40B4-BE49-F238E27FC236}">
                <a16:creationId xmlns:a16="http://schemas.microsoft.com/office/drawing/2014/main" id="{2F15BF54-D517-E440-0114-CBA23EF0FDA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53" name="Straight Connector 535">
            <a:extLst>
              <a:ext uri="{FF2B5EF4-FFF2-40B4-BE49-F238E27FC236}">
                <a16:creationId xmlns:a16="http://schemas.microsoft.com/office/drawing/2014/main" id="{B0A2EADB-8028-320C-E482-AF599586B78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54" name="Straight Connector 537">
            <a:extLst>
              <a:ext uri="{FF2B5EF4-FFF2-40B4-BE49-F238E27FC236}">
                <a16:creationId xmlns:a16="http://schemas.microsoft.com/office/drawing/2014/main" id="{23A0A535-1860-85AC-A70C-17A372DB921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355" name="Group 1008">
          <a:extLst>
            <a:ext uri="{FF2B5EF4-FFF2-40B4-BE49-F238E27FC236}">
              <a16:creationId xmlns:a16="http://schemas.microsoft.com/office/drawing/2014/main" id="{B5D27BD9-1CBD-43DB-8875-FCE5DE7A30F8}"/>
            </a:ext>
          </a:extLst>
        </xdr:cNvPr>
        <xdr:cNvGrpSpPr>
          <a:grpSpLocks/>
        </xdr:cNvGrpSpPr>
      </xdr:nvGrpSpPr>
      <xdr:grpSpPr bwMode="auto">
        <a:xfrm>
          <a:off x="1143000" y="25574625"/>
          <a:ext cx="0" cy="104775"/>
          <a:chOff x="5475762" y="47760700"/>
          <a:chExt cx="314325" cy="230209"/>
        </a:xfrm>
      </xdr:grpSpPr>
      <xdr:cxnSp macro="">
        <xdr:nvCxnSpPr>
          <xdr:cNvPr id="3356" name="Straight Connector 3355">
            <a:extLst>
              <a:ext uri="{FF2B5EF4-FFF2-40B4-BE49-F238E27FC236}">
                <a16:creationId xmlns:a16="http://schemas.microsoft.com/office/drawing/2014/main" id="{3A30FE56-E976-5D49-44DD-C7FFA071E95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357" name="Straight Connector 529">
            <a:extLst>
              <a:ext uri="{FF2B5EF4-FFF2-40B4-BE49-F238E27FC236}">
                <a16:creationId xmlns:a16="http://schemas.microsoft.com/office/drawing/2014/main" id="{5D6A60D8-9ECB-A3DB-18EA-84D7092AF5D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358" name="Straight Connector 531">
            <a:extLst>
              <a:ext uri="{FF2B5EF4-FFF2-40B4-BE49-F238E27FC236}">
                <a16:creationId xmlns:a16="http://schemas.microsoft.com/office/drawing/2014/main" id="{2C012071-2B56-FD46-29FD-8E5910C96D6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359" name="Straight Connector 533">
            <a:extLst>
              <a:ext uri="{FF2B5EF4-FFF2-40B4-BE49-F238E27FC236}">
                <a16:creationId xmlns:a16="http://schemas.microsoft.com/office/drawing/2014/main" id="{772B93C8-C6C4-90A0-6D59-1B290B77AF0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60" name="Straight Connector 535">
            <a:extLst>
              <a:ext uri="{FF2B5EF4-FFF2-40B4-BE49-F238E27FC236}">
                <a16:creationId xmlns:a16="http://schemas.microsoft.com/office/drawing/2014/main" id="{76A30ED4-042A-E13A-DB26-F09E77D3E13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61" name="Straight Connector 537">
            <a:extLst>
              <a:ext uri="{FF2B5EF4-FFF2-40B4-BE49-F238E27FC236}">
                <a16:creationId xmlns:a16="http://schemas.microsoft.com/office/drawing/2014/main" id="{532BA5EC-1F6A-12B0-5D68-8C8F4818CE7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362" name="Group 1008">
          <a:extLst>
            <a:ext uri="{FF2B5EF4-FFF2-40B4-BE49-F238E27FC236}">
              <a16:creationId xmlns:a16="http://schemas.microsoft.com/office/drawing/2014/main" id="{EFE5C589-DC0C-413E-9EE7-222C14B6857D}"/>
            </a:ext>
          </a:extLst>
        </xdr:cNvPr>
        <xdr:cNvGrpSpPr>
          <a:grpSpLocks/>
        </xdr:cNvGrpSpPr>
      </xdr:nvGrpSpPr>
      <xdr:grpSpPr bwMode="auto">
        <a:xfrm>
          <a:off x="1143000" y="25574625"/>
          <a:ext cx="0" cy="104775"/>
          <a:chOff x="5475762" y="47760700"/>
          <a:chExt cx="314325" cy="230209"/>
        </a:xfrm>
      </xdr:grpSpPr>
      <xdr:cxnSp macro="">
        <xdr:nvCxnSpPr>
          <xdr:cNvPr id="3363" name="Straight Connector 3362">
            <a:extLst>
              <a:ext uri="{FF2B5EF4-FFF2-40B4-BE49-F238E27FC236}">
                <a16:creationId xmlns:a16="http://schemas.microsoft.com/office/drawing/2014/main" id="{21235D17-F204-97C4-697F-A04731F8591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364" name="Straight Connector 529">
            <a:extLst>
              <a:ext uri="{FF2B5EF4-FFF2-40B4-BE49-F238E27FC236}">
                <a16:creationId xmlns:a16="http://schemas.microsoft.com/office/drawing/2014/main" id="{DC3FE7AF-9ADE-4D72-0BCB-05A4DF0B8CA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365" name="Straight Connector 531">
            <a:extLst>
              <a:ext uri="{FF2B5EF4-FFF2-40B4-BE49-F238E27FC236}">
                <a16:creationId xmlns:a16="http://schemas.microsoft.com/office/drawing/2014/main" id="{96270EF7-0CBA-6BCF-9FED-141EBE4FF3B4}"/>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366" name="Straight Connector 533">
            <a:extLst>
              <a:ext uri="{FF2B5EF4-FFF2-40B4-BE49-F238E27FC236}">
                <a16:creationId xmlns:a16="http://schemas.microsoft.com/office/drawing/2014/main" id="{C9497879-A1D8-D2A8-9666-CE9CE2B1D5B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67" name="Straight Connector 535">
            <a:extLst>
              <a:ext uri="{FF2B5EF4-FFF2-40B4-BE49-F238E27FC236}">
                <a16:creationId xmlns:a16="http://schemas.microsoft.com/office/drawing/2014/main" id="{3D0BBAF7-23CF-B74A-E226-3DCFCE3FCD7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68" name="Straight Connector 537">
            <a:extLst>
              <a:ext uri="{FF2B5EF4-FFF2-40B4-BE49-F238E27FC236}">
                <a16:creationId xmlns:a16="http://schemas.microsoft.com/office/drawing/2014/main" id="{78976E9F-2109-04D1-C0A0-DC385411EDA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369" name="Group 1008">
          <a:extLst>
            <a:ext uri="{FF2B5EF4-FFF2-40B4-BE49-F238E27FC236}">
              <a16:creationId xmlns:a16="http://schemas.microsoft.com/office/drawing/2014/main" id="{A7C34621-C705-4029-A275-408D884B7CEC}"/>
            </a:ext>
          </a:extLst>
        </xdr:cNvPr>
        <xdr:cNvGrpSpPr>
          <a:grpSpLocks/>
        </xdr:cNvGrpSpPr>
      </xdr:nvGrpSpPr>
      <xdr:grpSpPr bwMode="auto">
        <a:xfrm>
          <a:off x="1143000" y="25574625"/>
          <a:ext cx="0" cy="104775"/>
          <a:chOff x="5475762" y="47760700"/>
          <a:chExt cx="314325" cy="230209"/>
        </a:xfrm>
      </xdr:grpSpPr>
      <xdr:cxnSp macro="">
        <xdr:nvCxnSpPr>
          <xdr:cNvPr id="3370" name="Straight Connector 3369">
            <a:extLst>
              <a:ext uri="{FF2B5EF4-FFF2-40B4-BE49-F238E27FC236}">
                <a16:creationId xmlns:a16="http://schemas.microsoft.com/office/drawing/2014/main" id="{7DAAA38C-F7FA-7327-DF3B-E9983ECC032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371" name="Straight Connector 529">
            <a:extLst>
              <a:ext uri="{FF2B5EF4-FFF2-40B4-BE49-F238E27FC236}">
                <a16:creationId xmlns:a16="http://schemas.microsoft.com/office/drawing/2014/main" id="{832BEDA2-FF77-3769-1954-CDF87883A37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372" name="Straight Connector 531">
            <a:extLst>
              <a:ext uri="{FF2B5EF4-FFF2-40B4-BE49-F238E27FC236}">
                <a16:creationId xmlns:a16="http://schemas.microsoft.com/office/drawing/2014/main" id="{B57EE4EA-8416-651F-3EE0-9C2227EB816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373" name="Straight Connector 533">
            <a:extLst>
              <a:ext uri="{FF2B5EF4-FFF2-40B4-BE49-F238E27FC236}">
                <a16:creationId xmlns:a16="http://schemas.microsoft.com/office/drawing/2014/main" id="{BC625B9A-9E41-4D8F-66AB-1D7CC294036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74" name="Straight Connector 535">
            <a:extLst>
              <a:ext uri="{FF2B5EF4-FFF2-40B4-BE49-F238E27FC236}">
                <a16:creationId xmlns:a16="http://schemas.microsoft.com/office/drawing/2014/main" id="{A901B491-ECA7-0F46-3773-393B5C9A986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75" name="Straight Connector 537">
            <a:extLst>
              <a:ext uri="{FF2B5EF4-FFF2-40B4-BE49-F238E27FC236}">
                <a16:creationId xmlns:a16="http://schemas.microsoft.com/office/drawing/2014/main" id="{1F228898-4803-E3FB-E90A-9E581112F80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376" name="Group 1008">
          <a:extLst>
            <a:ext uri="{FF2B5EF4-FFF2-40B4-BE49-F238E27FC236}">
              <a16:creationId xmlns:a16="http://schemas.microsoft.com/office/drawing/2014/main" id="{0B96F802-BD28-4C25-BD5A-25BDDB3A52BB}"/>
            </a:ext>
          </a:extLst>
        </xdr:cNvPr>
        <xdr:cNvGrpSpPr>
          <a:grpSpLocks/>
        </xdr:cNvGrpSpPr>
      </xdr:nvGrpSpPr>
      <xdr:grpSpPr bwMode="auto">
        <a:xfrm>
          <a:off x="1143000" y="25574625"/>
          <a:ext cx="0" cy="104775"/>
          <a:chOff x="5475762" y="47760700"/>
          <a:chExt cx="314325" cy="230209"/>
        </a:xfrm>
      </xdr:grpSpPr>
      <xdr:cxnSp macro="">
        <xdr:nvCxnSpPr>
          <xdr:cNvPr id="3377" name="Straight Connector 3376">
            <a:extLst>
              <a:ext uri="{FF2B5EF4-FFF2-40B4-BE49-F238E27FC236}">
                <a16:creationId xmlns:a16="http://schemas.microsoft.com/office/drawing/2014/main" id="{C6071508-4022-2A9A-FBB9-13C92F83BD9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378" name="Straight Connector 529">
            <a:extLst>
              <a:ext uri="{FF2B5EF4-FFF2-40B4-BE49-F238E27FC236}">
                <a16:creationId xmlns:a16="http://schemas.microsoft.com/office/drawing/2014/main" id="{A86CA4FE-00CE-CAF2-477B-F5265055B2D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379" name="Straight Connector 531">
            <a:extLst>
              <a:ext uri="{FF2B5EF4-FFF2-40B4-BE49-F238E27FC236}">
                <a16:creationId xmlns:a16="http://schemas.microsoft.com/office/drawing/2014/main" id="{3BA56D83-6423-4FAD-5785-A8214D9DB3C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380" name="Straight Connector 533">
            <a:extLst>
              <a:ext uri="{FF2B5EF4-FFF2-40B4-BE49-F238E27FC236}">
                <a16:creationId xmlns:a16="http://schemas.microsoft.com/office/drawing/2014/main" id="{9A31E924-1FFF-4A67-5E7A-27DC5D44379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81" name="Straight Connector 535">
            <a:extLst>
              <a:ext uri="{FF2B5EF4-FFF2-40B4-BE49-F238E27FC236}">
                <a16:creationId xmlns:a16="http://schemas.microsoft.com/office/drawing/2014/main" id="{E10A6E64-2331-E7AC-901E-0696CDE9A0A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82" name="Straight Connector 537">
            <a:extLst>
              <a:ext uri="{FF2B5EF4-FFF2-40B4-BE49-F238E27FC236}">
                <a16:creationId xmlns:a16="http://schemas.microsoft.com/office/drawing/2014/main" id="{21CA64CE-EE13-A92C-C306-5E1DD669E20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383" name="Group 1008">
          <a:extLst>
            <a:ext uri="{FF2B5EF4-FFF2-40B4-BE49-F238E27FC236}">
              <a16:creationId xmlns:a16="http://schemas.microsoft.com/office/drawing/2014/main" id="{38E337B3-93A1-45C5-BC8F-8DF69D7081A6}"/>
            </a:ext>
          </a:extLst>
        </xdr:cNvPr>
        <xdr:cNvGrpSpPr>
          <a:grpSpLocks/>
        </xdr:cNvGrpSpPr>
      </xdr:nvGrpSpPr>
      <xdr:grpSpPr bwMode="auto">
        <a:xfrm>
          <a:off x="1143000" y="25574625"/>
          <a:ext cx="0" cy="104775"/>
          <a:chOff x="5475762" y="47760700"/>
          <a:chExt cx="314325" cy="230209"/>
        </a:xfrm>
      </xdr:grpSpPr>
      <xdr:cxnSp macro="">
        <xdr:nvCxnSpPr>
          <xdr:cNvPr id="3384" name="Straight Connector 3383">
            <a:extLst>
              <a:ext uri="{FF2B5EF4-FFF2-40B4-BE49-F238E27FC236}">
                <a16:creationId xmlns:a16="http://schemas.microsoft.com/office/drawing/2014/main" id="{C3CC4C6A-D5A7-05B1-116D-8391A2161C3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385" name="Straight Connector 529">
            <a:extLst>
              <a:ext uri="{FF2B5EF4-FFF2-40B4-BE49-F238E27FC236}">
                <a16:creationId xmlns:a16="http://schemas.microsoft.com/office/drawing/2014/main" id="{0339EDDC-A03B-9648-114B-E3412BB7892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386" name="Straight Connector 531">
            <a:extLst>
              <a:ext uri="{FF2B5EF4-FFF2-40B4-BE49-F238E27FC236}">
                <a16:creationId xmlns:a16="http://schemas.microsoft.com/office/drawing/2014/main" id="{2F8CA655-C856-A44F-764F-3C971BA6085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387" name="Straight Connector 533">
            <a:extLst>
              <a:ext uri="{FF2B5EF4-FFF2-40B4-BE49-F238E27FC236}">
                <a16:creationId xmlns:a16="http://schemas.microsoft.com/office/drawing/2014/main" id="{2472BC14-8C6E-5BD6-8C7C-A1FB0B1B86B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88" name="Straight Connector 535">
            <a:extLst>
              <a:ext uri="{FF2B5EF4-FFF2-40B4-BE49-F238E27FC236}">
                <a16:creationId xmlns:a16="http://schemas.microsoft.com/office/drawing/2014/main" id="{E78C4311-0844-6427-F069-83C1000235F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89" name="Straight Connector 537">
            <a:extLst>
              <a:ext uri="{FF2B5EF4-FFF2-40B4-BE49-F238E27FC236}">
                <a16:creationId xmlns:a16="http://schemas.microsoft.com/office/drawing/2014/main" id="{117ACEA6-36B2-44FA-9036-0E1F4234517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390" name="Group 1008">
          <a:extLst>
            <a:ext uri="{FF2B5EF4-FFF2-40B4-BE49-F238E27FC236}">
              <a16:creationId xmlns:a16="http://schemas.microsoft.com/office/drawing/2014/main" id="{F9B53742-455C-41D3-BB2A-ED6367FD13CB}"/>
            </a:ext>
          </a:extLst>
        </xdr:cNvPr>
        <xdr:cNvGrpSpPr>
          <a:grpSpLocks/>
        </xdr:cNvGrpSpPr>
      </xdr:nvGrpSpPr>
      <xdr:grpSpPr bwMode="auto">
        <a:xfrm>
          <a:off x="1143000" y="25574625"/>
          <a:ext cx="0" cy="104775"/>
          <a:chOff x="5475762" y="47760700"/>
          <a:chExt cx="314325" cy="230209"/>
        </a:xfrm>
      </xdr:grpSpPr>
      <xdr:cxnSp macro="">
        <xdr:nvCxnSpPr>
          <xdr:cNvPr id="3391" name="Straight Connector 3390">
            <a:extLst>
              <a:ext uri="{FF2B5EF4-FFF2-40B4-BE49-F238E27FC236}">
                <a16:creationId xmlns:a16="http://schemas.microsoft.com/office/drawing/2014/main" id="{8C0E0C04-FCEA-1282-F268-5D2380710DE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392" name="Straight Connector 529">
            <a:extLst>
              <a:ext uri="{FF2B5EF4-FFF2-40B4-BE49-F238E27FC236}">
                <a16:creationId xmlns:a16="http://schemas.microsoft.com/office/drawing/2014/main" id="{1C2232DB-FCD6-4A01-19F5-C2C67E0C52E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393" name="Straight Connector 531">
            <a:extLst>
              <a:ext uri="{FF2B5EF4-FFF2-40B4-BE49-F238E27FC236}">
                <a16:creationId xmlns:a16="http://schemas.microsoft.com/office/drawing/2014/main" id="{7D83E48D-D9F1-E5B3-B23B-A3A56FFD0E1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394" name="Straight Connector 533">
            <a:extLst>
              <a:ext uri="{FF2B5EF4-FFF2-40B4-BE49-F238E27FC236}">
                <a16:creationId xmlns:a16="http://schemas.microsoft.com/office/drawing/2014/main" id="{5FB8E765-67E2-5628-978D-5FE7DB125D2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95" name="Straight Connector 535">
            <a:extLst>
              <a:ext uri="{FF2B5EF4-FFF2-40B4-BE49-F238E27FC236}">
                <a16:creationId xmlns:a16="http://schemas.microsoft.com/office/drawing/2014/main" id="{C07757FE-B047-2989-6047-1FF0276CAC0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396" name="Straight Connector 537">
            <a:extLst>
              <a:ext uri="{FF2B5EF4-FFF2-40B4-BE49-F238E27FC236}">
                <a16:creationId xmlns:a16="http://schemas.microsoft.com/office/drawing/2014/main" id="{1FFF9236-1186-AD85-6F90-154C581E718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397" name="Group 1008">
          <a:extLst>
            <a:ext uri="{FF2B5EF4-FFF2-40B4-BE49-F238E27FC236}">
              <a16:creationId xmlns:a16="http://schemas.microsoft.com/office/drawing/2014/main" id="{82378995-3258-4355-8097-E46867DAC04C}"/>
            </a:ext>
          </a:extLst>
        </xdr:cNvPr>
        <xdr:cNvGrpSpPr>
          <a:grpSpLocks/>
        </xdr:cNvGrpSpPr>
      </xdr:nvGrpSpPr>
      <xdr:grpSpPr bwMode="auto">
        <a:xfrm>
          <a:off x="1143000" y="25574625"/>
          <a:ext cx="0" cy="104775"/>
          <a:chOff x="5475762" y="47760700"/>
          <a:chExt cx="314325" cy="230209"/>
        </a:xfrm>
      </xdr:grpSpPr>
      <xdr:cxnSp macro="">
        <xdr:nvCxnSpPr>
          <xdr:cNvPr id="3398" name="Straight Connector 3397">
            <a:extLst>
              <a:ext uri="{FF2B5EF4-FFF2-40B4-BE49-F238E27FC236}">
                <a16:creationId xmlns:a16="http://schemas.microsoft.com/office/drawing/2014/main" id="{55D0E971-5254-6158-877A-1A4DF5F01D1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399" name="Straight Connector 529">
            <a:extLst>
              <a:ext uri="{FF2B5EF4-FFF2-40B4-BE49-F238E27FC236}">
                <a16:creationId xmlns:a16="http://schemas.microsoft.com/office/drawing/2014/main" id="{D32B886C-FD66-53BB-0807-5EC1D6960F1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400" name="Straight Connector 531">
            <a:extLst>
              <a:ext uri="{FF2B5EF4-FFF2-40B4-BE49-F238E27FC236}">
                <a16:creationId xmlns:a16="http://schemas.microsoft.com/office/drawing/2014/main" id="{1C5031F4-6480-624E-12F5-13718C5626B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401" name="Straight Connector 533">
            <a:extLst>
              <a:ext uri="{FF2B5EF4-FFF2-40B4-BE49-F238E27FC236}">
                <a16:creationId xmlns:a16="http://schemas.microsoft.com/office/drawing/2014/main" id="{2752E770-26F5-9BDD-C54A-9AC2893D121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02" name="Straight Connector 535">
            <a:extLst>
              <a:ext uri="{FF2B5EF4-FFF2-40B4-BE49-F238E27FC236}">
                <a16:creationId xmlns:a16="http://schemas.microsoft.com/office/drawing/2014/main" id="{19F8AE02-0282-A674-6B2C-D2856E6D1BD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03" name="Straight Connector 537">
            <a:extLst>
              <a:ext uri="{FF2B5EF4-FFF2-40B4-BE49-F238E27FC236}">
                <a16:creationId xmlns:a16="http://schemas.microsoft.com/office/drawing/2014/main" id="{691A05DB-1FEB-E3C1-9984-389511E84A2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404" name="Group 1008">
          <a:extLst>
            <a:ext uri="{FF2B5EF4-FFF2-40B4-BE49-F238E27FC236}">
              <a16:creationId xmlns:a16="http://schemas.microsoft.com/office/drawing/2014/main" id="{B732E722-1CF8-493B-9950-319D534E5614}"/>
            </a:ext>
          </a:extLst>
        </xdr:cNvPr>
        <xdr:cNvGrpSpPr>
          <a:grpSpLocks/>
        </xdr:cNvGrpSpPr>
      </xdr:nvGrpSpPr>
      <xdr:grpSpPr bwMode="auto">
        <a:xfrm>
          <a:off x="1143000" y="25574625"/>
          <a:ext cx="0" cy="104775"/>
          <a:chOff x="5475762" y="47760700"/>
          <a:chExt cx="314325" cy="230209"/>
        </a:xfrm>
      </xdr:grpSpPr>
      <xdr:cxnSp macro="">
        <xdr:nvCxnSpPr>
          <xdr:cNvPr id="3405" name="Straight Connector 3404">
            <a:extLst>
              <a:ext uri="{FF2B5EF4-FFF2-40B4-BE49-F238E27FC236}">
                <a16:creationId xmlns:a16="http://schemas.microsoft.com/office/drawing/2014/main" id="{9C1DB717-A2AC-A48F-3DA7-337057229843}"/>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406" name="Straight Connector 529">
            <a:extLst>
              <a:ext uri="{FF2B5EF4-FFF2-40B4-BE49-F238E27FC236}">
                <a16:creationId xmlns:a16="http://schemas.microsoft.com/office/drawing/2014/main" id="{B73F678F-A89C-C540-7671-B9E5B3A60143}"/>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407" name="Straight Connector 531">
            <a:extLst>
              <a:ext uri="{FF2B5EF4-FFF2-40B4-BE49-F238E27FC236}">
                <a16:creationId xmlns:a16="http://schemas.microsoft.com/office/drawing/2014/main" id="{92A6BE92-44DD-3442-D808-9FFBA1177E0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408" name="Straight Connector 533">
            <a:extLst>
              <a:ext uri="{FF2B5EF4-FFF2-40B4-BE49-F238E27FC236}">
                <a16:creationId xmlns:a16="http://schemas.microsoft.com/office/drawing/2014/main" id="{09EFF8FE-84F5-C0DA-DB5F-B8010B6E9AC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09" name="Straight Connector 535">
            <a:extLst>
              <a:ext uri="{FF2B5EF4-FFF2-40B4-BE49-F238E27FC236}">
                <a16:creationId xmlns:a16="http://schemas.microsoft.com/office/drawing/2014/main" id="{63F91F4B-0798-552E-5900-B4C13589AFF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10" name="Straight Connector 537">
            <a:extLst>
              <a:ext uri="{FF2B5EF4-FFF2-40B4-BE49-F238E27FC236}">
                <a16:creationId xmlns:a16="http://schemas.microsoft.com/office/drawing/2014/main" id="{A53EAC99-C826-1A9E-694D-F26A9969644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411" name="Group 1008">
          <a:extLst>
            <a:ext uri="{FF2B5EF4-FFF2-40B4-BE49-F238E27FC236}">
              <a16:creationId xmlns:a16="http://schemas.microsoft.com/office/drawing/2014/main" id="{63A115D0-BEA7-4882-B974-6384177D71D1}"/>
            </a:ext>
          </a:extLst>
        </xdr:cNvPr>
        <xdr:cNvGrpSpPr>
          <a:grpSpLocks/>
        </xdr:cNvGrpSpPr>
      </xdr:nvGrpSpPr>
      <xdr:grpSpPr bwMode="auto">
        <a:xfrm>
          <a:off x="1143000" y="25574625"/>
          <a:ext cx="0" cy="104775"/>
          <a:chOff x="5475762" y="47760700"/>
          <a:chExt cx="314325" cy="230209"/>
        </a:xfrm>
      </xdr:grpSpPr>
      <xdr:cxnSp macro="">
        <xdr:nvCxnSpPr>
          <xdr:cNvPr id="3412" name="Straight Connector 3411">
            <a:extLst>
              <a:ext uri="{FF2B5EF4-FFF2-40B4-BE49-F238E27FC236}">
                <a16:creationId xmlns:a16="http://schemas.microsoft.com/office/drawing/2014/main" id="{27AFF092-E11D-B813-948B-7855AEC522F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413" name="Straight Connector 529">
            <a:extLst>
              <a:ext uri="{FF2B5EF4-FFF2-40B4-BE49-F238E27FC236}">
                <a16:creationId xmlns:a16="http://schemas.microsoft.com/office/drawing/2014/main" id="{235692F0-50BE-7441-F9D2-553AC01B2F2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414" name="Straight Connector 531">
            <a:extLst>
              <a:ext uri="{FF2B5EF4-FFF2-40B4-BE49-F238E27FC236}">
                <a16:creationId xmlns:a16="http://schemas.microsoft.com/office/drawing/2014/main" id="{CEF586A9-A0E1-ECD0-E412-29BFF4E4CC5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415" name="Straight Connector 533">
            <a:extLst>
              <a:ext uri="{FF2B5EF4-FFF2-40B4-BE49-F238E27FC236}">
                <a16:creationId xmlns:a16="http://schemas.microsoft.com/office/drawing/2014/main" id="{5E053977-325F-A02D-54B3-5244AB045FF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16" name="Straight Connector 535">
            <a:extLst>
              <a:ext uri="{FF2B5EF4-FFF2-40B4-BE49-F238E27FC236}">
                <a16:creationId xmlns:a16="http://schemas.microsoft.com/office/drawing/2014/main" id="{B649F752-9672-4827-3EC4-772DD61D6ED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17" name="Straight Connector 537">
            <a:extLst>
              <a:ext uri="{FF2B5EF4-FFF2-40B4-BE49-F238E27FC236}">
                <a16:creationId xmlns:a16="http://schemas.microsoft.com/office/drawing/2014/main" id="{0553A200-B354-C68C-7416-C99449E7F9DB}"/>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418" name="Group 1008">
          <a:extLst>
            <a:ext uri="{FF2B5EF4-FFF2-40B4-BE49-F238E27FC236}">
              <a16:creationId xmlns:a16="http://schemas.microsoft.com/office/drawing/2014/main" id="{234EAC69-ACB7-4B4F-9290-FBC6D67422AF}"/>
            </a:ext>
          </a:extLst>
        </xdr:cNvPr>
        <xdr:cNvGrpSpPr>
          <a:grpSpLocks/>
        </xdr:cNvGrpSpPr>
      </xdr:nvGrpSpPr>
      <xdr:grpSpPr bwMode="auto">
        <a:xfrm>
          <a:off x="1143000" y="25574625"/>
          <a:ext cx="0" cy="104775"/>
          <a:chOff x="5475762" y="47760700"/>
          <a:chExt cx="314325" cy="230209"/>
        </a:xfrm>
      </xdr:grpSpPr>
      <xdr:cxnSp macro="">
        <xdr:nvCxnSpPr>
          <xdr:cNvPr id="3419" name="Straight Connector 3418">
            <a:extLst>
              <a:ext uri="{FF2B5EF4-FFF2-40B4-BE49-F238E27FC236}">
                <a16:creationId xmlns:a16="http://schemas.microsoft.com/office/drawing/2014/main" id="{E8231092-6976-8F72-645D-7972709F006A}"/>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420" name="Straight Connector 529">
            <a:extLst>
              <a:ext uri="{FF2B5EF4-FFF2-40B4-BE49-F238E27FC236}">
                <a16:creationId xmlns:a16="http://schemas.microsoft.com/office/drawing/2014/main" id="{BA6A4ACE-A4E4-95CF-291E-3501DDDC979F}"/>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421" name="Straight Connector 531">
            <a:extLst>
              <a:ext uri="{FF2B5EF4-FFF2-40B4-BE49-F238E27FC236}">
                <a16:creationId xmlns:a16="http://schemas.microsoft.com/office/drawing/2014/main" id="{3AC04782-6C11-8D92-F0D4-9555AC936B3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422" name="Straight Connector 533">
            <a:extLst>
              <a:ext uri="{FF2B5EF4-FFF2-40B4-BE49-F238E27FC236}">
                <a16:creationId xmlns:a16="http://schemas.microsoft.com/office/drawing/2014/main" id="{499E5DA0-6293-6606-5198-73A5EBCB011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23" name="Straight Connector 535">
            <a:extLst>
              <a:ext uri="{FF2B5EF4-FFF2-40B4-BE49-F238E27FC236}">
                <a16:creationId xmlns:a16="http://schemas.microsoft.com/office/drawing/2014/main" id="{5155F610-57C8-5123-A765-1AA98CB74F2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24" name="Straight Connector 537">
            <a:extLst>
              <a:ext uri="{FF2B5EF4-FFF2-40B4-BE49-F238E27FC236}">
                <a16:creationId xmlns:a16="http://schemas.microsoft.com/office/drawing/2014/main" id="{C1C49F8E-D834-C83E-BBA3-A482EB56895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425" name="Group 1008">
          <a:extLst>
            <a:ext uri="{FF2B5EF4-FFF2-40B4-BE49-F238E27FC236}">
              <a16:creationId xmlns:a16="http://schemas.microsoft.com/office/drawing/2014/main" id="{52A83778-F455-44D8-82AA-3DF069EFF1D1}"/>
            </a:ext>
          </a:extLst>
        </xdr:cNvPr>
        <xdr:cNvGrpSpPr>
          <a:grpSpLocks/>
        </xdr:cNvGrpSpPr>
      </xdr:nvGrpSpPr>
      <xdr:grpSpPr bwMode="auto">
        <a:xfrm>
          <a:off x="1143000" y="25574625"/>
          <a:ext cx="0" cy="104775"/>
          <a:chOff x="5475762" y="47760700"/>
          <a:chExt cx="314325" cy="230209"/>
        </a:xfrm>
      </xdr:grpSpPr>
      <xdr:cxnSp macro="">
        <xdr:nvCxnSpPr>
          <xdr:cNvPr id="3426" name="Straight Connector 3425">
            <a:extLst>
              <a:ext uri="{FF2B5EF4-FFF2-40B4-BE49-F238E27FC236}">
                <a16:creationId xmlns:a16="http://schemas.microsoft.com/office/drawing/2014/main" id="{F9341C04-7C34-1E83-1D00-0EF7BB210CA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427" name="Straight Connector 529">
            <a:extLst>
              <a:ext uri="{FF2B5EF4-FFF2-40B4-BE49-F238E27FC236}">
                <a16:creationId xmlns:a16="http://schemas.microsoft.com/office/drawing/2014/main" id="{F3420EDA-27FC-F1B1-0546-B4412D17DC1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428" name="Straight Connector 531">
            <a:extLst>
              <a:ext uri="{FF2B5EF4-FFF2-40B4-BE49-F238E27FC236}">
                <a16:creationId xmlns:a16="http://schemas.microsoft.com/office/drawing/2014/main" id="{CAAF9EF1-1AE1-1231-51CE-FB8DF6C4702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429" name="Straight Connector 533">
            <a:extLst>
              <a:ext uri="{FF2B5EF4-FFF2-40B4-BE49-F238E27FC236}">
                <a16:creationId xmlns:a16="http://schemas.microsoft.com/office/drawing/2014/main" id="{1AF45088-08A9-1C30-0725-7FAA100E7FE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30" name="Straight Connector 535">
            <a:extLst>
              <a:ext uri="{FF2B5EF4-FFF2-40B4-BE49-F238E27FC236}">
                <a16:creationId xmlns:a16="http://schemas.microsoft.com/office/drawing/2014/main" id="{BC858E00-6CB5-0729-A905-D47DD7F48E1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31" name="Straight Connector 537">
            <a:extLst>
              <a:ext uri="{FF2B5EF4-FFF2-40B4-BE49-F238E27FC236}">
                <a16:creationId xmlns:a16="http://schemas.microsoft.com/office/drawing/2014/main" id="{9C855832-9D75-0FB1-6616-2029E9E5496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432" name="Group 1008">
          <a:extLst>
            <a:ext uri="{FF2B5EF4-FFF2-40B4-BE49-F238E27FC236}">
              <a16:creationId xmlns:a16="http://schemas.microsoft.com/office/drawing/2014/main" id="{5143B09B-A57C-4ED1-AE02-F11F7511B8F8}"/>
            </a:ext>
          </a:extLst>
        </xdr:cNvPr>
        <xdr:cNvGrpSpPr>
          <a:grpSpLocks/>
        </xdr:cNvGrpSpPr>
      </xdr:nvGrpSpPr>
      <xdr:grpSpPr bwMode="auto">
        <a:xfrm>
          <a:off x="1143000" y="25574625"/>
          <a:ext cx="0" cy="104775"/>
          <a:chOff x="5475762" y="47760700"/>
          <a:chExt cx="314325" cy="230209"/>
        </a:xfrm>
      </xdr:grpSpPr>
      <xdr:cxnSp macro="">
        <xdr:nvCxnSpPr>
          <xdr:cNvPr id="3433" name="Straight Connector 3432">
            <a:extLst>
              <a:ext uri="{FF2B5EF4-FFF2-40B4-BE49-F238E27FC236}">
                <a16:creationId xmlns:a16="http://schemas.microsoft.com/office/drawing/2014/main" id="{DFBECF53-76E4-B284-3312-48415BA3415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434" name="Straight Connector 529">
            <a:extLst>
              <a:ext uri="{FF2B5EF4-FFF2-40B4-BE49-F238E27FC236}">
                <a16:creationId xmlns:a16="http://schemas.microsoft.com/office/drawing/2014/main" id="{5CDFB16E-0D2F-4549-074B-5FC10F49BA4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435" name="Straight Connector 531">
            <a:extLst>
              <a:ext uri="{FF2B5EF4-FFF2-40B4-BE49-F238E27FC236}">
                <a16:creationId xmlns:a16="http://schemas.microsoft.com/office/drawing/2014/main" id="{6AD60747-046E-6426-A1C5-6CF9FEFCB3F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436" name="Straight Connector 533">
            <a:extLst>
              <a:ext uri="{FF2B5EF4-FFF2-40B4-BE49-F238E27FC236}">
                <a16:creationId xmlns:a16="http://schemas.microsoft.com/office/drawing/2014/main" id="{6C687BD9-3B4B-3F01-3200-1DF49620396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37" name="Straight Connector 535">
            <a:extLst>
              <a:ext uri="{FF2B5EF4-FFF2-40B4-BE49-F238E27FC236}">
                <a16:creationId xmlns:a16="http://schemas.microsoft.com/office/drawing/2014/main" id="{CE0FAE02-C15D-FC32-D315-B5449527686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38" name="Straight Connector 537">
            <a:extLst>
              <a:ext uri="{FF2B5EF4-FFF2-40B4-BE49-F238E27FC236}">
                <a16:creationId xmlns:a16="http://schemas.microsoft.com/office/drawing/2014/main" id="{FCF7241A-42F3-3E75-30A6-206A52073CD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439" name="Group 1008">
          <a:extLst>
            <a:ext uri="{FF2B5EF4-FFF2-40B4-BE49-F238E27FC236}">
              <a16:creationId xmlns:a16="http://schemas.microsoft.com/office/drawing/2014/main" id="{8C9B8BD1-AD55-4A0A-ABAB-B64AB6C7ACD3}"/>
            </a:ext>
          </a:extLst>
        </xdr:cNvPr>
        <xdr:cNvGrpSpPr>
          <a:grpSpLocks/>
        </xdr:cNvGrpSpPr>
      </xdr:nvGrpSpPr>
      <xdr:grpSpPr bwMode="auto">
        <a:xfrm>
          <a:off x="1143000" y="25574625"/>
          <a:ext cx="0" cy="104775"/>
          <a:chOff x="5475762" y="47760700"/>
          <a:chExt cx="314325" cy="230209"/>
        </a:xfrm>
      </xdr:grpSpPr>
      <xdr:cxnSp macro="">
        <xdr:nvCxnSpPr>
          <xdr:cNvPr id="3440" name="Straight Connector 3439">
            <a:extLst>
              <a:ext uri="{FF2B5EF4-FFF2-40B4-BE49-F238E27FC236}">
                <a16:creationId xmlns:a16="http://schemas.microsoft.com/office/drawing/2014/main" id="{234CB30F-ABDF-8C7D-9D58-5F6BF4FA2C5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441" name="Straight Connector 529">
            <a:extLst>
              <a:ext uri="{FF2B5EF4-FFF2-40B4-BE49-F238E27FC236}">
                <a16:creationId xmlns:a16="http://schemas.microsoft.com/office/drawing/2014/main" id="{403FF953-C49E-4854-D024-98C412A4D88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442" name="Straight Connector 531">
            <a:extLst>
              <a:ext uri="{FF2B5EF4-FFF2-40B4-BE49-F238E27FC236}">
                <a16:creationId xmlns:a16="http://schemas.microsoft.com/office/drawing/2014/main" id="{903642AB-B53C-5ABA-B633-6DF7EF2D8E4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443" name="Straight Connector 533">
            <a:extLst>
              <a:ext uri="{FF2B5EF4-FFF2-40B4-BE49-F238E27FC236}">
                <a16:creationId xmlns:a16="http://schemas.microsoft.com/office/drawing/2014/main" id="{E3BD6459-2F82-F40A-6ACC-F484A3B9DBB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44" name="Straight Connector 535">
            <a:extLst>
              <a:ext uri="{FF2B5EF4-FFF2-40B4-BE49-F238E27FC236}">
                <a16:creationId xmlns:a16="http://schemas.microsoft.com/office/drawing/2014/main" id="{E387E30E-34C3-34B9-C564-B1AD21E464B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45" name="Straight Connector 537">
            <a:extLst>
              <a:ext uri="{FF2B5EF4-FFF2-40B4-BE49-F238E27FC236}">
                <a16:creationId xmlns:a16="http://schemas.microsoft.com/office/drawing/2014/main" id="{673A6E52-F62B-AEEE-7B6A-CA8E5DAB0E86}"/>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446" name="Group 1008">
          <a:extLst>
            <a:ext uri="{FF2B5EF4-FFF2-40B4-BE49-F238E27FC236}">
              <a16:creationId xmlns:a16="http://schemas.microsoft.com/office/drawing/2014/main" id="{466E9F21-0362-4212-BBB8-8A716F483B61}"/>
            </a:ext>
          </a:extLst>
        </xdr:cNvPr>
        <xdr:cNvGrpSpPr>
          <a:grpSpLocks/>
        </xdr:cNvGrpSpPr>
      </xdr:nvGrpSpPr>
      <xdr:grpSpPr bwMode="auto">
        <a:xfrm>
          <a:off x="1143000" y="25574625"/>
          <a:ext cx="0" cy="104775"/>
          <a:chOff x="5475762" y="47760700"/>
          <a:chExt cx="314325" cy="230209"/>
        </a:xfrm>
      </xdr:grpSpPr>
      <xdr:cxnSp macro="">
        <xdr:nvCxnSpPr>
          <xdr:cNvPr id="3447" name="Straight Connector 3446">
            <a:extLst>
              <a:ext uri="{FF2B5EF4-FFF2-40B4-BE49-F238E27FC236}">
                <a16:creationId xmlns:a16="http://schemas.microsoft.com/office/drawing/2014/main" id="{BC1FCD71-C5A9-7373-7AF3-79E0ED54ECC7}"/>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448" name="Straight Connector 529">
            <a:extLst>
              <a:ext uri="{FF2B5EF4-FFF2-40B4-BE49-F238E27FC236}">
                <a16:creationId xmlns:a16="http://schemas.microsoft.com/office/drawing/2014/main" id="{0EB5710F-6E28-FAE1-489D-DD44C3CAB4E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449" name="Straight Connector 531">
            <a:extLst>
              <a:ext uri="{FF2B5EF4-FFF2-40B4-BE49-F238E27FC236}">
                <a16:creationId xmlns:a16="http://schemas.microsoft.com/office/drawing/2014/main" id="{01699FCA-9BA7-C8E2-DD2A-AA8BD0FD9B3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450" name="Straight Connector 533">
            <a:extLst>
              <a:ext uri="{FF2B5EF4-FFF2-40B4-BE49-F238E27FC236}">
                <a16:creationId xmlns:a16="http://schemas.microsoft.com/office/drawing/2014/main" id="{2FECAE4E-0027-1CA9-AC0B-5381780D0FC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51" name="Straight Connector 535">
            <a:extLst>
              <a:ext uri="{FF2B5EF4-FFF2-40B4-BE49-F238E27FC236}">
                <a16:creationId xmlns:a16="http://schemas.microsoft.com/office/drawing/2014/main" id="{14340FBD-DA59-9D23-7A1C-5B01B6C1F805}"/>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52" name="Straight Connector 537">
            <a:extLst>
              <a:ext uri="{FF2B5EF4-FFF2-40B4-BE49-F238E27FC236}">
                <a16:creationId xmlns:a16="http://schemas.microsoft.com/office/drawing/2014/main" id="{4E11B679-C228-02B2-1DA7-E22A1F8A060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125</xdr:row>
      <xdr:rowOff>57150</xdr:rowOff>
    </xdr:from>
    <xdr:to>
      <xdr:col>5</xdr:col>
      <xdr:colOff>0</xdr:colOff>
      <xdr:row>127</xdr:row>
      <xdr:rowOff>0</xdr:rowOff>
    </xdr:to>
    <xdr:sp macro="" textlink="">
      <xdr:nvSpPr>
        <xdr:cNvPr id="3453" name="AutoShape 46">
          <a:extLst>
            <a:ext uri="{FF2B5EF4-FFF2-40B4-BE49-F238E27FC236}">
              <a16:creationId xmlns:a16="http://schemas.microsoft.com/office/drawing/2014/main" id="{638D9F9C-91D7-4120-9C79-9199D187B955}"/>
            </a:ext>
          </a:extLst>
        </xdr:cNvPr>
        <xdr:cNvSpPr>
          <a:spLocks noChangeArrowheads="1"/>
        </xdr:cNvSpPr>
      </xdr:nvSpPr>
      <xdr:spPr bwMode="auto">
        <a:xfrm>
          <a:off x="1778000" y="23224067"/>
          <a:ext cx="338667" cy="323850"/>
        </a:xfrm>
        <a:prstGeom prst="triangle">
          <a:avLst>
            <a:gd name="adj" fmla="val 50000"/>
          </a:avLst>
        </a:prstGeom>
        <a:solidFill>
          <a:schemeClr val="tx1"/>
        </a:solidFill>
        <a:ln w="9525">
          <a:solidFill>
            <a:srgbClr val="000000"/>
          </a:solidFill>
          <a:miter lim="800000"/>
          <a:headEnd/>
          <a:tailEnd/>
        </a:ln>
      </xdr:spPr>
    </xdr:sp>
    <xdr:clientData/>
  </xdr:twoCellAnchor>
  <xdr:twoCellAnchor>
    <xdr:from>
      <xdr:col>2</xdr:col>
      <xdr:colOff>0</xdr:colOff>
      <xdr:row>125</xdr:row>
      <xdr:rowOff>57150</xdr:rowOff>
    </xdr:from>
    <xdr:to>
      <xdr:col>3</xdr:col>
      <xdr:colOff>0</xdr:colOff>
      <xdr:row>127</xdr:row>
      <xdr:rowOff>0</xdr:rowOff>
    </xdr:to>
    <xdr:sp macro="" textlink="">
      <xdr:nvSpPr>
        <xdr:cNvPr id="3454" name="AutoShape 46">
          <a:extLst>
            <a:ext uri="{FF2B5EF4-FFF2-40B4-BE49-F238E27FC236}">
              <a16:creationId xmlns:a16="http://schemas.microsoft.com/office/drawing/2014/main" id="{76CAFE79-D210-4610-B977-4DB9AEED7382}"/>
            </a:ext>
          </a:extLst>
        </xdr:cNvPr>
        <xdr:cNvSpPr>
          <a:spLocks noChangeArrowheads="1"/>
        </xdr:cNvSpPr>
      </xdr:nvSpPr>
      <xdr:spPr bwMode="auto">
        <a:xfrm>
          <a:off x="1153583" y="23224067"/>
          <a:ext cx="338667" cy="32385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4</xdr:col>
      <xdr:colOff>0</xdr:colOff>
      <xdr:row>128</xdr:row>
      <xdr:rowOff>104775</xdr:rowOff>
    </xdr:from>
    <xdr:to>
      <xdr:col>4</xdr:col>
      <xdr:colOff>0</xdr:colOff>
      <xdr:row>129</xdr:row>
      <xdr:rowOff>19050</xdr:rowOff>
    </xdr:to>
    <xdr:grpSp>
      <xdr:nvGrpSpPr>
        <xdr:cNvPr id="3456" name="Group 1008">
          <a:extLst>
            <a:ext uri="{FF2B5EF4-FFF2-40B4-BE49-F238E27FC236}">
              <a16:creationId xmlns:a16="http://schemas.microsoft.com/office/drawing/2014/main" id="{12B5A1C5-9EB2-488C-91B8-451E8EEB101C}"/>
            </a:ext>
          </a:extLst>
        </xdr:cNvPr>
        <xdr:cNvGrpSpPr>
          <a:grpSpLocks/>
        </xdr:cNvGrpSpPr>
      </xdr:nvGrpSpPr>
      <xdr:grpSpPr bwMode="auto">
        <a:xfrm>
          <a:off x="1143000" y="25574625"/>
          <a:ext cx="0" cy="104775"/>
          <a:chOff x="5475762" y="47760700"/>
          <a:chExt cx="314325" cy="230209"/>
        </a:xfrm>
      </xdr:grpSpPr>
      <xdr:cxnSp macro="">
        <xdr:nvCxnSpPr>
          <xdr:cNvPr id="3457" name="Straight Connector 3456">
            <a:extLst>
              <a:ext uri="{FF2B5EF4-FFF2-40B4-BE49-F238E27FC236}">
                <a16:creationId xmlns:a16="http://schemas.microsoft.com/office/drawing/2014/main" id="{157A108C-EFFE-B3A2-26B7-3571642E919D}"/>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458" name="Straight Connector 529">
            <a:extLst>
              <a:ext uri="{FF2B5EF4-FFF2-40B4-BE49-F238E27FC236}">
                <a16:creationId xmlns:a16="http://schemas.microsoft.com/office/drawing/2014/main" id="{ADCBBABB-4F01-467A-E7C4-5BC716BE3A8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459" name="Straight Connector 531">
            <a:extLst>
              <a:ext uri="{FF2B5EF4-FFF2-40B4-BE49-F238E27FC236}">
                <a16:creationId xmlns:a16="http://schemas.microsoft.com/office/drawing/2014/main" id="{868D43A3-D88C-C00A-BF74-A8BBE152086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460" name="Straight Connector 533">
            <a:extLst>
              <a:ext uri="{FF2B5EF4-FFF2-40B4-BE49-F238E27FC236}">
                <a16:creationId xmlns:a16="http://schemas.microsoft.com/office/drawing/2014/main" id="{4808BD0F-9825-909E-2BD9-968CDB7C1C2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61" name="Straight Connector 535">
            <a:extLst>
              <a:ext uri="{FF2B5EF4-FFF2-40B4-BE49-F238E27FC236}">
                <a16:creationId xmlns:a16="http://schemas.microsoft.com/office/drawing/2014/main" id="{2F8C5948-F2F3-479A-C94A-88FAC9E7797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62" name="Straight Connector 537">
            <a:extLst>
              <a:ext uri="{FF2B5EF4-FFF2-40B4-BE49-F238E27FC236}">
                <a16:creationId xmlns:a16="http://schemas.microsoft.com/office/drawing/2014/main" id="{04CAFDB9-8D41-F2C5-C2FE-5E01A2DBA63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463" name="Group 1008">
          <a:extLst>
            <a:ext uri="{FF2B5EF4-FFF2-40B4-BE49-F238E27FC236}">
              <a16:creationId xmlns:a16="http://schemas.microsoft.com/office/drawing/2014/main" id="{F5592E5A-E07E-4E57-AD5C-34D04A7B3DB6}"/>
            </a:ext>
          </a:extLst>
        </xdr:cNvPr>
        <xdr:cNvGrpSpPr>
          <a:grpSpLocks/>
        </xdr:cNvGrpSpPr>
      </xdr:nvGrpSpPr>
      <xdr:grpSpPr bwMode="auto">
        <a:xfrm>
          <a:off x="1143000" y="25574625"/>
          <a:ext cx="0" cy="104775"/>
          <a:chOff x="5475762" y="47760700"/>
          <a:chExt cx="314325" cy="230209"/>
        </a:xfrm>
      </xdr:grpSpPr>
      <xdr:cxnSp macro="">
        <xdr:nvCxnSpPr>
          <xdr:cNvPr id="3464" name="Straight Connector 3463">
            <a:extLst>
              <a:ext uri="{FF2B5EF4-FFF2-40B4-BE49-F238E27FC236}">
                <a16:creationId xmlns:a16="http://schemas.microsoft.com/office/drawing/2014/main" id="{06A419D1-8D5E-BA23-C689-95510C707447}"/>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465" name="Straight Connector 529">
            <a:extLst>
              <a:ext uri="{FF2B5EF4-FFF2-40B4-BE49-F238E27FC236}">
                <a16:creationId xmlns:a16="http://schemas.microsoft.com/office/drawing/2014/main" id="{56F8CB5C-31BB-ED6B-2C6C-159F84C34C3A}"/>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3466" name="Straight Connector 531">
            <a:extLst>
              <a:ext uri="{FF2B5EF4-FFF2-40B4-BE49-F238E27FC236}">
                <a16:creationId xmlns:a16="http://schemas.microsoft.com/office/drawing/2014/main" id="{AE7DB4D1-41B8-D274-0C9F-3C6257BC6F21}"/>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3467" name="Straight Connector 533">
            <a:extLst>
              <a:ext uri="{FF2B5EF4-FFF2-40B4-BE49-F238E27FC236}">
                <a16:creationId xmlns:a16="http://schemas.microsoft.com/office/drawing/2014/main" id="{6339AE34-5E24-8562-C773-D4E157BC7904}"/>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3468" name="Straight Connector 535">
            <a:extLst>
              <a:ext uri="{FF2B5EF4-FFF2-40B4-BE49-F238E27FC236}">
                <a16:creationId xmlns:a16="http://schemas.microsoft.com/office/drawing/2014/main" id="{AA7B1E5E-AD0F-A22D-19E0-7B090933ED96}"/>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3469" name="Straight Connector 537">
            <a:extLst>
              <a:ext uri="{FF2B5EF4-FFF2-40B4-BE49-F238E27FC236}">
                <a16:creationId xmlns:a16="http://schemas.microsoft.com/office/drawing/2014/main" id="{FC715054-2C66-5F27-1C47-CF160DE20768}"/>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133350</xdr:rowOff>
    </xdr:from>
    <xdr:to>
      <xdr:col>4</xdr:col>
      <xdr:colOff>0</xdr:colOff>
      <xdr:row>129</xdr:row>
      <xdr:rowOff>47625</xdr:rowOff>
    </xdr:to>
    <xdr:grpSp>
      <xdr:nvGrpSpPr>
        <xdr:cNvPr id="3470" name="Group 1008">
          <a:extLst>
            <a:ext uri="{FF2B5EF4-FFF2-40B4-BE49-F238E27FC236}">
              <a16:creationId xmlns:a16="http://schemas.microsoft.com/office/drawing/2014/main" id="{9E8F97D2-2E96-42C6-AC2B-F4B0CBCE23AC}"/>
            </a:ext>
          </a:extLst>
        </xdr:cNvPr>
        <xdr:cNvGrpSpPr>
          <a:grpSpLocks/>
        </xdr:cNvGrpSpPr>
      </xdr:nvGrpSpPr>
      <xdr:grpSpPr bwMode="auto">
        <a:xfrm>
          <a:off x="1143000" y="25603200"/>
          <a:ext cx="0" cy="104775"/>
          <a:chOff x="5475762" y="47760700"/>
          <a:chExt cx="314325" cy="230209"/>
        </a:xfrm>
      </xdr:grpSpPr>
      <xdr:cxnSp macro="">
        <xdr:nvCxnSpPr>
          <xdr:cNvPr id="3471" name="Straight Connector 3470">
            <a:extLst>
              <a:ext uri="{FF2B5EF4-FFF2-40B4-BE49-F238E27FC236}">
                <a16:creationId xmlns:a16="http://schemas.microsoft.com/office/drawing/2014/main" id="{6BF09C2F-8E86-90B6-9C40-CA15AF07B42B}"/>
              </a:ext>
            </a:extLst>
          </xdr:cNvPr>
          <xdr:cNvCxnSpPr/>
        </xdr:nvCxnSpPr>
        <xdr:spPr bwMode="auto">
          <a:xfrm>
            <a:off x="5742938"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472" name="Straight Connector 529">
            <a:extLst>
              <a:ext uri="{FF2B5EF4-FFF2-40B4-BE49-F238E27FC236}">
                <a16:creationId xmlns:a16="http://schemas.microsoft.com/office/drawing/2014/main" id="{84B4A02F-F192-191E-CAB7-247A7F114B5C}"/>
              </a:ext>
            </a:extLst>
          </xdr:cNvPr>
          <xdr:cNvCxnSpPr>
            <a:cxnSpLocks noChangeShapeType="1"/>
          </xdr:cNvCxnSpPr>
        </xdr:nvCxnSpPr>
        <xdr:spPr bwMode="auto">
          <a:xfrm rot="5400000">
            <a:off x="5742938" y="47865340"/>
            <a:ext cx="0" cy="0"/>
          </a:xfrm>
          <a:prstGeom prst="line">
            <a:avLst/>
          </a:prstGeom>
          <a:grpFill/>
          <a:ln w="9525" algn="ctr">
            <a:solidFill>
              <a:srgbClr val="000000"/>
            </a:solidFill>
            <a:round/>
            <a:headEnd/>
            <a:tailEnd/>
          </a:ln>
        </xdr:spPr>
      </xdr:cxnSp>
      <xdr:cxnSp macro="">
        <xdr:nvCxnSpPr>
          <xdr:cNvPr id="3473" name="Straight Connector 531">
            <a:extLst>
              <a:ext uri="{FF2B5EF4-FFF2-40B4-BE49-F238E27FC236}">
                <a16:creationId xmlns:a16="http://schemas.microsoft.com/office/drawing/2014/main" id="{AABB2455-CE70-3978-F024-6286864D98E0}"/>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cxnSp macro="">
        <xdr:nvCxnSpPr>
          <xdr:cNvPr id="3474" name="Straight Connector 533">
            <a:extLst>
              <a:ext uri="{FF2B5EF4-FFF2-40B4-BE49-F238E27FC236}">
                <a16:creationId xmlns:a16="http://schemas.microsoft.com/office/drawing/2014/main" id="{AAB5846D-CCBE-181A-E109-EE25409DC93F}"/>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3475" name="Straight Connector 535">
            <a:extLst>
              <a:ext uri="{FF2B5EF4-FFF2-40B4-BE49-F238E27FC236}">
                <a16:creationId xmlns:a16="http://schemas.microsoft.com/office/drawing/2014/main" id="{55F50F86-CBBF-AA59-012A-5AED708DDC4A}"/>
              </a:ext>
            </a:extLst>
          </xdr:cNvPr>
          <xdr:cNvCxnSpPr>
            <a:cxnSpLocks noChangeShapeType="1"/>
          </xdr:cNvCxnSpPr>
        </xdr:nvCxnSpPr>
        <xdr:spPr bwMode="auto">
          <a:xfrm flipV="1">
            <a:off x="5742938" y="47865340"/>
            <a:ext cx="0" cy="0"/>
          </a:xfrm>
          <a:prstGeom prst="line">
            <a:avLst/>
          </a:prstGeom>
          <a:grpFill/>
          <a:ln w="9525" algn="ctr">
            <a:solidFill>
              <a:srgbClr val="000000"/>
            </a:solidFill>
            <a:round/>
            <a:headEnd/>
            <a:tailEnd/>
          </a:ln>
        </xdr:spPr>
      </xdr:cxnSp>
      <xdr:cxnSp macro="">
        <xdr:nvCxnSpPr>
          <xdr:cNvPr id="3476" name="Straight Connector 537">
            <a:extLst>
              <a:ext uri="{FF2B5EF4-FFF2-40B4-BE49-F238E27FC236}">
                <a16:creationId xmlns:a16="http://schemas.microsoft.com/office/drawing/2014/main" id="{098A477B-D5CA-6D0D-92E5-DF408BC25249}"/>
              </a:ext>
            </a:extLst>
          </xdr:cNvPr>
          <xdr:cNvCxnSpPr>
            <a:cxnSpLocks noChangeShapeType="1"/>
          </xdr:cNvCxnSpPr>
        </xdr:nvCxnSpPr>
        <xdr:spPr bwMode="auto">
          <a:xfrm>
            <a:off x="5742938"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133350</xdr:rowOff>
    </xdr:from>
    <xdr:to>
      <xdr:col>4</xdr:col>
      <xdr:colOff>0</xdr:colOff>
      <xdr:row>129</xdr:row>
      <xdr:rowOff>57150</xdr:rowOff>
    </xdr:to>
    <xdr:grpSp>
      <xdr:nvGrpSpPr>
        <xdr:cNvPr id="3477" name="Group 1008">
          <a:extLst>
            <a:ext uri="{FF2B5EF4-FFF2-40B4-BE49-F238E27FC236}">
              <a16:creationId xmlns:a16="http://schemas.microsoft.com/office/drawing/2014/main" id="{1BDC5D66-37DD-4FAE-BEF6-DF0B4CC18A10}"/>
            </a:ext>
          </a:extLst>
        </xdr:cNvPr>
        <xdr:cNvGrpSpPr>
          <a:grpSpLocks/>
        </xdr:cNvGrpSpPr>
      </xdr:nvGrpSpPr>
      <xdr:grpSpPr bwMode="auto">
        <a:xfrm>
          <a:off x="1143000" y="25603200"/>
          <a:ext cx="0" cy="114300"/>
          <a:chOff x="5475762" y="47760700"/>
          <a:chExt cx="314325" cy="230209"/>
        </a:xfrm>
      </xdr:grpSpPr>
      <xdr:cxnSp macro="">
        <xdr:nvCxnSpPr>
          <xdr:cNvPr id="3478" name="Straight Connector 3477">
            <a:extLst>
              <a:ext uri="{FF2B5EF4-FFF2-40B4-BE49-F238E27FC236}">
                <a16:creationId xmlns:a16="http://schemas.microsoft.com/office/drawing/2014/main" id="{E8893543-2D01-05F6-B2AB-0898E30C81D0}"/>
              </a:ext>
            </a:extLst>
          </xdr:cNvPr>
          <xdr:cNvCxnSpPr/>
        </xdr:nvCxnSpPr>
        <xdr:spPr bwMode="auto">
          <a:xfrm>
            <a:off x="5758655" y="4785662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479" name="Straight Connector 529">
            <a:extLst>
              <a:ext uri="{FF2B5EF4-FFF2-40B4-BE49-F238E27FC236}">
                <a16:creationId xmlns:a16="http://schemas.microsoft.com/office/drawing/2014/main" id="{C3BA7006-0DFA-FBDC-9C56-224F778CD3A1}"/>
              </a:ext>
            </a:extLst>
          </xdr:cNvPr>
          <xdr:cNvCxnSpPr>
            <a:cxnSpLocks noChangeShapeType="1"/>
          </xdr:cNvCxnSpPr>
        </xdr:nvCxnSpPr>
        <xdr:spPr bwMode="auto">
          <a:xfrm rot="5400000">
            <a:off x="5758655" y="47856620"/>
            <a:ext cx="0" cy="0"/>
          </a:xfrm>
          <a:prstGeom prst="line">
            <a:avLst/>
          </a:prstGeom>
          <a:grpFill/>
          <a:ln w="9525" algn="ctr">
            <a:solidFill>
              <a:srgbClr val="000000"/>
            </a:solidFill>
            <a:round/>
            <a:headEnd/>
            <a:tailEnd/>
          </a:ln>
        </xdr:spPr>
      </xdr:cxnSp>
      <xdr:cxnSp macro="">
        <xdr:nvCxnSpPr>
          <xdr:cNvPr id="3480" name="Straight Connector 531">
            <a:extLst>
              <a:ext uri="{FF2B5EF4-FFF2-40B4-BE49-F238E27FC236}">
                <a16:creationId xmlns:a16="http://schemas.microsoft.com/office/drawing/2014/main" id="{CB0F73FE-2745-DB0E-3593-7DF3A0803443}"/>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cxnSp macro="">
        <xdr:nvCxnSpPr>
          <xdr:cNvPr id="3481" name="Straight Connector 533">
            <a:extLst>
              <a:ext uri="{FF2B5EF4-FFF2-40B4-BE49-F238E27FC236}">
                <a16:creationId xmlns:a16="http://schemas.microsoft.com/office/drawing/2014/main" id="{376BEBF9-2CFE-5F1C-761E-1A39DCC25653}"/>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3482" name="Straight Connector 535">
            <a:extLst>
              <a:ext uri="{FF2B5EF4-FFF2-40B4-BE49-F238E27FC236}">
                <a16:creationId xmlns:a16="http://schemas.microsoft.com/office/drawing/2014/main" id="{F6E973A7-11E1-DE24-122B-3EE79A2E21D1}"/>
              </a:ext>
            </a:extLst>
          </xdr:cNvPr>
          <xdr:cNvCxnSpPr>
            <a:cxnSpLocks noChangeShapeType="1"/>
          </xdr:cNvCxnSpPr>
        </xdr:nvCxnSpPr>
        <xdr:spPr bwMode="auto">
          <a:xfrm flipV="1">
            <a:off x="5758655" y="47856620"/>
            <a:ext cx="0" cy="0"/>
          </a:xfrm>
          <a:prstGeom prst="line">
            <a:avLst/>
          </a:prstGeom>
          <a:grpFill/>
          <a:ln w="9525" algn="ctr">
            <a:solidFill>
              <a:srgbClr val="000000"/>
            </a:solidFill>
            <a:round/>
            <a:headEnd/>
            <a:tailEnd/>
          </a:ln>
        </xdr:spPr>
      </xdr:cxnSp>
      <xdr:cxnSp macro="">
        <xdr:nvCxnSpPr>
          <xdr:cNvPr id="3483" name="Straight Connector 537">
            <a:extLst>
              <a:ext uri="{FF2B5EF4-FFF2-40B4-BE49-F238E27FC236}">
                <a16:creationId xmlns:a16="http://schemas.microsoft.com/office/drawing/2014/main" id="{44DD993E-2434-7F0A-18E9-3127E44FA5EF}"/>
              </a:ext>
            </a:extLst>
          </xdr:cNvPr>
          <xdr:cNvCxnSpPr>
            <a:cxnSpLocks noChangeShapeType="1"/>
          </xdr:cNvCxnSpPr>
        </xdr:nvCxnSpPr>
        <xdr:spPr bwMode="auto">
          <a:xfrm>
            <a:off x="5758655" y="4785662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484" name="Group 1008">
          <a:extLst>
            <a:ext uri="{FF2B5EF4-FFF2-40B4-BE49-F238E27FC236}">
              <a16:creationId xmlns:a16="http://schemas.microsoft.com/office/drawing/2014/main" id="{6FB85979-0139-4F3A-878B-C4BBFD999CD9}"/>
            </a:ext>
          </a:extLst>
        </xdr:cNvPr>
        <xdr:cNvGrpSpPr>
          <a:grpSpLocks/>
        </xdr:cNvGrpSpPr>
      </xdr:nvGrpSpPr>
      <xdr:grpSpPr bwMode="auto">
        <a:xfrm>
          <a:off x="1143000" y="25574625"/>
          <a:ext cx="0" cy="104775"/>
          <a:chOff x="5475762" y="47760700"/>
          <a:chExt cx="314325" cy="230209"/>
        </a:xfrm>
      </xdr:grpSpPr>
      <xdr:cxnSp macro="">
        <xdr:nvCxnSpPr>
          <xdr:cNvPr id="3485" name="Straight Connector 3484">
            <a:extLst>
              <a:ext uri="{FF2B5EF4-FFF2-40B4-BE49-F238E27FC236}">
                <a16:creationId xmlns:a16="http://schemas.microsoft.com/office/drawing/2014/main" id="{6FCEA2AA-9C8D-0386-3B49-647163B9A49D}"/>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486" name="Straight Connector 529">
            <a:extLst>
              <a:ext uri="{FF2B5EF4-FFF2-40B4-BE49-F238E27FC236}">
                <a16:creationId xmlns:a16="http://schemas.microsoft.com/office/drawing/2014/main" id="{AA2DA1DA-B51C-3526-D24D-62E57891193C}"/>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487" name="Straight Connector 531">
            <a:extLst>
              <a:ext uri="{FF2B5EF4-FFF2-40B4-BE49-F238E27FC236}">
                <a16:creationId xmlns:a16="http://schemas.microsoft.com/office/drawing/2014/main" id="{006C105C-F618-3A16-0F24-3838ED6F525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488" name="Straight Connector 533">
            <a:extLst>
              <a:ext uri="{FF2B5EF4-FFF2-40B4-BE49-F238E27FC236}">
                <a16:creationId xmlns:a16="http://schemas.microsoft.com/office/drawing/2014/main" id="{0A7812DE-B18B-0CFE-30D9-43CA5A90B0E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89" name="Straight Connector 535">
            <a:extLst>
              <a:ext uri="{FF2B5EF4-FFF2-40B4-BE49-F238E27FC236}">
                <a16:creationId xmlns:a16="http://schemas.microsoft.com/office/drawing/2014/main" id="{6CE77A6D-72A0-4BE1-1C36-0C842F1905B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90" name="Straight Connector 537">
            <a:extLst>
              <a:ext uri="{FF2B5EF4-FFF2-40B4-BE49-F238E27FC236}">
                <a16:creationId xmlns:a16="http://schemas.microsoft.com/office/drawing/2014/main" id="{40865479-AB05-D7BE-0B31-AE60736D6C05}"/>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491" name="Group 1008">
          <a:extLst>
            <a:ext uri="{FF2B5EF4-FFF2-40B4-BE49-F238E27FC236}">
              <a16:creationId xmlns:a16="http://schemas.microsoft.com/office/drawing/2014/main" id="{9B0770F3-4E34-489F-8AEB-9698477C154D}"/>
            </a:ext>
          </a:extLst>
        </xdr:cNvPr>
        <xdr:cNvGrpSpPr>
          <a:grpSpLocks/>
        </xdr:cNvGrpSpPr>
      </xdr:nvGrpSpPr>
      <xdr:grpSpPr bwMode="auto">
        <a:xfrm>
          <a:off x="1143000" y="25574625"/>
          <a:ext cx="0" cy="104775"/>
          <a:chOff x="5475762" y="47760700"/>
          <a:chExt cx="314325" cy="230209"/>
        </a:xfrm>
      </xdr:grpSpPr>
      <xdr:cxnSp macro="">
        <xdr:nvCxnSpPr>
          <xdr:cNvPr id="3492" name="Straight Connector 3491">
            <a:extLst>
              <a:ext uri="{FF2B5EF4-FFF2-40B4-BE49-F238E27FC236}">
                <a16:creationId xmlns:a16="http://schemas.microsoft.com/office/drawing/2014/main" id="{EEE74328-6BAA-D11A-43C4-ED29F972FCC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493" name="Straight Connector 529">
            <a:extLst>
              <a:ext uri="{FF2B5EF4-FFF2-40B4-BE49-F238E27FC236}">
                <a16:creationId xmlns:a16="http://schemas.microsoft.com/office/drawing/2014/main" id="{DF60BFA4-6484-DC78-313D-551474E0B460}"/>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494" name="Straight Connector 531">
            <a:extLst>
              <a:ext uri="{FF2B5EF4-FFF2-40B4-BE49-F238E27FC236}">
                <a16:creationId xmlns:a16="http://schemas.microsoft.com/office/drawing/2014/main" id="{5A7E50C5-D22C-BD17-34FD-A35DCF0EDF2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495" name="Straight Connector 533">
            <a:extLst>
              <a:ext uri="{FF2B5EF4-FFF2-40B4-BE49-F238E27FC236}">
                <a16:creationId xmlns:a16="http://schemas.microsoft.com/office/drawing/2014/main" id="{5952341F-53E2-5C7D-9C6B-BCB8AF20027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96" name="Straight Connector 535">
            <a:extLst>
              <a:ext uri="{FF2B5EF4-FFF2-40B4-BE49-F238E27FC236}">
                <a16:creationId xmlns:a16="http://schemas.microsoft.com/office/drawing/2014/main" id="{254A1E78-973A-EC75-7102-9B410ACF55F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497" name="Straight Connector 537">
            <a:extLst>
              <a:ext uri="{FF2B5EF4-FFF2-40B4-BE49-F238E27FC236}">
                <a16:creationId xmlns:a16="http://schemas.microsoft.com/office/drawing/2014/main" id="{7F0A0F14-5942-104B-64B6-3AE9EFE7BEE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498" name="Group 1008">
          <a:extLst>
            <a:ext uri="{FF2B5EF4-FFF2-40B4-BE49-F238E27FC236}">
              <a16:creationId xmlns:a16="http://schemas.microsoft.com/office/drawing/2014/main" id="{869964BE-8E75-48C1-83AE-5D7DAA0EEC09}"/>
            </a:ext>
          </a:extLst>
        </xdr:cNvPr>
        <xdr:cNvGrpSpPr>
          <a:grpSpLocks/>
        </xdr:cNvGrpSpPr>
      </xdr:nvGrpSpPr>
      <xdr:grpSpPr bwMode="auto">
        <a:xfrm>
          <a:off x="1143000" y="25574625"/>
          <a:ext cx="0" cy="104775"/>
          <a:chOff x="5475762" y="47760700"/>
          <a:chExt cx="314325" cy="230209"/>
        </a:xfrm>
      </xdr:grpSpPr>
      <xdr:cxnSp macro="">
        <xdr:nvCxnSpPr>
          <xdr:cNvPr id="3499" name="Straight Connector 3498">
            <a:extLst>
              <a:ext uri="{FF2B5EF4-FFF2-40B4-BE49-F238E27FC236}">
                <a16:creationId xmlns:a16="http://schemas.microsoft.com/office/drawing/2014/main" id="{5C574C3B-02FE-AA52-EBCA-6D1453DBA66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500" name="Straight Connector 529">
            <a:extLst>
              <a:ext uri="{FF2B5EF4-FFF2-40B4-BE49-F238E27FC236}">
                <a16:creationId xmlns:a16="http://schemas.microsoft.com/office/drawing/2014/main" id="{51E4E6D0-B174-1C2C-F8D8-70F333E63B5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501" name="Straight Connector 531">
            <a:extLst>
              <a:ext uri="{FF2B5EF4-FFF2-40B4-BE49-F238E27FC236}">
                <a16:creationId xmlns:a16="http://schemas.microsoft.com/office/drawing/2014/main" id="{14C6898B-D6C5-FD94-F4DF-3232901311A5}"/>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502" name="Straight Connector 533">
            <a:extLst>
              <a:ext uri="{FF2B5EF4-FFF2-40B4-BE49-F238E27FC236}">
                <a16:creationId xmlns:a16="http://schemas.microsoft.com/office/drawing/2014/main" id="{D78F4348-CD5B-8896-D668-1227A9AA5453}"/>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03" name="Straight Connector 535">
            <a:extLst>
              <a:ext uri="{FF2B5EF4-FFF2-40B4-BE49-F238E27FC236}">
                <a16:creationId xmlns:a16="http://schemas.microsoft.com/office/drawing/2014/main" id="{89D69926-FD7C-4472-B2F5-0BBD045715E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04" name="Straight Connector 537">
            <a:extLst>
              <a:ext uri="{FF2B5EF4-FFF2-40B4-BE49-F238E27FC236}">
                <a16:creationId xmlns:a16="http://schemas.microsoft.com/office/drawing/2014/main" id="{BC7F3EDA-32ED-C376-7909-242F9F6D7C3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505" name="Group 1008">
          <a:extLst>
            <a:ext uri="{FF2B5EF4-FFF2-40B4-BE49-F238E27FC236}">
              <a16:creationId xmlns:a16="http://schemas.microsoft.com/office/drawing/2014/main" id="{901522A4-088B-488F-BC4D-1B90777D1B89}"/>
            </a:ext>
          </a:extLst>
        </xdr:cNvPr>
        <xdr:cNvGrpSpPr>
          <a:grpSpLocks/>
        </xdr:cNvGrpSpPr>
      </xdr:nvGrpSpPr>
      <xdr:grpSpPr bwMode="auto">
        <a:xfrm>
          <a:off x="1143000" y="25574625"/>
          <a:ext cx="0" cy="104775"/>
          <a:chOff x="5475762" y="47760700"/>
          <a:chExt cx="314325" cy="230209"/>
        </a:xfrm>
      </xdr:grpSpPr>
      <xdr:cxnSp macro="">
        <xdr:nvCxnSpPr>
          <xdr:cNvPr id="3506" name="Straight Connector 3505">
            <a:extLst>
              <a:ext uri="{FF2B5EF4-FFF2-40B4-BE49-F238E27FC236}">
                <a16:creationId xmlns:a16="http://schemas.microsoft.com/office/drawing/2014/main" id="{502432FE-8A87-6863-5E52-6EFB379DE5F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507" name="Straight Connector 529">
            <a:extLst>
              <a:ext uri="{FF2B5EF4-FFF2-40B4-BE49-F238E27FC236}">
                <a16:creationId xmlns:a16="http://schemas.microsoft.com/office/drawing/2014/main" id="{3D237077-5D0E-A036-E1BB-2A4F055B7B11}"/>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508" name="Straight Connector 531">
            <a:extLst>
              <a:ext uri="{FF2B5EF4-FFF2-40B4-BE49-F238E27FC236}">
                <a16:creationId xmlns:a16="http://schemas.microsoft.com/office/drawing/2014/main" id="{5AF7D464-21F8-F6BD-1F24-7E4479292FB0}"/>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509" name="Straight Connector 533">
            <a:extLst>
              <a:ext uri="{FF2B5EF4-FFF2-40B4-BE49-F238E27FC236}">
                <a16:creationId xmlns:a16="http://schemas.microsoft.com/office/drawing/2014/main" id="{29354737-E2EE-0896-A08E-01E2E5086AA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10" name="Straight Connector 535">
            <a:extLst>
              <a:ext uri="{FF2B5EF4-FFF2-40B4-BE49-F238E27FC236}">
                <a16:creationId xmlns:a16="http://schemas.microsoft.com/office/drawing/2014/main" id="{EED96A49-0447-B6EC-BCB3-EE3F5C8B949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11" name="Straight Connector 537">
            <a:extLst>
              <a:ext uri="{FF2B5EF4-FFF2-40B4-BE49-F238E27FC236}">
                <a16:creationId xmlns:a16="http://schemas.microsoft.com/office/drawing/2014/main" id="{4EE47C28-3516-F72B-A026-8A3DA96ACBBD}"/>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512" name="Group 1008">
          <a:extLst>
            <a:ext uri="{FF2B5EF4-FFF2-40B4-BE49-F238E27FC236}">
              <a16:creationId xmlns:a16="http://schemas.microsoft.com/office/drawing/2014/main" id="{9480853A-0F0B-4FE0-AA93-C417162919AE}"/>
            </a:ext>
          </a:extLst>
        </xdr:cNvPr>
        <xdr:cNvGrpSpPr>
          <a:grpSpLocks/>
        </xdr:cNvGrpSpPr>
      </xdr:nvGrpSpPr>
      <xdr:grpSpPr bwMode="auto">
        <a:xfrm>
          <a:off x="1143000" y="25574625"/>
          <a:ext cx="0" cy="104775"/>
          <a:chOff x="5475762" y="47760700"/>
          <a:chExt cx="314325" cy="230209"/>
        </a:xfrm>
      </xdr:grpSpPr>
      <xdr:cxnSp macro="">
        <xdr:nvCxnSpPr>
          <xdr:cNvPr id="3513" name="Straight Connector 3512">
            <a:extLst>
              <a:ext uri="{FF2B5EF4-FFF2-40B4-BE49-F238E27FC236}">
                <a16:creationId xmlns:a16="http://schemas.microsoft.com/office/drawing/2014/main" id="{54C2A950-BF0C-C498-46B5-C99D7923F34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514" name="Straight Connector 529">
            <a:extLst>
              <a:ext uri="{FF2B5EF4-FFF2-40B4-BE49-F238E27FC236}">
                <a16:creationId xmlns:a16="http://schemas.microsoft.com/office/drawing/2014/main" id="{8EB25081-564E-20D7-8C02-110A21A9A336}"/>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515" name="Straight Connector 531">
            <a:extLst>
              <a:ext uri="{FF2B5EF4-FFF2-40B4-BE49-F238E27FC236}">
                <a16:creationId xmlns:a16="http://schemas.microsoft.com/office/drawing/2014/main" id="{6C0167B9-9C81-6EE6-BC16-49FE8A4A5D1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516" name="Straight Connector 533">
            <a:extLst>
              <a:ext uri="{FF2B5EF4-FFF2-40B4-BE49-F238E27FC236}">
                <a16:creationId xmlns:a16="http://schemas.microsoft.com/office/drawing/2014/main" id="{A7B39E21-D838-EB85-EC15-ADE3AFF747B9}"/>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17" name="Straight Connector 535">
            <a:extLst>
              <a:ext uri="{FF2B5EF4-FFF2-40B4-BE49-F238E27FC236}">
                <a16:creationId xmlns:a16="http://schemas.microsoft.com/office/drawing/2014/main" id="{39C3394B-9A3C-416B-9FDF-61CF181F1FA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18" name="Straight Connector 537">
            <a:extLst>
              <a:ext uri="{FF2B5EF4-FFF2-40B4-BE49-F238E27FC236}">
                <a16:creationId xmlns:a16="http://schemas.microsoft.com/office/drawing/2014/main" id="{9B0D93D0-9BEC-9796-D3CC-62715A0DC96A}"/>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519" name="Group 1008">
          <a:extLst>
            <a:ext uri="{FF2B5EF4-FFF2-40B4-BE49-F238E27FC236}">
              <a16:creationId xmlns:a16="http://schemas.microsoft.com/office/drawing/2014/main" id="{09485122-C86D-46DD-9073-86E8ACA3B98B}"/>
            </a:ext>
          </a:extLst>
        </xdr:cNvPr>
        <xdr:cNvGrpSpPr>
          <a:grpSpLocks/>
        </xdr:cNvGrpSpPr>
      </xdr:nvGrpSpPr>
      <xdr:grpSpPr bwMode="auto">
        <a:xfrm>
          <a:off x="1143000" y="25574625"/>
          <a:ext cx="0" cy="104775"/>
          <a:chOff x="5475762" y="47760700"/>
          <a:chExt cx="314325" cy="230209"/>
        </a:xfrm>
      </xdr:grpSpPr>
      <xdr:cxnSp macro="">
        <xdr:nvCxnSpPr>
          <xdr:cNvPr id="3520" name="Straight Connector 3519">
            <a:extLst>
              <a:ext uri="{FF2B5EF4-FFF2-40B4-BE49-F238E27FC236}">
                <a16:creationId xmlns:a16="http://schemas.microsoft.com/office/drawing/2014/main" id="{83AA8B11-2F93-FC06-DDCC-FD87E93C1281}"/>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521" name="Straight Connector 529">
            <a:extLst>
              <a:ext uri="{FF2B5EF4-FFF2-40B4-BE49-F238E27FC236}">
                <a16:creationId xmlns:a16="http://schemas.microsoft.com/office/drawing/2014/main" id="{BC8F483B-96FD-CA19-F976-93314C33A58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522" name="Straight Connector 531">
            <a:extLst>
              <a:ext uri="{FF2B5EF4-FFF2-40B4-BE49-F238E27FC236}">
                <a16:creationId xmlns:a16="http://schemas.microsoft.com/office/drawing/2014/main" id="{5FE0ACC7-5847-6541-1D13-CB2F3D88B89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523" name="Straight Connector 533">
            <a:extLst>
              <a:ext uri="{FF2B5EF4-FFF2-40B4-BE49-F238E27FC236}">
                <a16:creationId xmlns:a16="http://schemas.microsoft.com/office/drawing/2014/main" id="{E77CCC20-2BF0-AD3A-2AC0-A8813DB745D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24" name="Straight Connector 535">
            <a:extLst>
              <a:ext uri="{FF2B5EF4-FFF2-40B4-BE49-F238E27FC236}">
                <a16:creationId xmlns:a16="http://schemas.microsoft.com/office/drawing/2014/main" id="{D864A86D-410C-A2BE-194E-E7F6B3417A5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25" name="Straight Connector 537">
            <a:extLst>
              <a:ext uri="{FF2B5EF4-FFF2-40B4-BE49-F238E27FC236}">
                <a16:creationId xmlns:a16="http://schemas.microsoft.com/office/drawing/2014/main" id="{7A5BAB02-9E47-0FF3-AF74-E4FB38246E0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526" name="Group 1008">
          <a:extLst>
            <a:ext uri="{FF2B5EF4-FFF2-40B4-BE49-F238E27FC236}">
              <a16:creationId xmlns:a16="http://schemas.microsoft.com/office/drawing/2014/main" id="{1B3F08D5-5B2B-41CE-9D03-B31686C9DD3E}"/>
            </a:ext>
          </a:extLst>
        </xdr:cNvPr>
        <xdr:cNvGrpSpPr>
          <a:grpSpLocks/>
        </xdr:cNvGrpSpPr>
      </xdr:nvGrpSpPr>
      <xdr:grpSpPr bwMode="auto">
        <a:xfrm>
          <a:off x="1143000" y="25574625"/>
          <a:ext cx="0" cy="104775"/>
          <a:chOff x="5475762" y="47760700"/>
          <a:chExt cx="314325" cy="230209"/>
        </a:xfrm>
      </xdr:grpSpPr>
      <xdr:cxnSp macro="">
        <xdr:nvCxnSpPr>
          <xdr:cNvPr id="3527" name="Straight Connector 3526">
            <a:extLst>
              <a:ext uri="{FF2B5EF4-FFF2-40B4-BE49-F238E27FC236}">
                <a16:creationId xmlns:a16="http://schemas.microsoft.com/office/drawing/2014/main" id="{09768723-21DB-29C6-4BA8-6CD5433D957C}"/>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528" name="Straight Connector 529">
            <a:extLst>
              <a:ext uri="{FF2B5EF4-FFF2-40B4-BE49-F238E27FC236}">
                <a16:creationId xmlns:a16="http://schemas.microsoft.com/office/drawing/2014/main" id="{C264A7CB-05CF-677C-5383-8DFB91BF34C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529" name="Straight Connector 531">
            <a:extLst>
              <a:ext uri="{FF2B5EF4-FFF2-40B4-BE49-F238E27FC236}">
                <a16:creationId xmlns:a16="http://schemas.microsoft.com/office/drawing/2014/main" id="{44F85193-BADB-4F9B-93D0-3FBBF0B8DB0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530" name="Straight Connector 533">
            <a:extLst>
              <a:ext uri="{FF2B5EF4-FFF2-40B4-BE49-F238E27FC236}">
                <a16:creationId xmlns:a16="http://schemas.microsoft.com/office/drawing/2014/main" id="{2E5DF1CD-FFF1-0349-841A-CD7E212CF9F8}"/>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31" name="Straight Connector 535">
            <a:extLst>
              <a:ext uri="{FF2B5EF4-FFF2-40B4-BE49-F238E27FC236}">
                <a16:creationId xmlns:a16="http://schemas.microsoft.com/office/drawing/2014/main" id="{82559396-9EF9-FDF0-487D-1BFC585EF7F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32" name="Straight Connector 537">
            <a:extLst>
              <a:ext uri="{FF2B5EF4-FFF2-40B4-BE49-F238E27FC236}">
                <a16:creationId xmlns:a16="http://schemas.microsoft.com/office/drawing/2014/main" id="{58569518-7BDF-EDC1-40D3-D389B117E05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533" name="Group 1008">
          <a:extLst>
            <a:ext uri="{FF2B5EF4-FFF2-40B4-BE49-F238E27FC236}">
              <a16:creationId xmlns:a16="http://schemas.microsoft.com/office/drawing/2014/main" id="{59D0FD51-2D24-45C1-8AB0-E7B55C8EE201}"/>
            </a:ext>
          </a:extLst>
        </xdr:cNvPr>
        <xdr:cNvGrpSpPr>
          <a:grpSpLocks/>
        </xdr:cNvGrpSpPr>
      </xdr:nvGrpSpPr>
      <xdr:grpSpPr bwMode="auto">
        <a:xfrm>
          <a:off x="1143000" y="25574625"/>
          <a:ext cx="0" cy="104775"/>
          <a:chOff x="5475762" y="47760700"/>
          <a:chExt cx="314325" cy="230209"/>
        </a:xfrm>
      </xdr:grpSpPr>
      <xdr:cxnSp macro="">
        <xdr:nvCxnSpPr>
          <xdr:cNvPr id="3534" name="Straight Connector 3533">
            <a:extLst>
              <a:ext uri="{FF2B5EF4-FFF2-40B4-BE49-F238E27FC236}">
                <a16:creationId xmlns:a16="http://schemas.microsoft.com/office/drawing/2014/main" id="{2DF532C8-F5B2-D810-0EAB-982C227D9B3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535" name="Straight Connector 529">
            <a:extLst>
              <a:ext uri="{FF2B5EF4-FFF2-40B4-BE49-F238E27FC236}">
                <a16:creationId xmlns:a16="http://schemas.microsoft.com/office/drawing/2014/main" id="{C7AB9A1C-EC59-A8EF-7FD2-0F96B18B813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536" name="Straight Connector 531">
            <a:extLst>
              <a:ext uri="{FF2B5EF4-FFF2-40B4-BE49-F238E27FC236}">
                <a16:creationId xmlns:a16="http://schemas.microsoft.com/office/drawing/2014/main" id="{FC19D069-527C-2DC9-2740-AB781894ED8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537" name="Straight Connector 533">
            <a:extLst>
              <a:ext uri="{FF2B5EF4-FFF2-40B4-BE49-F238E27FC236}">
                <a16:creationId xmlns:a16="http://schemas.microsoft.com/office/drawing/2014/main" id="{228E8466-8369-5F16-7D6F-5CA41266D00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38" name="Straight Connector 535">
            <a:extLst>
              <a:ext uri="{FF2B5EF4-FFF2-40B4-BE49-F238E27FC236}">
                <a16:creationId xmlns:a16="http://schemas.microsoft.com/office/drawing/2014/main" id="{E1C709C3-3EBE-D346-9621-1090C8A6877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39" name="Straight Connector 537">
            <a:extLst>
              <a:ext uri="{FF2B5EF4-FFF2-40B4-BE49-F238E27FC236}">
                <a16:creationId xmlns:a16="http://schemas.microsoft.com/office/drawing/2014/main" id="{204B0552-16A7-D5D3-F5AF-7D5F060EB17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540" name="Group 1008">
          <a:extLst>
            <a:ext uri="{FF2B5EF4-FFF2-40B4-BE49-F238E27FC236}">
              <a16:creationId xmlns:a16="http://schemas.microsoft.com/office/drawing/2014/main" id="{9920181B-AD66-44C5-8439-52822DEEA0D2}"/>
            </a:ext>
          </a:extLst>
        </xdr:cNvPr>
        <xdr:cNvGrpSpPr>
          <a:grpSpLocks/>
        </xdr:cNvGrpSpPr>
      </xdr:nvGrpSpPr>
      <xdr:grpSpPr bwMode="auto">
        <a:xfrm>
          <a:off x="1143000" y="25574625"/>
          <a:ext cx="0" cy="104775"/>
          <a:chOff x="5475762" y="47760700"/>
          <a:chExt cx="314325" cy="230209"/>
        </a:xfrm>
      </xdr:grpSpPr>
      <xdr:cxnSp macro="">
        <xdr:nvCxnSpPr>
          <xdr:cNvPr id="3541" name="Straight Connector 3540">
            <a:extLst>
              <a:ext uri="{FF2B5EF4-FFF2-40B4-BE49-F238E27FC236}">
                <a16:creationId xmlns:a16="http://schemas.microsoft.com/office/drawing/2014/main" id="{21AD39D7-5EAA-17C1-F370-E162E3474EF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542" name="Straight Connector 529">
            <a:extLst>
              <a:ext uri="{FF2B5EF4-FFF2-40B4-BE49-F238E27FC236}">
                <a16:creationId xmlns:a16="http://schemas.microsoft.com/office/drawing/2014/main" id="{95B24D92-0DD0-FF6C-75F2-DB705301F4FA}"/>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543" name="Straight Connector 531">
            <a:extLst>
              <a:ext uri="{FF2B5EF4-FFF2-40B4-BE49-F238E27FC236}">
                <a16:creationId xmlns:a16="http://schemas.microsoft.com/office/drawing/2014/main" id="{C3F036B6-E2D7-065F-BB6B-B9D15580389F}"/>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544" name="Straight Connector 533">
            <a:extLst>
              <a:ext uri="{FF2B5EF4-FFF2-40B4-BE49-F238E27FC236}">
                <a16:creationId xmlns:a16="http://schemas.microsoft.com/office/drawing/2014/main" id="{2C7248F0-829D-7A9C-2E18-F182DDC8F4E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45" name="Straight Connector 535">
            <a:extLst>
              <a:ext uri="{FF2B5EF4-FFF2-40B4-BE49-F238E27FC236}">
                <a16:creationId xmlns:a16="http://schemas.microsoft.com/office/drawing/2014/main" id="{082CCDDF-5DF7-C92B-62BB-35BCD2D30B5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46" name="Straight Connector 537">
            <a:extLst>
              <a:ext uri="{FF2B5EF4-FFF2-40B4-BE49-F238E27FC236}">
                <a16:creationId xmlns:a16="http://schemas.microsoft.com/office/drawing/2014/main" id="{A075CCB6-C428-FD85-A28F-A11E410E3F04}"/>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547" name="Group 1008">
          <a:extLst>
            <a:ext uri="{FF2B5EF4-FFF2-40B4-BE49-F238E27FC236}">
              <a16:creationId xmlns:a16="http://schemas.microsoft.com/office/drawing/2014/main" id="{431D6285-C1AA-465C-9776-2378C484B044}"/>
            </a:ext>
          </a:extLst>
        </xdr:cNvPr>
        <xdr:cNvGrpSpPr>
          <a:grpSpLocks/>
        </xdr:cNvGrpSpPr>
      </xdr:nvGrpSpPr>
      <xdr:grpSpPr bwMode="auto">
        <a:xfrm>
          <a:off x="1143000" y="25574625"/>
          <a:ext cx="0" cy="104775"/>
          <a:chOff x="5475762" y="47760700"/>
          <a:chExt cx="314325" cy="230209"/>
        </a:xfrm>
      </xdr:grpSpPr>
      <xdr:cxnSp macro="">
        <xdr:nvCxnSpPr>
          <xdr:cNvPr id="3548" name="Straight Connector 3547">
            <a:extLst>
              <a:ext uri="{FF2B5EF4-FFF2-40B4-BE49-F238E27FC236}">
                <a16:creationId xmlns:a16="http://schemas.microsoft.com/office/drawing/2014/main" id="{40163756-A899-2D5E-4E4E-64B9A13D2320}"/>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549" name="Straight Connector 529">
            <a:extLst>
              <a:ext uri="{FF2B5EF4-FFF2-40B4-BE49-F238E27FC236}">
                <a16:creationId xmlns:a16="http://schemas.microsoft.com/office/drawing/2014/main" id="{5B447612-B3A7-7C9E-FA8A-E5182E5A0EF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550" name="Straight Connector 531">
            <a:extLst>
              <a:ext uri="{FF2B5EF4-FFF2-40B4-BE49-F238E27FC236}">
                <a16:creationId xmlns:a16="http://schemas.microsoft.com/office/drawing/2014/main" id="{E4EE0C91-3C49-1F9F-CDCF-84F15E5110D9}"/>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551" name="Straight Connector 533">
            <a:extLst>
              <a:ext uri="{FF2B5EF4-FFF2-40B4-BE49-F238E27FC236}">
                <a16:creationId xmlns:a16="http://schemas.microsoft.com/office/drawing/2014/main" id="{20BB051C-BD0F-6607-5A7A-2D47E832CB4C}"/>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52" name="Straight Connector 535">
            <a:extLst>
              <a:ext uri="{FF2B5EF4-FFF2-40B4-BE49-F238E27FC236}">
                <a16:creationId xmlns:a16="http://schemas.microsoft.com/office/drawing/2014/main" id="{229F0146-CE93-B449-2CDE-231803BB6C0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53" name="Straight Connector 537">
            <a:extLst>
              <a:ext uri="{FF2B5EF4-FFF2-40B4-BE49-F238E27FC236}">
                <a16:creationId xmlns:a16="http://schemas.microsoft.com/office/drawing/2014/main" id="{CF72C103-9C57-04CF-6B6B-2F3AD1C284C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554" name="Group 1008">
          <a:extLst>
            <a:ext uri="{FF2B5EF4-FFF2-40B4-BE49-F238E27FC236}">
              <a16:creationId xmlns:a16="http://schemas.microsoft.com/office/drawing/2014/main" id="{3E1877CA-BD78-4856-B1A7-65AB6FBE2B49}"/>
            </a:ext>
          </a:extLst>
        </xdr:cNvPr>
        <xdr:cNvGrpSpPr>
          <a:grpSpLocks/>
        </xdr:cNvGrpSpPr>
      </xdr:nvGrpSpPr>
      <xdr:grpSpPr bwMode="auto">
        <a:xfrm>
          <a:off x="1143000" y="25574625"/>
          <a:ext cx="0" cy="104775"/>
          <a:chOff x="5475762" y="47760700"/>
          <a:chExt cx="314325" cy="230209"/>
        </a:xfrm>
      </xdr:grpSpPr>
      <xdr:cxnSp macro="">
        <xdr:nvCxnSpPr>
          <xdr:cNvPr id="3555" name="Straight Connector 3554">
            <a:extLst>
              <a:ext uri="{FF2B5EF4-FFF2-40B4-BE49-F238E27FC236}">
                <a16:creationId xmlns:a16="http://schemas.microsoft.com/office/drawing/2014/main" id="{B0CA3615-D0A7-FBD3-27D6-CB325449630E}"/>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556" name="Straight Connector 529">
            <a:extLst>
              <a:ext uri="{FF2B5EF4-FFF2-40B4-BE49-F238E27FC236}">
                <a16:creationId xmlns:a16="http://schemas.microsoft.com/office/drawing/2014/main" id="{C682AB42-C810-DDD5-B900-FF955CF3FF2E}"/>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557" name="Straight Connector 531">
            <a:extLst>
              <a:ext uri="{FF2B5EF4-FFF2-40B4-BE49-F238E27FC236}">
                <a16:creationId xmlns:a16="http://schemas.microsoft.com/office/drawing/2014/main" id="{7446EF6C-EFD4-1ED2-4C8A-5F27EF626D02}"/>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558" name="Straight Connector 533">
            <a:extLst>
              <a:ext uri="{FF2B5EF4-FFF2-40B4-BE49-F238E27FC236}">
                <a16:creationId xmlns:a16="http://schemas.microsoft.com/office/drawing/2014/main" id="{FD125CC0-FF4D-0F6C-4347-A09E76AAEFE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59" name="Straight Connector 535">
            <a:extLst>
              <a:ext uri="{FF2B5EF4-FFF2-40B4-BE49-F238E27FC236}">
                <a16:creationId xmlns:a16="http://schemas.microsoft.com/office/drawing/2014/main" id="{AC44BFA0-B612-B358-2EFE-252CB0F13E8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60" name="Straight Connector 537">
            <a:extLst>
              <a:ext uri="{FF2B5EF4-FFF2-40B4-BE49-F238E27FC236}">
                <a16:creationId xmlns:a16="http://schemas.microsoft.com/office/drawing/2014/main" id="{00CD91EA-0B9C-BDA5-EC2E-A5FEFFE1C1C4}"/>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561" name="Group 1008">
          <a:extLst>
            <a:ext uri="{FF2B5EF4-FFF2-40B4-BE49-F238E27FC236}">
              <a16:creationId xmlns:a16="http://schemas.microsoft.com/office/drawing/2014/main" id="{0435B566-47F5-46C2-9814-C75E6BC21C77}"/>
            </a:ext>
          </a:extLst>
        </xdr:cNvPr>
        <xdr:cNvGrpSpPr>
          <a:grpSpLocks/>
        </xdr:cNvGrpSpPr>
      </xdr:nvGrpSpPr>
      <xdr:grpSpPr bwMode="auto">
        <a:xfrm>
          <a:off x="1143000" y="25574625"/>
          <a:ext cx="0" cy="104775"/>
          <a:chOff x="5475762" y="47760700"/>
          <a:chExt cx="314325" cy="230209"/>
        </a:xfrm>
      </xdr:grpSpPr>
      <xdr:cxnSp macro="">
        <xdr:nvCxnSpPr>
          <xdr:cNvPr id="3562" name="Straight Connector 3561">
            <a:extLst>
              <a:ext uri="{FF2B5EF4-FFF2-40B4-BE49-F238E27FC236}">
                <a16:creationId xmlns:a16="http://schemas.microsoft.com/office/drawing/2014/main" id="{EBBA1E42-6482-9D08-2CBA-F097FE589A8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563" name="Straight Connector 529">
            <a:extLst>
              <a:ext uri="{FF2B5EF4-FFF2-40B4-BE49-F238E27FC236}">
                <a16:creationId xmlns:a16="http://schemas.microsoft.com/office/drawing/2014/main" id="{AAE8B59F-0F9E-3733-EE7C-48E0F92960D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564" name="Straight Connector 531">
            <a:extLst>
              <a:ext uri="{FF2B5EF4-FFF2-40B4-BE49-F238E27FC236}">
                <a16:creationId xmlns:a16="http://schemas.microsoft.com/office/drawing/2014/main" id="{DEDB433C-0A4C-2D86-2065-2B89C60F511E}"/>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565" name="Straight Connector 533">
            <a:extLst>
              <a:ext uri="{FF2B5EF4-FFF2-40B4-BE49-F238E27FC236}">
                <a16:creationId xmlns:a16="http://schemas.microsoft.com/office/drawing/2014/main" id="{AD88C855-25E2-4212-7D07-5F623B2849DB}"/>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66" name="Straight Connector 535">
            <a:extLst>
              <a:ext uri="{FF2B5EF4-FFF2-40B4-BE49-F238E27FC236}">
                <a16:creationId xmlns:a16="http://schemas.microsoft.com/office/drawing/2014/main" id="{594B52DA-DB04-C3C6-E4B9-34C90CAE976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67" name="Straight Connector 537">
            <a:extLst>
              <a:ext uri="{FF2B5EF4-FFF2-40B4-BE49-F238E27FC236}">
                <a16:creationId xmlns:a16="http://schemas.microsoft.com/office/drawing/2014/main" id="{A65D70BF-9E04-0205-1835-7B9662DCD83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568" name="Group 1008">
          <a:extLst>
            <a:ext uri="{FF2B5EF4-FFF2-40B4-BE49-F238E27FC236}">
              <a16:creationId xmlns:a16="http://schemas.microsoft.com/office/drawing/2014/main" id="{EFE0D084-510F-4954-8377-5D23AEAB03D3}"/>
            </a:ext>
          </a:extLst>
        </xdr:cNvPr>
        <xdr:cNvGrpSpPr>
          <a:grpSpLocks/>
        </xdr:cNvGrpSpPr>
      </xdr:nvGrpSpPr>
      <xdr:grpSpPr bwMode="auto">
        <a:xfrm>
          <a:off x="1143000" y="25574625"/>
          <a:ext cx="0" cy="104775"/>
          <a:chOff x="5475762" y="47760700"/>
          <a:chExt cx="314325" cy="230209"/>
        </a:xfrm>
      </xdr:grpSpPr>
      <xdr:cxnSp macro="">
        <xdr:nvCxnSpPr>
          <xdr:cNvPr id="3569" name="Straight Connector 3568">
            <a:extLst>
              <a:ext uri="{FF2B5EF4-FFF2-40B4-BE49-F238E27FC236}">
                <a16:creationId xmlns:a16="http://schemas.microsoft.com/office/drawing/2014/main" id="{50D94720-0A31-0866-2C2D-8D77C781E3A6}"/>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570" name="Straight Connector 529">
            <a:extLst>
              <a:ext uri="{FF2B5EF4-FFF2-40B4-BE49-F238E27FC236}">
                <a16:creationId xmlns:a16="http://schemas.microsoft.com/office/drawing/2014/main" id="{5342AAC7-5BB8-918A-BE47-A7AAF392669B}"/>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571" name="Straight Connector 531">
            <a:extLst>
              <a:ext uri="{FF2B5EF4-FFF2-40B4-BE49-F238E27FC236}">
                <a16:creationId xmlns:a16="http://schemas.microsoft.com/office/drawing/2014/main" id="{2620F9F7-200A-176B-5F6A-E3E3A1E17E3B}"/>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572" name="Straight Connector 533">
            <a:extLst>
              <a:ext uri="{FF2B5EF4-FFF2-40B4-BE49-F238E27FC236}">
                <a16:creationId xmlns:a16="http://schemas.microsoft.com/office/drawing/2014/main" id="{AB1C7D32-418D-0C73-A9B7-0ED3A1AF0E7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73" name="Straight Connector 535">
            <a:extLst>
              <a:ext uri="{FF2B5EF4-FFF2-40B4-BE49-F238E27FC236}">
                <a16:creationId xmlns:a16="http://schemas.microsoft.com/office/drawing/2014/main" id="{53EDFA84-1B3B-F258-C2FB-CABD7B5C6AD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74" name="Straight Connector 537">
            <a:extLst>
              <a:ext uri="{FF2B5EF4-FFF2-40B4-BE49-F238E27FC236}">
                <a16:creationId xmlns:a16="http://schemas.microsoft.com/office/drawing/2014/main" id="{08FDEE71-0478-685A-709E-3FC6309E55A3}"/>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575" name="Group 1008">
          <a:extLst>
            <a:ext uri="{FF2B5EF4-FFF2-40B4-BE49-F238E27FC236}">
              <a16:creationId xmlns:a16="http://schemas.microsoft.com/office/drawing/2014/main" id="{981C31FD-D97F-4C04-AC87-BD510D3E89D8}"/>
            </a:ext>
          </a:extLst>
        </xdr:cNvPr>
        <xdr:cNvGrpSpPr>
          <a:grpSpLocks/>
        </xdr:cNvGrpSpPr>
      </xdr:nvGrpSpPr>
      <xdr:grpSpPr bwMode="auto">
        <a:xfrm>
          <a:off x="1143000" y="25574625"/>
          <a:ext cx="0" cy="104775"/>
          <a:chOff x="5475762" y="47760700"/>
          <a:chExt cx="314325" cy="230209"/>
        </a:xfrm>
      </xdr:grpSpPr>
      <xdr:cxnSp macro="">
        <xdr:nvCxnSpPr>
          <xdr:cNvPr id="3576" name="Straight Connector 3575">
            <a:extLst>
              <a:ext uri="{FF2B5EF4-FFF2-40B4-BE49-F238E27FC236}">
                <a16:creationId xmlns:a16="http://schemas.microsoft.com/office/drawing/2014/main" id="{03839127-7451-CC51-2E7D-2764AC3933D2}"/>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577" name="Straight Connector 529">
            <a:extLst>
              <a:ext uri="{FF2B5EF4-FFF2-40B4-BE49-F238E27FC236}">
                <a16:creationId xmlns:a16="http://schemas.microsoft.com/office/drawing/2014/main" id="{5266B467-A603-564B-AC07-8543B159E0D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578" name="Straight Connector 531">
            <a:extLst>
              <a:ext uri="{FF2B5EF4-FFF2-40B4-BE49-F238E27FC236}">
                <a16:creationId xmlns:a16="http://schemas.microsoft.com/office/drawing/2014/main" id="{5C2691B6-5E80-B6FC-4772-962B04BCF6F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579" name="Straight Connector 533">
            <a:extLst>
              <a:ext uri="{FF2B5EF4-FFF2-40B4-BE49-F238E27FC236}">
                <a16:creationId xmlns:a16="http://schemas.microsoft.com/office/drawing/2014/main" id="{8D4BD020-E338-D3EF-664F-F503ED62084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80" name="Straight Connector 535">
            <a:extLst>
              <a:ext uri="{FF2B5EF4-FFF2-40B4-BE49-F238E27FC236}">
                <a16:creationId xmlns:a16="http://schemas.microsoft.com/office/drawing/2014/main" id="{4DCF930C-979E-2008-1C81-337A62BD5C8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81" name="Straight Connector 537">
            <a:extLst>
              <a:ext uri="{FF2B5EF4-FFF2-40B4-BE49-F238E27FC236}">
                <a16:creationId xmlns:a16="http://schemas.microsoft.com/office/drawing/2014/main" id="{129510ED-B5E8-95AC-2A4E-A48013AC4AE1}"/>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582" name="Group 1008">
          <a:extLst>
            <a:ext uri="{FF2B5EF4-FFF2-40B4-BE49-F238E27FC236}">
              <a16:creationId xmlns:a16="http://schemas.microsoft.com/office/drawing/2014/main" id="{EB4277CA-6053-43C3-9574-FAC9D813EA7F}"/>
            </a:ext>
          </a:extLst>
        </xdr:cNvPr>
        <xdr:cNvGrpSpPr>
          <a:grpSpLocks/>
        </xdr:cNvGrpSpPr>
      </xdr:nvGrpSpPr>
      <xdr:grpSpPr bwMode="auto">
        <a:xfrm>
          <a:off x="1143000" y="25574625"/>
          <a:ext cx="0" cy="104775"/>
          <a:chOff x="5475762" y="47760700"/>
          <a:chExt cx="314325" cy="230209"/>
        </a:xfrm>
      </xdr:grpSpPr>
      <xdr:cxnSp macro="">
        <xdr:nvCxnSpPr>
          <xdr:cNvPr id="3583" name="Straight Connector 3582">
            <a:extLst>
              <a:ext uri="{FF2B5EF4-FFF2-40B4-BE49-F238E27FC236}">
                <a16:creationId xmlns:a16="http://schemas.microsoft.com/office/drawing/2014/main" id="{483F148E-3FC6-F311-4878-C2AED0335804}"/>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584" name="Straight Connector 529">
            <a:extLst>
              <a:ext uri="{FF2B5EF4-FFF2-40B4-BE49-F238E27FC236}">
                <a16:creationId xmlns:a16="http://schemas.microsoft.com/office/drawing/2014/main" id="{B8420047-928F-2788-3F43-5191ED900C39}"/>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585" name="Straight Connector 531">
            <a:extLst>
              <a:ext uri="{FF2B5EF4-FFF2-40B4-BE49-F238E27FC236}">
                <a16:creationId xmlns:a16="http://schemas.microsoft.com/office/drawing/2014/main" id="{242FF8DA-0521-EE1D-9388-0938206E1D6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586" name="Straight Connector 533">
            <a:extLst>
              <a:ext uri="{FF2B5EF4-FFF2-40B4-BE49-F238E27FC236}">
                <a16:creationId xmlns:a16="http://schemas.microsoft.com/office/drawing/2014/main" id="{10BBCA4E-EF67-1E26-539A-E49CC8BB5F9F}"/>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87" name="Straight Connector 535">
            <a:extLst>
              <a:ext uri="{FF2B5EF4-FFF2-40B4-BE49-F238E27FC236}">
                <a16:creationId xmlns:a16="http://schemas.microsoft.com/office/drawing/2014/main" id="{AE41E025-43CE-B73C-D7B9-411C4FF62FD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88" name="Straight Connector 537">
            <a:extLst>
              <a:ext uri="{FF2B5EF4-FFF2-40B4-BE49-F238E27FC236}">
                <a16:creationId xmlns:a16="http://schemas.microsoft.com/office/drawing/2014/main" id="{0DDD3882-DAF0-FE2A-F87F-6CE7F1F03AF5}"/>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589" name="Group 1008">
          <a:extLst>
            <a:ext uri="{FF2B5EF4-FFF2-40B4-BE49-F238E27FC236}">
              <a16:creationId xmlns:a16="http://schemas.microsoft.com/office/drawing/2014/main" id="{DA2D948D-12BA-4EFB-BBF0-A5539F0298F1}"/>
            </a:ext>
          </a:extLst>
        </xdr:cNvPr>
        <xdr:cNvGrpSpPr>
          <a:grpSpLocks/>
        </xdr:cNvGrpSpPr>
      </xdr:nvGrpSpPr>
      <xdr:grpSpPr bwMode="auto">
        <a:xfrm>
          <a:off x="1143000" y="25574625"/>
          <a:ext cx="0" cy="104775"/>
          <a:chOff x="5475762" y="47760700"/>
          <a:chExt cx="314325" cy="230209"/>
        </a:xfrm>
      </xdr:grpSpPr>
      <xdr:cxnSp macro="">
        <xdr:nvCxnSpPr>
          <xdr:cNvPr id="3590" name="Straight Connector 3589">
            <a:extLst>
              <a:ext uri="{FF2B5EF4-FFF2-40B4-BE49-F238E27FC236}">
                <a16:creationId xmlns:a16="http://schemas.microsoft.com/office/drawing/2014/main" id="{F56BFD24-F5BC-8F32-F325-A8502E4D0E7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591" name="Straight Connector 529">
            <a:extLst>
              <a:ext uri="{FF2B5EF4-FFF2-40B4-BE49-F238E27FC236}">
                <a16:creationId xmlns:a16="http://schemas.microsoft.com/office/drawing/2014/main" id="{1FE5CF45-0102-5E99-20BA-4C6402F47CA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592" name="Straight Connector 531">
            <a:extLst>
              <a:ext uri="{FF2B5EF4-FFF2-40B4-BE49-F238E27FC236}">
                <a16:creationId xmlns:a16="http://schemas.microsoft.com/office/drawing/2014/main" id="{36AE22AC-E0D4-5A38-95B7-45F1FCF03A48}"/>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593" name="Straight Connector 533">
            <a:extLst>
              <a:ext uri="{FF2B5EF4-FFF2-40B4-BE49-F238E27FC236}">
                <a16:creationId xmlns:a16="http://schemas.microsoft.com/office/drawing/2014/main" id="{D333F5EB-45DD-7684-3393-F866AB7CEF2E}"/>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94" name="Straight Connector 535">
            <a:extLst>
              <a:ext uri="{FF2B5EF4-FFF2-40B4-BE49-F238E27FC236}">
                <a16:creationId xmlns:a16="http://schemas.microsoft.com/office/drawing/2014/main" id="{5370E7E0-C02C-306D-61DA-1FBE4313A887}"/>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595" name="Straight Connector 537">
            <a:extLst>
              <a:ext uri="{FF2B5EF4-FFF2-40B4-BE49-F238E27FC236}">
                <a16:creationId xmlns:a16="http://schemas.microsoft.com/office/drawing/2014/main" id="{0728BDC8-D82F-6015-7295-889AD7D28EB7}"/>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596" name="Group 1008">
          <a:extLst>
            <a:ext uri="{FF2B5EF4-FFF2-40B4-BE49-F238E27FC236}">
              <a16:creationId xmlns:a16="http://schemas.microsoft.com/office/drawing/2014/main" id="{FE9769FD-5C6D-4B15-9D03-F0396F539B9E}"/>
            </a:ext>
          </a:extLst>
        </xdr:cNvPr>
        <xdr:cNvGrpSpPr>
          <a:grpSpLocks/>
        </xdr:cNvGrpSpPr>
      </xdr:nvGrpSpPr>
      <xdr:grpSpPr bwMode="auto">
        <a:xfrm>
          <a:off x="1143000" y="25574625"/>
          <a:ext cx="0" cy="104775"/>
          <a:chOff x="5475762" y="47760700"/>
          <a:chExt cx="314325" cy="230209"/>
        </a:xfrm>
      </xdr:grpSpPr>
      <xdr:cxnSp macro="">
        <xdr:nvCxnSpPr>
          <xdr:cNvPr id="3597" name="Straight Connector 3596">
            <a:extLst>
              <a:ext uri="{FF2B5EF4-FFF2-40B4-BE49-F238E27FC236}">
                <a16:creationId xmlns:a16="http://schemas.microsoft.com/office/drawing/2014/main" id="{A31E0FBD-438D-3B71-C97D-880515653AD9}"/>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598" name="Straight Connector 529">
            <a:extLst>
              <a:ext uri="{FF2B5EF4-FFF2-40B4-BE49-F238E27FC236}">
                <a16:creationId xmlns:a16="http://schemas.microsoft.com/office/drawing/2014/main" id="{41CBF123-EC70-FBB8-5640-B8745309E4A8}"/>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599" name="Straight Connector 531">
            <a:extLst>
              <a:ext uri="{FF2B5EF4-FFF2-40B4-BE49-F238E27FC236}">
                <a16:creationId xmlns:a16="http://schemas.microsoft.com/office/drawing/2014/main" id="{6720EAF1-C135-6A1E-9BFA-5D84CD81C80A}"/>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600" name="Straight Connector 533">
            <a:extLst>
              <a:ext uri="{FF2B5EF4-FFF2-40B4-BE49-F238E27FC236}">
                <a16:creationId xmlns:a16="http://schemas.microsoft.com/office/drawing/2014/main" id="{D13D5B8A-E19F-2FF2-98A9-9D558F8A9644}"/>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601" name="Straight Connector 535">
            <a:extLst>
              <a:ext uri="{FF2B5EF4-FFF2-40B4-BE49-F238E27FC236}">
                <a16:creationId xmlns:a16="http://schemas.microsoft.com/office/drawing/2014/main" id="{1EFBCDEA-C105-39D0-BF6E-6A4590CAD6F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602" name="Straight Connector 537">
            <a:extLst>
              <a:ext uri="{FF2B5EF4-FFF2-40B4-BE49-F238E27FC236}">
                <a16:creationId xmlns:a16="http://schemas.microsoft.com/office/drawing/2014/main" id="{9772F383-E776-D299-FE08-8D7E6947BC82}"/>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603" name="Group 1008">
          <a:extLst>
            <a:ext uri="{FF2B5EF4-FFF2-40B4-BE49-F238E27FC236}">
              <a16:creationId xmlns:a16="http://schemas.microsoft.com/office/drawing/2014/main" id="{6E6BD9EB-0681-4613-A3F1-D0B0C31B28F6}"/>
            </a:ext>
          </a:extLst>
        </xdr:cNvPr>
        <xdr:cNvGrpSpPr>
          <a:grpSpLocks/>
        </xdr:cNvGrpSpPr>
      </xdr:nvGrpSpPr>
      <xdr:grpSpPr bwMode="auto">
        <a:xfrm>
          <a:off x="1143000" y="25574625"/>
          <a:ext cx="0" cy="104775"/>
          <a:chOff x="5475762" y="47760700"/>
          <a:chExt cx="314325" cy="230209"/>
        </a:xfrm>
      </xdr:grpSpPr>
      <xdr:cxnSp macro="">
        <xdr:nvCxnSpPr>
          <xdr:cNvPr id="3604" name="Straight Connector 3603">
            <a:extLst>
              <a:ext uri="{FF2B5EF4-FFF2-40B4-BE49-F238E27FC236}">
                <a16:creationId xmlns:a16="http://schemas.microsoft.com/office/drawing/2014/main" id="{8D47B564-B38B-710D-2BC9-F4E890847A45}"/>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605" name="Straight Connector 529">
            <a:extLst>
              <a:ext uri="{FF2B5EF4-FFF2-40B4-BE49-F238E27FC236}">
                <a16:creationId xmlns:a16="http://schemas.microsoft.com/office/drawing/2014/main" id="{3A54DD50-2069-99AB-380B-A7414BAA21E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606" name="Straight Connector 531">
            <a:extLst>
              <a:ext uri="{FF2B5EF4-FFF2-40B4-BE49-F238E27FC236}">
                <a16:creationId xmlns:a16="http://schemas.microsoft.com/office/drawing/2014/main" id="{4B6BD85D-6448-0E88-CF9D-FCFE95B9A953}"/>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607" name="Straight Connector 533">
            <a:extLst>
              <a:ext uri="{FF2B5EF4-FFF2-40B4-BE49-F238E27FC236}">
                <a16:creationId xmlns:a16="http://schemas.microsoft.com/office/drawing/2014/main" id="{80184265-D376-2292-7A27-ADE91040097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608" name="Straight Connector 535">
            <a:extLst>
              <a:ext uri="{FF2B5EF4-FFF2-40B4-BE49-F238E27FC236}">
                <a16:creationId xmlns:a16="http://schemas.microsoft.com/office/drawing/2014/main" id="{68FF2D89-32F6-6DA6-7489-8553321E917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609" name="Straight Connector 537">
            <a:extLst>
              <a:ext uri="{FF2B5EF4-FFF2-40B4-BE49-F238E27FC236}">
                <a16:creationId xmlns:a16="http://schemas.microsoft.com/office/drawing/2014/main" id="{DCB859D3-1DEF-9E94-D268-F3A39DB01F3C}"/>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610" name="Group 1008">
          <a:extLst>
            <a:ext uri="{FF2B5EF4-FFF2-40B4-BE49-F238E27FC236}">
              <a16:creationId xmlns:a16="http://schemas.microsoft.com/office/drawing/2014/main" id="{A00ACDAE-E9FD-4DD8-8C5C-930BC99FEC11}"/>
            </a:ext>
          </a:extLst>
        </xdr:cNvPr>
        <xdr:cNvGrpSpPr>
          <a:grpSpLocks/>
        </xdr:cNvGrpSpPr>
      </xdr:nvGrpSpPr>
      <xdr:grpSpPr bwMode="auto">
        <a:xfrm>
          <a:off x="1143000" y="25574625"/>
          <a:ext cx="0" cy="104775"/>
          <a:chOff x="5475762" y="47760700"/>
          <a:chExt cx="314325" cy="230209"/>
        </a:xfrm>
      </xdr:grpSpPr>
      <xdr:cxnSp macro="">
        <xdr:nvCxnSpPr>
          <xdr:cNvPr id="3611" name="Straight Connector 3610">
            <a:extLst>
              <a:ext uri="{FF2B5EF4-FFF2-40B4-BE49-F238E27FC236}">
                <a16:creationId xmlns:a16="http://schemas.microsoft.com/office/drawing/2014/main" id="{8E8D013F-9205-F904-80CF-2421403D74DF}"/>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612" name="Straight Connector 529">
            <a:extLst>
              <a:ext uri="{FF2B5EF4-FFF2-40B4-BE49-F238E27FC236}">
                <a16:creationId xmlns:a16="http://schemas.microsoft.com/office/drawing/2014/main" id="{76FFA833-7B93-FD49-4D24-DD39EBC3A9AD}"/>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613" name="Straight Connector 531">
            <a:extLst>
              <a:ext uri="{FF2B5EF4-FFF2-40B4-BE49-F238E27FC236}">
                <a16:creationId xmlns:a16="http://schemas.microsoft.com/office/drawing/2014/main" id="{D539A811-DE96-D727-513D-DAD094BE9B77}"/>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614" name="Straight Connector 533">
            <a:extLst>
              <a:ext uri="{FF2B5EF4-FFF2-40B4-BE49-F238E27FC236}">
                <a16:creationId xmlns:a16="http://schemas.microsoft.com/office/drawing/2014/main" id="{23D21936-BD2C-87C2-DF44-75152CDB193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615" name="Straight Connector 535">
            <a:extLst>
              <a:ext uri="{FF2B5EF4-FFF2-40B4-BE49-F238E27FC236}">
                <a16:creationId xmlns:a16="http://schemas.microsoft.com/office/drawing/2014/main" id="{F68F98B3-AB3E-FC6E-456A-AF1F95705652}"/>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616" name="Straight Connector 537">
            <a:extLst>
              <a:ext uri="{FF2B5EF4-FFF2-40B4-BE49-F238E27FC236}">
                <a16:creationId xmlns:a16="http://schemas.microsoft.com/office/drawing/2014/main" id="{A8FD11B0-F79F-F6D0-3B08-DAE9F2FD83C5}"/>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617" name="Group 1008">
          <a:extLst>
            <a:ext uri="{FF2B5EF4-FFF2-40B4-BE49-F238E27FC236}">
              <a16:creationId xmlns:a16="http://schemas.microsoft.com/office/drawing/2014/main" id="{93D3DCE4-D758-4A9B-A028-A646B71AF896}"/>
            </a:ext>
          </a:extLst>
        </xdr:cNvPr>
        <xdr:cNvGrpSpPr>
          <a:grpSpLocks/>
        </xdr:cNvGrpSpPr>
      </xdr:nvGrpSpPr>
      <xdr:grpSpPr bwMode="auto">
        <a:xfrm>
          <a:off x="1143000" y="25574625"/>
          <a:ext cx="0" cy="104775"/>
          <a:chOff x="5475762" y="47760700"/>
          <a:chExt cx="314325" cy="230209"/>
        </a:xfrm>
      </xdr:grpSpPr>
      <xdr:cxnSp macro="">
        <xdr:nvCxnSpPr>
          <xdr:cNvPr id="3618" name="Straight Connector 3617">
            <a:extLst>
              <a:ext uri="{FF2B5EF4-FFF2-40B4-BE49-F238E27FC236}">
                <a16:creationId xmlns:a16="http://schemas.microsoft.com/office/drawing/2014/main" id="{A1BC2AA8-15D1-D7FD-10B9-E6D167F6606B}"/>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619" name="Straight Connector 529">
            <a:extLst>
              <a:ext uri="{FF2B5EF4-FFF2-40B4-BE49-F238E27FC236}">
                <a16:creationId xmlns:a16="http://schemas.microsoft.com/office/drawing/2014/main" id="{559B02DA-7A13-3095-CBBD-3530C09E8102}"/>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620" name="Straight Connector 531">
            <a:extLst>
              <a:ext uri="{FF2B5EF4-FFF2-40B4-BE49-F238E27FC236}">
                <a16:creationId xmlns:a16="http://schemas.microsoft.com/office/drawing/2014/main" id="{2DE9E3CA-CAD5-092C-C77B-7400ED8163CC}"/>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621" name="Straight Connector 533">
            <a:extLst>
              <a:ext uri="{FF2B5EF4-FFF2-40B4-BE49-F238E27FC236}">
                <a16:creationId xmlns:a16="http://schemas.microsoft.com/office/drawing/2014/main" id="{0F159457-5AED-AAA4-F3CD-5A3959E3C59A}"/>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622" name="Straight Connector 535">
            <a:extLst>
              <a:ext uri="{FF2B5EF4-FFF2-40B4-BE49-F238E27FC236}">
                <a16:creationId xmlns:a16="http://schemas.microsoft.com/office/drawing/2014/main" id="{E306026C-0239-533B-97FC-A91F512A1611}"/>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623" name="Straight Connector 537">
            <a:extLst>
              <a:ext uri="{FF2B5EF4-FFF2-40B4-BE49-F238E27FC236}">
                <a16:creationId xmlns:a16="http://schemas.microsoft.com/office/drawing/2014/main" id="{752C4DE0-B617-C48F-E185-75A1BB6200E8}"/>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624" name="Group 1008">
          <a:extLst>
            <a:ext uri="{FF2B5EF4-FFF2-40B4-BE49-F238E27FC236}">
              <a16:creationId xmlns:a16="http://schemas.microsoft.com/office/drawing/2014/main" id="{B4CB2695-B5D8-4F7F-BFB7-D60AF85A0423}"/>
            </a:ext>
          </a:extLst>
        </xdr:cNvPr>
        <xdr:cNvGrpSpPr>
          <a:grpSpLocks/>
        </xdr:cNvGrpSpPr>
      </xdr:nvGrpSpPr>
      <xdr:grpSpPr bwMode="auto">
        <a:xfrm>
          <a:off x="1143000" y="25574625"/>
          <a:ext cx="0" cy="104775"/>
          <a:chOff x="5475762" y="47760700"/>
          <a:chExt cx="314325" cy="230209"/>
        </a:xfrm>
      </xdr:grpSpPr>
      <xdr:cxnSp macro="">
        <xdr:nvCxnSpPr>
          <xdr:cNvPr id="3625" name="Straight Connector 3624">
            <a:extLst>
              <a:ext uri="{FF2B5EF4-FFF2-40B4-BE49-F238E27FC236}">
                <a16:creationId xmlns:a16="http://schemas.microsoft.com/office/drawing/2014/main" id="{512A735A-B1F0-84BC-3253-72AFE950327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626" name="Straight Connector 529">
            <a:extLst>
              <a:ext uri="{FF2B5EF4-FFF2-40B4-BE49-F238E27FC236}">
                <a16:creationId xmlns:a16="http://schemas.microsoft.com/office/drawing/2014/main" id="{B5683278-8391-6C73-5589-67AD30FE6AE5}"/>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627" name="Straight Connector 531">
            <a:extLst>
              <a:ext uri="{FF2B5EF4-FFF2-40B4-BE49-F238E27FC236}">
                <a16:creationId xmlns:a16="http://schemas.microsoft.com/office/drawing/2014/main" id="{A5B2B883-C09C-D44A-C691-508A43189C7D}"/>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628" name="Straight Connector 533">
            <a:extLst>
              <a:ext uri="{FF2B5EF4-FFF2-40B4-BE49-F238E27FC236}">
                <a16:creationId xmlns:a16="http://schemas.microsoft.com/office/drawing/2014/main" id="{4210C047-6D24-0D91-61C2-844D384FB7A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629" name="Straight Connector 535">
            <a:extLst>
              <a:ext uri="{FF2B5EF4-FFF2-40B4-BE49-F238E27FC236}">
                <a16:creationId xmlns:a16="http://schemas.microsoft.com/office/drawing/2014/main" id="{461B9FAC-86DE-9DDF-E65E-4A470680CC9D}"/>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630" name="Straight Connector 537">
            <a:extLst>
              <a:ext uri="{FF2B5EF4-FFF2-40B4-BE49-F238E27FC236}">
                <a16:creationId xmlns:a16="http://schemas.microsoft.com/office/drawing/2014/main" id="{76A15BC9-5B21-BA94-8E86-9D06CF4CEA84}"/>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4</xdr:col>
      <xdr:colOff>0</xdr:colOff>
      <xdr:row>128</xdr:row>
      <xdr:rowOff>104775</xdr:rowOff>
    </xdr:from>
    <xdr:to>
      <xdr:col>4</xdr:col>
      <xdr:colOff>0</xdr:colOff>
      <xdr:row>129</xdr:row>
      <xdr:rowOff>19050</xdr:rowOff>
    </xdr:to>
    <xdr:grpSp>
      <xdr:nvGrpSpPr>
        <xdr:cNvPr id="3631" name="Group 1008">
          <a:extLst>
            <a:ext uri="{FF2B5EF4-FFF2-40B4-BE49-F238E27FC236}">
              <a16:creationId xmlns:a16="http://schemas.microsoft.com/office/drawing/2014/main" id="{73952AD9-12DF-45DC-BFA2-3A8A437501AA}"/>
            </a:ext>
          </a:extLst>
        </xdr:cNvPr>
        <xdr:cNvGrpSpPr>
          <a:grpSpLocks/>
        </xdr:cNvGrpSpPr>
      </xdr:nvGrpSpPr>
      <xdr:grpSpPr bwMode="auto">
        <a:xfrm>
          <a:off x="1143000" y="25574625"/>
          <a:ext cx="0" cy="104775"/>
          <a:chOff x="5475762" y="47760700"/>
          <a:chExt cx="314325" cy="230209"/>
        </a:xfrm>
      </xdr:grpSpPr>
      <xdr:cxnSp macro="">
        <xdr:nvCxnSpPr>
          <xdr:cNvPr id="3632" name="Straight Connector 3631">
            <a:extLst>
              <a:ext uri="{FF2B5EF4-FFF2-40B4-BE49-F238E27FC236}">
                <a16:creationId xmlns:a16="http://schemas.microsoft.com/office/drawing/2014/main" id="{8AE498E5-5CC8-E054-69E9-8E51D2E143C8}"/>
              </a:ext>
            </a:extLst>
          </xdr:cNvPr>
          <xdr:cNvCxnSpPr/>
        </xdr:nvCxnSpPr>
        <xdr:spPr bwMode="auto">
          <a:xfrm>
            <a:off x="5899417" y="47865340"/>
            <a:ext cx="0" cy="0"/>
          </a:xfrm>
          <a:prstGeom prst="line">
            <a:avLst/>
          </a:prstGeom>
          <a:grpFill/>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633" name="Straight Connector 529">
            <a:extLst>
              <a:ext uri="{FF2B5EF4-FFF2-40B4-BE49-F238E27FC236}">
                <a16:creationId xmlns:a16="http://schemas.microsoft.com/office/drawing/2014/main" id="{99CF4F11-B2A9-DC45-229F-20B7075DA6A7}"/>
              </a:ext>
            </a:extLst>
          </xdr:cNvPr>
          <xdr:cNvCxnSpPr>
            <a:cxnSpLocks noChangeShapeType="1"/>
          </xdr:cNvCxnSpPr>
        </xdr:nvCxnSpPr>
        <xdr:spPr bwMode="auto">
          <a:xfrm rot="5400000">
            <a:off x="5899417" y="47865340"/>
            <a:ext cx="0" cy="0"/>
          </a:xfrm>
          <a:prstGeom prst="line">
            <a:avLst/>
          </a:prstGeom>
          <a:grpFill/>
          <a:ln w="9525" algn="ctr">
            <a:solidFill>
              <a:srgbClr val="000000"/>
            </a:solidFill>
            <a:round/>
            <a:headEnd/>
            <a:tailEnd/>
          </a:ln>
        </xdr:spPr>
      </xdr:cxnSp>
      <xdr:cxnSp macro="">
        <xdr:nvCxnSpPr>
          <xdr:cNvPr id="3634" name="Straight Connector 531">
            <a:extLst>
              <a:ext uri="{FF2B5EF4-FFF2-40B4-BE49-F238E27FC236}">
                <a16:creationId xmlns:a16="http://schemas.microsoft.com/office/drawing/2014/main" id="{1A1CC483-8919-D268-4E41-D5CBFD0B6141}"/>
              </a:ext>
            </a:extLst>
          </xdr:cNvPr>
          <xdr:cNvCxnSpPr>
            <a:cxnSpLocks noChangeShapeType="1"/>
          </xdr:cNvCxnSpPr>
        </xdr:nvCxnSpPr>
        <xdr:spPr bwMode="auto">
          <a:xfrm>
            <a:off x="5885751" y="47865340"/>
            <a:ext cx="13666" cy="0"/>
          </a:xfrm>
          <a:prstGeom prst="line">
            <a:avLst/>
          </a:prstGeom>
          <a:grpFill/>
          <a:ln w="9525" algn="ctr">
            <a:solidFill>
              <a:srgbClr val="000000"/>
            </a:solidFill>
            <a:round/>
            <a:headEnd/>
            <a:tailEnd/>
          </a:ln>
        </xdr:spPr>
      </xdr:cxnSp>
      <xdr:cxnSp macro="">
        <xdr:nvCxnSpPr>
          <xdr:cNvPr id="3635" name="Straight Connector 533">
            <a:extLst>
              <a:ext uri="{FF2B5EF4-FFF2-40B4-BE49-F238E27FC236}">
                <a16:creationId xmlns:a16="http://schemas.microsoft.com/office/drawing/2014/main" id="{64E32302-8813-2E50-1216-9EACB1F09080}"/>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636" name="Straight Connector 535">
            <a:extLst>
              <a:ext uri="{FF2B5EF4-FFF2-40B4-BE49-F238E27FC236}">
                <a16:creationId xmlns:a16="http://schemas.microsoft.com/office/drawing/2014/main" id="{F824A676-3F6E-7612-FDC6-E1D2F77EB8C6}"/>
              </a:ext>
            </a:extLst>
          </xdr:cNvPr>
          <xdr:cNvCxnSpPr>
            <a:cxnSpLocks noChangeShapeType="1"/>
          </xdr:cNvCxnSpPr>
        </xdr:nvCxnSpPr>
        <xdr:spPr bwMode="auto">
          <a:xfrm flipV="1">
            <a:off x="5899417" y="47865340"/>
            <a:ext cx="0" cy="0"/>
          </a:xfrm>
          <a:prstGeom prst="line">
            <a:avLst/>
          </a:prstGeom>
          <a:grpFill/>
          <a:ln w="9525" algn="ctr">
            <a:solidFill>
              <a:srgbClr val="000000"/>
            </a:solidFill>
            <a:round/>
            <a:headEnd/>
            <a:tailEnd/>
          </a:ln>
        </xdr:spPr>
      </xdr:cxnSp>
      <xdr:cxnSp macro="">
        <xdr:nvCxnSpPr>
          <xdr:cNvPr id="3637" name="Straight Connector 537">
            <a:extLst>
              <a:ext uri="{FF2B5EF4-FFF2-40B4-BE49-F238E27FC236}">
                <a16:creationId xmlns:a16="http://schemas.microsoft.com/office/drawing/2014/main" id="{EF934557-12A6-0193-5E9E-4759AFC12CDE}"/>
              </a:ext>
            </a:extLst>
          </xdr:cNvPr>
          <xdr:cNvCxnSpPr>
            <a:cxnSpLocks noChangeShapeType="1"/>
          </xdr:cNvCxnSpPr>
        </xdr:nvCxnSpPr>
        <xdr:spPr bwMode="auto">
          <a:xfrm>
            <a:off x="5899417" y="47865340"/>
            <a:ext cx="0" cy="0"/>
          </a:xfrm>
          <a:prstGeom prst="line">
            <a:avLst/>
          </a:prstGeom>
          <a:grpFill/>
          <a:ln w="9525" algn="ctr">
            <a:solidFill>
              <a:srgbClr val="000000"/>
            </a:solidFill>
            <a:round/>
            <a:headEnd/>
            <a:tailEnd/>
          </a:ln>
        </xdr:spPr>
      </xdr:cxnSp>
    </xdr:grpSp>
    <xdr:clientData/>
  </xdr:twoCellAnchor>
  <xdr:twoCellAnchor>
    <xdr:from>
      <xdr:col>8</xdr:col>
      <xdr:colOff>0</xdr:colOff>
      <xdr:row>125</xdr:row>
      <xdr:rowOff>57150</xdr:rowOff>
    </xdr:from>
    <xdr:to>
      <xdr:col>9</xdr:col>
      <xdr:colOff>0</xdr:colOff>
      <xdr:row>127</xdr:row>
      <xdr:rowOff>0</xdr:rowOff>
    </xdr:to>
    <xdr:sp macro="" textlink="">
      <xdr:nvSpPr>
        <xdr:cNvPr id="3650" name="AutoShape 46">
          <a:extLst>
            <a:ext uri="{FF2B5EF4-FFF2-40B4-BE49-F238E27FC236}">
              <a16:creationId xmlns:a16="http://schemas.microsoft.com/office/drawing/2014/main" id="{EC1B6DD7-994B-4E7A-A443-235B80FD33F2}"/>
            </a:ext>
          </a:extLst>
        </xdr:cNvPr>
        <xdr:cNvSpPr>
          <a:spLocks noChangeArrowheads="1"/>
        </xdr:cNvSpPr>
      </xdr:nvSpPr>
      <xdr:spPr bwMode="auto">
        <a:xfrm>
          <a:off x="3058583" y="23224067"/>
          <a:ext cx="338667"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125</xdr:row>
      <xdr:rowOff>57150</xdr:rowOff>
    </xdr:from>
    <xdr:to>
      <xdr:col>11</xdr:col>
      <xdr:colOff>0</xdr:colOff>
      <xdr:row>127</xdr:row>
      <xdr:rowOff>0</xdr:rowOff>
    </xdr:to>
    <xdr:sp macro="" textlink="">
      <xdr:nvSpPr>
        <xdr:cNvPr id="3651" name="AutoShape 46">
          <a:extLst>
            <a:ext uri="{FF2B5EF4-FFF2-40B4-BE49-F238E27FC236}">
              <a16:creationId xmlns:a16="http://schemas.microsoft.com/office/drawing/2014/main" id="{58E0D369-4FC0-49D0-94B5-5ABCBD99D6DF}"/>
            </a:ext>
          </a:extLst>
        </xdr:cNvPr>
        <xdr:cNvSpPr>
          <a:spLocks noChangeArrowheads="1"/>
        </xdr:cNvSpPr>
      </xdr:nvSpPr>
      <xdr:spPr bwMode="auto">
        <a:xfrm>
          <a:off x="3683000" y="23224067"/>
          <a:ext cx="338667"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285749</xdr:colOff>
      <xdr:row>124</xdr:row>
      <xdr:rowOff>116416</xdr:rowOff>
    </xdr:from>
    <xdr:to>
      <xdr:col>13</xdr:col>
      <xdr:colOff>0</xdr:colOff>
      <xdr:row>126</xdr:row>
      <xdr:rowOff>190499</xdr:rowOff>
    </xdr:to>
    <xdr:sp macro="" textlink="">
      <xdr:nvSpPr>
        <xdr:cNvPr id="3652" name="AutoShape 46">
          <a:extLst>
            <a:ext uri="{FF2B5EF4-FFF2-40B4-BE49-F238E27FC236}">
              <a16:creationId xmlns:a16="http://schemas.microsoft.com/office/drawing/2014/main" id="{ED003838-2E8F-4F42-9EDE-994C74EBC115}"/>
            </a:ext>
          </a:extLst>
        </xdr:cNvPr>
        <xdr:cNvSpPr>
          <a:spLocks noChangeArrowheads="1"/>
        </xdr:cNvSpPr>
      </xdr:nvSpPr>
      <xdr:spPr bwMode="auto">
        <a:xfrm>
          <a:off x="3831166" y="24680333"/>
          <a:ext cx="338667" cy="455083"/>
        </a:xfrm>
        <a:prstGeom prst="triangle">
          <a:avLst>
            <a:gd name="adj" fmla="val 50000"/>
          </a:avLst>
        </a:prstGeom>
        <a:solidFill>
          <a:schemeClr val="tx1"/>
        </a:solidFill>
        <a:ln w="9525">
          <a:solidFill>
            <a:srgbClr val="000000"/>
          </a:solidFill>
          <a:miter lim="800000"/>
          <a:headEnd/>
          <a:tailEnd/>
        </a:ln>
      </xdr:spPr>
    </xdr:sp>
    <xdr:clientData/>
  </xdr:twoCellAnchor>
  <xdr:twoCellAnchor>
    <xdr:from>
      <xdr:col>6</xdr:col>
      <xdr:colOff>0</xdr:colOff>
      <xdr:row>125</xdr:row>
      <xdr:rowOff>57150</xdr:rowOff>
    </xdr:from>
    <xdr:to>
      <xdr:col>7</xdr:col>
      <xdr:colOff>0</xdr:colOff>
      <xdr:row>127</xdr:row>
      <xdr:rowOff>0</xdr:rowOff>
    </xdr:to>
    <xdr:sp macro="" textlink="">
      <xdr:nvSpPr>
        <xdr:cNvPr id="3653" name="AutoShape 46">
          <a:extLst>
            <a:ext uri="{FF2B5EF4-FFF2-40B4-BE49-F238E27FC236}">
              <a16:creationId xmlns:a16="http://schemas.microsoft.com/office/drawing/2014/main" id="{4E0BA6D7-24BC-4C11-ACAE-F61C9CAF6D41}"/>
            </a:ext>
          </a:extLst>
        </xdr:cNvPr>
        <xdr:cNvSpPr>
          <a:spLocks noChangeArrowheads="1"/>
        </xdr:cNvSpPr>
      </xdr:nvSpPr>
      <xdr:spPr bwMode="auto">
        <a:xfrm>
          <a:off x="2434167" y="23224067"/>
          <a:ext cx="338666"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xdr:col>
      <xdr:colOff>0</xdr:colOff>
      <xdr:row>125</xdr:row>
      <xdr:rowOff>57150</xdr:rowOff>
    </xdr:from>
    <xdr:to>
      <xdr:col>5</xdr:col>
      <xdr:colOff>0</xdr:colOff>
      <xdr:row>127</xdr:row>
      <xdr:rowOff>0</xdr:rowOff>
    </xdr:to>
    <xdr:sp macro="" textlink="">
      <xdr:nvSpPr>
        <xdr:cNvPr id="3654" name="AutoShape 46">
          <a:extLst>
            <a:ext uri="{FF2B5EF4-FFF2-40B4-BE49-F238E27FC236}">
              <a16:creationId xmlns:a16="http://schemas.microsoft.com/office/drawing/2014/main" id="{672A1762-C969-47A0-AB79-AD5B4E49DBD0}"/>
            </a:ext>
          </a:extLst>
        </xdr:cNvPr>
        <xdr:cNvSpPr>
          <a:spLocks noChangeArrowheads="1"/>
        </xdr:cNvSpPr>
      </xdr:nvSpPr>
      <xdr:spPr bwMode="auto">
        <a:xfrm>
          <a:off x="1778000" y="23224067"/>
          <a:ext cx="338667"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xdr:col>
      <xdr:colOff>0</xdr:colOff>
      <xdr:row>125</xdr:row>
      <xdr:rowOff>57150</xdr:rowOff>
    </xdr:from>
    <xdr:to>
      <xdr:col>3</xdr:col>
      <xdr:colOff>0</xdr:colOff>
      <xdr:row>127</xdr:row>
      <xdr:rowOff>0</xdr:rowOff>
    </xdr:to>
    <xdr:sp macro="" textlink="">
      <xdr:nvSpPr>
        <xdr:cNvPr id="3655" name="AutoShape 46">
          <a:extLst>
            <a:ext uri="{FF2B5EF4-FFF2-40B4-BE49-F238E27FC236}">
              <a16:creationId xmlns:a16="http://schemas.microsoft.com/office/drawing/2014/main" id="{4D6FEA63-8204-418C-8D9F-279BF7C2DB58}"/>
            </a:ext>
          </a:extLst>
        </xdr:cNvPr>
        <xdr:cNvSpPr>
          <a:spLocks noChangeArrowheads="1"/>
        </xdr:cNvSpPr>
      </xdr:nvSpPr>
      <xdr:spPr bwMode="auto">
        <a:xfrm>
          <a:off x="1153583" y="23224067"/>
          <a:ext cx="338667" cy="32385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44</xdr:col>
      <xdr:colOff>0</xdr:colOff>
      <xdr:row>116</xdr:row>
      <xdr:rowOff>169333</xdr:rowOff>
    </xdr:from>
    <xdr:to>
      <xdr:col>44</xdr:col>
      <xdr:colOff>359834</xdr:colOff>
      <xdr:row>118</xdr:row>
      <xdr:rowOff>179917</xdr:rowOff>
    </xdr:to>
    <xdr:sp macro="" textlink="">
      <xdr:nvSpPr>
        <xdr:cNvPr id="3659" name="AutoShape 46">
          <a:extLst>
            <a:ext uri="{FF2B5EF4-FFF2-40B4-BE49-F238E27FC236}">
              <a16:creationId xmlns:a16="http://schemas.microsoft.com/office/drawing/2014/main" id="{5BDBC702-2301-4ADE-8A41-A58A7D3E1C71}"/>
            </a:ext>
          </a:extLst>
        </xdr:cNvPr>
        <xdr:cNvSpPr>
          <a:spLocks noChangeArrowheads="1"/>
        </xdr:cNvSpPr>
      </xdr:nvSpPr>
      <xdr:spPr bwMode="auto">
        <a:xfrm>
          <a:off x="14012333" y="23145750"/>
          <a:ext cx="359834" cy="391584"/>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21169</xdr:colOff>
      <xdr:row>123</xdr:row>
      <xdr:rowOff>2</xdr:rowOff>
    </xdr:from>
    <xdr:to>
      <xdr:col>10</xdr:col>
      <xdr:colOff>2121</xdr:colOff>
      <xdr:row>124</xdr:row>
      <xdr:rowOff>104778</xdr:rowOff>
    </xdr:to>
    <xdr:sp macro="" textlink="">
      <xdr:nvSpPr>
        <xdr:cNvPr id="3660" name="AutoShape 1512">
          <a:extLst>
            <a:ext uri="{FF2B5EF4-FFF2-40B4-BE49-F238E27FC236}">
              <a16:creationId xmlns:a16="http://schemas.microsoft.com/office/drawing/2014/main" id="{119A32B4-59E4-4959-A92A-6896FA560339}"/>
            </a:ext>
          </a:extLst>
        </xdr:cNvPr>
        <xdr:cNvSpPr>
          <a:spLocks noChangeArrowheads="1"/>
        </xdr:cNvSpPr>
      </xdr:nvSpPr>
      <xdr:spPr bwMode="auto">
        <a:xfrm rot="6384946" flipV="1">
          <a:off x="2885549" y="24334789"/>
          <a:ext cx="295276" cy="372535"/>
        </a:xfrm>
        <a:prstGeom prst="lightningBolt">
          <a:avLst/>
        </a:prstGeom>
        <a:solidFill>
          <a:srgbClr val="FF0000"/>
        </a:solidFill>
        <a:ln w="9525">
          <a:solidFill>
            <a:srgbClr val="000000"/>
          </a:solidFill>
          <a:miter lim="800000"/>
          <a:headEnd/>
          <a:tailEnd/>
        </a:ln>
      </xdr:spPr>
    </xdr:sp>
    <xdr:clientData/>
  </xdr:twoCellAnchor>
  <xdr:twoCellAnchor>
    <xdr:from>
      <xdr:col>44</xdr:col>
      <xdr:colOff>211667</xdr:colOff>
      <xdr:row>85</xdr:row>
      <xdr:rowOff>63500</xdr:rowOff>
    </xdr:from>
    <xdr:to>
      <xdr:col>47</xdr:col>
      <xdr:colOff>42333</xdr:colOff>
      <xdr:row>86</xdr:row>
      <xdr:rowOff>21166</xdr:rowOff>
    </xdr:to>
    <xdr:sp macro="" textlink="">
      <xdr:nvSpPr>
        <xdr:cNvPr id="3455" name="Freeform 10707">
          <a:extLst>
            <a:ext uri="{FF2B5EF4-FFF2-40B4-BE49-F238E27FC236}">
              <a16:creationId xmlns:a16="http://schemas.microsoft.com/office/drawing/2014/main" id="{966CDF7C-1C46-460B-B4AD-BCA839E3553A}"/>
            </a:ext>
          </a:extLst>
        </xdr:cNvPr>
        <xdr:cNvSpPr>
          <a:spLocks/>
        </xdr:cNvSpPr>
      </xdr:nvSpPr>
      <xdr:spPr bwMode="auto">
        <a:xfrm>
          <a:off x="14372167" y="16880417"/>
          <a:ext cx="751416" cy="14816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12</xdr:col>
      <xdr:colOff>120649</xdr:colOff>
      <xdr:row>101</xdr:row>
      <xdr:rowOff>57146</xdr:rowOff>
    </xdr:from>
    <xdr:to>
      <xdr:col>14</xdr:col>
      <xdr:colOff>215899</xdr:colOff>
      <xdr:row>102</xdr:row>
      <xdr:rowOff>10580</xdr:rowOff>
    </xdr:to>
    <xdr:sp macro="" textlink="">
      <xdr:nvSpPr>
        <xdr:cNvPr id="3042" name="Freeform 10707">
          <a:extLst>
            <a:ext uri="{FF2B5EF4-FFF2-40B4-BE49-F238E27FC236}">
              <a16:creationId xmlns:a16="http://schemas.microsoft.com/office/drawing/2014/main" id="{940CF59A-AC78-4F25-A247-EB438D7FEB4F}"/>
            </a:ext>
          </a:extLst>
        </xdr:cNvPr>
        <xdr:cNvSpPr>
          <a:spLocks/>
        </xdr:cNvSpPr>
      </xdr:nvSpPr>
      <xdr:spPr bwMode="auto">
        <a:xfrm>
          <a:off x="4057649" y="20512613"/>
          <a:ext cx="738717" cy="14816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14</xdr:col>
      <xdr:colOff>158753</xdr:colOff>
      <xdr:row>101</xdr:row>
      <xdr:rowOff>31750</xdr:rowOff>
    </xdr:from>
    <xdr:to>
      <xdr:col>16</xdr:col>
      <xdr:colOff>254002</xdr:colOff>
      <xdr:row>101</xdr:row>
      <xdr:rowOff>179917</xdr:rowOff>
    </xdr:to>
    <xdr:sp macro="" textlink="">
      <xdr:nvSpPr>
        <xdr:cNvPr id="3083" name="Freeform 10707">
          <a:extLst>
            <a:ext uri="{FF2B5EF4-FFF2-40B4-BE49-F238E27FC236}">
              <a16:creationId xmlns:a16="http://schemas.microsoft.com/office/drawing/2014/main" id="{A8D2C6C1-EA7A-4899-8187-B5F2CBC04D94}"/>
            </a:ext>
          </a:extLst>
        </xdr:cNvPr>
        <xdr:cNvSpPr>
          <a:spLocks/>
        </xdr:cNvSpPr>
      </xdr:nvSpPr>
      <xdr:spPr bwMode="auto">
        <a:xfrm>
          <a:off x="4614336" y="20023667"/>
          <a:ext cx="719666" cy="14816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16</xdr:col>
      <xdr:colOff>201088</xdr:colOff>
      <xdr:row>101</xdr:row>
      <xdr:rowOff>31749</xdr:rowOff>
    </xdr:from>
    <xdr:to>
      <xdr:col>18</xdr:col>
      <xdr:colOff>211671</xdr:colOff>
      <xdr:row>101</xdr:row>
      <xdr:rowOff>179916</xdr:rowOff>
    </xdr:to>
    <xdr:sp macro="" textlink="">
      <xdr:nvSpPr>
        <xdr:cNvPr id="3151" name="Freeform 10707">
          <a:extLst>
            <a:ext uri="{FF2B5EF4-FFF2-40B4-BE49-F238E27FC236}">
              <a16:creationId xmlns:a16="http://schemas.microsoft.com/office/drawing/2014/main" id="{52BFBEE6-BC7E-41C3-A1ED-1019915175E5}"/>
            </a:ext>
          </a:extLst>
        </xdr:cNvPr>
        <xdr:cNvSpPr>
          <a:spLocks/>
        </xdr:cNvSpPr>
      </xdr:nvSpPr>
      <xdr:spPr bwMode="auto">
        <a:xfrm>
          <a:off x="5281088" y="20023666"/>
          <a:ext cx="719666" cy="14816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18</xdr:col>
      <xdr:colOff>126999</xdr:colOff>
      <xdr:row>101</xdr:row>
      <xdr:rowOff>31749</xdr:rowOff>
    </xdr:from>
    <xdr:to>
      <xdr:col>20</xdr:col>
      <xdr:colOff>222248</xdr:colOff>
      <xdr:row>101</xdr:row>
      <xdr:rowOff>179916</xdr:rowOff>
    </xdr:to>
    <xdr:sp macro="" textlink="">
      <xdr:nvSpPr>
        <xdr:cNvPr id="3271" name="Freeform 10707">
          <a:extLst>
            <a:ext uri="{FF2B5EF4-FFF2-40B4-BE49-F238E27FC236}">
              <a16:creationId xmlns:a16="http://schemas.microsoft.com/office/drawing/2014/main" id="{120071E9-9C1A-41AF-ABA4-C0859B4A69F8}"/>
            </a:ext>
          </a:extLst>
        </xdr:cNvPr>
        <xdr:cNvSpPr>
          <a:spLocks/>
        </xdr:cNvSpPr>
      </xdr:nvSpPr>
      <xdr:spPr bwMode="auto">
        <a:xfrm>
          <a:off x="5916082" y="20023666"/>
          <a:ext cx="719666" cy="14816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20</xdr:col>
      <xdr:colOff>137588</xdr:colOff>
      <xdr:row>101</xdr:row>
      <xdr:rowOff>21166</xdr:rowOff>
    </xdr:from>
    <xdr:to>
      <xdr:col>22</xdr:col>
      <xdr:colOff>232837</xdr:colOff>
      <xdr:row>101</xdr:row>
      <xdr:rowOff>169333</xdr:rowOff>
    </xdr:to>
    <xdr:sp macro="" textlink="">
      <xdr:nvSpPr>
        <xdr:cNvPr id="3272" name="Freeform 10707">
          <a:extLst>
            <a:ext uri="{FF2B5EF4-FFF2-40B4-BE49-F238E27FC236}">
              <a16:creationId xmlns:a16="http://schemas.microsoft.com/office/drawing/2014/main" id="{0D07DD03-4B32-4297-885D-B62E1049AC21}"/>
            </a:ext>
          </a:extLst>
        </xdr:cNvPr>
        <xdr:cNvSpPr>
          <a:spLocks/>
        </xdr:cNvSpPr>
      </xdr:nvSpPr>
      <xdr:spPr bwMode="auto">
        <a:xfrm>
          <a:off x="6551088" y="20013083"/>
          <a:ext cx="719666" cy="14816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22</xdr:col>
      <xdr:colOff>169336</xdr:colOff>
      <xdr:row>101</xdr:row>
      <xdr:rowOff>31749</xdr:rowOff>
    </xdr:from>
    <xdr:to>
      <xdr:col>24</xdr:col>
      <xdr:colOff>264586</xdr:colOff>
      <xdr:row>101</xdr:row>
      <xdr:rowOff>179916</xdr:rowOff>
    </xdr:to>
    <xdr:sp macro="" textlink="">
      <xdr:nvSpPr>
        <xdr:cNvPr id="3638" name="Freeform 10707">
          <a:extLst>
            <a:ext uri="{FF2B5EF4-FFF2-40B4-BE49-F238E27FC236}">
              <a16:creationId xmlns:a16="http://schemas.microsoft.com/office/drawing/2014/main" id="{B6E0B2BE-988A-42BB-BCDB-9409BDE1DD1A}"/>
            </a:ext>
          </a:extLst>
        </xdr:cNvPr>
        <xdr:cNvSpPr>
          <a:spLocks/>
        </xdr:cNvSpPr>
      </xdr:nvSpPr>
      <xdr:spPr bwMode="auto">
        <a:xfrm>
          <a:off x="7207253" y="20023666"/>
          <a:ext cx="719666" cy="14816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22</xdr:col>
      <xdr:colOff>95247</xdr:colOff>
      <xdr:row>36</xdr:row>
      <xdr:rowOff>158745</xdr:rowOff>
    </xdr:from>
    <xdr:to>
      <xdr:col>22</xdr:col>
      <xdr:colOff>236795</xdr:colOff>
      <xdr:row>37</xdr:row>
      <xdr:rowOff>138251</xdr:rowOff>
    </xdr:to>
    <xdr:sp macro="" textlink="">
      <xdr:nvSpPr>
        <xdr:cNvPr id="3639" name="6-Point Star 717">
          <a:extLst>
            <a:ext uri="{FF2B5EF4-FFF2-40B4-BE49-F238E27FC236}">
              <a16:creationId xmlns:a16="http://schemas.microsoft.com/office/drawing/2014/main" id="{FF7FF54F-B0A8-4CB5-8252-0AB44E99AE41}"/>
            </a:ext>
          </a:extLst>
        </xdr:cNvPr>
        <xdr:cNvSpPr/>
      </xdr:nvSpPr>
      <xdr:spPr>
        <a:xfrm>
          <a:off x="7133164" y="7260162"/>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24</xdr:col>
      <xdr:colOff>105830</xdr:colOff>
      <xdr:row>36</xdr:row>
      <xdr:rowOff>169331</xdr:rowOff>
    </xdr:from>
    <xdr:to>
      <xdr:col>24</xdr:col>
      <xdr:colOff>247378</xdr:colOff>
      <xdr:row>37</xdr:row>
      <xdr:rowOff>148837</xdr:rowOff>
    </xdr:to>
    <xdr:sp macro="" textlink="">
      <xdr:nvSpPr>
        <xdr:cNvPr id="3640" name="6-Point Star 717">
          <a:extLst>
            <a:ext uri="{FF2B5EF4-FFF2-40B4-BE49-F238E27FC236}">
              <a16:creationId xmlns:a16="http://schemas.microsoft.com/office/drawing/2014/main" id="{D8AC4B20-FBA6-4BAA-9AC9-5E11D4D0B14F}"/>
            </a:ext>
          </a:extLst>
        </xdr:cNvPr>
        <xdr:cNvSpPr/>
      </xdr:nvSpPr>
      <xdr:spPr>
        <a:xfrm>
          <a:off x="7768163" y="7270748"/>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12</xdr:col>
      <xdr:colOff>95247</xdr:colOff>
      <xdr:row>92</xdr:row>
      <xdr:rowOff>148168</xdr:rowOff>
    </xdr:from>
    <xdr:to>
      <xdr:col>12</xdr:col>
      <xdr:colOff>236795</xdr:colOff>
      <xdr:row>93</xdr:row>
      <xdr:rowOff>127674</xdr:rowOff>
    </xdr:to>
    <xdr:sp macro="" textlink="">
      <xdr:nvSpPr>
        <xdr:cNvPr id="3642" name="6-Point Star 717">
          <a:extLst>
            <a:ext uri="{FF2B5EF4-FFF2-40B4-BE49-F238E27FC236}">
              <a16:creationId xmlns:a16="http://schemas.microsoft.com/office/drawing/2014/main" id="{616A40BB-E8EA-4153-8426-40D24D7469F0}"/>
            </a:ext>
          </a:extLst>
        </xdr:cNvPr>
        <xdr:cNvSpPr/>
      </xdr:nvSpPr>
      <xdr:spPr>
        <a:xfrm>
          <a:off x="3926414" y="1836208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12</xdr:col>
      <xdr:colOff>110067</xdr:colOff>
      <xdr:row>100</xdr:row>
      <xdr:rowOff>152401</xdr:rowOff>
    </xdr:from>
    <xdr:to>
      <xdr:col>12</xdr:col>
      <xdr:colOff>251615</xdr:colOff>
      <xdr:row>101</xdr:row>
      <xdr:rowOff>127673</xdr:rowOff>
    </xdr:to>
    <xdr:sp macro="" textlink="">
      <xdr:nvSpPr>
        <xdr:cNvPr id="3084" name="6-Point Star 717">
          <a:extLst>
            <a:ext uri="{FF2B5EF4-FFF2-40B4-BE49-F238E27FC236}">
              <a16:creationId xmlns:a16="http://schemas.microsoft.com/office/drawing/2014/main" id="{7971B26F-F1EB-4574-97A7-0C27090F6491}"/>
            </a:ext>
          </a:extLst>
        </xdr:cNvPr>
        <xdr:cNvSpPr/>
      </xdr:nvSpPr>
      <xdr:spPr>
        <a:xfrm>
          <a:off x="4047067" y="20336934"/>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24</xdr:col>
      <xdr:colOff>110066</xdr:colOff>
      <xdr:row>100</xdr:row>
      <xdr:rowOff>127001</xdr:rowOff>
    </xdr:from>
    <xdr:to>
      <xdr:col>24</xdr:col>
      <xdr:colOff>251614</xdr:colOff>
      <xdr:row>101</xdr:row>
      <xdr:rowOff>102273</xdr:rowOff>
    </xdr:to>
    <xdr:sp macro="" textlink="">
      <xdr:nvSpPr>
        <xdr:cNvPr id="3643" name="6-Point Star 717">
          <a:extLst>
            <a:ext uri="{FF2B5EF4-FFF2-40B4-BE49-F238E27FC236}">
              <a16:creationId xmlns:a16="http://schemas.microsoft.com/office/drawing/2014/main" id="{99C72226-228D-4000-B890-1B34439C26C6}"/>
            </a:ext>
          </a:extLst>
        </xdr:cNvPr>
        <xdr:cNvSpPr/>
      </xdr:nvSpPr>
      <xdr:spPr>
        <a:xfrm>
          <a:off x="7992533" y="20311534"/>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20</xdr:col>
      <xdr:colOff>110068</xdr:colOff>
      <xdr:row>100</xdr:row>
      <xdr:rowOff>93134</xdr:rowOff>
    </xdr:from>
    <xdr:to>
      <xdr:col>20</xdr:col>
      <xdr:colOff>251616</xdr:colOff>
      <xdr:row>101</xdr:row>
      <xdr:rowOff>68406</xdr:rowOff>
    </xdr:to>
    <xdr:sp macro="" textlink="">
      <xdr:nvSpPr>
        <xdr:cNvPr id="3644" name="6-Point Star 717">
          <a:extLst>
            <a:ext uri="{FF2B5EF4-FFF2-40B4-BE49-F238E27FC236}">
              <a16:creationId xmlns:a16="http://schemas.microsoft.com/office/drawing/2014/main" id="{76ECBFFB-49D3-4ECB-A454-A3DFDCADFF3E}"/>
            </a:ext>
          </a:extLst>
        </xdr:cNvPr>
        <xdr:cNvSpPr/>
      </xdr:nvSpPr>
      <xdr:spPr>
        <a:xfrm>
          <a:off x="6705601" y="20277667"/>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119788</xdr:colOff>
      <xdr:row>100</xdr:row>
      <xdr:rowOff>111319</xdr:rowOff>
    </xdr:from>
    <xdr:to>
      <xdr:col>14</xdr:col>
      <xdr:colOff>261336</xdr:colOff>
      <xdr:row>101</xdr:row>
      <xdr:rowOff>86591</xdr:rowOff>
    </xdr:to>
    <xdr:sp macro="" textlink="">
      <xdr:nvSpPr>
        <xdr:cNvPr id="3645" name="6-Point Star 717">
          <a:extLst>
            <a:ext uri="{FF2B5EF4-FFF2-40B4-BE49-F238E27FC236}">
              <a16:creationId xmlns:a16="http://schemas.microsoft.com/office/drawing/2014/main" id="{412DCE40-047F-4925-B459-37726C9DCFC3}"/>
            </a:ext>
          </a:extLst>
        </xdr:cNvPr>
        <xdr:cNvSpPr/>
      </xdr:nvSpPr>
      <xdr:spPr>
        <a:xfrm>
          <a:off x="4464354" y="20308207"/>
          <a:ext cx="141548" cy="169660"/>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16</xdr:col>
      <xdr:colOff>124888</xdr:colOff>
      <xdr:row>100</xdr:row>
      <xdr:rowOff>110067</xdr:rowOff>
    </xdr:from>
    <xdr:to>
      <xdr:col>16</xdr:col>
      <xdr:colOff>266436</xdr:colOff>
      <xdr:row>101</xdr:row>
      <xdr:rowOff>85339</xdr:rowOff>
    </xdr:to>
    <xdr:sp macro="" textlink="">
      <xdr:nvSpPr>
        <xdr:cNvPr id="3646" name="6-Point Star 717">
          <a:extLst>
            <a:ext uri="{FF2B5EF4-FFF2-40B4-BE49-F238E27FC236}">
              <a16:creationId xmlns:a16="http://schemas.microsoft.com/office/drawing/2014/main" id="{BA2F013F-7DDE-4B70-A262-B88EECEB388B}"/>
            </a:ext>
          </a:extLst>
        </xdr:cNvPr>
        <xdr:cNvSpPr/>
      </xdr:nvSpPr>
      <xdr:spPr>
        <a:xfrm>
          <a:off x="5348821" y="202946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118533</xdr:colOff>
      <xdr:row>100</xdr:row>
      <xdr:rowOff>110067</xdr:rowOff>
    </xdr:from>
    <xdr:to>
      <xdr:col>18</xdr:col>
      <xdr:colOff>260081</xdr:colOff>
      <xdr:row>101</xdr:row>
      <xdr:rowOff>85339</xdr:rowOff>
    </xdr:to>
    <xdr:sp macro="" textlink="">
      <xdr:nvSpPr>
        <xdr:cNvPr id="3647" name="6-Point Star 717">
          <a:extLst>
            <a:ext uri="{FF2B5EF4-FFF2-40B4-BE49-F238E27FC236}">
              <a16:creationId xmlns:a16="http://schemas.microsoft.com/office/drawing/2014/main" id="{8B76CD03-BB1C-4858-8581-53C2CAB06D61}"/>
            </a:ext>
          </a:extLst>
        </xdr:cNvPr>
        <xdr:cNvSpPr/>
      </xdr:nvSpPr>
      <xdr:spPr>
        <a:xfrm>
          <a:off x="6070600" y="202946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124888</xdr:colOff>
      <xdr:row>100</xdr:row>
      <xdr:rowOff>82550</xdr:rowOff>
    </xdr:from>
    <xdr:to>
      <xdr:col>22</xdr:col>
      <xdr:colOff>266436</xdr:colOff>
      <xdr:row>101</xdr:row>
      <xdr:rowOff>57822</xdr:rowOff>
    </xdr:to>
    <xdr:sp macro="" textlink="">
      <xdr:nvSpPr>
        <xdr:cNvPr id="3648" name="6-Point Star 717">
          <a:extLst>
            <a:ext uri="{FF2B5EF4-FFF2-40B4-BE49-F238E27FC236}">
              <a16:creationId xmlns:a16="http://schemas.microsoft.com/office/drawing/2014/main" id="{5AD21782-848B-4662-8039-9F308F492352}"/>
            </a:ext>
          </a:extLst>
        </xdr:cNvPr>
        <xdr:cNvSpPr/>
      </xdr:nvSpPr>
      <xdr:spPr>
        <a:xfrm>
          <a:off x="7363888" y="20267083"/>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88124</xdr:colOff>
      <xdr:row>44</xdr:row>
      <xdr:rowOff>175595</xdr:rowOff>
    </xdr:from>
    <xdr:to>
      <xdr:col>6</xdr:col>
      <xdr:colOff>229672</xdr:colOff>
      <xdr:row>45</xdr:row>
      <xdr:rowOff>155101</xdr:rowOff>
    </xdr:to>
    <xdr:sp macro="" textlink="">
      <xdr:nvSpPr>
        <xdr:cNvPr id="3649" name="6-Point Star 717">
          <a:extLst>
            <a:ext uri="{FF2B5EF4-FFF2-40B4-BE49-F238E27FC236}">
              <a16:creationId xmlns:a16="http://schemas.microsoft.com/office/drawing/2014/main" id="{7E47FFD2-E6EB-476E-B342-82BEEB127627}"/>
            </a:ext>
          </a:extLst>
        </xdr:cNvPr>
        <xdr:cNvSpPr/>
      </xdr:nvSpPr>
      <xdr:spPr>
        <a:xfrm>
          <a:off x="1886211" y="9010518"/>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xdr:col>
      <xdr:colOff>99096</xdr:colOff>
      <xdr:row>44</xdr:row>
      <xdr:rowOff>173090</xdr:rowOff>
    </xdr:from>
    <xdr:to>
      <xdr:col>4</xdr:col>
      <xdr:colOff>240644</xdr:colOff>
      <xdr:row>45</xdr:row>
      <xdr:rowOff>152596</xdr:rowOff>
    </xdr:to>
    <xdr:sp macro="" textlink="">
      <xdr:nvSpPr>
        <xdr:cNvPr id="3656" name="6-Point Star 717">
          <a:extLst>
            <a:ext uri="{FF2B5EF4-FFF2-40B4-BE49-F238E27FC236}">
              <a16:creationId xmlns:a16="http://schemas.microsoft.com/office/drawing/2014/main" id="{001AEE96-B840-4C74-AE96-617022738031}"/>
            </a:ext>
          </a:extLst>
        </xdr:cNvPr>
        <xdr:cNvSpPr/>
      </xdr:nvSpPr>
      <xdr:spPr>
        <a:xfrm>
          <a:off x="1275142" y="9008013"/>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44</xdr:col>
      <xdr:colOff>107562</xdr:colOff>
      <xdr:row>36</xdr:row>
      <xdr:rowOff>150195</xdr:rowOff>
    </xdr:from>
    <xdr:to>
      <xdr:col>44</xdr:col>
      <xdr:colOff>249110</xdr:colOff>
      <xdr:row>37</xdr:row>
      <xdr:rowOff>125468</xdr:rowOff>
    </xdr:to>
    <xdr:sp macro="" textlink="">
      <xdr:nvSpPr>
        <xdr:cNvPr id="3657" name="6-Point Star 717">
          <a:extLst>
            <a:ext uri="{FF2B5EF4-FFF2-40B4-BE49-F238E27FC236}">
              <a16:creationId xmlns:a16="http://schemas.microsoft.com/office/drawing/2014/main" id="{DA5E013F-FF8A-40FD-9F88-708BD16972DA}"/>
            </a:ext>
          </a:extLst>
        </xdr:cNvPr>
        <xdr:cNvSpPr/>
      </xdr:nvSpPr>
      <xdr:spPr>
        <a:xfrm>
          <a:off x="14152077" y="7371700"/>
          <a:ext cx="141548" cy="169661"/>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110931</xdr:colOff>
      <xdr:row>44</xdr:row>
      <xdr:rowOff>137301</xdr:rowOff>
    </xdr:from>
    <xdr:to>
      <xdr:col>2</xdr:col>
      <xdr:colOff>252479</xdr:colOff>
      <xdr:row>45</xdr:row>
      <xdr:rowOff>112574</xdr:rowOff>
    </xdr:to>
    <xdr:sp macro="" textlink="">
      <xdr:nvSpPr>
        <xdr:cNvPr id="3658" name="6-Point Star 717">
          <a:extLst>
            <a:ext uri="{FF2B5EF4-FFF2-40B4-BE49-F238E27FC236}">
              <a16:creationId xmlns:a16="http://schemas.microsoft.com/office/drawing/2014/main" id="{CCC2F9FD-D10D-4087-B45B-7BDE2CC7E83F}"/>
            </a:ext>
          </a:extLst>
        </xdr:cNvPr>
        <xdr:cNvSpPr/>
      </xdr:nvSpPr>
      <xdr:spPr>
        <a:xfrm>
          <a:off x="501456" y="8843151"/>
          <a:ext cx="141548" cy="16577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12</xdr:col>
      <xdr:colOff>169334</xdr:colOff>
      <xdr:row>111</xdr:row>
      <xdr:rowOff>118534</xdr:rowOff>
    </xdr:from>
    <xdr:to>
      <xdr:col>12</xdr:col>
      <xdr:colOff>233179</xdr:colOff>
      <xdr:row>112</xdr:row>
      <xdr:rowOff>154866</xdr:rowOff>
    </xdr:to>
    <xdr:cxnSp macro="">
      <xdr:nvCxnSpPr>
        <xdr:cNvPr id="3661" name="Elbow Connector 55">
          <a:extLst>
            <a:ext uri="{FF2B5EF4-FFF2-40B4-BE49-F238E27FC236}">
              <a16:creationId xmlns:a16="http://schemas.microsoft.com/office/drawing/2014/main" id="{6AF3FB75-D227-491B-956A-91002FD3BD12}"/>
            </a:ext>
          </a:extLst>
        </xdr:cNvPr>
        <xdr:cNvCxnSpPr/>
      </xdr:nvCxnSpPr>
      <xdr:spPr>
        <a:xfrm rot="16200000" flipH="1">
          <a:off x="3993091" y="22617644"/>
          <a:ext cx="290332" cy="63845"/>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14</xdr:col>
      <xdr:colOff>135468</xdr:colOff>
      <xdr:row>111</xdr:row>
      <xdr:rowOff>93134</xdr:rowOff>
    </xdr:from>
    <xdr:to>
      <xdr:col>14</xdr:col>
      <xdr:colOff>199313</xdr:colOff>
      <xdr:row>112</xdr:row>
      <xdr:rowOff>129466</xdr:rowOff>
    </xdr:to>
    <xdr:cxnSp macro="">
      <xdr:nvCxnSpPr>
        <xdr:cNvPr id="3663" name="Elbow Connector 55">
          <a:extLst>
            <a:ext uri="{FF2B5EF4-FFF2-40B4-BE49-F238E27FC236}">
              <a16:creationId xmlns:a16="http://schemas.microsoft.com/office/drawing/2014/main" id="{51742D0E-7077-4FEE-A953-E297D7FA95AE}"/>
            </a:ext>
          </a:extLst>
        </xdr:cNvPr>
        <xdr:cNvCxnSpPr/>
      </xdr:nvCxnSpPr>
      <xdr:spPr>
        <a:xfrm rot="16200000" flipH="1">
          <a:off x="4602692" y="22592244"/>
          <a:ext cx="290332" cy="63845"/>
        </a:xfrm>
        <a:prstGeom prst="bentConnector3">
          <a:avLst>
            <a:gd name="adj1" fmla="val 58749"/>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143934</xdr:colOff>
      <xdr:row>111</xdr:row>
      <xdr:rowOff>110067</xdr:rowOff>
    </xdr:from>
    <xdr:to>
      <xdr:col>16</xdr:col>
      <xdr:colOff>207779</xdr:colOff>
      <xdr:row>112</xdr:row>
      <xdr:rowOff>146399</xdr:rowOff>
    </xdr:to>
    <xdr:cxnSp macro="">
      <xdr:nvCxnSpPr>
        <xdr:cNvPr id="3665" name="Elbow Connector 55">
          <a:extLst>
            <a:ext uri="{FF2B5EF4-FFF2-40B4-BE49-F238E27FC236}">
              <a16:creationId xmlns:a16="http://schemas.microsoft.com/office/drawing/2014/main" id="{4389A375-7769-41EE-86EC-88DBD0A4DA93}"/>
            </a:ext>
          </a:extLst>
        </xdr:cNvPr>
        <xdr:cNvCxnSpPr/>
      </xdr:nvCxnSpPr>
      <xdr:spPr>
        <a:xfrm rot="16200000" flipH="1">
          <a:off x="5254624" y="22609177"/>
          <a:ext cx="290332" cy="63845"/>
        </a:xfrm>
        <a:prstGeom prst="bentConnector3">
          <a:avLst>
            <a:gd name="adj1" fmla="val 61665"/>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101600</xdr:colOff>
      <xdr:row>100</xdr:row>
      <xdr:rowOff>135467</xdr:rowOff>
    </xdr:from>
    <xdr:to>
      <xdr:col>28</xdr:col>
      <xdr:colOff>243148</xdr:colOff>
      <xdr:row>101</xdr:row>
      <xdr:rowOff>110739</xdr:rowOff>
    </xdr:to>
    <xdr:sp macro="" textlink="">
      <xdr:nvSpPr>
        <xdr:cNvPr id="3662" name="6-Point Star 717">
          <a:extLst>
            <a:ext uri="{FF2B5EF4-FFF2-40B4-BE49-F238E27FC236}">
              <a16:creationId xmlns:a16="http://schemas.microsoft.com/office/drawing/2014/main" id="{5C389F8B-1870-41C9-B511-7705C8996F8A}"/>
            </a:ext>
          </a:extLst>
        </xdr:cNvPr>
        <xdr:cNvSpPr/>
      </xdr:nvSpPr>
      <xdr:spPr>
        <a:xfrm>
          <a:off x="9296400" y="203200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118533</xdr:colOff>
      <xdr:row>111</xdr:row>
      <xdr:rowOff>25400</xdr:rowOff>
    </xdr:from>
    <xdr:to>
      <xdr:col>18</xdr:col>
      <xdr:colOff>213784</xdr:colOff>
      <xdr:row>112</xdr:row>
      <xdr:rowOff>124537</xdr:rowOff>
    </xdr:to>
    <xdr:cxnSp macro="">
      <xdr:nvCxnSpPr>
        <xdr:cNvPr id="3664" name="Elbow Connector 55">
          <a:extLst>
            <a:ext uri="{FF2B5EF4-FFF2-40B4-BE49-F238E27FC236}">
              <a16:creationId xmlns:a16="http://schemas.microsoft.com/office/drawing/2014/main" id="{A8019E57-72DF-4EA9-BF7A-76903E2E2C24}"/>
            </a:ext>
          </a:extLst>
        </xdr:cNvPr>
        <xdr:cNvCxnSpPr/>
      </xdr:nvCxnSpPr>
      <xdr:spPr>
        <a:xfrm rot="16200000" flipH="1">
          <a:off x="5941657" y="22540210"/>
          <a:ext cx="353137"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22</xdr:col>
      <xdr:colOff>160866</xdr:colOff>
      <xdr:row>111</xdr:row>
      <xdr:rowOff>25400</xdr:rowOff>
    </xdr:from>
    <xdr:to>
      <xdr:col>22</xdr:col>
      <xdr:colOff>256117</xdr:colOff>
      <xdr:row>112</xdr:row>
      <xdr:rowOff>124537</xdr:rowOff>
    </xdr:to>
    <xdr:cxnSp macro="">
      <xdr:nvCxnSpPr>
        <xdr:cNvPr id="3666" name="Elbow Connector 55">
          <a:extLst>
            <a:ext uri="{FF2B5EF4-FFF2-40B4-BE49-F238E27FC236}">
              <a16:creationId xmlns:a16="http://schemas.microsoft.com/office/drawing/2014/main" id="{47DAA7D5-25E7-4AE9-A40A-B99F2B846CB5}"/>
            </a:ext>
          </a:extLst>
        </xdr:cNvPr>
        <xdr:cNvCxnSpPr/>
      </xdr:nvCxnSpPr>
      <xdr:spPr>
        <a:xfrm rot="16200000" flipH="1">
          <a:off x="7270923" y="22540210"/>
          <a:ext cx="353137"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152400</xdr:colOff>
      <xdr:row>111</xdr:row>
      <xdr:rowOff>16934</xdr:rowOff>
    </xdr:from>
    <xdr:to>
      <xdr:col>24</xdr:col>
      <xdr:colOff>247651</xdr:colOff>
      <xdr:row>112</xdr:row>
      <xdr:rowOff>116071</xdr:rowOff>
    </xdr:to>
    <xdr:cxnSp macro="">
      <xdr:nvCxnSpPr>
        <xdr:cNvPr id="3667" name="Elbow Connector 55">
          <a:extLst>
            <a:ext uri="{FF2B5EF4-FFF2-40B4-BE49-F238E27FC236}">
              <a16:creationId xmlns:a16="http://schemas.microsoft.com/office/drawing/2014/main" id="{8BF5E7B6-4318-4029-9688-A158B82AD8C5}"/>
            </a:ext>
          </a:extLst>
        </xdr:cNvPr>
        <xdr:cNvCxnSpPr/>
      </xdr:nvCxnSpPr>
      <xdr:spPr>
        <a:xfrm rot="16200000" flipH="1">
          <a:off x="7905924" y="22531744"/>
          <a:ext cx="353137"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26</xdr:col>
      <xdr:colOff>160867</xdr:colOff>
      <xdr:row>111</xdr:row>
      <xdr:rowOff>16933</xdr:rowOff>
    </xdr:from>
    <xdr:to>
      <xdr:col>26</xdr:col>
      <xdr:colOff>256118</xdr:colOff>
      <xdr:row>112</xdr:row>
      <xdr:rowOff>116070</xdr:rowOff>
    </xdr:to>
    <xdr:cxnSp macro="">
      <xdr:nvCxnSpPr>
        <xdr:cNvPr id="3668" name="Elbow Connector 55">
          <a:extLst>
            <a:ext uri="{FF2B5EF4-FFF2-40B4-BE49-F238E27FC236}">
              <a16:creationId xmlns:a16="http://schemas.microsoft.com/office/drawing/2014/main" id="{C24E953E-31E2-415C-A603-C000E44C16E7}"/>
            </a:ext>
          </a:extLst>
        </xdr:cNvPr>
        <xdr:cNvCxnSpPr/>
      </xdr:nvCxnSpPr>
      <xdr:spPr>
        <a:xfrm rot="16200000" flipH="1">
          <a:off x="8557857" y="22531743"/>
          <a:ext cx="353137"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135467</xdr:colOff>
      <xdr:row>111</xdr:row>
      <xdr:rowOff>42334</xdr:rowOff>
    </xdr:from>
    <xdr:to>
      <xdr:col>28</xdr:col>
      <xdr:colOff>230718</xdr:colOff>
      <xdr:row>112</xdr:row>
      <xdr:rowOff>141471</xdr:rowOff>
    </xdr:to>
    <xdr:cxnSp macro="">
      <xdr:nvCxnSpPr>
        <xdr:cNvPr id="3669" name="Elbow Connector 55">
          <a:extLst>
            <a:ext uri="{FF2B5EF4-FFF2-40B4-BE49-F238E27FC236}">
              <a16:creationId xmlns:a16="http://schemas.microsoft.com/office/drawing/2014/main" id="{6B0E40C2-3246-4693-B9F0-B0F6BC0C1312}"/>
            </a:ext>
          </a:extLst>
        </xdr:cNvPr>
        <xdr:cNvCxnSpPr/>
      </xdr:nvCxnSpPr>
      <xdr:spPr>
        <a:xfrm rot="16200000" flipH="1">
          <a:off x="9201324" y="22557144"/>
          <a:ext cx="353137"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44</xdr:col>
      <xdr:colOff>186268</xdr:colOff>
      <xdr:row>111</xdr:row>
      <xdr:rowOff>110068</xdr:rowOff>
    </xdr:from>
    <xdr:to>
      <xdr:col>44</xdr:col>
      <xdr:colOff>250113</xdr:colOff>
      <xdr:row>112</xdr:row>
      <xdr:rowOff>146400</xdr:rowOff>
    </xdr:to>
    <xdr:cxnSp macro="">
      <xdr:nvCxnSpPr>
        <xdr:cNvPr id="3670" name="Elbow Connector 55">
          <a:extLst>
            <a:ext uri="{FF2B5EF4-FFF2-40B4-BE49-F238E27FC236}">
              <a16:creationId xmlns:a16="http://schemas.microsoft.com/office/drawing/2014/main" id="{E98A66A3-3B72-42E2-8D6E-70F72FF4B228}"/>
            </a:ext>
          </a:extLst>
        </xdr:cNvPr>
        <xdr:cNvCxnSpPr/>
      </xdr:nvCxnSpPr>
      <xdr:spPr>
        <a:xfrm rot="16200000" flipH="1">
          <a:off x="14601825" y="22609178"/>
          <a:ext cx="290332" cy="63845"/>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135468</xdr:colOff>
      <xdr:row>119</xdr:row>
      <xdr:rowOff>118535</xdr:rowOff>
    </xdr:from>
    <xdr:to>
      <xdr:col>2</xdr:col>
      <xdr:colOff>199313</xdr:colOff>
      <xdr:row>120</xdr:row>
      <xdr:rowOff>154867</xdr:rowOff>
    </xdr:to>
    <xdr:cxnSp macro="">
      <xdr:nvCxnSpPr>
        <xdr:cNvPr id="3671" name="Elbow Connector 55">
          <a:extLst>
            <a:ext uri="{FF2B5EF4-FFF2-40B4-BE49-F238E27FC236}">
              <a16:creationId xmlns:a16="http://schemas.microsoft.com/office/drawing/2014/main" id="{ADDAEEAA-61D2-48FB-98E6-9F24F94E5AF5}"/>
            </a:ext>
          </a:extLst>
        </xdr:cNvPr>
        <xdr:cNvCxnSpPr/>
      </xdr:nvCxnSpPr>
      <xdr:spPr>
        <a:xfrm rot="16200000" flipH="1">
          <a:off x="564092" y="24234778"/>
          <a:ext cx="290332" cy="63845"/>
        </a:xfrm>
        <a:prstGeom prst="bentConnector3">
          <a:avLst>
            <a:gd name="adj1" fmla="val 47084"/>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169334</xdr:colOff>
      <xdr:row>101</xdr:row>
      <xdr:rowOff>76200</xdr:rowOff>
    </xdr:from>
    <xdr:to>
      <xdr:col>30</xdr:col>
      <xdr:colOff>186267</xdr:colOff>
      <xdr:row>102</xdr:row>
      <xdr:rowOff>50800</xdr:rowOff>
    </xdr:to>
    <xdr:sp macro="" textlink="">
      <xdr:nvSpPr>
        <xdr:cNvPr id="3673" name="Freeform 10707">
          <a:extLst>
            <a:ext uri="{FF2B5EF4-FFF2-40B4-BE49-F238E27FC236}">
              <a16:creationId xmlns:a16="http://schemas.microsoft.com/office/drawing/2014/main" id="{A85BF39F-E150-45E4-8821-A91495828699}"/>
            </a:ext>
          </a:extLst>
        </xdr:cNvPr>
        <xdr:cNvSpPr>
          <a:spLocks/>
        </xdr:cNvSpPr>
      </xdr:nvSpPr>
      <xdr:spPr bwMode="auto">
        <a:xfrm>
          <a:off x="9364134" y="20455467"/>
          <a:ext cx="660400" cy="16933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30</xdr:col>
      <xdr:colOff>177801</xdr:colOff>
      <xdr:row>101</xdr:row>
      <xdr:rowOff>67733</xdr:rowOff>
    </xdr:from>
    <xdr:to>
      <xdr:col>32</xdr:col>
      <xdr:colOff>169335</xdr:colOff>
      <xdr:row>102</xdr:row>
      <xdr:rowOff>42333</xdr:rowOff>
    </xdr:to>
    <xdr:sp macro="" textlink="">
      <xdr:nvSpPr>
        <xdr:cNvPr id="3674" name="Freeform 10707">
          <a:extLst>
            <a:ext uri="{FF2B5EF4-FFF2-40B4-BE49-F238E27FC236}">
              <a16:creationId xmlns:a16="http://schemas.microsoft.com/office/drawing/2014/main" id="{1AA81175-7B9D-496B-92CF-722CFD0B4325}"/>
            </a:ext>
          </a:extLst>
        </xdr:cNvPr>
        <xdr:cNvSpPr>
          <a:spLocks/>
        </xdr:cNvSpPr>
      </xdr:nvSpPr>
      <xdr:spPr bwMode="auto">
        <a:xfrm>
          <a:off x="10016068" y="20447000"/>
          <a:ext cx="660400" cy="16933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32</xdr:col>
      <xdr:colOff>186267</xdr:colOff>
      <xdr:row>101</xdr:row>
      <xdr:rowOff>50800</xdr:rowOff>
    </xdr:from>
    <xdr:to>
      <xdr:col>34</xdr:col>
      <xdr:colOff>203200</xdr:colOff>
      <xdr:row>102</xdr:row>
      <xdr:rowOff>42333</xdr:rowOff>
    </xdr:to>
    <xdr:sp macro="" textlink="">
      <xdr:nvSpPr>
        <xdr:cNvPr id="3675" name="Freeform 10707">
          <a:extLst>
            <a:ext uri="{FF2B5EF4-FFF2-40B4-BE49-F238E27FC236}">
              <a16:creationId xmlns:a16="http://schemas.microsoft.com/office/drawing/2014/main" id="{CD04D76F-B705-4EC0-9C01-4210BA41A504}"/>
            </a:ext>
          </a:extLst>
        </xdr:cNvPr>
        <xdr:cNvSpPr>
          <a:spLocks/>
        </xdr:cNvSpPr>
      </xdr:nvSpPr>
      <xdr:spPr bwMode="auto">
        <a:xfrm>
          <a:off x="10693400" y="20430067"/>
          <a:ext cx="660400" cy="18626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34</xdr:col>
      <xdr:colOff>186267</xdr:colOff>
      <xdr:row>101</xdr:row>
      <xdr:rowOff>50800</xdr:rowOff>
    </xdr:from>
    <xdr:to>
      <xdr:col>36</xdr:col>
      <xdr:colOff>203200</xdr:colOff>
      <xdr:row>102</xdr:row>
      <xdr:rowOff>42333</xdr:rowOff>
    </xdr:to>
    <xdr:sp macro="" textlink="">
      <xdr:nvSpPr>
        <xdr:cNvPr id="3676" name="Freeform 10707">
          <a:extLst>
            <a:ext uri="{FF2B5EF4-FFF2-40B4-BE49-F238E27FC236}">
              <a16:creationId xmlns:a16="http://schemas.microsoft.com/office/drawing/2014/main" id="{A226C299-193F-41E6-922E-C61C3D8D625A}"/>
            </a:ext>
          </a:extLst>
        </xdr:cNvPr>
        <xdr:cNvSpPr>
          <a:spLocks/>
        </xdr:cNvSpPr>
      </xdr:nvSpPr>
      <xdr:spPr bwMode="auto">
        <a:xfrm>
          <a:off x="11336867" y="20430067"/>
          <a:ext cx="660400" cy="18626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36</xdr:col>
      <xdr:colOff>220133</xdr:colOff>
      <xdr:row>101</xdr:row>
      <xdr:rowOff>50800</xdr:rowOff>
    </xdr:from>
    <xdr:to>
      <xdr:col>38</xdr:col>
      <xdr:colOff>194733</xdr:colOff>
      <xdr:row>102</xdr:row>
      <xdr:rowOff>25400</xdr:rowOff>
    </xdr:to>
    <xdr:sp macro="" textlink="">
      <xdr:nvSpPr>
        <xdr:cNvPr id="3677" name="Freeform 10707">
          <a:extLst>
            <a:ext uri="{FF2B5EF4-FFF2-40B4-BE49-F238E27FC236}">
              <a16:creationId xmlns:a16="http://schemas.microsoft.com/office/drawing/2014/main" id="{805061A4-20E7-4D7F-878C-52073750A06C}"/>
            </a:ext>
          </a:extLst>
        </xdr:cNvPr>
        <xdr:cNvSpPr>
          <a:spLocks/>
        </xdr:cNvSpPr>
      </xdr:nvSpPr>
      <xdr:spPr bwMode="auto">
        <a:xfrm>
          <a:off x="12014200" y="20430067"/>
          <a:ext cx="660400" cy="16933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38</xdr:col>
      <xdr:colOff>177801</xdr:colOff>
      <xdr:row>101</xdr:row>
      <xdr:rowOff>50800</xdr:rowOff>
    </xdr:from>
    <xdr:to>
      <xdr:col>40</xdr:col>
      <xdr:colOff>194735</xdr:colOff>
      <xdr:row>102</xdr:row>
      <xdr:rowOff>16933</xdr:rowOff>
    </xdr:to>
    <xdr:sp macro="" textlink="">
      <xdr:nvSpPr>
        <xdr:cNvPr id="3678" name="Freeform 10707">
          <a:extLst>
            <a:ext uri="{FF2B5EF4-FFF2-40B4-BE49-F238E27FC236}">
              <a16:creationId xmlns:a16="http://schemas.microsoft.com/office/drawing/2014/main" id="{BCB5AFDB-9CEC-443A-AA1A-4EB2FC19EBD6}"/>
            </a:ext>
          </a:extLst>
        </xdr:cNvPr>
        <xdr:cNvSpPr>
          <a:spLocks/>
        </xdr:cNvSpPr>
      </xdr:nvSpPr>
      <xdr:spPr bwMode="auto">
        <a:xfrm>
          <a:off x="12657668" y="20430067"/>
          <a:ext cx="660400" cy="16086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40</xdr:col>
      <xdr:colOff>186268</xdr:colOff>
      <xdr:row>101</xdr:row>
      <xdr:rowOff>50800</xdr:rowOff>
    </xdr:from>
    <xdr:to>
      <xdr:col>42</xdr:col>
      <xdr:colOff>203201</xdr:colOff>
      <xdr:row>102</xdr:row>
      <xdr:rowOff>16932</xdr:rowOff>
    </xdr:to>
    <xdr:sp macro="" textlink="">
      <xdr:nvSpPr>
        <xdr:cNvPr id="3679" name="Freeform 10707">
          <a:extLst>
            <a:ext uri="{FF2B5EF4-FFF2-40B4-BE49-F238E27FC236}">
              <a16:creationId xmlns:a16="http://schemas.microsoft.com/office/drawing/2014/main" id="{F7EA05C1-6E1F-4D0D-B333-A67905DBF353}"/>
            </a:ext>
          </a:extLst>
        </xdr:cNvPr>
        <xdr:cNvSpPr>
          <a:spLocks/>
        </xdr:cNvSpPr>
      </xdr:nvSpPr>
      <xdr:spPr bwMode="auto">
        <a:xfrm>
          <a:off x="13309601" y="20430067"/>
          <a:ext cx="660400" cy="16086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42</xdr:col>
      <xdr:colOff>194733</xdr:colOff>
      <xdr:row>101</xdr:row>
      <xdr:rowOff>50799</xdr:rowOff>
    </xdr:from>
    <xdr:to>
      <xdr:col>44</xdr:col>
      <xdr:colOff>194732</xdr:colOff>
      <xdr:row>102</xdr:row>
      <xdr:rowOff>25400</xdr:rowOff>
    </xdr:to>
    <xdr:sp macro="" textlink="">
      <xdr:nvSpPr>
        <xdr:cNvPr id="3680" name="Freeform 10707">
          <a:extLst>
            <a:ext uri="{FF2B5EF4-FFF2-40B4-BE49-F238E27FC236}">
              <a16:creationId xmlns:a16="http://schemas.microsoft.com/office/drawing/2014/main" id="{6E503F8E-85EB-42AF-B7AF-AD7A9C5A8E5D}"/>
            </a:ext>
          </a:extLst>
        </xdr:cNvPr>
        <xdr:cNvSpPr>
          <a:spLocks/>
        </xdr:cNvSpPr>
      </xdr:nvSpPr>
      <xdr:spPr bwMode="auto">
        <a:xfrm>
          <a:off x="13961533" y="20430066"/>
          <a:ext cx="761999" cy="169334"/>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44</xdr:col>
      <xdr:colOff>194734</xdr:colOff>
      <xdr:row>101</xdr:row>
      <xdr:rowOff>67732</xdr:rowOff>
    </xdr:from>
    <xdr:to>
      <xdr:col>45</xdr:col>
      <xdr:colOff>287868</xdr:colOff>
      <xdr:row>101</xdr:row>
      <xdr:rowOff>186265</xdr:rowOff>
    </xdr:to>
    <xdr:sp macro="" textlink="">
      <xdr:nvSpPr>
        <xdr:cNvPr id="3681" name="Freeform 10707">
          <a:extLst>
            <a:ext uri="{FF2B5EF4-FFF2-40B4-BE49-F238E27FC236}">
              <a16:creationId xmlns:a16="http://schemas.microsoft.com/office/drawing/2014/main" id="{BEE9EEE9-CFEE-4E57-BF35-601134E9F64B}"/>
            </a:ext>
          </a:extLst>
        </xdr:cNvPr>
        <xdr:cNvSpPr>
          <a:spLocks/>
        </xdr:cNvSpPr>
      </xdr:nvSpPr>
      <xdr:spPr bwMode="auto">
        <a:xfrm>
          <a:off x="14723534" y="20446999"/>
          <a:ext cx="474134" cy="11853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xdr:col>
      <xdr:colOff>25401</xdr:colOff>
      <xdr:row>109</xdr:row>
      <xdr:rowOff>64347</xdr:rowOff>
    </xdr:from>
    <xdr:to>
      <xdr:col>2</xdr:col>
      <xdr:colOff>160867</xdr:colOff>
      <xdr:row>109</xdr:row>
      <xdr:rowOff>177800</xdr:rowOff>
    </xdr:to>
    <xdr:sp macro="" textlink="">
      <xdr:nvSpPr>
        <xdr:cNvPr id="3682" name="Freeform 10707">
          <a:extLst>
            <a:ext uri="{FF2B5EF4-FFF2-40B4-BE49-F238E27FC236}">
              <a16:creationId xmlns:a16="http://schemas.microsoft.com/office/drawing/2014/main" id="{69F09843-A36F-43D1-ACD0-565B0B108019}"/>
            </a:ext>
          </a:extLst>
        </xdr:cNvPr>
        <xdr:cNvSpPr>
          <a:spLocks/>
        </xdr:cNvSpPr>
      </xdr:nvSpPr>
      <xdr:spPr bwMode="auto">
        <a:xfrm>
          <a:off x="270934" y="22060747"/>
          <a:ext cx="431800" cy="11345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xdr:col>
      <xdr:colOff>106101</xdr:colOff>
      <xdr:row>119</xdr:row>
      <xdr:rowOff>96455</xdr:rowOff>
    </xdr:from>
    <xdr:to>
      <xdr:col>4</xdr:col>
      <xdr:colOff>169946</xdr:colOff>
      <xdr:row>120</xdr:row>
      <xdr:rowOff>132787</xdr:rowOff>
    </xdr:to>
    <xdr:cxnSp macro="">
      <xdr:nvCxnSpPr>
        <xdr:cNvPr id="3685" name="Elbow Connector 55">
          <a:extLst>
            <a:ext uri="{FF2B5EF4-FFF2-40B4-BE49-F238E27FC236}">
              <a16:creationId xmlns:a16="http://schemas.microsoft.com/office/drawing/2014/main" id="{A6FE2CCF-14D1-4D2F-AB80-5454719510C9}"/>
            </a:ext>
          </a:extLst>
        </xdr:cNvPr>
        <xdr:cNvCxnSpPr/>
      </xdr:nvCxnSpPr>
      <xdr:spPr>
        <a:xfrm rot="16200000" flipH="1">
          <a:off x="1200161" y="23984420"/>
          <a:ext cx="287117" cy="63845"/>
        </a:xfrm>
        <a:prstGeom prst="bentConnector3">
          <a:avLst>
            <a:gd name="adj1" fmla="val 47084"/>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154329</xdr:colOff>
      <xdr:row>119</xdr:row>
      <xdr:rowOff>86810</xdr:rowOff>
    </xdr:from>
    <xdr:to>
      <xdr:col>6</xdr:col>
      <xdr:colOff>218174</xdr:colOff>
      <xdr:row>120</xdr:row>
      <xdr:rowOff>123142</xdr:rowOff>
    </xdr:to>
    <xdr:cxnSp macro="">
      <xdr:nvCxnSpPr>
        <xdr:cNvPr id="3686" name="Elbow Connector 55">
          <a:extLst>
            <a:ext uri="{FF2B5EF4-FFF2-40B4-BE49-F238E27FC236}">
              <a16:creationId xmlns:a16="http://schemas.microsoft.com/office/drawing/2014/main" id="{8FBDBBF1-D011-4190-9B5F-90F0C7CFE29C}"/>
            </a:ext>
          </a:extLst>
        </xdr:cNvPr>
        <xdr:cNvCxnSpPr/>
      </xdr:nvCxnSpPr>
      <xdr:spPr>
        <a:xfrm rot="16200000" flipH="1">
          <a:off x="1894642" y="23974775"/>
          <a:ext cx="287117" cy="63845"/>
        </a:xfrm>
        <a:prstGeom prst="bentConnector3">
          <a:avLst>
            <a:gd name="adj1" fmla="val 47084"/>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163974</xdr:colOff>
      <xdr:row>119</xdr:row>
      <xdr:rowOff>106101</xdr:rowOff>
    </xdr:from>
    <xdr:to>
      <xdr:col>8</xdr:col>
      <xdr:colOff>227819</xdr:colOff>
      <xdr:row>120</xdr:row>
      <xdr:rowOff>142433</xdr:rowOff>
    </xdr:to>
    <xdr:cxnSp macro="">
      <xdr:nvCxnSpPr>
        <xdr:cNvPr id="3687" name="Elbow Connector 55">
          <a:extLst>
            <a:ext uri="{FF2B5EF4-FFF2-40B4-BE49-F238E27FC236}">
              <a16:creationId xmlns:a16="http://schemas.microsoft.com/office/drawing/2014/main" id="{D62EB035-77A6-4164-8C2E-1097F9774932}"/>
            </a:ext>
          </a:extLst>
        </xdr:cNvPr>
        <xdr:cNvCxnSpPr/>
      </xdr:nvCxnSpPr>
      <xdr:spPr>
        <a:xfrm rot="16200000" flipH="1">
          <a:off x="2569832" y="23994066"/>
          <a:ext cx="287117" cy="63845"/>
        </a:xfrm>
        <a:prstGeom prst="bentConnector3">
          <a:avLst>
            <a:gd name="adj1" fmla="val 47084"/>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144683</xdr:colOff>
      <xdr:row>119</xdr:row>
      <xdr:rowOff>86810</xdr:rowOff>
    </xdr:from>
    <xdr:to>
      <xdr:col>10</xdr:col>
      <xdr:colOff>208528</xdr:colOff>
      <xdr:row>120</xdr:row>
      <xdr:rowOff>123142</xdr:rowOff>
    </xdr:to>
    <xdr:cxnSp macro="">
      <xdr:nvCxnSpPr>
        <xdr:cNvPr id="3688" name="Elbow Connector 55">
          <a:extLst>
            <a:ext uri="{FF2B5EF4-FFF2-40B4-BE49-F238E27FC236}">
              <a16:creationId xmlns:a16="http://schemas.microsoft.com/office/drawing/2014/main" id="{667AB8B6-7B22-4BC8-8EB7-BE7C10A266F5}"/>
            </a:ext>
          </a:extLst>
        </xdr:cNvPr>
        <xdr:cNvCxnSpPr/>
      </xdr:nvCxnSpPr>
      <xdr:spPr>
        <a:xfrm rot="16200000" flipH="1">
          <a:off x="3302895" y="23974775"/>
          <a:ext cx="287117" cy="63845"/>
        </a:xfrm>
        <a:prstGeom prst="bentConnector3">
          <a:avLst>
            <a:gd name="adj1" fmla="val 47084"/>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14</xdr:col>
      <xdr:colOff>115747</xdr:colOff>
      <xdr:row>119</xdr:row>
      <xdr:rowOff>86810</xdr:rowOff>
    </xdr:from>
    <xdr:to>
      <xdr:col>14</xdr:col>
      <xdr:colOff>191555</xdr:colOff>
      <xdr:row>120</xdr:row>
      <xdr:rowOff>137347</xdr:rowOff>
    </xdr:to>
    <xdr:cxnSp macro="">
      <xdr:nvCxnSpPr>
        <xdr:cNvPr id="3699" name="Elbow Connector 55">
          <a:extLst>
            <a:ext uri="{FF2B5EF4-FFF2-40B4-BE49-F238E27FC236}">
              <a16:creationId xmlns:a16="http://schemas.microsoft.com/office/drawing/2014/main" id="{DFFA2B93-F1A4-4837-BC51-B14311FBBE77}"/>
            </a:ext>
          </a:extLst>
        </xdr:cNvPr>
        <xdr:cNvCxnSpPr/>
      </xdr:nvCxnSpPr>
      <xdr:spPr>
        <a:xfrm rot="16200000" flipH="1">
          <a:off x="4594281" y="23975896"/>
          <a:ext cx="30132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135038</xdr:colOff>
      <xdr:row>119</xdr:row>
      <xdr:rowOff>77164</xdr:rowOff>
    </xdr:from>
    <xdr:to>
      <xdr:col>16</xdr:col>
      <xdr:colOff>210846</xdr:colOff>
      <xdr:row>120</xdr:row>
      <xdr:rowOff>127701</xdr:rowOff>
    </xdr:to>
    <xdr:cxnSp macro="">
      <xdr:nvCxnSpPr>
        <xdr:cNvPr id="3700" name="Elbow Connector 55">
          <a:extLst>
            <a:ext uri="{FF2B5EF4-FFF2-40B4-BE49-F238E27FC236}">
              <a16:creationId xmlns:a16="http://schemas.microsoft.com/office/drawing/2014/main" id="{FCDAB8B4-9E41-4DAF-84F2-4F7FE21B99EB}"/>
            </a:ext>
          </a:extLst>
        </xdr:cNvPr>
        <xdr:cNvCxnSpPr/>
      </xdr:nvCxnSpPr>
      <xdr:spPr>
        <a:xfrm rot="16200000" flipH="1">
          <a:off x="5259825" y="23966250"/>
          <a:ext cx="30132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115746</xdr:colOff>
      <xdr:row>119</xdr:row>
      <xdr:rowOff>86810</xdr:rowOff>
    </xdr:from>
    <xdr:to>
      <xdr:col>18</xdr:col>
      <xdr:colOff>191554</xdr:colOff>
      <xdr:row>120</xdr:row>
      <xdr:rowOff>137347</xdr:rowOff>
    </xdr:to>
    <xdr:cxnSp macro="">
      <xdr:nvCxnSpPr>
        <xdr:cNvPr id="3701" name="Elbow Connector 55">
          <a:extLst>
            <a:ext uri="{FF2B5EF4-FFF2-40B4-BE49-F238E27FC236}">
              <a16:creationId xmlns:a16="http://schemas.microsoft.com/office/drawing/2014/main" id="{6875A63E-E132-4FD9-99AD-F86766BFAF9D}"/>
            </a:ext>
          </a:extLst>
        </xdr:cNvPr>
        <xdr:cNvCxnSpPr/>
      </xdr:nvCxnSpPr>
      <xdr:spPr>
        <a:xfrm rot="16200000" flipH="1">
          <a:off x="5973597" y="23975896"/>
          <a:ext cx="30132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20</xdr:col>
      <xdr:colOff>163975</xdr:colOff>
      <xdr:row>119</xdr:row>
      <xdr:rowOff>67520</xdr:rowOff>
    </xdr:from>
    <xdr:to>
      <xdr:col>20</xdr:col>
      <xdr:colOff>239783</xdr:colOff>
      <xdr:row>120</xdr:row>
      <xdr:rowOff>118057</xdr:rowOff>
    </xdr:to>
    <xdr:cxnSp macro="">
      <xdr:nvCxnSpPr>
        <xdr:cNvPr id="3706" name="Elbow Connector 55">
          <a:extLst>
            <a:ext uri="{FF2B5EF4-FFF2-40B4-BE49-F238E27FC236}">
              <a16:creationId xmlns:a16="http://schemas.microsoft.com/office/drawing/2014/main" id="{8BD11CAF-2628-47D9-8EF0-74F7A4ECE67A}"/>
            </a:ext>
          </a:extLst>
        </xdr:cNvPr>
        <xdr:cNvCxnSpPr/>
      </xdr:nvCxnSpPr>
      <xdr:spPr>
        <a:xfrm rot="16200000" flipH="1">
          <a:off x="6668079" y="23956606"/>
          <a:ext cx="30132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26</xdr:col>
      <xdr:colOff>125392</xdr:colOff>
      <xdr:row>119</xdr:row>
      <xdr:rowOff>48228</xdr:rowOff>
    </xdr:from>
    <xdr:to>
      <xdr:col>26</xdr:col>
      <xdr:colOff>220643</xdr:colOff>
      <xdr:row>120</xdr:row>
      <xdr:rowOff>147366</xdr:rowOff>
    </xdr:to>
    <xdr:cxnSp macro="">
      <xdr:nvCxnSpPr>
        <xdr:cNvPr id="3641" name="Elbow Connector 55">
          <a:extLst>
            <a:ext uri="{FF2B5EF4-FFF2-40B4-BE49-F238E27FC236}">
              <a16:creationId xmlns:a16="http://schemas.microsoft.com/office/drawing/2014/main" id="{0FBE379E-5063-4712-90E4-82498D9D1FBC}"/>
            </a:ext>
          </a:extLst>
        </xdr:cNvPr>
        <xdr:cNvCxnSpPr/>
      </xdr:nvCxnSpPr>
      <xdr:spPr>
        <a:xfrm rot="16200000" flipH="1">
          <a:off x="8553676" y="23951893"/>
          <a:ext cx="34992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144683</xdr:colOff>
      <xdr:row>119</xdr:row>
      <xdr:rowOff>67519</xdr:rowOff>
    </xdr:from>
    <xdr:to>
      <xdr:col>28</xdr:col>
      <xdr:colOff>239934</xdr:colOff>
      <xdr:row>120</xdr:row>
      <xdr:rowOff>166657</xdr:rowOff>
    </xdr:to>
    <xdr:cxnSp macro="">
      <xdr:nvCxnSpPr>
        <xdr:cNvPr id="3690" name="Elbow Connector 55">
          <a:extLst>
            <a:ext uri="{FF2B5EF4-FFF2-40B4-BE49-F238E27FC236}">
              <a16:creationId xmlns:a16="http://schemas.microsoft.com/office/drawing/2014/main" id="{8132B368-240A-4E82-A1B1-AD04F19860A2}"/>
            </a:ext>
          </a:extLst>
        </xdr:cNvPr>
        <xdr:cNvCxnSpPr/>
      </xdr:nvCxnSpPr>
      <xdr:spPr>
        <a:xfrm rot="16200000" flipH="1">
          <a:off x="9238512" y="23971184"/>
          <a:ext cx="34992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30</xdr:col>
      <xdr:colOff>154330</xdr:colOff>
      <xdr:row>119</xdr:row>
      <xdr:rowOff>67519</xdr:rowOff>
    </xdr:from>
    <xdr:to>
      <xdr:col>30</xdr:col>
      <xdr:colOff>249581</xdr:colOff>
      <xdr:row>120</xdr:row>
      <xdr:rowOff>166657</xdr:rowOff>
    </xdr:to>
    <xdr:cxnSp macro="">
      <xdr:nvCxnSpPr>
        <xdr:cNvPr id="3691" name="Elbow Connector 55">
          <a:extLst>
            <a:ext uri="{FF2B5EF4-FFF2-40B4-BE49-F238E27FC236}">
              <a16:creationId xmlns:a16="http://schemas.microsoft.com/office/drawing/2014/main" id="{6B54C896-9444-47B5-A3E2-0BFD84EC969F}"/>
            </a:ext>
          </a:extLst>
        </xdr:cNvPr>
        <xdr:cNvCxnSpPr/>
      </xdr:nvCxnSpPr>
      <xdr:spPr>
        <a:xfrm rot="16200000" flipH="1">
          <a:off x="9894412" y="23971184"/>
          <a:ext cx="34992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34</xdr:col>
      <xdr:colOff>115747</xdr:colOff>
      <xdr:row>119</xdr:row>
      <xdr:rowOff>77165</xdr:rowOff>
    </xdr:from>
    <xdr:to>
      <xdr:col>34</xdr:col>
      <xdr:colOff>210998</xdr:colOff>
      <xdr:row>120</xdr:row>
      <xdr:rowOff>176303</xdr:rowOff>
    </xdr:to>
    <xdr:cxnSp macro="">
      <xdr:nvCxnSpPr>
        <xdr:cNvPr id="3692" name="Elbow Connector 55">
          <a:extLst>
            <a:ext uri="{FF2B5EF4-FFF2-40B4-BE49-F238E27FC236}">
              <a16:creationId xmlns:a16="http://schemas.microsoft.com/office/drawing/2014/main" id="{1DD0ABAE-07DA-49F5-9592-B3393745EA82}"/>
            </a:ext>
          </a:extLst>
        </xdr:cNvPr>
        <xdr:cNvCxnSpPr/>
      </xdr:nvCxnSpPr>
      <xdr:spPr>
        <a:xfrm rot="16200000" flipH="1">
          <a:off x="11167626" y="23980830"/>
          <a:ext cx="34992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202557</xdr:colOff>
      <xdr:row>119</xdr:row>
      <xdr:rowOff>67519</xdr:rowOff>
    </xdr:from>
    <xdr:to>
      <xdr:col>36</xdr:col>
      <xdr:colOff>297808</xdr:colOff>
      <xdr:row>120</xdr:row>
      <xdr:rowOff>166657</xdr:rowOff>
    </xdr:to>
    <xdr:cxnSp macro="">
      <xdr:nvCxnSpPr>
        <xdr:cNvPr id="3693" name="Elbow Connector 55">
          <a:extLst>
            <a:ext uri="{FF2B5EF4-FFF2-40B4-BE49-F238E27FC236}">
              <a16:creationId xmlns:a16="http://schemas.microsoft.com/office/drawing/2014/main" id="{A4D9D136-324B-4BBA-A3CB-18512057C8CD}"/>
            </a:ext>
          </a:extLst>
        </xdr:cNvPr>
        <xdr:cNvCxnSpPr/>
      </xdr:nvCxnSpPr>
      <xdr:spPr>
        <a:xfrm rot="16200000" flipH="1">
          <a:off x="11900689" y="23971184"/>
          <a:ext cx="34992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163974</xdr:colOff>
      <xdr:row>119</xdr:row>
      <xdr:rowOff>67519</xdr:rowOff>
    </xdr:from>
    <xdr:to>
      <xdr:col>38</xdr:col>
      <xdr:colOff>259225</xdr:colOff>
      <xdr:row>120</xdr:row>
      <xdr:rowOff>166657</xdr:rowOff>
    </xdr:to>
    <xdr:cxnSp macro="">
      <xdr:nvCxnSpPr>
        <xdr:cNvPr id="3694" name="Elbow Connector 55">
          <a:extLst>
            <a:ext uri="{FF2B5EF4-FFF2-40B4-BE49-F238E27FC236}">
              <a16:creationId xmlns:a16="http://schemas.microsoft.com/office/drawing/2014/main" id="{FB1B4257-2269-4798-89BC-66F82FF4094E}"/>
            </a:ext>
          </a:extLst>
        </xdr:cNvPr>
        <xdr:cNvCxnSpPr/>
      </xdr:nvCxnSpPr>
      <xdr:spPr>
        <a:xfrm rot="16200000" flipH="1">
          <a:off x="12546942" y="23971184"/>
          <a:ext cx="34992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30</xdr:col>
      <xdr:colOff>86810</xdr:colOff>
      <xdr:row>100</xdr:row>
      <xdr:rowOff>144683</xdr:rowOff>
    </xdr:from>
    <xdr:to>
      <xdr:col>30</xdr:col>
      <xdr:colOff>228358</xdr:colOff>
      <xdr:row>101</xdr:row>
      <xdr:rowOff>124190</xdr:rowOff>
    </xdr:to>
    <xdr:sp macro="" textlink="">
      <xdr:nvSpPr>
        <xdr:cNvPr id="3695" name="6-Point Star 717">
          <a:extLst>
            <a:ext uri="{FF2B5EF4-FFF2-40B4-BE49-F238E27FC236}">
              <a16:creationId xmlns:a16="http://schemas.microsoft.com/office/drawing/2014/main" id="{EBD46CF7-7EAE-4FF0-B30A-E8DF3945EDD3}"/>
            </a:ext>
          </a:extLst>
        </xdr:cNvPr>
        <xdr:cNvSpPr/>
      </xdr:nvSpPr>
      <xdr:spPr>
        <a:xfrm>
          <a:off x="9954228" y="20139949"/>
          <a:ext cx="141548" cy="172418"/>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32</xdr:col>
      <xdr:colOff>86809</xdr:colOff>
      <xdr:row>100</xdr:row>
      <xdr:rowOff>135038</xdr:rowOff>
    </xdr:from>
    <xdr:to>
      <xdr:col>32</xdr:col>
      <xdr:colOff>250784</xdr:colOff>
      <xdr:row>101</xdr:row>
      <xdr:rowOff>96456</xdr:rowOff>
    </xdr:to>
    <xdr:sp macro="" textlink="">
      <xdr:nvSpPr>
        <xdr:cNvPr id="3696" name="6-Point Star 717">
          <a:extLst>
            <a:ext uri="{FF2B5EF4-FFF2-40B4-BE49-F238E27FC236}">
              <a16:creationId xmlns:a16="http://schemas.microsoft.com/office/drawing/2014/main" id="{FFFF9068-A33F-4489-A70D-BD3CB17BBFF7}"/>
            </a:ext>
          </a:extLst>
        </xdr:cNvPr>
        <xdr:cNvSpPr/>
      </xdr:nvSpPr>
      <xdr:spPr>
        <a:xfrm>
          <a:off x="10619771" y="20130304"/>
          <a:ext cx="163975" cy="154329"/>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96456</xdr:colOff>
      <xdr:row>100</xdr:row>
      <xdr:rowOff>144684</xdr:rowOff>
    </xdr:from>
    <xdr:to>
      <xdr:col>34</xdr:col>
      <xdr:colOff>238004</xdr:colOff>
      <xdr:row>101</xdr:row>
      <xdr:rowOff>124191</xdr:rowOff>
    </xdr:to>
    <xdr:sp macro="" textlink="">
      <xdr:nvSpPr>
        <xdr:cNvPr id="3697" name="6-Point Star 717">
          <a:extLst>
            <a:ext uri="{FF2B5EF4-FFF2-40B4-BE49-F238E27FC236}">
              <a16:creationId xmlns:a16="http://schemas.microsoft.com/office/drawing/2014/main" id="{589413BD-BAC2-4E60-9EB7-B51407082A8E}"/>
            </a:ext>
          </a:extLst>
        </xdr:cNvPr>
        <xdr:cNvSpPr/>
      </xdr:nvSpPr>
      <xdr:spPr>
        <a:xfrm>
          <a:off x="11275671" y="20139950"/>
          <a:ext cx="141548" cy="172418"/>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42</xdr:col>
      <xdr:colOff>144684</xdr:colOff>
      <xdr:row>119</xdr:row>
      <xdr:rowOff>96455</xdr:rowOff>
    </xdr:from>
    <xdr:to>
      <xdr:col>42</xdr:col>
      <xdr:colOff>220492</xdr:colOff>
      <xdr:row>120</xdr:row>
      <xdr:rowOff>146992</xdr:rowOff>
    </xdr:to>
    <xdr:cxnSp macro="">
      <xdr:nvCxnSpPr>
        <xdr:cNvPr id="3698" name="Elbow Connector 55">
          <a:extLst>
            <a:ext uri="{FF2B5EF4-FFF2-40B4-BE49-F238E27FC236}">
              <a16:creationId xmlns:a16="http://schemas.microsoft.com/office/drawing/2014/main" id="{602C3632-64E9-48BE-B7A0-F2E22DE00E1D}"/>
            </a:ext>
          </a:extLst>
        </xdr:cNvPr>
        <xdr:cNvCxnSpPr/>
      </xdr:nvCxnSpPr>
      <xdr:spPr>
        <a:xfrm rot="16200000" flipH="1">
          <a:off x="13834737" y="23985541"/>
          <a:ext cx="30132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44</xdr:col>
      <xdr:colOff>135038</xdr:colOff>
      <xdr:row>119</xdr:row>
      <xdr:rowOff>96455</xdr:rowOff>
    </xdr:from>
    <xdr:to>
      <xdr:col>44</xdr:col>
      <xdr:colOff>210846</xdr:colOff>
      <xdr:row>120</xdr:row>
      <xdr:rowOff>146992</xdr:rowOff>
    </xdr:to>
    <xdr:cxnSp macro="">
      <xdr:nvCxnSpPr>
        <xdr:cNvPr id="3702" name="Elbow Connector 55">
          <a:extLst>
            <a:ext uri="{FF2B5EF4-FFF2-40B4-BE49-F238E27FC236}">
              <a16:creationId xmlns:a16="http://schemas.microsoft.com/office/drawing/2014/main" id="{1C904400-F722-422E-A7D9-495F680E3B55}"/>
            </a:ext>
          </a:extLst>
        </xdr:cNvPr>
        <xdr:cNvCxnSpPr/>
      </xdr:nvCxnSpPr>
      <xdr:spPr>
        <a:xfrm rot="16200000" flipH="1">
          <a:off x="14587091" y="23985541"/>
          <a:ext cx="301322" cy="75808"/>
        </a:xfrm>
        <a:prstGeom prst="bentConnector3">
          <a:avLst>
            <a:gd name="adj1" fmla="val 4039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135038</xdr:colOff>
      <xdr:row>127</xdr:row>
      <xdr:rowOff>77164</xdr:rowOff>
    </xdr:from>
    <xdr:to>
      <xdr:col>2</xdr:col>
      <xdr:colOff>210846</xdr:colOff>
      <xdr:row>128</xdr:row>
      <xdr:rowOff>127702</xdr:rowOff>
    </xdr:to>
    <xdr:cxnSp macro="">
      <xdr:nvCxnSpPr>
        <xdr:cNvPr id="3704" name="Elbow Connector 55">
          <a:extLst>
            <a:ext uri="{FF2B5EF4-FFF2-40B4-BE49-F238E27FC236}">
              <a16:creationId xmlns:a16="http://schemas.microsoft.com/office/drawing/2014/main" id="{45B81A0B-6EC9-4072-9CFD-1BF4189286CE}"/>
            </a:ext>
          </a:extLst>
        </xdr:cNvPr>
        <xdr:cNvCxnSpPr/>
      </xdr:nvCxnSpPr>
      <xdr:spPr>
        <a:xfrm rot="16200000" flipH="1">
          <a:off x="562433" y="25567415"/>
          <a:ext cx="30132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xdr:col>
      <xdr:colOff>125392</xdr:colOff>
      <xdr:row>127</xdr:row>
      <xdr:rowOff>86810</xdr:rowOff>
    </xdr:from>
    <xdr:to>
      <xdr:col>4</xdr:col>
      <xdr:colOff>201200</xdr:colOff>
      <xdr:row>128</xdr:row>
      <xdr:rowOff>137348</xdr:rowOff>
    </xdr:to>
    <xdr:cxnSp macro="">
      <xdr:nvCxnSpPr>
        <xdr:cNvPr id="3705" name="Elbow Connector 55">
          <a:extLst>
            <a:ext uri="{FF2B5EF4-FFF2-40B4-BE49-F238E27FC236}">
              <a16:creationId xmlns:a16="http://schemas.microsoft.com/office/drawing/2014/main" id="{7EEF372C-46BA-46A8-BF3C-23135DC332D9}"/>
            </a:ext>
          </a:extLst>
        </xdr:cNvPr>
        <xdr:cNvCxnSpPr/>
      </xdr:nvCxnSpPr>
      <xdr:spPr>
        <a:xfrm rot="16200000" flipH="1">
          <a:off x="1218331" y="25577061"/>
          <a:ext cx="30132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135038</xdr:colOff>
      <xdr:row>127</xdr:row>
      <xdr:rowOff>77165</xdr:rowOff>
    </xdr:from>
    <xdr:to>
      <xdr:col>6</xdr:col>
      <xdr:colOff>210846</xdr:colOff>
      <xdr:row>128</xdr:row>
      <xdr:rowOff>127703</xdr:rowOff>
    </xdr:to>
    <xdr:cxnSp macro="">
      <xdr:nvCxnSpPr>
        <xdr:cNvPr id="3707" name="Elbow Connector 55">
          <a:extLst>
            <a:ext uri="{FF2B5EF4-FFF2-40B4-BE49-F238E27FC236}">
              <a16:creationId xmlns:a16="http://schemas.microsoft.com/office/drawing/2014/main" id="{7C9B35F1-3A4F-48C8-9177-0C4BACD78A25}"/>
            </a:ext>
          </a:extLst>
        </xdr:cNvPr>
        <xdr:cNvCxnSpPr/>
      </xdr:nvCxnSpPr>
      <xdr:spPr>
        <a:xfrm rot="16200000" flipH="1">
          <a:off x="1874230" y="25567416"/>
          <a:ext cx="30132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144685</xdr:colOff>
      <xdr:row>103</xdr:row>
      <xdr:rowOff>77164</xdr:rowOff>
    </xdr:from>
    <xdr:to>
      <xdr:col>6</xdr:col>
      <xdr:colOff>208529</xdr:colOff>
      <xdr:row>104</xdr:row>
      <xdr:rowOff>113496</xdr:rowOff>
    </xdr:to>
    <xdr:cxnSp macro="">
      <xdr:nvCxnSpPr>
        <xdr:cNvPr id="3703" name="Elbow Connector 55">
          <a:extLst>
            <a:ext uri="{FF2B5EF4-FFF2-40B4-BE49-F238E27FC236}">
              <a16:creationId xmlns:a16="http://schemas.microsoft.com/office/drawing/2014/main" id="{76505B43-DB64-4872-9865-1DDAAB56B4DD}"/>
            </a:ext>
          </a:extLst>
        </xdr:cNvPr>
        <xdr:cNvCxnSpPr/>
      </xdr:nvCxnSpPr>
      <xdr:spPr>
        <a:xfrm rot="16200000" flipH="1">
          <a:off x="1884997" y="20762801"/>
          <a:ext cx="287117" cy="63844"/>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135039</xdr:colOff>
      <xdr:row>103</xdr:row>
      <xdr:rowOff>77165</xdr:rowOff>
    </xdr:from>
    <xdr:to>
      <xdr:col>2</xdr:col>
      <xdr:colOff>198883</xdr:colOff>
      <xdr:row>104</xdr:row>
      <xdr:rowOff>113497</xdr:rowOff>
    </xdr:to>
    <xdr:cxnSp macro="">
      <xdr:nvCxnSpPr>
        <xdr:cNvPr id="3708" name="Elbow Connector 55">
          <a:extLst>
            <a:ext uri="{FF2B5EF4-FFF2-40B4-BE49-F238E27FC236}">
              <a16:creationId xmlns:a16="http://schemas.microsoft.com/office/drawing/2014/main" id="{D6C16F94-D8AA-4F73-80E0-5F473588C1A5}"/>
            </a:ext>
          </a:extLst>
        </xdr:cNvPr>
        <xdr:cNvCxnSpPr/>
      </xdr:nvCxnSpPr>
      <xdr:spPr>
        <a:xfrm rot="16200000" flipH="1">
          <a:off x="563554" y="20762802"/>
          <a:ext cx="287117" cy="63844"/>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xdr:col>
      <xdr:colOff>144685</xdr:colOff>
      <xdr:row>103</xdr:row>
      <xdr:rowOff>86811</xdr:rowOff>
    </xdr:from>
    <xdr:to>
      <xdr:col>4</xdr:col>
      <xdr:colOff>208529</xdr:colOff>
      <xdr:row>104</xdr:row>
      <xdr:rowOff>123143</xdr:rowOff>
    </xdr:to>
    <xdr:cxnSp macro="">
      <xdr:nvCxnSpPr>
        <xdr:cNvPr id="3709" name="Elbow Connector 55">
          <a:extLst>
            <a:ext uri="{FF2B5EF4-FFF2-40B4-BE49-F238E27FC236}">
              <a16:creationId xmlns:a16="http://schemas.microsoft.com/office/drawing/2014/main" id="{4E84E438-4292-4F70-85B5-BDE7F5E5000F}"/>
            </a:ext>
          </a:extLst>
        </xdr:cNvPr>
        <xdr:cNvCxnSpPr/>
      </xdr:nvCxnSpPr>
      <xdr:spPr>
        <a:xfrm rot="16200000" flipH="1">
          <a:off x="1238744" y="20772448"/>
          <a:ext cx="287117" cy="63844"/>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40</xdr:col>
      <xdr:colOff>163975</xdr:colOff>
      <xdr:row>95</xdr:row>
      <xdr:rowOff>67520</xdr:rowOff>
    </xdr:from>
    <xdr:to>
      <xdr:col>40</xdr:col>
      <xdr:colOff>259226</xdr:colOff>
      <xdr:row>96</xdr:row>
      <xdr:rowOff>160675</xdr:rowOff>
    </xdr:to>
    <xdr:cxnSp macro="">
      <xdr:nvCxnSpPr>
        <xdr:cNvPr id="3711" name="Elbow Connector 55">
          <a:extLst>
            <a:ext uri="{FF2B5EF4-FFF2-40B4-BE49-F238E27FC236}">
              <a16:creationId xmlns:a16="http://schemas.microsoft.com/office/drawing/2014/main" id="{453C2842-8285-4F58-8E3A-3B400F091695}"/>
            </a:ext>
          </a:extLst>
        </xdr:cNvPr>
        <xdr:cNvCxnSpPr/>
      </xdr:nvCxnSpPr>
      <xdr:spPr>
        <a:xfrm rot="16200000" flipH="1">
          <a:off x="13196188" y="19164699"/>
          <a:ext cx="343940"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42</xdr:col>
      <xdr:colOff>135039</xdr:colOff>
      <xdr:row>95</xdr:row>
      <xdr:rowOff>48229</xdr:rowOff>
    </xdr:from>
    <xdr:to>
      <xdr:col>42</xdr:col>
      <xdr:colOff>230290</xdr:colOff>
      <xdr:row>96</xdr:row>
      <xdr:rowOff>141384</xdr:rowOff>
    </xdr:to>
    <xdr:cxnSp macro="">
      <xdr:nvCxnSpPr>
        <xdr:cNvPr id="3712" name="Elbow Connector 55">
          <a:extLst>
            <a:ext uri="{FF2B5EF4-FFF2-40B4-BE49-F238E27FC236}">
              <a16:creationId xmlns:a16="http://schemas.microsoft.com/office/drawing/2014/main" id="{046B6B43-42D0-4825-926B-C574D6F70160}"/>
            </a:ext>
          </a:extLst>
        </xdr:cNvPr>
        <xdr:cNvCxnSpPr/>
      </xdr:nvCxnSpPr>
      <xdr:spPr>
        <a:xfrm rot="16200000" flipH="1">
          <a:off x="13813505" y="19145408"/>
          <a:ext cx="343940"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20</xdr:col>
      <xdr:colOff>144682</xdr:colOff>
      <xdr:row>23</xdr:row>
      <xdr:rowOff>67519</xdr:rowOff>
    </xdr:from>
    <xdr:to>
      <xdr:col>20</xdr:col>
      <xdr:colOff>231496</xdr:colOff>
      <xdr:row>24</xdr:row>
      <xdr:rowOff>163978</xdr:rowOff>
    </xdr:to>
    <xdr:cxnSp macro="">
      <xdr:nvCxnSpPr>
        <xdr:cNvPr id="3713" name="Elbow Connector 55">
          <a:extLst>
            <a:ext uri="{FF2B5EF4-FFF2-40B4-BE49-F238E27FC236}">
              <a16:creationId xmlns:a16="http://schemas.microsoft.com/office/drawing/2014/main" id="{3A9C1BB9-ED39-4B18-B967-BB91AB41079B}"/>
            </a:ext>
          </a:extLst>
        </xdr:cNvPr>
        <xdr:cNvCxnSpPr/>
      </xdr:nvCxnSpPr>
      <xdr:spPr>
        <a:xfrm rot="16200000" flipH="1">
          <a:off x="6631328" y="4760088"/>
          <a:ext cx="347244" cy="86814"/>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20</xdr:col>
      <xdr:colOff>163975</xdr:colOff>
      <xdr:row>111</xdr:row>
      <xdr:rowOff>57874</xdr:rowOff>
    </xdr:from>
    <xdr:to>
      <xdr:col>20</xdr:col>
      <xdr:colOff>259226</xdr:colOff>
      <xdr:row>112</xdr:row>
      <xdr:rowOff>157012</xdr:rowOff>
    </xdr:to>
    <xdr:cxnSp macro="">
      <xdr:nvCxnSpPr>
        <xdr:cNvPr id="3710" name="Elbow Connector 55">
          <a:extLst>
            <a:ext uri="{FF2B5EF4-FFF2-40B4-BE49-F238E27FC236}">
              <a16:creationId xmlns:a16="http://schemas.microsoft.com/office/drawing/2014/main" id="{B1AA629D-D802-4C93-987D-651DA3CEED47}"/>
            </a:ext>
          </a:extLst>
        </xdr:cNvPr>
        <xdr:cNvCxnSpPr/>
      </xdr:nvCxnSpPr>
      <xdr:spPr>
        <a:xfrm rot="16200000" flipH="1">
          <a:off x="6653501" y="22360374"/>
          <a:ext cx="349922"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32</xdr:col>
      <xdr:colOff>125393</xdr:colOff>
      <xdr:row>103</xdr:row>
      <xdr:rowOff>67520</xdr:rowOff>
    </xdr:from>
    <xdr:to>
      <xdr:col>32</xdr:col>
      <xdr:colOff>220644</xdr:colOff>
      <xdr:row>104</xdr:row>
      <xdr:rowOff>166657</xdr:rowOff>
    </xdr:to>
    <xdr:cxnSp macro="">
      <xdr:nvCxnSpPr>
        <xdr:cNvPr id="3714" name="Elbow Connector 55">
          <a:extLst>
            <a:ext uri="{FF2B5EF4-FFF2-40B4-BE49-F238E27FC236}">
              <a16:creationId xmlns:a16="http://schemas.microsoft.com/office/drawing/2014/main" id="{AED09FB9-927F-4640-B88A-C5664A93DD77}"/>
            </a:ext>
          </a:extLst>
        </xdr:cNvPr>
        <xdr:cNvCxnSpPr/>
      </xdr:nvCxnSpPr>
      <xdr:spPr>
        <a:xfrm rot="16200000" flipH="1">
          <a:off x="10531020" y="20768855"/>
          <a:ext cx="349922"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34</xdr:col>
      <xdr:colOff>154331</xdr:colOff>
      <xdr:row>103</xdr:row>
      <xdr:rowOff>57875</xdr:rowOff>
    </xdr:from>
    <xdr:to>
      <xdr:col>34</xdr:col>
      <xdr:colOff>249582</xdr:colOff>
      <xdr:row>104</xdr:row>
      <xdr:rowOff>157012</xdr:rowOff>
    </xdr:to>
    <xdr:cxnSp macro="">
      <xdr:nvCxnSpPr>
        <xdr:cNvPr id="3715" name="Elbow Connector 55">
          <a:extLst>
            <a:ext uri="{FF2B5EF4-FFF2-40B4-BE49-F238E27FC236}">
              <a16:creationId xmlns:a16="http://schemas.microsoft.com/office/drawing/2014/main" id="{C8E945BE-A4C2-4802-9D44-D66794D58A17}"/>
            </a:ext>
          </a:extLst>
        </xdr:cNvPr>
        <xdr:cNvCxnSpPr/>
      </xdr:nvCxnSpPr>
      <xdr:spPr>
        <a:xfrm rot="16200000" flipH="1">
          <a:off x="11206211" y="20759210"/>
          <a:ext cx="349922"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125392</xdr:colOff>
      <xdr:row>47</xdr:row>
      <xdr:rowOff>77165</xdr:rowOff>
    </xdr:from>
    <xdr:to>
      <xdr:col>10</xdr:col>
      <xdr:colOff>220643</xdr:colOff>
      <xdr:row>48</xdr:row>
      <xdr:rowOff>168273</xdr:rowOff>
    </xdr:to>
    <xdr:cxnSp macro="">
      <xdr:nvCxnSpPr>
        <xdr:cNvPr id="3716" name="Elbow Connector 55">
          <a:extLst>
            <a:ext uri="{FF2B5EF4-FFF2-40B4-BE49-F238E27FC236}">
              <a16:creationId xmlns:a16="http://schemas.microsoft.com/office/drawing/2014/main" id="{9658E393-577C-4F0F-9FE0-D7E034EB6191}"/>
            </a:ext>
          </a:extLst>
        </xdr:cNvPr>
        <xdr:cNvCxnSpPr/>
      </xdr:nvCxnSpPr>
      <xdr:spPr>
        <a:xfrm rot="16200000" flipH="1">
          <a:off x="3271919" y="9566334"/>
          <a:ext cx="34189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125392</xdr:colOff>
      <xdr:row>47</xdr:row>
      <xdr:rowOff>67519</xdr:rowOff>
    </xdr:from>
    <xdr:to>
      <xdr:col>12</xdr:col>
      <xdr:colOff>220643</xdr:colOff>
      <xdr:row>48</xdr:row>
      <xdr:rowOff>158627</xdr:rowOff>
    </xdr:to>
    <xdr:cxnSp macro="">
      <xdr:nvCxnSpPr>
        <xdr:cNvPr id="3717" name="Elbow Connector 55">
          <a:extLst>
            <a:ext uri="{FF2B5EF4-FFF2-40B4-BE49-F238E27FC236}">
              <a16:creationId xmlns:a16="http://schemas.microsoft.com/office/drawing/2014/main" id="{802D91F6-A90F-4810-8912-1A6B8739CF69}"/>
            </a:ext>
          </a:extLst>
        </xdr:cNvPr>
        <xdr:cNvCxnSpPr/>
      </xdr:nvCxnSpPr>
      <xdr:spPr>
        <a:xfrm rot="16200000" flipH="1">
          <a:off x="3947109" y="9556688"/>
          <a:ext cx="34189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14</xdr:col>
      <xdr:colOff>135038</xdr:colOff>
      <xdr:row>47</xdr:row>
      <xdr:rowOff>96456</xdr:rowOff>
    </xdr:from>
    <xdr:to>
      <xdr:col>14</xdr:col>
      <xdr:colOff>230289</xdr:colOff>
      <xdr:row>48</xdr:row>
      <xdr:rowOff>187564</xdr:rowOff>
    </xdr:to>
    <xdr:cxnSp macro="">
      <xdr:nvCxnSpPr>
        <xdr:cNvPr id="3718" name="Elbow Connector 55">
          <a:extLst>
            <a:ext uri="{FF2B5EF4-FFF2-40B4-BE49-F238E27FC236}">
              <a16:creationId xmlns:a16="http://schemas.microsoft.com/office/drawing/2014/main" id="{9AA48D2E-0933-48C6-A1A5-02EEABAA18FC}"/>
            </a:ext>
          </a:extLst>
        </xdr:cNvPr>
        <xdr:cNvCxnSpPr/>
      </xdr:nvCxnSpPr>
      <xdr:spPr>
        <a:xfrm rot="16200000" flipH="1">
          <a:off x="4603008" y="9585625"/>
          <a:ext cx="34189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104172</xdr:colOff>
      <xdr:row>100</xdr:row>
      <xdr:rowOff>152400</xdr:rowOff>
    </xdr:from>
    <xdr:to>
      <xdr:col>36</xdr:col>
      <xdr:colOff>245720</xdr:colOff>
      <xdr:row>101</xdr:row>
      <xdr:rowOff>131907</xdr:rowOff>
    </xdr:to>
    <xdr:sp macro="" textlink="">
      <xdr:nvSpPr>
        <xdr:cNvPr id="3719" name="6-Point Star 717">
          <a:extLst>
            <a:ext uri="{FF2B5EF4-FFF2-40B4-BE49-F238E27FC236}">
              <a16:creationId xmlns:a16="http://schemas.microsoft.com/office/drawing/2014/main" id="{487E36C5-6413-4195-9ABB-D2D74F64BAA0}"/>
            </a:ext>
          </a:extLst>
        </xdr:cNvPr>
        <xdr:cNvSpPr/>
      </xdr:nvSpPr>
      <xdr:spPr>
        <a:xfrm>
          <a:off x="11929640" y="20147666"/>
          <a:ext cx="141548" cy="172418"/>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82952</xdr:colOff>
      <xdr:row>100</xdr:row>
      <xdr:rowOff>150472</xdr:rowOff>
    </xdr:from>
    <xdr:to>
      <xdr:col>38</xdr:col>
      <xdr:colOff>224500</xdr:colOff>
      <xdr:row>101</xdr:row>
      <xdr:rowOff>129979</xdr:rowOff>
    </xdr:to>
    <xdr:sp macro="" textlink="">
      <xdr:nvSpPr>
        <xdr:cNvPr id="3720" name="6-Point Star 717">
          <a:extLst>
            <a:ext uri="{FF2B5EF4-FFF2-40B4-BE49-F238E27FC236}">
              <a16:creationId xmlns:a16="http://schemas.microsoft.com/office/drawing/2014/main" id="{EB8BBCAE-377C-4A98-84AB-D01569E7D4F7}"/>
            </a:ext>
          </a:extLst>
        </xdr:cNvPr>
        <xdr:cNvSpPr/>
      </xdr:nvSpPr>
      <xdr:spPr>
        <a:xfrm>
          <a:off x="12593256" y="20145738"/>
          <a:ext cx="141548" cy="172418"/>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42</xdr:col>
      <xdr:colOff>100314</xdr:colOff>
      <xdr:row>100</xdr:row>
      <xdr:rowOff>167833</xdr:rowOff>
    </xdr:from>
    <xdr:to>
      <xdr:col>42</xdr:col>
      <xdr:colOff>241862</xdr:colOff>
      <xdr:row>101</xdr:row>
      <xdr:rowOff>147340</xdr:rowOff>
    </xdr:to>
    <xdr:sp macro="" textlink="">
      <xdr:nvSpPr>
        <xdr:cNvPr id="3721" name="6-Point Star 717">
          <a:extLst>
            <a:ext uri="{FF2B5EF4-FFF2-40B4-BE49-F238E27FC236}">
              <a16:creationId xmlns:a16="http://schemas.microsoft.com/office/drawing/2014/main" id="{5AED3074-D29C-44E3-9AB6-6F12496B4774}"/>
            </a:ext>
          </a:extLst>
        </xdr:cNvPr>
        <xdr:cNvSpPr/>
      </xdr:nvSpPr>
      <xdr:spPr>
        <a:xfrm>
          <a:off x="13903124" y="20163099"/>
          <a:ext cx="141548" cy="172418"/>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44</xdr:col>
      <xdr:colOff>88739</xdr:colOff>
      <xdr:row>100</xdr:row>
      <xdr:rowOff>146613</xdr:rowOff>
    </xdr:from>
    <xdr:to>
      <xdr:col>44</xdr:col>
      <xdr:colOff>230287</xdr:colOff>
      <xdr:row>101</xdr:row>
      <xdr:rowOff>126120</xdr:rowOff>
    </xdr:to>
    <xdr:sp macro="" textlink="">
      <xdr:nvSpPr>
        <xdr:cNvPr id="3722" name="6-Point Star 717">
          <a:extLst>
            <a:ext uri="{FF2B5EF4-FFF2-40B4-BE49-F238E27FC236}">
              <a16:creationId xmlns:a16="http://schemas.microsoft.com/office/drawing/2014/main" id="{263400BA-0287-441E-AFDA-27F3ACAE3333}"/>
            </a:ext>
          </a:extLst>
        </xdr:cNvPr>
        <xdr:cNvSpPr/>
      </xdr:nvSpPr>
      <xdr:spPr>
        <a:xfrm>
          <a:off x="14653549" y="20141879"/>
          <a:ext cx="141548" cy="172418"/>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77164</xdr:colOff>
      <xdr:row>108</xdr:row>
      <xdr:rowOff>192911</xdr:rowOff>
    </xdr:from>
    <xdr:to>
      <xdr:col>2</xdr:col>
      <xdr:colOff>218712</xdr:colOff>
      <xdr:row>109</xdr:row>
      <xdr:rowOff>172417</xdr:rowOff>
    </xdr:to>
    <xdr:sp macro="" textlink="">
      <xdr:nvSpPr>
        <xdr:cNvPr id="3723" name="6-Point Star 717">
          <a:extLst>
            <a:ext uri="{FF2B5EF4-FFF2-40B4-BE49-F238E27FC236}">
              <a16:creationId xmlns:a16="http://schemas.microsoft.com/office/drawing/2014/main" id="{0CF458FC-0058-4E13-8DF6-947595E66AAF}"/>
            </a:ext>
          </a:extLst>
        </xdr:cNvPr>
        <xdr:cNvSpPr/>
      </xdr:nvSpPr>
      <xdr:spPr>
        <a:xfrm>
          <a:off x="617316" y="21789341"/>
          <a:ext cx="141548" cy="172418"/>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115747</xdr:colOff>
      <xdr:row>47</xdr:row>
      <xdr:rowOff>57874</xdr:rowOff>
    </xdr:from>
    <xdr:to>
      <xdr:col>22</xdr:col>
      <xdr:colOff>210998</xdr:colOff>
      <xdr:row>48</xdr:row>
      <xdr:rowOff>155534</xdr:rowOff>
    </xdr:to>
    <xdr:cxnSp macro="">
      <xdr:nvCxnSpPr>
        <xdr:cNvPr id="3724" name="Elbow Connector 55">
          <a:extLst>
            <a:ext uri="{FF2B5EF4-FFF2-40B4-BE49-F238E27FC236}">
              <a16:creationId xmlns:a16="http://schemas.microsoft.com/office/drawing/2014/main" id="{8FBAAB3D-1B7A-480B-9167-2439DDBA1398}"/>
            </a:ext>
          </a:extLst>
        </xdr:cNvPr>
        <xdr:cNvCxnSpPr/>
      </xdr:nvCxnSpPr>
      <xdr:spPr>
        <a:xfrm rot="16200000" flipH="1">
          <a:off x="7252264" y="9550319"/>
          <a:ext cx="348445"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115747</xdr:colOff>
      <xdr:row>47</xdr:row>
      <xdr:rowOff>67519</xdr:rowOff>
    </xdr:from>
    <xdr:to>
      <xdr:col>16</xdr:col>
      <xdr:colOff>210998</xdr:colOff>
      <xdr:row>48</xdr:row>
      <xdr:rowOff>165179</xdr:rowOff>
    </xdr:to>
    <xdr:cxnSp macro="">
      <xdr:nvCxnSpPr>
        <xdr:cNvPr id="3725" name="Elbow Connector 55">
          <a:extLst>
            <a:ext uri="{FF2B5EF4-FFF2-40B4-BE49-F238E27FC236}">
              <a16:creationId xmlns:a16="http://schemas.microsoft.com/office/drawing/2014/main" id="{D6608D52-B401-4566-8E55-BEA208DE7E38}"/>
            </a:ext>
          </a:extLst>
        </xdr:cNvPr>
        <xdr:cNvCxnSpPr/>
      </xdr:nvCxnSpPr>
      <xdr:spPr>
        <a:xfrm rot="16200000" flipH="1">
          <a:off x="5226694" y="9559964"/>
          <a:ext cx="348445"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135038</xdr:colOff>
      <xdr:row>47</xdr:row>
      <xdr:rowOff>57873</xdr:rowOff>
    </xdr:from>
    <xdr:to>
      <xdr:col>24</xdr:col>
      <xdr:colOff>230289</xdr:colOff>
      <xdr:row>48</xdr:row>
      <xdr:rowOff>155533</xdr:rowOff>
    </xdr:to>
    <xdr:cxnSp macro="">
      <xdr:nvCxnSpPr>
        <xdr:cNvPr id="3726" name="Elbow Connector 55">
          <a:extLst>
            <a:ext uri="{FF2B5EF4-FFF2-40B4-BE49-F238E27FC236}">
              <a16:creationId xmlns:a16="http://schemas.microsoft.com/office/drawing/2014/main" id="{C037F811-B79D-4140-8BD5-4112AB338552}"/>
            </a:ext>
          </a:extLst>
        </xdr:cNvPr>
        <xdr:cNvCxnSpPr/>
      </xdr:nvCxnSpPr>
      <xdr:spPr>
        <a:xfrm rot="16200000" flipH="1">
          <a:off x="7917808" y="9550318"/>
          <a:ext cx="348445"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44</xdr:col>
      <xdr:colOff>135038</xdr:colOff>
      <xdr:row>39</xdr:row>
      <xdr:rowOff>67519</xdr:rowOff>
    </xdr:from>
    <xdr:to>
      <xdr:col>44</xdr:col>
      <xdr:colOff>230289</xdr:colOff>
      <xdr:row>40</xdr:row>
      <xdr:rowOff>158628</xdr:rowOff>
    </xdr:to>
    <xdr:cxnSp macro="">
      <xdr:nvCxnSpPr>
        <xdr:cNvPr id="3727" name="Elbow Connector 55">
          <a:extLst>
            <a:ext uri="{FF2B5EF4-FFF2-40B4-BE49-F238E27FC236}">
              <a16:creationId xmlns:a16="http://schemas.microsoft.com/office/drawing/2014/main" id="{FEC7C6FB-0E93-4045-80C6-12A33D92EA0A}"/>
            </a:ext>
          </a:extLst>
        </xdr:cNvPr>
        <xdr:cNvCxnSpPr/>
      </xdr:nvCxnSpPr>
      <xdr:spPr>
        <a:xfrm rot="16200000" flipH="1">
          <a:off x="14576527" y="7955524"/>
          <a:ext cx="34189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22</xdr:col>
      <xdr:colOff>125393</xdr:colOff>
      <xdr:row>39</xdr:row>
      <xdr:rowOff>67520</xdr:rowOff>
    </xdr:from>
    <xdr:to>
      <xdr:col>22</xdr:col>
      <xdr:colOff>220644</xdr:colOff>
      <xdr:row>40</xdr:row>
      <xdr:rowOff>165182</xdr:rowOff>
    </xdr:to>
    <xdr:cxnSp macro="">
      <xdr:nvCxnSpPr>
        <xdr:cNvPr id="3729" name="Elbow Connector 55">
          <a:extLst>
            <a:ext uri="{FF2B5EF4-FFF2-40B4-BE49-F238E27FC236}">
              <a16:creationId xmlns:a16="http://schemas.microsoft.com/office/drawing/2014/main" id="{562D3785-9398-44D4-BB44-B1D30B94C80A}"/>
            </a:ext>
          </a:extLst>
        </xdr:cNvPr>
        <xdr:cNvCxnSpPr/>
      </xdr:nvCxnSpPr>
      <xdr:spPr>
        <a:xfrm rot="16200000" flipH="1">
          <a:off x="7261910" y="7958801"/>
          <a:ext cx="348446"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135039</xdr:colOff>
      <xdr:row>39</xdr:row>
      <xdr:rowOff>77165</xdr:rowOff>
    </xdr:from>
    <xdr:to>
      <xdr:col>24</xdr:col>
      <xdr:colOff>230290</xdr:colOff>
      <xdr:row>40</xdr:row>
      <xdr:rowOff>174827</xdr:rowOff>
    </xdr:to>
    <xdr:cxnSp macro="">
      <xdr:nvCxnSpPr>
        <xdr:cNvPr id="3730" name="Elbow Connector 55">
          <a:extLst>
            <a:ext uri="{FF2B5EF4-FFF2-40B4-BE49-F238E27FC236}">
              <a16:creationId xmlns:a16="http://schemas.microsoft.com/office/drawing/2014/main" id="{1D1C66CD-6D04-4537-A531-1D7C86D61452}"/>
            </a:ext>
          </a:extLst>
        </xdr:cNvPr>
        <xdr:cNvCxnSpPr/>
      </xdr:nvCxnSpPr>
      <xdr:spPr>
        <a:xfrm rot="16200000" flipH="1">
          <a:off x="7917809" y="7968446"/>
          <a:ext cx="348446"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xdr:col>
      <xdr:colOff>135039</xdr:colOff>
      <xdr:row>39</xdr:row>
      <xdr:rowOff>38583</xdr:rowOff>
    </xdr:from>
    <xdr:to>
      <xdr:col>4</xdr:col>
      <xdr:colOff>232229</xdr:colOff>
      <xdr:row>40</xdr:row>
      <xdr:rowOff>145494</xdr:rowOff>
    </xdr:to>
    <xdr:cxnSp macro="">
      <xdr:nvCxnSpPr>
        <xdr:cNvPr id="3731" name="Elbow Connector 55">
          <a:extLst>
            <a:ext uri="{FF2B5EF4-FFF2-40B4-BE49-F238E27FC236}">
              <a16:creationId xmlns:a16="http://schemas.microsoft.com/office/drawing/2014/main" id="{7E30F109-4C68-4C54-A37D-711B1464DB3B}"/>
            </a:ext>
          </a:extLst>
        </xdr:cNvPr>
        <xdr:cNvCxnSpPr/>
      </xdr:nvCxnSpPr>
      <xdr:spPr>
        <a:xfrm rot="16200000" flipH="1">
          <a:off x="1210482" y="7933520"/>
          <a:ext cx="357695"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135039</xdr:colOff>
      <xdr:row>31</xdr:row>
      <xdr:rowOff>77165</xdr:rowOff>
    </xdr:from>
    <xdr:to>
      <xdr:col>24</xdr:col>
      <xdr:colOff>232229</xdr:colOff>
      <xdr:row>32</xdr:row>
      <xdr:rowOff>184075</xdr:rowOff>
    </xdr:to>
    <xdr:cxnSp macro="">
      <xdr:nvCxnSpPr>
        <xdr:cNvPr id="3732" name="Elbow Connector 55">
          <a:extLst>
            <a:ext uri="{FF2B5EF4-FFF2-40B4-BE49-F238E27FC236}">
              <a16:creationId xmlns:a16="http://schemas.microsoft.com/office/drawing/2014/main" id="{31346D21-2A3C-40CB-BE56-A7E09A417E01}"/>
            </a:ext>
          </a:extLst>
        </xdr:cNvPr>
        <xdr:cNvCxnSpPr/>
      </xdr:nvCxnSpPr>
      <xdr:spPr>
        <a:xfrm rot="16200000" flipH="1">
          <a:off x="7914153" y="6370937"/>
          <a:ext cx="357695"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154330</xdr:colOff>
      <xdr:row>95</xdr:row>
      <xdr:rowOff>57874</xdr:rowOff>
    </xdr:from>
    <xdr:to>
      <xdr:col>6</xdr:col>
      <xdr:colOff>251520</xdr:colOff>
      <xdr:row>96</xdr:row>
      <xdr:rowOff>164784</xdr:rowOff>
    </xdr:to>
    <xdr:cxnSp macro="">
      <xdr:nvCxnSpPr>
        <xdr:cNvPr id="3733" name="Elbow Connector 55">
          <a:extLst>
            <a:ext uri="{FF2B5EF4-FFF2-40B4-BE49-F238E27FC236}">
              <a16:creationId xmlns:a16="http://schemas.microsoft.com/office/drawing/2014/main" id="{EFA212C4-D19D-4730-97E6-1FF76EA2E960}"/>
            </a:ext>
          </a:extLst>
        </xdr:cNvPr>
        <xdr:cNvCxnSpPr/>
      </xdr:nvCxnSpPr>
      <xdr:spPr>
        <a:xfrm rot="16200000" flipH="1">
          <a:off x="1876026" y="19238127"/>
          <a:ext cx="357695"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14</xdr:col>
      <xdr:colOff>125393</xdr:colOff>
      <xdr:row>87</xdr:row>
      <xdr:rowOff>28938</xdr:rowOff>
    </xdr:from>
    <xdr:to>
      <xdr:col>14</xdr:col>
      <xdr:colOff>222583</xdr:colOff>
      <xdr:row>88</xdr:row>
      <xdr:rowOff>135848</xdr:rowOff>
    </xdr:to>
    <xdr:cxnSp macro="">
      <xdr:nvCxnSpPr>
        <xdr:cNvPr id="3734" name="Elbow Connector 55">
          <a:extLst>
            <a:ext uri="{FF2B5EF4-FFF2-40B4-BE49-F238E27FC236}">
              <a16:creationId xmlns:a16="http://schemas.microsoft.com/office/drawing/2014/main" id="{7FD014B8-5C55-4A21-988E-23C89ED91395}"/>
            </a:ext>
          </a:extLst>
        </xdr:cNvPr>
        <xdr:cNvCxnSpPr/>
      </xdr:nvCxnSpPr>
      <xdr:spPr>
        <a:xfrm rot="16200000" flipH="1">
          <a:off x="4586431" y="17608026"/>
          <a:ext cx="357695"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126787</xdr:colOff>
      <xdr:row>87</xdr:row>
      <xdr:rowOff>47051</xdr:rowOff>
    </xdr:from>
    <xdr:to>
      <xdr:col>10</xdr:col>
      <xdr:colOff>223977</xdr:colOff>
      <xdr:row>88</xdr:row>
      <xdr:rowOff>153961</xdr:rowOff>
    </xdr:to>
    <xdr:cxnSp macro="">
      <xdr:nvCxnSpPr>
        <xdr:cNvPr id="3736" name="Elbow Connector 55">
          <a:extLst>
            <a:ext uri="{FF2B5EF4-FFF2-40B4-BE49-F238E27FC236}">
              <a16:creationId xmlns:a16="http://schemas.microsoft.com/office/drawing/2014/main" id="{88182617-A0A4-4DB7-BCC2-AA5EB2542522}"/>
            </a:ext>
          </a:extLst>
        </xdr:cNvPr>
        <xdr:cNvCxnSpPr/>
      </xdr:nvCxnSpPr>
      <xdr:spPr>
        <a:xfrm rot="16200000" flipH="1">
          <a:off x="3263060" y="17789578"/>
          <a:ext cx="360910"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44</xdr:col>
      <xdr:colOff>125393</xdr:colOff>
      <xdr:row>79</xdr:row>
      <xdr:rowOff>48229</xdr:rowOff>
    </xdr:from>
    <xdr:to>
      <xdr:col>44</xdr:col>
      <xdr:colOff>222583</xdr:colOff>
      <xdr:row>80</xdr:row>
      <xdr:rowOff>155139</xdr:rowOff>
    </xdr:to>
    <xdr:cxnSp macro="">
      <xdr:nvCxnSpPr>
        <xdr:cNvPr id="3737" name="Elbow Connector 55">
          <a:extLst>
            <a:ext uri="{FF2B5EF4-FFF2-40B4-BE49-F238E27FC236}">
              <a16:creationId xmlns:a16="http://schemas.microsoft.com/office/drawing/2014/main" id="{69717F8C-30FE-4FED-A832-DEBD0DFFE135}"/>
            </a:ext>
          </a:extLst>
        </xdr:cNvPr>
        <xdr:cNvCxnSpPr/>
      </xdr:nvCxnSpPr>
      <xdr:spPr>
        <a:xfrm rot="16200000" flipH="1">
          <a:off x="14559950" y="16026153"/>
          <a:ext cx="357695"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115748</xdr:colOff>
      <xdr:row>87</xdr:row>
      <xdr:rowOff>57874</xdr:rowOff>
    </xdr:from>
    <xdr:to>
      <xdr:col>2</xdr:col>
      <xdr:colOff>212938</xdr:colOff>
      <xdr:row>88</xdr:row>
      <xdr:rowOff>164784</xdr:rowOff>
    </xdr:to>
    <xdr:cxnSp macro="">
      <xdr:nvCxnSpPr>
        <xdr:cNvPr id="3738" name="Elbow Connector 55">
          <a:extLst>
            <a:ext uri="{FF2B5EF4-FFF2-40B4-BE49-F238E27FC236}">
              <a16:creationId xmlns:a16="http://schemas.microsoft.com/office/drawing/2014/main" id="{02B5462B-AE14-4B64-9B8F-978D300089EA}"/>
            </a:ext>
          </a:extLst>
        </xdr:cNvPr>
        <xdr:cNvCxnSpPr/>
      </xdr:nvCxnSpPr>
      <xdr:spPr>
        <a:xfrm rot="16200000" flipH="1">
          <a:off x="525647" y="17636962"/>
          <a:ext cx="357695"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xdr:col>
      <xdr:colOff>106102</xdr:colOff>
      <xdr:row>87</xdr:row>
      <xdr:rowOff>57875</xdr:rowOff>
    </xdr:from>
    <xdr:to>
      <xdr:col>4</xdr:col>
      <xdr:colOff>203292</xdr:colOff>
      <xdr:row>88</xdr:row>
      <xdr:rowOff>164785</xdr:rowOff>
    </xdr:to>
    <xdr:cxnSp macro="">
      <xdr:nvCxnSpPr>
        <xdr:cNvPr id="3739" name="Elbow Connector 55">
          <a:extLst>
            <a:ext uri="{FF2B5EF4-FFF2-40B4-BE49-F238E27FC236}">
              <a16:creationId xmlns:a16="http://schemas.microsoft.com/office/drawing/2014/main" id="{AF07FCB5-FC95-47D8-91AD-E8CB293D9081}"/>
            </a:ext>
          </a:extLst>
        </xdr:cNvPr>
        <xdr:cNvCxnSpPr/>
      </xdr:nvCxnSpPr>
      <xdr:spPr>
        <a:xfrm rot="16200000" flipH="1">
          <a:off x="1181545" y="17636963"/>
          <a:ext cx="357695"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115748</xdr:colOff>
      <xdr:row>31</xdr:row>
      <xdr:rowOff>48228</xdr:rowOff>
    </xdr:from>
    <xdr:to>
      <xdr:col>18</xdr:col>
      <xdr:colOff>212938</xdr:colOff>
      <xdr:row>32</xdr:row>
      <xdr:rowOff>155138</xdr:rowOff>
    </xdr:to>
    <xdr:cxnSp macro="">
      <xdr:nvCxnSpPr>
        <xdr:cNvPr id="3740" name="Elbow Connector 55">
          <a:extLst>
            <a:ext uri="{FF2B5EF4-FFF2-40B4-BE49-F238E27FC236}">
              <a16:creationId xmlns:a16="http://schemas.microsoft.com/office/drawing/2014/main" id="{A00624F0-F8E2-42DC-84FF-25A4F8672FB9}"/>
            </a:ext>
          </a:extLst>
        </xdr:cNvPr>
        <xdr:cNvCxnSpPr/>
      </xdr:nvCxnSpPr>
      <xdr:spPr>
        <a:xfrm rot="16200000" flipH="1">
          <a:off x="5956103" y="6342000"/>
          <a:ext cx="357695"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106102</xdr:colOff>
      <xdr:row>23</xdr:row>
      <xdr:rowOff>67520</xdr:rowOff>
    </xdr:from>
    <xdr:to>
      <xdr:col>38</xdr:col>
      <xdr:colOff>203292</xdr:colOff>
      <xdr:row>24</xdr:row>
      <xdr:rowOff>174430</xdr:rowOff>
    </xdr:to>
    <xdr:cxnSp macro="">
      <xdr:nvCxnSpPr>
        <xdr:cNvPr id="3741" name="Elbow Connector 55">
          <a:extLst>
            <a:ext uri="{FF2B5EF4-FFF2-40B4-BE49-F238E27FC236}">
              <a16:creationId xmlns:a16="http://schemas.microsoft.com/office/drawing/2014/main" id="{5140DBF6-3149-4D15-A45B-F9B985953BBD}"/>
            </a:ext>
          </a:extLst>
        </xdr:cNvPr>
        <xdr:cNvCxnSpPr/>
      </xdr:nvCxnSpPr>
      <xdr:spPr>
        <a:xfrm rot="16200000" flipH="1">
          <a:off x="12486153" y="4760127"/>
          <a:ext cx="357695"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144684</xdr:colOff>
      <xdr:row>31</xdr:row>
      <xdr:rowOff>38583</xdr:rowOff>
    </xdr:from>
    <xdr:to>
      <xdr:col>6</xdr:col>
      <xdr:colOff>241874</xdr:colOff>
      <xdr:row>32</xdr:row>
      <xdr:rowOff>145493</xdr:rowOff>
    </xdr:to>
    <xdr:cxnSp macro="">
      <xdr:nvCxnSpPr>
        <xdr:cNvPr id="3742" name="Elbow Connector 55">
          <a:extLst>
            <a:ext uri="{FF2B5EF4-FFF2-40B4-BE49-F238E27FC236}">
              <a16:creationId xmlns:a16="http://schemas.microsoft.com/office/drawing/2014/main" id="{41758728-B9E0-4282-9A3B-91EB0545A657}"/>
            </a:ext>
          </a:extLst>
        </xdr:cNvPr>
        <xdr:cNvCxnSpPr/>
      </xdr:nvCxnSpPr>
      <xdr:spPr>
        <a:xfrm rot="16200000" flipH="1">
          <a:off x="1866380" y="6332355"/>
          <a:ext cx="357695"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163976</xdr:colOff>
      <xdr:row>87</xdr:row>
      <xdr:rowOff>28938</xdr:rowOff>
    </xdr:from>
    <xdr:to>
      <xdr:col>8</xdr:col>
      <xdr:colOff>259227</xdr:colOff>
      <xdr:row>88</xdr:row>
      <xdr:rowOff>128075</xdr:rowOff>
    </xdr:to>
    <xdr:cxnSp macro="">
      <xdr:nvCxnSpPr>
        <xdr:cNvPr id="3743" name="Elbow Connector 55">
          <a:extLst>
            <a:ext uri="{FF2B5EF4-FFF2-40B4-BE49-F238E27FC236}">
              <a16:creationId xmlns:a16="http://schemas.microsoft.com/office/drawing/2014/main" id="{8339E377-05CE-4BE6-99D7-A9EED516A146}"/>
            </a:ext>
          </a:extLst>
        </xdr:cNvPr>
        <xdr:cNvCxnSpPr/>
      </xdr:nvCxnSpPr>
      <xdr:spPr>
        <a:xfrm rot="16200000" flipH="1">
          <a:off x="2554135" y="17605108"/>
          <a:ext cx="349922"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20</xdr:col>
      <xdr:colOff>139700</xdr:colOff>
      <xdr:row>71</xdr:row>
      <xdr:rowOff>107950</xdr:rowOff>
    </xdr:from>
    <xdr:to>
      <xdr:col>20</xdr:col>
      <xdr:colOff>240176</xdr:colOff>
      <xdr:row>72</xdr:row>
      <xdr:rowOff>147366</xdr:rowOff>
    </xdr:to>
    <xdr:cxnSp macro="">
      <xdr:nvCxnSpPr>
        <xdr:cNvPr id="3744" name="Elbow Connector 55">
          <a:extLst>
            <a:ext uri="{FF2B5EF4-FFF2-40B4-BE49-F238E27FC236}">
              <a16:creationId xmlns:a16="http://schemas.microsoft.com/office/drawing/2014/main" id="{6547CE47-7DFC-4A1E-AD56-1006B24AD284}"/>
            </a:ext>
          </a:extLst>
        </xdr:cNvPr>
        <xdr:cNvCxnSpPr/>
      </xdr:nvCxnSpPr>
      <xdr:spPr>
        <a:xfrm rot="16200000" flipH="1">
          <a:off x="6723430" y="14307770"/>
          <a:ext cx="293416" cy="100476"/>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144685</xdr:colOff>
      <xdr:row>71</xdr:row>
      <xdr:rowOff>19292</xdr:rowOff>
    </xdr:from>
    <xdr:to>
      <xdr:col>12</xdr:col>
      <xdr:colOff>239936</xdr:colOff>
      <xdr:row>72</xdr:row>
      <xdr:rowOff>118429</xdr:rowOff>
    </xdr:to>
    <xdr:cxnSp macro="">
      <xdr:nvCxnSpPr>
        <xdr:cNvPr id="3745" name="Elbow Connector 55">
          <a:extLst>
            <a:ext uri="{FF2B5EF4-FFF2-40B4-BE49-F238E27FC236}">
              <a16:creationId xmlns:a16="http://schemas.microsoft.com/office/drawing/2014/main" id="{228F62D3-C66F-411F-B62A-DE352320F5D3}"/>
            </a:ext>
          </a:extLst>
        </xdr:cNvPr>
        <xdr:cNvCxnSpPr/>
      </xdr:nvCxnSpPr>
      <xdr:spPr>
        <a:xfrm rot="16200000" flipH="1">
          <a:off x="3962388" y="14393133"/>
          <a:ext cx="349922"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115748</xdr:colOff>
      <xdr:row>87</xdr:row>
      <xdr:rowOff>28938</xdr:rowOff>
    </xdr:from>
    <xdr:to>
      <xdr:col>12</xdr:col>
      <xdr:colOff>212938</xdr:colOff>
      <xdr:row>88</xdr:row>
      <xdr:rowOff>135848</xdr:rowOff>
    </xdr:to>
    <xdr:cxnSp macro="">
      <xdr:nvCxnSpPr>
        <xdr:cNvPr id="3746" name="Elbow Connector 55">
          <a:extLst>
            <a:ext uri="{FF2B5EF4-FFF2-40B4-BE49-F238E27FC236}">
              <a16:creationId xmlns:a16="http://schemas.microsoft.com/office/drawing/2014/main" id="{59F43535-0E83-46B1-8E89-18829BE040C5}"/>
            </a:ext>
          </a:extLst>
        </xdr:cNvPr>
        <xdr:cNvCxnSpPr/>
      </xdr:nvCxnSpPr>
      <xdr:spPr>
        <a:xfrm rot="16200000" flipH="1">
          <a:off x="3930533" y="17608026"/>
          <a:ext cx="357695"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135039</xdr:colOff>
      <xdr:row>87</xdr:row>
      <xdr:rowOff>48228</xdr:rowOff>
    </xdr:from>
    <xdr:to>
      <xdr:col>6</xdr:col>
      <xdr:colOff>232229</xdr:colOff>
      <xdr:row>88</xdr:row>
      <xdr:rowOff>155138</xdr:rowOff>
    </xdr:to>
    <xdr:cxnSp macro="">
      <xdr:nvCxnSpPr>
        <xdr:cNvPr id="3747" name="Elbow Connector 55">
          <a:extLst>
            <a:ext uri="{FF2B5EF4-FFF2-40B4-BE49-F238E27FC236}">
              <a16:creationId xmlns:a16="http://schemas.microsoft.com/office/drawing/2014/main" id="{8BBAA355-8B20-4DB7-A9FD-69BF33785FA9}"/>
            </a:ext>
          </a:extLst>
        </xdr:cNvPr>
        <xdr:cNvCxnSpPr/>
      </xdr:nvCxnSpPr>
      <xdr:spPr>
        <a:xfrm rot="16200000" flipH="1">
          <a:off x="1856735" y="17627316"/>
          <a:ext cx="357695"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144684</xdr:colOff>
      <xdr:row>71</xdr:row>
      <xdr:rowOff>48229</xdr:rowOff>
    </xdr:from>
    <xdr:to>
      <xdr:col>8</xdr:col>
      <xdr:colOff>241874</xdr:colOff>
      <xdr:row>72</xdr:row>
      <xdr:rowOff>155139</xdr:rowOff>
    </xdr:to>
    <xdr:cxnSp macro="">
      <xdr:nvCxnSpPr>
        <xdr:cNvPr id="3748" name="Elbow Connector 55">
          <a:extLst>
            <a:ext uri="{FF2B5EF4-FFF2-40B4-BE49-F238E27FC236}">
              <a16:creationId xmlns:a16="http://schemas.microsoft.com/office/drawing/2014/main" id="{A4A48AC1-185D-4011-9B87-81B1F7E0B22B}"/>
            </a:ext>
          </a:extLst>
        </xdr:cNvPr>
        <xdr:cNvCxnSpPr/>
      </xdr:nvCxnSpPr>
      <xdr:spPr>
        <a:xfrm rot="16200000" flipH="1">
          <a:off x="2531925" y="14424988"/>
          <a:ext cx="357695"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96456</xdr:colOff>
      <xdr:row>71</xdr:row>
      <xdr:rowOff>57875</xdr:rowOff>
    </xdr:from>
    <xdr:to>
      <xdr:col>6</xdr:col>
      <xdr:colOff>193646</xdr:colOff>
      <xdr:row>72</xdr:row>
      <xdr:rowOff>164785</xdr:rowOff>
    </xdr:to>
    <xdr:cxnSp macro="">
      <xdr:nvCxnSpPr>
        <xdr:cNvPr id="3749" name="Elbow Connector 55">
          <a:extLst>
            <a:ext uri="{FF2B5EF4-FFF2-40B4-BE49-F238E27FC236}">
              <a16:creationId xmlns:a16="http://schemas.microsoft.com/office/drawing/2014/main" id="{3C327A3F-7C71-4B33-BF57-3C2F6CBB01DE}"/>
            </a:ext>
          </a:extLst>
        </xdr:cNvPr>
        <xdr:cNvCxnSpPr/>
      </xdr:nvCxnSpPr>
      <xdr:spPr>
        <a:xfrm rot="16200000" flipH="1">
          <a:off x="1818152" y="14434634"/>
          <a:ext cx="357695"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115748</xdr:colOff>
      <xdr:row>63</xdr:row>
      <xdr:rowOff>67520</xdr:rowOff>
    </xdr:from>
    <xdr:to>
      <xdr:col>36</xdr:col>
      <xdr:colOff>212938</xdr:colOff>
      <xdr:row>64</xdr:row>
      <xdr:rowOff>174430</xdr:rowOff>
    </xdr:to>
    <xdr:cxnSp macro="">
      <xdr:nvCxnSpPr>
        <xdr:cNvPr id="3750" name="Elbow Connector 55">
          <a:extLst>
            <a:ext uri="{FF2B5EF4-FFF2-40B4-BE49-F238E27FC236}">
              <a16:creationId xmlns:a16="http://schemas.microsoft.com/office/drawing/2014/main" id="{011F6AF8-4B35-4BD2-95D3-B548DFF6CDE4}"/>
            </a:ext>
          </a:extLst>
        </xdr:cNvPr>
        <xdr:cNvCxnSpPr/>
      </xdr:nvCxnSpPr>
      <xdr:spPr>
        <a:xfrm rot="16200000" flipH="1">
          <a:off x="11810963" y="12843115"/>
          <a:ext cx="357695"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34</xdr:col>
      <xdr:colOff>135467</xdr:colOff>
      <xdr:row>63</xdr:row>
      <xdr:rowOff>59267</xdr:rowOff>
    </xdr:from>
    <xdr:to>
      <xdr:col>34</xdr:col>
      <xdr:colOff>232657</xdr:colOff>
      <xdr:row>64</xdr:row>
      <xdr:rowOff>166177</xdr:rowOff>
    </xdr:to>
    <xdr:cxnSp macro="">
      <xdr:nvCxnSpPr>
        <xdr:cNvPr id="3735" name="Elbow Connector 55">
          <a:extLst>
            <a:ext uri="{FF2B5EF4-FFF2-40B4-BE49-F238E27FC236}">
              <a16:creationId xmlns:a16="http://schemas.microsoft.com/office/drawing/2014/main" id="{9E151929-F0EA-4D33-BB1E-CFE14C6027F5}"/>
            </a:ext>
          </a:extLst>
        </xdr:cNvPr>
        <xdr:cNvCxnSpPr/>
      </xdr:nvCxnSpPr>
      <xdr:spPr>
        <a:xfrm rot="16200000" flipH="1">
          <a:off x="11154207" y="12950394"/>
          <a:ext cx="360910"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32</xdr:col>
      <xdr:colOff>110067</xdr:colOff>
      <xdr:row>63</xdr:row>
      <xdr:rowOff>76200</xdr:rowOff>
    </xdr:from>
    <xdr:to>
      <xdr:col>32</xdr:col>
      <xdr:colOff>207257</xdr:colOff>
      <xdr:row>64</xdr:row>
      <xdr:rowOff>183110</xdr:rowOff>
    </xdr:to>
    <xdr:cxnSp macro="">
      <xdr:nvCxnSpPr>
        <xdr:cNvPr id="3751" name="Elbow Connector 55">
          <a:extLst>
            <a:ext uri="{FF2B5EF4-FFF2-40B4-BE49-F238E27FC236}">
              <a16:creationId xmlns:a16="http://schemas.microsoft.com/office/drawing/2014/main" id="{CCFA87CF-3445-4607-A6DE-37FC826AA4BC}"/>
            </a:ext>
          </a:extLst>
        </xdr:cNvPr>
        <xdr:cNvCxnSpPr/>
      </xdr:nvCxnSpPr>
      <xdr:spPr>
        <a:xfrm rot="16200000" flipH="1">
          <a:off x="10485340" y="12967327"/>
          <a:ext cx="360910"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30</xdr:col>
      <xdr:colOff>110067</xdr:colOff>
      <xdr:row>63</xdr:row>
      <xdr:rowOff>50800</xdr:rowOff>
    </xdr:from>
    <xdr:to>
      <xdr:col>30</xdr:col>
      <xdr:colOff>207257</xdr:colOff>
      <xdr:row>64</xdr:row>
      <xdr:rowOff>157710</xdr:rowOff>
    </xdr:to>
    <xdr:cxnSp macro="">
      <xdr:nvCxnSpPr>
        <xdr:cNvPr id="3752" name="Elbow Connector 55">
          <a:extLst>
            <a:ext uri="{FF2B5EF4-FFF2-40B4-BE49-F238E27FC236}">
              <a16:creationId xmlns:a16="http://schemas.microsoft.com/office/drawing/2014/main" id="{637F29AA-9D09-4E18-A620-11F3CD43EB81}"/>
            </a:ext>
          </a:extLst>
        </xdr:cNvPr>
        <xdr:cNvCxnSpPr/>
      </xdr:nvCxnSpPr>
      <xdr:spPr>
        <a:xfrm rot="16200000" flipH="1">
          <a:off x="9816474" y="12941927"/>
          <a:ext cx="360910"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169333</xdr:colOff>
      <xdr:row>63</xdr:row>
      <xdr:rowOff>59267</xdr:rowOff>
    </xdr:from>
    <xdr:to>
      <xdr:col>28</xdr:col>
      <xdr:colOff>266523</xdr:colOff>
      <xdr:row>64</xdr:row>
      <xdr:rowOff>166177</xdr:rowOff>
    </xdr:to>
    <xdr:cxnSp macro="">
      <xdr:nvCxnSpPr>
        <xdr:cNvPr id="3754" name="Elbow Connector 55">
          <a:extLst>
            <a:ext uri="{FF2B5EF4-FFF2-40B4-BE49-F238E27FC236}">
              <a16:creationId xmlns:a16="http://schemas.microsoft.com/office/drawing/2014/main" id="{5FDF94AB-CED3-47E0-9D8D-272EC135D178}"/>
            </a:ext>
          </a:extLst>
        </xdr:cNvPr>
        <xdr:cNvCxnSpPr/>
      </xdr:nvCxnSpPr>
      <xdr:spPr>
        <a:xfrm rot="16200000" flipH="1">
          <a:off x="9232273" y="12950394"/>
          <a:ext cx="360910"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26</xdr:col>
      <xdr:colOff>101600</xdr:colOff>
      <xdr:row>63</xdr:row>
      <xdr:rowOff>42333</xdr:rowOff>
    </xdr:from>
    <xdr:to>
      <xdr:col>26</xdr:col>
      <xdr:colOff>198790</xdr:colOff>
      <xdr:row>64</xdr:row>
      <xdr:rowOff>149243</xdr:rowOff>
    </xdr:to>
    <xdr:cxnSp macro="">
      <xdr:nvCxnSpPr>
        <xdr:cNvPr id="3755" name="Elbow Connector 55">
          <a:extLst>
            <a:ext uri="{FF2B5EF4-FFF2-40B4-BE49-F238E27FC236}">
              <a16:creationId xmlns:a16="http://schemas.microsoft.com/office/drawing/2014/main" id="{D8CD8A07-B22D-48FC-AB50-EF819EF2E0B3}"/>
            </a:ext>
          </a:extLst>
        </xdr:cNvPr>
        <xdr:cNvCxnSpPr/>
      </xdr:nvCxnSpPr>
      <xdr:spPr>
        <a:xfrm rot="16200000" flipH="1">
          <a:off x="8495673" y="12933460"/>
          <a:ext cx="360910"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152400</xdr:colOff>
      <xdr:row>63</xdr:row>
      <xdr:rowOff>84667</xdr:rowOff>
    </xdr:from>
    <xdr:to>
      <xdr:col>24</xdr:col>
      <xdr:colOff>249590</xdr:colOff>
      <xdr:row>64</xdr:row>
      <xdr:rowOff>191577</xdr:rowOff>
    </xdr:to>
    <xdr:cxnSp macro="">
      <xdr:nvCxnSpPr>
        <xdr:cNvPr id="3756" name="Elbow Connector 55">
          <a:extLst>
            <a:ext uri="{FF2B5EF4-FFF2-40B4-BE49-F238E27FC236}">
              <a16:creationId xmlns:a16="http://schemas.microsoft.com/office/drawing/2014/main" id="{B920F63A-6859-4007-91C6-74C932B99F5D}"/>
            </a:ext>
          </a:extLst>
        </xdr:cNvPr>
        <xdr:cNvCxnSpPr/>
      </xdr:nvCxnSpPr>
      <xdr:spPr>
        <a:xfrm rot="16200000" flipH="1">
          <a:off x="7903007" y="12975794"/>
          <a:ext cx="360910"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22</xdr:col>
      <xdr:colOff>101600</xdr:colOff>
      <xdr:row>63</xdr:row>
      <xdr:rowOff>59266</xdr:rowOff>
    </xdr:from>
    <xdr:to>
      <xdr:col>22</xdr:col>
      <xdr:colOff>198790</xdr:colOff>
      <xdr:row>64</xdr:row>
      <xdr:rowOff>166176</xdr:rowOff>
    </xdr:to>
    <xdr:cxnSp macro="">
      <xdr:nvCxnSpPr>
        <xdr:cNvPr id="3757" name="Elbow Connector 55">
          <a:extLst>
            <a:ext uri="{FF2B5EF4-FFF2-40B4-BE49-F238E27FC236}">
              <a16:creationId xmlns:a16="http://schemas.microsoft.com/office/drawing/2014/main" id="{148E5CEF-DF8F-473D-9428-908AF707D94A}"/>
            </a:ext>
          </a:extLst>
        </xdr:cNvPr>
        <xdr:cNvCxnSpPr/>
      </xdr:nvCxnSpPr>
      <xdr:spPr>
        <a:xfrm rot="16200000" flipH="1">
          <a:off x="7208740" y="12950393"/>
          <a:ext cx="360910"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135466</xdr:colOff>
      <xdr:row>101</xdr:row>
      <xdr:rowOff>42334</xdr:rowOff>
    </xdr:from>
    <xdr:to>
      <xdr:col>26</xdr:col>
      <xdr:colOff>230717</xdr:colOff>
      <xdr:row>101</xdr:row>
      <xdr:rowOff>190501</xdr:rowOff>
    </xdr:to>
    <xdr:sp macro="" textlink="">
      <xdr:nvSpPr>
        <xdr:cNvPr id="3758" name="Freeform 10707">
          <a:extLst>
            <a:ext uri="{FF2B5EF4-FFF2-40B4-BE49-F238E27FC236}">
              <a16:creationId xmlns:a16="http://schemas.microsoft.com/office/drawing/2014/main" id="{81CB9E2B-46BB-4716-BE81-46F6659A94D7}"/>
            </a:ext>
          </a:extLst>
        </xdr:cNvPr>
        <xdr:cNvSpPr>
          <a:spLocks/>
        </xdr:cNvSpPr>
      </xdr:nvSpPr>
      <xdr:spPr bwMode="auto">
        <a:xfrm>
          <a:off x="8017933" y="20497801"/>
          <a:ext cx="738717" cy="14816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26</xdr:col>
      <xdr:colOff>194734</xdr:colOff>
      <xdr:row>101</xdr:row>
      <xdr:rowOff>42333</xdr:rowOff>
    </xdr:from>
    <xdr:to>
      <xdr:col>28</xdr:col>
      <xdr:colOff>143933</xdr:colOff>
      <xdr:row>101</xdr:row>
      <xdr:rowOff>182033</xdr:rowOff>
    </xdr:to>
    <xdr:sp macro="" textlink="">
      <xdr:nvSpPr>
        <xdr:cNvPr id="3759" name="Freeform 10707">
          <a:extLst>
            <a:ext uri="{FF2B5EF4-FFF2-40B4-BE49-F238E27FC236}">
              <a16:creationId xmlns:a16="http://schemas.microsoft.com/office/drawing/2014/main" id="{991F6585-68DD-4371-81F3-430AC64FC0C9}"/>
            </a:ext>
          </a:extLst>
        </xdr:cNvPr>
        <xdr:cNvSpPr>
          <a:spLocks/>
        </xdr:cNvSpPr>
      </xdr:nvSpPr>
      <xdr:spPr bwMode="auto">
        <a:xfrm>
          <a:off x="8720667" y="20497800"/>
          <a:ext cx="618066" cy="1397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xdr:col>
      <xdr:colOff>215080</xdr:colOff>
      <xdr:row>109</xdr:row>
      <xdr:rowOff>102419</xdr:rowOff>
    </xdr:from>
    <xdr:to>
      <xdr:col>4</xdr:col>
      <xdr:colOff>230715</xdr:colOff>
      <xdr:row>110</xdr:row>
      <xdr:rowOff>29634</xdr:rowOff>
    </xdr:to>
    <xdr:sp macro="" textlink="">
      <xdr:nvSpPr>
        <xdr:cNvPr id="3760" name="Freeform 10707">
          <a:extLst>
            <a:ext uri="{FF2B5EF4-FFF2-40B4-BE49-F238E27FC236}">
              <a16:creationId xmlns:a16="http://schemas.microsoft.com/office/drawing/2014/main" id="{8F70C034-D44D-4EE4-8BA2-D08F6D096E3A}"/>
            </a:ext>
          </a:extLst>
        </xdr:cNvPr>
        <xdr:cNvSpPr>
          <a:spLocks/>
        </xdr:cNvSpPr>
      </xdr:nvSpPr>
      <xdr:spPr bwMode="auto">
        <a:xfrm>
          <a:off x="737419" y="22163548"/>
          <a:ext cx="671119" cy="121812"/>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20</xdr:col>
      <xdr:colOff>101600</xdr:colOff>
      <xdr:row>63</xdr:row>
      <xdr:rowOff>59267</xdr:rowOff>
    </xdr:from>
    <xdr:to>
      <xdr:col>20</xdr:col>
      <xdr:colOff>198790</xdr:colOff>
      <xdr:row>64</xdr:row>
      <xdr:rowOff>166177</xdr:rowOff>
    </xdr:to>
    <xdr:cxnSp macro="">
      <xdr:nvCxnSpPr>
        <xdr:cNvPr id="3761" name="Elbow Connector 55">
          <a:extLst>
            <a:ext uri="{FF2B5EF4-FFF2-40B4-BE49-F238E27FC236}">
              <a16:creationId xmlns:a16="http://schemas.microsoft.com/office/drawing/2014/main" id="{DC9E7539-8ABF-4632-A06B-7641F5D8A69B}"/>
            </a:ext>
          </a:extLst>
        </xdr:cNvPr>
        <xdr:cNvCxnSpPr/>
      </xdr:nvCxnSpPr>
      <xdr:spPr>
        <a:xfrm rot="16200000" flipH="1">
          <a:off x="6565273" y="12950394"/>
          <a:ext cx="360910"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127000</xdr:colOff>
      <xdr:row>63</xdr:row>
      <xdr:rowOff>67734</xdr:rowOff>
    </xdr:from>
    <xdr:to>
      <xdr:col>2</xdr:col>
      <xdr:colOff>224190</xdr:colOff>
      <xdr:row>64</xdr:row>
      <xdr:rowOff>174644</xdr:rowOff>
    </xdr:to>
    <xdr:cxnSp macro="">
      <xdr:nvCxnSpPr>
        <xdr:cNvPr id="3763" name="Elbow Connector 55">
          <a:extLst>
            <a:ext uri="{FF2B5EF4-FFF2-40B4-BE49-F238E27FC236}">
              <a16:creationId xmlns:a16="http://schemas.microsoft.com/office/drawing/2014/main" id="{98BDB29D-0C60-4FAA-8EBF-3F6D50766737}"/>
            </a:ext>
          </a:extLst>
        </xdr:cNvPr>
        <xdr:cNvCxnSpPr/>
      </xdr:nvCxnSpPr>
      <xdr:spPr>
        <a:xfrm rot="16200000" flipH="1">
          <a:off x="537007" y="12958861"/>
          <a:ext cx="360910"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44</xdr:col>
      <xdr:colOff>152400</xdr:colOff>
      <xdr:row>55</xdr:row>
      <xdr:rowOff>50800</xdr:rowOff>
    </xdr:from>
    <xdr:to>
      <xdr:col>44</xdr:col>
      <xdr:colOff>249590</xdr:colOff>
      <xdr:row>56</xdr:row>
      <xdr:rowOff>157710</xdr:rowOff>
    </xdr:to>
    <xdr:cxnSp macro="">
      <xdr:nvCxnSpPr>
        <xdr:cNvPr id="3764" name="Elbow Connector 55">
          <a:extLst>
            <a:ext uri="{FF2B5EF4-FFF2-40B4-BE49-F238E27FC236}">
              <a16:creationId xmlns:a16="http://schemas.microsoft.com/office/drawing/2014/main" id="{EED4E63F-ABCB-442B-8A73-A9AB227988F4}"/>
            </a:ext>
          </a:extLst>
        </xdr:cNvPr>
        <xdr:cNvCxnSpPr/>
      </xdr:nvCxnSpPr>
      <xdr:spPr>
        <a:xfrm rot="16200000" flipH="1">
          <a:off x="14549340" y="11324793"/>
          <a:ext cx="360910"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152400</xdr:colOff>
      <xdr:row>55</xdr:row>
      <xdr:rowOff>76200</xdr:rowOff>
    </xdr:from>
    <xdr:to>
      <xdr:col>38</xdr:col>
      <xdr:colOff>228208</xdr:colOff>
      <xdr:row>56</xdr:row>
      <xdr:rowOff>126738</xdr:rowOff>
    </xdr:to>
    <xdr:cxnSp macro="">
      <xdr:nvCxnSpPr>
        <xdr:cNvPr id="3683" name="Elbow Connector 55">
          <a:extLst>
            <a:ext uri="{FF2B5EF4-FFF2-40B4-BE49-F238E27FC236}">
              <a16:creationId xmlns:a16="http://schemas.microsoft.com/office/drawing/2014/main" id="{D6F01D66-62D9-47A3-91AD-278D8BA41DA9}"/>
            </a:ext>
          </a:extLst>
        </xdr:cNvPr>
        <xdr:cNvCxnSpPr/>
      </xdr:nvCxnSpPr>
      <xdr:spPr>
        <a:xfrm rot="16200000" flipH="1">
          <a:off x="12517902" y="11332698"/>
          <a:ext cx="30453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152400</xdr:colOff>
      <xdr:row>55</xdr:row>
      <xdr:rowOff>93134</xdr:rowOff>
    </xdr:from>
    <xdr:to>
      <xdr:col>36</xdr:col>
      <xdr:colOff>228208</xdr:colOff>
      <xdr:row>56</xdr:row>
      <xdr:rowOff>143672</xdr:rowOff>
    </xdr:to>
    <xdr:cxnSp macro="">
      <xdr:nvCxnSpPr>
        <xdr:cNvPr id="3762" name="Elbow Connector 55">
          <a:extLst>
            <a:ext uri="{FF2B5EF4-FFF2-40B4-BE49-F238E27FC236}">
              <a16:creationId xmlns:a16="http://schemas.microsoft.com/office/drawing/2014/main" id="{6202999A-6E84-4631-B42A-DD8EEE3E9875}"/>
            </a:ext>
          </a:extLst>
        </xdr:cNvPr>
        <xdr:cNvCxnSpPr/>
      </xdr:nvCxnSpPr>
      <xdr:spPr>
        <a:xfrm rot="16200000" flipH="1">
          <a:off x="11832102" y="11349632"/>
          <a:ext cx="30453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14</xdr:col>
      <xdr:colOff>143934</xdr:colOff>
      <xdr:row>55</xdr:row>
      <xdr:rowOff>59267</xdr:rowOff>
    </xdr:from>
    <xdr:to>
      <xdr:col>14</xdr:col>
      <xdr:colOff>219742</xdr:colOff>
      <xdr:row>56</xdr:row>
      <xdr:rowOff>109805</xdr:rowOff>
    </xdr:to>
    <xdr:cxnSp macro="">
      <xdr:nvCxnSpPr>
        <xdr:cNvPr id="3765" name="Elbow Connector 55">
          <a:extLst>
            <a:ext uri="{FF2B5EF4-FFF2-40B4-BE49-F238E27FC236}">
              <a16:creationId xmlns:a16="http://schemas.microsoft.com/office/drawing/2014/main" id="{82C3F7D9-0FF8-438E-90E4-AF59F78C24E2}"/>
            </a:ext>
          </a:extLst>
        </xdr:cNvPr>
        <xdr:cNvCxnSpPr/>
      </xdr:nvCxnSpPr>
      <xdr:spPr>
        <a:xfrm rot="16200000" flipH="1">
          <a:off x="4610036" y="11315765"/>
          <a:ext cx="30453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143933</xdr:colOff>
      <xdr:row>47</xdr:row>
      <xdr:rowOff>59266</xdr:rowOff>
    </xdr:from>
    <xdr:to>
      <xdr:col>38</xdr:col>
      <xdr:colOff>239184</xdr:colOff>
      <xdr:row>48</xdr:row>
      <xdr:rowOff>150373</xdr:rowOff>
    </xdr:to>
    <xdr:cxnSp macro="">
      <xdr:nvCxnSpPr>
        <xdr:cNvPr id="3766" name="Elbow Connector 55">
          <a:extLst>
            <a:ext uri="{FF2B5EF4-FFF2-40B4-BE49-F238E27FC236}">
              <a16:creationId xmlns:a16="http://schemas.microsoft.com/office/drawing/2014/main" id="{D6DCE090-66BB-4F44-9E18-62F32F5A575F}"/>
            </a:ext>
          </a:extLst>
        </xdr:cNvPr>
        <xdr:cNvCxnSpPr/>
      </xdr:nvCxnSpPr>
      <xdr:spPr>
        <a:xfrm rot="16200000" flipH="1">
          <a:off x="12498872" y="9632994"/>
          <a:ext cx="345107"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40</xdr:col>
      <xdr:colOff>135467</xdr:colOff>
      <xdr:row>47</xdr:row>
      <xdr:rowOff>50800</xdr:rowOff>
    </xdr:from>
    <xdr:to>
      <xdr:col>40</xdr:col>
      <xdr:colOff>230718</xdr:colOff>
      <xdr:row>48</xdr:row>
      <xdr:rowOff>141907</xdr:rowOff>
    </xdr:to>
    <xdr:cxnSp macro="">
      <xdr:nvCxnSpPr>
        <xdr:cNvPr id="3767" name="Elbow Connector 55">
          <a:extLst>
            <a:ext uri="{FF2B5EF4-FFF2-40B4-BE49-F238E27FC236}">
              <a16:creationId xmlns:a16="http://schemas.microsoft.com/office/drawing/2014/main" id="{A41F495C-A9B9-4BC9-A9D1-58A51593B651}"/>
            </a:ext>
          </a:extLst>
        </xdr:cNvPr>
        <xdr:cNvCxnSpPr/>
      </xdr:nvCxnSpPr>
      <xdr:spPr>
        <a:xfrm rot="16200000" flipH="1">
          <a:off x="13133872" y="9624528"/>
          <a:ext cx="345107"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32</xdr:col>
      <xdr:colOff>118533</xdr:colOff>
      <xdr:row>47</xdr:row>
      <xdr:rowOff>42333</xdr:rowOff>
    </xdr:from>
    <xdr:to>
      <xdr:col>32</xdr:col>
      <xdr:colOff>213784</xdr:colOff>
      <xdr:row>48</xdr:row>
      <xdr:rowOff>133440</xdr:rowOff>
    </xdr:to>
    <xdr:cxnSp macro="">
      <xdr:nvCxnSpPr>
        <xdr:cNvPr id="3768" name="Elbow Connector 55">
          <a:extLst>
            <a:ext uri="{FF2B5EF4-FFF2-40B4-BE49-F238E27FC236}">
              <a16:creationId xmlns:a16="http://schemas.microsoft.com/office/drawing/2014/main" id="{540CCD6D-40DF-4E33-B86D-945C6A3673B3}"/>
            </a:ext>
          </a:extLst>
        </xdr:cNvPr>
        <xdr:cNvCxnSpPr/>
      </xdr:nvCxnSpPr>
      <xdr:spPr>
        <a:xfrm rot="16200000" flipH="1">
          <a:off x="10500738" y="9616061"/>
          <a:ext cx="345107"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22</xdr:col>
      <xdr:colOff>105053</xdr:colOff>
      <xdr:row>84</xdr:row>
      <xdr:rowOff>148695</xdr:rowOff>
    </xdr:from>
    <xdr:to>
      <xdr:col>22</xdr:col>
      <xdr:colOff>246601</xdr:colOff>
      <xdr:row>85</xdr:row>
      <xdr:rowOff>128201</xdr:rowOff>
    </xdr:to>
    <xdr:sp macro="" textlink="">
      <xdr:nvSpPr>
        <xdr:cNvPr id="3779" name="6-Point Star 717">
          <a:extLst>
            <a:ext uri="{FF2B5EF4-FFF2-40B4-BE49-F238E27FC236}">
              <a16:creationId xmlns:a16="http://schemas.microsoft.com/office/drawing/2014/main" id="{AC844CEB-2D85-4E55-8208-5F1045434304}"/>
            </a:ext>
          </a:extLst>
        </xdr:cNvPr>
        <xdr:cNvSpPr/>
      </xdr:nvSpPr>
      <xdr:spPr>
        <a:xfrm>
          <a:off x="7044696" y="17118746"/>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136769</xdr:colOff>
      <xdr:row>15</xdr:row>
      <xdr:rowOff>78153</xdr:rowOff>
    </xdr:from>
    <xdr:to>
      <xdr:col>22</xdr:col>
      <xdr:colOff>232020</xdr:colOff>
      <xdr:row>16</xdr:row>
      <xdr:rowOff>167521</xdr:rowOff>
    </xdr:to>
    <xdr:cxnSp macro="">
      <xdr:nvCxnSpPr>
        <xdr:cNvPr id="3780" name="Elbow Connector 55">
          <a:extLst>
            <a:ext uri="{FF2B5EF4-FFF2-40B4-BE49-F238E27FC236}">
              <a16:creationId xmlns:a16="http://schemas.microsoft.com/office/drawing/2014/main" id="{E1C5BEFB-56F4-4B21-8EE8-D4455563D184}"/>
            </a:ext>
          </a:extLst>
        </xdr:cNvPr>
        <xdr:cNvCxnSpPr/>
      </xdr:nvCxnSpPr>
      <xdr:spPr>
        <a:xfrm rot="16200000" flipH="1">
          <a:off x="7256595" y="3176942"/>
          <a:ext cx="353137"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166077</xdr:colOff>
      <xdr:row>15</xdr:row>
      <xdr:rowOff>68385</xdr:rowOff>
    </xdr:from>
    <xdr:to>
      <xdr:col>24</xdr:col>
      <xdr:colOff>261328</xdr:colOff>
      <xdr:row>16</xdr:row>
      <xdr:rowOff>157753</xdr:rowOff>
    </xdr:to>
    <xdr:cxnSp macro="">
      <xdr:nvCxnSpPr>
        <xdr:cNvPr id="3781" name="Elbow Connector 55">
          <a:extLst>
            <a:ext uri="{FF2B5EF4-FFF2-40B4-BE49-F238E27FC236}">
              <a16:creationId xmlns:a16="http://schemas.microsoft.com/office/drawing/2014/main" id="{21345F88-0F53-49EC-A197-7FDC2A64E1D2}"/>
            </a:ext>
          </a:extLst>
        </xdr:cNvPr>
        <xdr:cNvCxnSpPr/>
      </xdr:nvCxnSpPr>
      <xdr:spPr>
        <a:xfrm rot="16200000" flipH="1">
          <a:off x="7930672" y="3167174"/>
          <a:ext cx="353137"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26</xdr:col>
      <xdr:colOff>146538</xdr:colOff>
      <xdr:row>15</xdr:row>
      <xdr:rowOff>58616</xdr:rowOff>
    </xdr:from>
    <xdr:to>
      <xdr:col>26</xdr:col>
      <xdr:colOff>241789</xdr:colOff>
      <xdr:row>16</xdr:row>
      <xdr:rowOff>147984</xdr:rowOff>
    </xdr:to>
    <xdr:cxnSp macro="">
      <xdr:nvCxnSpPr>
        <xdr:cNvPr id="3689" name="Elbow Connector 55">
          <a:extLst>
            <a:ext uri="{FF2B5EF4-FFF2-40B4-BE49-F238E27FC236}">
              <a16:creationId xmlns:a16="http://schemas.microsoft.com/office/drawing/2014/main" id="{7C245872-E9F3-4F74-ACEC-020BDC16F8DD}"/>
            </a:ext>
          </a:extLst>
        </xdr:cNvPr>
        <xdr:cNvCxnSpPr/>
      </xdr:nvCxnSpPr>
      <xdr:spPr>
        <a:xfrm rot="16200000" flipH="1">
          <a:off x="8555903" y="3157405"/>
          <a:ext cx="353137"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117229</xdr:colOff>
      <xdr:row>15</xdr:row>
      <xdr:rowOff>78154</xdr:rowOff>
    </xdr:from>
    <xdr:to>
      <xdr:col>28</xdr:col>
      <xdr:colOff>253999</xdr:colOff>
      <xdr:row>16</xdr:row>
      <xdr:rowOff>127001</xdr:rowOff>
    </xdr:to>
    <xdr:cxnSp macro="">
      <xdr:nvCxnSpPr>
        <xdr:cNvPr id="3782" name="Elbow Connector 55">
          <a:extLst>
            <a:ext uri="{FF2B5EF4-FFF2-40B4-BE49-F238E27FC236}">
              <a16:creationId xmlns:a16="http://schemas.microsoft.com/office/drawing/2014/main" id="{AF6E68DE-398F-4313-9C9C-C814AC00501E}"/>
            </a:ext>
          </a:extLst>
        </xdr:cNvPr>
        <xdr:cNvCxnSpPr/>
      </xdr:nvCxnSpPr>
      <xdr:spPr>
        <a:xfrm rot="16200000" flipH="1">
          <a:off x="9241691" y="3135923"/>
          <a:ext cx="312616" cy="13677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30</xdr:col>
      <xdr:colOff>146539</xdr:colOff>
      <xdr:row>15</xdr:row>
      <xdr:rowOff>87923</xdr:rowOff>
    </xdr:from>
    <xdr:to>
      <xdr:col>30</xdr:col>
      <xdr:colOff>241790</xdr:colOff>
      <xdr:row>16</xdr:row>
      <xdr:rowOff>177291</xdr:rowOff>
    </xdr:to>
    <xdr:cxnSp macro="">
      <xdr:nvCxnSpPr>
        <xdr:cNvPr id="3784" name="Elbow Connector 55">
          <a:extLst>
            <a:ext uri="{FF2B5EF4-FFF2-40B4-BE49-F238E27FC236}">
              <a16:creationId xmlns:a16="http://schemas.microsoft.com/office/drawing/2014/main" id="{FBE7A18C-6234-4ACB-B0E0-C5669D7437BD}"/>
            </a:ext>
          </a:extLst>
        </xdr:cNvPr>
        <xdr:cNvCxnSpPr/>
      </xdr:nvCxnSpPr>
      <xdr:spPr>
        <a:xfrm rot="16200000" flipH="1">
          <a:off x="9874750" y="3186712"/>
          <a:ext cx="353137"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32</xdr:col>
      <xdr:colOff>156307</xdr:colOff>
      <xdr:row>15</xdr:row>
      <xdr:rowOff>68385</xdr:rowOff>
    </xdr:from>
    <xdr:to>
      <xdr:col>32</xdr:col>
      <xdr:colOff>251558</xdr:colOff>
      <xdr:row>16</xdr:row>
      <xdr:rowOff>157753</xdr:rowOff>
    </xdr:to>
    <xdr:cxnSp macro="">
      <xdr:nvCxnSpPr>
        <xdr:cNvPr id="3778" name="Elbow Connector 55">
          <a:extLst>
            <a:ext uri="{FF2B5EF4-FFF2-40B4-BE49-F238E27FC236}">
              <a16:creationId xmlns:a16="http://schemas.microsoft.com/office/drawing/2014/main" id="{894498C2-3C6C-4D26-B24C-F5E35D83274F}"/>
            </a:ext>
          </a:extLst>
        </xdr:cNvPr>
        <xdr:cNvCxnSpPr/>
      </xdr:nvCxnSpPr>
      <xdr:spPr>
        <a:xfrm rot="16200000" flipH="1">
          <a:off x="10558595" y="3167174"/>
          <a:ext cx="353137"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34</xdr:col>
      <xdr:colOff>127000</xdr:colOff>
      <xdr:row>15</xdr:row>
      <xdr:rowOff>68385</xdr:rowOff>
    </xdr:from>
    <xdr:to>
      <xdr:col>34</xdr:col>
      <xdr:colOff>222251</xdr:colOff>
      <xdr:row>16</xdr:row>
      <xdr:rowOff>157753</xdr:rowOff>
    </xdr:to>
    <xdr:cxnSp macro="">
      <xdr:nvCxnSpPr>
        <xdr:cNvPr id="3783" name="Elbow Connector 55">
          <a:extLst>
            <a:ext uri="{FF2B5EF4-FFF2-40B4-BE49-F238E27FC236}">
              <a16:creationId xmlns:a16="http://schemas.microsoft.com/office/drawing/2014/main" id="{F2C759C1-C267-4DA3-9EC7-3CE8384D017C}"/>
            </a:ext>
          </a:extLst>
        </xdr:cNvPr>
        <xdr:cNvCxnSpPr/>
      </xdr:nvCxnSpPr>
      <xdr:spPr>
        <a:xfrm rot="16200000" flipH="1">
          <a:off x="11174057" y="3167174"/>
          <a:ext cx="353137"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xdr:col>
      <xdr:colOff>175846</xdr:colOff>
      <xdr:row>109</xdr:row>
      <xdr:rowOff>48847</xdr:rowOff>
    </xdr:from>
    <xdr:to>
      <xdr:col>6</xdr:col>
      <xdr:colOff>166077</xdr:colOff>
      <xdr:row>110</xdr:row>
      <xdr:rowOff>2280</xdr:rowOff>
    </xdr:to>
    <xdr:sp macro="" textlink="">
      <xdr:nvSpPr>
        <xdr:cNvPr id="3785" name="Freeform 10707">
          <a:extLst>
            <a:ext uri="{FF2B5EF4-FFF2-40B4-BE49-F238E27FC236}">
              <a16:creationId xmlns:a16="http://schemas.microsoft.com/office/drawing/2014/main" id="{D737E1D1-B518-4338-98A2-DAB2B9DCEDB1}"/>
            </a:ext>
          </a:extLst>
        </xdr:cNvPr>
        <xdr:cNvSpPr>
          <a:spLocks/>
        </xdr:cNvSpPr>
      </xdr:nvSpPr>
      <xdr:spPr bwMode="auto">
        <a:xfrm>
          <a:off x="1387231" y="22166385"/>
          <a:ext cx="635000" cy="148818"/>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6</xdr:col>
      <xdr:colOff>156307</xdr:colOff>
      <xdr:row>109</xdr:row>
      <xdr:rowOff>39078</xdr:rowOff>
    </xdr:from>
    <xdr:to>
      <xdr:col>8</xdr:col>
      <xdr:colOff>226156</xdr:colOff>
      <xdr:row>109</xdr:row>
      <xdr:rowOff>187897</xdr:rowOff>
    </xdr:to>
    <xdr:sp macro="" textlink="">
      <xdr:nvSpPr>
        <xdr:cNvPr id="3786" name="Freeform 10707">
          <a:extLst>
            <a:ext uri="{FF2B5EF4-FFF2-40B4-BE49-F238E27FC236}">
              <a16:creationId xmlns:a16="http://schemas.microsoft.com/office/drawing/2014/main" id="{D0329145-2DE0-4A94-AAD9-AFC22B12DB26}"/>
            </a:ext>
          </a:extLst>
        </xdr:cNvPr>
        <xdr:cNvSpPr>
          <a:spLocks/>
        </xdr:cNvSpPr>
      </xdr:nvSpPr>
      <xdr:spPr bwMode="auto">
        <a:xfrm>
          <a:off x="2012461" y="22156616"/>
          <a:ext cx="743926" cy="148819"/>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8</xdr:col>
      <xdr:colOff>214924</xdr:colOff>
      <xdr:row>109</xdr:row>
      <xdr:rowOff>39077</xdr:rowOff>
    </xdr:from>
    <xdr:to>
      <xdr:col>10</xdr:col>
      <xdr:colOff>216389</xdr:colOff>
      <xdr:row>109</xdr:row>
      <xdr:rowOff>187896</xdr:rowOff>
    </xdr:to>
    <xdr:sp macro="" textlink="">
      <xdr:nvSpPr>
        <xdr:cNvPr id="3787" name="Freeform 10707">
          <a:extLst>
            <a:ext uri="{FF2B5EF4-FFF2-40B4-BE49-F238E27FC236}">
              <a16:creationId xmlns:a16="http://schemas.microsoft.com/office/drawing/2014/main" id="{34F66563-0EAA-4FAA-8FA9-98216523BEBE}"/>
            </a:ext>
          </a:extLst>
        </xdr:cNvPr>
        <xdr:cNvSpPr>
          <a:spLocks/>
        </xdr:cNvSpPr>
      </xdr:nvSpPr>
      <xdr:spPr bwMode="auto">
        <a:xfrm>
          <a:off x="2745155" y="22156615"/>
          <a:ext cx="743926" cy="148819"/>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10</xdr:col>
      <xdr:colOff>245805</xdr:colOff>
      <xdr:row>109</xdr:row>
      <xdr:rowOff>61452</xdr:rowOff>
    </xdr:from>
    <xdr:to>
      <xdr:col>12</xdr:col>
      <xdr:colOff>195384</xdr:colOff>
      <xdr:row>110</xdr:row>
      <xdr:rowOff>20484</xdr:rowOff>
    </xdr:to>
    <xdr:sp macro="" textlink="">
      <xdr:nvSpPr>
        <xdr:cNvPr id="3788" name="Freeform 10707">
          <a:extLst>
            <a:ext uri="{FF2B5EF4-FFF2-40B4-BE49-F238E27FC236}">
              <a16:creationId xmlns:a16="http://schemas.microsoft.com/office/drawing/2014/main" id="{D5C2570B-5D45-4ABB-9E4C-EF21ABE31F06}"/>
            </a:ext>
          </a:extLst>
        </xdr:cNvPr>
        <xdr:cNvSpPr>
          <a:spLocks/>
        </xdr:cNvSpPr>
      </xdr:nvSpPr>
      <xdr:spPr bwMode="auto">
        <a:xfrm>
          <a:off x="3420805" y="22122581"/>
          <a:ext cx="594821" cy="153629"/>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12</xdr:col>
      <xdr:colOff>175846</xdr:colOff>
      <xdr:row>109</xdr:row>
      <xdr:rowOff>39077</xdr:rowOff>
    </xdr:from>
    <xdr:to>
      <xdr:col>14</xdr:col>
      <xdr:colOff>275003</xdr:colOff>
      <xdr:row>110</xdr:row>
      <xdr:rowOff>40968</xdr:rowOff>
    </xdr:to>
    <xdr:sp macro="" textlink="">
      <xdr:nvSpPr>
        <xdr:cNvPr id="3789" name="Freeform 10707">
          <a:extLst>
            <a:ext uri="{FF2B5EF4-FFF2-40B4-BE49-F238E27FC236}">
              <a16:creationId xmlns:a16="http://schemas.microsoft.com/office/drawing/2014/main" id="{FAB722F8-C1FD-4334-A1C8-5065EC3F0B78}"/>
            </a:ext>
          </a:extLst>
        </xdr:cNvPr>
        <xdr:cNvSpPr>
          <a:spLocks/>
        </xdr:cNvSpPr>
      </xdr:nvSpPr>
      <xdr:spPr bwMode="auto">
        <a:xfrm>
          <a:off x="3996088" y="22100206"/>
          <a:ext cx="723915" cy="196488"/>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14</xdr:col>
      <xdr:colOff>156308</xdr:colOff>
      <xdr:row>109</xdr:row>
      <xdr:rowOff>39077</xdr:rowOff>
    </xdr:from>
    <xdr:to>
      <xdr:col>16</xdr:col>
      <xdr:colOff>255465</xdr:colOff>
      <xdr:row>109</xdr:row>
      <xdr:rowOff>187896</xdr:rowOff>
    </xdr:to>
    <xdr:sp macro="" textlink="">
      <xdr:nvSpPr>
        <xdr:cNvPr id="3790" name="Freeform 10707">
          <a:extLst>
            <a:ext uri="{FF2B5EF4-FFF2-40B4-BE49-F238E27FC236}">
              <a16:creationId xmlns:a16="http://schemas.microsoft.com/office/drawing/2014/main" id="{0B946A25-17C2-48B3-89FE-65CDA3FF8AA8}"/>
            </a:ext>
          </a:extLst>
        </xdr:cNvPr>
        <xdr:cNvSpPr>
          <a:spLocks/>
        </xdr:cNvSpPr>
      </xdr:nvSpPr>
      <xdr:spPr bwMode="auto">
        <a:xfrm>
          <a:off x="4738077" y="22156615"/>
          <a:ext cx="743926" cy="148819"/>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16</xdr:col>
      <xdr:colOff>246123</xdr:colOff>
      <xdr:row>109</xdr:row>
      <xdr:rowOff>61453</xdr:rowOff>
    </xdr:from>
    <xdr:to>
      <xdr:col>18</xdr:col>
      <xdr:colOff>184355</xdr:colOff>
      <xdr:row>110</xdr:row>
      <xdr:rowOff>20484</xdr:rowOff>
    </xdr:to>
    <xdr:sp macro="" textlink="">
      <xdr:nvSpPr>
        <xdr:cNvPr id="3791" name="Freeform 10707">
          <a:extLst>
            <a:ext uri="{FF2B5EF4-FFF2-40B4-BE49-F238E27FC236}">
              <a16:creationId xmlns:a16="http://schemas.microsoft.com/office/drawing/2014/main" id="{BEBC5F96-2E0E-4F52-A553-F1ECB8D4B1A1}"/>
            </a:ext>
          </a:extLst>
        </xdr:cNvPr>
        <xdr:cNvSpPr>
          <a:spLocks/>
        </xdr:cNvSpPr>
      </xdr:nvSpPr>
      <xdr:spPr bwMode="auto">
        <a:xfrm>
          <a:off x="5315881" y="22122582"/>
          <a:ext cx="696135" cy="153628"/>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18</xdr:col>
      <xdr:colOff>185615</xdr:colOff>
      <xdr:row>109</xdr:row>
      <xdr:rowOff>61453</xdr:rowOff>
    </xdr:from>
    <xdr:to>
      <xdr:col>20</xdr:col>
      <xdr:colOff>194597</xdr:colOff>
      <xdr:row>110</xdr:row>
      <xdr:rowOff>40968</xdr:rowOff>
    </xdr:to>
    <xdr:sp macro="" textlink="">
      <xdr:nvSpPr>
        <xdr:cNvPr id="3792" name="Freeform 10707">
          <a:extLst>
            <a:ext uri="{FF2B5EF4-FFF2-40B4-BE49-F238E27FC236}">
              <a16:creationId xmlns:a16="http://schemas.microsoft.com/office/drawing/2014/main" id="{09903E2E-7DC2-4721-B387-C870E8C19771}"/>
            </a:ext>
          </a:extLst>
        </xdr:cNvPr>
        <xdr:cNvSpPr>
          <a:spLocks/>
        </xdr:cNvSpPr>
      </xdr:nvSpPr>
      <xdr:spPr bwMode="auto">
        <a:xfrm>
          <a:off x="6013276" y="22122582"/>
          <a:ext cx="633740" cy="174112"/>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20</xdr:col>
      <xdr:colOff>133146</xdr:colOff>
      <xdr:row>109</xdr:row>
      <xdr:rowOff>61452</xdr:rowOff>
    </xdr:from>
    <xdr:to>
      <xdr:col>22</xdr:col>
      <xdr:colOff>255465</xdr:colOff>
      <xdr:row>110</xdr:row>
      <xdr:rowOff>61451</xdr:rowOff>
    </xdr:to>
    <xdr:sp macro="" textlink="">
      <xdr:nvSpPr>
        <xdr:cNvPr id="3793" name="Freeform 10707">
          <a:extLst>
            <a:ext uri="{FF2B5EF4-FFF2-40B4-BE49-F238E27FC236}">
              <a16:creationId xmlns:a16="http://schemas.microsoft.com/office/drawing/2014/main" id="{ED4734D7-9779-4D58-A173-0EBA93617226}"/>
            </a:ext>
          </a:extLst>
        </xdr:cNvPr>
        <xdr:cNvSpPr>
          <a:spLocks/>
        </xdr:cNvSpPr>
      </xdr:nvSpPr>
      <xdr:spPr bwMode="auto">
        <a:xfrm>
          <a:off x="6585565" y="22122581"/>
          <a:ext cx="747077" cy="19459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22</xdr:col>
      <xdr:colOff>166077</xdr:colOff>
      <xdr:row>109</xdr:row>
      <xdr:rowOff>58616</xdr:rowOff>
    </xdr:from>
    <xdr:to>
      <xdr:col>24</xdr:col>
      <xdr:colOff>195385</xdr:colOff>
      <xdr:row>110</xdr:row>
      <xdr:rowOff>61451</xdr:rowOff>
    </xdr:to>
    <xdr:sp macro="" textlink="">
      <xdr:nvSpPr>
        <xdr:cNvPr id="3794" name="Freeform 10707">
          <a:extLst>
            <a:ext uri="{FF2B5EF4-FFF2-40B4-BE49-F238E27FC236}">
              <a16:creationId xmlns:a16="http://schemas.microsoft.com/office/drawing/2014/main" id="{84C44FED-6E59-4F58-9AF5-AB55A429AF8A}"/>
            </a:ext>
          </a:extLst>
        </xdr:cNvPr>
        <xdr:cNvSpPr>
          <a:spLocks/>
        </xdr:cNvSpPr>
      </xdr:nvSpPr>
      <xdr:spPr bwMode="auto">
        <a:xfrm>
          <a:off x="7243254" y="22119745"/>
          <a:ext cx="654066" cy="197432"/>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24</xdr:col>
      <xdr:colOff>195385</xdr:colOff>
      <xdr:row>109</xdr:row>
      <xdr:rowOff>78153</xdr:rowOff>
    </xdr:from>
    <xdr:to>
      <xdr:col>26</xdr:col>
      <xdr:colOff>166077</xdr:colOff>
      <xdr:row>110</xdr:row>
      <xdr:rowOff>20483</xdr:rowOff>
    </xdr:to>
    <xdr:sp macro="" textlink="">
      <xdr:nvSpPr>
        <xdr:cNvPr id="3795" name="Freeform 10707">
          <a:extLst>
            <a:ext uri="{FF2B5EF4-FFF2-40B4-BE49-F238E27FC236}">
              <a16:creationId xmlns:a16="http://schemas.microsoft.com/office/drawing/2014/main" id="{185F7C72-C559-4FF7-AB24-55595950AC14}"/>
            </a:ext>
          </a:extLst>
        </xdr:cNvPr>
        <xdr:cNvSpPr>
          <a:spLocks/>
        </xdr:cNvSpPr>
      </xdr:nvSpPr>
      <xdr:spPr bwMode="auto">
        <a:xfrm>
          <a:off x="7897320" y="22139282"/>
          <a:ext cx="595451" cy="13692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26</xdr:col>
      <xdr:colOff>195385</xdr:colOff>
      <xdr:row>109</xdr:row>
      <xdr:rowOff>58616</xdr:rowOff>
    </xdr:from>
    <xdr:to>
      <xdr:col>28</xdr:col>
      <xdr:colOff>224692</xdr:colOff>
      <xdr:row>110</xdr:row>
      <xdr:rowOff>20484</xdr:rowOff>
    </xdr:to>
    <xdr:sp macro="" textlink="">
      <xdr:nvSpPr>
        <xdr:cNvPr id="3796" name="Freeform 10707">
          <a:extLst>
            <a:ext uri="{FF2B5EF4-FFF2-40B4-BE49-F238E27FC236}">
              <a16:creationId xmlns:a16="http://schemas.microsoft.com/office/drawing/2014/main" id="{B3CFF4F0-BBE1-457A-8C43-DA8626D6AF8B}"/>
            </a:ext>
          </a:extLst>
        </xdr:cNvPr>
        <xdr:cNvSpPr>
          <a:spLocks/>
        </xdr:cNvSpPr>
      </xdr:nvSpPr>
      <xdr:spPr bwMode="auto">
        <a:xfrm>
          <a:off x="8522079" y="22119745"/>
          <a:ext cx="684790" cy="15646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42</xdr:col>
      <xdr:colOff>153275</xdr:colOff>
      <xdr:row>15</xdr:row>
      <xdr:rowOff>109484</xdr:rowOff>
    </xdr:from>
    <xdr:to>
      <xdr:col>42</xdr:col>
      <xdr:colOff>248526</xdr:colOff>
      <xdr:row>17</xdr:row>
      <xdr:rowOff>12732</xdr:rowOff>
    </xdr:to>
    <xdr:cxnSp macro="">
      <xdr:nvCxnSpPr>
        <xdr:cNvPr id="3210" name="Elbow Connector 55">
          <a:extLst>
            <a:ext uri="{FF2B5EF4-FFF2-40B4-BE49-F238E27FC236}">
              <a16:creationId xmlns:a16="http://schemas.microsoft.com/office/drawing/2014/main" id="{77309470-C059-466A-B286-A4D0D4201A30}"/>
            </a:ext>
          </a:extLst>
        </xdr:cNvPr>
        <xdr:cNvCxnSpPr/>
      </xdr:nvCxnSpPr>
      <xdr:spPr>
        <a:xfrm rot="16200000" flipH="1">
          <a:off x="13469320" y="3095422"/>
          <a:ext cx="352127"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44</xdr:col>
      <xdr:colOff>164224</xdr:colOff>
      <xdr:row>15</xdr:row>
      <xdr:rowOff>142329</xdr:rowOff>
    </xdr:from>
    <xdr:to>
      <xdr:col>44</xdr:col>
      <xdr:colOff>259475</xdr:colOff>
      <xdr:row>17</xdr:row>
      <xdr:rowOff>45577</xdr:rowOff>
    </xdr:to>
    <xdr:cxnSp macro="">
      <xdr:nvCxnSpPr>
        <xdr:cNvPr id="3672" name="Elbow Connector 55">
          <a:extLst>
            <a:ext uri="{FF2B5EF4-FFF2-40B4-BE49-F238E27FC236}">
              <a16:creationId xmlns:a16="http://schemas.microsoft.com/office/drawing/2014/main" id="{75EB32AD-6C6D-46F4-A48A-0D60C6C56FBA}"/>
            </a:ext>
          </a:extLst>
        </xdr:cNvPr>
        <xdr:cNvCxnSpPr/>
      </xdr:nvCxnSpPr>
      <xdr:spPr>
        <a:xfrm rot="16200000" flipH="1">
          <a:off x="14224752" y="3128267"/>
          <a:ext cx="352127"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120431</xdr:colOff>
      <xdr:row>23</xdr:row>
      <xdr:rowOff>109483</xdr:rowOff>
    </xdr:from>
    <xdr:to>
      <xdr:col>2</xdr:col>
      <xdr:colOff>215682</xdr:colOff>
      <xdr:row>25</xdr:row>
      <xdr:rowOff>23679</xdr:rowOff>
    </xdr:to>
    <xdr:cxnSp macro="">
      <xdr:nvCxnSpPr>
        <xdr:cNvPr id="3684" name="Elbow Connector 55">
          <a:extLst>
            <a:ext uri="{FF2B5EF4-FFF2-40B4-BE49-F238E27FC236}">
              <a16:creationId xmlns:a16="http://schemas.microsoft.com/office/drawing/2014/main" id="{7392933E-D85B-4BA5-BF65-1A6BC7B9048C}"/>
            </a:ext>
          </a:extLst>
        </xdr:cNvPr>
        <xdr:cNvCxnSpPr/>
      </xdr:nvCxnSpPr>
      <xdr:spPr>
        <a:xfrm rot="16200000" flipH="1">
          <a:off x="517510" y="4661024"/>
          <a:ext cx="352127"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xdr:col>
      <xdr:colOff>153277</xdr:colOff>
      <xdr:row>23</xdr:row>
      <xdr:rowOff>120428</xdr:rowOff>
    </xdr:from>
    <xdr:to>
      <xdr:col>4</xdr:col>
      <xdr:colOff>248528</xdr:colOff>
      <xdr:row>25</xdr:row>
      <xdr:rowOff>34624</xdr:rowOff>
    </xdr:to>
    <xdr:cxnSp macro="">
      <xdr:nvCxnSpPr>
        <xdr:cNvPr id="3769" name="Elbow Connector 55">
          <a:extLst>
            <a:ext uri="{FF2B5EF4-FFF2-40B4-BE49-F238E27FC236}">
              <a16:creationId xmlns:a16="http://schemas.microsoft.com/office/drawing/2014/main" id="{EFC2F942-32F6-4993-AAD5-12C78D152503}"/>
            </a:ext>
          </a:extLst>
        </xdr:cNvPr>
        <xdr:cNvCxnSpPr/>
      </xdr:nvCxnSpPr>
      <xdr:spPr>
        <a:xfrm rot="16200000" flipH="1">
          <a:off x="1207253" y="4671969"/>
          <a:ext cx="352127"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153273</xdr:colOff>
      <xdr:row>23</xdr:row>
      <xdr:rowOff>120428</xdr:rowOff>
    </xdr:from>
    <xdr:to>
      <xdr:col>6</xdr:col>
      <xdr:colOff>248524</xdr:colOff>
      <xdr:row>25</xdr:row>
      <xdr:rowOff>34624</xdr:rowOff>
    </xdr:to>
    <xdr:cxnSp macro="">
      <xdr:nvCxnSpPr>
        <xdr:cNvPr id="3770" name="Elbow Connector 55">
          <a:extLst>
            <a:ext uri="{FF2B5EF4-FFF2-40B4-BE49-F238E27FC236}">
              <a16:creationId xmlns:a16="http://schemas.microsoft.com/office/drawing/2014/main" id="{381A3B14-9B99-445B-BB3C-783ED5E0C75C}"/>
            </a:ext>
          </a:extLst>
        </xdr:cNvPr>
        <xdr:cNvCxnSpPr/>
      </xdr:nvCxnSpPr>
      <xdr:spPr>
        <a:xfrm rot="16200000" flipH="1">
          <a:off x="1831301" y="4671969"/>
          <a:ext cx="352127"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164225</xdr:colOff>
      <xdr:row>15</xdr:row>
      <xdr:rowOff>76636</xdr:rowOff>
    </xdr:from>
    <xdr:to>
      <xdr:col>36</xdr:col>
      <xdr:colOff>259476</xdr:colOff>
      <xdr:row>16</xdr:row>
      <xdr:rowOff>166004</xdr:rowOff>
    </xdr:to>
    <xdr:cxnSp macro="">
      <xdr:nvCxnSpPr>
        <xdr:cNvPr id="3771" name="Elbow Connector 55">
          <a:extLst>
            <a:ext uri="{FF2B5EF4-FFF2-40B4-BE49-F238E27FC236}">
              <a16:creationId xmlns:a16="http://schemas.microsoft.com/office/drawing/2014/main" id="{BD675CC0-A8BA-48E1-8048-A07169F72F7C}"/>
            </a:ext>
          </a:extLst>
        </xdr:cNvPr>
        <xdr:cNvCxnSpPr/>
      </xdr:nvCxnSpPr>
      <xdr:spPr>
        <a:xfrm rot="16200000" flipH="1">
          <a:off x="11564321" y="3062574"/>
          <a:ext cx="352127"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142325</xdr:colOff>
      <xdr:row>15</xdr:row>
      <xdr:rowOff>76639</xdr:rowOff>
    </xdr:from>
    <xdr:to>
      <xdr:col>38</xdr:col>
      <xdr:colOff>237576</xdr:colOff>
      <xdr:row>16</xdr:row>
      <xdr:rowOff>166007</xdr:rowOff>
    </xdr:to>
    <xdr:cxnSp macro="">
      <xdr:nvCxnSpPr>
        <xdr:cNvPr id="3772" name="Elbow Connector 55">
          <a:extLst>
            <a:ext uri="{FF2B5EF4-FFF2-40B4-BE49-F238E27FC236}">
              <a16:creationId xmlns:a16="http://schemas.microsoft.com/office/drawing/2014/main" id="{34066384-5F58-456C-A102-F4924CB68E62}"/>
            </a:ext>
          </a:extLst>
        </xdr:cNvPr>
        <xdr:cNvCxnSpPr/>
      </xdr:nvCxnSpPr>
      <xdr:spPr>
        <a:xfrm rot="16200000" flipH="1">
          <a:off x="12210266" y="3062577"/>
          <a:ext cx="352127"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40</xdr:col>
      <xdr:colOff>186117</xdr:colOff>
      <xdr:row>15</xdr:row>
      <xdr:rowOff>142328</xdr:rowOff>
    </xdr:from>
    <xdr:to>
      <xdr:col>40</xdr:col>
      <xdr:colOff>281368</xdr:colOff>
      <xdr:row>17</xdr:row>
      <xdr:rowOff>45576</xdr:rowOff>
    </xdr:to>
    <xdr:cxnSp macro="">
      <xdr:nvCxnSpPr>
        <xdr:cNvPr id="3773" name="Elbow Connector 55">
          <a:extLst>
            <a:ext uri="{FF2B5EF4-FFF2-40B4-BE49-F238E27FC236}">
              <a16:creationId xmlns:a16="http://schemas.microsoft.com/office/drawing/2014/main" id="{9F5C43CF-75DA-44EB-B1A5-6C97A8A639CC}"/>
            </a:ext>
          </a:extLst>
        </xdr:cNvPr>
        <xdr:cNvCxnSpPr/>
      </xdr:nvCxnSpPr>
      <xdr:spPr>
        <a:xfrm rot="16200000" flipH="1">
          <a:off x="12878110" y="3128266"/>
          <a:ext cx="352127"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153272</xdr:colOff>
      <xdr:row>39</xdr:row>
      <xdr:rowOff>87585</xdr:rowOff>
    </xdr:from>
    <xdr:to>
      <xdr:col>38</xdr:col>
      <xdr:colOff>248523</xdr:colOff>
      <xdr:row>40</xdr:row>
      <xdr:rowOff>178456</xdr:rowOff>
    </xdr:to>
    <xdr:cxnSp macro="">
      <xdr:nvCxnSpPr>
        <xdr:cNvPr id="3774" name="Elbow Connector 55">
          <a:extLst>
            <a:ext uri="{FF2B5EF4-FFF2-40B4-BE49-F238E27FC236}">
              <a16:creationId xmlns:a16="http://schemas.microsoft.com/office/drawing/2014/main" id="{F5935750-9097-4098-8D6E-0577E746D06F}"/>
            </a:ext>
          </a:extLst>
        </xdr:cNvPr>
        <xdr:cNvCxnSpPr/>
      </xdr:nvCxnSpPr>
      <xdr:spPr>
        <a:xfrm rot="16200000" flipH="1">
          <a:off x="12225936" y="7743714"/>
          <a:ext cx="34268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40</xdr:col>
      <xdr:colOff>153273</xdr:colOff>
      <xdr:row>39</xdr:row>
      <xdr:rowOff>87584</xdr:rowOff>
    </xdr:from>
    <xdr:to>
      <xdr:col>40</xdr:col>
      <xdr:colOff>248524</xdr:colOff>
      <xdr:row>40</xdr:row>
      <xdr:rowOff>178455</xdr:rowOff>
    </xdr:to>
    <xdr:cxnSp macro="">
      <xdr:nvCxnSpPr>
        <xdr:cNvPr id="3775" name="Elbow Connector 55">
          <a:extLst>
            <a:ext uri="{FF2B5EF4-FFF2-40B4-BE49-F238E27FC236}">
              <a16:creationId xmlns:a16="http://schemas.microsoft.com/office/drawing/2014/main" id="{B49BFA46-E08D-4F0B-953B-C04C061EE45F}"/>
            </a:ext>
          </a:extLst>
        </xdr:cNvPr>
        <xdr:cNvCxnSpPr/>
      </xdr:nvCxnSpPr>
      <xdr:spPr>
        <a:xfrm rot="16200000" flipH="1">
          <a:off x="12849989" y="7743713"/>
          <a:ext cx="34268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98532</xdr:colOff>
      <xdr:row>28</xdr:row>
      <xdr:rowOff>142328</xdr:rowOff>
    </xdr:from>
    <xdr:to>
      <xdr:col>38</xdr:col>
      <xdr:colOff>240080</xdr:colOff>
      <xdr:row>29</xdr:row>
      <xdr:rowOff>126214</xdr:rowOff>
    </xdr:to>
    <xdr:sp macro="" textlink="">
      <xdr:nvSpPr>
        <xdr:cNvPr id="3800" name="6-Point Star 717">
          <a:extLst>
            <a:ext uri="{FF2B5EF4-FFF2-40B4-BE49-F238E27FC236}">
              <a16:creationId xmlns:a16="http://schemas.microsoft.com/office/drawing/2014/main" id="{75B5C0AC-8650-482C-A9DA-142BD1214485}"/>
            </a:ext>
          </a:extLst>
        </xdr:cNvPr>
        <xdr:cNvSpPr/>
      </xdr:nvSpPr>
      <xdr:spPr>
        <a:xfrm>
          <a:off x="12294911" y="556172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44</xdr:col>
      <xdr:colOff>98538</xdr:colOff>
      <xdr:row>28</xdr:row>
      <xdr:rowOff>153276</xdr:rowOff>
    </xdr:from>
    <xdr:to>
      <xdr:col>44</xdr:col>
      <xdr:colOff>240086</xdr:colOff>
      <xdr:row>29</xdr:row>
      <xdr:rowOff>137162</xdr:rowOff>
    </xdr:to>
    <xdr:sp macro="" textlink="">
      <xdr:nvSpPr>
        <xdr:cNvPr id="3801" name="6-Point Star 717">
          <a:extLst>
            <a:ext uri="{FF2B5EF4-FFF2-40B4-BE49-F238E27FC236}">
              <a16:creationId xmlns:a16="http://schemas.microsoft.com/office/drawing/2014/main" id="{AF251BA4-3FD7-48CC-BF3A-902C0FB695E1}"/>
            </a:ext>
          </a:extLst>
        </xdr:cNvPr>
        <xdr:cNvSpPr/>
      </xdr:nvSpPr>
      <xdr:spPr>
        <a:xfrm>
          <a:off x="14287504" y="5572673"/>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87584</xdr:colOff>
      <xdr:row>37</xdr:row>
      <xdr:rowOff>2297</xdr:rowOff>
    </xdr:from>
    <xdr:to>
      <xdr:col>2</xdr:col>
      <xdr:colOff>229132</xdr:colOff>
      <xdr:row>37</xdr:row>
      <xdr:rowOff>176683</xdr:rowOff>
    </xdr:to>
    <xdr:sp macro="" textlink="">
      <xdr:nvSpPr>
        <xdr:cNvPr id="3802" name="6-Point Star 717">
          <a:extLst>
            <a:ext uri="{FF2B5EF4-FFF2-40B4-BE49-F238E27FC236}">
              <a16:creationId xmlns:a16="http://schemas.microsoft.com/office/drawing/2014/main" id="{C6F902E2-C19B-4EFC-9E34-97269F19F185}"/>
            </a:ext>
          </a:extLst>
        </xdr:cNvPr>
        <xdr:cNvSpPr/>
      </xdr:nvSpPr>
      <xdr:spPr>
        <a:xfrm>
          <a:off x="478109" y="7307972"/>
          <a:ext cx="141548" cy="17438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20</xdr:col>
      <xdr:colOff>69957</xdr:colOff>
      <xdr:row>84</xdr:row>
      <xdr:rowOff>142875</xdr:rowOff>
    </xdr:from>
    <xdr:to>
      <xdr:col>20</xdr:col>
      <xdr:colOff>257175</xdr:colOff>
      <xdr:row>85</xdr:row>
      <xdr:rowOff>124787</xdr:rowOff>
    </xdr:to>
    <xdr:sp macro="" textlink="">
      <xdr:nvSpPr>
        <xdr:cNvPr id="3803" name="6-Point Star 717">
          <a:extLst>
            <a:ext uri="{FF2B5EF4-FFF2-40B4-BE49-F238E27FC236}">
              <a16:creationId xmlns:a16="http://schemas.microsoft.com/office/drawing/2014/main" id="{172404ED-B066-4AB2-8582-802E63E04EEE}"/>
            </a:ext>
          </a:extLst>
        </xdr:cNvPr>
        <xdr:cNvSpPr/>
      </xdr:nvSpPr>
      <xdr:spPr>
        <a:xfrm>
          <a:off x="6442182" y="16878300"/>
          <a:ext cx="187218" cy="172412"/>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98533</xdr:colOff>
      <xdr:row>84</xdr:row>
      <xdr:rowOff>149589</xdr:rowOff>
    </xdr:from>
    <xdr:to>
      <xdr:col>26</xdr:col>
      <xdr:colOff>240081</xdr:colOff>
      <xdr:row>85</xdr:row>
      <xdr:rowOff>133475</xdr:rowOff>
    </xdr:to>
    <xdr:sp macro="" textlink="">
      <xdr:nvSpPr>
        <xdr:cNvPr id="3804" name="6-Point Star 717">
          <a:extLst>
            <a:ext uri="{FF2B5EF4-FFF2-40B4-BE49-F238E27FC236}">
              <a16:creationId xmlns:a16="http://schemas.microsoft.com/office/drawing/2014/main" id="{16CCA620-4FCD-4E99-A189-3768FE69CCAC}"/>
            </a:ext>
          </a:extLst>
        </xdr:cNvPr>
        <xdr:cNvSpPr/>
      </xdr:nvSpPr>
      <xdr:spPr>
        <a:xfrm>
          <a:off x="8282257" y="17119640"/>
          <a:ext cx="141548" cy="17827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87584</xdr:colOff>
      <xdr:row>100</xdr:row>
      <xdr:rowOff>153277</xdr:rowOff>
    </xdr:from>
    <xdr:to>
      <xdr:col>26</xdr:col>
      <xdr:colOff>229132</xdr:colOff>
      <xdr:row>101</xdr:row>
      <xdr:rowOff>128549</xdr:rowOff>
    </xdr:to>
    <xdr:sp macro="" textlink="">
      <xdr:nvSpPr>
        <xdr:cNvPr id="3805" name="6-Point Star 717">
          <a:extLst>
            <a:ext uri="{FF2B5EF4-FFF2-40B4-BE49-F238E27FC236}">
              <a16:creationId xmlns:a16="http://schemas.microsoft.com/office/drawing/2014/main" id="{9A03D630-D5F4-43DD-A95D-7558C0E02C15}"/>
            </a:ext>
          </a:extLst>
        </xdr:cNvPr>
        <xdr:cNvSpPr/>
      </xdr:nvSpPr>
      <xdr:spPr>
        <a:xfrm>
          <a:off x="8430170" y="19641208"/>
          <a:ext cx="141548" cy="16139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xdr:col>
      <xdr:colOff>109480</xdr:colOff>
      <xdr:row>109</xdr:row>
      <xdr:rowOff>0</xdr:rowOff>
    </xdr:from>
    <xdr:to>
      <xdr:col>4</xdr:col>
      <xdr:colOff>251028</xdr:colOff>
      <xdr:row>109</xdr:row>
      <xdr:rowOff>161393</xdr:rowOff>
    </xdr:to>
    <xdr:sp macro="" textlink="">
      <xdr:nvSpPr>
        <xdr:cNvPr id="3806" name="6-Point Star 717">
          <a:extLst>
            <a:ext uri="{FF2B5EF4-FFF2-40B4-BE49-F238E27FC236}">
              <a16:creationId xmlns:a16="http://schemas.microsoft.com/office/drawing/2014/main" id="{0743FC06-43BC-4564-938E-08D66612CB51}"/>
            </a:ext>
          </a:extLst>
        </xdr:cNvPr>
        <xdr:cNvSpPr/>
      </xdr:nvSpPr>
      <xdr:spPr>
        <a:xfrm>
          <a:off x="1291894" y="21228707"/>
          <a:ext cx="141548" cy="16139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87584</xdr:colOff>
      <xdr:row>108</xdr:row>
      <xdr:rowOff>142324</xdr:rowOff>
    </xdr:from>
    <xdr:to>
      <xdr:col>6</xdr:col>
      <xdr:colOff>229132</xdr:colOff>
      <xdr:row>109</xdr:row>
      <xdr:rowOff>117596</xdr:rowOff>
    </xdr:to>
    <xdr:sp macro="" textlink="">
      <xdr:nvSpPr>
        <xdr:cNvPr id="3807" name="6-Point Star 717">
          <a:extLst>
            <a:ext uri="{FF2B5EF4-FFF2-40B4-BE49-F238E27FC236}">
              <a16:creationId xmlns:a16="http://schemas.microsoft.com/office/drawing/2014/main" id="{BFDF262F-E627-4791-8B93-8449CC1E26B2}"/>
            </a:ext>
          </a:extLst>
        </xdr:cNvPr>
        <xdr:cNvSpPr/>
      </xdr:nvSpPr>
      <xdr:spPr>
        <a:xfrm>
          <a:off x="1894050" y="21184910"/>
          <a:ext cx="141548" cy="16139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8</xdr:col>
      <xdr:colOff>109483</xdr:colOff>
      <xdr:row>108</xdr:row>
      <xdr:rowOff>164220</xdr:rowOff>
    </xdr:from>
    <xdr:to>
      <xdr:col>8</xdr:col>
      <xdr:colOff>251031</xdr:colOff>
      <xdr:row>109</xdr:row>
      <xdr:rowOff>139492</xdr:rowOff>
    </xdr:to>
    <xdr:sp macro="" textlink="">
      <xdr:nvSpPr>
        <xdr:cNvPr id="3808" name="6-Point Star 717">
          <a:extLst>
            <a:ext uri="{FF2B5EF4-FFF2-40B4-BE49-F238E27FC236}">
              <a16:creationId xmlns:a16="http://schemas.microsoft.com/office/drawing/2014/main" id="{1976EA51-8489-452A-99F8-AACB0C610483}"/>
            </a:ext>
          </a:extLst>
        </xdr:cNvPr>
        <xdr:cNvSpPr/>
      </xdr:nvSpPr>
      <xdr:spPr>
        <a:xfrm>
          <a:off x="2572845" y="21206806"/>
          <a:ext cx="141548" cy="16139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98537</xdr:colOff>
      <xdr:row>109</xdr:row>
      <xdr:rowOff>10949</xdr:rowOff>
    </xdr:from>
    <xdr:to>
      <xdr:col>10</xdr:col>
      <xdr:colOff>240085</xdr:colOff>
      <xdr:row>109</xdr:row>
      <xdr:rowOff>172342</xdr:rowOff>
    </xdr:to>
    <xdr:sp macro="" textlink="">
      <xdr:nvSpPr>
        <xdr:cNvPr id="3809" name="6-Point Star 717">
          <a:extLst>
            <a:ext uri="{FF2B5EF4-FFF2-40B4-BE49-F238E27FC236}">
              <a16:creationId xmlns:a16="http://schemas.microsoft.com/office/drawing/2014/main" id="{31391A0D-8610-4118-9790-CA61F96CB52E}"/>
            </a:ext>
          </a:extLst>
        </xdr:cNvPr>
        <xdr:cNvSpPr/>
      </xdr:nvSpPr>
      <xdr:spPr>
        <a:xfrm>
          <a:off x="3284485" y="21239656"/>
          <a:ext cx="141548" cy="16139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12</xdr:col>
      <xdr:colOff>98540</xdr:colOff>
      <xdr:row>108</xdr:row>
      <xdr:rowOff>120429</xdr:rowOff>
    </xdr:from>
    <xdr:to>
      <xdr:col>12</xdr:col>
      <xdr:colOff>240088</xdr:colOff>
      <xdr:row>109</xdr:row>
      <xdr:rowOff>95701</xdr:rowOff>
    </xdr:to>
    <xdr:sp macro="" textlink="">
      <xdr:nvSpPr>
        <xdr:cNvPr id="3810" name="6-Point Star 717">
          <a:extLst>
            <a:ext uri="{FF2B5EF4-FFF2-40B4-BE49-F238E27FC236}">
              <a16:creationId xmlns:a16="http://schemas.microsoft.com/office/drawing/2014/main" id="{5D273E67-6793-44A0-A71D-8C6ED83D77B6}"/>
            </a:ext>
          </a:extLst>
        </xdr:cNvPr>
        <xdr:cNvSpPr/>
      </xdr:nvSpPr>
      <xdr:spPr>
        <a:xfrm>
          <a:off x="3930437" y="21163015"/>
          <a:ext cx="141548" cy="16139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131376</xdr:colOff>
      <xdr:row>47</xdr:row>
      <xdr:rowOff>120429</xdr:rowOff>
    </xdr:from>
    <xdr:to>
      <xdr:col>26</xdr:col>
      <xdr:colOff>207184</xdr:colOff>
      <xdr:row>48</xdr:row>
      <xdr:rowOff>170967</xdr:rowOff>
    </xdr:to>
    <xdr:cxnSp macro="">
      <xdr:nvCxnSpPr>
        <xdr:cNvPr id="3776" name="Elbow Connector 55">
          <a:extLst>
            <a:ext uri="{FF2B5EF4-FFF2-40B4-BE49-F238E27FC236}">
              <a16:creationId xmlns:a16="http://schemas.microsoft.com/office/drawing/2014/main" id="{4DBFFB4B-7D5E-457D-927F-F5BB2049FAA4}"/>
            </a:ext>
          </a:extLst>
        </xdr:cNvPr>
        <xdr:cNvCxnSpPr/>
      </xdr:nvCxnSpPr>
      <xdr:spPr>
        <a:xfrm rot="16200000" flipH="1">
          <a:off x="8360692" y="9320768"/>
          <a:ext cx="30234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34</xdr:col>
      <xdr:colOff>153277</xdr:colOff>
      <xdr:row>47</xdr:row>
      <xdr:rowOff>109482</xdr:rowOff>
    </xdr:from>
    <xdr:to>
      <xdr:col>34</xdr:col>
      <xdr:colOff>229085</xdr:colOff>
      <xdr:row>48</xdr:row>
      <xdr:rowOff>160020</xdr:rowOff>
    </xdr:to>
    <xdr:cxnSp macro="">
      <xdr:nvCxnSpPr>
        <xdr:cNvPr id="3777" name="Elbow Connector 55">
          <a:extLst>
            <a:ext uri="{FF2B5EF4-FFF2-40B4-BE49-F238E27FC236}">
              <a16:creationId xmlns:a16="http://schemas.microsoft.com/office/drawing/2014/main" id="{4F981573-48AD-40D4-8B54-BFFD50A92E0B}"/>
            </a:ext>
          </a:extLst>
        </xdr:cNvPr>
        <xdr:cNvCxnSpPr/>
      </xdr:nvCxnSpPr>
      <xdr:spPr>
        <a:xfrm rot="16200000" flipH="1">
          <a:off x="10944490" y="9309821"/>
          <a:ext cx="30234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186121</xdr:colOff>
      <xdr:row>47</xdr:row>
      <xdr:rowOff>109483</xdr:rowOff>
    </xdr:from>
    <xdr:to>
      <xdr:col>36</xdr:col>
      <xdr:colOff>261929</xdr:colOff>
      <xdr:row>48</xdr:row>
      <xdr:rowOff>160021</xdr:rowOff>
    </xdr:to>
    <xdr:cxnSp macro="">
      <xdr:nvCxnSpPr>
        <xdr:cNvPr id="3797" name="Elbow Connector 55">
          <a:extLst>
            <a:ext uri="{FF2B5EF4-FFF2-40B4-BE49-F238E27FC236}">
              <a16:creationId xmlns:a16="http://schemas.microsoft.com/office/drawing/2014/main" id="{06AA6E75-1E20-45BA-9F6B-F0278CF2BDA0}"/>
            </a:ext>
          </a:extLst>
        </xdr:cNvPr>
        <xdr:cNvCxnSpPr/>
      </xdr:nvCxnSpPr>
      <xdr:spPr>
        <a:xfrm rot="16200000" flipH="1">
          <a:off x="11601385" y="9309822"/>
          <a:ext cx="302348"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122622</xdr:colOff>
      <xdr:row>23</xdr:row>
      <xdr:rowOff>70070</xdr:rowOff>
    </xdr:from>
    <xdr:to>
      <xdr:col>8</xdr:col>
      <xdr:colOff>217873</xdr:colOff>
      <xdr:row>24</xdr:row>
      <xdr:rowOff>168196</xdr:rowOff>
    </xdr:to>
    <xdr:cxnSp macro="">
      <xdr:nvCxnSpPr>
        <xdr:cNvPr id="3798" name="Elbow Connector 55">
          <a:extLst>
            <a:ext uri="{FF2B5EF4-FFF2-40B4-BE49-F238E27FC236}">
              <a16:creationId xmlns:a16="http://schemas.microsoft.com/office/drawing/2014/main" id="{0DF1C79D-5ABE-4AAC-8960-3034D76B250D}"/>
            </a:ext>
          </a:extLst>
        </xdr:cNvPr>
        <xdr:cNvCxnSpPr/>
      </xdr:nvCxnSpPr>
      <xdr:spPr>
        <a:xfrm rot="16200000" flipH="1">
          <a:off x="2534185" y="4752990"/>
          <a:ext cx="352126"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148898</xdr:colOff>
      <xdr:row>23</xdr:row>
      <xdr:rowOff>61311</xdr:rowOff>
    </xdr:from>
    <xdr:to>
      <xdr:col>10</xdr:col>
      <xdr:colOff>244149</xdr:colOff>
      <xdr:row>24</xdr:row>
      <xdr:rowOff>159437</xdr:rowOff>
    </xdr:to>
    <xdr:cxnSp macro="">
      <xdr:nvCxnSpPr>
        <xdr:cNvPr id="3799" name="Elbow Connector 55">
          <a:extLst>
            <a:ext uri="{FF2B5EF4-FFF2-40B4-BE49-F238E27FC236}">
              <a16:creationId xmlns:a16="http://schemas.microsoft.com/office/drawing/2014/main" id="{97AD60A9-D320-4375-9693-7C5F65822E43}"/>
            </a:ext>
          </a:extLst>
        </xdr:cNvPr>
        <xdr:cNvCxnSpPr/>
      </xdr:nvCxnSpPr>
      <xdr:spPr>
        <a:xfrm rot="16200000" flipH="1">
          <a:off x="3313702" y="4744231"/>
          <a:ext cx="352126"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122622</xdr:colOff>
      <xdr:row>23</xdr:row>
      <xdr:rowOff>43794</xdr:rowOff>
    </xdr:from>
    <xdr:to>
      <xdr:col>12</xdr:col>
      <xdr:colOff>217873</xdr:colOff>
      <xdr:row>24</xdr:row>
      <xdr:rowOff>141920</xdr:rowOff>
    </xdr:to>
    <xdr:cxnSp macro="">
      <xdr:nvCxnSpPr>
        <xdr:cNvPr id="3811" name="Elbow Connector 55">
          <a:extLst>
            <a:ext uri="{FF2B5EF4-FFF2-40B4-BE49-F238E27FC236}">
              <a16:creationId xmlns:a16="http://schemas.microsoft.com/office/drawing/2014/main" id="{CDA67FBB-7B52-4BAA-A0DB-7EAC38D1C906}"/>
            </a:ext>
          </a:extLst>
        </xdr:cNvPr>
        <xdr:cNvCxnSpPr/>
      </xdr:nvCxnSpPr>
      <xdr:spPr>
        <a:xfrm rot="16200000" flipH="1">
          <a:off x="3961840" y="4726714"/>
          <a:ext cx="352126"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122622</xdr:colOff>
      <xdr:row>23</xdr:row>
      <xdr:rowOff>61311</xdr:rowOff>
    </xdr:from>
    <xdr:to>
      <xdr:col>18</xdr:col>
      <xdr:colOff>217873</xdr:colOff>
      <xdr:row>24</xdr:row>
      <xdr:rowOff>159437</xdr:rowOff>
    </xdr:to>
    <xdr:cxnSp macro="">
      <xdr:nvCxnSpPr>
        <xdr:cNvPr id="3812" name="Elbow Connector 55">
          <a:extLst>
            <a:ext uri="{FF2B5EF4-FFF2-40B4-BE49-F238E27FC236}">
              <a16:creationId xmlns:a16="http://schemas.microsoft.com/office/drawing/2014/main" id="{CC75970B-3BD4-4FB9-88EF-37F4B5F2D9DE}"/>
            </a:ext>
          </a:extLst>
        </xdr:cNvPr>
        <xdr:cNvCxnSpPr/>
      </xdr:nvCxnSpPr>
      <xdr:spPr>
        <a:xfrm rot="16200000" flipH="1">
          <a:off x="6046392" y="4744231"/>
          <a:ext cx="352126"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26</xdr:col>
      <xdr:colOff>143988</xdr:colOff>
      <xdr:row>23</xdr:row>
      <xdr:rowOff>99682</xdr:rowOff>
    </xdr:from>
    <xdr:to>
      <xdr:col>26</xdr:col>
      <xdr:colOff>239239</xdr:colOff>
      <xdr:row>25</xdr:row>
      <xdr:rowOff>4432</xdr:rowOff>
    </xdr:to>
    <xdr:cxnSp macro="">
      <xdr:nvCxnSpPr>
        <xdr:cNvPr id="3813" name="Elbow Connector 55">
          <a:extLst>
            <a:ext uri="{FF2B5EF4-FFF2-40B4-BE49-F238E27FC236}">
              <a16:creationId xmlns:a16="http://schemas.microsoft.com/office/drawing/2014/main" id="{BCFDA9FA-54AB-423D-B711-0F15DC1AF998}"/>
            </a:ext>
          </a:extLst>
        </xdr:cNvPr>
        <xdr:cNvCxnSpPr/>
      </xdr:nvCxnSpPr>
      <xdr:spPr>
        <a:xfrm rot="16200000" flipH="1">
          <a:off x="8424093" y="4700478"/>
          <a:ext cx="34777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155064</xdr:colOff>
      <xdr:row>23</xdr:row>
      <xdr:rowOff>132912</xdr:rowOff>
    </xdr:from>
    <xdr:to>
      <xdr:col>28</xdr:col>
      <xdr:colOff>250315</xdr:colOff>
      <xdr:row>25</xdr:row>
      <xdr:rowOff>37662</xdr:rowOff>
    </xdr:to>
    <xdr:cxnSp macro="">
      <xdr:nvCxnSpPr>
        <xdr:cNvPr id="3815" name="Elbow Connector 55">
          <a:extLst>
            <a:ext uri="{FF2B5EF4-FFF2-40B4-BE49-F238E27FC236}">
              <a16:creationId xmlns:a16="http://schemas.microsoft.com/office/drawing/2014/main" id="{A1DCC46F-7B99-44B1-A1B1-2A0A7F68C7CD}"/>
            </a:ext>
          </a:extLst>
        </xdr:cNvPr>
        <xdr:cNvCxnSpPr/>
      </xdr:nvCxnSpPr>
      <xdr:spPr>
        <a:xfrm rot="16200000" flipH="1">
          <a:off x="9088629" y="4733708"/>
          <a:ext cx="34777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30</xdr:col>
      <xdr:colOff>166137</xdr:colOff>
      <xdr:row>23</xdr:row>
      <xdr:rowOff>132912</xdr:rowOff>
    </xdr:from>
    <xdr:to>
      <xdr:col>30</xdr:col>
      <xdr:colOff>261388</xdr:colOff>
      <xdr:row>25</xdr:row>
      <xdr:rowOff>37662</xdr:rowOff>
    </xdr:to>
    <xdr:cxnSp macro="">
      <xdr:nvCxnSpPr>
        <xdr:cNvPr id="3816" name="Elbow Connector 55">
          <a:extLst>
            <a:ext uri="{FF2B5EF4-FFF2-40B4-BE49-F238E27FC236}">
              <a16:creationId xmlns:a16="http://schemas.microsoft.com/office/drawing/2014/main" id="{C699487D-E3A9-4A2D-8C97-CBE95280AD07}"/>
            </a:ext>
          </a:extLst>
        </xdr:cNvPr>
        <xdr:cNvCxnSpPr/>
      </xdr:nvCxnSpPr>
      <xdr:spPr>
        <a:xfrm rot="16200000" flipH="1">
          <a:off x="9731010" y="4733708"/>
          <a:ext cx="34777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22</xdr:col>
      <xdr:colOff>143981</xdr:colOff>
      <xdr:row>31</xdr:row>
      <xdr:rowOff>99680</xdr:rowOff>
    </xdr:from>
    <xdr:to>
      <xdr:col>22</xdr:col>
      <xdr:colOff>239232</xdr:colOff>
      <xdr:row>33</xdr:row>
      <xdr:rowOff>4429</xdr:rowOff>
    </xdr:to>
    <xdr:cxnSp macro="">
      <xdr:nvCxnSpPr>
        <xdr:cNvPr id="3817" name="Elbow Connector 55">
          <a:extLst>
            <a:ext uri="{FF2B5EF4-FFF2-40B4-BE49-F238E27FC236}">
              <a16:creationId xmlns:a16="http://schemas.microsoft.com/office/drawing/2014/main" id="{ADB83C6E-A109-4560-AE23-D3D7E9F9BC0B}"/>
            </a:ext>
          </a:extLst>
        </xdr:cNvPr>
        <xdr:cNvCxnSpPr/>
      </xdr:nvCxnSpPr>
      <xdr:spPr>
        <a:xfrm rot="16200000" flipH="1">
          <a:off x="7161470" y="6273208"/>
          <a:ext cx="34777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xdr:col>
      <xdr:colOff>143986</xdr:colOff>
      <xdr:row>39</xdr:row>
      <xdr:rowOff>55380</xdr:rowOff>
    </xdr:from>
    <xdr:to>
      <xdr:col>2</xdr:col>
      <xdr:colOff>239237</xdr:colOff>
      <xdr:row>40</xdr:row>
      <xdr:rowOff>148415</xdr:rowOff>
    </xdr:to>
    <xdr:cxnSp macro="">
      <xdr:nvCxnSpPr>
        <xdr:cNvPr id="3818" name="Elbow Connector 55">
          <a:extLst>
            <a:ext uri="{FF2B5EF4-FFF2-40B4-BE49-F238E27FC236}">
              <a16:creationId xmlns:a16="http://schemas.microsoft.com/office/drawing/2014/main" id="{7F219676-769A-44DC-81D4-F27DC0B629E9}"/>
            </a:ext>
          </a:extLst>
        </xdr:cNvPr>
        <xdr:cNvCxnSpPr/>
      </xdr:nvCxnSpPr>
      <xdr:spPr>
        <a:xfrm rot="16200000" flipH="1">
          <a:off x="549353" y="7801641"/>
          <a:ext cx="347773"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42</xdr:col>
      <xdr:colOff>132908</xdr:colOff>
      <xdr:row>39</xdr:row>
      <xdr:rowOff>79745</xdr:rowOff>
    </xdr:from>
    <xdr:to>
      <xdr:col>42</xdr:col>
      <xdr:colOff>228159</xdr:colOff>
      <xdr:row>40</xdr:row>
      <xdr:rowOff>172900</xdr:rowOff>
    </xdr:to>
    <xdr:cxnSp macro="">
      <xdr:nvCxnSpPr>
        <xdr:cNvPr id="3814" name="Elbow Connector 55">
          <a:extLst>
            <a:ext uri="{FF2B5EF4-FFF2-40B4-BE49-F238E27FC236}">
              <a16:creationId xmlns:a16="http://schemas.microsoft.com/office/drawing/2014/main" id="{9D2AAE22-4622-4229-B62B-80994741E650}"/>
            </a:ext>
          </a:extLst>
        </xdr:cNvPr>
        <xdr:cNvCxnSpPr/>
      </xdr:nvCxnSpPr>
      <xdr:spPr>
        <a:xfrm rot="16200000" flipH="1">
          <a:off x="14018305" y="8017673"/>
          <a:ext cx="341248"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150629</xdr:colOff>
      <xdr:row>63</xdr:row>
      <xdr:rowOff>44304</xdr:rowOff>
    </xdr:from>
    <xdr:to>
      <xdr:col>16</xdr:col>
      <xdr:colOff>245880</xdr:colOff>
      <xdr:row>64</xdr:row>
      <xdr:rowOff>137459</xdr:rowOff>
    </xdr:to>
    <xdr:cxnSp macro="">
      <xdr:nvCxnSpPr>
        <xdr:cNvPr id="3819" name="Elbow Connector 55">
          <a:extLst>
            <a:ext uri="{FF2B5EF4-FFF2-40B4-BE49-F238E27FC236}">
              <a16:creationId xmlns:a16="http://schemas.microsoft.com/office/drawing/2014/main" id="{0D27A485-209A-49AB-A3E7-C4175870DBE2}"/>
            </a:ext>
          </a:extLst>
        </xdr:cNvPr>
        <xdr:cNvCxnSpPr/>
      </xdr:nvCxnSpPr>
      <xdr:spPr>
        <a:xfrm rot="16200000" flipH="1">
          <a:off x="5308468" y="12890930"/>
          <a:ext cx="341248"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132908</xdr:colOff>
      <xdr:row>63</xdr:row>
      <xdr:rowOff>53164</xdr:rowOff>
    </xdr:from>
    <xdr:to>
      <xdr:col>18</xdr:col>
      <xdr:colOff>228159</xdr:colOff>
      <xdr:row>64</xdr:row>
      <xdr:rowOff>146319</xdr:rowOff>
    </xdr:to>
    <xdr:cxnSp macro="">
      <xdr:nvCxnSpPr>
        <xdr:cNvPr id="3820" name="Elbow Connector 55">
          <a:extLst>
            <a:ext uri="{FF2B5EF4-FFF2-40B4-BE49-F238E27FC236}">
              <a16:creationId xmlns:a16="http://schemas.microsoft.com/office/drawing/2014/main" id="{DCD4B0A5-FBD0-4175-A0C2-2876A75555DB}"/>
            </a:ext>
          </a:extLst>
        </xdr:cNvPr>
        <xdr:cNvCxnSpPr/>
      </xdr:nvCxnSpPr>
      <xdr:spPr>
        <a:xfrm rot="16200000" flipH="1">
          <a:off x="6079329" y="12899790"/>
          <a:ext cx="341248"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14</xdr:col>
      <xdr:colOff>106325</xdr:colOff>
      <xdr:row>108</xdr:row>
      <xdr:rowOff>124047</xdr:rowOff>
    </xdr:from>
    <xdr:to>
      <xdr:col>14</xdr:col>
      <xdr:colOff>247873</xdr:colOff>
      <xdr:row>109</xdr:row>
      <xdr:rowOff>99319</xdr:rowOff>
    </xdr:to>
    <xdr:sp macro="" textlink="">
      <xdr:nvSpPr>
        <xdr:cNvPr id="3821" name="6-Point Star 717">
          <a:extLst>
            <a:ext uri="{FF2B5EF4-FFF2-40B4-BE49-F238E27FC236}">
              <a16:creationId xmlns:a16="http://schemas.microsoft.com/office/drawing/2014/main" id="{1AC444BA-66F9-4311-BFFB-42D7C358D0B9}"/>
            </a:ext>
          </a:extLst>
        </xdr:cNvPr>
        <xdr:cNvSpPr/>
      </xdr:nvSpPr>
      <xdr:spPr>
        <a:xfrm>
          <a:off x="4731488" y="21938512"/>
          <a:ext cx="141548" cy="170202"/>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16</xdr:col>
      <xdr:colOff>124047</xdr:colOff>
      <xdr:row>108</xdr:row>
      <xdr:rowOff>124047</xdr:rowOff>
    </xdr:from>
    <xdr:to>
      <xdr:col>16</xdr:col>
      <xdr:colOff>265595</xdr:colOff>
      <xdr:row>109</xdr:row>
      <xdr:rowOff>99319</xdr:rowOff>
    </xdr:to>
    <xdr:sp macro="" textlink="">
      <xdr:nvSpPr>
        <xdr:cNvPr id="3822" name="6-Point Star 717">
          <a:extLst>
            <a:ext uri="{FF2B5EF4-FFF2-40B4-BE49-F238E27FC236}">
              <a16:creationId xmlns:a16="http://schemas.microsoft.com/office/drawing/2014/main" id="{0528A93D-5F15-4228-8538-FA8E95C0372E}"/>
            </a:ext>
          </a:extLst>
        </xdr:cNvPr>
        <xdr:cNvSpPr/>
      </xdr:nvSpPr>
      <xdr:spPr>
        <a:xfrm>
          <a:off x="5404884" y="21938512"/>
          <a:ext cx="141548" cy="170202"/>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44</xdr:col>
      <xdr:colOff>121920</xdr:colOff>
      <xdr:row>44</xdr:row>
      <xdr:rowOff>132080</xdr:rowOff>
    </xdr:from>
    <xdr:to>
      <xdr:col>44</xdr:col>
      <xdr:colOff>263468</xdr:colOff>
      <xdr:row>45</xdr:row>
      <xdr:rowOff>111586</xdr:rowOff>
    </xdr:to>
    <xdr:sp macro="" textlink="">
      <xdr:nvSpPr>
        <xdr:cNvPr id="3823" name="6-Point Star 717">
          <a:extLst>
            <a:ext uri="{FF2B5EF4-FFF2-40B4-BE49-F238E27FC236}">
              <a16:creationId xmlns:a16="http://schemas.microsoft.com/office/drawing/2014/main" id="{830011CA-9B3E-45C4-834D-0A0234FD1DCE}"/>
            </a:ext>
          </a:extLst>
        </xdr:cNvPr>
        <xdr:cNvSpPr/>
      </xdr:nvSpPr>
      <xdr:spPr>
        <a:xfrm>
          <a:off x="14853920" y="8930640"/>
          <a:ext cx="141548" cy="17254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42</xdr:col>
      <xdr:colOff>111760</xdr:colOff>
      <xdr:row>44</xdr:row>
      <xdr:rowOff>132080</xdr:rowOff>
    </xdr:from>
    <xdr:to>
      <xdr:col>42</xdr:col>
      <xdr:colOff>253308</xdr:colOff>
      <xdr:row>45</xdr:row>
      <xdr:rowOff>111586</xdr:rowOff>
    </xdr:to>
    <xdr:sp macro="" textlink="">
      <xdr:nvSpPr>
        <xdr:cNvPr id="3824" name="6-Point Star 717">
          <a:extLst>
            <a:ext uri="{FF2B5EF4-FFF2-40B4-BE49-F238E27FC236}">
              <a16:creationId xmlns:a16="http://schemas.microsoft.com/office/drawing/2014/main" id="{7AAB7CF8-5A64-4559-AF15-842391D0AA37}"/>
            </a:ext>
          </a:extLst>
        </xdr:cNvPr>
        <xdr:cNvSpPr/>
      </xdr:nvSpPr>
      <xdr:spPr>
        <a:xfrm>
          <a:off x="14071600" y="8930640"/>
          <a:ext cx="141548" cy="17254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92178</xdr:colOff>
      <xdr:row>52</xdr:row>
      <xdr:rowOff>162824</xdr:rowOff>
    </xdr:from>
    <xdr:to>
      <xdr:col>6</xdr:col>
      <xdr:colOff>233726</xdr:colOff>
      <xdr:row>53</xdr:row>
      <xdr:rowOff>142331</xdr:rowOff>
    </xdr:to>
    <xdr:sp macro="" textlink="">
      <xdr:nvSpPr>
        <xdr:cNvPr id="3825" name="6-Point Star 717">
          <a:extLst>
            <a:ext uri="{FF2B5EF4-FFF2-40B4-BE49-F238E27FC236}">
              <a16:creationId xmlns:a16="http://schemas.microsoft.com/office/drawing/2014/main" id="{3724481F-9A54-403E-B7D6-01920C2CF4F6}"/>
            </a:ext>
          </a:extLst>
        </xdr:cNvPr>
        <xdr:cNvSpPr/>
      </xdr:nvSpPr>
      <xdr:spPr>
        <a:xfrm>
          <a:off x="1802790" y="10679202"/>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92178</xdr:colOff>
      <xdr:row>108</xdr:row>
      <xdr:rowOff>143388</xdr:rowOff>
    </xdr:from>
    <xdr:to>
      <xdr:col>18</xdr:col>
      <xdr:colOff>233726</xdr:colOff>
      <xdr:row>109</xdr:row>
      <xdr:rowOff>118660</xdr:rowOff>
    </xdr:to>
    <xdr:sp macro="" textlink="">
      <xdr:nvSpPr>
        <xdr:cNvPr id="2823" name="6-Point Star 717">
          <a:extLst>
            <a:ext uri="{FF2B5EF4-FFF2-40B4-BE49-F238E27FC236}">
              <a16:creationId xmlns:a16="http://schemas.microsoft.com/office/drawing/2014/main" id="{64080310-1EC9-48D1-B841-4B0F88F06B55}"/>
            </a:ext>
          </a:extLst>
        </xdr:cNvPr>
        <xdr:cNvSpPr/>
      </xdr:nvSpPr>
      <xdr:spPr>
        <a:xfrm>
          <a:off x="5919839" y="22009920"/>
          <a:ext cx="141548" cy="169869"/>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20</xdr:col>
      <xdr:colOff>92178</xdr:colOff>
      <xdr:row>108</xdr:row>
      <xdr:rowOff>122907</xdr:rowOff>
    </xdr:from>
    <xdr:to>
      <xdr:col>20</xdr:col>
      <xdr:colOff>233726</xdr:colOff>
      <xdr:row>109</xdr:row>
      <xdr:rowOff>98179</xdr:rowOff>
    </xdr:to>
    <xdr:sp macro="" textlink="">
      <xdr:nvSpPr>
        <xdr:cNvPr id="3826" name="6-Point Star 717">
          <a:extLst>
            <a:ext uri="{FF2B5EF4-FFF2-40B4-BE49-F238E27FC236}">
              <a16:creationId xmlns:a16="http://schemas.microsoft.com/office/drawing/2014/main" id="{6B145E3A-0403-452B-8E8A-B618414895DF}"/>
            </a:ext>
          </a:extLst>
        </xdr:cNvPr>
        <xdr:cNvSpPr/>
      </xdr:nvSpPr>
      <xdr:spPr>
        <a:xfrm>
          <a:off x="6544597" y="21989439"/>
          <a:ext cx="141548" cy="169869"/>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122904</xdr:colOff>
      <xdr:row>108</xdr:row>
      <xdr:rowOff>163871</xdr:rowOff>
    </xdr:from>
    <xdr:to>
      <xdr:col>22</xdr:col>
      <xdr:colOff>264452</xdr:colOff>
      <xdr:row>109</xdr:row>
      <xdr:rowOff>139143</xdr:rowOff>
    </xdr:to>
    <xdr:sp macro="" textlink="">
      <xdr:nvSpPr>
        <xdr:cNvPr id="3827" name="6-Point Star 717">
          <a:extLst>
            <a:ext uri="{FF2B5EF4-FFF2-40B4-BE49-F238E27FC236}">
              <a16:creationId xmlns:a16="http://schemas.microsoft.com/office/drawing/2014/main" id="{34FA0F1A-BCB8-47F9-8731-8E99D40C89D6}"/>
            </a:ext>
          </a:extLst>
        </xdr:cNvPr>
        <xdr:cNvSpPr/>
      </xdr:nvSpPr>
      <xdr:spPr>
        <a:xfrm>
          <a:off x="7200081" y="22030403"/>
          <a:ext cx="141548" cy="169869"/>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24</xdr:col>
      <xdr:colOff>92178</xdr:colOff>
      <xdr:row>108</xdr:row>
      <xdr:rowOff>163871</xdr:rowOff>
    </xdr:from>
    <xdr:to>
      <xdr:col>24</xdr:col>
      <xdr:colOff>233726</xdr:colOff>
      <xdr:row>109</xdr:row>
      <xdr:rowOff>139143</xdr:rowOff>
    </xdr:to>
    <xdr:sp macro="" textlink="">
      <xdr:nvSpPr>
        <xdr:cNvPr id="3828" name="6-Point Star 717">
          <a:extLst>
            <a:ext uri="{FF2B5EF4-FFF2-40B4-BE49-F238E27FC236}">
              <a16:creationId xmlns:a16="http://schemas.microsoft.com/office/drawing/2014/main" id="{2962FA09-B341-43EA-9CB6-6054E0E1EB0D}"/>
            </a:ext>
          </a:extLst>
        </xdr:cNvPr>
        <xdr:cNvSpPr/>
      </xdr:nvSpPr>
      <xdr:spPr>
        <a:xfrm>
          <a:off x="7794113" y="22030403"/>
          <a:ext cx="141548" cy="169869"/>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92178</xdr:colOff>
      <xdr:row>108</xdr:row>
      <xdr:rowOff>184355</xdr:rowOff>
    </xdr:from>
    <xdr:to>
      <xdr:col>26</xdr:col>
      <xdr:colOff>233726</xdr:colOff>
      <xdr:row>109</xdr:row>
      <xdr:rowOff>159627</xdr:rowOff>
    </xdr:to>
    <xdr:sp macro="" textlink="">
      <xdr:nvSpPr>
        <xdr:cNvPr id="3829" name="6-Point Star 717">
          <a:extLst>
            <a:ext uri="{FF2B5EF4-FFF2-40B4-BE49-F238E27FC236}">
              <a16:creationId xmlns:a16="http://schemas.microsoft.com/office/drawing/2014/main" id="{BFAC4148-6D37-417E-9055-1DCACCD8E810}"/>
            </a:ext>
          </a:extLst>
        </xdr:cNvPr>
        <xdr:cNvSpPr/>
      </xdr:nvSpPr>
      <xdr:spPr>
        <a:xfrm>
          <a:off x="8418872" y="22050887"/>
          <a:ext cx="141548" cy="169869"/>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32</xdr:col>
      <xdr:colOff>102420</xdr:colOff>
      <xdr:row>108</xdr:row>
      <xdr:rowOff>163871</xdr:rowOff>
    </xdr:from>
    <xdr:to>
      <xdr:col>32</xdr:col>
      <xdr:colOff>243968</xdr:colOff>
      <xdr:row>109</xdr:row>
      <xdr:rowOff>139143</xdr:rowOff>
    </xdr:to>
    <xdr:sp macro="" textlink="">
      <xdr:nvSpPr>
        <xdr:cNvPr id="3830" name="6-Point Star 717">
          <a:extLst>
            <a:ext uri="{FF2B5EF4-FFF2-40B4-BE49-F238E27FC236}">
              <a16:creationId xmlns:a16="http://schemas.microsoft.com/office/drawing/2014/main" id="{737A981F-FBE8-4A77-A406-B47C1B68D12D}"/>
            </a:ext>
          </a:extLst>
        </xdr:cNvPr>
        <xdr:cNvSpPr/>
      </xdr:nvSpPr>
      <xdr:spPr>
        <a:xfrm>
          <a:off x="10364839" y="22030403"/>
          <a:ext cx="141548" cy="169869"/>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93224</xdr:colOff>
      <xdr:row>108</xdr:row>
      <xdr:rowOff>153630</xdr:rowOff>
    </xdr:from>
    <xdr:to>
      <xdr:col>34</xdr:col>
      <xdr:colOff>234772</xdr:colOff>
      <xdr:row>109</xdr:row>
      <xdr:rowOff>133136</xdr:rowOff>
    </xdr:to>
    <xdr:sp macro="" textlink="">
      <xdr:nvSpPr>
        <xdr:cNvPr id="3831" name="6-Point Star 717">
          <a:extLst>
            <a:ext uri="{FF2B5EF4-FFF2-40B4-BE49-F238E27FC236}">
              <a16:creationId xmlns:a16="http://schemas.microsoft.com/office/drawing/2014/main" id="{C7CB089B-59E6-4888-87CF-5765ED19AD00}"/>
            </a:ext>
          </a:extLst>
        </xdr:cNvPr>
        <xdr:cNvSpPr/>
      </xdr:nvSpPr>
      <xdr:spPr>
        <a:xfrm>
          <a:off x="10823428" y="21963936"/>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36</xdr:col>
      <xdr:colOff>122904</xdr:colOff>
      <xdr:row>108</xdr:row>
      <xdr:rowOff>174114</xdr:rowOff>
    </xdr:from>
    <xdr:to>
      <xdr:col>36</xdr:col>
      <xdr:colOff>264452</xdr:colOff>
      <xdr:row>109</xdr:row>
      <xdr:rowOff>153620</xdr:rowOff>
    </xdr:to>
    <xdr:sp macro="" textlink="">
      <xdr:nvSpPr>
        <xdr:cNvPr id="3832" name="6-Point Star 717">
          <a:extLst>
            <a:ext uri="{FF2B5EF4-FFF2-40B4-BE49-F238E27FC236}">
              <a16:creationId xmlns:a16="http://schemas.microsoft.com/office/drawing/2014/main" id="{3804FF15-18AB-4CC9-A6E7-5719356BEFAF}"/>
            </a:ext>
          </a:extLst>
        </xdr:cNvPr>
        <xdr:cNvSpPr/>
      </xdr:nvSpPr>
      <xdr:spPr>
        <a:xfrm>
          <a:off x="11634839" y="22040646"/>
          <a:ext cx="141548" cy="17410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92699</xdr:colOff>
      <xdr:row>108</xdr:row>
      <xdr:rowOff>143388</xdr:rowOff>
    </xdr:from>
    <xdr:to>
      <xdr:col>38</xdr:col>
      <xdr:colOff>234247</xdr:colOff>
      <xdr:row>109</xdr:row>
      <xdr:rowOff>122894</xdr:rowOff>
    </xdr:to>
    <xdr:sp macro="" textlink="">
      <xdr:nvSpPr>
        <xdr:cNvPr id="3833" name="6-Point Star 717">
          <a:extLst>
            <a:ext uri="{FF2B5EF4-FFF2-40B4-BE49-F238E27FC236}">
              <a16:creationId xmlns:a16="http://schemas.microsoft.com/office/drawing/2014/main" id="{D979D144-0FB0-48E5-8CD1-03FCAC640374}"/>
            </a:ext>
          </a:extLst>
        </xdr:cNvPr>
        <xdr:cNvSpPr/>
      </xdr:nvSpPr>
      <xdr:spPr>
        <a:xfrm>
          <a:off x="12115582" y="21953694"/>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40</xdr:col>
      <xdr:colOff>102420</xdr:colOff>
      <xdr:row>108</xdr:row>
      <xdr:rowOff>153630</xdr:rowOff>
    </xdr:from>
    <xdr:to>
      <xdr:col>40</xdr:col>
      <xdr:colOff>243968</xdr:colOff>
      <xdr:row>109</xdr:row>
      <xdr:rowOff>133136</xdr:rowOff>
    </xdr:to>
    <xdr:sp macro="" textlink="">
      <xdr:nvSpPr>
        <xdr:cNvPr id="3834" name="6-Point Star 717">
          <a:extLst>
            <a:ext uri="{FF2B5EF4-FFF2-40B4-BE49-F238E27FC236}">
              <a16:creationId xmlns:a16="http://schemas.microsoft.com/office/drawing/2014/main" id="{65DDE695-1E28-478D-A5CF-05153D0BFEA1}"/>
            </a:ext>
          </a:extLst>
        </xdr:cNvPr>
        <xdr:cNvSpPr/>
      </xdr:nvSpPr>
      <xdr:spPr>
        <a:xfrm>
          <a:off x="12904839" y="22020162"/>
          <a:ext cx="141548" cy="174103"/>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28</xdr:col>
      <xdr:colOff>143388</xdr:colOff>
      <xdr:row>47</xdr:row>
      <xdr:rowOff>92178</xdr:rowOff>
    </xdr:from>
    <xdr:to>
      <xdr:col>28</xdr:col>
      <xdr:colOff>219196</xdr:colOff>
      <xdr:row>48</xdr:row>
      <xdr:rowOff>142716</xdr:rowOff>
    </xdr:to>
    <xdr:cxnSp macro="">
      <xdr:nvCxnSpPr>
        <xdr:cNvPr id="3835" name="Elbow Connector 55">
          <a:extLst>
            <a:ext uri="{FF2B5EF4-FFF2-40B4-BE49-F238E27FC236}">
              <a16:creationId xmlns:a16="http://schemas.microsoft.com/office/drawing/2014/main" id="{6E279B13-D4D3-4F08-A4E8-718099DB00C4}"/>
            </a:ext>
          </a:extLst>
        </xdr:cNvPr>
        <xdr:cNvCxnSpPr/>
      </xdr:nvCxnSpPr>
      <xdr:spPr>
        <a:xfrm rot="16200000" flipH="1">
          <a:off x="9071628" y="9640390"/>
          <a:ext cx="306586"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30</xdr:col>
      <xdr:colOff>133146</xdr:colOff>
      <xdr:row>47</xdr:row>
      <xdr:rowOff>71694</xdr:rowOff>
    </xdr:from>
    <xdr:to>
      <xdr:col>30</xdr:col>
      <xdr:colOff>208954</xdr:colOff>
      <xdr:row>48</xdr:row>
      <xdr:rowOff>122232</xdr:rowOff>
    </xdr:to>
    <xdr:cxnSp macro="">
      <xdr:nvCxnSpPr>
        <xdr:cNvPr id="3836" name="Elbow Connector 55">
          <a:extLst>
            <a:ext uri="{FF2B5EF4-FFF2-40B4-BE49-F238E27FC236}">
              <a16:creationId xmlns:a16="http://schemas.microsoft.com/office/drawing/2014/main" id="{C08DBBF9-DA7F-4AFB-9153-3B96A097802E}"/>
            </a:ext>
          </a:extLst>
        </xdr:cNvPr>
        <xdr:cNvCxnSpPr/>
      </xdr:nvCxnSpPr>
      <xdr:spPr>
        <a:xfrm rot="16200000" flipH="1">
          <a:off x="9686144" y="9619906"/>
          <a:ext cx="306586"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42</xdr:col>
      <xdr:colOff>148165</xdr:colOff>
      <xdr:row>55</xdr:row>
      <xdr:rowOff>84666</xdr:rowOff>
    </xdr:from>
    <xdr:to>
      <xdr:col>42</xdr:col>
      <xdr:colOff>245355</xdr:colOff>
      <xdr:row>57</xdr:row>
      <xdr:rowOff>1076</xdr:rowOff>
    </xdr:to>
    <xdr:cxnSp macro="">
      <xdr:nvCxnSpPr>
        <xdr:cNvPr id="3837" name="Elbow Connector 55">
          <a:extLst>
            <a:ext uri="{FF2B5EF4-FFF2-40B4-BE49-F238E27FC236}">
              <a16:creationId xmlns:a16="http://schemas.microsoft.com/office/drawing/2014/main" id="{9EBDF9EA-7421-4B88-A5CE-76902C256A71}"/>
            </a:ext>
          </a:extLst>
        </xdr:cNvPr>
        <xdr:cNvCxnSpPr/>
      </xdr:nvCxnSpPr>
      <xdr:spPr>
        <a:xfrm rot="16200000" flipH="1">
          <a:off x="13520638" y="11138526"/>
          <a:ext cx="360910"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158751</xdr:colOff>
      <xdr:row>63</xdr:row>
      <xdr:rowOff>63498</xdr:rowOff>
    </xdr:from>
    <xdr:to>
      <xdr:col>10</xdr:col>
      <xdr:colOff>255941</xdr:colOff>
      <xdr:row>64</xdr:row>
      <xdr:rowOff>170408</xdr:rowOff>
    </xdr:to>
    <xdr:cxnSp macro="">
      <xdr:nvCxnSpPr>
        <xdr:cNvPr id="3838" name="Elbow Connector 55">
          <a:extLst>
            <a:ext uri="{FF2B5EF4-FFF2-40B4-BE49-F238E27FC236}">
              <a16:creationId xmlns:a16="http://schemas.microsoft.com/office/drawing/2014/main" id="{006CF270-DD4A-408A-8850-65334C923F29}"/>
            </a:ext>
          </a:extLst>
        </xdr:cNvPr>
        <xdr:cNvCxnSpPr/>
      </xdr:nvCxnSpPr>
      <xdr:spPr>
        <a:xfrm rot="16200000" flipH="1">
          <a:off x="3212474" y="12704858"/>
          <a:ext cx="360910"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137582</xdr:colOff>
      <xdr:row>63</xdr:row>
      <xdr:rowOff>52915</xdr:rowOff>
    </xdr:from>
    <xdr:to>
      <xdr:col>12</xdr:col>
      <xdr:colOff>234772</xdr:colOff>
      <xdr:row>64</xdr:row>
      <xdr:rowOff>159825</xdr:rowOff>
    </xdr:to>
    <xdr:cxnSp macro="">
      <xdr:nvCxnSpPr>
        <xdr:cNvPr id="3839" name="Elbow Connector 55">
          <a:extLst>
            <a:ext uri="{FF2B5EF4-FFF2-40B4-BE49-F238E27FC236}">
              <a16:creationId xmlns:a16="http://schemas.microsoft.com/office/drawing/2014/main" id="{9D92360D-9BE5-4E93-9C7A-468521F4A062}"/>
            </a:ext>
          </a:extLst>
        </xdr:cNvPr>
        <xdr:cNvCxnSpPr/>
      </xdr:nvCxnSpPr>
      <xdr:spPr>
        <a:xfrm rot="16200000" flipH="1">
          <a:off x="3836889" y="12694275"/>
          <a:ext cx="360910"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14</xdr:col>
      <xdr:colOff>137579</xdr:colOff>
      <xdr:row>63</xdr:row>
      <xdr:rowOff>74082</xdr:rowOff>
    </xdr:from>
    <xdr:to>
      <xdr:col>14</xdr:col>
      <xdr:colOff>234769</xdr:colOff>
      <xdr:row>64</xdr:row>
      <xdr:rowOff>180992</xdr:rowOff>
    </xdr:to>
    <xdr:cxnSp macro="">
      <xdr:nvCxnSpPr>
        <xdr:cNvPr id="3840" name="Elbow Connector 55">
          <a:extLst>
            <a:ext uri="{FF2B5EF4-FFF2-40B4-BE49-F238E27FC236}">
              <a16:creationId xmlns:a16="http://schemas.microsoft.com/office/drawing/2014/main" id="{079A0B86-54EE-4D8D-8FA5-E4A64ACEB997}"/>
            </a:ext>
          </a:extLst>
        </xdr:cNvPr>
        <xdr:cNvCxnSpPr/>
      </xdr:nvCxnSpPr>
      <xdr:spPr>
        <a:xfrm rot="16200000" flipH="1">
          <a:off x="4461302" y="12715442"/>
          <a:ext cx="360910"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40</xdr:col>
      <xdr:colOff>145785</xdr:colOff>
      <xdr:row>55</xdr:row>
      <xdr:rowOff>97190</xdr:rowOff>
    </xdr:from>
    <xdr:to>
      <xdr:col>40</xdr:col>
      <xdr:colOff>242975</xdr:colOff>
      <xdr:row>57</xdr:row>
      <xdr:rowOff>13600</xdr:rowOff>
    </xdr:to>
    <xdr:cxnSp macro="">
      <xdr:nvCxnSpPr>
        <xdr:cNvPr id="3841" name="Elbow Connector 55">
          <a:extLst>
            <a:ext uri="{FF2B5EF4-FFF2-40B4-BE49-F238E27FC236}">
              <a16:creationId xmlns:a16="http://schemas.microsoft.com/office/drawing/2014/main" id="{4F2BDBF1-4442-4756-9B75-D8E117F8A2F0}"/>
            </a:ext>
          </a:extLst>
        </xdr:cNvPr>
        <xdr:cNvCxnSpPr/>
      </xdr:nvCxnSpPr>
      <xdr:spPr>
        <a:xfrm rot="16200000" flipH="1">
          <a:off x="12822782" y="11329887"/>
          <a:ext cx="363502" cy="97190"/>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16</xdr:col>
      <xdr:colOff>155506</xdr:colOff>
      <xdr:row>15</xdr:row>
      <xdr:rowOff>68033</xdr:rowOff>
    </xdr:from>
    <xdr:to>
      <xdr:col>16</xdr:col>
      <xdr:colOff>250757</xdr:colOff>
      <xdr:row>16</xdr:row>
      <xdr:rowOff>157401</xdr:rowOff>
    </xdr:to>
    <xdr:cxnSp macro="">
      <xdr:nvCxnSpPr>
        <xdr:cNvPr id="3753" name="Elbow Connector 55">
          <a:extLst>
            <a:ext uri="{FF2B5EF4-FFF2-40B4-BE49-F238E27FC236}">
              <a16:creationId xmlns:a16="http://schemas.microsoft.com/office/drawing/2014/main" id="{3B6B98FD-1E05-4DFF-8AB9-485A390E4C7D}"/>
            </a:ext>
          </a:extLst>
        </xdr:cNvPr>
        <xdr:cNvCxnSpPr/>
      </xdr:nvCxnSpPr>
      <xdr:spPr>
        <a:xfrm rot="16200000" flipH="1">
          <a:off x="5081318" y="3150997"/>
          <a:ext cx="35179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136066</xdr:colOff>
      <xdr:row>15</xdr:row>
      <xdr:rowOff>58314</xdr:rowOff>
    </xdr:from>
    <xdr:to>
      <xdr:col>18</xdr:col>
      <xdr:colOff>231317</xdr:colOff>
      <xdr:row>16</xdr:row>
      <xdr:rowOff>147682</xdr:rowOff>
    </xdr:to>
    <xdr:cxnSp macro="">
      <xdr:nvCxnSpPr>
        <xdr:cNvPr id="3842" name="Elbow Connector 55">
          <a:extLst>
            <a:ext uri="{FF2B5EF4-FFF2-40B4-BE49-F238E27FC236}">
              <a16:creationId xmlns:a16="http://schemas.microsoft.com/office/drawing/2014/main" id="{9EB24240-2471-4373-BA98-144507AAD157}"/>
            </a:ext>
          </a:extLst>
        </xdr:cNvPr>
        <xdr:cNvCxnSpPr/>
      </xdr:nvCxnSpPr>
      <xdr:spPr>
        <a:xfrm rot="16200000" flipH="1">
          <a:off x="5751954" y="3141278"/>
          <a:ext cx="35179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20</xdr:col>
      <xdr:colOff>126347</xdr:colOff>
      <xdr:row>15</xdr:row>
      <xdr:rowOff>68033</xdr:rowOff>
    </xdr:from>
    <xdr:to>
      <xdr:col>20</xdr:col>
      <xdr:colOff>221598</xdr:colOff>
      <xdr:row>16</xdr:row>
      <xdr:rowOff>157401</xdr:rowOff>
    </xdr:to>
    <xdr:cxnSp macro="">
      <xdr:nvCxnSpPr>
        <xdr:cNvPr id="3843" name="Elbow Connector 55">
          <a:extLst>
            <a:ext uri="{FF2B5EF4-FFF2-40B4-BE49-F238E27FC236}">
              <a16:creationId xmlns:a16="http://schemas.microsoft.com/office/drawing/2014/main" id="{F291FC15-E33A-4703-9F68-2410E7461C40}"/>
            </a:ext>
          </a:extLst>
        </xdr:cNvPr>
        <xdr:cNvCxnSpPr/>
      </xdr:nvCxnSpPr>
      <xdr:spPr>
        <a:xfrm rot="16200000" flipH="1">
          <a:off x="6364276" y="3150997"/>
          <a:ext cx="351791"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34</xdr:col>
      <xdr:colOff>155510</xdr:colOff>
      <xdr:row>29</xdr:row>
      <xdr:rowOff>38878</xdr:rowOff>
    </xdr:from>
    <xdr:to>
      <xdr:col>36</xdr:col>
      <xdr:colOff>204107</xdr:colOff>
      <xdr:row>30</xdr:row>
      <xdr:rowOff>106914</xdr:rowOff>
    </xdr:to>
    <xdr:sp macro="" textlink="">
      <xdr:nvSpPr>
        <xdr:cNvPr id="3844" name="Freeform 10707">
          <a:extLst>
            <a:ext uri="{FF2B5EF4-FFF2-40B4-BE49-F238E27FC236}">
              <a16:creationId xmlns:a16="http://schemas.microsoft.com/office/drawing/2014/main" id="{2A82F68B-AE2D-466B-B383-159260D6BEF9}"/>
            </a:ext>
          </a:extLst>
        </xdr:cNvPr>
        <xdr:cNvSpPr>
          <a:spLocks/>
        </xdr:cNvSpPr>
      </xdr:nvSpPr>
      <xdr:spPr bwMode="auto">
        <a:xfrm>
          <a:off x="10885714" y="5841352"/>
          <a:ext cx="680357" cy="262424"/>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36</xdr:col>
      <xdr:colOff>272143</xdr:colOff>
      <xdr:row>29</xdr:row>
      <xdr:rowOff>38877</xdr:rowOff>
    </xdr:from>
    <xdr:to>
      <xdr:col>38</xdr:col>
      <xdr:colOff>145791</xdr:colOff>
      <xdr:row>30</xdr:row>
      <xdr:rowOff>48597</xdr:rowOff>
    </xdr:to>
    <xdr:sp macro="" textlink="">
      <xdr:nvSpPr>
        <xdr:cNvPr id="3845" name="Freeform 10707">
          <a:extLst>
            <a:ext uri="{FF2B5EF4-FFF2-40B4-BE49-F238E27FC236}">
              <a16:creationId xmlns:a16="http://schemas.microsoft.com/office/drawing/2014/main" id="{3601C7AD-4A9C-4C0C-9E50-0E2155E8A943}"/>
            </a:ext>
          </a:extLst>
        </xdr:cNvPr>
        <xdr:cNvSpPr>
          <a:spLocks/>
        </xdr:cNvSpPr>
      </xdr:nvSpPr>
      <xdr:spPr bwMode="auto">
        <a:xfrm>
          <a:off x="11770179" y="5841351"/>
          <a:ext cx="534566" cy="204108"/>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38</xdr:col>
      <xdr:colOff>213826</xdr:colOff>
      <xdr:row>29</xdr:row>
      <xdr:rowOff>9719</xdr:rowOff>
    </xdr:from>
    <xdr:to>
      <xdr:col>40</xdr:col>
      <xdr:colOff>223545</xdr:colOff>
      <xdr:row>30</xdr:row>
      <xdr:rowOff>77754</xdr:rowOff>
    </xdr:to>
    <xdr:sp macro="" textlink="">
      <xdr:nvSpPr>
        <xdr:cNvPr id="3846" name="Freeform 10707">
          <a:extLst>
            <a:ext uri="{FF2B5EF4-FFF2-40B4-BE49-F238E27FC236}">
              <a16:creationId xmlns:a16="http://schemas.microsoft.com/office/drawing/2014/main" id="{6EEF97A4-FC76-4676-AF81-8B21CE72B9BC}"/>
            </a:ext>
          </a:extLst>
        </xdr:cNvPr>
        <xdr:cNvSpPr>
          <a:spLocks/>
        </xdr:cNvSpPr>
      </xdr:nvSpPr>
      <xdr:spPr bwMode="auto">
        <a:xfrm>
          <a:off x="12372780" y="5812193"/>
          <a:ext cx="631760" cy="26242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40</xdr:col>
      <xdr:colOff>145791</xdr:colOff>
      <xdr:row>29</xdr:row>
      <xdr:rowOff>19439</xdr:rowOff>
    </xdr:from>
    <xdr:to>
      <xdr:col>42</xdr:col>
      <xdr:colOff>174950</xdr:colOff>
      <xdr:row>30</xdr:row>
      <xdr:rowOff>48597</xdr:rowOff>
    </xdr:to>
    <xdr:sp macro="" textlink="">
      <xdr:nvSpPr>
        <xdr:cNvPr id="3847" name="Freeform 10707">
          <a:extLst>
            <a:ext uri="{FF2B5EF4-FFF2-40B4-BE49-F238E27FC236}">
              <a16:creationId xmlns:a16="http://schemas.microsoft.com/office/drawing/2014/main" id="{EF5D16EC-C2CF-4E9D-A702-6E19A744178D}"/>
            </a:ext>
          </a:extLst>
        </xdr:cNvPr>
        <xdr:cNvSpPr>
          <a:spLocks/>
        </xdr:cNvSpPr>
      </xdr:nvSpPr>
      <xdr:spPr bwMode="auto">
        <a:xfrm>
          <a:off x="12926786" y="5821913"/>
          <a:ext cx="651200" cy="22354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42</xdr:col>
      <xdr:colOff>174950</xdr:colOff>
      <xdr:row>29</xdr:row>
      <xdr:rowOff>9720</xdr:rowOff>
    </xdr:from>
    <xdr:to>
      <xdr:col>44</xdr:col>
      <xdr:colOff>136072</xdr:colOff>
      <xdr:row>30</xdr:row>
      <xdr:rowOff>9720</xdr:rowOff>
    </xdr:to>
    <xdr:sp macro="" textlink="">
      <xdr:nvSpPr>
        <xdr:cNvPr id="3849" name="Freeform 10707">
          <a:extLst>
            <a:ext uri="{FF2B5EF4-FFF2-40B4-BE49-F238E27FC236}">
              <a16:creationId xmlns:a16="http://schemas.microsoft.com/office/drawing/2014/main" id="{E0987FCF-807B-4DFF-B99B-941F340BA02E}"/>
            </a:ext>
          </a:extLst>
        </xdr:cNvPr>
        <xdr:cNvSpPr>
          <a:spLocks/>
        </xdr:cNvSpPr>
      </xdr:nvSpPr>
      <xdr:spPr bwMode="auto">
        <a:xfrm>
          <a:off x="13577986" y="5812194"/>
          <a:ext cx="699795" cy="194388"/>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44</xdr:col>
      <xdr:colOff>204107</xdr:colOff>
      <xdr:row>28</xdr:row>
      <xdr:rowOff>165229</xdr:rowOff>
    </xdr:from>
    <xdr:to>
      <xdr:col>46</xdr:col>
      <xdr:colOff>106913</xdr:colOff>
      <xdr:row>29</xdr:row>
      <xdr:rowOff>194387</xdr:rowOff>
    </xdr:to>
    <xdr:sp macro="" textlink="">
      <xdr:nvSpPr>
        <xdr:cNvPr id="3850" name="Freeform 10707">
          <a:extLst>
            <a:ext uri="{FF2B5EF4-FFF2-40B4-BE49-F238E27FC236}">
              <a16:creationId xmlns:a16="http://schemas.microsoft.com/office/drawing/2014/main" id="{3D88A98F-CBEB-4353-9308-40ADEBA05AD0}"/>
            </a:ext>
          </a:extLst>
        </xdr:cNvPr>
        <xdr:cNvSpPr>
          <a:spLocks/>
        </xdr:cNvSpPr>
      </xdr:nvSpPr>
      <xdr:spPr bwMode="auto">
        <a:xfrm>
          <a:off x="14345816" y="5773316"/>
          <a:ext cx="554005" cy="22354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0</xdr:col>
      <xdr:colOff>0</xdr:colOff>
      <xdr:row>37</xdr:row>
      <xdr:rowOff>104775</xdr:rowOff>
    </xdr:from>
    <xdr:to>
      <xdr:col>2</xdr:col>
      <xdr:colOff>171450</xdr:colOff>
      <xdr:row>38</xdr:row>
      <xdr:rowOff>124019</xdr:rowOff>
    </xdr:to>
    <xdr:sp macro="" textlink="">
      <xdr:nvSpPr>
        <xdr:cNvPr id="3851" name="Freeform 10707">
          <a:extLst>
            <a:ext uri="{FF2B5EF4-FFF2-40B4-BE49-F238E27FC236}">
              <a16:creationId xmlns:a16="http://schemas.microsoft.com/office/drawing/2014/main" id="{B4756974-5782-4336-AE00-4CB05100536C}"/>
            </a:ext>
          </a:extLst>
        </xdr:cNvPr>
        <xdr:cNvSpPr>
          <a:spLocks/>
        </xdr:cNvSpPr>
      </xdr:nvSpPr>
      <xdr:spPr bwMode="auto">
        <a:xfrm>
          <a:off x="0" y="7410450"/>
          <a:ext cx="561975" cy="209744"/>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2</xdr:col>
      <xdr:colOff>213243</xdr:colOff>
      <xdr:row>37</xdr:row>
      <xdr:rowOff>76200</xdr:rowOff>
    </xdr:from>
    <xdr:to>
      <xdr:col>4</xdr:col>
      <xdr:colOff>238125</xdr:colOff>
      <xdr:row>38</xdr:row>
      <xdr:rowOff>86696</xdr:rowOff>
    </xdr:to>
    <xdr:sp macro="" textlink="">
      <xdr:nvSpPr>
        <xdr:cNvPr id="3852" name="Freeform 10707">
          <a:extLst>
            <a:ext uri="{FF2B5EF4-FFF2-40B4-BE49-F238E27FC236}">
              <a16:creationId xmlns:a16="http://schemas.microsoft.com/office/drawing/2014/main" id="{1E948230-8689-49BB-95F4-0A539E5142B1}"/>
            </a:ext>
          </a:extLst>
        </xdr:cNvPr>
        <xdr:cNvSpPr>
          <a:spLocks/>
        </xdr:cNvSpPr>
      </xdr:nvSpPr>
      <xdr:spPr bwMode="auto">
        <a:xfrm>
          <a:off x="603768" y="7381875"/>
          <a:ext cx="729732" cy="20099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4</xdr:col>
      <xdr:colOff>219074</xdr:colOff>
      <xdr:row>37</xdr:row>
      <xdr:rowOff>66675</xdr:rowOff>
    </xdr:from>
    <xdr:to>
      <xdr:col>6</xdr:col>
      <xdr:colOff>213825</xdr:colOff>
      <xdr:row>38</xdr:row>
      <xdr:rowOff>106912</xdr:rowOff>
    </xdr:to>
    <xdr:sp macro="" textlink="">
      <xdr:nvSpPr>
        <xdr:cNvPr id="3848" name="Freeform 10707">
          <a:extLst>
            <a:ext uri="{FF2B5EF4-FFF2-40B4-BE49-F238E27FC236}">
              <a16:creationId xmlns:a16="http://schemas.microsoft.com/office/drawing/2014/main" id="{DE1C37D6-750A-436C-BA6F-93D5468ADCD1}"/>
            </a:ext>
          </a:extLst>
        </xdr:cNvPr>
        <xdr:cNvSpPr>
          <a:spLocks/>
        </xdr:cNvSpPr>
      </xdr:nvSpPr>
      <xdr:spPr bwMode="auto">
        <a:xfrm>
          <a:off x="1314449" y="7372350"/>
          <a:ext cx="623401" cy="23073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6</xdr:col>
      <xdr:colOff>184284</xdr:colOff>
      <xdr:row>37</xdr:row>
      <xdr:rowOff>85725</xdr:rowOff>
    </xdr:from>
    <xdr:to>
      <xdr:col>8</xdr:col>
      <xdr:colOff>180975</xdr:colOff>
      <xdr:row>38</xdr:row>
      <xdr:rowOff>116243</xdr:rowOff>
    </xdr:to>
    <xdr:sp macro="" textlink="">
      <xdr:nvSpPr>
        <xdr:cNvPr id="3853" name="Freeform 10707">
          <a:extLst>
            <a:ext uri="{FF2B5EF4-FFF2-40B4-BE49-F238E27FC236}">
              <a16:creationId xmlns:a16="http://schemas.microsoft.com/office/drawing/2014/main" id="{C657B700-1191-48A7-80D6-922C1B48158B}"/>
            </a:ext>
          </a:extLst>
        </xdr:cNvPr>
        <xdr:cNvSpPr>
          <a:spLocks/>
        </xdr:cNvSpPr>
      </xdr:nvSpPr>
      <xdr:spPr bwMode="auto">
        <a:xfrm>
          <a:off x="1908309" y="7391400"/>
          <a:ext cx="653916" cy="221018"/>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8</xdr:col>
      <xdr:colOff>242405</xdr:colOff>
      <xdr:row>37</xdr:row>
      <xdr:rowOff>76200</xdr:rowOff>
    </xdr:from>
    <xdr:to>
      <xdr:col>10</xdr:col>
      <xdr:colOff>200025</xdr:colOff>
      <xdr:row>38</xdr:row>
      <xdr:rowOff>107689</xdr:rowOff>
    </xdr:to>
    <xdr:sp macro="" textlink="">
      <xdr:nvSpPr>
        <xdr:cNvPr id="3854" name="Freeform 10707">
          <a:extLst>
            <a:ext uri="{FF2B5EF4-FFF2-40B4-BE49-F238E27FC236}">
              <a16:creationId xmlns:a16="http://schemas.microsoft.com/office/drawing/2014/main" id="{407F1704-7461-49F9-B18D-C60293B3088D}"/>
            </a:ext>
          </a:extLst>
        </xdr:cNvPr>
        <xdr:cNvSpPr>
          <a:spLocks/>
        </xdr:cNvSpPr>
      </xdr:nvSpPr>
      <xdr:spPr bwMode="auto">
        <a:xfrm>
          <a:off x="2623655" y="7381875"/>
          <a:ext cx="681520" cy="221989"/>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10</xdr:col>
      <xdr:colOff>222573</xdr:colOff>
      <xdr:row>37</xdr:row>
      <xdr:rowOff>67452</xdr:rowOff>
    </xdr:from>
    <xdr:to>
      <xdr:col>12</xdr:col>
      <xdr:colOff>173976</xdr:colOff>
      <xdr:row>38</xdr:row>
      <xdr:rowOff>96609</xdr:rowOff>
    </xdr:to>
    <xdr:sp macro="" textlink="">
      <xdr:nvSpPr>
        <xdr:cNvPr id="3855" name="Freeform 10707">
          <a:extLst>
            <a:ext uri="{FF2B5EF4-FFF2-40B4-BE49-F238E27FC236}">
              <a16:creationId xmlns:a16="http://schemas.microsoft.com/office/drawing/2014/main" id="{5EA22CC5-C3AA-4104-9D54-DA702E2E9973}"/>
            </a:ext>
          </a:extLst>
        </xdr:cNvPr>
        <xdr:cNvSpPr>
          <a:spLocks/>
        </xdr:cNvSpPr>
      </xdr:nvSpPr>
      <xdr:spPr bwMode="auto">
        <a:xfrm>
          <a:off x="3327723" y="7373127"/>
          <a:ext cx="599103" cy="21965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12</xdr:col>
      <xdr:colOff>204107</xdr:colOff>
      <xdr:row>37</xdr:row>
      <xdr:rowOff>76199</xdr:rowOff>
    </xdr:from>
    <xdr:to>
      <xdr:col>14</xdr:col>
      <xdr:colOff>200025</xdr:colOff>
      <xdr:row>38</xdr:row>
      <xdr:rowOff>77754</xdr:rowOff>
    </xdr:to>
    <xdr:sp macro="" textlink="">
      <xdr:nvSpPr>
        <xdr:cNvPr id="3856" name="Freeform 10707">
          <a:extLst>
            <a:ext uri="{FF2B5EF4-FFF2-40B4-BE49-F238E27FC236}">
              <a16:creationId xmlns:a16="http://schemas.microsoft.com/office/drawing/2014/main" id="{8B6F187E-4FEB-4366-BAF4-E16D13D3834F}"/>
            </a:ext>
          </a:extLst>
        </xdr:cNvPr>
        <xdr:cNvSpPr>
          <a:spLocks/>
        </xdr:cNvSpPr>
      </xdr:nvSpPr>
      <xdr:spPr bwMode="auto">
        <a:xfrm>
          <a:off x="3956957" y="7381874"/>
          <a:ext cx="624568" cy="19205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14</xdr:col>
      <xdr:colOff>194391</xdr:colOff>
      <xdr:row>37</xdr:row>
      <xdr:rowOff>38878</xdr:rowOff>
    </xdr:from>
    <xdr:to>
      <xdr:col>16</xdr:col>
      <xdr:colOff>165230</xdr:colOff>
      <xdr:row>38</xdr:row>
      <xdr:rowOff>87474</xdr:rowOff>
    </xdr:to>
    <xdr:sp macro="" textlink="">
      <xdr:nvSpPr>
        <xdr:cNvPr id="3857" name="Freeform 10707">
          <a:extLst>
            <a:ext uri="{FF2B5EF4-FFF2-40B4-BE49-F238E27FC236}">
              <a16:creationId xmlns:a16="http://schemas.microsoft.com/office/drawing/2014/main" id="{B9285851-5C68-4F41-9CF6-4ECAB0D74B9B}"/>
            </a:ext>
          </a:extLst>
        </xdr:cNvPr>
        <xdr:cNvSpPr>
          <a:spLocks/>
        </xdr:cNvSpPr>
      </xdr:nvSpPr>
      <xdr:spPr bwMode="auto">
        <a:xfrm>
          <a:off x="4675029" y="7454771"/>
          <a:ext cx="631757" cy="242984"/>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34</xdr:col>
      <xdr:colOff>87472</xdr:colOff>
      <xdr:row>28</xdr:row>
      <xdr:rowOff>155509</xdr:rowOff>
    </xdr:from>
    <xdr:to>
      <xdr:col>34</xdr:col>
      <xdr:colOff>252703</xdr:colOff>
      <xdr:row>29</xdr:row>
      <xdr:rowOff>106912</xdr:rowOff>
    </xdr:to>
    <xdr:sp macro="" textlink="">
      <xdr:nvSpPr>
        <xdr:cNvPr id="3858" name="6-Point Star 717">
          <a:extLst>
            <a:ext uri="{FF2B5EF4-FFF2-40B4-BE49-F238E27FC236}">
              <a16:creationId xmlns:a16="http://schemas.microsoft.com/office/drawing/2014/main" id="{EE5ABE80-E822-4B72-9B81-311DD13A5F20}"/>
            </a:ext>
          </a:extLst>
        </xdr:cNvPr>
        <xdr:cNvSpPr/>
      </xdr:nvSpPr>
      <xdr:spPr>
        <a:xfrm flipH="1" flipV="1">
          <a:off x="10953748" y="5763596"/>
          <a:ext cx="165231" cy="145790"/>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40</xdr:col>
      <xdr:colOff>87470</xdr:colOff>
      <xdr:row>28</xdr:row>
      <xdr:rowOff>126350</xdr:rowOff>
    </xdr:from>
    <xdr:to>
      <xdr:col>40</xdr:col>
      <xdr:colOff>223546</xdr:colOff>
      <xdr:row>29</xdr:row>
      <xdr:rowOff>145790</xdr:rowOff>
    </xdr:to>
    <xdr:sp macro="" textlink="">
      <xdr:nvSpPr>
        <xdr:cNvPr id="3859" name="6-Point Star 717">
          <a:extLst>
            <a:ext uri="{FF2B5EF4-FFF2-40B4-BE49-F238E27FC236}">
              <a16:creationId xmlns:a16="http://schemas.microsoft.com/office/drawing/2014/main" id="{5B27FFBE-AA1D-4BEF-96DD-EAD57CA8BC15}"/>
            </a:ext>
          </a:extLst>
        </xdr:cNvPr>
        <xdr:cNvSpPr/>
      </xdr:nvSpPr>
      <xdr:spPr>
        <a:xfrm flipH="1" flipV="1">
          <a:off x="12868465" y="5734437"/>
          <a:ext cx="136076" cy="213827"/>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77755</xdr:colOff>
      <xdr:row>36</xdr:row>
      <xdr:rowOff>194384</xdr:rowOff>
    </xdr:from>
    <xdr:to>
      <xdr:col>6</xdr:col>
      <xdr:colOff>219303</xdr:colOff>
      <xdr:row>37</xdr:row>
      <xdr:rowOff>173890</xdr:rowOff>
    </xdr:to>
    <xdr:sp macro="" textlink="">
      <xdr:nvSpPr>
        <xdr:cNvPr id="3860" name="6-Point Star 717">
          <a:extLst>
            <a:ext uri="{FF2B5EF4-FFF2-40B4-BE49-F238E27FC236}">
              <a16:creationId xmlns:a16="http://schemas.microsoft.com/office/drawing/2014/main" id="{FE9781EF-FEE6-464A-A3D8-5461B0A7A6CF}"/>
            </a:ext>
          </a:extLst>
        </xdr:cNvPr>
        <xdr:cNvSpPr/>
      </xdr:nvSpPr>
      <xdr:spPr>
        <a:xfrm>
          <a:off x="1924439" y="7415889"/>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97191</xdr:colOff>
      <xdr:row>36</xdr:row>
      <xdr:rowOff>136076</xdr:rowOff>
    </xdr:from>
    <xdr:to>
      <xdr:col>38</xdr:col>
      <xdr:colOff>238739</xdr:colOff>
      <xdr:row>37</xdr:row>
      <xdr:rowOff>115582</xdr:rowOff>
    </xdr:to>
    <xdr:sp macro="" textlink="">
      <xdr:nvSpPr>
        <xdr:cNvPr id="3861" name="6-Point Star 717">
          <a:extLst>
            <a:ext uri="{FF2B5EF4-FFF2-40B4-BE49-F238E27FC236}">
              <a16:creationId xmlns:a16="http://schemas.microsoft.com/office/drawing/2014/main" id="{4B87EC35-98B2-4D26-8C1A-1A59BE7DB265}"/>
            </a:ext>
          </a:extLst>
        </xdr:cNvPr>
        <xdr:cNvSpPr/>
      </xdr:nvSpPr>
      <xdr:spPr>
        <a:xfrm>
          <a:off x="12256145" y="7357581"/>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40</xdr:col>
      <xdr:colOff>87473</xdr:colOff>
      <xdr:row>36</xdr:row>
      <xdr:rowOff>136074</xdr:rowOff>
    </xdr:from>
    <xdr:to>
      <xdr:col>40</xdr:col>
      <xdr:colOff>229021</xdr:colOff>
      <xdr:row>37</xdr:row>
      <xdr:rowOff>115580</xdr:rowOff>
    </xdr:to>
    <xdr:sp macro="" textlink="">
      <xdr:nvSpPr>
        <xdr:cNvPr id="3862" name="6-Point Star 717">
          <a:extLst>
            <a:ext uri="{FF2B5EF4-FFF2-40B4-BE49-F238E27FC236}">
              <a16:creationId xmlns:a16="http://schemas.microsoft.com/office/drawing/2014/main" id="{0D78D410-F279-4EF1-B8DE-B817D0015580}"/>
            </a:ext>
          </a:extLst>
        </xdr:cNvPr>
        <xdr:cNvSpPr/>
      </xdr:nvSpPr>
      <xdr:spPr>
        <a:xfrm>
          <a:off x="12868468" y="7357579"/>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16</xdr:col>
      <xdr:colOff>204107</xdr:colOff>
      <xdr:row>37</xdr:row>
      <xdr:rowOff>48598</xdr:rowOff>
    </xdr:from>
    <xdr:to>
      <xdr:col>18</xdr:col>
      <xdr:colOff>145787</xdr:colOff>
      <xdr:row>38</xdr:row>
      <xdr:rowOff>87474</xdr:rowOff>
    </xdr:to>
    <xdr:sp macro="" textlink="">
      <xdr:nvSpPr>
        <xdr:cNvPr id="3863" name="Freeform 10707">
          <a:extLst>
            <a:ext uri="{FF2B5EF4-FFF2-40B4-BE49-F238E27FC236}">
              <a16:creationId xmlns:a16="http://schemas.microsoft.com/office/drawing/2014/main" id="{2B35E736-95F6-4F17-A593-4F7B646FF767}"/>
            </a:ext>
          </a:extLst>
        </xdr:cNvPr>
        <xdr:cNvSpPr>
          <a:spLocks/>
        </xdr:cNvSpPr>
      </xdr:nvSpPr>
      <xdr:spPr bwMode="auto">
        <a:xfrm>
          <a:off x="5209592" y="7464491"/>
          <a:ext cx="631756" cy="233264"/>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18</xdr:col>
      <xdr:colOff>252704</xdr:colOff>
      <xdr:row>37</xdr:row>
      <xdr:rowOff>87474</xdr:rowOff>
    </xdr:from>
    <xdr:to>
      <xdr:col>20</xdr:col>
      <xdr:colOff>145791</xdr:colOff>
      <xdr:row>38</xdr:row>
      <xdr:rowOff>126352</xdr:rowOff>
    </xdr:to>
    <xdr:sp macro="" textlink="">
      <xdr:nvSpPr>
        <xdr:cNvPr id="3864" name="Freeform 10707">
          <a:extLst>
            <a:ext uri="{FF2B5EF4-FFF2-40B4-BE49-F238E27FC236}">
              <a16:creationId xmlns:a16="http://schemas.microsoft.com/office/drawing/2014/main" id="{6822DBF1-9784-46B5-872A-6448021F7CDF}"/>
            </a:ext>
          </a:extLst>
        </xdr:cNvPr>
        <xdr:cNvSpPr>
          <a:spLocks/>
        </xdr:cNvSpPr>
      </xdr:nvSpPr>
      <xdr:spPr bwMode="auto">
        <a:xfrm>
          <a:off x="6084337" y="7503367"/>
          <a:ext cx="515127" cy="23326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20</xdr:col>
      <xdr:colOff>233266</xdr:colOff>
      <xdr:row>37</xdr:row>
      <xdr:rowOff>97192</xdr:rowOff>
    </xdr:from>
    <xdr:to>
      <xdr:col>22</xdr:col>
      <xdr:colOff>174946</xdr:colOff>
      <xdr:row>38</xdr:row>
      <xdr:rowOff>145789</xdr:rowOff>
    </xdr:to>
    <xdr:sp macro="" textlink="">
      <xdr:nvSpPr>
        <xdr:cNvPr id="3865" name="Freeform 10707">
          <a:extLst>
            <a:ext uri="{FF2B5EF4-FFF2-40B4-BE49-F238E27FC236}">
              <a16:creationId xmlns:a16="http://schemas.microsoft.com/office/drawing/2014/main" id="{BF0EA226-8556-47B4-8ABE-60233960FA51}"/>
            </a:ext>
          </a:extLst>
        </xdr:cNvPr>
        <xdr:cNvSpPr>
          <a:spLocks/>
        </xdr:cNvSpPr>
      </xdr:nvSpPr>
      <xdr:spPr bwMode="auto">
        <a:xfrm>
          <a:off x="6686939" y="7513085"/>
          <a:ext cx="563721" cy="24298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22</xdr:col>
      <xdr:colOff>213827</xdr:colOff>
      <xdr:row>37</xdr:row>
      <xdr:rowOff>68035</xdr:rowOff>
    </xdr:from>
    <xdr:to>
      <xdr:col>24</xdr:col>
      <xdr:colOff>174946</xdr:colOff>
      <xdr:row>38</xdr:row>
      <xdr:rowOff>106912</xdr:rowOff>
    </xdr:to>
    <xdr:sp macro="" textlink="">
      <xdr:nvSpPr>
        <xdr:cNvPr id="3866" name="Freeform 10707">
          <a:extLst>
            <a:ext uri="{FF2B5EF4-FFF2-40B4-BE49-F238E27FC236}">
              <a16:creationId xmlns:a16="http://schemas.microsoft.com/office/drawing/2014/main" id="{3301B78B-FA79-4115-9A4A-C888D056E82A}"/>
            </a:ext>
          </a:extLst>
        </xdr:cNvPr>
        <xdr:cNvSpPr>
          <a:spLocks/>
        </xdr:cNvSpPr>
      </xdr:nvSpPr>
      <xdr:spPr bwMode="auto">
        <a:xfrm>
          <a:off x="7153470" y="7483928"/>
          <a:ext cx="583160" cy="23326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24</xdr:col>
      <xdr:colOff>223546</xdr:colOff>
      <xdr:row>37</xdr:row>
      <xdr:rowOff>48597</xdr:rowOff>
    </xdr:from>
    <xdr:to>
      <xdr:col>26</xdr:col>
      <xdr:colOff>116633</xdr:colOff>
      <xdr:row>38</xdr:row>
      <xdr:rowOff>58316</xdr:rowOff>
    </xdr:to>
    <xdr:sp macro="" textlink="">
      <xdr:nvSpPr>
        <xdr:cNvPr id="3867" name="Freeform 10707">
          <a:extLst>
            <a:ext uri="{FF2B5EF4-FFF2-40B4-BE49-F238E27FC236}">
              <a16:creationId xmlns:a16="http://schemas.microsoft.com/office/drawing/2014/main" id="{8E2C44C1-25E5-49A3-9A7B-7C8BDF012FB9}"/>
            </a:ext>
          </a:extLst>
        </xdr:cNvPr>
        <xdr:cNvSpPr>
          <a:spLocks/>
        </xdr:cNvSpPr>
      </xdr:nvSpPr>
      <xdr:spPr bwMode="auto">
        <a:xfrm>
          <a:off x="7921301" y="7464490"/>
          <a:ext cx="515128" cy="20410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26</xdr:col>
      <xdr:colOff>223546</xdr:colOff>
      <xdr:row>37</xdr:row>
      <xdr:rowOff>38099</xdr:rowOff>
    </xdr:from>
    <xdr:to>
      <xdr:col>28</xdr:col>
      <xdr:colOff>257175</xdr:colOff>
      <xdr:row>38</xdr:row>
      <xdr:rowOff>48596</xdr:rowOff>
    </xdr:to>
    <xdr:sp macro="" textlink="">
      <xdr:nvSpPr>
        <xdr:cNvPr id="3868" name="Freeform 10707">
          <a:extLst>
            <a:ext uri="{FF2B5EF4-FFF2-40B4-BE49-F238E27FC236}">
              <a16:creationId xmlns:a16="http://schemas.microsoft.com/office/drawing/2014/main" id="{654441DD-5E0D-47E7-854C-99D9BEE46A1E}"/>
            </a:ext>
          </a:extLst>
        </xdr:cNvPr>
        <xdr:cNvSpPr>
          <a:spLocks/>
        </xdr:cNvSpPr>
      </xdr:nvSpPr>
      <xdr:spPr bwMode="auto">
        <a:xfrm>
          <a:off x="8481721" y="7343774"/>
          <a:ext cx="690854" cy="20099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28</xdr:col>
      <xdr:colOff>194582</xdr:colOff>
      <xdr:row>37</xdr:row>
      <xdr:rowOff>38100</xdr:rowOff>
    </xdr:from>
    <xdr:to>
      <xdr:col>30</xdr:col>
      <xdr:colOff>228600</xdr:colOff>
      <xdr:row>38</xdr:row>
      <xdr:rowOff>58315</xdr:rowOff>
    </xdr:to>
    <xdr:sp macro="" textlink="">
      <xdr:nvSpPr>
        <xdr:cNvPr id="3869" name="Freeform 10707">
          <a:extLst>
            <a:ext uri="{FF2B5EF4-FFF2-40B4-BE49-F238E27FC236}">
              <a16:creationId xmlns:a16="http://schemas.microsoft.com/office/drawing/2014/main" id="{01AE7F60-707B-48B1-A639-38DE95F7793F}"/>
            </a:ext>
          </a:extLst>
        </xdr:cNvPr>
        <xdr:cNvSpPr>
          <a:spLocks/>
        </xdr:cNvSpPr>
      </xdr:nvSpPr>
      <xdr:spPr bwMode="auto">
        <a:xfrm>
          <a:off x="9109982" y="7343775"/>
          <a:ext cx="662668" cy="21071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30</xdr:col>
      <xdr:colOff>184862</xdr:colOff>
      <xdr:row>37</xdr:row>
      <xdr:rowOff>47624</xdr:rowOff>
    </xdr:from>
    <xdr:to>
      <xdr:col>32</xdr:col>
      <xdr:colOff>219075</xdr:colOff>
      <xdr:row>38</xdr:row>
      <xdr:rowOff>77947</xdr:rowOff>
    </xdr:to>
    <xdr:sp macro="" textlink="">
      <xdr:nvSpPr>
        <xdr:cNvPr id="3870" name="Freeform 10707">
          <a:extLst>
            <a:ext uri="{FF2B5EF4-FFF2-40B4-BE49-F238E27FC236}">
              <a16:creationId xmlns:a16="http://schemas.microsoft.com/office/drawing/2014/main" id="{85B37700-909E-4446-9A80-FEAAD39EB799}"/>
            </a:ext>
          </a:extLst>
        </xdr:cNvPr>
        <xdr:cNvSpPr>
          <a:spLocks/>
        </xdr:cNvSpPr>
      </xdr:nvSpPr>
      <xdr:spPr bwMode="auto">
        <a:xfrm>
          <a:off x="9728912" y="7353299"/>
          <a:ext cx="691438" cy="22082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32</xdr:col>
      <xdr:colOff>194193</xdr:colOff>
      <xdr:row>37</xdr:row>
      <xdr:rowOff>28769</xdr:rowOff>
    </xdr:from>
    <xdr:to>
      <xdr:col>34</xdr:col>
      <xdr:colOff>203909</xdr:colOff>
      <xdr:row>38</xdr:row>
      <xdr:rowOff>77365</xdr:rowOff>
    </xdr:to>
    <xdr:sp macro="" textlink="">
      <xdr:nvSpPr>
        <xdr:cNvPr id="3871" name="Freeform 10707">
          <a:extLst>
            <a:ext uri="{FF2B5EF4-FFF2-40B4-BE49-F238E27FC236}">
              <a16:creationId xmlns:a16="http://schemas.microsoft.com/office/drawing/2014/main" id="{D0D4E794-83BD-4A71-94AD-E7F60BE76703}"/>
            </a:ext>
          </a:extLst>
        </xdr:cNvPr>
        <xdr:cNvSpPr>
          <a:spLocks/>
        </xdr:cNvSpPr>
      </xdr:nvSpPr>
      <xdr:spPr bwMode="auto">
        <a:xfrm>
          <a:off x="10395468" y="7334444"/>
          <a:ext cx="638366" cy="23909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34</xdr:col>
      <xdr:colOff>142875</xdr:colOff>
      <xdr:row>37</xdr:row>
      <xdr:rowOff>28575</xdr:rowOff>
    </xdr:from>
    <xdr:to>
      <xdr:col>36</xdr:col>
      <xdr:colOff>133350</xdr:colOff>
      <xdr:row>38</xdr:row>
      <xdr:rowOff>38101</xdr:rowOff>
    </xdr:to>
    <xdr:sp macro="" textlink="">
      <xdr:nvSpPr>
        <xdr:cNvPr id="3872" name="Freeform 10707">
          <a:extLst>
            <a:ext uri="{FF2B5EF4-FFF2-40B4-BE49-F238E27FC236}">
              <a16:creationId xmlns:a16="http://schemas.microsoft.com/office/drawing/2014/main" id="{5AD4BE48-2FCE-4C60-B554-0AB22EEA93A3}"/>
            </a:ext>
          </a:extLst>
        </xdr:cNvPr>
        <xdr:cNvSpPr>
          <a:spLocks/>
        </xdr:cNvSpPr>
      </xdr:nvSpPr>
      <xdr:spPr bwMode="auto">
        <a:xfrm>
          <a:off x="10972800" y="7334250"/>
          <a:ext cx="628650" cy="20002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36</xdr:col>
      <xdr:colOff>242207</xdr:colOff>
      <xdr:row>37</xdr:row>
      <xdr:rowOff>57149</xdr:rowOff>
    </xdr:from>
    <xdr:to>
      <xdr:col>38</xdr:col>
      <xdr:colOff>152400</xdr:colOff>
      <xdr:row>38</xdr:row>
      <xdr:rowOff>67450</xdr:rowOff>
    </xdr:to>
    <xdr:sp macro="" textlink="">
      <xdr:nvSpPr>
        <xdr:cNvPr id="3873" name="Freeform 10707">
          <a:extLst>
            <a:ext uri="{FF2B5EF4-FFF2-40B4-BE49-F238E27FC236}">
              <a16:creationId xmlns:a16="http://schemas.microsoft.com/office/drawing/2014/main" id="{52E419AE-2A29-4EF2-B60F-6167AD52DF5E}"/>
            </a:ext>
          </a:extLst>
        </xdr:cNvPr>
        <xdr:cNvSpPr>
          <a:spLocks/>
        </xdr:cNvSpPr>
      </xdr:nvSpPr>
      <xdr:spPr bwMode="auto">
        <a:xfrm>
          <a:off x="11710307" y="7362824"/>
          <a:ext cx="576943" cy="200801"/>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38</xdr:col>
      <xdr:colOff>223546</xdr:colOff>
      <xdr:row>37</xdr:row>
      <xdr:rowOff>29157</xdr:rowOff>
    </xdr:from>
    <xdr:to>
      <xdr:col>40</xdr:col>
      <xdr:colOff>184666</xdr:colOff>
      <xdr:row>38</xdr:row>
      <xdr:rowOff>38876</xdr:rowOff>
    </xdr:to>
    <xdr:sp macro="" textlink="">
      <xdr:nvSpPr>
        <xdr:cNvPr id="3874" name="Freeform 10707">
          <a:extLst>
            <a:ext uri="{FF2B5EF4-FFF2-40B4-BE49-F238E27FC236}">
              <a16:creationId xmlns:a16="http://schemas.microsoft.com/office/drawing/2014/main" id="{8E1CFE34-2E56-49C3-9BD0-2CF6F670C535}"/>
            </a:ext>
          </a:extLst>
        </xdr:cNvPr>
        <xdr:cNvSpPr>
          <a:spLocks/>
        </xdr:cNvSpPr>
      </xdr:nvSpPr>
      <xdr:spPr bwMode="auto">
        <a:xfrm>
          <a:off x="12382500" y="7445050"/>
          <a:ext cx="583161" cy="20410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40</xdr:col>
      <xdr:colOff>193999</xdr:colOff>
      <xdr:row>37</xdr:row>
      <xdr:rowOff>38100</xdr:rowOff>
    </xdr:from>
    <xdr:to>
      <xdr:col>42</xdr:col>
      <xdr:colOff>203715</xdr:colOff>
      <xdr:row>38</xdr:row>
      <xdr:rowOff>86696</xdr:rowOff>
    </xdr:to>
    <xdr:sp macro="" textlink="">
      <xdr:nvSpPr>
        <xdr:cNvPr id="3875" name="Freeform 10707">
          <a:extLst>
            <a:ext uri="{FF2B5EF4-FFF2-40B4-BE49-F238E27FC236}">
              <a16:creationId xmlns:a16="http://schemas.microsoft.com/office/drawing/2014/main" id="{447F9469-B8E5-4F79-805A-AD998B042221}"/>
            </a:ext>
          </a:extLst>
        </xdr:cNvPr>
        <xdr:cNvSpPr>
          <a:spLocks/>
        </xdr:cNvSpPr>
      </xdr:nvSpPr>
      <xdr:spPr bwMode="auto">
        <a:xfrm>
          <a:off x="12986074" y="7343775"/>
          <a:ext cx="609791" cy="23909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42</xdr:col>
      <xdr:colOff>97190</xdr:colOff>
      <xdr:row>76</xdr:row>
      <xdr:rowOff>155505</xdr:rowOff>
    </xdr:from>
    <xdr:to>
      <xdr:col>42</xdr:col>
      <xdr:colOff>238738</xdr:colOff>
      <xdr:row>77</xdr:row>
      <xdr:rowOff>135012</xdr:rowOff>
    </xdr:to>
    <xdr:sp macro="" textlink="">
      <xdr:nvSpPr>
        <xdr:cNvPr id="3728" name="6-Point Star 717">
          <a:extLst>
            <a:ext uri="{FF2B5EF4-FFF2-40B4-BE49-F238E27FC236}">
              <a16:creationId xmlns:a16="http://schemas.microsoft.com/office/drawing/2014/main" id="{D06B9625-B89E-4A48-8426-E82CAD36FC02}"/>
            </a:ext>
          </a:extLst>
        </xdr:cNvPr>
        <xdr:cNvSpPr/>
      </xdr:nvSpPr>
      <xdr:spPr>
        <a:xfrm>
          <a:off x="13500226" y="15512138"/>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xdr:col>
      <xdr:colOff>97192</xdr:colOff>
      <xdr:row>84</xdr:row>
      <xdr:rowOff>155510</xdr:rowOff>
    </xdr:from>
    <xdr:to>
      <xdr:col>4</xdr:col>
      <xdr:colOff>238740</xdr:colOff>
      <xdr:row>85</xdr:row>
      <xdr:rowOff>135016</xdr:rowOff>
    </xdr:to>
    <xdr:sp macro="" textlink="">
      <xdr:nvSpPr>
        <xdr:cNvPr id="3876" name="6-Point Star 717">
          <a:extLst>
            <a:ext uri="{FF2B5EF4-FFF2-40B4-BE49-F238E27FC236}">
              <a16:creationId xmlns:a16="http://schemas.microsoft.com/office/drawing/2014/main" id="{2A36A8AB-3296-40E8-A0C0-F2217321ACB9}"/>
            </a:ext>
          </a:extLst>
        </xdr:cNvPr>
        <xdr:cNvSpPr/>
      </xdr:nvSpPr>
      <xdr:spPr>
        <a:xfrm>
          <a:off x="1321835" y="17125561"/>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126347</xdr:colOff>
      <xdr:row>84</xdr:row>
      <xdr:rowOff>136066</xdr:rowOff>
    </xdr:from>
    <xdr:to>
      <xdr:col>2</xdr:col>
      <xdr:colOff>267895</xdr:colOff>
      <xdr:row>85</xdr:row>
      <xdr:rowOff>115572</xdr:rowOff>
    </xdr:to>
    <xdr:sp macro="" textlink="">
      <xdr:nvSpPr>
        <xdr:cNvPr id="3877" name="6-Point Star 717">
          <a:extLst>
            <a:ext uri="{FF2B5EF4-FFF2-40B4-BE49-F238E27FC236}">
              <a16:creationId xmlns:a16="http://schemas.microsoft.com/office/drawing/2014/main" id="{646E5014-65C9-487F-B5D2-34C428D1DD6E}"/>
            </a:ext>
          </a:extLst>
        </xdr:cNvPr>
        <xdr:cNvSpPr/>
      </xdr:nvSpPr>
      <xdr:spPr>
        <a:xfrm>
          <a:off x="651194" y="17106117"/>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40</xdr:col>
      <xdr:colOff>97388</xdr:colOff>
      <xdr:row>76</xdr:row>
      <xdr:rowOff>145593</xdr:rowOff>
    </xdr:from>
    <xdr:to>
      <xdr:col>40</xdr:col>
      <xdr:colOff>238936</xdr:colOff>
      <xdr:row>77</xdr:row>
      <xdr:rowOff>125100</xdr:rowOff>
    </xdr:to>
    <xdr:sp macro="" textlink="">
      <xdr:nvSpPr>
        <xdr:cNvPr id="3878" name="6-Point Star 717">
          <a:extLst>
            <a:ext uri="{FF2B5EF4-FFF2-40B4-BE49-F238E27FC236}">
              <a16:creationId xmlns:a16="http://schemas.microsoft.com/office/drawing/2014/main" id="{F25ABBC5-574C-4BCB-91A0-6B4AB22ECB78}"/>
            </a:ext>
          </a:extLst>
        </xdr:cNvPr>
        <xdr:cNvSpPr/>
      </xdr:nvSpPr>
      <xdr:spPr>
        <a:xfrm>
          <a:off x="12889463" y="15290343"/>
          <a:ext cx="141548" cy="170007"/>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44</xdr:col>
      <xdr:colOff>116630</xdr:colOff>
      <xdr:row>76</xdr:row>
      <xdr:rowOff>174946</xdr:rowOff>
    </xdr:from>
    <xdr:to>
      <xdr:col>44</xdr:col>
      <xdr:colOff>258178</xdr:colOff>
      <xdr:row>77</xdr:row>
      <xdr:rowOff>154453</xdr:rowOff>
    </xdr:to>
    <xdr:sp macro="" textlink="">
      <xdr:nvSpPr>
        <xdr:cNvPr id="3879" name="6-Point Star 717">
          <a:extLst>
            <a:ext uri="{FF2B5EF4-FFF2-40B4-BE49-F238E27FC236}">
              <a16:creationId xmlns:a16="http://schemas.microsoft.com/office/drawing/2014/main" id="{4DBAB289-6CB8-4B62-9A17-BD9FFC5CCF71}"/>
            </a:ext>
          </a:extLst>
        </xdr:cNvPr>
        <xdr:cNvSpPr/>
      </xdr:nvSpPr>
      <xdr:spPr>
        <a:xfrm>
          <a:off x="14258339" y="15531579"/>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116630</xdr:colOff>
      <xdr:row>84</xdr:row>
      <xdr:rowOff>126355</xdr:rowOff>
    </xdr:from>
    <xdr:to>
      <xdr:col>6</xdr:col>
      <xdr:colOff>258178</xdr:colOff>
      <xdr:row>85</xdr:row>
      <xdr:rowOff>105861</xdr:rowOff>
    </xdr:to>
    <xdr:sp macro="" textlink="">
      <xdr:nvSpPr>
        <xdr:cNvPr id="3880" name="6-Point Star 717">
          <a:extLst>
            <a:ext uri="{FF2B5EF4-FFF2-40B4-BE49-F238E27FC236}">
              <a16:creationId xmlns:a16="http://schemas.microsoft.com/office/drawing/2014/main" id="{9FA00F10-C112-4197-896E-F79B4D257E40}"/>
            </a:ext>
          </a:extLst>
        </xdr:cNvPr>
        <xdr:cNvSpPr/>
      </xdr:nvSpPr>
      <xdr:spPr>
        <a:xfrm>
          <a:off x="1963314" y="17096406"/>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8</xdr:col>
      <xdr:colOff>174950</xdr:colOff>
      <xdr:row>29</xdr:row>
      <xdr:rowOff>38873</xdr:rowOff>
    </xdr:from>
    <xdr:to>
      <xdr:col>10</xdr:col>
      <xdr:colOff>194388</xdr:colOff>
      <xdr:row>30</xdr:row>
      <xdr:rowOff>106914</xdr:rowOff>
    </xdr:to>
    <xdr:sp macro="" textlink="">
      <xdr:nvSpPr>
        <xdr:cNvPr id="3881" name="Freeform 10707">
          <a:extLst>
            <a:ext uri="{FF2B5EF4-FFF2-40B4-BE49-F238E27FC236}">
              <a16:creationId xmlns:a16="http://schemas.microsoft.com/office/drawing/2014/main" id="{F8384BEE-772A-4D0A-BCA0-3C00D924B436}"/>
            </a:ext>
          </a:extLst>
        </xdr:cNvPr>
        <xdr:cNvSpPr>
          <a:spLocks/>
        </xdr:cNvSpPr>
      </xdr:nvSpPr>
      <xdr:spPr bwMode="auto">
        <a:xfrm>
          <a:off x="2536761" y="5841347"/>
          <a:ext cx="738673" cy="262429"/>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10</xdr:col>
      <xdr:colOff>213825</xdr:colOff>
      <xdr:row>29</xdr:row>
      <xdr:rowOff>29159</xdr:rowOff>
    </xdr:from>
    <xdr:to>
      <xdr:col>12</xdr:col>
      <xdr:colOff>204106</xdr:colOff>
      <xdr:row>30</xdr:row>
      <xdr:rowOff>97194</xdr:rowOff>
    </xdr:to>
    <xdr:sp macro="" textlink="">
      <xdr:nvSpPr>
        <xdr:cNvPr id="3882" name="Freeform 10707">
          <a:extLst>
            <a:ext uri="{FF2B5EF4-FFF2-40B4-BE49-F238E27FC236}">
              <a16:creationId xmlns:a16="http://schemas.microsoft.com/office/drawing/2014/main" id="{D3F2886B-C3A6-4056-8CF5-036AE5A0DC6A}"/>
            </a:ext>
          </a:extLst>
        </xdr:cNvPr>
        <xdr:cNvSpPr>
          <a:spLocks/>
        </xdr:cNvSpPr>
      </xdr:nvSpPr>
      <xdr:spPr bwMode="auto">
        <a:xfrm>
          <a:off x="3294871" y="5831633"/>
          <a:ext cx="631761" cy="26242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12</xdr:col>
      <xdr:colOff>155510</xdr:colOff>
      <xdr:row>29</xdr:row>
      <xdr:rowOff>68034</xdr:rowOff>
    </xdr:from>
    <xdr:to>
      <xdr:col>14</xdr:col>
      <xdr:colOff>242985</xdr:colOff>
      <xdr:row>30</xdr:row>
      <xdr:rowOff>106913</xdr:rowOff>
    </xdr:to>
    <xdr:sp macro="" textlink="">
      <xdr:nvSpPr>
        <xdr:cNvPr id="3883" name="Freeform 10707">
          <a:extLst>
            <a:ext uri="{FF2B5EF4-FFF2-40B4-BE49-F238E27FC236}">
              <a16:creationId xmlns:a16="http://schemas.microsoft.com/office/drawing/2014/main" id="{7C7B102E-8369-47A9-B3EA-C33197C08976}"/>
            </a:ext>
          </a:extLst>
        </xdr:cNvPr>
        <xdr:cNvSpPr>
          <a:spLocks/>
        </xdr:cNvSpPr>
      </xdr:nvSpPr>
      <xdr:spPr bwMode="auto">
        <a:xfrm>
          <a:off x="3878036" y="5870508"/>
          <a:ext cx="709515" cy="23326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14</xdr:col>
      <xdr:colOff>184667</xdr:colOff>
      <xdr:row>29</xdr:row>
      <xdr:rowOff>58317</xdr:rowOff>
    </xdr:from>
    <xdr:to>
      <xdr:col>16</xdr:col>
      <xdr:colOff>252703</xdr:colOff>
      <xdr:row>30</xdr:row>
      <xdr:rowOff>116633</xdr:rowOff>
    </xdr:to>
    <xdr:sp macro="" textlink="">
      <xdr:nvSpPr>
        <xdr:cNvPr id="3884" name="Freeform 10707">
          <a:extLst>
            <a:ext uri="{FF2B5EF4-FFF2-40B4-BE49-F238E27FC236}">
              <a16:creationId xmlns:a16="http://schemas.microsoft.com/office/drawing/2014/main" id="{6FD8F68B-83FE-4072-BF22-66B4A7A0C49F}"/>
            </a:ext>
          </a:extLst>
        </xdr:cNvPr>
        <xdr:cNvSpPr>
          <a:spLocks/>
        </xdr:cNvSpPr>
      </xdr:nvSpPr>
      <xdr:spPr bwMode="auto">
        <a:xfrm>
          <a:off x="4529233" y="5860791"/>
          <a:ext cx="728955" cy="252704"/>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16</xdr:col>
      <xdr:colOff>233264</xdr:colOff>
      <xdr:row>29</xdr:row>
      <xdr:rowOff>58317</xdr:rowOff>
    </xdr:from>
    <xdr:to>
      <xdr:col>18</xdr:col>
      <xdr:colOff>204107</xdr:colOff>
      <xdr:row>30</xdr:row>
      <xdr:rowOff>145790</xdr:rowOff>
    </xdr:to>
    <xdr:sp macro="" textlink="">
      <xdr:nvSpPr>
        <xdr:cNvPr id="3885" name="Freeform 10707">
          <a:extLst>
            <a:ext uri="{FF2B5EF4-FFF2-40B4-BE49-F238E27FC236}">
              <a16:creationId xmlns:a16="http://schemas.microsoft.com/office/drawing/2014/main" id="{FDACCEB8-4BD1-46F0-9FE1-293F51AEA3AA}"/>
            </a:ext>
          </a:extLst>
        </xdr:cNvPr>
        <xdr:cNvSpPr>
          <a:spLocks/>
        </xdr:cNvSpPr>
      </xdr:nvSpPr>
      <xdr:spPr bwMode="auto">
        <a:xfrm>
          <a:off x="5238749" y="5860791"/>
          <a:ext cx="660919" cy="281861"/>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18</xdr:col>
      <xdr:colOff>145791</xdr:colOff>
      <xdr:row>29</xdr:row>
      <xdr:rowOff>29158</xdr:rowOff>
    </xdr:from>
    <xdr:to>
      <xdr:col>20</xdr:col>
      <xdr:colOff>223546</xdr:colOff>
      <xdr:row>30</xdr:row>
      <xdr:rowOff>87472</xdr:rowOff>
    </xdr:to>
    <xdr:sp macro="" textlink="">
      <xdr:nvSpPr>
        <xdr:cNvPr id="3886" name="Freeform 10707">
          <a:extLst>
            <a:ext uri="{FF2B5EF4-FFF2-40B4-BE49-F238E27FC236}">
              <a16:creationId xmlns:a16="http://schemas.microsoft.com/office/drawing/2014/main" id="{9C6A1553-B944-443A-B07A-C80AF2439BAD}"/>
            </a:ext>
          </a:extLst>
        </xdr:cNvPr>
        <xdr:cNvSpPr>
          <a:spLocks/>
        </xdr:cNvSpPr>
      </xdr:nvSpPr>
      <xdr:spPr bwMode="auto">
        <a:xfrm>
          <a:off x="5841352" y="5831632"/>
          <a:ext cx="699796" cy="252702"/>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20</xdr:col>
      <xdr:colOff>136073</xdr:colOff>
      <xdr:row>29</xdr:row>
      <xdr:rowOff>38878</xdr:rowOff>
    </xdr:from>
    <xdr:to>
      <xdr:col>22</xdr:col>
      <xdr:colOff>204108</xdr:colOff>
      <xdr:row>30</xdr:row>
      <xdr:rowOff>106914</xdr:rowOff>
    </xdr:to>
    <xdr:sp macro="" textlink="">
      <xdr:nvSpPr>
        <xdr:cNvPr id="3887" name="Freeform 10707">
          <a:extLst>
            <a:ext uri="{FF2B5EF4-FFF2-40B4-BE49-F238E27FC236}">
              <a16:creationId xmlns:a16="http://schemas.microsoft.com/office/drawing/2014/main" id="{992CC2E3-A5B4-4145-AB83-7F38B595355F}"/>
            </a:ext>
          </a:extLst>
        </xdr:cNvPr>
        <xdr:cNvSpPr>
          <a:spLocks/>
        </xdr:cNvSpPr>
      </xdr:nvSpPr>
      <xdr:spPr bwMode="auto">
        <a:xfrm>
          <a:off x="6453675" y="5841352"/>
          <a:ext cx="690076" cy="262424"/>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22</xdr:col>
      <xdr:colOff>194388</xdr:colOff>
      <xdr:row>29</xdr:row>
      <xdr:rowOff>19440</xdr:rowOff>
    </xdr:from>
    <xdr:to>
      <xdr:col>24</xdr:col>
      <xdr:colOff>204107</xdr:colOff>
      <xdr:row>30</xdr:row>
      <xdr:rowOff>126352</xdr:rowOff>
    </xdr:to>
    <xdr:sp macro="" textlink="">
      <xdr:nvSpPr>
        <xdr:cNvPr id="3888" name="Freeform 10707">
          <a:extLst>
            <a:ext uri="{FF2B5EF4-FFF2-40B4-BE49-F238E27FC236}">
              <a16:creationId xmlns:a16="http://schemas.microsoft.com/office/drawing/2014/main" id="{99F15684-683F-47AB-B3FB-B1500E987F95}"/>
            </a:ext>
          </a:extLst>
        </xdr:cNvPr>
        <xdr:cNvSpPr>
          <a:spLocks/>
        </xdr:cNvSpPr>
      </xdr:nvSpPr>
      <xdr:spPr bwMode="auto">
        <a:xfrm>
          <a:off x="7134031" y="5821914"/>
          <a:ext cx="631760" cy="3013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24</xdr:col>
      <xdr:colOff>174949</xdr:colOff>
      <xdr:row>29</xdr:row>
      <xdr:rowOff>38879</xdr:rowOff>
    </xdr:from>
    <xdr:to>
      <xdr:col>26</xdr:col>
      <xdr:colOff>194388</xdr:colOff>
      <xdr:row>30</xdr:row>
      <xdr:rowOff>126353</xdr:rowOff>
    </xdr:to>
    <xdr:sp macro="" textlink="">
      <xdr:nvSpPr>
        <xdr:cNvPr id="3889" name="Freeform 10707">
          <a:extLst>
            <a:ext uri="{FF2B5EF4-FFF2-40B4-BE49-F238E27FC236}">
              <a16:creationId xmlns:a16="http://schemas.microsoft.com/office/drawing/2014/main" id="{EF9800CB-1CA1-4EB2-8A8E-CB5F25427146}"/>
            </a:ext>
          </a:extLst>
        </xdr:cNvPr>
        <xdr:cNvSpPr>
          <a:spLocks/>
        </xdr:cNvSpPr>
      </xdr:nvSpPr>
      <xdr:spPr bwMode="auto">
        <a:xfrm>
          <a:off x="7736633" y="5841353"/>
          <a:ext cx="641479" cy="281862"/>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26</xdr:col>
      <xdr:colOff>184668</xdr:colOff>
      <xdr:row>29</xdr:row>
      <xdr:rowOff>58317</xdr:rowOff>
    </xdr:from>
    <xdr:to>
      <xdr:col>28</xdr:col>
      <xdr:colOff>223546</xdr:colOff>
      <xdr:row>30</xdr:row>
      <xdr:rowOff>126351</xdr:rowOff>
    </xdr:to>
    <xdr:sp macro="" textlink="">
      <xdr:nvSpPr>
        <xdr:cNvPr id="3890" name="Freeform 10707">
          <a:extLst>
            <a:ext uri="{FF2B5EF4-FFF2-40B4-BE49-F238E27FC236}">
              <a16:creationId xmlns:a16="http://schemas.microsoft.com/office/drawing/2014/main" id="{B7FF394E-10CB-491F-842C-C7A74DA1EF33}"/>
            </a:ext>
          </a:extLst>
        </xdr:cNvPr>
        <xdr:cNvSpPr>
          <a:spLocks/>
        </xdr:cNvSpPr>
      </xdr:nvSpPr>
      <xdr:spPr bwMode="auto">
        <a:xfrm>
          <a:off x="8368392" y="5860791"/>
          <a:ext cx="690077" cy="262422"/>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28</xdr:col>
      <xdr:colOff>155510</xdr:colOff>
      <xdr:row>29</xdr:row>
      <xdr:rowOff>48597</xdr:rowOff>
    </xdr:from>
    <xdr:to>
      <xdr:col>30</xdr:col>
      <xdr:colOff>233265</xdr:colOff>
      <xdr:row>30</xdr:row>
      <xdr:rowOff>145791</xdr:rowOff>
    </xdr:to>
    <xdr:sp macro="" textlink="">
      <xdr:nvSpPr>
        <xdr:cNvPr id="3891" name="Freeform 10707">
          <a:extLst>
            <a:ext uri="{FF2B5EF4-FFF2-40B4-BE49-F238E27FC236}">
              <a16:creationId xmlns:a16="http://schemas.microsoft.com/office/drawing/2014/main" id="{90F030EB-AFFC-46E4-A446-1D3DEE366EB0}"/>
            </a:ext>
          </a:extLst>
        </xdr:cNvPr>
        <xdr:cNvSpPr>
          <a:spLocks/>
        </xdr:cNvSpPr>
      </xdr:nvSpPr>
      <xdr:spPr bwMode="auto">
        <a:xfrm>
          <a:off x="8990433" y="5851071"/>
          <a:ext cx="699796" cy="291582"/>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30</xdr:col>
      <xdr:colOff>184668</xdr:colOff>
      <xdr:row>29</xdr:row>
      <xdr:rowOff>29159</xdr:rowOff>
    </xdr:from>
    <xdr:to>
      <xdr:col>32</xdr:col>
      <xdr:colOff>223546</xdr:colOff>
      <xdr:row>30</xdr:row>
      <xdr:rowOff>106914</xdr:rowOff>
    </xdr:to>
    <xdr:sp macro="" textlink="">
      <xdr:nvSpPr>
        <xdr:cNvPr id="3892" name="Freeform 10707">
          <a:extLst>
            <a:ext uri="{FF2B5EF4-FFF2-40B4-BE49-F238E27FC236}">
              <a16:creationId xmlns:a16="http://schemas.microsoft.com/office/drawing/2014/main" id="{C1474FC2-7DD2-4221-8FC3-29110B5EA22F}"/>
            </a:ext>
          </a:extLst>
        </xdr:cNvPr>
        <xdr:cNvSpPr>
          <a:spLocks/>
        </xdr:cNvSpPr>
      </xdr:nvSpPr>
      <xdr:spPr bwMode="auto">
        <a:xfrm>
          <a:off x="9641632" y="5831633"/>
          <a:ext cx="690077" cy="27214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32</xdr:col>
      <xdr:colOff>194388</xdr:colOff>
      <xdr:row>29</xdr:row>
      <xdr:rowOff>29160</xdr:rowOff>
    </xdr:from>
    <xdr:to>
      <xdr:col>34</xdr:col>
      <xdr:colOff>155510</xdr:colOff>
      <xdr:row>30</xdr:row>
      <xdr:rowOff>106914</xdr:rowOff>
    </xdr:to>
    <xdr:sp macro="" textlink="">
      <xdr:nvSpPr>
        <xdr:cNvPr id="3893" name="Freeform 10707">
          <a:extLst>
            <a:ext uri="{FF2B5EF4-FFF2-40B4-BE49-F238E27FC236}">
              <a16:creationId xmlns:a16="http://schemas.microsoft.com/office/drawing/2014/main" id="{F51BA28E-DA91-46D5-864E-73F409E039E0}"/>
            </a:ext>
          </a:extLst>
        </xdr:cNvPr>
        <xdr:cNvSpPr>
          <a:spLocks/>
        </xdr:cNvSpPr>
      </xdr:nvSpPr>
      <xdr:spPr bwMode="auto">
        <a:xfrm>
          <a:off x="10302551" y="5831634"/>
          <a:ext cx="583163" cy="272142"/>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30</xdr:col>
      <xdr:colOff>155507</xdr:colOff>
      <xdr:row>111</xdr:row>
      <xdr:rowOff>48595</xdr:rowOff>
    </xdr:from>
    <xdr:to>
      <xdr:col>30</xdr:col>
      <xdr:colOff>250758</xdr:colOff>
      <xdr:row>112</xdr:row>
      <xdr:rowOff>147732</xdr:rowOff>
    </xdr:to>
    <xdr:cxnSp macro="">
      <xdr:nvCxnSpPr>
        <xdr:cNvPr id="3894" name="Elbow Connector 55">
          <a:extLst>
            <a:ext uri="{FF2B5EF4-FFF2-40B4-BE49-F238E27FC236}">
              <a16:creationId xmlns:a16="http://schemas.microsoft.com/office/drawing/2014/main" id="{FD93610C-CDDE-4DDA-BC22-3648F7D54C58}"/>
            </a:ext>
          </a:extLst>
        </xdr:cNvPr>
        <xdr:cNvCxnSpPr/>
      </xdr:nvCxnSpPr>
      <xdr:spPr>
        <a:xfrm rot="16200000" flipH="1">
          <a:off x="9484176" y="22570359"/>
          <a:ext cx="351841"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155507</xdr:colOff>
      <xdr:row>119</xdr:row>
      <xdr:rowOff>58314</xdr:rowOff>
    </xdr:from>
    <xdr:to>
      <xdr:col>12</xdr:col>
      <xdr:colOff>250758</xdr:colOff>
      <xdr:row>120</xdr:row>
      <xdr:rowOff>157451</xdr:rowOff>
    </xdr:to>
    <xdr:cxnSp macro="">
      <xdr:nvCxnSpPr>
        <xdr:cNvPr id="3895" name="Elbow Connector 55">
          <a:extLst>
            <a:ext uri="{FF2B5EF4-FFF2-40B4-BE49-F238E27FC236}">
              <a16:creationId xmlns:a16="http://schemas.microsoft.com/office/drawing/2014/main" id="{189BE2E3-6CA9-4056-B33D-7A8465F06EBF}"/>
            </a:ext>
          </a:extLst>
        </xdr:cNvPr>
        <xdr:cNvCxnSpPr/>
      </xdr:nvCxnSpPr>
      <xdr:spPr>
        <a:xfrm rot="16200000" flipH="1">
          <a:off x="3749738" y="24193497"/>
          <a:ext cx="351841"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32</xdr:col>
      <xdr:colOff>145787</xdr:colOff>
      <xdr:row>119</xdr:row>
      <xdr:rowOff>77754</xdr:rowOff>
    </xdr:from>
    <xdr:to>
      <xdr:col>32</xdr:col>
      <xdr:colOff>241038</xdr:colOff>
      <xdr:row>120</xdr:row>
      <xdr:rowOff>176891</xdr:rowOff>
    </xdr:to>
    <xdr:cxnSp macro="">
      <xdr:nvCxnSpPr>
        <xdr:cNvPr id="3896" name="Elbow Connector 55">
          <a:extLst>
            <a:ext uri="{FF2B5EF4-FFF2-40B4-BE49-F238E27FC236}">
              <a16:creationId xmlns:a16="http://schemas.microsoft.com/office/drawing/2014/main" id="{8A4FCD4C-0F5D-4881-87A5-077999971FCF}"/>
            </a:ext>
          </a:extLst>
        </xdr:cNvPr>
        <xdr:cNvCxnSpPr/>
      </xdr:nvCxnSpPr>
      <xdr:spPr>
        <a:xfrm rot="16200000" flipH="1">
          <a:off x="10125655" y="24212937"/>
          <a:ext cx="351841"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40</xdr:col>
      <xdr:colOff>145787</xdr:colOff>
      <xdr:row>119</xdr:row>
      <xdr:rowOff>58315</xdr:rowOff>
    </xdr:from>
    <xdr:to>
      <xdr:col>40</xdr:col>
      <xdr:colOff>241038</xdr:colOff>
      <xdr:row>120</xdr:row>
      <xdr:rowOff>157452</xdr:rowOff>
    </xdr:to>
    <xdr:cxnSp macro="">
      <xdr:nvCxnSpPr>
        <xdr:cNvPr id="3897" name="Elbow Connector 55">
          <a:extLst>
            <a:ext uri="{FF2B5EF4-FFF2-40B4-BE49-F238E27FC236}">
              <a16:creationId xmlns:a16="http://schemas.microsoft.com/office/drawing/2014/main" id="{807F50C3-EE10-42ED-ACAF-F7B053041ED7}"/>
            </a:ext>
          </a:extLst>
        </xdr:cNvPr>
        <xdr:cNvCxnSpPr/>
      </xdr:nvCxnSpPr>
      <xdr:spPr>
        <a:xfrm rot="16200000" flipH="1">
          <a:off x="12662415" y="24193498"/>
          <a:ext cx="351841"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136069</xdr:colOff>
      <xdr:row>127</xdr:row>
      <xdr:rowOff>58314</xdr:rowOff>
    </xdr:from>
    <xdr:to>
      <xdr:col>8</xdr:col>
      <xdr:colOff>231320</xdr:colOff>
      <xdr:row>128</xdr:row>
      <xdr:rowOff>157451</xdr:rowOff>
    </xdr:to>
    <xdr:cxnSp macro="">
      <xdr:nvCxnSpPr>
        <xdr:cNvPr id="3898" name="Elbow Connector 55">
          <a:extLst>
            <a:ext uri="{FF2B5EF4-FFF2-40B4-BE49-F238E27FC236}">
              <a16:creationId xmlns:a16="http://schemas.microsoft.com/office/drawing/2014/main" id="{BAB78893-ECE0-4F26-A007-DA2F171A481C}"/>
            </a:ext>
          </a:extLst>
        </xdr:cNvPr>
        <xdr:cNvCxnSpPr/>
      </xdr:nvCxnSpPr>
      <xdr:spPr>
        <a:xfrm rot="16200000" flipH="1">
          <a:off x="2369585" y="25806915"/>
          <a:ext cx="351841"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145787</xdr:colOff>
      <xdr:row>127</xdr:row>
      <xdr:rowOff>58314</xdr:rowOff>
    </xdr:from>
    <xdr:to>
      <xdr:col>10</xdr:col>
      <xdr:colOff>241038</xdr:colOff>
      <xdr:row>128</xdr:row>
      <xdr:rowOff>157451</xdr:rowOff>
    </xdr:to>
    <xdr:cxnSp macro="">
      <xdr:nvCxnSpPr>
        <xdr:cNvPr id="3899" name="Elbow Connector 55">
          <a:extLst>
            <a:ext uri="{FF2B5EF4-FFF2-40B4-BE49-F238E27FC236}">
              <a16:creationId xmlns:a16="http://schemas.microsoft.com/office/drawing/2014/main" id="{B41442D0-3163-48A9-8BA4-9139D202CDE2}"/>
            </a:ext>
          </a:extLst>
        </xdr:cNvPr>
        <xdr:cNvCxnSpPr/>
      </xdr:nvCxnSpPr>
      <xdr:spPr>
        <a:xfrm rot="16200000" flipH="1">
          <a:off x="3098538" y="25806915"/>
          <a:ext cx="351841" cy="95251"/>
        </a:xfrm>
        <a:prstGeom prst="bentConnector3">
          <a:avLst>
            <a:gd name="adj1" fmla="val 69337"/>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165230</xdr:colOff>
      <xdr:row>29</xdr:row>
      <xdr:rowOff>0</xdr:rowOff>
    </xdr:from>
    <xdr:to>
      <xdr:col>8</xdr:col>
      <xdr:colOff>213832</xdr:colOff>
      <xdr:row>30</xdr:row>
      <xdr:rowOff>116633</xdr:rowOff>
    </xdr:to>
    <xdr:sp macro="" textlink="">
      <xdr:nvSpPr>
        <xdr:cNvPr id="3900" name="Freeform 10707">
          <a:extLst>
            <a:ext uri="{FF2B5EF4-FFF2-40B4-BE49-F238E27FC236}">
              <a16:creationId xmlns:a16="http://schemas.microsoft.com/office/drawing/2014/main" id="{2A14DC15-15D3-4B7E-92FD-9752A0374707}"/>
            </a:ext>
          </a:extLst>
        </xdr:cNvPr>
        <xdr:cNvSpPr>
          <a:spLocks/>
        </xdr:cNvSpPr>
      </xdr:nvSpPr>
      <xdr:spPr bwMode="auto">
        <a:xfrm>
          <a:off x="1875842" y="5802474"/>
          <a:ext cx="699801" cy="311021"/>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8</xdr:col>
      <xdr:colOff>87480</xdr:colOff>
      <xdr:row>29</xdr:row>
      <xdr:rowOff>9712</xdr:rowOff>
    </xdr:from>
    <xdr:to>
      <xdr:col>8</xdr:col>
      <xdr:colOff>229028</xdr:colOff>
      <xdr:row>29</xdr:row>
      <xdr:rowOff>183606</xdr:rowOff>
    </xdr:to>
    <xdr:sp macro="" textlink="">
      <xdr:nvSpPr>
        <xdr:cNvPr id="3901" name="6-Point Star 717">
          <a:extLst>
            <a:ext uri="{FF2B5EF4-FFF2-40B4-BE49-F238E27FC236}">
              <a16:creationId xmlns:a16="http://schemas.microsoft.com/office/drawing/2014/main" id="{7B411B5A-1A13-4537-BA64-03C512F46255}"/>
            </a:ext>
          </a:extLst>
        </xdr:cNvPr>
        <xdr:cNvSpPr/>
      </xdr:nvSpPr>
      <xdr:spPr>
        <a:xfrm>
          <a:off x="2449291" y="5812186"/>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106911</xdr:colOff>
      <xdr:row>29</xdr:row>
      <xdr:rowOff>9712</xdr:rowOff>
    </xdr:from>
    <xdr:to>
      <xdr:col>10</xdr:col>
      <xdr:colOff>248459</xdr:colOff>
      <xdr:row>29</xdr:row>
      <xdr:rowOff>183606</xdr:rowOff>
    </xdr:to>
    <xdr:sp macro="" textlink="">
      <xdr:nvSpPr>
        <xdr:cNvPr id="3902" name="6-Point Star 717">
          <a:extLst>
            <a:ext uri="{FF2B5EF4-FFF2-40B4-BE49-F238E27FC236}">
              <a16:creationId xmlns:a16="http://schemas.microsoft.com/office/drawing/2014/main" id="{7B8B0796-BEAB-428B-A08D-3D503BED57AC}"/>
            </a:ext>
          </a:extLst>
        </xdr:cNvPr>
        <xdr:cNvSpPr/>
      </xdr:nvSpPr>
      <xdr:spPr>
        <a:xfrm>
          <a:off x="3187957" y="5812186"/>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12</xdr:col>
      <xdr:colOff>116623</xdr:colOff>
      <xdr:row>29</xdr:row>
      <xdr:rowOff>1</xdr:rowOff>
    </xdr:from>
    <xdr:to>
      <xdr:col>12</xdr:col>
      <xdr:colOff>258171</xdr:colOff>
      <xdr:row>29</xdr:row>
      <xdr:rowOff>173895</xdr:rowOff>
    </xdr:to>
    <xdr:sp macro="" textlink="">
      <xdr:nvSpPr>
        <xdr:cNvPr id="3903" name="6-Point Star 717">
          <a:extLst>
            <a:ext uri="{FF2B5EF4-FFF2-40B4-BE49-F238E27FC236}">
              <a16:creationId xmlns:a16="http://schemas.microsoft.com/office/drawing/2014/main" id="{9123FEC0-2120-47CA-9B19-3B5273874D3D}"/>
            </a:ext>
          </a:extLst>
        </xdr:cNvPr>
        <xdr:cNvSpPr/>
      </xdr:nvSpPr>
      <xdr:spPr>
        <a:xfrm>
          <a:off x="3839149" y="5802475"/>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194393</xdr:colOff>
      <xdr:row>85</xdr:row>
      <xdr:rowOff>48597</xdr:rowOff>
    </xdr:from>
    <xdr:to>
      <xdr:col>8</xdr:col>
      <xdr:colOff>233265</xdr:colOff>
      <xdr:row>86</xdr:row>
      <xdr:rowOff>145790</xdr:rowOff>
    </xdr:to>
    <xdr:sp macro="" textlink="">
      <xdr:nvSpPr>
        <xdr:cNvPr id="3904" name="Freeform 10707">
          <a:extLst>
            <a:ext uri="{FF2B5EF4-FFF2-40B4-BE49-F238E27FC236}">
              <a16:creationId xmlns:a16="http://schemas.microsoft.com/office/drawing/2014/main" id="{3CD5FC38-5ACF-4594-94E0-3E88A0FA428D}"/>
            </a:ext>
          </a:extLst>
        </xdr:cNvPr>
        <xdr:cNvSpPr>
          <a:spLocks/>
        </xdr:cNvSpPr>
      </xdr:nvSpPr>
      <xdr:spPr bwMode="auto">
        <a:xfrm>
          <a:off x="1905005" y="17213036"/>
          <a:ext cx="690071" cy="291581"/>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8</xdr:col>
      <xdr:colOff>213831</xdr:colOff>
      <xdr:row>85</xdr:row>
      <xdr:rowOff>48598</xdr:rowOff>
    </xdr:from>
    <xdr:to>
      <xdr:col>10</xdr:col>
      <xdr:colOff>223546</xdr:colOff>
      <xdr:row>86</xdr:row>
      <xdr:rowOff>126352</xdr:rowOff>
    </xdr:to>
    <xdr:sp macro="" textlink="">
      <xdr:nvSpPr>
        <xdr:cNvPr id="3905" name="Freeform 10707">
          <a:extLst>
            <a:ext uri="{FF2B5EF4-FFF2-40B4-BE49-F238E27FC236}">
              <a16:creationId xmlns:a16="http://schemas.microsoft.com/office/drawing/2014/main" id="{33C6CDCF-BC1E-476D-94DE-4FAE9B18F151}"/>
            </a:ext>
          </a:extLst>
        </xdr:cNvPr>
        <xdr:cNvSpPr>
          <a:spLocks/>
        </xdr:cNvSpPr>
      </xdr:nvSpPr>
      <xdr:spPr bwMode="auto">
        <a:xfrm>
          <a:off x="2575642" y="17213037"/>
          <a:ext cx="728950" cy="272142"/>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10</xdr:col>
      <xdr:colOff>184673</xdr:colOff>
      <xdr:row>85</xdr:row>
      <xdr:rowOff>38876</xdr:rowOff>
    </xdr:from>
    <xdr:to>
      <xdr:col>12</xdr:col>
      <xdr:colOff>204105</xdr:colOff>
      <xdr:row>86</xdr:row>
      <xdr:rowOff>77755</xdr:rowOff>
    </xdr:to>
    <xdr:sp macro="" textlink="">
      <xdr:nvSpPr>
        <xdr:cNvPr id="3906" name="Freeform 10707">
          <a:extLst>
            <a:ext uri="{FF2B5EF4-FFF2-40B4-BE49-F238E27FC236}">
              <a16:creationId xmlns:a16="http://schemas.microsoft.com/office/drawing/2014/main" id="{7561E3A1-5F18-45F4-B4B3-FC4FE75EBD8D}"/>
            </a:ext>
          </a:extLst>
        </xdr:cNvPr>
        <xdr:cNvSpPr>
          <a:spLocks/>
        </xdr:cNvSpPr>
      </xdr:nvSpPr>
      <xdr:spPr bwMode="auto">
        <a:xfrm>
          <a:off x="3265719" y="17203315"/>
          <a:ext cx="660912" cy="23326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12</xdr:col>
      <xdr:colOff>165233</xdr:colOff>
      <xdr:row>85</xdr:row>
      <xdr:rowOff>38876</xdr:rowOff>
    </xdr:from>
    <xdr:to>
      <xdr:col>14</xdr:col>
      <xdr:colOff>204105</xdr:colOff>
      <xdr:row>86</xdr:row>
      <xdr:rowOff>87474</xdr:rowOff>
    </xdr:to>
    <xdr:sp macro="" textlink="">
      <xdr:nvSpPr>
        <xdr:cNvPr id="3907" name="Freeform 10707">
          <a:extLst>
            <a:ext uri="{FF2B5EF4-FFF2-40B4-BE49-F238E27FC236}">
              <a16:creationId xmlns:a16="http://schemas.microsoft.com/office/drawing/2014/main" id="{7F0F8F0E-FF27-49F6-8300-98C58AAA9D3F}"/>
            </a:ext>
          </a:extLst>
        </xdr:cNvPr>
        <xdr:cNvSpPr>
          <a:spLocks/>
        </xdr:cNvSpPr>
      </xdr:nvSpPr>
      <xdr:spPr bwMode="auto">
        <a:xfrm>
          <a:off x="3887759" y="17203315"/>
          <a:ext cx="660912" cy="24298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14</xdr:col>
      <xdr:colOff>204114</xdr:colOff>
      <xdr:row>85</xdr:row>
      <xdr:rowOff>58315</xdr:rowOff>
    </xdr:from>
    <xdr:to>
      <xdr:col>16</xdr:col>
      <xdr:colOff>262423</xdr:colOff>
      <xdr:row>86</xdr:row>
      <xdr:rowOff>77754</xdr:rowOff>
    </xdr:to>
    <xdr:sp macro="" textlink="">
      <xdr:nvSpPr>
        <xdr:cNvPr id="3908" name="Freeform 10707">
          <a:extLst>
            <a:ext uri="{FF2B5EF4-FFF2-40B4-BE49-F238E27FC236}">
              <a16:creationId xmlns:a16="http://schemas.microsoft.com/office/drawing/2014/main" id="{FEAF451A-9A59-443C-BB56-968EACEA35B5}"/>
            </a:ext>
          </a:extLst>
        </xdr:cNvPr>
        <xdr:cNvSpPr>
          <a:spLocks/>
        </xdr:cNvSpPr>
      </xdr:nvSpPr>
      <xdr:spPr bwMode="auto">
        <a:xfrm>
          <a:off x="4548680" y="17222754"/>
          <a:ext cx="719228" cy="21382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16</xdr:col>
      <xdr:colOff>194395</xdr:colOff>
      <xdr:row>85</xdr:row>
      <xdr:rowOff>38877</xdr:rowOff>
    </xdr:from>
    <xdr:to>
      <xdr:col>18</xdr:col>
      <xdr:colOff>213827</xdr:colOff>
      <xdr:row>86</xdr:row>
      <xdr:rowOff>38877</xdr:rowOff>
    </xdr:to>
    <xdr:sp macro="" textlink="">
      <xdr:nvSpPr>
        <xdr:cNvPr id="3909" name="Freeform 10707">
          <a:extLst>
            <a:ext uri="{FF2B5EF4-FFF2-40B4-BE49-F238E27FC236}">
              <a16:creationId xmlns:a16="http://schemas.microsoft.com/office/drawing/2014/main" id="{826FE189-8B2F-4746-856E-B5CB62F5AA5F}"/>
            </a:ext>
          </a:extLst>
        </xdr:cNvPr>
        <xdr:cNvSpPr>
          <a:spLocks/>
        </xdr:cNvSpPr>
      </xdr:nvSpPr>
      <xdr:spPr bwMode="auto">
        <a:xfrm>
          <a:off x="5199880" y="17203316"/>
          <a:ext cx="709508" cy="194388"/>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18</xdr:col>
      <xdr:colOff>145798</xdr:colOff>
      <xdr:row>85</xdr:row>
      <xdr:rowOff>57732</xdr:rowOff>
    </xdr:from>
    <xdr:to>
      <xdr:col>20</xdr:col>
      <xdr:colOff>184669</xdr:colOff>
      <xdr:row>86</xdr:row>
      <xdr:rowOff>95250</xdr:rowOff>
    </xdr:to>
    <xdr:sp macro="" textlink="">
      <xdr:nvSpPr>
        <xdr:cNvPr id="3910" name="Freeform 10707">
          <a:extLst>
            <a:ext uri="{FF2B5EF4-FFF2-40B4-BE49-F238E27FC236}">
              <a16:creationId xmlns:a16="http://schemas.microsoft.com/office/drawing/2014/main" id="{CF581669-8F0A-4420-AEE8-EAB4D3AD6937}"/>
            </a:ext>
          </a:extLst>
        </xdr:cNvPr>
        <xdr:cNvSpPr>
          <a:spLocks/>
        </xdr:cNvSpPr>
      </xdr:nvSpPr>
      <xdr:spPr bwMode="auto">
        <a:xfrm>
          <a:off x="5889373" y="16983657"/>
          <a:ext cx="667521" cy="228018"/>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20</xdr:col>
      <xdr:colOff>228600</xdr:colOff>
      <xdr:row>85</xdr:row>
      <xdr:rowOff>57150</xdr:rowOff>
    </xdr:from>
    <xdr:to>
      <xdr:col>22</xdr:col>
      <xdr:colOff>152400</xdr:colOff>
      <xdr:row>86</xdr:row>
      <xdr:rowOff>107106</xdr:rowOff>
    </xdr:to>
    <xdr:sp macro="" textlink="">
      <xdr:nvSpPr>
        <xdr:cNvPr id="3911" name="Freeform 10707">
          <a:extLst>
            <a:ext uri="{FF2B5EF4-FFF2-40B4-BE49-F238E27FC236}">
              <a16:creationId xmlns:a16="http://schemas.microsoft.com/office/drawing/2014/main" id="{8C230C52-49D5-4D68-B1D3-5DAF172AFC2E}"/>
            </a:ext>
          </a:extLst>
        </xdr:cNvPr>
        <xdr:cNvSpPr>
          <a:spLocks/>
        </xdr:cNvSpPr>
      </xdr:nvSpPr>
      <xdr:spPr bwMode="auto">
        <a:xfrm>
          <a:off x="6600825" y="16983075"/>
          <a:ext cx="552450" cy="24045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22</xdr:col>
      <xdr:colOff>165233</xdr:colOff>
      <xdr:row>85</xdr:row>
      <xdr:rowOff>38876</xdr:rowOff>
    </xdr:from>
    <xdr:to>
      <xdr:col>24</xdr:col>
      <xdr:colOff>204104</xdr:colOff>
      <xdr:row>86</xdr:row>
      <xdr:rowOff>106913</xdr:rowOff>
    </xdr:to>
    <xdr:sp macro="" textlink="">
      <xdr:nvSpPr>
        <xdr:cNvPr id="3912" name="Freeform 10707">
          <a:extLst>
            <a:ext uri="{FF2B5EF4-FFF2-40B4-BE49-F238E27FC236}">
              <a16:creationId xmlns:a16="http://schemas.microsoft.com/office/drawing/2014/main" id="{1044C657-C43F-4290-9FEF-DD9F7F7FD322}"/>
            </a:ext>
          </a:extLst>
        </xdr:cNvPr>
        <xdr:cNvSpPr>
          <a:spLocks/>
        </xdr:cNvSpPr>
      </xdr:nvSpPr>
      <xdr:spPr bwMode="auto">
        <a:xfrm>
          <a:off x="7104876" y="17203315"/>
          <a:ext cx="660912" cy="26242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24</xdr:col>
      <xdr:colOff>241630</xdr:colOff>
      <xdr:row>85</xdr:row>
      <xdr:rowOff>57150</xdr:rowOff>
    </xdr:from>
    <xdr:to>
      <xdr:col>26</xdr:col>
      <xdr:colOff>180975</xdr:colOff>
      <xdr:row>86</xdr:row>
      <xdr:rowOff>87472</xdr:rowOff>
    </xdr:to>
    <xdr:sp macro="" textlink="">
      <xdr:nvSpPr>
        <xdr:cNvPr id="3913" name="Freeform 10707">
          <a:extLst>
            <a:ext uri="{FF2B5EF4-FFF2-40B4-BE49-F238E27FC236}">
              <a16:creationId xmlns:a16="http://schemas.microsoft.com/office/drawing/2014/main" id="{59357C49-BC83-4241-BCFE-570C08E95F7C}"/>
            </a:ext>
          </a:extLst>
        </xdr:cNvPr>
        <xdr:cNvSpPr>
          <a:spLocks/>
        </xdr:cNvSpPr>
      </xdr:nvSpPr>
      <xdr:spPr bwMode="auto">
        <a:xfrm>
          <a:off x="7871155" y="16983075"/>
          <a:ext cx="567995" cy="220822"/>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26</xdr:col>
      <xdr:colOff>238125</xdr:colOff>
      <xdr:row>85</xdr:row>
      <xdr:rowOff>57149</xdr:rowOff>
    </xdr:from>
    <xdr:to>
      <xdr:col>28</xdr:col>
      <xdr:colOff>214409</xdr:colOff>
      <xdr:row>86</xdr:row>
      <xdr:rowOff>117020</xdr:rowOff>
    </xdr:to>
    <xdr:sp macro="" textlink="">
      <xdr:nvSpPr>
        <xdr:cNvPr id="3914" name="Freeform 10707">
          <a:extLst>
            <a:ext uri="{FF2B5EF4-FFF2-40B4-BE49-F238E27FC236}">
              <a16:creationId xmlns:a16="http://schemas.microsoft.com/office/drawing/2014/main" id="{A9581129-94F5-471B-A4FB-A4A83C18114F}"/>
            </a:ext>
          </a:extLst>
        </xdr:cNvPr>
        <xdr:cNvSpPr>
          <a:spLocks/>
        </xdr:cNvSpPr>
      </xdr:nvSpPr>
      <xdr:spPr bwMode="auto">
        <a:xfrm>
          <a:off x="8496300" y="16983074"/>
          <a:ext cx="633509" cy="250371"/>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28</xdr:col>
      <xdr:colOff>165237</xdr:colOff>
      <xdr:row>85</xdr:row>
      <xdr:rowOff>38100</xdr:rowOff>
    </xdr:from>
    <xdr:to>
      <xdr:col>30</xdr:col>
      <xdr:colOff>133350</xdr:colOff>
      <xdr:row>86</xdr:row>
      <xdr:rowOff>77755</xdr:rowOff>
    </xdr:to>
    <xdr:sp macro="" textlink="">
      <xdr:nvSpPr>
        <xdr:cNvPr id="3915" name="Freeform 10707">
          <a:extLst>
            <a:ext uri="{FF2B5EF4-FFF2-40B4-BE49-F238E27FC236}">
              <a16:creationId xmlns:a16="http://schemas.microsoft.com/office/drawing/2014/main" id="{C6F10162-E431-4A99-B2A4-F25F5DC189A4}"/>
            </a:ext>
          </a:extLst>
        </xdr:cNvPr>
        <xdr:cNvSpPr>
          <a:spLocks/>
        </xdr:cNvSpPr>
      </xdr:nvSpPr>
      <xdr:spPr bwMode="auto">
        <a:xfrm>
          <a:off x="9080637" y="16964025"/>
          <a:ext cx="596763" cy="23015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14</xdr:col>
      <xdr:colOff>126351</xdr:colOff>
      <xdr:row>28</xdr:row>
      <xdr:rowOff>174944</xdr:rowOff>
    </xdr:from>
    <xdr:to>
      <xdr:col>14</xdr:col>
      <xdr:colOff>267899</xdr:colOff>
      <xdr:row>29</xdr:row>
      <xdr:rowOff>154451</xdr:rowOff>
    </xdr:to>
    <xdr:sp macro="" textlink="">
      <xdr:nvSpPr>
        <xdr:cNvPr id="3916" name="6-Point Star 717">
          <a:extLst>
            <a:ext uri="{FF2B5EF4-FFF2-40B4-BE49-F238E27FC236}">
              <a16:creationId xmlns:a16="http://schemas.microsoft.com/office/drawing/2014/main" id="{E849B968-43C1-4466-B324-99806BB00DBB}"/>
            </a:ext>
          </a:extLst>
        </xdr:cNvPr>
        <xdr:cNvSpPr/>
      </xdr:nvSpPr>
      <xdr:spPr>
        <a:xfrm>
          <a:off x="4470917" y="5783031"/>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16</xdr:col>
      <xdr:colOff>126347</xdr:colOff>
      <xdr:row>28</xdr:row>
      <xdr:rowOff>155506</xdr:rowOff>
    </xdr:from>
    <xdr:to>
      <xdr:col>16</xdr:col>
      <xdr:colOff>267895</xdr:colOff>
      <xdr:row>29</xdr:row>
      <xdr:rowOff>135013</xdr:rowOff>
    </xdr:to>
    <xdr:sp macro="" textlink="">
      <xdr:nvSpPr>
        <xdr:cNvPr id="3917" name="6-Point Star 717">
          <a:extLst>
            <a:ext uri="{FF2B5EF4-FFF2-40B4-BE49-F238E27FC236}">
              <a16:creationId xmlns:a16="http://schemas.microsoft.com/office/drawing/2014/main" id="{7AC92566-1A57-439A-BDB8-DBAA944E9059}"/>
            </a:ext>
          </a:extLst>
        </xdr:cNvPr>
        <xdr:cNvSpPr/>
      </xdr:nvSpPr>
      <xdr:spPr>
        <a:xfrm>
          <a:off x="5131832" y="5763593"/>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87475</xdr:colOff>
      <xdr:row>29</xdr:row>
      <xdr:rowOff>19437</xdr:rowOff>
    </xdr:from>
    <xdr:to>
      <xdr:col>18</xdr:col>
      <xdr:colOff>229023</xdr:colOff>
      <xdr:row>29</xdr:row>
      <xdr:rowOff>193331</xdr:rowOff>
    </xdr:to>
    <xdr:sp macro="" textlink="">
      <xdr:nvSpPr>
        <xdr:cNvPr id="3918" name="6-Point Star 717">
          <a:extLst>
            <a:ext uri="{FF2B5EF4-FFF2-40B4-BE49-F238E27FC236}">
              <a16:creationId xmlns:a16="http://schemas.microsoft.com/office/drawing/2014/main" id="{E4B1948F-9589-4020-AE6B-B7713A256C47}"/>
            </a:ext>
          </a:extLst>
        </xdr:cNvPr>
        <xdr:cNvSpPr/>
      </xdr:nvSpPr>
      <xdr:spPr>
        <a:xfrm>
          <a:off x="5783036" y="5821911"/>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20</xdr:col>
      <xdr:colOff>87471</xdr:colOff>
      <xdr:row>28</xdr:row>
      <xdr:rowOff>165225</xdr:rowOff>
    </xdr:from>
    <xdr:to>
      <xdr:col>20</xdr:col>
      <xdr:colOff>229019</xdr:colOff>
      <xdr:row>29</xdr:row>
      <xdr:rowOff>144732</xdr:rowOff>
    </xdr:to>
    <xdr:sp macro="" textlink="">
      <xdr:nvSpPr>
        <xdr:cNvPr id="3919" name="6-Point Star 717">
          <a:extLst>
            <a:ext uri="{FF2B5EF4-FFF2-40B4-BE49-F238E27FC236}">
              <a16:creationId xmlns:a16="http://schemas.microsoft.com/office/drawing/2014/main" id="{E067783B-E5EA-42E6-BD53-E9843B26B154}"/>
            </a:ext>
          </a:extLst>
        </xdr:cNvPr>
        <xdr:cNvSpPr/>
      </xdr:nvSpPr>
      <xdr:spPr>
        <a:xfrm>
          <a:off x="6405073" y="5773312"/>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97196</xdr:colOff>
      <xdr:row>28</xdr:row>
      <xdr:rowOff>165224</xdr:rowOff>
    </xdr:from>
    <xdr:to>
      <xdr:col>22</xdr:col>
      <xdr:colOff>238744</xdr:colOff>
      <xdr:row>29</xdr:row>
      <xdr:rowOff>144731</xdr:rowOff>
    </xdr:to>
    <xdr:sp macro="" textlink="">
      <xdr:nvSpPr>
        <xdr:cNvPr id="3920" name="6-Point Star 717">
          <a:extLst>
            <a:ext uri="{FF2B5EF4-FFF2-40B4-BE49-F238E27FC236}">
              <a16:creationId xmlns:a16="http://schemas.microsoft.com/office/drawing/2014/main" id="{0B0B0863-930D-43BC-8E6B-43FECFE1DE29}"/>
            </a:ext>
          </a:extLst>
        </xdr:cNvPr>
        <xdr:cNvSpPr/>
      </xdr:nvSpPr>
      <xdr:spPr>
        <a:xfrm>
          <a:off x="7036839" y="5773311"/>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24</xdr:col>
      <xdr:colOff>116634</xdr:colOff>
      <xdr:row>28</xdr:row>
      <xdr:rowOff>165224</xdr:rowOff>
    </xdr:from>
    <xdr:to>
      <xdr:col>24</xdr:col>
      <xdr:colOff>258182</xdr:colOff>
      <xdr:row>29</xdr:row>
      <xdr:rowOff>144731</xdr:rowOff>
    </xdr:to>
    <xdr:sp macro="" textlink="">
      <xdr:nvSpPr>
        <xdr:cNvPr id="3921" name="6-Point Star 717">
          <a:extLst>
            <a:ext uri="{FF2B5EF4-FFF2-40B4-BE49-F238E27FC236}">
              <a16:creationId xmlns:a16="http://schemas.microsoft.com/office/drawing/2014/main" id="{F3547FFB-C5B2-4A98-91E8-0DD6C2BCD4D9}"/>
            </a:ext>
          </a:extLst>
        </xdr:cNvPr>
        <xdr:cNvSpPr/>
      </xdr:nvSpPr>
      <xdr:spPr>
        <a:xfrm>
          <a:off x="7678318" y="5773311"/>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87474</xdr:colOff>
      <xdr:row>28</xdr:row>
      <xdr:rowOff>184662</xdr:rowOff>
    </xdr:from>
    <xdr:to>
      <xdr:col>26</xdr:col>
      <xdr:colOff>229022</xdr:colOff>
      <xdr:row>29</xdr:row>
      <xdr:rowOff>164169</xdr:rowOff>
    </xdr:to>
    <xdr:sp macro="" textlink="">
      <xdr:nvSpPr>
        <xdr:cNvPr id="3922" name="6-Point Star 717">
          <a:extLst>
            <a:ext uri="{FF2B5EF4-FFF2-40B4-BE49-F238E27FC236}">
              <a16:creationId xmlns:a16="http://schemas.microsoft.com/office/drawing/2014/main" id="{3A69F4B1-AA54-49F4-93BC-74EA89B8CEEA}"/>
            </a:ext>
          </a:extLst>
        </xdr:cNvPr>
        <xdr:cNvSpPr/>
      </xdr:nvSpPr>
      <xdr:spPr>
        <a:xfrm>
          <a:off x="8271198" y="5792749"/>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28</xdr:col>
      <xdr:colOff>97191</xdr:colOff>
      <xdr:row>28</xdr:row>
      <xdr:rowOff>174946</xdr:rowOff>
    </xdr:from>
    <xdr:to>
      <xdr:col>28</xdr:col>
      <xdr:colOff>238739</xdr:colOff>
      <xdr:row>29</xdr:row>
      <xdr:rowOff>154453</xdr:rowOff>
    </xdr:to>
    <xdr:sp macro="" textlink="">
      <xdr:nvSpPr>
        <xdr:cNvPr id="3923" name="6-Point Star 717">
          <a:extLst>
            <a:ext uri="{FF2B5EF4-FFF2-40B4-BE49-F238E27FC236}">
              <a16:creationId xmlns:a16="http://schemas.microsoft.com/office/drawing/2014/main" id="{8B883D3F-354E-4037-99E8-8425BAA92EB3}"/>
            </a:ext>
          </a:extLst>
        </xdr:cNvPr>
        <xdr:cNvSpPr/>
      </xdr:nvSpPr>
      <xdr:spPr>
        <a:xfrm>
          <a:off x="8932114" y="5783033"/>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116631</xdr:colOff>
      <xdr:row>28</xdr:row>
      <xdr:rowOff>126347</xdr:rowOff>
    </xdr:from>
    <xdr:to>
      <xdr:col>30</xdr:col>
      <xdr:colOff>258179</xdr:colOff>
      <xdr:row>29</xdr:row>
      <xdr:rowOff>105854</xdr:rowOff>
    </xdr:to>
    <xdr:sp macro="" textlink="">
      <xdr:nvSpPr>
        <xdr:cNvPr id="3924" name="6-Point Star 717">
          <a:extLst>
            <a:ext uri="{FF2B5EF4-FFF2-40B4-BE49-F238E27FC236}">
              <a16:creationId xmlns:a16="http://schemas.microsoft.com/office/drawing/2014/main" id="{88602834-8B8B-466B-B651-AF0D4AA9CF92}"/>
            </a:ext>
          </a:extLst>
        </xdr:cNvPr>
        <xdr:cNvSpPr/>
      </xdr:nvSpPr>
      <xdr:spPr>
        <a:xfrm>
          <a:off x="9573595" y="5734434"/>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32</xdr:col>
      <xdr:colOff>106913</xdr:colOff>
      <xdr:row>28</xdr:row>
      <xdr:rowOff>184667</xdr:rowOff>
    </xdr:from>
    <xdr:to>
      <xdr:col>32</xdr:col>
      <xdr:colOff>248461</xdr:colOff>
      <xdr:row>29</xdr:row>
      <xdr:rowOff>164174</xdr:rowOff>
    </xdr:to>
    <xdr:sp macro="" textlink="">
      <xdr:nvSpPr>
        <xdr:cNvPr id="3925" name="6-Point Star 717">
          <a:extLst>
            <a:ext uri="{FF2B5EF4-FFF2-40B4-BE49-F238E27FC236}">
              <a16:creationId xmlns:a16="http://schemas.microsoft.com/office/drawing/2014/main" id="{0A24E4A6-CC5E-486C-AB41-D39930E29DBA}"/>
            </a:ext>
          </a:extLst>
        </xdr:cNvPr>
        <xdr:cNvSpPr/>
      </xdr:nvSpPr>
      <xdr:spPr>
        <a:xfrm>
          <a:off x="10215076" y="5792754"/>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28</xdr:col>
      <xdr:colOff>165230</xdr:colOff>
      <xdr:row>21</xdr:row>
      <xdr:rowOff>48596</xdr:rowOff>
    </xdr:from>
    <xdr:to>
      <xdr:col>30</xdr:col>
      <xdr:colOff>242990</xdr:colOff>
      <xdr:row>22</xdr:row>
      <xdr:rowOff>136071</xdr:rowOff>
    </xdr:to>
    <xdr:sp macro="" textlink="">
      <xdr:nvSpPr>
        <xdr:cNvPr id="3926" name="Freeform 10707">
          <a:extLst>
            <a:ext uri="{FF2B5EF4-FFF2-40B4-BE49-F238E27FC236}">
              <a16:creationId xmlns:a16="http://schemas.microsoft.com/office/drawing/2014/main" id="{9937BFF2-DD7F-40FD-9B60-EA2D1F5F9B1A}"/>
            </a:ext>
          </a:extLst>
        </xdr:cNvPr>
        <xdr:cNvSpPr>
          <a:spLocks/>
        </xdr:cNvSpPr>
      </xdr:nvSpPr>
      <xdr:spPr bwMode="auto">
        <a:xfrm>
          <a:off x="9000153" y="4237652"/>
          <a:ext cx="699801" cy="28186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30</xdr:col>
      <xdr:colOff>184669</xdr:colOff>
      <xdr:row>21</xdr:row>
      <xdr:rowOff>68037</xdr:rowOff>
    </xdr:from>
    <xdr:to>
      <xdr:col>32</xdr:col>
      <xdr:colOff>233271</xdr:colOff>
      <xdr:row>22</xdr:row>
      <xdr:rowOff>165229</xdr:rowOff>
    </xdr:to>
    <xdr:sp macro="" textlink="">
      <xdr:nvSpPr>
        <xdr:cNvPr id="3927" name="Freeform 10707">
          <a:extLst>
            <a:ext uri="{FF2B5EF4-FFF2-40B4-BE49-F238E27FC236}">
              <a16:creationId xmlns:a16="http://schemas.microsoft.com/office/drawing/2014/main" id="{6F39EFDE-CC9B-49F1-83AA-9B27C15275CA}"/>
            </a:ext>
          </a:extLst>
        </xdr:cNvPr>
        <xdr:cNvSpPr>
          <a:spLocks/>
        </xdr:cNvSpPr>
      </xdr:nvSpPr>
      <xdr:spPr bwMode="auto">
        <a:xfrm>
          <a:off x="9641633" y="4257093"/>
          <a:ext cx="699801" cy="29158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32</xdr:col>
      <xdr:colOff>184669</xdr:colOff>
      <xdr:row>21</xdr:row>
      <xdr:rowOff>68035</xdr:rowOff>
    </xdr:from>
    <xdr:to>
      <xdr:col>34</xdr:col>
      <xdr:colOff>213827</xdr:colOff>
      <xdr:row>23</xdr:row>
      <xdr:rowOff>38877</xdr:rowOff>
    </xdr:to>
    <xdr:sp macro="" textlink="">
      <xdr:nvSpPr>
        <xdr:cNvPr id="3928" name="Freeform 10707">
          <a:extLst>
            <a:ext uri="{FF2B5EF4-FFF2-40B4-BE49-F238E27FC236}">
              <a16:creationId xmlns:a16="http://schemas.microsoft.com/office/drawing/2014/main" id="{666DBB1E-918B-463C-B283-1FF11BA7B83D}"/>
            </a:ext>
          </a:extLst>
        </xdr:cNvPr>
        <xdr:cNvSpPr>
          <a:spLocks/>
        </xdr:cNvSpPr>
      </xdr:nvSpPr>
      <xdr:spPr bwMode="auto">
        <a:xfrm>
          <a:off x="10292832" y="4257091"/>
          <a:ext cx="651199" cy="359618"/>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34</xdr:col>
      <xdr:colOff>184669</xdr:colOff>
      <xdr:row>21</xdr:row>
      <xdr:rowOff>68035</xdr:rowOff>
    </xdr:from>
    <xdr:to>
      <xdr:col>36</xdr:col>
      <xdr:colOff>194389</xdr:colOff>
      <xdr:row>22</xdr:row>
      <xdr:rowOff>174948</xdr:rowOff>
    </xdr:to>
    <xdr:sp macro="" textlink="">
      <xdr:nvSpPr>
        <xdr:cNvPr id="3929" name="Freeform 10707">
          <a:extLst>
            <a:ext uri="{FF2B5EF4-FFF2-40B4-BE49-F238E27FC236}">
              <a16:creationId xmlns:a16="http://schemas.microsoft.com/office/drawing/2014/main" id="{5AD096B5-06EB-4077-8E79-36BAA1B506C1}"/>
            </a:ext>
          </a:extLst>
        </xdr:cNvPr>
        <xdr:cNvSpPr>
          <a:spLocks/>
        </xdr:cNvSpPr>
      </xdr:nvSpPr>
      <xdr:spPr bwMode="auto">
        <a:xfrm>
          <a:off x="10914873" y="4257091"/>
          <a:ext cx="641480" cy="301301"/>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36</xdr:col>
      <xdr:colOff>145791</xdr:colOff>
      <xdr:row>21</xdr:row>
      <xdr:rowOff>29158</xdr:rowOff>
    </xdr:from>
    <xdr:to>
      <xdr:col>38</xdr:col>
      <xdr:colOff>184673</xdr:colOff>
      <xdr:row>22</xdr:row>
      <xdr:rowOff>106914</xdr:rowOff>
    </xdr:to>
    <xdr:sp macro="" textlink="">
      <xdr:nvSpPr>
        <xdr:cNvPr id="3930" name="Freeform 10707">
          <a:extLst>
            <a:ext uri="{FF2B5EF4-FFF2-40B4-BE49-F238E27FC236}">
              <a16:creationId xmlns:a16="http://schemas.microsoft.com/office/drawing/2014/main" id="{B79698C9-1F50-4E65-9399-0D2141063388}"/>
            </a:ext>
          </a:extLst>
        </xdr:cNvPr>
        <xdr:cNvSpPr>
          <a:spLocks/>
        </xdr:cNvSpPr>
      </xdr:nvSpPr>
      <xdr:spPr bwMode="auto">
        <a:xfrm>
          <a:off x="11507755" y="4218214"/>
          <a:ext cx="699801" cy="272144"/>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40</xdr:col>
      <xdr:colOff>136072</xdr:colOff>
      <xdr:row>21</xdr:row>
      <xdr:rowOff>9720</xdr:rowOff>
    </xdr:from>
    <xdr:to>
      <xdr:col>42</xdr:col>
      <xdr:colOff>213832</xdr:colOff>
      <xdr:row>22</xdr:row>
      <xdr:rowOff>126353</xdr:rowOff>
    </xdr:to>
    <xdr:sp macro="" textlink="">
      <xdr:nvSpPr>
        <xdr:cNvPr id="3931" name="Freeform 10707">
          <a:extLst>
            <a:ext uri="{FF2B5EF4-FFF2-40B4-BE49-F238E27FC236}">
              <a16:creationId xmlns:a16="http://schemas.microsoft.com/office/drawing/2014/main" id="{CB197F6B-2376-409B-A0AA-311ADB5A625E}"/>
            </a:ext>
          </a:extLst>
        </xdr:cNvPr>
        <xdr:cNvSpPr>
          <a:spLocks/>
        </xdr:cNvSpPr>
      </xdr:nvSpPr>
      <xdr:spPr bwMode="auto">
        <a:xfrm>
          <a:off x="12780995" y="4198776"/>
          <a:ext cx="699801" cy="311021"/>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38</xdr:col>
      <xdr:colOff>145791</xdr:colOff>
      <xdr:row>21</xdr:row>
      <xdr:rowOff>29158</xdr:rowOff>
    </xdr:from>
    <xdr:to>
      <xdr:col>40</xdr:col>
      <xdr:colOff>223552</xdr:colOff>
      <xdr:row>22</xdr:row>
      <xdr:rowOff>145791</xdr:rowOff>
    </xdr:to>
    <xdr:sp macro="" textlink="">
      <xdr:nvSpPr>
        <xdr:cNvPr id="3932" name="Freeform 10707">
          <a:extLst>
            <a:ext uri="{FF2B5EF4-FFF2-40B4-BE49-F238E27FC236}">
              <a16:creationId xmlns:a16="http://schemas.microsoft.com/office/drawing/2014/main" id="{2ACE1255-E9E6-4C99-9543-C8F03F4AD321}"/>
            </a:ext>
          </a:extLst>
        </xdr:cNvPr>
        <xdr:cNvSpPr>
          <a:spLocks/>
        </xdr:cNvSpPr>
      </xdr:nvSpPr>
      <xdr:spPr bwMode="auto">
        <a:xfrm>
          <a:off x="12168674" y="4218214"/>
          <a:ext cx="699801" cy="311021"/>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42</xdr:col>
      <xdr:colOff>165230</xdr:colOff>
      <xdr:row>21</xdr:row>
      <xdr:rowOff>29158</xdr:rowOff>
    </xdr:from>
    <xdr:to>
      <xdr:col>44</xdr:col>
      <xdr:colOff>204107</xdr:colOff>
      <xdr:row>22</xdr:row>
      <xdr:rowOff>77756</xdr:rowOff>
    </xdr:to>
    <xdr:sp macro="" textlink="">
      <xdr:nvSpPr>
        <xdr:cNvPr id="3933" name="Freeform 10707">
          <a:extLst>
            <a:ext uri="{FF2B5EF4-FFF2-40B4-BE49-F238E27FC236}">
              <a16:creationId xmlns:a16="http://schemas.microsoft.com/office/drawing/2014/main" id="{CF7B1C8E-63C4-4C53-8FCC-58BB39DB5C00}"/>
            </a:ext>
          </a:extLst>
        </xdr:cNvPr>
        <xdr:cNvSpPr>
          <a:spLocks/>
        </xdr:cNvSpPr>
      </xdr:nvSpPr>
      <xdr:spPr bwMode="auto">
        <a:xfrm>
          <a:off x="13432194" y="4218214"/>
          <a:ext cx="777551" cy="24298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0</xdr:col>
      <xdr:colOff>0</xdr:colOff>
      <xdr:row>29</xdr:row>
      <xdr:rowOff>42022</xdr:rowOff>
    </xdr:from>
    <xdr:to>
      <xdr:col>2</xdr:col>
      <xdr:colOff>231121</xdr:colOff>
      <xdr:row>30</xdr:row>
      <xdr:rowOff>112058</xdr:rowOff>
    </xdr:to>
    <xdr:sp macro="" textlink="">
      <xdr:nvSpPr>
        <xdr:cNvPr id="3934" name="Freeform 10707">
          <a:extLst>
            <a:ext uri="{FF2B5EF4-FFF2-40B4-BE49-F238E27FC236}">
              <a16:creationId xmlns:a16="http://schemas.microsoft.com/office/drawing/2014/main" id="{26FD2049-82F5-4004-A657-BBF6EBBDC9BC}"/>
            </a:ext>
          </a:extLst>
        </xdr:cNvPr>
        <xdr:cNvSpPr>
          <a:spLocks/>
        </xdr:cNvSpPr>
      </xdr:nvSpPr>
      <xdr:spPr bwMode="auto">
        <a:xfrm>
          <a:off x="0" y="5729007"/>
          <a:ext cx="623327" cy="25913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2</xdr:col>
      <xdr:colOff>213826</xdr:colOff>
      <xdr:row>29</xdr:row>
      <xdr:rowOff>48599</xdr:rowOff>
    </xdr:from>
    <xdr:to>
      <xdr:col>4</xdr:col>
      <xdr:colOff>213832</xdr:colOff>
      <xdr:row>30</xdr:row>
      <xdr:rowOff>77757</xdr:rowOff>
    </xdr:to>
    <xdr:sp macro="" textlink="">
      <xdr:nvSpPr>
        <xdr:cNvPr id="3935" name="Freeform 10707">
          <a:extLst>
            <a:ext uri="{FF2B5EF4-FFF2-40B4-BE49-F238E27FC236}">
              <a16:creationId xmlns:a16="http://schemas.microsoft.com/office/drawing/2014/main" id="{1FDE5BEB-6D1E-4602-9C67-833D0D2E304A}"/>
            </a:ext>
          </a:extLst>
        </xdr:cNvPr>
        <xdr:cNvSpPr>
          <a:spLocks/>
        </xdr:cNvSpPr>
      </xdr:nvSpPr>
      <xdr:spPr bwMode="auto">
        <a:xfrm>
          <a:off x="602602" y="5851073"/>
          <a:ext cx="699801" cy="22354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4</xdr:col>
      <xdr:colOff>116633</xdr:colOff>
      <xdr:row>29</xdr:row>
      <xdr:rowOff>48598</xdr:rowOff>
    </xdr:from>
    <xdr:to>
      <xdr:col>6</xdr:col>
      <xdr:colOff>194393</xdr:colOff>
      <xdr:row>30</xdr:row>
      <xdr:rowOff>87476</xdr:rowOff>
    </xdr:to>
    <xdr:sp macro="" textlink="">
      <xdr:nvSpPr>
        <xdr:cNvPr id="3936" name="Freeform 10707">
          <a:extLst>
            <a:ext uri="{FF2B5EF4-FFF2-40B4-BE49-F238E27FC236}">
              <a16:creationId xmlns:a16="http://schemas.microsoft.com/office/drawing/2014/main" id="{EB19BBEF-F794-48DB-8860-08D9DBB178E1}"/>
            </a:ext>
          </a:extLst>
        </xdr:cNvPr>
        <xdr:cNvSpPr>
          <a:spLocks/>
        </xdr:cNvSpPr>
      </xdr:nvSpPr>
      <xdr:spPr bwMode="auto">
        <a:xfrm>
          <a:off x="1205204" y="5851072"/>
          <a:ext cx="699801" cy="23326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30</xdr:col>
      <xdr:colOff>116632</xdr:colOff>
      <xdr:row>21</xdr:row>
      <xdr:rowOff>19433</xdr:rowOff>
    </xdr:from>
    <xdr:to>
      <xdr:col>30</xdr:col>
      <xdr:colOff>258180</xdr:colOff>
      <xdr:row>21</xdr:row>
      <xdr:rowOff>193327</xdr:rowOff>
    </xdr:to>
    <xdr:sp macro="" textlink="">
      <xdr:nvSpPr>
        <xdr:cNvPr id="3939" name="6-Point Star 717">
          <a:extLst>
            <a:ext uri="{FF2B5EF4-FFF2-40B4-BE49-F238E27FC236}">
              <a16:creationId xmlns:a16="http://schemas.microsoft.com/office/drawing/2014/main" id="{171714AA-BC62-4FA2-B46D-5C7B2040AC12}"/>
            </a:ext>
          </a:extLst>
        </xdr:cNvPr>
        <xdr:cNvSpPr/>
      </xdr:nvSpPr>
      <xdr:spPr>
        <a:xfrm>
          <a:off x="9573596" y="4208489"/>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32</xdr:col>
      <xdr:colOff>97192</xdr:colOff>
      <xdr:row>21</xdr:row>
      <xdr:rowOff>19437</xdr:rowOff>
    </xdr:from>
    <xdr:to>
      <xdr:col>32</xdr:col>
      <xdr:colOff>238740</xdr:colOff>
      <xdr:row>21</xdr:row>
      <xdr:rowOff>193331</xdr:rowOff>
    </xdr:to>
    <xdr:sp macro="" textlink="">
      <xdr:nvSpPr>
        <xdr:cNvPr id="3940" name="6-Point Star 717">
          <a:extLst>
            <a:ext uri="{FF2B5EF4-FFF2-40B4-BE49-F238E27FC236}">
              <a16:creationId xmlns:a16="http://schemas.microsoft.com/office/drawing/2014/main" id="{6C9EE11E-25C2-411E-BB43-9179B85FA510}"/>
            </a:ext>
          </a:extLst>
        </xdr:cNvPr>
        <xdr:cNvSpPr/>
      </xdr:nvSpPr>
      <xdr:spPr>
        <a:xfrm>
          <a:off x="10205355" y="4208493"/>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174949</xdr:colOff>
      <xdr:row>21</xdr:row>
      <xdr:rowOff>29159</xdr:rowOff>
    </xdr:from>
    <xdr:to>
      <xdr:col>16</xdr:col>
      <xdr:colOff>213831</xdr:colOff>
      <xdr:row>22</xdr:row>
      <xdr:rowOff>116634</xdr:rowOff>
    </xdr:to>
    <xdr:sp macro="" textlink="">
      <xdr:nvSpPr>
        <xdr:cNvPr id="3937" name="Freeform 10707">
          <a:extLst>
            <a:ext uri="{FF2B5EF4-FFF2-40B4-BE49-F238E27FC236}">
              <a16:creationId xmlns:a16="http://schemas.microsoft.com/office/drawing/2014/main" id="{E79A3C1F-8032-4D7C-B46A-EBC590E9BA79}"/>
            </a:ext>
          </a:extLst>
        </xdr:cNvPr>
        <xdr:cNvSpPr>
          <a:spLocks/>
        </xdr:cNvSpPr>
      </xdr:nvSpPr>
      <xdr:spPr bwMode="auto">
        <a:xfrm>
          <a:off x="4519515" y="4218215"/>
          <a:ext cx="699801" cy="28186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16</xdr:col>
      <xdr:colOff>204106</xdr:colOff>
      <xdr:row>21</xdr:row>
      <xdr:rowOff>38877</xdr:rowOff>
    </xdr:from>
    <xdr:to>
      <xdr:col>18</xdr:col>
      <xdr:colOff>213831</xdr:colOff>
      <xdr:row>22</xdr:row>
      <xdr:rowOff>126352</xdr:rowOff>
    </xdr:to>
    <xdr:sp macro="" textlink="">
      <xdr:nvSpPr>
        <xdr:cNvPr id="3938" name="Freeform 10707">
          <a:extLst>
            <a:ext uri="{FF2B5EF4-FFF2-40B4-BE49-F238E27FC236}">
              <a16:creationId xmlns:a16="http://schemas.microsoft.com/office/drawing/2014/main" id="{16EEE099-C27D-48B3-8CFA-CCE12D865B4B}"/>
            </a:ext>
          </a:extLst>
        </xdr:cNvPr>
        <xdr:cNvSpPr>
          <a:spLocks/>
        </xdr:cNvSpPr>
      </xdr:nvSpPr>
      <xdr:spPr bwMode="auto">
        <a:xfrm>
          <a:off x="5209591" y="4227933"/>
          <a:ext cx="699801" cy="28186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18</xdr:col>
      <xdr:colOff>155511</xdr:colOff>
      <xdr:row>21</xdr:row>
      <xdr:rowOff>38878</xdr:rowOff>
    </xdr:from>
    <xdr:to>
      <xdr:col>20</xdr:col>
      <xdr:colOff>242986</xdr:colOff>
      <xdr:row>22</xdr:row>
      <xdr:rowOff>97194</xdr:rowOff>
    </xdr:to>
    <xdr:sp macro="" textlink="">
      <xdr:nvSpPr>
        <xdr:cNvPr id="3941" name="Freeform 10707">
          <a:extLst>
            <a:ext uri="{FF2B5EF4-FFF2-40B4-BE49-F238E27FC236}">
              <a16:creationId xmlns:a16="http://schemas.microsoft.com/office/drawing/2014/main" id="{DCEA8D3D-A70A-4B7D-ABDF-67F110636850}"/>
            </a:ext>
          </a:extLst>
        </xdr:cNvPr>
        <xdr:cNvSpPr>
          <a:spLocks/>
        </xdr:cNvSpPr>
      </xdr:nvSpPr>
      <xdr:spPr bwMode="auto">
        <a:xfrm>
          <a:off x="5851072" y="4227934"/>
          <a:ext cx="709516" cy="252704"/>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20</xdr:col>
      <xdr:colOff>194389</xdr:colOff>
      <xdr:row>21</xdr:row>
      <xdr:rowOff>19439</xdr:rowOff>
    </xdr:from>
    <xdr:to>
      <xdr:col>22</xdr:col>
      <xdr:colOff>262424</xdr:colOff>
      <xdr:row>22</xdr:row>
      <xdr:rowOff>58317</xdr:rowOff>
    </xdr:to>
    <xdr:sp macro="" textlink="">
      <xdr:nvSpPr>
        <xdr:cNvPr id="3942" name="Freeform 10707">
          <a:extLst>
            <a:ext uri="{FF2B5EF4-FFF2-40B4-BE49-F238E27FC236}">
              <a16:creationId xmlns:a16="http://schemas.microsoft.com/office/drawing/2014/main" id="{AD4EDB8D-9F53-4E78-8E41-6F1023F1507A}"/>
            </a:ext>
          </a:extLst>
        </xdr:cNvPr>
        <xdr:cNvSpPr>
          <a:spLocks/>
        </xdr:cNvSpPr>
      </xdr:nvSpPr>
      <xdr:spPr bwMode="auto">
        <a:xfrm>
          <a:off x="6511991" y="4208495"/>
          <a:ext cx="690076" cy="23326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22</xdr:col>
      <xdr:colOff>184668</xdr:colOff>
      <xdr:row>21</xdr:row>
      <xdr:rowOff>29158</xdr:rowOff>
    </xdr:from>
    <xdr:to>
      <xdr:col>24</xdr:col>
      <xdr:colOff>242984</xdr:colOff>
      <xdr:row>22</xdr:row>
      <xdr:rowOff>58317</xdr:rowOff>
    </xdr:to>
    <xdr:sp macro="" textlink="">
      <xdr:nvSpPr>
        <xdr:cNvPr id="3943" name="Freeform 10707">
          <a:extLst>
            <a:ext uri="{FF2B5EF4-FFF2-40B4-BE49-F238E27FC236}">
              <a16:creationId xmlns:a16="http://schemas.microsoft.com/office/drawing/2014/main" id="{481991DC-94B9-4C11-ABE1-868002C2934C}"/>
            </a:ext>
          </a:extLst>
        </xdr:cNvPr>
        <xdr:cNvSpPr>
          <a:spLocks/>
        </xdr:cNvSpPr>
      </xdr:nvSpPr>
      <xdr:spPr bwMode="auto">
        <a:xfrm>
          <a:off x="7124311" y="4218214"/>
          <a:ext cx="680357" cy="22354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24</xdr:col>
      <xdr:colOff>184668</xdr:colOff>
      <xdr:row>21</xdr:row>
      <xdr:rowOff>38878</xdr:rowOff>
    </xdr:from>
    <xdr:to>
      <xdr:col>26</xdr:col>
      <xdr:colOff>252705</xdr:colOff>
      <xdr:row>22</xdr:row>
      <xdr:rowOff>77753</xdr:rowOff>
    </xdr:to>
    <xdr:sp macro="" textlink="">
      <xdr:nvSpPr>
        <xdr:cNvPr id="3944" name="Freeform 10707">
          <a:extLst>
            <a:ext uri="{FF2B5EF4-FFF2-40B4-BE49-F238E27FC236}">
              <a16:creationId xmlns:a16="http://schemas.microsoft.com/office/drawing/2014/main" id="{8FBAA2C7-3AF7-4393-898A-4493C907BD8B}"/>
            </a:ext>
          </a:extLst>
        </xdr:cNvPr>
        <xdr:cNvSpPr>
          <a:spLocks/>
        </xdr:cNvSpPr>
      </xdr:nvSpPr>
      <xdr:spPr bwMode="auto">
        <a:xfrm>
          <a:off x="7746352" y="4227934"/>
          <a:ext cx="690077" cy="23326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26</xdr:col>
      <xdr:colOff>184670</xdr:colOff>
      <xdr:row>21</xdr:row>
      <xdr:rowOff>48597</xdr:rowOff>
    </xdr:from>
    <xdr:to>
      <xdr:col>28</xdr:col>
      <xdr:colOff>233267</xdr:colOff>
      <xdr:row>22</xdr:row>
      <xdr:rowOff>97194</xdr:rowOff>
    </xdr:to>
    <xdr:sp macro="" textlink="">
      <xdr:nvSpPr>
        <xdr:cNvPr id="3945" name="Freeform 10707">
          <a:extLst>
            <a:ext uri="{FF2B5EF4-FFF2-40B4-BE49-F238E27FC236}">
              <a16:creationId xmlns:a16="http://schemas.microsoft.com/office/drawing/2014/main" id="{03CCA0BE-362C-4343-908F-717E2DBD7B26}"/>
            </a:ext>
          </a:extLst>
        </xdr:cNvPr>
        <xdr:cNvSpPr>
          <a:spLocks/>
        </xdr:cNvSpPr>
      </xdr:nvSpPr>
      <xdr:spPr bwMode="auto">
        <a:xfrm>
          <a:off x="8368394" y="4237653"/>
          <a:ext cx="699796" cy="24298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10</xdr:col>
      <xdr:colOff>213826</xdr:colOff>
      <xdr:row>21</xdr:row>
      <xdr:rowOff>48597</xdr:rowOff>
    </xdr:from>
    <xdr:to>
      <xdr:col>12</xdr:col>
      <xdr:colOff>204108</xdr:colOff>
      <xdr:row>22</xdr:row>
      <xdr:rowOff>136071</xdr:rowOff>
    </xdr:to>
    <xdr:sp macro="" textlink="">
      <xdr:nvSpPr>
        <xdr:cNvPr id="3946" name="Freeform 10707">
          <a:extLst>
            <a:ext uri="{FF2B5EF4-FFF2-40B4-BE49-F238E27FC236}">
              <a16:creationId xmlns:a16="http://schemas.microsoft.com/office/drawing/2014/main" id="{BCD30A64-FD13-4781-96D4-008088F9AC7C}"/>
            </a:ext>
          </a:extLst>
        </xdr:cNvPr>
        <xdr:cNvSpPr>
          <a:spLocks/>
        </xdr:cNvSpPr>
      </xdr:nvSpPr>
      <xdr:spPr bwMode="auto">
        <a:xfrm>
          <a:off x="3294872" y="4237653"/>
          <a:ext cx="631762" cy="281862"/>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12</xdr:col>
      <xdr:colOff>155512</xdr:colOff>
      <xdr:row>21</xdr:row>
      <xdr:rowOff>48597</xdr:rowOff>
    </xdr:from>
    <xdr:to>
      <xdr:col>14</xdr:col>
      <xdr:colOff>233273</xdr:colOff>
      <xdr:row>22</xdr:row>
      <xdr:rowOff>106913</xdr:rowOff>
    </xdr:to>
    <xdr:sp macro="" textlink="">
      <xdr:nvSpPr>
        <xdr:cNvPr id="3947" name="Freeform 10707">
          <a:extLst>
            <a:ext uri="{FF2B5EF4-FFF2-40B4-BE49-F238E27FC236}">
              <a16:creationId xmlns:a16="http://schemas.microsoft.com/office/drawing/2014/main" id="{CE499EFE-3F28-44D7-A59E-7A2C89518B36}"/>
            </a:ext>
          </a:extLst>
        </xdr:cNvPr>
        <xdr:cNvSpPr>
          <a:spLocks/>
        </xdr:cNvSpPr>
      </xdr:nvSpPr>
      <xdr:spPr bwMode="auto">
        <a:xfrm>
          <a:off x="3878038" y="4237653"/>
          <a:ext cx="699801" cy="252704"/>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34</xdr:col>
      <xdr:colOff>106911</xdr:colOff>
      <xdr:row>21</xdr:row>
      <xdr:rowOff>9715</xdr:rowOff>
    </xdr:from>
    <xdr:to>
      <xdr:col>34</xdr:col>
      <xdr:colOff>248459</xdr:colOff>
      <xdr:row>21</xdr:row>
      <xdr:rowOff>183609</xdr:rowOff>
    </xdr:to>
    <xdr:sp macro="" textlink="">
      <xdr:nvSpPr>
        <xdr:cNvPr id="3948" name="6-Point Star 717">
          <a:extLst>
            <a:ext uri="{FF2B5EF4-FFF2-40B4-BE49-F238E27FC236}">
              <a16:creationId xmlns:a16="http://schemas.microsoft.com/office/drawing/2014/main" id="{C000860F-37FF-4909-8537-46729107B2DE}"/>
            </a:ext>
          </a:extLst>
        </xdr:cNvPr>
        <xdr:cNvSpPr/>
      </xdr:nvSpPr>
      <xdr:spPr>
        <a:xfrm>
          <a:off x="10837115" y="4198771"/>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36</xdr:col>
      <xdr:colOff>126348</xdr:colOff>
      <xdr:row>20</xdr:row>
      <xdr:rowOff>194385</xdr:rowOff>
    </xdr:from>
    <xdr:to>
      <xdr:col>36</xdr:col>
      <xdr:colOff>267896</xdr:colOff>
      <xdr:row>21</xdr:row>
      <xdr:rowOff>173891</xdr:rowOff>
    </xdr:to>
    <xdr:sp macro="" textlink="">
      <xdr:nvSpPr>
        <xdr:cNvPr id="3949" name="6-Point Star 717">
          <a:extLst>
            <a:ext uri="{FF2B5EF4-FFF2-40B4-BE49-F238E27FC236}">
              <a16:creationId xmlns:a16="http://schemas.microsoft.com/office/drawing/2014/main" id="{D18CFDFB-C753-4DB2-B808-B66921367621}"/>
            </a:ext>
          </a:extLst>
        </xdr:cNvPr>
        <xdr:cNvSpPr/>
      </xdr:nvSpPr>
      <xdr:spPr>
        <a:xfrm>
          <a:off x="11488312" y="4189053"/>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87473</xdr:colOff>
      <xdr:row>20</xdr:row>
      <xdr:rowOff>165226</xdr:rowOff>
    </xdr:from>
    <xdr:to>
      <xdr:col>38</xdr:col>
      <xdr:colOff>229021</xdr:colOff>
      <xdr:row>21</xdr:row>
      <xdr:rowOff>144732</xdr:rowOff>
    </xdr:to>
    <xdr:sp macro="" textlink="">
      <xdr:nvSpPr>
        <xdr:cNvPr id="3950" name="6-Point Star 717">
          <a:extLst>
            <a:ext uri="{FF2B5EF4-FFF2-40B4-BE49-F238E27FC236}">
              <a16:creationId xmlns:a16="http://schemas.microsoft.com/office/drawing/2014/main" id="{5384621D-C564-40D7-9F85-4E2191BCDA9F}"/>
            </a:ext>
          </a:extLst>
        </xdr:cNvPr>
        <xdr:cNvSpPr/>
      </xdr:nvSpPr>
      <xdr:spPr>
        <a:xfrm>
          <a:off x="12110356" y="4159894"/>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20</xdr:col>
      <xdr:colOff>97191</xdr:colOff>
      <xdr:row>20</xdr:row>
      <xdr:rowOff>174946</xdr:rowOff>
    </xdr:from>
    <xdr:to>
      <xdr:col>20</xdr:col>
      <xdr:colOff>238739</xdr:colOff>
      <xdr:row>21</xdr:row>
      <xdr:rowOff>154452</xdr:rowOff>
    </xdr:to>
    <xdr:sp macro="" textlink="">
      <xdr:nvSpPr>
        <xdr:cNvPr id="3951" name="6-Point Star 717">
          <a:extLst>
            <a:ext uri="{FF2B5EF4-FFF2-40B4-BE49-F238E27FC236}">
              <a16:creationId xmlns:a16="http://schemas.microsoft.com/office/drawing/2014/main" id="{15788B5C-AAD1-40E2-94E5-23AF6DC67F01}"/>
            </a:ext>
          </a:extLst>
        </xdr:cNvPr>
        <xdr:cNvSpPr/>
      </xdr:nvSpPr>
      <xdr:spPr>
        <a:xfrm>
          <a:off x="6414793" y="4169614"/>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87472</xdr:colOff>
      <xdr:row>20</xdr:row>
      <xdr:rowOff>155505</xdr:rowOff>
    </xdr:from>
    <xdr:to>
      <xdr:col>18</xdr:col>
      <xdr:colOff>229020</xdr:colOff>
      <xdr:row>21</xdr:row>
      <xdr:rowOff>135011</xdr:rowOff>
    </xdr:to>
    <xdr:sp macro="" textlink="">
      <xdr:nvSpPr>
        <xdr:cNvPr id="3952" name="6-Point Star 717">
          <a:extLst>
            <a:ext uri="{FF2B5EF4-FFF2-40B4-BE49-F238E27FC236}">
              <a16:creationId xmlns:a16="http://schemas.microsoft.com/office/drawing/2014/main" id="{1FFD7016-8084-46B0-9BA4-202ED52B844E}"/>
            </a:ext>
          </a:extLst>
        </xdr:cNvPr>
        <xdr:cNvSpPr/>
      </xdr:nvSpPr>
      <xdr:spPr>
        <a:xfrm>
          <a:off x="5783033" y="4150173"/>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16</xdr:col>
      <xdr:colOff>106912</xdr:colOff>
      <xdr:row>20</xdr:row>
      <xdr:rowOff>155505</xdr:rowOff>
    </xdr:from>
    <xdr:to>
      <xdr:col>16</xdr:col>
      <xdr:colOff>248460</xdr:colOff>
      <xdr:row>21</xdr:row>
      <xdr:rowOff>135011</xdr:rowOff>
    </xdr:to>
    <xdr:sp macro="" textlink="">
      <xdr:nvSpPr>
        <xdr:cNvPr id="3953" name="6-Point Star 717">
          <a:extLst>
            <a:ext uri="{FF2B5EF4-FFF2-40B4-BE49-F238E27FC236}">
              <a16:creationId xmlns:a16="http://schemas.microsoft.com/office/drawing/2014/main" id="{F34B9686-FD5C-44FB-B7D8-C7ABFADD9BB7}"/>
            </a:ext>
          </a:extLst>
        </xdr:cNvPr>
        <xdr:cNvSpPr/>
      </xdr:nvSpPr>
      <xdr:spPr>
        <a:xfrm>
          <a:off x="5112397" y="4150173"/>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184668</xdr:colOff>
      <xdr:row>21</xdr:row>
      <xdr:rowOff>9720</xdr:rowOff>
    </xdr:from>
    <xdr:to>
      <xdr:col>4</xdr:col>
      <xdr:colOff>204109</xdr:colOff>
      <xdr:row>22</xdr:row>
      <xdr:rowOff>97193</xdr:rowOff>
    </xdr:to>
    <xdr:sp macro="" textlink="">
      <xdr:nvSpPr>
        <xdr:cNvPr id="3954" name="Freeform 10707">
          <a:extLst>
            <a:ext uri="{FF2B5EF4-FFF2-40B4-BE49-F238E27FC236}">
              <a16:creationId xmlns:a16="http://schemas.microsoft.com/office/drawing/2014/main" id="{3EB1CD3C-2E87-492F-BF2B-39C508A04072}"/>
            </a:ext>
          </a:extLst>
        </xdr:cNvPr>
        <xdr:cNvSpPr>
          <a:spLocks/>
        </xdr:cNvSpPr>
      </xdr:nvSpPr>
      <xdr:spPr bwMode="auto">
        <a:xfrm>
          <a:off x="573444" y="4198776"/>
          <a:ext cx="719236" cy="281861"/>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4</xdr:col>
      <xdr:colOff>184668</xdr:colOff>
      <xdr:row>21</xdr:row>
      <xdr:rowOff>57539</xdr:rowOff>
    </xdr:from>
    <xdr:to>
      <xdr:col>6</xdr:col>
      <xdr:colOff>233267</xdr:colOff>
      <xdr:row>22</xdr:row>
      <xdr:rowOff>106136</xdr:rowOff>
    </xdr:to>
    <xdr:sp macro="" textlink="">
      <xdr:nvSpPr>
        <xdr:cNvPr id="3955" name="Freeform 10707">
          <a:extLst>
            <a:ext uri="{FF2B5EF4-FFF2-40B4-BE49-F238E27FC236}">
              <a16:creationId xmlns:a16="http://schemas.microsoft.com/office/drawing/2014/main" id="{858F2BDB-5DEF-4C20-A785-0F4D3E30FAC3}"/>
            </a:ext>
          </a:extLst>
        </xdr:cNvPr>
        <xdr:cNvSpPr>
          <a:spLocks/>
        </xdr:cNvSpPr>
      </xdr:nvSpPr>
      <xdr:spPr bwMode="auto">
        <a:xfrm>
          <a:off x="1280043" y="4181864"/>
          <a:ext cx="677249" cy="23909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6</xdr:col>
      <xdr:colOff>155511</xdr:colOff>
      <xdr:row>21</xdr:row>
      <xdr:rowOff>48597</xdr:rowOff>
    </xdr:from>
    <xdr:to>
      <xdr:col>8</xdr:col>
      <xdr:colOff>262424</xdr:colOff>
      <xdr:row>22</xdr:row>
      <xdr:rowOff>136071</xdr:rowOff>
    </xdr:to>
    <xdr:sp macro="" textlink="">
      <xdr:nvSpPr>
        <xdr:cNvPr id="3956" name="Freeform 10707">
          <a:extLst>
            <a:ext uri="{FF2B5EF4-FFF2-40B4-BE49-F238E27FC236}">
              <a16:creationId xmlns:a16="http://schemas.microsoft.com/office/drawing/2014/main" id="{D9512D38-053E-45FE-9301-DA6D9FE87D7F}"/>
            </a:ext>
          </a:extLst>
        </xdr:cNvPr>
        <xdr:cNvSpPr>
          <a:spLocks/>
        </xdr:cNvSpPr>
      </xdr:nvSpPr>
      <xdr:spPr bwMode="auto">
        <a:xfrm>
          <a:off x="1866123" y="4237653"/>
          <a:ext cx="758112" cy="281862"/>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8</xdr:col>
      <xdr:colOff>184668</xdr:colOff>
      <xdr:row>21</xdr:row>
      <xdr:rowOff>58315</xdr:rowOff>
    </xdr:from>
    <xdr:to>
      <xdr:col>10</xdr:col>
      <xdr:colOff>204107</xdr:colOff>
      <xdr:row>22</xdr:row>
      <xdr:rowOff>136071</xdr:rowOff>
    </xdr:to>
    <xdr:sp macro="" textlink="">
      <xdr:nvSpPr>
        <xdr:cNvPr id="3957" name="Freeform 10707">
          <a:extLst>
            <a:ext uri="{FF2B5EF4-FFF2-40B4-BE49-F238E27FC236}">
              <a16:creationId xmlns:a16="http://schemas.microsoft.com/office/drawing/2014/main" id="{F481C979-37FE-48B7-BCA1-F5DA03F293E2}"/>
            </a:ext>
          </a:extLst>
        </xdr:cNvPr>
        <xdr:cNvSpPr>
          <a:spLocks/>
        </xdr:cNvSpPr>
      </xdr:nvSpPr>
      <xdr:spPr bwMode="auto">
        <a:xfrm>
          <a:off x="2546479" y="4247371"/>
          <a:ext cx="738674" cy="272144"/>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22</xdr:col>
      <xdr:colOff>106909</xdr:colOff>
      <xdr:row>20</xdr:row>
      <xdr:rowOff>155508</xdr:rowOff>
    </xdr:from>
    <xdr:to>
      <xdr:col>22</xdr:col>
      <xdr:colOff>248457</xdr:colOff>
      <xdr:row>21</xdr:row>
      <xdr:rowOff>135014</xdr:rowOff>
    </xdr:to>
    <xdr:sp macro="" textlink="">
      <xdr:nvSpPr>
        <xdr:cNvPr id="3958" name="6-Point Star 717">
          <a:extLst>
            <a:ext uri="{FF2B5EF4-FFF2-40B4-BE49-F238E27FC236}">
              <a16:creationId xmlns:a16="http://schemas.microsoft.com/office/drawing/2014/main" id="{1A2CB496-B440-428B-9254-6B22457B48A5}"/>
            </a:ext>
          </a:extLst>
        </xdr:cNvPr>
        <xdr:cNvSpPr/>
      </xdr:nvSpPr>
      <xdr:spPr>
        <a:xfrm>
          <a:off x="7046552" y="4150176"/>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24</xdr:col>
      <xdr:colOff>97190</xdr:colOff>
      <xdr:row>20</xdr:row>
      <xdr:rowOff>155517</xdr:rowOff>
    </xdr:from>
    <xdr:to>
      <xdr:col>24</xdr:col>
      <xdr:colOff>238738</xdr:colOff>
      <xdr:row>21</xdr:row>
      <xdr:rowOff>135023</xdr:rowOff>
    </xdr:to>
    <xdr:sp macro="" textlink="">
      <xdr:nvSpPr>
        <xdr:cNvPr id="3959" name="6-Point Star 717">
          <a:extLst>
            <a:ext uri="{FF2B5EF4-FFF2-40B4-BE49-F238E27FC236}">
              <a16:creationId xmlns:a16="http://schemas.microsoft.com/office/drawing/2014/main" id="{2107396C-FAB7-4D1B-BFFB-F0C1D4A320C5}"/>
            </a:ext>
          </a:extLst>
        </xdr:cNvPr>
        <xdr:cNvSpPr/>
      </xdr:nvSpPr>
      <xdr:spPr>
        <a:xfrm>
          <a:off x="7658874" y="4150185"/>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77753</xdr:colOff>
      <xdr:row>20</xdr:row>
      <xdr:rowOff>165226</xdr:rowOff>
    </xdr:from>
    <xdr:to>
      <xdr:col>26</xdr:col>
      <xdr:colOff>219301</xdr:colOff>
      <xdr:row>21</xdr:row>
      <xdr:rowOff>144732</xdr:rowOff>
    </xdr:to>
    <xdr:sp macro="" textlink="">
      <xdr:nvSpPr>
        <xdr:cNvPr id="3960" name="6-Point Star 717">
          <a:extLst>
            <a:ext uri="{FF2B5EF4-FFF2-40B4-BE49-F238E27FC236}">
              <a16:creationId xmlns:a16="http://schemas.microsoft.com/office/drawing/2014/main" id="{3041DBA0-256C-4640-9ABB-45C7D2D2A8C2}"/>
            </a:ext>
          </a:extLst>
        </xdr:cNvPr>
        <xdr:cNvSpPr/>
      </xdr:nvSpPr>
      <xdr:spPr>
        <a:xfrm>
          <a:off x="8261477" y="4159894"/>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97195</xdr:colOff>
      <xdr:row>76</xdr:row>
      <xdr:rowOff>165227</xdr:rowOff>
    </xdr:from>
    <xdr:to>
      <xdr:col>26</xdr:col>
      <xdr:colOff>238743</xdr:colOff>
      <xdr:row>77</xdr:row>
      <xdr:rowOff>144734</xdr:rowOff>
    </xdr:to>
    <xdr:sp macro="" textlink="">
      <xdr:nvSpPr>
        <xdr:cNvPr id="3961" name="6-Point Star 717">
          <a:extLst>
            <a:ext uri="{FF2B5EF4-FFF2-40B4-BE49-F238E27FC236}">
              <a16:creationId xmlns:a16="http://schemas.microsoft.com/office/drawing/2014/main" id="{5C8909C0-0300-473F-B131-F8D38716DCAD}"/>
            </a:ext>
          </a:extLst>
        </xdr:cNvPr>
        <xdr:cNvSpPr/>
      </xdr:nvSpPr>
      <xdr:spPr>
        <a:xfrm>
          <a:off x="8280919" y="15521860"/>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28</xdr:col>
      <xdr:colOff>97194</xdr:colOff>
      <xdr:row>76</xdr:row>
      <xdr:rowOff>136070</xdr:rowOff>
    </xdr:from>
    <xdr:to>
      <xdr:col>28</xdr:col>
      <xdr:colOff>238742</xdr:colOff>
      <xdr:row>77</xdr:row>
      <xdr:rowOff>115577</xdr:rowOff>
    </xdr:to>
    <xdr:sp macro="" textlink="">
      <xdr:nvSpPr>
        <xdr:cNvPr id="3962" name="6-Point Star 717">
          <a:extLst>
            <a:ext uri="{FF2B5EF4-FFF2-40B4-BE49-F238E27FC236}">
              <a16:creationId xmlns:a16="http://schemas.microsoft.com/office/drawing/2014/main" id="{9E23E5AF-AB22-4328-AE8C-C176853C4387}"/>
            </a:ext>
          </a:extLst>
        </xdr:cNvPr>
        <xdr:cNvSpPr/>
      </xdr:nvSpPr>
      <xdr:spPr>
        <a:xfrm>
          <a:off x="8932117" y="15492703"/>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32</xdr:col>
      <xdr:colOff>97195</xdr:colOff>
      <xdr:row>76</xdr:row>
      <xdr:rowOff>174948</xdr:rowOff>
    </xdr:from>
    <xdr:to>
      <xdr:col>32</xdr:col>
      <xdr:colOff>238743</xdr:colOff>
      <xdr:row>77</xdr:row>
      <xdr:rowOff>154455</xdr:rowOff>
    </xdr:to>
    <xdr:sp macro="" textlink="">
      <xdr:nvSpPr>
        <xdr:cNvPr id="3963" name="6-Point Star 717">
          <a:extLst>
            <a:ext uri="{FF2B5EF4-FFF2-40B4-BE49-F238E27FC236}">
              <a16:creationId xmlns:a16="http://schemas.microsoft.com/office/drawing/2014/main" id="{49CF2529-F84F-4CDD-8415-B36147237521}"/>
            </a:ext>
          </a:extLst>
        </xdr:cNvPr>
        <xdr:cNvSpPr/>
      </xdr:nvSpPr>
      <xdr:spPr>
        <a:xfrm>
          <a:off x="10205358" y="15531581"/>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24</xdr:col>
      <xdr:colOff>97192</xdr:colOff>
      <xdr:row>76</xdr:row>
      <xdr:rowOff>184665</xdr:rowOff>
    </xdr:from>
    <xdr:to>
      <xdr:col>24</xdr:col>
      <xdr:colOff>238740</xdr:colOff>
      <xdr:row>77</xdr:row>
      <xdr:rowOff>164172</xdr:rowOff>
    </xdr:to>
    <xdr:sp macro="" textlink="">
      <xdr:nvSpPr>
        <xdr:cNvPr id="3964" name="6-Point Star 717">
          <a:extLst>
            <a:ext uri="{FF2B5EF4-FFF2-40B4-BE49-F238E27FC236}">
              <a16:creationId xmlns:a16="http://schemas.microsoft.com/office/drawing/2014/main" id="{0DB51A3A-EF15-46AE-A9B3-A2BBFAE5FFDB}"/>
            </a:ext>
          </a:extLst>
        </xdr:cNvPr>
        <xdr:cNvSpPr/>
      </xdr:nvSpPr>
      <xdr:spPr>
        <a:xfrm>
          <a:off x="7658876" y="15541298"/>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20</xdr:col>
      <xdr:colOff>116631</xdr:colOff>
      <xdr:row>76</xdr:row>
      <xdr:rowOff>145791</xdr:rowOff>
    </xdr:from>
    <xdr:to>
      <xdr:col>20</xdr:col>
      <xdr:colOff>258179</xdr:colOff>
      <xdr:row>77</xdr:row>
      <xdr:rowOff>125298</xdr:rowOff>
    </xdr:to>
    <xdr:sp macro="" textlink="">
      <xdr:nvSpPr>
        <xdr:cNvPr id="3965" name="6-Point Star 717">
          <a:extLst>
            <a:ext uri="{FF2B5EF4-FFF2-40B4-BE49-F238E27FC236}">
              <a16:creationId xmlns:a16="http://schemas.microsoft.com/office/drawing/2014/main" id="{77633BEB-52BC-4F8D-90BA-97FE73C3A2CE}"/>
            </a:ext>
          </a:extLst>
        </xdr:cNvPr>
        <xdr:cNvSpPr/>
      </xdr:nvSpPr>
      <xdr:spPr>
        <a:xfrm>
          <a:off x="6434233" y="15502424"/>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97194</xdr:colOff>
      <xdr:row>76</xdr:row>
      <xdr:rowOff>155511</xdr:rowOff>
    </xdr:from>
    <xdr:to>
      <xdr:col>18</xdr:col>
      <xdr:colOff>238742</xdr:colOff>
      <xdr:row>77</xdr:row>
      <xdr:rowOff>135018</xdr:rowOff>
    </xdr:to>
    <xdr:sp macro="" textlink="">
      <xdr:nvSpPr>
        <xdr:cNvPr id="3966" name="6-Point Star 717">
          <a:extLst>
            <a:ext uri="{FF2B5EF4-FFF2-40B4-BE49-F238E27FC236}">
              <a16:creationId xmlns:a16="http://schemas.microsoft.com/office/drawing/2014/main" id="{1ED08CE3-EF22-4901-B17C-8AD1CE9D00DD}"/>
            </a:ext>
          </a:extLst>
        </xdr:cNvPr>
        <xdr:cNvSpPr/>
      </xdr:nvSpPr>
      <xdr:spPr>
        <a:xfrm>
          <a:off x="5792755" y="15512144"/>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16</xdr:col>
      <xdr:colOff>126352</xdr:colOff>
      <xdr:row>76</xdr:row>
      <xdr:rowOff>174948</xdr:rowOff>
    </xdr:from>
    <xdr:to>
      <xdr:col>16</xdr:col>
      <xdr:colOff>267900</xdr:colOff>
      <xdr:row>77</xdr:row>
      <xdr:rowOff>154455</xdr:rowOff>
    </xdr:to>
    <xdr:sp macro="" textlink="">
      <xdr:nvSpPr>
        <xdr:cNvPr id="3967" name="6-Point Star 717">
          <a:extLst>
            <a:ext uri="{FF2B5EF4-FFF2-40B4-BE49-F238E27FC236}">
              <a16:creationId xmlns:a16="http://schemas.microsoft.com/office/drawing/2014/main" id="{8F4D11FD-E165-4CBD-BFE0-DCC23F4EA90A}"/>
            </a:ext>
          </a:extLst>
        </xdr:cNvPr>
        <xdr:cNvSpPr/>
      </xdr:nvSpPr>
      <xdr:spPr>
        <a:xfrm>
          <a:off x="5131837" y="15531581"/>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87474</xdr:colOff>
      <xdr:row>76</xdr:row>
      <xdr:rowOff>126740</xdr:rowOff>
    </xdr:from>
    <xdr:to>
      <xdr:col>22</xdr:col>
      <xdr:colOff>229022</xdr:colOff>
      <xdr:row>77</xdr:row>
      <xdr:rowOff>106247</xdr:rowOff>
    </xdr:to>
    <xdr:sp macro="" textlink="">
      <xdr:nvSpPr>
        <xdr:cNvPr id="3968" name="6-Point Star 717">
          <a:extLst>
            <a:ext uri="{FF2B5EF4-FFF2-40B4-BE49-F238E27FC236}">
              <a16:creationId xmlns:a16="http://schemas.microsoft.com/office/drawing/2014/main" id="{B77972F3-A933-4011-85FD-CD27F792B08A}"/>
            </a:ext>
          </a:extLst>
        </xdr:cNvPr>
        <xdr:cNvSpPr/>
      </xdr:nvSpPr>
      <xdr:spPr>
        <a:xfrm>
          <a:off x="7088349" y="15271490"/>
          <a:ext cx="141548" cy="170007"/>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87862</xdr:colOff>
      <xdr:row>76</xdr:row>
      <xdr:rowOff>152400</xdr:rowOff>
    </xdr:from>
    <xdr:to>
      <xdr:col>30</xdr:col>
      <xdr:colOff>257176</xdr:colOff>
      <xdr:row>77</xdr:row>
      <xdr:rowOff>155512</xdr:rowOff>
    </xdr:to>
    <xdr:sp macro="" textlink="">
      <xdr:nvSpPr>
        <xdr:cNvPr id="3969" name="6-Point Star 717">
          <a:extLst>
            <a:ext uri="{FF2B5EF4-FFF2-40B4-BE49-F238E27FC236}">
              <a16:creationId xmlns:a16="http://schemas.microsoft.com/office/drawing/2014/main" id="{81B85AA6-3374-4576-9AC7-79B4B9FA4543}"/>
            </a:ext>
          </a:extLst>
        </xdr:cNvPr>
        <xdr:cNvSpPr/>
      </xdr:nvSpPr>
      <xdr:spPr>
        <a:xfrm flipV="1">
          <a:off x="9631912" y="15297150"/>
          <a:ext cx="169314" cy="193612"/>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126351</xdr:colOff>
      <xdr:row>77</xdr:row>
      <xdr:rowOff>9717</xdr:rowOff>
    </xdr:from>
    <xdr:to>
      <xdr:col>14</xdr:col>
      <xdr:colOff>267899</xdr:colOff>
      <xdr:row>77</xdr:row>
      <xdr:rowOff>183611</xdr:rowOff>
    </xdr:to>
    <xdr:sp macro="" textlink="">
      <xdr:nvSpPr>
        <xdr:cNvPr id="3970" name="6-Point Star 717">
          <a:extLst>
            <a:ext uri="{FF2B5EF4-FFF2-40B4-BE49-F238E27FC236}">
              <a16:creationId xmlns:a16="http://schemas.microsoft.com/office/drawing/2014/main" id="{B59D6DD0-5702-4589-97A7-B59B162072F2}"/>
            </a:ext>
          </a:extLst>
        </xdr:cNvPr>
        <xdr:cNvSpPr/>
      </xdr:nvSpPr>
      <xdr:spPr>
        <a:xfrm>
          <a:off x="4470917" y="15560737"/>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165230</xdr:colOff>
      <xdr:row>77</xdr:row>
      <xdr:rowOff>29157</xdr:rowOff>
    </xdr:from>
    <xdr:to>
      <xdr:col>36</xdr:col>
      <xdr:colOff>223541</xdr:colOff>
      <xdr:row>78</xdr:row>
      <xdr:rowOff>48596</xdr:rowOff>
    </xdr:to>
    <xdr:sp macro="" textlink="">
      <xdr:nvSpPr>
        <xdr:cNvPr id="3971" name="Freeform 10707">
          <a:extLst>
            <a:ext uri="{FF2B5EF4-FFF2-40B4-BE49-F238E27FC236}">
              <a16:creationId xmlns:a16="http://schemas.microsoft.com/office/drawing/2014/main" id="{C71A4C7C-1980-48B8-B0DC-DAE4F8CBCF60}"/>
            </a:ext>
          </a:extLst>
        </xdr:cNvPr>
        <xdr:cNvSpPr>
          <a:spLocks/>
        </xdr:cNvSpPr>
      </xdr:nvSpPr>
      <xdr:spPr bwMode="auto">
        <a:xfrm>
          <a:off x="10895434" y="15580177"/>
          <a:ext cx="690071" cy="21382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36</xdr:col>
      <xdr:colOff>194388</xdr:colOff>
      <xdr:row>77</xdr:row>
      <xdr:rowOff>19438</xdr:rowOff>
    </xdr:from>
    <xdr:to>
      <xdr:col>38</xdr:col>
      <xdr:colOff>223540</xdr:colOff>
      <xdr:row>78</xdr:row>
      <xdr:rowOff>58316</xdr:rowOff>
    </xdr:to>
    <xdr:sp macro="" textlink="">
      <xdr:nvSpPr>
        <xdr:cNvPr id="3972" name="Freeform 10707">
          <a:extLst>
            <a:ext uri="{FF2B5EF4-FFF2-40B4-BE49-F238E27FC236}">
              <a16:creationId xmlns:a16="http://schemas.microsoft.com/office/drawing/2014/main" id="{F407B183-4713-48EF-9BF0-5E949BA9E1A1}"/>
            </a:ext>
          </a:extLst>
        </xdr:cNvPr>
        <xdr:cNvSpPr>
          <a:spLocks/>
        </xdr:cNvSpPr>
      </xdr:nvSpPr>
      <xdr:spPr bwMode="auto">
        <a:xfrm>
          <a:off x="11556352" y="15570458"/>
          <a:ext cx="690071" cy="23326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38</xdr:col>
      <xdr:colOff>231321</xdr:colOff>
      <xdr:row>77</xdr:row>
      <xdr:rowOff>57150</xdr:rowOff>
    </xdr:from>
    <xdr:to>
      <xdr:col>40</xdr:col>
      <xdr:colOff>142875</xdr:colOff>
      <xdr:row>78</xdr:row>
      <xdr:rowOff>95250</xdr:rowOff>
    </xdr:to>
    <xdr:sp macro="" textlink="">
      <xdr:nvSpPr>
        <xdr:cNvPr id="3973" name="Freeform 10707">
          <a:extLst>
            <a:ext uri="{FF2B5EF4-FFF2-40B4-BE49-F238E27FC236}">
              <a16:creationId xmlns:a16="http://schemas.microsoft.com/office/drawing/2014/main" id="{9C6D96E9-AA9D-419A-8CB2-F0CEF6CA88D3}"/>
            </a:ext>
          </a:extLst>
        </xdr:cNvPr>
        <xdr:cNvSpPr>
          <a:spLocks/>
        </xdr:cNvSpPr>
      </xdr:nvSpPr>
      <xdr:spPr bwMode="auto">
        <a:xfrm>
          <a:off x="12366171" y="15392400"/>
          <a:ext cx="568779" cy="2286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40</xdr:col>
      <xdr:colOff>222767</xdr:colOff>
      <xdr:row>77</xdr:row>
      <xdr:rowOff>28575</xdr:rowOff>
    </xdr:from>
    <xdr:to>
      <xdr:col>42</xdr:col>
      <xdr:colOff>152400</xdr:colOff>
      <xdr:row>78</xdr:row>
      <xdr:rowOff>77172</xdr:rowOff>
    </xdr:to>
    <xdr:sp macro="" textlink="">
      <xdr:nvSpPr>
        <xdr:cNvPr id="3974" name="Freeform 10707">
          <a:extLst>
            <a:ext uri="{FF2B5EF4-FFF2-40B4-BE49-F238E27FC236}">
              <a16:creationId xmlns:a16="http://schemas.microsoft.com/office/drawing/2014/main" id="{EA79022B-A514-4441-9C2F-A56629E2CCEF}"/>
            </a:ext>
          </a:extLst>
        </xdr:cNvPr>
        <xdr:cNvSpPr>
          <a:spLocks/>
        </xdr:cNvSpPr>
      </xdr:nvSpPr>
      <xdr:spPr bwMode="auto">
        <a:xfrm>
          <a:off x="13014842" y="15363825"/>
          <a:ext cx="529708" cy="23909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42</xdr:col>
      <xdr:colOff>213632</xdr:colOff>
      <xdr:row>77</xdr:row>
      <xdr:rowOff>47625</xdr:rowOff>
    </xdr:from>
    <xdr:to>
      <xdr:col>44</xdr:col>
      <xdr:colOff>161925</xdr:colOff>
      <xdr:row>78</xdr:row>
      <xdr:rowOff>104775</xdr:rowOff>
    </xdr:to>
    <xdr:sp macro="" textlink="">
      <xdr:nvSpPr>
        <xdr:cNvPr id="3975" name="Freeform 10707">
          <a:extLst>
            <a:ext uri="{FF2B5EF4-FFF2-40B4-BE49-F238E27FC236}">
              <a16:creationId xmlns:a16="http://schemas.microsoft.com/office/drawing/2014/main" id="{A4D9AA60-CBE9-4246-B7F6-998A4717B1D9}"/>
            </a:ext>
          </a:extLst>
        </xdr:cNvPr>
        <xdr:cNvSpPr>
          <a:spLocks/>
        </xdr:cNvSpPr>
      </xdr:nvSpPr>
      <xdr:spPr bwMode="auto">
        <a:xfrm>
          <a:off x="13605782" y="15382875"/>
          <a:ext cx="624568" cy="24765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44</xdr:col>
      <xdr:colOff>252705</xdr:colOff>
      <xdr:row>77</xdr:row>
      <xdr:rowOff>9719</xdr:rowOff>
    </xdr:from>
    <xdr:to>
      <xdr:col>47</xdr:col>
      <xdr:colOff>48592</xdr:colOff>
      <xdr:row>78</xdr:row>
      <xdr:rowOff>106912</xdr:rowOff>
    </xdr:to>
    <xdr:sp macro="" textlink="">
      <xdr:nvSpPr>
        <xdr:cNvPr id="3976" name="Freeform 10707">
          <a:extLst>
            <a:ext uri="{FF2B5EF4-FFF2-40B4-BE49-F238E27FC236}">
              <a16:creationId xmlns:a16="http://schemas.microsoft.com/office/drawing/2014/main" id="{6C57086C-0575-453E-B52B-C0C76A705C0C}"/>
            </a:ext>
          </a:extLst>
        </xdr:cNvPr>
        <xdr:cNvSpPr>
          <a:spLocks/>
        </xdr:cNvSpPr>
      </xdr:nvSpPr>
      <xdr:spPr bwMode="auto">
        <a:xfrm>
          <a:off x="14190307" y="15560739"/>
          <a:ext cx="690071" cy="291581"/>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0</xdr:col>
      <xdr:colOff>0</xdr:colOff>
      <xdr:row>85</xdr:row>
      <xdr:rowOff>58317</xdr:rowOff>
    </xdr:from>
    <xdr:to>
      <xdr:col>2</xdr:col>
      <xdr:colOff>223545</xdr:colOff>
      <xdr:row>86</xdr:row>
      <xdr:rowOff>87474</xdr:rowOff>
    </xdr:to>
    <xdr:sp macro="" textlink="">
      <xdr:nvSpPr>
        <xdr:cNvPr id="3977" name="Freeform 10707">
          <a:extLst>
            <a:ext uri="{FF2B5EF4-FFF2-40B4-BE49-F238E27FC236}">
              <a16:creationId xmlns:a16="http://schemas.microsoft.com/office/drawing/2014/main" id="{ACCA846C-BD2A-4078-AFD2-E856BDFAC28A}"/>
            </a:ext>
          </a:extLst>
        </xdr:cNvPr>
        <xdr:cNvSpPr>
          <a:spLocks/>
        </xdr:cNvSpPr>
      </xdr:nvSpPr>
      <xdr:spPr bwMode="auto">
        <a:xfrm>
          <a:off x="0" y="17222756"/>
          <a:ext cx="612321" cy="22354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xdr:col>
      <xdr:colOff>213827</xdr:colOff>
      <xdr:row>85</xdr:row>
      <xdr:rowOff>77755</xdr:rowOff>
    </xdr:from>
    <xdr:to>
      <xdr:col>4</xdr:col>
      <xdr:colOff>184670</xdr:colOff>
      <xdr:row>86</xdr:row>
      <xdr:rowOff>116631</xdr:rowOff>
    </xdr:to>
    <xdr:sp macro="" textlink="">
      <xdr:nvSpPr>
        <xdr:cNvPr id="3978" name="Freeform 10707">
          <a:extLst>
            <a:ext uri="{FF2B5EF4-FFF2-40B4-BE49-F238E27FC236}">
              <a16:creationId xmlns:a16="http://schemas.microsoft.com/office/drawing/2014/main" id="{A7674033-32CE-4E51-AF9B-7852F95C6441}"/>
            </a:ext>
          </a:extLst>
        </xdr:cNvPr>
        <xdr:cNvSpPr>
          <a:spLocks/>
        </xdr:cNvSpPr>
      </xdr:nvSpPr>
      <xdr:spPr bwMode="auto">
        <a:xfrm>
          <a:off x="602603" y="17242194"/>
          <a:ext cx="670638" cy="233264"/>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xdr:col>
      <xdr:colOff>155511</xdr:colOff>
      <xdr:row>85</xdr:row>
      <xdr:rowOff>48597</xdr:rowOff>
    </xdr:from>
    <xdr:to>
      <xdr:col>6</xdr:col>
      <xdr:colOff>204108</xdr:colOff>
      <xdr:row>86</xdr:row>
      <xdr:rowOff>106912</xdr:rowOff>
    </xdr:to>
    <xdr:sp macro="" textlink="">
      <xdr:nvSpPr>
        <xdr:cNvPr id="3979" name="Freeform 10707">
          <a:extLst>
            <a:ext uri="{FF2B5EF4-FFF2-40B4-BE49-F238E27FC236}">
              <a16:creationId xmlns:a16="http://schemas.microsoft.com/office/drawing/2014/main" id="{0D66739E-2CA8-44D2-AE49-E0D047295FAB}"/>
            </a:ext>
          </a:extLst>
        </xdr:cNvPr>
        <xdr:cNvSpPr>
          <a:spLocks/>
        </xdr:cNvSpPr>
      </xdr:nvSpPr>
      <xdr:spPr bwMode="auto">
        <a:xfrm>
          <a:off x="1244082" y="17213036"/>
          <a:ext cx="670638" cy="25270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32</xdr:col>
      <xdr:colOff>194388</xdr:colOff>
      <xdr:row>13</xdr:row>
      <xdr:rowOff>58316</xdr:rowOff>
    </xdr:from>
    <xdr:to>
      <xdr:col>34</xdr:col>
      <xdr:colOff>213822</xdr:colOff>
      <xdr:row>14</xdr:row>
      <xdr:rowOff>97194</xdr:rowOff>
    </xdr:to>
    <xdr:sp macro="" textlink="">
      <xdr:nvSpPr>
        <xdr:cNvPr id="3980" name="Freeform 10707">
          <a:extLst>
            <a:ext uri="{FF2B5EF4-FFF2-40B4-BE49-F238E27FC236}">
              <a16:creationId xmlns:a16="http://schemas.microsoft.com/office/drawing/2014/main" id="{2D4F9F05-D5FA-46C9-9302-BF628DB787E3}"/>
            </a:ext>
          </a:extLst>
        </xdr:cNvPr>
        <xdr:cNvSpPr>
          <a:spLocks/>
        </xdr:cNvSpPr>
      </xdr:nvSpPr>
      <xdr:spPr bwMode="auto">
        <a:xfrm>
          <a:off x="10302551" y="2624234"/>
          <a:ext cx="641475" cy="23326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34</xdr:col>
      <xdr:colOff>184669</xdr:colOff>
      <xdr:row>13</xdr:row>
      <xdr:rowOff>58314</xdr:rowOff>
    </xdr:from>
    <xdr:to>
      <xdr:col>36</xdr:col>
      <xdr:colOff>242980</xdr:colOff>
      <xdr:row>14</xdr:row>
      <xdr:rowOff>126351</xdr:rowOff>
    </xdr:to>
    <xdr:sp macro="" textlink="">
      <xdr:nvSpPr>
        <xdr:cNvPr id="3981" name="Freeform 10707">
          <a:extLst>
            <a:ext uri="{FF2B5EF4-FFF2-40B4-BE49-F238E27FC236}">
              <a16:creationId xmlns:a16="http://schemas.microsoft.com/office/drawing/2014/main" id="{B4E7DEEC-B6E1-43EC-B097-3869A935784D}"/>
            </a:ext>
          </a:extLst>
        </xdr:cNvPr>
        <xdr:cNvSpPr>
          <a:spLocks/>
        </xdr:cNvSpPr>
      </xdr:nvSpPr>
      <xdr:spPr bwMode="auto">
        <a:xfrm>
          <a:off x="10914873" y="2624232"/>
          <a:ext cx="690071" cy="26242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36</xdr:col>
      <xdr:colOff>165230</xdr:colOff>
      <xdr:row>13</xdr:row>
      <xdr:rowOff>38875</xdr:rowOff>
    </xdr:from>
    <xdr:to>
      <xdr:col>38</xdr:col>
      <xdr:colOff>194382</xdr:colOff>
      <xdr:row>14</xdr:row>
      <xdr:rowOff>77754</xdr:rowOff>
    </xdr:to>
    <xdr:sp macro="" textlink="">
      <xdr:nvSpPr>
        <xdr:cNvPr id="3982" name="Freeform 10707">
          <a:extLst>
            <a:ext uri="{FF2B5EF4-FFF2-40B4-BE49-F238E27FC236}">
              <a16:creationId xmlns:a16="http://schemas.microsoft.com/office/drawing/2014/main" id="{B4C076C8-81CC-4E0F-968E-39CFEA4F8276}"/>
            </a:ext>
          </a:extLst>
        </xdr:cNvPr>
        <xdr:cNvSpPr>
          <a:spLocks/>
        </xdr:cNvSpPr>
      </xdr:nvSpPr>
      <xdr:spPr bwMode="auto">
        <a:xfrm>
          <a:off x="11527194" y="2604793"/>
          <a:ext cx="690071" cy="23326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38</xdr:col>
      <xdr:colOff>145790</xdr:colOff>
      <xdr:row>13</xdr:row>
      <xdr:rowOff>58316</xdr:rowOff>
    </xdr:from>
    <xdr:to>
      <xdr:col>40</xdr:col>
      <xdr:colOff>204107</xdr:colOff>
      <xdr:row>14</xdr:row>
      <xdr:rowOff>77754</xdr:rowOff>
    </xdr:to>
    <xdr:sp macro="" textlink="">
      <xdr:nvSpPr>
        <xdr:cNvPr id="3983" name="Freeform 10707">
          <a:extLst>
            <a:ext uri="{FF2B5EF4-FFF2-40B4-BE49-F238E27FC236}">
              <a16:creationId xmlns:a16="http://schemas.microsoft.com/office/drawing/2014/main" id="{0B06B9E1-E9C2-4584-85A8-3B9133B4C094}"/>
            </a:ext>
          </a:extLst>
        </xdr:cNvPr>
        <xdr:cNvSpPr>
          <a:spLocks/>
        </xdr:cNvSpPr>
      </xdr:nvSpPr>
      <xdr:spPr bwMode="auto">
        <a:xfrm>
          <a:off x="12168673" y="2624234"/>
          <a:ext cx="709516" cy="21382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40</xdr:col>
      <xdr:colOff>136071</xdr:colOff>
      <xdr:row>13</xdr:row>
      <xdr:rowOff>58317</xdr:rowOff>
    </xdr:from>
    <xdr:to>
      <xdr:col>42</xdr:col>
      <xdr:colOff>184669</xdr:colOff>
      <xdr:row>14</xdr:row>
      <xdr:rowOff>77755</xdr:rowOff>
    </xdr:to>
    <xdr:sp macro="" textlink="">
      <xdr:nvSpPr>
        <xdr:cNvPr id="3984" name="Freeform 10707">
          <a:extLst>
            <a:ext uri="{FF2B5EF4-FFF2-40B4-BE49-F238E27FC236}">
              <a16:creationId xmlns:a16="http://schemas.microsoft.com/office/drawing/2014/main" id="{60048FD2-86E1-49B5-8F64-C454E01466CB}"/>
            </a:ext>
          </a:extLst>
        </xdr:cNvPr>
        <xdr:cNvSpPr>
          <a:spLocks/>
        </xdr:cNvSpPr>
      </xdr:nvSpPr>
      <xdr:spPr bwMode="auto">
        <a:xfrm>
          <a:off x="12810153" y="2624235"/>
          <a:ext cx="670638" cy="21382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42</xdr:col>
      <xdr:colOff>136073</xdr:colOff>
      <xdr:row>13</xdr:row>
      <xdr:rowOff>48597</xdr:rowOff>
    </xdr:from>
    <xdr:to>
      <xdr:col>44</xdr:col>
      <xdr:colOff>242985</xdr:colOff>
      <xdr:row>14</xdr:row>
      <xdr:rowOff>87475</xdr:rowOff>
    </xdr:to>
    <xdr:sp macro="" textlink="">
      <xdr:nvSpPr>
        <xdr:cNvPr id="3985" name="Freeform 10707">
          <a:extLst>
            <a:ext uri="{FF2B5EF4-FFF2-40B4-BE49-F238E27FC236}">
              <a16:creationId xmlns:a16="http://schemas.microsoft.com/office/drawing/2014/main" id="{80FBDDB6-B30C-4B15-A1E2-F5A42C4AC40D}"/>
            </a:ext>
          </a:extLst>
        </xdr:cNvPr>
        <xdr:cNvSpPr>
          <a:spLocks/>
        </xdr:cNvSpPr>
      </xdr:nvSpPr>
      <xdr:spPr bwMode="auto">
        <a:xfrm>
          <a:off x="13432195" y="2614515"/>
          <a:ext cx="845586" cy="23326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44</xdr:col>
      <xdr:colOff>204107</xdr:colOff>
      <xdr:row>13</xdr:row>
      <xdr:rowOff>19439</xdr:rowOff>
    </xdr:from>
    <xdr:to>
      <xdr:col>46</xdr:col>
      <xdr:colOff>126346</xdr:colOff>
      <xdr:row>14</xdr:row>
      <xdr:rowOff>68036</xdr:rowOff>
    </xdr:to>
    <xdr:sp macro="" textlink="">
      <xdr:nvSpPr>
        <xdr:cNvPr id="3986" name="Freeform 10707">
          <a:extLst>
            <a:ext uri="{FF2B5EF4-FFF2-40B4-BE49-F238E27FC236}">
              <a16:creationId xmlns:a16="http://schemas.microsoft.com/office/drawing/2014/main" id="{64CBE40D-82AC-45C6-B6BE-464FEA5DBBF2}"/>
            </a:ext>
          </a:extLst>
        </xdr:cNvPr>
        <xdr:cNvSpPr>
          <a:spLocks/>
        </xdr:cNvSpPr>
      </xdr:nvSpPr>
      <xdr:spPr bwMode="auto">
        <a:xfrm>
          <a:off x="14170867" y="2585357"/>
          <a:ext cx="690071" cy="24298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0</xdr:col>
      <xdr:colOff>0</xdr:colOff>
      <xdr:row>21</xdr:row>
      <xdr:rowOff>47626</xdr:rowOff>
    </xdr:from>
    <xdr:to>
      <xdr:col>2</xdr:col>
      <xdr:colOff>219075</xdr:colOff>
      <xdr:row>22</xdr:row>
      <xdr:rowOff>77562</xdr:rowOff>
    </xdr:to>
    <xdr:sp macro="" textlink="">
      <xdr:nvSpPr>
        <xdr:cNvPr id="3987" name="Freeform 10707">
          <a:extLst>
            <a:ext uri="{FF2B5EF4-FFF2-40B4-BE49-F238E27FC236}">
              <a16:creationId xmlns:a16="http://schemas.microsoft.com/office/drawing/2014/main" id="{2F7DF7B8-0147-4152-88DF-9C0A63426228}"/>
            </a:ext>
          </a:extLst>
        </xdr:cNvPr>
        <xdr:cNvSpPr>
          <a:spLocks/>
        </xdr:cNvSpPr>
      </xdr:nvSpPr>
      <xdr:spPr bwMode="auto">
        <a:xfrm>
          <a:off x="0" y="4171951"/>
          <a:ext cx="609600" cy="22043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12</xdr:col>
      <xdr:colOff>97197</xdr:colOff>
      <xdr:row>76</xdr:row>
      <xdr:rowOff>165229</xdr:rowOff>
    </xdr:from>
    <xdr:to>
      <xdr:col>12</xdr:col>
      <xdr:colOff>238745</xdr:colOff>
      <xdr:row>77</xdr:row>
      <xdr:rowOff>144736</xdr:rowOff>
    </xdr:to>
    <xdr:sp macro="" textlink="">
      <xdr:nvSpPr>
        <xdr:cNvPr id="3988" name="6-Point Star 717">
          <a:extLst>
            <a:ext uri="{FF2B5EF4-FFF2-40B4-BE49-F238E27FC236}">
              <a16:creationId xmlns:a16="http://schemas.microsoft.com/office/drawing/2014/main" id="{EA3BDA73-2DF2-4E8F-845E-1DE945FCD79F}"/>
            </a:ext>
          </a:extLst>
        </xdr:cNvPr>
        <xdr:cNvSpPr/>
      </xdr:nvSpPr>
      <xdr:spPr>
        <a:xfrm>
          <a:off x="3819723" y="15521862"/>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116628</xdr:colOff>
      <xdr:row>84</xdr:row>
      <xdr:rowOff>155508</xdr:rowOff>
    </xdr:from>
    <xdr:to>
      <xdr:col>14</xdr:col>
      <xdr:colOff>258176</xdr:colOff>
      <xdr:row>85</xdr:row>
      <xdr:rowOff>135014</xdr:rowOff>
    </xdr:to>
    <xdr:sp macro="" textlink="">
      <xdr:nvSpPr>
        <xdr:cNvPr id="3989" name="6-Point Star 717">
          <a:extLst>
            <a:ext uri="{FF2B5EF4-FFF2-40B4-BE49-F238E27FC236}">
              <a16:creationId xmlns:a16="http://schemas.microsoft.com/office/drawing/2014/main" id="{94F4AADA-271F-44FD-9C12-97BCCB52BACA}"/>
            </a:ext>
          </a:extLst>
        </xdr:cNvPr>
        <xdr:cNvSpPr/>
      </xdr:nvSpPr>
      <xdr:spPr>
        <a:xfrm>
          <a:off x="4461194" y="17125559"/>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16</xdr:col>
      <xdr:colOff>126349</xdr:colOff>
      <xdr:row>85</xdr:row>
      <xdr:rowOff>9721</xdr:rowOff>
    </xdr:from>
    <xdr:to>
      <xdr:col>16</xdr:col>
      <xdr:colOff>267897</xdr:colOff>
      <xdr:row>85</xdr:row>
      <xdr:rowOff>183615</xdr:rowOff>
    </xdr:to>
    <xdr:sp macro="" textlink="">
      <xdr:nvSpPr>
        <xdr:cNvPr id="3990" name="6-Point Star 717">
          <a:extLst>
            <a:ext uri="{FF2B5EF4-FFF2-40B4-BE49-F238E27FC236}">
              <a16:creationId xmlns:a16="http://schemas.microsoft.com/office/drawing/2014/main" id="{3BD30FC8-BC65-41C9-989D-F475CA6B2DD1}"/>
            </a:ext>
          </a:extLst>
        </xdr:cNvPr>
        <xdr:cNvSpPr/>
      </xdr:nvSpPr>
      <xdr:spPr>
        <a:xfrm>
          <a:off x="5131834" y="17174160"/>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24</xdr:col>
      <xdr:colOff>87472</xdr:colOff>
      <xdr:row>84</xdr:row>
      <xdr:rowOff>155506</xdr:rowOff>
    </xdr:from>
    <xdr:to>
      <xdr:col>24</xdr:col>
      <xdr:colOff>229020</xdr:colOff>
      <xdr:row>85</xdr:row>
      <xdr:rowOff>135012</xdr:rowOff>
    </xdr:to>
    <xdr:sp macro="" textlink="">
      <xdr:nvSpPr>
        <xdr:cNvPr id="3991" name="6-Point Star 717">
          <a:extLst>
            <a:ext uri="{FF2B5EF4-FFF2-40B4-BE49-F238E27FC236}">
              <a16:creationId xmlns:a16="http://schemas.microsoft.com/office/drawing/2014/main" id="{D9745E02-93D7-4382-AFD4-C13A9AD8D6BE}"/>
            </a:ext>
          </a:extLst>
        </xdr:cNvPr>
        <xdr:cNvSpPr/>
      </xdr:nvSpPr>
      <xdr:spPr>
        <a:xfrm>
          <a:off x="7649156" y="17125557"/>
          <a:ext cx="141548" cy="173894"/>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145788</xdr:colOff>
      <xdr:row>119</xdr:row>
      <xdr:rowOff>48595</xdr:rowOff>
    </xdr:from>
    <xdr:to>
      <xdr:col>22</xdr:col>
      <xdr:colOff>241039</xdr:colOff>
      <xdr:row>120</xdr:row>
      <xdr:rowOff>147733</xdr:rowOff>
    </xdr:to>
    <xdr:cxnSp macro="">
      <xdr:nvCxnSpPr>
        <xdr:cNvPr id="3992" name="Elbow Connector 55">
          <a:extLst>
            <a:ext uri="{FF2B5EF4-FFF2-40B4-BE49-F238E27FC236}">
              <a16:creationId xmlns:a16="http://schemas.microsoft.com/office/drawing/2014/main" id="{869DF740-47A8-42E2-8F95-8F5454B63FF6}"/>
            </a:ext>
          </a:extLst>
        </xdr:cNvPr>
        <xdr:cNvCxnSpPr/>
      </xdr:nvCxnSpPr>
      <xdr:spPr>
        <a:xfrm rot="16200000" flipH="1">
          <a:off x="6957136" y="24183778"/>
          <a:ext cx="351842"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24</xdr:col>
      <xdr:colOff>136066</xdr:colOff>
      <xdr:row>119</xdr:row>
      <xdr:rowOff>77753</xdr:rowOff>
    </xdr:from>
    <xdr:to>
      <xdr:col>24</xdr:col>
      <xdr:colOff>231317</xdr:colOff>
      <xdr:row>120</xdr:row>
      <xdr:rowOff>176891</xdr:rowOff>
    </xdr:to>
    <xdr:cxnSp macro="">
      <xdr:nvCxnSpPr>
        <xdr:cNvPr id="3993" name="Elbow Connector 55">
          <a:extLst>
            <a:ext uri="{FF2B5EF4-FFF2-40B4-BE49-F238E27FC236}">
              <a16:creationId xmlns:a16="http://schemas.microsoft.com/office/drawing/2014/main" id="{70032A08-C4BF-410C-A8DA-13441D765FC6}"/>
            </a:ext>
          </a:extLst>
        </xdr:cNvPr>
        <xdr:cNvCxnSpPr/>
      </xdr:nvCxnSpPr>
      <xdr:spPr>
        <a:xfrm rot="16200000" flipH="1">
          <a:off x="7569455" y="24212936"/>
          <a:ext cx="351842" cy="95251"/>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32</xdr:col>
      <xdr:colOff>145786</xdr:colOff>
      <xdr:row>95</xdr:row>
      <xdr:rowOff>68036</xdr:rowOff>
    </xdr:from>
    <xdr:to>
      <xdr:col>32</xdr:col>
      <xdr:colOff>221594</xdr:colOff>
      <xdr:row>96</xdr:row>
      <xdr:rowOff>118574</xdr:rowOff>
    </xdr:to>
    <xdr:cxnSp macro="">
      <xdr:nvCxnSpPr>
        <xdr:cNvPr id="3994" name="Elbow Connector 55">
          <a:extLst>
            <a:ext uri="{FF2B5EF4-FFF2-40B4-BE49-F238E27FC236}">
              <a16:creationId xmlns:a16="http://schemas.microsoft.com/office/drawing/2014/main" id="{4D6C9AC8-F1A1-4EAA-A230-72AF6044A58D}"/>
            </a:ext>
          </a:extLst>
        </xdr:cNvPr>
        <xdr:cNvCxnSpPr/>
      </xdr:nvCxnSpPr>
      <xdr:spPr>
        <a:xfrm rot="16200000" flipH="1">
          <a:off x="10140232" y="19348386"/>
          <a:ext cx="30324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155506</xdr:colOff>
      <xdr:row>95</xdr:row>
      <xdr:rowOff>97190</xdr:rowOff>
    </xdr:from>
    <xdr:to>
      <xdr:col>18</xdr:col>
      <xdr:colOff>231314</xdr:colOff>
      <xdr:row>96</xdr:row>
      <xdr:rowOff>147728</xdr:rowOff>
    </xdr:to>
    <xdr:cxnSp macro="">
      <xdr:nvCxnSpPr>
        <xdr:cNvPr id="3995" name="Elbow Connector 55">
          <a:extLst>
            <a:ext uri="{FF2B5EF4-FFF2-40B4-BE49-F238E27FC236}">
              <a16:creationId xmlns:a16="http://schemas.microsoft.com/office/drawing/2014/main" id="{EC06AAA1-0744-4EB0-B52A-5E0482326796}"/>
            </a:ext>
          </a:extLst>
        </xdr:cNvPr>
        <xdr:cNvCxnSpPr/>
      </xdr:nvCxnSpPr>
      <xdr:spPr>
        <a:xfrm rot="16200000" flipH="1">
          <a:off x="5737350" y="19377540"/>
          <a:ext cx="30324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18</xdr:col>
      <xdr:colOff>136067</xdr:colOff>
      <xdr:row>55</xdr:row>
      <xdr:rowOff>116629</xdr:rowOff>
    </xdr:from>
    <xdr:to>
      <xdr:col>18</xdr:col>
      <xdr:colOff>211875</xdr:colOff>
      <xdr:row>56</xdr:row>
      <xdr:rowOff>167167</xdr:rowOff>
    </xdr:to>
    <xdr:cxnSp macro="">
      <xdr:nvCxnSpPr>
        <xdr:cNvPr id="3996" name="Elbow Connector 55">
          <a:extLst>
            <a:ext uri="{FF2B5EF4-FFF2-40B4-BE49-F238E27FC236}">
              <a16:creationId xmlns:a16="http://schemas.microsoft.com/office/drawing/2014/main" id="{5D4782AD-0012-4CF1-9835-EB3F1902AB8E}"/>
            </a:ext>
          </a:extLst>
        </xdr:cNvPr>
        <xdr:cNvCxnSpPr/>
      </xdr:nvCxnSpPr>
      <xdr:spPr>
        <a:xfrm rot="16200000" flipH="1">
          <a:off x="5717911" y="11329887"/>
          <a:ext cx="303242" cy="75808"/>
        </a:xfrm>
        <a:prstGeom prst="bentConnector3">
          <a:avLst>
            <a:gd name="adj1" fmla="val 50000"/>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184668</xdr:colOff>
      <xdr:row>77</xdr:row>
      <xdr:rowOff>114300</xdr:rowOff>
    </xdr:from>
    <xdr:to>
      <xdr:col>14</xdr:col>
      <xdr:colOff>142875</xdr:colOff>
      <xdr:row>78</xdr:row>
      <xdr:rowOff>106913</xdr:rowOff>
    </xdr:to>
    <xdr:sp macro="" textlink="">
      <xdr:nvSpPr>
        <xdr:cNvPr id="3997" name="Freeform 10707">
          <a:extLst>
            <a:ext uri="{FF2B5EF4-FFF2-40B4-BE49-F238E27FC236}">
              <a16:creationId xmlns:a16="http://schemas.microsoft.com/office/drawing/2014/main" id="{BCFB9E6B-30F6-4846-8808-9811C0EEE692}"/>
            </a:ext>
          </a:extLst>
        </xdr:cNvPr>
        <xdr:cNvSpPr>
          <a:spLocks/>
        </xdr:cNvSpPr>
      </xdr:nvSpPr>
      <xdr:spPr bwMode="auto">
        <a:xfrm>
          <a:off x="3937518" y="15449550"/>
          <a:ext cx="586857" cy="18311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14</xdr:col>
      <xdr:colOff>233267</xdr:colOff>
      <xdr:row>77</xdr:row>
      <xdr:rowOff>114300</xdr:rowOff>
    </xdr:from>
    <xdr:to>
      <xdr:col>16</xdr:col>
      <xdr:colOff>171451</xdr:colOff>
      <xdr:row>78</xdr:row>
      <xdr:rowOff>76200</xdr:rowOff>
    </xdr:to>
    <xdr:sp macro="" textlink="">
      <xdr:nvSpPr>
        <xdr:cNvPr id="3998" name="Freeform 10707">
          <a:extLst>
            <a:ext uri="{FF2B5EF4-FFF2-40B4-BE49-F238E27FC236}">
              <a16:creationId xmlns:a16="http://schemas.microsoft.com/office/drawing/2014/main" id="{973CBD76-F335-4C47-BF94-4B525139DBC2}"/>
            </a:ext>
          </a:extLst>
        </xdr:cNvPr>
        <xdr:cNvSpPr>
          <a:spLocks/>
        </xdr:cNvSpPr>
      </xdr:nvSpPr>
      <xdr:spPr bwMode="auto">
        <a:xfrm>
          <a:off x="4614767" y="15449550"/>
          <a:ext cx="604934" cy="1524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16</xdr:col>
      <xdr:colOff>223548</xdr:colOff>
      <xdr:row>77</xdr:row>
      <xdr:rowOff>48597</xdr:rowOff>
    </xdr:from>
    <xdr:to>
      <xdr:col>18</xdr:col>
      <xdr:colOff>174951</xdr:colOff>
      <xdr:row>78</xdr:row>
      <xdr:rowOff>77754</xdr:rowOff>
    </xdr:to>
    <xdr:sp macro="" textlink="">
      <xdr:nvSpPr>
        <xdr:cNvPr id="3999" name="Freeform 10707">
          <a:extLst>
            <a:ext uri="{FF2B5EF4-FFF2-40B4-BE49-F238E27FC236}">
              <a16:creationId xmlns:a16="http://schemas.microsoft.com/office/drawing/2014/main" id="{8E1B53AD-3F80-40C9-8E90-414965740EBA}"/>
            </a:ext>
          </a:extLst>
        </xdr:cNvPr>
        <xdr:cNvSpPr>
          <a:spLocks/>
        </xdr:cNvSpPr>
      </xdr:nvSpPr>
      <xdr:spPr bwMode="auto">
        <a:xfrm>
          <a:off x="5229033" y="15599617"/>
          <a:ext cx="641479" cy="22354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18</xdr:col>
      <xdr:colOff>185254</xdr:colOff>
      <xdr:row>77</xdr:row>
      <xdr:rowOff>58120</xdr:rowOff>
    </xdr:from>
    <xdr:to>
      <xdr:col>20</xdr:col>
      <xdr:colOff>204692</xdr:colOff>
      <xdr:row>78</xdr:row>
      <xdr:rowOff>87277</xdr:rowOff>
    </xdr:to>
    <xdr:sp macro="" textlink="">
      <xdr:nvSpPr>
        <xdr:cNvPr id="4000" name="Freeform 10707">
          <a:extLst>
            <a:ext uri="{FF2B5EF4-FFF2-40B4-BE49-F238E27FC236}">
              <a16:creationId xmlns:a16="http://schemas.microsoft.com/office/drawing/2014/main" id="{40ABEB3C-644F-4273-AF87-EC29BDB4F6C2}"/>
            </a:ext>
          </a:extLst>
        </xdr:cNvPr>
        <xdr:cNvSpPr>
          <a:spLocks/>
        </xdr:cNvSpPr>
      </xdr:nvSpPr>
      <xdr:spPr bwMode="auto">
        <a:xfrm>
          <a:off x="5928829" y="15393370"/>
          <a:ext cx="648088" cy="21965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20</xdr:col>
      <xdr:colOff>184868</xdr:colOff>
      <xdr:row>77</xdr:row>
      <xdr:rowOff>39265</xdr:rowOff>
    </xdr:from>
    <xdr:to>
      <xdr:col>22</xdr:col>
      <xdr:colOff>204306</xdr:colOff>
      <xdr:row>78</xdr:row>
      <xdr:rowOff>78143</xdr:rowOff>
    </xdr:to>
    <xdr:sp macro="" textlink="">
      <xdr:nvSpPr>
        <xdr:cNvPr id="4001" name="Freeform 10707">
          <a:extLst>
            <a:ext uri="{FF2B5EF4-FFF2-40B4-BE49-F238E27FC236}">
              <a16:creationId xmlns:a16="http://schemas.microsoft.com/office/drawing/2014/main" id="{A3762570-E96D-45E0-A0B1-31691DC6F1C0}"/>
            </a:ext>
          </a:extLst>
        </xdr:cNvPr>
        <xdr:cNvSpPr>
          <a:spLocks/>
        </xdr:cNvSpPr>
      </xdr:nvSpPr>
      <xdr:spPr bwMode="auto">
        <a:xfrm>
          <a:off x="6557093" y="15374515"/>
          <a:ext cx="648088" cy="229378"/>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22</xdr:col>
      <xdr:colOff>193997</xdr:colOff>
      <xdr:row>77</xdr:row>
      <xdr:rowOff>38099</xdr:rowOff>
    </xdr:from>
    <xdr:to>
      <xdr:col>24</xdr:col>
      <xdr:colOff>171450</xdr:colOff>
      <xdr:row>78</xdr:row>
      <xdr:rowOff>58702</xdr:rowOff>
    </xdr:to>
    <xdr:sp macro="" textlink="">
      <xdr:nvSpPr>
        <xdr:cNvPr id="4002" name="Freeform 10707">
          <a:extLst>
            <a:ext uri="{FF2B5EF4-FFF2-40B4-BE49-F238E27FC236}">
              <a16:creationId xmlns:a16="http://schemas.microsoft.com/office/drawing/2014/main" id="{FB9C478B-FC9C-40BF-93C4-A808BD224D97}"/>
            </a:ext>
          </a:extLst>
        </xdr:cNvPr>
        <xdr:cNvSpPr>
          <a:spLocks/>
        </xdr:cNvSpPr>
      </xdr:nvSpPr>
      <xdr:spPr bwMode="auto">
        <a:xfrm>
          <a:off x="7194872" y="15373349"/>
          <a:ext cx="606103" cy="21110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24</xdr:col>
      <xdr:colOff>232490</xdr:colOff>
      <xdr:row>77</xdr:row>
      <xdr:rowOff>76200</xdr:rowOff>
    </xdr:from>
    <xdr:to>
      <xdr:col>26</xdr:col>
      <xdr:colOff>142875</xdr:colOff>
      <xdr:row>78</xdr:row>
      <xdr:rowOff>106719</xdr:rowOff>
    </xdr:to>
    <xdr:sp macro="" textlink="">
      <xdr:nvSpPr>
        <xdr:cNvPr id="4003" name="Freeform 10707">
          <a:extLst>
            <a:ext uri="{FF2B5EF4-FFF2-40B4-BE49-F238E27FC236}">
              <a16:creationId xmlns:a16="http://schemas.microsoft.com/office/drawing/2014/main" id="{29F7001A-EDED-4B0A-BBC7-C99EEB2F04E4}"/>
            </a:ext>
          </a:extLst>
        </xdr:cNvPr>
        <xdr:cNvSpPr>
          <a:spLocks/>
        </xdr:cNvSpPr>
      </xdr:nvSpPr>
      <xdr:spPr bwMode="auto">
        <a:xfrm>
          <a:off x="7862015" y="15411450"/>
          <a:ext cx="539035" cy="221019"/>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26</xdr:col>
      <xdr:colOff>223354</xdr:colOff>
      <xdr:row>77</xdr:row>
      <xdr:rowOff>48209</xdr:rowOff>
    </xdr:from>
    <xdr:to>
      <xdr:col>28</xdr:col>
      <xdr:colOff>174755</xdr:colOff>
      <xdr:row>78</xdr:row>
      <xdr:rowOff>96805</xdr:rowOff>
    </xdr:to>
    <xdr:sp macro="" textlink="">
      <xdr:nvSpPr>
        <xdr:cNvPr id="4004" name="Freeform 10707">
          <a:extLst>
            <a:ext uri="{FF2B5EF4-FFF2-40B4-BE49-F238E27FC236}">
              <a16:creationId xmlns:a16="http://schemas.microsoft.com/office/drawing/2014/main" id="{C207EB86-85A8-4C39-AB87-214EFC864387}"/>
            </a:ext>
          </a:extLst>
        </xdr:cNvPr>
        <xdr:cNvSpPr>
          <a:spLocks/>
        </xdr:cNvSpPr>
      </xdr:nvSpPr>
      <xdr:spPr bwMode="auto">
        <a:xfrm>
          <a:off x="8481529" y="15383459"/>
          <a:ext cx="608626" cy="23909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28</xdr:col>
      <xdr:colOff>200025</xdr:colOff>
      <xdr:row>77</xdr:row>
      <xdr:rowOff>85725</xdr:rowOff>
    </xdr:from>
    <xdr:to>
      <xdr:col>30</xdr:col>
      <xdr:colOff>142875</xdr:colOff>
      <xdr:row>78</xdr:row>
      <xdr:rowOff>95250</xdr:rowOff>
    </xdr:to>
    <xdr:sp macro="" textlink="">
      <xdr:nvSpPr>
        <xdr:cNvPr id="4005" name="Freeform 10707">
          <a:extLst>
            <a:ext uri="{FF2B5EF4-FFF2-40B4-BE49-F238E27FC236}">
              <a16:creationId xmlns:a16="http://schemas.microsoft.com/office/drawing/2014/main" id="{A7CD70F4-18CA-485E-BB87-08F7056B51AC}"/>
            </a:ext>
          </a:extLst>
        </xdr:cNvPr>
        <xdr:cNvSpPr>
          <a:spLocks/>
        </xdr:cNvSpPr>
      </xdr:nvSpPr>
      <xdr:spPr bwMode="auto">
        <a:xfrm>
          <a:off x="9115425" y="15420975"/>
          <a:ext cx="571500" cy="20002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30</xdr:col>
      <xdr:colOff>247649</xdr:colOff>
      <xdr:row>77</xdr:row>
      <xdr:rowOff>95249</xdr:rowOff>
    </xdr:from>
    <xdr:to>
      <xdr:col>32</xdr:col>
      <xdr:colOff>133349</xdr:colOff>
      <xdr:row>78</xdr:row>
      <xdr:rowOff>106912</xdr:rowOff>
    </xdr:to>
    <xdr:sp macro="" textlink="">
      <xdr:nvSpPr>
        <xdr:cNvPr id="4006" name="Freeform 10707">
          <a:extLst>
            <a:ext uri="{FF2B5EF4-FFF2-40B4-BE49-F238E27FC236}">
              <a16:creationId xmlns:a16="http://schemas.microsoft.com/office/drawing/2014/main" id="{D08B4F80-8035-4709-95E4-C4F91A04F702}"/>
            </a:ext>
          </a:extLst>
        </xdr:cNvPr>
        <xdr:cNvSpPr>
          <a:spLocks/>
        </xdr:cNvSpPr>
      </xdr:nvSpPr>
      <xdr:spPr bwMode="auto">
        <a:xfrm>
          <a:off x="9791699" y="15430499"/>
          <a:ext cx="542925" cy="20216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32</xdr:col>
      <xdr:colOff>213051</xdr:colOff>
      <xdr:row>77</xdr:row>
      <xdr:rowOff>57732</xdr:rowOff>
    </xdr:from>
    <xdr:to>
      <xdr:col>34</xdr:col>
      <xdr:colOff>232489</xdr:colOff>
      <xdr:row>78</xdr:row>
      <xdr:rowOff>86889</xdr:rowOff>
    </xdr:to>
    <xdr:sp macro="" textlink="">
      <xdr:nvSpPr>
        <xdr:cNvPr id="4007" name="Freeform 10707">
          <a:extLst>
            <a:ext uri="{FF2B5EF4-FFF2-40B4-BE49-F238E27FC236}">
              <a16:creationId xmlns:a16="http://schemas.microsoft.com/office/drawing/2014/main" id="{6EDC89A4-6060-4876-B04A-BA38CBC77B57}"/>
            </a:ext>
          </a:extLst>
        </xdr:cNvPr>
        <xdr:cNvSpPr>
          <a:spLocks/>
        </xdr:cNvSpPr>
      </xdr:nvSpPr>
      <xdr:spPr bwMode="auto">
        <a:xfrm>
          <a:off x="10414326" y="15392982"/>
          <a:ext cx="648088" cy="21965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18</xdr:col>
      <xdr:colOff>155512</xdr:colOff>
      <xdr:row>13</xdr:row>
      <xdr:rowOff>58315</xdr:rowOff>
    </xdr:from>
    <xdr:to>
      <xdr:col>20</xdr:col>
      <xdr:colOff>174946</xdr:colOff>
      <xdr:row>14</xdr:row>
      <xdr:rowOff>97193</xdr:rowOff>
    </xdr:to>
    <xdr:sp macro="" textlink="">
      <xdr:nvSpPr>
        <xdr:cNvPr id="4008" name="Freeform 10707">
          <a:extLst>
            <a:ext uri="{FF2B5EF4-FFF2-40B4-BE49-F238E27FC236}">
              <a16:creationId xmlns:a16="http://schemas.microsoft.com/office/drawing/2014/main" id="{5BCE25E3-DF09-4A26-B794-128334600EAE}"/>
            </a:ext>
          </a:extLst>
        </xdr:cNvPr>
        <xdr:cNvSpPr>
          <a:spLocks/>
        </xdr:cNvSpPr>
      </xdr:nvSpPr>
      <xdr:spPr bwMode="auto">
        <a:xfrm>
          <a:off x="5851073" y="2624233"/>
          <a:ext cx="641475" cy="23326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20</xdr:col>
      <xdr:colOff>204110</xdr:colOff>
      <xdr:row>13</xdr:row>
      <xdr:rowOff>58315</xdr:rowOff>
    </xdr:from>
    <xdr:to>
      <xdr:col>22</xdr:col>
      <xdr:colOff>223544</xdr:colOff>
      <xdr:row>14</xdr:row>
      <xdr:rowOff>97193</xdr:rowOff>
    </xdr:to>
    <xdr:sp macro="" textlink="">
      <xdr:nvSpPr>
        <xdr:cNvPr id="4009" name="Freeform 10707">
          <a:extLst>
            <a:ext uri="{FF2B5EF4-FFF2-40B4-BE49-F238E27FC236}">
              <a16:creationId xmlns:a16="http://schemas.microsoft.com/office/drawing/2014/main" id="{11320092-5BBB-49A4-B277-B7A017FE01FD}"/>
            </a:ext>
          </a:extLst>
        </xdr:cNvPr>
        <xdr:cNvSpPr>
          <a:spLocks/>
        </xdr:cNvSpPr>
      </xdr:nvSpPr>
      <xdr:spPr bwMode="auto">
        <a:xfrm>
          <a:off x="6521712" y="2624233"/>
          <a:ext cx="641475" cy="23326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22</xdr:col>
      <xdr:colOff>204108</xdr:colOff>
      <xdr:row>13</xdr:row>
      <xdr:rowOff>58316</xdr:rowOff>
    </xdr:from>
    <xdr:to>
      <xdr:col>24</xdr:col>
      <xdr:colOff>223546</xdr:colOff>
      <xdr:row>14</xdr:row>
      <xdr:rowOff>87473</xdr:rowOff>
    </xdr:to>
    <xdr:sp macro="" textlink="">
      <xdr:nvSpPr>
        <xdr:cNvPr id="4010" name="Freeform 10707">
          <a:extLst>
            <a:ext uri="{FF2B5EF4-FFF2-40B4-BE49-F238E27FC236}">
              <a16:creationId xmlns:a16="http://schemas.microsoft.com/office/drawing/2014/main" id="{DB279F64-1F03-42D6-BE09-B1A71505346B}"/>
            </a:ext>
          </a:extLst>
        </xdr:cNvPr>
        <xdr:cNvSpPr>
          <a:spLocks/>
        </xdr:cNvSpPr>
      </xdr:nvSpPr>
      <xdr:spPr bwMode="auto">
        <a:xfrm>
          <a:off x="7143751" y="2624234"/>
          <a:ext cx="641479" cy="22354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24</xdr:col>
      <xdr:colOff>165232</xdr:colOff>
      <xdr:row>13</xdr:row>
      <xdr:rowOff>58315</xdr:rowOff>
    </xdr:from>
    <xdr:to>
      <xdr:col>26</xdr:col>
      <xdr:colOff>184667</xdr:colOff>
      <xdr:row>14</xdr:row>
      <xdr:rowOff>97193</xdr:rowOff>
    </xdr:to>
    <xdr:sp macro="" textlink="">
      <xdr:nvSpPr>
        <xdr:cNvPr id="4011" name="Freeform 10707">
          <a:extLst>
            <a:ext uri="{FF2B5EF4-FFF2-40B4-BE49-F238E27FC236}">
              <a16:creationId xmlns:a16="http://schemas.microsoft.com/office/drawing/2014/main" id="{03B912D8-B057-4F07-91BD-988FE04E32E2}"/>
            </a:ext>
          </a:extLst>
        </xdr:cNvPr>
        <xdr:cNvSpPr>
          <a:spLocks/>
        </xdr:cNvSpPr>
      </xdr:nvSpPr>
      <xdr:spPr bwMode="auto">
        <a:xfrm>
          <a:off x="7726916" y="2624233"/>
          <a:ext cx="641475" cy="23326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26</xdr:col>
      <xdr:colOff>204109</xdr:colOff>
      <xdr:row>13</xdr:row>
      <xdr:rowOff>48597</xdr:rowOff>
    </xdr:from>
    <xdr:to>
      <xdr:col>28</xdr:col>
      <xdr:colOff>204108</xdr:colOff>
      <xdr:row>14</xdr:row>
      <xdr:rowOff>68035</xdr:rowOff>
    </xdr:to>
    <xdr:sp macro="" textlink="">
      <xdr:nvSpPr>
        <xdr:cNvPr id="4012" name="Freeform 10707">
          <a:extLst>
            <a:ext uri="{FF2B5EF4-FFF2-40B4-BE49-F238E27FC236}">
              <a16:creationId xmlns:a16="http://schemas.microsoft.com/office/drawing/2014/main" id="{EC7EA826-6EA6-45B8-9B0E-8CA43239DCD6}"/>
            </a:ext>
          </a:extLst>
        </xdr:cNvPr>
        <xdr:cNvSpPr>
          <a:spLocks/>
        </xdr:cNvSpPr>
      </xdr:nvSpPr>
      <xdr:spPr bwMode="auto">
        <a:xfrm>
          <a:off x="8387833" y="2614515"/>
          <a:ext cx="651198" cy="21382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28</xdr:col>
      <xdr:colOff>184671</xdr:colOff>
      <xdr:row>13</xdr:row>
      <xdr:rowOff>38877</xdr:rowOff>
    </xdr:from>
    <xdr:to>
      <xdr:col>30</xdr:col>
      <xdr:colOff>204105</xdr:colOff>
      <xdr:row>14</xdr:row>
      <xdr:rowOff>77755</xdr:rowOff>
    </xdr:to>
    <xdr:sp macro="" textlink="">
      <xdr:nvSpPr>
        <xdr:cNvPr id="4013" name="Freeform 10707">
          <a:extLst>
            <a:ext uri="{FF2B5EF4-FFF2-40B4-BE49-F238E27FC236}">
              <a16:creationId xmlns:a16="http://schemas.microsoft.com/office/drawing/2014/main" id="{B1EF63A3-D87D-4938-B455-6A3547DE9EF6}"/>
            </a:ext>
          </a:extLst>
        </xdr:cNvPr>
        <xdr:cNvSpPr>
          <a:spLocks/>
        </xdr:cNvSpPr>
      </xdr:nvSpPr>
      <xdr:spPr bwMode="auto">
        <a:xfrm>
          <a:off x="9019594" y="2604795"/>
          <a:ext cx="641475" cy="23326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30</xdr:col>
      <xdr:colOff>155515</xdr:colOff>
      <xdr:row>13</xdr:row>
      <xdr:rowOff>48597</xdr:rowOff>
    </xdr:from>
    <xdr:to>
      <xdr:col>32</xdr:col>
      <xdr:colOff>184670</xdr:colOff>
      <xdr:row>14</xdr:row>
      <xdr:rowOff>58316</xdr:rowOff>
    </xdr:to>
    <xdr:sp macro="" textlink="">
      <xdr:nvSpPr>
        <xdr:cNvPr id="4014" name="Freeform 10707">
          <a:extLst>
            <a:ext uri="{FF2B5EF4-FFF2-40B4-BE49-F238E27FC236}">
              <a16:creationId xmlns:a16="http://schemas.microsoft.com/office/drawing/2014/main" id="{35161928-10F7-4157-A6B8-9838E633EA5A}"/>
            </a:ext>
          </a:extLst>
        </xdr:cNvPr>
        <xdr:cNvSpPr>
          <a:spLocks/>
        </xdr:cNvSpPr>
      </xdr:nvSpPr>
      <xdr:spPr bwMode="auto">
        <a:xfrm>
          <a:off x="9612479" y="2614515"/>
          <a:ext cx="680354" cy="20410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16</xdr:col>
      <xdr:colOff>197688</xdr:colOff>
      <xdr:row>13</xdr:row>
      <xdr:rowOff>38099</xdr:rowOff>
    </xdr:from>
    <xdr:to>
      <xdr:col>18</xdr:col>
      <xdr:colOff>209550</xdr:colOff>
      <xdr:row>14</xdr:row>
      <xdr:rowOff>62360</xdr:rowOff>
    </xdr:to>
    <xdr:sp macro="" textlink="">
      <xdr:nvSpPr>
        <xdr:cNvPr id="4015" name="Freeform 10707">
          <a:extLst>
            <a:ext uri="{FF2B5EF4-FFF2-40B4-BE49-F238E27FC236}">
              <a16:creationId xmlns:a16="http://schemas.microsoft.com/office/drawing/2014/main" id="{547B8075-76EB-4C70-B9C7-F7339CD161F4}"/>
            </a:ext>
          </a:extLst>
        </xdr:cNvPr>
        <xdr:cNvSpPr>
          <a:spLocks/>
        </xdr:cNvSpPr>
      </xdr:nvSpPr>
      <xdr:spPr bwMode="auto">
        <a:xfrm>
          <a:off x="5245938" y="2562224"/>
          <a:ext cx="707187" cy="214761"/>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xdr:col>
      <xdr:colOff>215345</xdr:colOff>
      <xdr:row>77</xdr:row>
      <xdr:rowOff>49695</xdr:rowOff>
    </xdr:from>
    <xdr:to>
      <xdr:col>4</xdr:col>
      <xdr:colOff>215348</xdr:colOff>
      <xdr:row>78</xdr:row>
      <xdr:rowOff>63726</xdr:rowOff>
    </xdr:to>
    <xdr:sp macro="" textlink="">
      <xdr:nvSpPr>
        <xdr:cNvPr id="4016" name="Freeform 10707">
          <a:extLst>
            <a:ext uri="{FF2B5EF4-FFF2-40B4-BE49-F238E27FC236}">
              <a16:creationId xmlns:a16="http://schemas.microsoft.com/office/drawing/2014/main" id="{8E83D184-5FB4-4345-AAF3-B21931500F11}"/>
            </a:ext>
          </a:extLst>
        </xdr:cNvPr>
        <xdr:cNvSpPr>
          <a:spLocks/>
        </xdr:cNvSpPr>
      </xdr:nvSpPr>
      <xdr:spPr bwMode="auto">
        <a:xfrm>
          <a:off x="612910" y="15380804"/>
          <a:ext cx="704025" cy="204531"/>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xdr:col>
      <xdr:colOff>165648</xdr:colOff>
      <xdr:row>77</xdr:row>
      <xdr:rowOff>57981</xdr:rowOff>
    </xdr:from>
    <xdr:to>
      <xdr:col>6</xdr:col>
      <xdr:colOff>165649</xdr:colOff>
      <xdr:row>78</xdr:row>
      <xdr:rowOff>96858</xdr:rowOff>
    </xdr:to>
    <xdr:sp macro="" textlink="">
      <xdr:nvSpPr>
        <xdr:cNvPr id="4017" name="Freeform 10707">
          <a:extLst>
            <a:ext uri="{FF2B5EF4-FFF2-40B4-BE49-F238E27FC236}">
              <a16:creationId xmlns:a16="http://schemas.microsoft.com/office/drawing/2014/main" id="{DE54490B-352B-4B03-814D-9DA4BFB91099}"/>
            </a:ext>
          </a:extLst>
        </xdr:cNvPr>
        <xdr:cNvSpPr>
          <a:spLocks/>
        </xdr:cNvSpPr>
      </xdr:nvSpPr>
      <xdr:spPr bwMode="auto">
        <a:xfrm>
          <a:off x="1267235" y="15389090"/>
          <a:ext cx="629479" cy="22937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6</xdr:col>
      <xdr:colOff>198777</xdr:colOff>
      <xdr:row>77</xdr:row>
      <xdr:rowOff>57150</xdr:rowOff>
    </xdr:from>
    <xdr:to>
      <xdr:col>8</xdr:col>
      <xdr:colOff>247649</xdr:colOff>
      <xdr:row>78</xdr:row>
      <xdr:rowOff>80292</xdr:rowOff>
    </xdr:to>
    <xdr:sp macro="" textlink="">
      <xdr:nvSpPr>
        <xdr:cNvPr id="4018" name="Freeform 10707">
          <a:extLst>
            <a:ext uri="{FF2B5EF4-FFF2-40B4-BE49-F238E27FC236}">
              <a16:creationId xmlns:a16="http://schemas.microsoft.com/office/drawing/2014/main" id="{D921CC29-CBA0-4B38-B566-E7801F90EEA7}"/>
            </a:ext>
          </a:extLst>
        </xdr:cNvPr>
        <xdr:cNvSpPr>
          <a:spLocks/>
        </xdr:cNvSpPr>
      </xdr:nvSpPr>
      <xdr:spPr bwMode="auto">
        <a:xfrm>
          <a:off x="1922802" y="15392400"/>
          <a:ext cx="706097" cy="213642"/>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8</xdr:col>
      <xdr:colOff>207064</xdr:colOff>
      <xdr:row>77</xdr:row>
      <xdr:rowOff>66261</xdr:rowOff>
    </xdr:from>
    <xdr:to>
      <xdr:col>10</xdr:col>
      <xdr:colOff>198782</xdr:colOff>
      <xdr:row>78</xdr:row>
      <xdr:rowOff>96858</xdr:rowOff>
    </xdr:to>
    <xdr:sp macro="" textlink="">
      <xdr:nvSpPr>
        <xdr:cNvPr id="4019" name="Freeform 10707">
          <a:extLst>
            <a:ext uri="{FF2B5EF4-FFF2-40B4-BE49-F238E27FC236}">
              <a16:creationId xmlns:a16="http://schemas.microsoft.com/office/drawing/2014/main" id="{D7AD54F6-C98F-44E8-876B-4E0556C01DAF}"/>
            </a:ext>
          </a:extLst>
        </xdr:cNvPr>
        <xdr:cNvSpPr>
          <a:spLocks/>
        </xdr:cNvSpPr>
      </xdr:nvSpPr>
      <xdr:spPr bwMode="auto">
        <a:xfrm>
          <a:off x="2592455" y="15397370"/>
          <a:ext cx="720588" cy="22109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10</xdr:col>
      <xdr:colOff>190500</xdr:colOff>
      <xdr:row>77</xdr:row>
      <xdr:rowOff>66262</xdr:rowOff>
    </xdr:from>
    <xdr:to>
      <xdr:col>12</xdr:col>
      <xdr:colOff>165653</xdr:colOff>
      <xdr:row>78</xdr:row>
      <xdr:rowOff>105139</xdr:rowOff>
    </xdr:to>
    <xdr:sp macro="" textlink="">
      <xdr:nvSpPr>
        <xdr:cNvPr id="4020" name="Freeform 10707">
          <a:extLst>
            <a:ext uri="{FF2B5EF4-FFF2-40B4-BE49-F238E27FC236}">
              <a16:creationId xmlns:a16="http://schemas.microsoft.com/office/drawing/2014/main" id="{ABAAADF8-D1B5-47A8-BEBC-F903ED915B0E}"/>
            </a:ext>
          </a:extLst>
        </xdr:cNvPr>
        <xdr:cNvSpPr>
          <a:spLocks/>
        </xdr:cNvSpPr>
      </xdr:nvSpPr>
      <xdr:spPr bwMode="auto">
        <a:xfrm>
          <a:off x="3304761" y="15397371"/>
          <a:ext cx="629479" cy="22937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34</xdr:col>
      <xdr:colOff>163167</xdr:colOff>
      <xdr:row>69</xdr:row>
      <xdr:rowOff>0</xdr:rowOff>
    </xdr:from>
    <xdr:to>
      <xdr:col>36</xdr:col>
      <xdr:colOff>180975</xdr:colOff>
      <xdr:row>70</xdr:row>
      <xdr:rowOff>19050</xdr:rowOff>
    </xdr:to>
    <xdr:sp macro="" textlink="">
      <xdr:nvSpPr>
        <xdr:cNvPr id="4021" name="Freeform 10707">
          <a:extLst>
            <a:ext uri="{FF2B5EF4-FFF2-40B4-BE49-F238E27FC236}">
              <a16:creationId xmlns:a16="http://schemas.microsoft.com/office/drawing/2014/main" id="{14C3D3D6-02AE-4292-A00A-FAEAF58B6F3B}"/>
            </a:ext>
          </a:extLst>
        </xdr:cNvPr>
        <xdr:cNvSpPr>
          <a:spLocks/>
        </xdr:cNvSpPr>
      </xdr:nvSpPr>
      <xdr:spPr bwMode="auto">
        <a:xfrm>
          <a:off x="10993092" y="13744575"/>
          <a:ext cx="655983" cy="20955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36</xdr:col>
      <xdr:colOff>240193</xdr:colOff>
      <xdr:row>69</xdr:row>
      <xdr:rowOff>8283</xdr:rowOff>
    </xdr:from>
    <xdr:to>
      <xdr:col>38</xdr:col>
      <xdr:colOff>198780</xdr:colOff>
      <xdr:row>70</xdr:row>
      <xdr:rowOff>47160</xdr:rowOff>
    </xdr:to>
    <xdr:sp macro="" textlink="">
      <xdr:nvSpPr>
        <xdr:cNvPr id="4022" name="Freeform 10707">
          <a:extLst>
            <a:ext uri="{FF2B5EF4-FFF2-40B4-BE49-F238E27FC236}">
              <a16:creationId xmlns:a16="http://schemas.microsoft.com/office/drawing/2014/main" id="{A580DB28-0D7D-4C67-928F-C9B5B1B92481}"/>
            </a:ext>
          </a:extLst>
        </xdr:cNvPr>
        <xdr:cNvSpPr>
          <a:spLocks/>
        </xdr:cNvSpPr>
      </xdr:nvSpPr>
      <xdr:spPr bwMode="auto">
        <a:xfrm>
          <a:off x="11728171" y="13749131"/>
          <a:ext cx="629479" cy="22937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38</xdr:col>
      <xdr:colOff>157371</xdr:colOff>
      <xdr:row>69</xdr:row>
      <xdr:rowOff>16565</xdr:rowOff>
    </xdr:from>
    <xdr:to>
      <xdr:col>40</xdr:col>
      <xdr:colOff>198782</xdr:colOff>
      <xdr:row>70</xdr:row>
      <xdr:rowOff>38877</xdr:rowOff>
    </xdr:to>
    <xdr:sp macro="" textlink="">
      <xdr:nvSpPr>
        <xdr:cNvPr id="4023" name="Freeform 10707">
          <a:extLst>
            <a:ext uri="{FF2B5EF4-FFF2-40B4-BE49-F238E27FC236}">
              <a16:creationId xmlns:a16="http://schemas.microsoft.com/office/drawing/2014/main" id="{6969D76F-B77D-41C8-8BC8-635B7B022970}"/>
            </a:ext>
          </a:extLst>
        </xdr:cNvPr>
        <xdr:cNvSpPr>
          <a:spLocks/>
        </xdr:cNvSpPr>
      </xdr:nvSpPr>
      <xdr:spPr bwMode="auto">
        <a:xfrm>
          <a:off x="12316241" y="13757413"/>
          <a:ext cx="695737" cy="212812"/>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40</xdr:col>
      <xdr:colOff>198781</xdr:colOff>
      <xdr:row>69</xdr:row>
      <xdr:rowOff>0</xdr:rowOff>
    </xdr:from>
    <xdr:to>
      <xdr:col>42</xdr:col>
      <xdr:colOff>231913</xdr:colOff>
      <xdr:row>70</xdr:row>
      <xdr:rowOff>38877</xdr:rowOff>
    </xdr:to>
    <xdr:sp macro="" textlink="">
      <xdr:nvSpPr>
        <xdr:cNvPr id="4024" name="Freeform 10707">
          <a:extLst>
            <a:ext uri="{FF2B5EF4-FFF2-40B4-BE49-F238E27FC236}">
              <a16:creationId xmlns:a16="http://schemas.microsoft.com/office/drawing/2014/main" id="{BF3DA37C-2D52-4F39-8927-DFEBCD1A0649}"/>
            </a:ext>
          </a:extLst>
        </xdr:cNvPr>
        <xdr:cNvSpPr>
          <a:spLocks/>
        </xdr:cNvSpPr>
      </xdr:nvSpPr>
      <xdr:spPr bwMode="auto">
        <a:xfrm>
          <a:off x="13011977" y="13740848"/>
          <a:ext cx="629479" cy="22937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42</xdr:col>
      <xdr:colOff>223630</xdr:colOff>
      <xdr:row>69</xdr:row>
      <xdr:rowOff>0</xdr:rowOff>
    </xdr:from>
    <xdr:to>
      <xdr:col>44</xdr:col>
      <xdr:colOff>223630</xdr:colOff>
      <xdr:row>70</xdr:row>
      <xdr:rowOff>38877</xdr:rowOff>
    </xdr:to>
    <xdr:sp macro="" textlink="">
      <xdr:nvSpPr>
        <xdr:cNvPr id="4025" name="Freeform 10707">
          <a:extLst>
            <a:ext uri="{FF2B5EF4-FFF2-40B4-BE49-F238E27FC236}">
              <a16:creationId xmlns:a16="http://schemas.microsoft.com/office/drawing/2014/main" id="{A774581E-9509-4F33-A7E2-AD7FF3D505C8}"/>
            </a:ext>
          </a:extLst>
        </xdr:cNvPr>
        <xdr:cNvSpPr>
          <a:spLocks/>
        </xdr:cNvSpPr>
      </xdr:nvSpPr>
      <xdr:spPr bwMode="auto">
        <a:xfrm>
          <a:off x="13633173" y="13740848"/>
          <a:ext cx="670892" cy="22937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44</xdr:col>
      <xdr:colOff>207065</xdr:colOff>
      <xdr:row>69</xdr:row>
      <xdr:rowOff>0</xdr:rowOff>
    </xdr:from>
    <xdr:to>
      <xdr:col>46</xdr:col>
      <xdr:colOff>66262</xdr:colOff>
      <xdr:row>70</xdr:row>
      <xdr:rowOff>38877</xdr:rowOff>
    </xdr:to>
    <xdr:sp macro="" textlink="">
      <xdr:nvSpPr>
        <xdr:cNvPr id="4026" name="Freeform 10707">
          <a:extLst>
            <a:ext uri="{FF2B5EF4-FFF2-40B4-BE49-F238E27FC236}">
              <a16:creationId xmlns:a16="http://schemas.microsoft.com/office/drawing/2014/main" id="{9F1F06BD-6303-4006-BC3A-8CEB1C03BEC3}"/>
            </a:ext>
          </a:extLst>
        </xdr:cNvPr>
        <xdr:cNvSpPr>
          <a:spLocks/>
        </xdr:cNvSpPr>
      </xdr:nvSpPr>
      <xdr:spPr bwMode="auto">
        <a:xfrm>
          <a:off x="14287500" y="13740848"/>
          <a:ext cx="629479" cy="229377"/>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16</xdr:col>
      <xdr:colOff>133350</xdr:colOff>
      <xdr:row>12</xdr:row>
      <xdr:rowOff>180975</xdr:rowOff>
    </xdr:from>
    <xdr:to>
      <xdr:col>16</xdr:col>
      <xdr:colOff>274898</xdr:colOff>
      <xdr:row>13</xdr:row>
      <xdr:rowOff>160481</xdr:rowOff>
    </xdr:to>
    <xdr:sp macro="" textlink="">
      <xdr:nvSpPr>
        <xdr:cNvPr id="4039" name="6-Point Star 717">
          <a:extLst>
            <a:ext uri="{FF2B5EF4-FFF2-40B4-BE49-F238E27FC236}">
              <a16:creationId xmlns:a16="http://schemas.microsoft.com/office/drawing/2014/main" id="{823EBBEC-0832-4258-A488-75E27294A80D}"/>
            </a:ext>
          </a:extLst>
        </xdr:cNvPr>
        <xdr:cNvSpPr/>
      </xdr:nvSpPr>
      <xdr:spPr>
        <a:xfrm>
          <a:off x="5181600" y="25146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104775</xdr:colOff>
      <xdr:row>13</xdr:row>
      <xdr:rowOff>0</xdr:rowOff>
    </xdr:from>
    <xdr:to>
      <xdr:col>18</xdr:col>
      <xdr:colOff>246323</xdr:colOff>
      <xdr:row>13</xdr:row>
      <xdr:rowOff>170006</xdr:rowOff>
    </xdr:to>
    <xdr:sp macro="" textlink="">
      <xdr:nvSpPr>
        <xdr:cNvPr id="4040" name="6-Point Star 717">
          <a:extLst>
            <a:ext uri="{FF2B5EF4-FFF2-40B4-BE49-F238E27FC236}">
              <a16:creationId xmlns:a16="http://schemas.microsoft.com/office/drawing/2014/main" id="{2689F01A-9B39-42A1-B2B5-367DEFE8104A}"/>
            </a:ext>
          </a:extLst>
        </xdr:cNvPr>
        <xdr:cNvSpPr/>
      </xdr:nvSpPr>
      <xdr:spPr>
        <a:xfrm>
          <a:off x="5848350" y="252412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20</xdr:col>
      <xdr:colOff>104775</xdr:colOff>
      <xdr:row>13</xdr:row>
      <xdr:rowOff>0</xdr:rowOff>
    </xdr:from>
    <xdr:to>
      <xdr:col>20</xdr:col>
      <xdr:colOff>246323</xdr:colOff>
      <xdr:row>13</xdr:row>
      <xdr:rowOff>170006</xdr:rowOff>
    </xdr:to>
    <xdr:sp macro="" textlink="">
      <xdr:nvSpPr>
        <xdr:cNvPr id="4041" name="6-Point Star 717">
          <a:extLst>
            <a:ext uri="{FF2B5EF4-FFF2-40B4-BE49-F238E27FC236}">
              <a16:creationId xmlns:a16="http://schemas.microsoft.com/office/drawing/2014/main" id="{84F59C7A-0181-4630-AB32-7CAA3EEDA115}"/>
            </a:ext>
          </a:extLst>
        </xdr:cNvPr>
        <xdr:cNvSpPr/>
      </xdr:nvSpPr>
      <xdr:spPr>
        <a:xfrm>
          <a:off x="6477000" y="252412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95250</xdr:colOff>
      <xdr:row>13</xdr:row>
      <xdr:rowOff>0</xdr:rowOff>
    </xdr:from>
    <xdr:to>
      <xdr:col>22</xdr:col>
      <xdr:colOff>236798</xdr:colOff>
      <xdr:row>13</xdr:row>
      <xdr:rowOff>170006</xdr:rowOff>
    </xdr:to>
    <xdr:sp macro="" textlink="">
      <xdr:nvSpPr>
        <xdr:cNvPr id="4042" name="6-Point Star 717">
          <a:extLst>
            <a:ext uri="{FF2B5EF4-FFF2-40B4-BE49-F238E27FC236}">
              <a16:creationId xmlns:a16="http://schemas.microsoft.com/office/drawing/2014/main" id="{307479A6-192F-4B19-AFDA-072D6F597591}"/>
            </a:ext>
          </a:extLst>
        </xdr:cNvPr>
        <xdr:cNvSpPr/>
      </xdr:nvSpPr>
      <xdr:spPr>
        <a:xfrm>
          <a:off x="7096125" y="252412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24</xdr:col>
      <xdr:colOff>85725</xdr:colOff>
      <xdr:row>13</xdr:row>
      <xdr:rowOff>9525</xdr:rowOff>
    </xdr:from>
    <xdr:to>
      <xdr:col>24</xdr:col>
      <xdr:colOff>227273</xdr:colOff>
      <xdr:row>13</xdr:row>
      <xdr:rowOff>179531</xdr:rowOff>
    </xdr:to>
    <xdr:sp macro="" textlink="">
      <xdr:nvSpPr>
        <xdr:cNvPr id="4043" name="6-Point Star 717">
          <a:extLst>
            <a:ext uri="{FF2B5EF4-FFF2-40B4-BE49-F238E27FC236}">
              <a16:creationId xmlns:a16="http://schemas.microsoft.com/office/drawing/2014/main" id="{BAF8AB52-AA09-4EE2-91FA-3EFB358A7F2F}"/>
            </a:ext>
          </a:extLst>
        </xdr:cNvPr>
        <xdr:cNvSpPr/>
      </xdr:nvSpPr>
      <xdr:spPr>
        <a:xfrm>
          <a:off x="7715250" y="253365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104775</xdr:colOff>
      <xdr:row>12</xdr:row>
      <xdr:rowOff>161925</xdr:rowOff>
    </xdr:from>
    <xdr:to>
      <xdr:col>26</xdr:col>
      <xdr:colOff>246323</xdr:colOff>
      <xdr:row>13</xdr:row>
      <xdr:rowOff>141431</xdr:rowOff>
    </xdr:to>
    <xdr:sp macro="" textlink="">
      <xdr:nvSpPr>
        <xdr:cNvPr id="4044" name="6-Point Star 717">
          <a:extLst>
            <a:ext uri="{FF2B5EF4-FFF2-40B4-BE49-F238E27FC236}">
              <a16:creationId xmlns:a16="http://schemas.microsoft.com/office/drawing/2014/main" id="{0319D8BF-FBD7-418F-8BFE-2E036ACC33BC}"/>
            </a:ext>
          </a:extLst>
        </xdr:cNvPr>
        <xdr:cNvSpPr/>
      </xdr:nvSpPr>
      <xdr:spPr>
        <a:xfrm>
          <a:off x="8362950" y="249555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28</xdr:col>
      <xdr:colOff>104775</xdr:colOff>
      <xdr:row>12</xdr:row>
      <xdr:rowOff>142875</xdr:rowOff>
    </xdr:from>
    <xdr:to>
      <xdr:col>28</xdr:col>
      <xdr:colOff>246323</xdr:colOff>
      <xdr:row>13</xdr:row>
      <xdr:rowOff>122381</xdr:rowOff>
    </xdr:to>
    <xdr:sp macro="" textlink="">
      <xdr:nvSpPr>
        <xdr:cNvPr id="4045" name="6-Point Star 717">
          <a:extLst>
            <a:ext uri="{FF2B5EF4-FFF2-40B4-BE49-F238E27FC236}">
              <a16:creationId xmlns:a16="http://schemas.microsoft.com/office/drawing/2014/main" id="{601A9549-82B4-4A52-A0C6-36F4D799C5BF}"/>
            </a:ext>
          </a:extLst>
        </xdr:cNvPr>
        <xdr:cNvSpPr/>
      </xdr:nvSpPr>
      <xdr:spPr>
        <a:xfrm>
          <a:off x="9020175" y="24765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95250</xdr:colOff>
      <xdr:row>12</xdr:row>
      <xdr:rowOff>171450</xdr:rowOff>
    </xdr:from>
    <xdr:to>
      <xdr:col>30</xdr:col>
      <xdr:colOff>236798</xdr:colOff>
      <xdr:row>13</xdr:row>
      <xdr:rowOff>150956</xdr:rowOff>
    </xdr:to>
    <xdr:sp macro="" textlink="">
      <xdr:nvSpPr>
        <xdr:cNvPr id="4046" name="6-Point Star 717">
          <a:extLst>
            <a:ext uri="{FF2B5EF4-FFF2-40B4-BE49-F238E27FC236}">
              <a16:creationId xmlns:a16="http://schemas.microsoft.com/office/drawing/2014/main" id="{7A278D40-0630-4121-A968-7CB66BD60B24}"/>
            </a:ext>
          </a:extLst>
        </xdr:cNvPr>
        <xdr:cNvSpPr/>
      </xdr:nvSpPr>
      <xdr:spPr>
        <a:xfrm>
          <a:off x="9639300" y="250507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32</xdr:col>
      <xdr:colOff>95250</xdr:colOff>
      <xdr:row>12</xdr:row>
      <xdr:rowOff>142875</xdr:rowOff>
    </xdr:from>
    <xdr:to>
      <xdr:col>32</xdr:col>
      <xdr:colOff>236798</xdr:colOff>
      <xdr:row>13</xdr:row>
      <xdr:rowOff>122381</xdr:rowOff>
    </xdr:to>
    <xdr:sp macro="" textlink="">
      <xdr:nvSpPr>
        <xdr:cNvPr id="4047" name="6-Point Star 717">
          <a:extLst>
            <a:ext uri="{FF2B5EF4-FFF2-40B4-BE49-F238E27FC236}">
              <a16:creationId xmlns:a16="http://schemas.microsoft.com/office/drawing/2014/main" id="{D89A7A81-8AB4-47C0-980A-E29FC95665CA}"/>
            </a:ext>
          </a:extLst>
        </xdr:cNvPr>
        <xdr:cNvSpPr/>
      </xdr:nvSpPr>
      <xdr:spPr>
        <a:xfrm>
          <a:off x="10296525" y="24765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95250</xdr:colOff>
      <xdr:row>12</xdr:row>
      <xdr:rowOff>161925</xdr:rowOff>
    </xdr:from>
    <xdr:to>
      <xdr:col>34</xdr:col>
      <xdr:colOff>236798</xdr:colOff>
      <xdr:row>13</xdr:row>
      <xdr:rowOff>141431</xdr:rowOff>
    </xdr:to>
    <xdr:sp macro="" textlink="">
      <xdr:nvSpPr>
        <xdr:cNvPr id="4048" name="6-Point Star 717">
          <a:extLst>
            <a:ext uri="{FF2B5EF4-FFF2-40B4-BE49-F238E27FC236}">
              <a16:creationId xmlns:a16="http://schemas.microsoft.com/office/drawing/2014/main" id="{5A321AF4-10D6-4302-834C-3A476956A66A}"/>
            </a:ext>
          </a:extLst>
        </xdr:cNvPr>
        <xdr:cNvSpPr/>
      </xdr:nvSpPr>
      <xdr:spPr>
        <a:xfrm>
          <a:off x="10925175" y="249555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36</xdr:col>
      <xdr:colOff>123825</xdr:colOff>
      <xdr:row>13</xdr:row>
      <xdr:rowOff>9525</xdr:rowOff>
    </xdr:from>
    <xdr:to>
      <xdr:col>36</xdr:col>
      <xdr:colOff>265373</xdr:colOff>
      <xdr:row>13</xdr:row>
      <xdr:rowOff>179531</xdr:rowOff>
    </xdr:to>
    <xdr:sp macro="" textlink="">
      <xdr:nvSpPr>
        <xdr:cNvPr id="4049" name="6-Point Star 717">
          <a:extLst>
            <a:ext uri="{FF2B5EF4-FFF2-40B4-BE49-F238E27FC236}">
              <a16:creationId xmlns:a16="http://schemas.microsoft.com/office/drawing/2014/main" id="{186532CD-5B61-4771-9995-466E2121CB89}"/>
            </a:ext>
          </a:extLst>
        </xdr:cNvPr>
        <xdr:cNvSpPr/>
      </xdr:nvSpPr>
      <xdr:spPr>
        <a:xfrm>
          <a:off x="11591925" y="253365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85725</xdr:colOff>
      <xdr:row>13</xdr:row>
      <xdr:rowOff>0</xdr:rowOff>
    </xdr:from>
    <xdr:to>
      <xdr:col>38</xdr:col>
      <xdr:colOff>227273</xdr:colOff>
      <xdr:row>13</xdr:row>
      <xdr:rowOff>170006</xdr:rowOff>
    </xdr:to>
    <xdr:sp macro="" textlink="">
      <xdr:nvSpPr>
        <xdr:cNvPr id="4050" name="6-Point Star 717">
          <a:extLst>
            <a:ext uri="{FF2B5EF4-FFF2-40B4-BE49-F238E27FC236}">
              <a16:creationId xmlns:a16="http://schemas.microsoft.com/office/drawing/2014/main" id="{27DC9302-C262-4CD8-903F-7EFA0A9D7FB3}"/>
            </a:ext>
          </a:extLst>
        </xdr:cNvPr>
        <xdr:cNvSpPr/>
      </xdr:nvSpPr>
      <xdr:spPr>
        <a:xfrm>
          <a:off x="12220575" y="252412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40</xdr:col>
      <xdr:colOff>95250</xdr:colOff>
      <xdr:row>12</xdr:row>
      <xdr:rowOff>133350</xdr:rowOff>
    </xdr:from>
    <xdr:to>
      <xdr:col>40</xdr:col>
      <xdr:colOff>236798</xdr:colOff>
      <xdr:row>13</xdr:row>
      <xdr:rowOff>112856</xdr:rowOff>
    </xdr:to>
    <xdr:sp macro="" textlink="">
      <xdr:nvSpPr>
        <xdr:cNvPr id="4051" name="6-Point Star 717">
          <a:extLst>
            <a:ext uri="{FF2B5EF4-FFF2-40B4-BE49-F238E27FC236}">
              <a16:creationId xmlns:a16="http://schemas.microsoft.com/office/drawing/2014/main" id="{14B4D2B5-A934-4540-989C-583B9C13F348}"/>
            </a:ext>
          </a:extLst>
        </xdr:cNvPr>
        <xdr:cNvSpPr/>
      </xdr:nvSpPr>
      <xdr:spPr>
        <a:xfrm>
          <a:off x="12887325" y="246697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42</xdr:col>
      <xdr:colOff>85725</xdr:colOff>
      <xdr:row>12</xdr:row>
      <xdr:rowOff>161925</xdr:rowOff>
    </xdr:from>
    <xdr:to>
      <xdr:col>42</xdr:col>
      <xdr:colOff>227273</xdr:colOff>
      <xdr:row>13</xdr:row>
      <xdr:rowOff>141431</xdr:rowOff>
    </xdr:to>
    <xdr:sp macro="" textlink="">
      <xdr:nvSpPr>
        <xdr:cNvPr id="4052" name="6-Point Star 717">
          <a:extLst>
            <a:ext uri="{FF2B5EF4-FFF2-40B4-BE49-F238E27FC236}">
              <a16:creationId xmlns:a16="http://schemas.microsoft.com/office/drawing/2014/main" id="{6D906347-E98F-410F-8C3D-009E2D7C0CBE}"/>
            </a:ext>
          </a:extLst>
        </xdr:cNvPr>
        <xdr:cNvSpPr/>
      </xdr:nvSpPr>
      <xdr:spPr>
        <a:xfrm>
          <a:off x="13477875" y="249555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44</xdr:col>
      <xdr:colOff>104775</xdr:colOff>
      <xdr:row>13</xdr:row>
      <xdr:rowOff>0</xdr:rowOff>
    </xdr:from>
    <xdr:to>
      <xdr:col>44</xdr:col>
      <xdr:colOff>246323</xdr:colOff>
      <xdr:row>13</xdr:row>
      <xdr:rowOff>170006</xdr:rowOff>
    </xdr:to>
    <xdr:sp macro="" textlink="">
      <xdr:nvSpPr>
        <xdr:cNvPr id="4053" name="6-Point Star 717">
          <a:extLst>
            <a:ext uri="{FF2B5EF4-FFF2-40B4-BE49-F238E27FC236}">
              <a16:creationId xmlns:a16="http://schemas.microsoft.com/office/drawing/2014/main" id="{ECB14BA7-4DA4-4370-99FE-07B8F3E31991}"/>
            </a:ext>
          </a:extLst>
        </xdr:cNvPr>
        <xdr:cNvSpPr/>
      </xdr:nvSpPr>
      <xdr:spPr>
        <a:xfrm>
          <a:off x="14173200" y="252412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114300</xdr:colOff>
      <xdr:row>21</xdr:row>
      <xdr:rowOff>0</xdr:rowOff>
    </xdr:from>
    <xdr:to>
      <xdr:col>2</xdr:col>
      <xdr:colOff>255848</xdr:colOff>
      <xdr:row>21</xdr:row>
      <xdr:rowOff>170006</xdr:rowOff>
    </xdr:to>
    <xdr:sp macro="" textlink="">
      <xdr:nvSpPr>
        <xdr:cNvPr id="4054" name="6-Point Star 717">
          <a:extLst>
            <a:ext uri="{FF2B5EF4-FFF2-40B4-BE49-F238E27FC236}">
              <a16:creationId xmlns:a16="http://schemas.microsoft.com/office/drawing/2014/main" id="{E4819D3D-8A8D-48EB-A18D-E1D1E4318056}"/>
            </a:ext>
          </a:extLst>
        </xdr:cNvPr>
        <xdr:cNvSpPr/>
      </xdr:nvSpPr>
      <xdr:spPr>
        <a:xfrm>
          <a:off x="504825" y="412432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xdr:col>
      <xdr:colOff>95250</xdr:colOff>
      <xdr:row>20</xdr:row>
      <xdr:rowOff>142875</xdr:rowOff>
    </xdr:from>
    <xdr:to>
      <xdr:col>4</xdr:col>
      <xdr:colOff>236798</xdr:colOff>
      <xdr:row>21</xdr:row>
      <xdr:rowOff>122381</xdr:rowOff>
    </xdr:to>
    <xdr:sp macro="" textlink="">
      <xdr:nvSpPr>
        <xdr:cNvPr id="4055" name="6-Point Star 717">
          <a:extLst>
            <a:ext uri="{FF2B5EF4-FFF2-40B4-BE49-F238E27FC236}">
              <a16:creationId xmlns:a16="http://schemas.microsoft.com/office/drawing/2014/main" id="{C2203169-D497-423E-B872-3F1E6346AA21}"/>
            </a:ext>
          </a:extLst>
        </xdr:cNvPr>
        <xdr:cNvSpPr/>
      </xdr:nvSpPr>
      <xdr:spPr>
        <a:xfrm>
          <a:off x="1190625" y="40767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114300</xdr:colOff>
      <xdr:row>21</xdr:row>
      <xdr:rowOff>19050</xdr:rowOff>
    </xdr:from>
    <xdr:to>
      <xdr:col>6</xdr:col>
      <xdr:colOff>255848</xdr:colOff>
      <xdr:row>21</xdr:row>
      <xdr:rowOff>189056</xdr:rowOff>
    </xdr:to>
    <xdr:sp macro="" textlink="">
      <xdr:nvSpPr>
        <xdr:cNvPr id="4056" name="6-Point Star 717">
          <a:extLst>
            <a:ext uri="{FF2B5EF4-FFF2-40B4-BE49-F238E27FC236}">
              <a16:creationId xmlns:a16="http://schemas.microsoft.com/office/drawing/2014/main" id="{FAB14E11-A44F-44B0-9369-F183C37D8B73}"/>
            </a:ext>
          </a:extLst>
        </xdr:cNvPr>
        <xdr:cNvSpPr/>
      </xdr:nvSpPr>
      <xdr:spPr>
        <a:xfrm>
          <a:off x="1838325" y="414337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8</xdr:col>
      <xdr:colOff>104775</xdr:colOff>
      <xdr:row>20</xdr:row>
      <xdr:rowOff>161925</xdr:rowOff>
    </xdr:from>
    <xdr:to>
      <xdr:col>8</xdr:col>
      <xdr:colOff>246323</xdr:colOff>
      <xdr:row>21</xdr:row>
      <xdr:rowOff>141431</xdr:rowOff>
    </xdr:to>
    <xdr:sp macro="" textlink="">
      <xdr:nvSpPr>
        <xdr:cNvPr id="4057" name="6-Point Star 717">
          <a:extLst>
            <a:ext uri="{FF2B5EF4-FFF2-40B4-BE49-F238E27FC236}">
              <a16:creationId xmlns:a16="http://schemas.microsoft.com/office/drawing/2014/main" id="{C97CFECD-EA74-484B-BCD0-17845C12B006}"/>
            </a:ext>
          </a:extLst>
        </xdr:cNvPr>
        <xdr:cNvSpPr/>
      </xdr:nvSpPr>
      <xdr:spPr>
        <a:xfrm>
          <a:off x="2486025" y="409575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85725</xdr:colOff>
      <xdr:row>21</xdr:row>
      <xdr:rowOff>0</xdr:rowOff>
    </xdr:from>
    <xdr:to>
      <xdr:col>10</xdr:col>
      <xdr:colOff>227273</xdr:colOff>
      <xdr:row>21</xdr:row>
      <xdr:rowOff>170006</xdr:rowOff>
    </xdr:to>
    <xdr:sp macro="" textlink="">
      <xdr:nvSpPr>
        <xdr:cNvPr id="4058" name="6-Point Star 717">
          <a:extLst>
            <a:ext uri="{FF2B5EF4-FFF2-40B4-BE49-F238E27FC236}">
              <a16:creationId xmlns:a16="http://schemas.microsoft.com/office/drawing/2014/main" id="{508FB241-4056-41A5-942F-508B1EC379DE}"/>
            </a:ext>
          </a:extLst>
        </xdr:cNvPr>
        <xdr:cNvSpPr/>
      </xdr:nvSpPr>
      <xdr:spPr>
        <a:xfrm>
          <a:off x="3190875" y="412432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12</xdr:col>
      <xdr:colOff>95250</xdr:colOff>
      <xdr:row>20</xdr:row>
      <xdr:rowOff>133350</xdr:rowOff>
    </xdr:from>
    <xdr:to>
      <xdr:col>12</xdr:col>
      <xdr:colOff>236798</xdr:colOff>
      <xdr:row>21</xdr:row>
      <xdr:rowOff>112856</xdr:rowOff>
    </xdr:to>
    <xdr:sp macro="" textlink="">
      <xdr:nvSpPr>
        <xdr:cNvPr id="4059" name="6-Point Star 717">
          <a:extLst>
            <a:ext uri="{FF2B5EF4-FFF2-40B4-BE49-F238E27FC236}">
              <a16:creationId xmlns:a16="http://schemas.microsoft.com/office/drawing/2014/main" id="{582497B4-69C8-4D00-B42C-86ECEE5C9E35}"/>
            </a:ext>
          </a:extLst>
        </xdr:cNvPr>
        <xdr:cNvSpPr/>
      </xdr:nvSpPr>
      <xdr:spPr>
        <a:xfrm>
          <a:off x="3848100" y="406717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123825</xdr:colOff>
      <xdr:row>20</xdr:row>
      <xdr:rowOff>133350</xdr:rowOff>
    </xdr:from>
    <xdr:to>
      <xdr:col>14</xdr:col>
      <xdr:colOff>265373</xdr:colOff>
      <xdr:row>21</xdr:row>
      <xdr:rowOff>112856</xdr:rowOff>
    </xdr:to>
    <xdr:sp macro="" textlink="">
      <xdr:nvSpPr>
        <xdr:cNvPr id="4060" name="6-Point Star 717">
          <a:extLst>
            <a:ext uri="{FF2B5EF4-FFF2-40B4-BE49-F238E27FC236}">
              <a16:creationId xmlns:a16="http://schemas.microsoft.com/office/drawing/2014/main" id="{2005E076-E654-423C-B7AB-F1812279F9A6}"/>
            </a:ext>
          </a:extLst>
        </xdr:cNvPr>
        <xdr:cNvSpPr/>
      </xdr:nvSpPr>
      <xdr:spPr>
        <a:xfrm>
          <a:off x="4505325" y="406717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28</xdr:col>
      <xdr:colOff>104775</xdr:colOff>
      <xdr:row>21</xdr:row>
      <xdr:rowOff>0</xdr:rowOff>
    </xdr:from>
    <xdr:to>
      <xdr:col>28</xdr:col>
      <xdr:colOff>246323</xdr:colOff>
      <xdr:row>21</xdr:row>
      <xdr:rowOff>170006</xdr:rowOff>
    </xdr:to>
    <xdr:sp macro="" textlink="">
      <xdr:nvSpPr>
        <xdr:cNvPr id="4061" name="6-Point Star 717">
          <a:extLst>
            <a:ext uri="{FF2B5EF4-FFF2-40B4-BE49-F238E27FC236}">
              <a16:creationId xmlns:a16="http://schemas.microsoft.com/office/drawing/2014/main" id="{54498423-E132-4105-816D-5FE52FFD7708}"/>
            </a:ext>
          </a:extLst>
        </xdr:cNvPr>
        <xdr:cNvSpPr/>
      </xdr:nvSpPr>
      <xdr:spPr>
        <a:xfrm>
          <a:off x="9020175" y="412432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40</xdr:col>
      <xdr:colOff>104775</xdr:colOff>
      <xdr:row>21</xdr:row>
      <xdr:rowOff>9525</xdr:rowOff>
    </xdr:from>
    <xdr:to>
      <xdr:col>40</xdr:col>
      <xdr:colOff>246323</xdr:colOff>
      <xdr:row>21</xdr:row>
      <xdr:rowOff>179531</xdr:rowOff>
    </xdr:to>
    <xdr:sp macro="" textlink="">
      <xdr:nvSpPr>
        <xdr:cNvPr id="4062" name="6-Point Star 717">
          <a:extLst>
            <a:ext uri="{FF2B5EF4-FFF2-40B4-BE49-F238E27FC236}">
              <a16:creationId xmlns:a16="http://schemas.microsoft.com/office/drawing/2014/main" id="{EBDBF0BD-1418-40A0-BDE4-972CC4D8A330}"/>
            </a:ext>
          </a:extLst>
        </xdr:cNvPr>
        <xdr:cNvSpPr/>
      </xdr:nvSpPr>
      <xdr:spPr>
        <a:xfrm>
          <a:off x="12896850" y="413385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44</xdr:col>
      <xdr:colOff>123825</xdr:colOff>
      <xdr:row>20</xdr:row>
      <xdr:rowOff>171450</xdr:rowOff>
    </xdr:from>
    <xdr:to>
      <xdr:col>44</xdr:col>
      <xdr:colOff>276225</xdr:colOff>
      <xdr:row>21</xdr:row>
      <xdr:rowOff>142875</xdr:rowOff>
    </xdr:to>
    <xdr:sp macro="" textlink="">
      <xdr:nvSpPr>
        <xdr:cNvPr id="4063" name="6-Point Star 717">
          <a:extLst>
            <a:ext uri="{FF2B5EF4-FFF2-40B4-BE49-F238E27FC236}">
              <a16:creationId xmlns:a16="http://schemas.microsoft.com/office/drawing/2014/main" id="{81CA91E4-A1CE-4AC5-8726-DF52F25790F2}"/>
            </a:ext>
          </a:extLst>
        </xdr:cNvPr>
        <xdr:cNvSpPr/>
      </xdr:nvSpPr>
      <xdr:spPr>
        <a:xfrm>
          <a:off x="14192250" y="4105275"/>
          <a:ext cx="152400" cy="161925"/>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44</xdr:col>
      <xdr:colOff>238125</xdr:colOff>
      <xdr:row>21</xdr:row>
      <xdr:rowOff>57149</xdr:rowOff>
    </xdr:from>
    <xdr:to>
      <xdr:col>46</xdr:col>
      <xdr:colOff>57150</xdr:colOff>
      <xdr:row>22</xdr:row>
      <xdr:rowOff>39072</xdr:rowOff>
    </xdr:to>
    <xdr:sp macro="" textlink="">
      <xdr:nvSpPr>
        <xdr:cNvPr id="4064" name="Freeform 10707">
          <a:extLst>
            <a:ext uri="{FF2B5EF4-FFF2-40B4-BE49-F238E27FC236}">
              <a16:creationId xmlns:a16="http://schemas.microsoft.com/office/drawing/2014/main" id="{40E537FE-4202-42F1-9A4B-F8A6CB1C7B94}"/>
            </a:ext>
          </a:extLst>
        </xdr:cNvPr>
        <xdr:cNvSpPr>
          <a:spLocks/>
        </xdr:cNvSpPr>
      </xdr:nvSpPr>
      <xdr:spPr bwMode="auto">
        <a:xfrm>
          <a:off x="14306550" y="4181474"/>
          <a:ext cx="590550" cy="172423"/>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prstDash val="sysDash"/>
          <a:round/>
          <a:headEnd/>
          <a:tailEnd/>
        </a:ln>
      </xdr:spPr>
    </xdr:sp>
    <xdr:clientData/>
  </xdr:twoCellAnchor>
  <xdr:twoCellAnchor>
    <xdr:from>
      <xdr:col>2</xdr:col>
      <xdr:colOff>85725</xdr:colOff>
      <xdr:row>28</xdr:row>
      <xdr:rowOff>142875</xdr:rowOff>
    </xdr:from>
    <xdr:to>
      <xdr:col>2</xdr:col>
      <xdr:colOff>227273</xdr:colOff>
      <xdr:row>29</xdr:row>
      <xdr:rowOff>122381</xdr:rowOff>
    </xdr:to>
    <xdr:sp macro="" textlink="">
      <xdr:nvSpPr>
        <xdr:cNvPr id="4066" name="6-Point Star 717">
          <a:extLst>
            <a:ext uri="{FF2B5EF4-FFF2-40B4-BE49-F238E27FC236}">
              <a16:creationId xmlns:a16="http://schemas.microsoft.com/office/drawing/2014/main" id="{5446397C-22BD-4721-94C1-42BC5548440E}"/>
            </a:ext>
          </a:extLst>
        </xdr:cNvPr>
        <xdr:cNvSpPr/>
      </xdr:nvSpPr>
      <xdr:spPr>
        <a:xfrm>
          <a:off x="476250" y="566737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xdr:col>
      <xdr:colOff>85725</xdr:colOff>
      <xdr:row>28</xdr:row>
      <xdr:rowOff>171450</xdr:rowOff>
    </xdr:from>
    <xdr:to>
      <xdr:col>4</xdr:col>
      <xdr:colOff>227273</xdr:colOff>
      <xdr:row>29</xdr:row>
      <xdr:rowOff>150956</xdr:rowOff>
    </xdr:to>
    <xdr:sp macro="" textlink="">
      <xdr:nvSpPr>
        <xdr:cNvPr id="4067" name="6-Point Star 717">
          <a:extLst>
            <a:ext uri="{FF2B5EF4-FFF2-40B4-BE49-F238E27FC236}">
              <a16:creationId xmlns:a16="http://schemas.microsoft.com/office/drawing/2014/main" id="{7F472359-2154-445C-9169-41F5443CF0D3}"/>
            </a:ext>
          </a:extLst>
        </xdr:cNvPr>
        <xdr:cNvSpPr/>
      </xdr:nvSpPr>
      <xdr:spPr>
        <a:xfrm>
          <a:off x="1181100" y="569595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104775</xdr:colOff>
      <xdr:row>28</xdr:row>
      <xdr:rowOff>133350</xdr:rowOff>
    </xdr:from>
    <xdr:to>
      <xdr:col>6</xdr:col>
      <xdr:colOff>246323</xdr:colOff>
      <xdr:row>29</xdr:row>
      <xdr:rowOff>112856</xdr:rowOff>
    </xdr:to>
    <xdr:sp macro="" textlink="">
      <xdr:nvSpPr>
        <xdr:cNvPr id="4068" name="6-Point Star 717">
          <a:extLst>
            <a:ext uri="{FF2B5EF4-FFF2-40B4-BE49-F238E27FC236}">
              <a16:creationId xmlns:a16="http://schemas.microsoft.com/office/drawing/2014/main" id="{EB858226-4612-481B-8846-A3FAF780D7B4}"/>
            </a:ext>
          </a:extLst>
        </xdr:cNvPr>
        <xdr:cNvSpPr/>
      </xdr:nvSpPr>
      <xdr:spPr>
        <a:xfrm>
          <a:off x="1828800" y="565785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8</xdr:col>
      <xdr:colOff>104775</xdr:colOff>
      <xdr:row>44</xdr:row>
      <xdr:rowOff>171450</xdr:rowOff>
    </xdr:from>
    <xdr:to>
      <xdr:col>8</xdr:col>
      <xdr:colOff>246323</xdr:colOff>
      <xdr:row>45</xdr:row>
      <xdr:rowOff>150956</xdr:rowOff>
    </xdr:to>
    <xdr:sp macro="" textlink="">
      <xdr:nvSpPr>
        <xdr:cNvPr id="4070" name="6-Point Star 717">
          <a:extLst>
            <a:ext uri="{FF2B5EF4-FFF2-40B4-BE49-F238E27FC236}">
              <a16:creationId xmlns:a16="http://schemas.microsoft.com/office/drawing/2014/main" id="{27F602C0-9E5B-419E-9AB1-8DEDEA8B0727}"/>
            </a:ext>
          </a:extLst>
        </xdr:cNvPr>
        <xdr:cNvSpPr/>
      </xdr:nvSpPr>
      <xdr:spPr>
        <a:xfrm>
          <a:off x="2486025" y="88773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95250</xdr:colOff>
      <xdr:row>44</xdr:row>
      <xdr:rowOff>161925</xdr:rowOff>
    </xdr:from>
    <xdr:to>
      <xdr:col>10</xdr:col>
      <xdr:colOff>236798</xdr:colOff>
      <xdr:row>45</xdr:row>
      <xdr:rowOff>141431</xdr:rowOff>
    </xdr:to>
    <xdr:sp macro="" textlink="">
      <xdr:nvSpPr>
        <xdr:cNvPr id="4071" name="6-Point Star 717">
          <a:extLst>
            <a:ext uri="{FF2B5EF4-FFF2-40B4-BE49-F238E27FC236}">
              <a16:creationId xmlns:a16="http://schemas.microsoft.com/office/drawing/2014/main" id="{9DDCE200-BB1F-4415-BA08-103C65BBB115}"/>
            </a:ext>
          </a:extLst>
        </xdr:cNvPr>
        <xdr:cNvSpPr/>
      </xdr:nvSpPr>
      <xdr:spPr>
        <a:xfrm>
          <a:off x="3200400" y="886777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12</xdr:col>
      <xdr:colOff>85725</xdr:colOff>
      <xdr:row>44</xdr:row>
      <xdr:rowOff>171450</xdr:rowOff>
    </xdr:from>
    <xdr:to>
      <xdr:col>12</xdr:col>
      <xdr:colOff>227273</xdr:colOff>
      <xdr:row>45</xdr:row>
      <xdr:rowOff>150956</xdr:rowOff>
    </xdr:to>
    <xdr:sp macro="" textlink="">
      <xdr:nvSpPr>
        <xdr:cNvPr id="4072" name="6-Point Star 717">
          <a:extLst>
            <a:ext uri="{FF2B5EF4-FFF2-40B4-BE49-F238E27FC236}">
              <a16:creationId xmlns:a16="http://schemas.microsoft.com/office/drawing/2014/main" id="{18C5DF90-91BF-4B7D-91CF-6AC05B7116D7}"/>
            </a:ext>
          </a:extLst>
        </xdr:cNvPr>
        <xdr:cNvSpPr/>
      </xdr:nvSpPr>
      <xdr:spPr>
        <a:xfrm>
          <a:off x="3838575" y="88773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20</xdr:col>
      <xdr:colOff>104775</xdr:colOff>
      <xdr:row>45</xdr:row>
      <xdr:rowOff>0</xdr:rowOff>
    </xdr:from>
    <xdr:to>
      <xdr:col>20</xdr:col>
      <xdr:colOff>246323</xdr:colOff>
      <xdr:row>45</xdr:row>
      <xdr:rowOff>170006</xdr:rowOff>
    </xdr:to>
    <xdr:sp macro="" textlink="">
      <xdr:nvSpPr>
        <xdr:cNvPr id="4073" name="6-Point Star 717">
          <a:extLst>
            <a:ext uri="{FF2B5EF4-FFF2-40B4-BE49-F238E27FC236}">
              <a16:creationId xmlns:a16="http://schemas.microsoft.com/office/drawing/2014/main" id="{7C1C757E-4918-43D7-B053-7C52930E74F6}"/>
            </a:ext>
          </a:extLst>
        </xdr:cNvPr>
        <xdr:cNvSpPr/>
      </xdr:nvSpPr>
      <xdr:spPr>
        <a:xfrm>
          <a:off x="6477000" y="889635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114300</xdr:colOff>
      <xdr:row>44</xdr:row>
      <xdr:rowOff>161925</xdr:rowOff>
    </xdr:from>
    <xdr:to>
      <xdr:col>22</xdr:col>
      <xdr:colOff>255848</xdr:colOff>
      <xdr:row>45</xdr:row>
      <xdr:rowOff>141431</xdr:rowOff>
    </xdr:to>
    <xdr:sp macro="" textlink="">
      <xdr:nvSpPr>
        <xdr:cNvPr id="4074" name="6-Point Star 717">
          <a:extLst>
            <a:ext uri="{FF2B5EF4-FFF2-40B4-BE49-F238E27FC236}">
              <a16:creationId xmlns:a16="http://schemas.microsoft.com/office/drawing/2014/main" id="{62CA4DA8-CE13-4880-89A0-90909B181780}"/>
            </a:ext>
          </a:extLst>
        </xdr:cNvPr>
        <xdr:cNvSpPr/>
      </xdr:nvSpPr>
      <xdr:spPr>
        <a:xfrm>
          <a:off x="7115175" y="886777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28</xdr:col>
      <xdr:colOff>114300</xdr:colOff>
      <xdr:row>44</xdr:row>
      <xdr:rowOff>142875</xdr:rowOff>
    </xdr:from>
    <xdr:to>
      <xdr:col>28</xdr:col>
      <xdr:colOff>255848</xdr:colOff>
      <xdr:row>45</xdr:row>
      <xdr:rowOff>122381</xdr:rowOff>
    </xdr:to>
    <xdr:sp macro="" textlink="">
      <xdr:nvSpPr>
        <xdr:cNvPr id="4075" name="6-Point Star 717">
          <a:extLst>
            <a:ext uri="{FF2B5EF4-FFF2-40B4-BE49-F238E27FC236}">
              <a16:creationId xmlns:a16="http://schemas.microsoft.com/office/drawing/2014/main" id="{BD42BB4B-55EA-4E17-B99A-7FDC7B1E5335}"/>
            </a:ext>
          </a:extLst>
        </xdr:cNvPr>
        <xdr:cNvSpPr/>
      </xdr:nvSpPr>
      <xdr:spPr>
        <a:xfrm>
          <a:off x="9029700" y="884872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104775</xdr:colOff>
      <xdr:row>44</xdr:row>
      <xdr:rowOff>142875</xdr:rowOff>
    </xdr:from>
    <xdr:to>
      <xdr:col>30</xdr:col>
      <xdr:colOff>246323</xdr:colOff>
      <xdr:row>45</xdr:row>
      <xdr:rowOff>122381</xdr:rowOff>
    </xdr:to>
    <xdr:sp macro="" textlink="">
      <xdr:nvSpPr>
        <xdr:cNvPr id="4076" name="6-Point Star 717">
          <a:extLst>
            <a:ext uri="{FF2B5EF4-FFF2-40B4-BE49-F238E27FC236}">
              <a16:creationId xmlns:a16="http://schemas.microsoft.com/office/drawing/2014/main" id="{2E2EE738-9227-41CE-AAF6-6F5D5BFDF77A}"/>
            </a:ext>
          </a:extLst>
        </xdr:cNvPr>
        <xdr:cNvSpPr/>
      </xdr:nvSpPr>
      <xdr:spPr>
        <a:xfrm>
          <a:off x="9648825" y="884872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114300</xdr:colOff>
      <xdr:row>44</xdr:row>
      <xdr:rowOff>161925</xdr:rowOff>
    </xdr:from>
    <xdr:to>
      <xdr:col>34</xdr:col>
      <xdr:colOff>255848</xdr:colOff>
      <xdr:row>45</xdr:row>
      <xdr:rowOff>141431</xdr:rowOff>
    </xdr:to>
    <xdr:sp macro="" textlink="">
      <xdr:nvSpPr>
        <xdr:cNvPr id="4077" name="6-Point Star 717">
          <a:extLst>
            <a:ext uri="{FF2B5EF4-FFF2-40B4-BE49-F238E27FC236}">
              <a16:creationId xmlns:a16="http://schemas.microsoft.com/office/drawing/2014/main" id="{3D5B6753-203B-43F6-A347-92FB5167832D}"/>
            </a:ext>
          </a:extLst>
        </xdr:cNvPr>
        <xdr:cNvSpPr/>
      </xdr:nvSpPr>
      <xdr:spPr>
        <a:xfrm>
          <a:off x="10944225" y="886777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36</xdr:col>
      <xdr:colOff>123825</xdr:colOff>
      <xdr:row>44</xdr:row>
      <xdr:rowOff>161925</xdr:rowOff>
    </xdr:from>
    <xdr:to>
      <xdr:col>36</xdr:col>
      <xdr:colOff>265373</xdr:colOff>
      <xdr:row>45</xdr:row>
      <xdr:rowOff>141431</xdr:rowOff>
    </xdr:to>
    <xdr:sp macro="" textlink="">
      <xdr:nvSpPr>
        <xdr:cNvPr id="4078" name="6-Point Star 717">
          <a:extLst>
            <a:ext uri="{FF2B5EF4-FFF2-40B4-BE49-F238E27FC236}">
              <a16:creationId xmlns:a16="http://schemas.microsoft.com/office/drawing/2014/main" id="{58BFD437-3FAA-4629-9132-77D55423DA0E}"/>
            </a:ext>
          </a:extLst>
        </xdr:cNvPr>
        <xdr:cNvSpPr/>
      </xdr:nvSpPr>
      <xdr:spPr>
        <a:xfrm>
          <a:off x="11591925" y="886777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36</xdr:col>
      <xdr:colOff>123825</xdr:colOff>
      <xdr:row>60</xdr:row>
      <xdr:rowOff>152400</xdr:rowOff>
    </xdr:from>
    <xdr:to>
      <xdr:col>36</xdr:col>
      <xdr:colOff>265373</xdr:colOff>
      <xdr:row>61</xdr:row>
      <xdr:rowOff>131906</xdr:rowOff>
    </xdr:to>
    <xdr:sp macro="" textlink="">
      <xdr:nvSpPr>
        <xdr:cNvPr id="4079" name="6-Point Star 717">
          <a:extLst>
            <a:ext uri="{FF2B5EF4-FFF2-40B4-BE49-F238E27FC236}">
              <a16:creationId xmlns:a16="http://schemas.microsoft.com/office/drawing/2014/main" id="{183C5148-AAB0-4861-87E6-4DFF56CCEA9C}"/>
            </a:ext>
          </a:extLst>
        </xdr:cNvPr>
        <xdr:cNvSpPr/>
      </xdr:nvSpPr>
      <xdr:spPr>
        <a:xfrm>
          <a:off x="11591925" y="121158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123825</xdr:colOff>
      <xdr:row>68</xdr:row>
      <xdr:rowOff>171450</xdr:rowOff>
    </xdr:from>
    <xdr:to>
      <xdr:col>10</xdr:col>
      <xdr:colOff>265373</xdr:colOff>
      <xdr:row>69</xdr:row>
      <xdr:rowOff>150956</xdr:rowOff>
    </xdr:to>
    <xdr:sp macro="" textlink="">
      <xdr:nvSpPr>
        <xdr:cNvPr id="4081" name="6-Point Star 717">
          <a:extLst>
            <a:ext uri="{FF2B5EF4-FFF2-40B4-BE49-F238E27FC236}">
              <a16:creationId xmlns:a16="http://schemas.microsoft.com/office/drawing/2014/main" id="{F234F3C9-43B3-46EB-BEA0-57E5BCD7C2FD}"/>
            </a:ext>
          </a:extLst>
        </xdr:cNvPr>
        <xdr:cNvSpPr/>
      </xdr:nvSpPr>
      <xdr:spPr>
        <a:xfrm>
          <a:off x="3228975" y="1372552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95250</xdr:colOff>
      <xdr:row>68</xdr:row>
      <xdr:rowOff>171450</xdr:rowOff>
    </xdr:from>
    <xdr:to>
      <xdr:col>38</xdr:col>
      <xdr:colOff>236798</xdr:colOff>
      <xdr:row>69</xdr:row>
      <xdr:rowOff>150956</xdr:rowOff>
    </xdr:to>
    <xdr:sp macro="" textlink="">
      <xdr:nvSpPr>
        <xdr:cNvPr id="4082" name="6-Point Star 717">
          <a:extLst>
            <a:ext uri="{FF2B5EF4-FFF2-40B4-BE49-F238E27FC236}">
              <a16:creationId xmlns:a16="http://schemas.microsoft.com/office/drawing/2014/main" id="{340F36D9-34A6-440D-881D-DA7B9C2FC623}"/>
            </a:ext>
          </a:extLst>
        </xdr:cNvPr>
        <xdr:cNvSpPr/>
      </xdr:nvSpPr>
      <xdr:spPr>
        <a:xfrm>
          <a:off x="12230100" y="1372552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0</xdr:col>
      <xdr:colOff>0</xdr:colOff>
      <xdr:row>77</xdr:row>
      <xdr:rowOff>47625</xdr:rowOff>
    </xdr:from>
    <xdr:to>
      <xdr:col>2</xdr:col>
      <xdr:colOff>247650</xdr:colOff>
      <xdr:row>78</xdr:row>
      <xdr:rowOff>42606</xdr:rowOff>
    </xdr:to>
    <xdr:sp macro="" textlink="">
      <xdr:nvSpPr>
        <xdr:cNvPr id="4083" name="Freeform 10707">
          <a:extLst>
            <a:ext uri="{FF2B5EF4-FFF2-40B4-BE49-F238E27FC236}">
              <a16:creationId xmlns:a16="http://schemas.microsoft.com/office/drawing/2014/main" id="{FD567B8C-4399-4DC2-BA3C-DA26B7279FF2}"/>
            </a:ext>
          </a:extLst>
        </xdr:cNvPr>
        <xdr:cNvSpPr>
          <a:spLocks/>
        </xdr:cNvSpPr>
      </xdr:nvSpPr>
      <xdr:spPr bwMode="auto">
        <a:xfrm>
          <a:off x="0" y="15382875"/>
          <a:ext cx="638175" cy="185481"/>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40</xdr:col>
      <xdr:colOff>95250</xdr:colOff>
      <xdr:row>68</xdr:row>
      <xdr:rowOff>171450</xdr:rowOff>
    </xdr:from>
    <xdr:to>
      <xdr:col>40</xdr:col>
      <xdr:colOff>236798</xdr:colOff>
      <xdr:row>69</xdr:row>
      <xdr:rowOff>150956</xdr:rowOff>
    </xdr:to>
    <xdr:sp macro="" textlink="">
      <xdr:nvSpPr>
        <xdr:cNvPr id="4084" name="6-Point Star 717">
          <a:extLst>
            <a:ext uri="{FF2B5EF4-FFF2-40B4-BE49-F238E27FC236}">
              <a16:creationId xmlns:a16="http://schemas.microsoft.com/office/drawing/2014/main" id="{4E7862DB-CB19-4D80-82E2-8AB179EBC071}"/>
            </a:ext>
          </a:extLst>
        </xdr:cNvPr>
        <xdr:cNvSpPr/>
      </xdr:nvSpPr>
      <xdr:spPr>
        <a:xfrm>
          <a:off x="12887325" y="1372552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42</xdr:col>
      <xdr:colOff>104775</xdr:colOff>
      <xdr:row>68</xdr:row>
      <xdr:rowOff>180975</xdr:rowOff>
    </xdr:from>
    <xdr:to>
      <xdr:col>42</xdr:col>
      <xdr:colOff>246323</xdr:colOff>
      <xdr:row>69</xdr:row>
      <xdr:rowOff>160481</xdr:rowOff>
    </xdr:to>
    <xdr:sp macro="" textlink="">
      <xdr:nvSpPr>
        <xdr:cNvPr id="4085" name="6-Point Star 717">
          <a:extLst>
            <a:ext uri="{FF2B5EF4-FFF2-40B4-BE49-F238E27FC236}">
              <a16:creationId xmlns:a16="http://schemas.microsoft.com/office/drawing/2014/main" id="{173B4188-525A-480D-A61F-C969A08614A6}"/>
            </a:ext>
          </a:extLst>
        </xdr:cNvPr>
        <xdr:cNvSpPr/>
      </xdr:nvSpPr>
      <xdr:spPr>
        <a:xfrm>
          <a:off x="13496925" y="1373505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44</xdr:col>
      <xdr:colOff>123825</xdr:colOff>
      <xdr:row>68</xdr:row>
      <xdr:rowOff>152400</xdr:rowOff>
    </xdr:from>
    <xdr:to>
      <xdr:col>44</xdr:col>
      <xdr:colOff>265373</xdr:colOff>
      <xdr:row>69</xdr:row>
      <xdr:rowOff>131906</xdr:rowOff>
    </xdr:to>
    <xdr:sp macro="" textlink="">
      <xdr:nvSpPr>
        <xdr:cNvPr id="4086" name="6-Point Star 717">
          <a:extLst>
            <a:ext uri="{FF2B5EF4-FFF2-40B4-BE49-F238E27FC236}">
              <a16:creationId xmlns:a16="http://schemas.microsoft.com/office/drawing/2014/main" id="{1071243F-8F52-48F1-AA55-6D99DFE1EB9C}"/>
            </a:ext>
          </a:extLst>
        </xdr:cNvPr>
        <xdr:cNvSpPr/>
      </xdr:nvSpPr>
      <xdr:spPr>
        <a:xfrm>
          <a:off x="14192250" y="1370647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123825</xdr:colOff>
      <xdr:row>76</xdr:row>
      <xdr:rowOff>180975</xdr:rowOff>
    </xdr:from>
    <xdr:to>
      <xdr:col>2</xdr:col>
      <xdr:colOff>265373</xdr:colOff>
      <xdr:row>77</xdr:row>
      <xdr:rowOff>160481</xdr:rowOff>
    </xdr:to>
    <xdr:sp macro="" textlink="">
      <xdr:nvSpPr>
        <xdr:cNvPr id="4087" name="6-Point Star 717">
          <a:extLst>
            <a:ext uri="{FF2B5EF4-FFF2-40B4-BE49-F238E27FC236}">
              <a16:creationId xmlns:a16="http://schemas.microsoft.com/office/drawing/2014/main" id="{05615836-266C-4E9D-896E-D7287F304A25}"/>
            </a:ext>
          </a:extLst>
        </xdr:cNvPr>
        <xdr:cNvSpPr/>
      </xdr:nvSpPr>
      <xdr:spPr>
        <a:xfrm>
          <a:off x="514350" y="1532572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xdr:col>
      <xdr:colOff>95250</xdr:colOff>
      <xdr:row>76</xdr:row>
      <xdr:rowOff>171450</xdr:rowOff>
    </xdr:from>
    <xdr:to>
      <xdr:col>4</xdr:col>
      <xdr:colOff>236798</xdr:colOff>
      <xdr:row>77</xdr:row>
      <xdr:rowOff>150956</xdr:rowOff>
    </xdr:to>
    <xdr:sp macro="" textlink="">
      <xdr:nvSpPr>
        <xdr:cNvPr id="4088" name="6-Point Star 717">
          <a:extLst>
            <a:ext uri="{FF2B5EF4-FFF2-40B4-BE49-F238E27FC236}">
              <a16:creationId xmlns:a16="http://schemas.microsoft.com/office/drawing/2014/main" id="{CED29E45-8A49-4D60-AF10-5F3285593D68}"/>
            </a:ext>
          </a:extLst>
        </xdr:cNvPr>
        <xdr:cNvSpPr/>
      </xdr:nvSpPr>
      <xdr:spPr>
        <a:xfrm>
          <a:off x="1190625" y="153162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104775</xdr:colOff>
      <xdr:row>76</xdr:row>
      <xdr:rowOff>171450</xdr:rowOff>
    </xdr:from>
    <xdr:to>
      <xdr:col>6</xdr:col>
      <xdr:colOff>246323</xdr:colOff>
      <xdr:row>77</xdr:row>
      <xdr:rowOff>150956</xdr:rowOff>
    </xdr:to>
    <xdr:sp macro="" textlink="">
      <xdr:nvSpPr>
        <xdr:cNvPr id="4089" name="6-Point Star 717">
          <a:extLst>
            <a:ext uri="{FF2B5EF4-FFF2-40B4-BE49-F238E27FC236}">
              <a16:creationId xmlns:a16="http://schemas.microsoft.com/office/drawing/2014/main" id="{2E39AEF6-30F1-4F99-8D9A-BD4F057E3A63}"/>
            </a:ext>
          </a:extLst>
        </xdr:cNvPr>
        <xdr:cNvSpPr/>
      </xdr:nvSpPr>
      <xdr:spPr>
        <a:xfrm>
          <a:off x="1828800" y="153162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8</xdr:col>
      <xdr:colOff>114300</xdr:colOff>
      <xdr:row>77</xdr:row>
      <xdr:rowOff>9525</xdr:rowOff>
    </xdr:from>
    <xdr:to>
      <xdr:col>8</xdr:col>
      <xdr:colOff>255848</xdr:colOff>
      <xdr:row>77</xdr:row>
      <xdr:rowOff>179531</xdr:rowOff>
    </xdr:to>
    <xdr:sp macro="" textlink="">
      <xdr:nvSpPr>
        <xdr:cNvPr id="4090" name="6-Point Star 717">
          <a:extLst>
            <a:ext uri="{FF2B5EF4-FFF2-40B4-BE49-F238E27FC236}">
              <a16:creationId xmlns:a16="http://schemas.microsoft.com/office/drawing/2014/main" id="{1ACC29D7-32B7-4EDC-A7C8-991CADDBDAA9}"/>
            </a:ext>
          </a:extLst>
        </xdr:cNvPr>
        <xdr:cNvSpPr/>
      </xdr:nvSpPr>
      <xdr:spPr>
        <a:xfrm>
          <a:off x="2495550" y="1534477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104775</xdr:colOff>
      <xdr:row>76</xdr:row>
      <xdr:rowOff>133350</xdr:rowOff>
    </xdr:from>
    <xdr:to>
      <xdr:col>10</xdr:col>
      <xdr:colOff>246323</xdr:colOff>
      <xdr:row>77</xdr:row>
      <xdr:rowOff>112856</xdr:rowOff>
    </xdr:to>
    <xdr:sp macro="" textlink="">
      <xdr:nvSpPr>
        <xdr:cNvPr id="4091" name="6-Point Star 717">
          <a:extLst>
            <a:ext uri="{FF2B5EF4-FFF2-40B4-BE49-F238E27FC236}">
              <a16:creationId xmlns:a16="http://schemas.microsoft.com/office/drawing/2014/main" id="{31327500-D028-4392-A5D7-F46D08097886}"/>
            </a:ext>
          </a:extLst>
        </xdr:cNvPr>
        <xdr:cNvSpPr/>
      </xdr:nvSpPr>
      <xdr:spPr>
        <a:xfrm>
          <a:off x="3209925" y="152781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123825</xdr:colOff>
      <xdr:row>76</xdr:row>
      <xdr:rowOff>171450</xdr:rowOff>
    </xdr:from>
    <xdr:to>
      <xdr:col>34</xdr:col>
      <xdr:colOff>265373</xdr:colOff>
      <xdr:row>77</xdr:row>
      <xdr:rowOff>150957</xdr:rowOff>
    </xdr:to>
    <xdr:sp macro="" textlink="">
      <xdr:nvSpPr>
        <xdr:cNvPr id="4092" name="6-Point Star 717">
          <a:extLst>
            <a:ext uri="{FF2B5EF4-FFF2-40B4-BE49-F238E27FC236}">
              <a16:creationId xmlns:a16="http://schemas.microsoft.com/office/drawing/2014/main" id="{87EF34C1-4DA7-4921-B749-D9EA95A6DC8E}"/>
            </a:ext>
          </a:extLst>
        </xdr:cNvPr>
        <xdr:cNvSpPr/>
      </xdr:nvSpPr>
      <xdr:spPr>
        <a:xfrm>
          <a:off x="10953750" y="15316200"/>
          <a:ext cx="141548" cy="170007"/>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36</xdr:col>
      <xdr:colOff>133350</xdr:colOff>
      <xdr:row>76</xdr:row>
      <xdr:rowOff>142875</xdr:rowOff>
    </xdr:from>
    <xdr:to>
      <xdr:col>36</xdr:col>
      <xdr:colOff>274898</xdr:colOff>
      <xdr:row>77</xdr:row>
      <xdr:rowOff>122382</xdr:rowOff>
    </xdr:to>
    <xdr:sp macro="" textlink="">
      <xdr:nvSpPr>
        <xdr:cNvPr id="4093" name="6-Point Star 717">
          <a:extLst>
            <a:ext uri="{FF2B5EF4-FFF2-40B4-BE49-F238E27FC236}">
              <a16:creationId xmlns:a16="http://schemas.microsoft.com/office/drawing/2014/main" id="{A92CFA93-6B6E-4920-A61A-BD2C25BF3AB0}"/>
            </a:ext>
          </a:extLst>
        </xdr:cNvPr>
        <xdr:cNvSpPr/>
      </xdr:nvSpPr>
      <xdr:spPr>
        <a:xfrm>
          <a:off x="11601450" y="15287625"/>
          <a:ext cx="141548" cy="170007"/>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133350</xdr:colOff>
      <xdr:row>76</xdr:row>
      <xdr:rowOff>142875</xdr:rowOff>
    </xdr:from>
    <xdr:to>
      <xdr:col>38</xdr:col>
      <xdr:colOff>274898</xdr:colOff>
      <xdr:row>77</xdr:row>
      <xdr:rowOff>122382</xdr:rowOff>
    </xdr:to>
    <xdr:sp macro="" textlink="">
      <xdr:nvSpPr>
        <xdr:cNvPr id="4094" name="6-Point Star 717">
          <a:extLst>
            <a:ext uri="{FF2B5EF4-FFF2-40B4-BE49-F238E27FC236}">
              <a16:creationId xmlns:a16="http://schemas.microsoft.com/office/drawing/2014/main" id="{20638205-3608-49D1-8244-DA00D360BEDA}"/>
            </a:ext>
          </a:extLst>
        </xdr:cNvPr>
        <xdr:cNvSpPr/>
      </xdr:nvSpPr>
      <xdr:spPr>
        <a:xfrm>
          <a:off x="12268200" y="15287625"/>
          <a:ext cx="141548" cy="170007"/>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8</xdr:col>
      <xdr:colOff>95250</xdr:colOff>
      <xdr:row>84</xdr:row>
      <xdr:rowOff>171450</xdr:rowOff>
    </xdr:from>
    <xdr:to>
      <xdr:col>8</xdr:col>
      <xdr:colOff>236798</xdr:colOff>
      <xdr:row>85</xdr:row>
      <xdr:rowOff>150956</xdr:rowOff>
    </xdr:to>
    <xdr:sp macro="" textlink="">
      <xdr:nvSpPr>
        <xdr:cNvPr id="4095" name="6-Point Star 717">
          <a:extLst>
            <a:ext uri="{FF2B5EF4-FFF2-40B4-BE49-F238E27FC236}">
              <a16:creationId xmlns:a16="http://schemas.microsoft.com/office/drawing/2014/main" id="{26BA2C28-F3C4-4913-A6F2-CE963529F180}"/>
            </a:ext>
          </a:extLst>
        </xdr:cNvPr>
        <xdr:cNvSpPr/>
      </xdr:nvSpPr>
      <xdr:spPr>
        <a:xfrm>
          <a:off x="2476500" y="1690687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114300</xdr:colOff>
      <xdr:row>84</xdr:row>
      <xdr:rowOff>142875</xdr:rowOff>
    </xdr:from>
    <xdr:to>
      <xdr:col>10</xdr:col>
      <xdr:colOff>255848</xdr:colOff>
      <xdr:row>85</xdr:row>
      <xdr:rowOff>122381</xdr:rowOff>
    </xdr:to>
    <xdr:sp macro="" textlink="">
      <xdr:nvSpPr>
        <xdr:cNvPr id="4096" name="6-Point Star 717">
          <a:extLst>
            <a:ext uri="{FF2B5EF4-FFF2-40B4-BE49-F238E27FC236}">
              <a16:creationId xmlns:a16="http://schemas.microsoft.com/office/drawing/2014/main" id="{E2063E65-00AB-4912-9C89-7C2AD219E7F5}"/>
            </a:ext>
          </a:extLst>
        </xdr:cNvPr>
        <xdr:cNvSpPr/>
      </xdr:nvSpPr>
      <xdr:spPr>
        <a:xfrm>
          <a:off x="3219450" y="168783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12</xdr:col>
      <xdr:colOff>95250</xdr:colOff>
      <xdr:row>84</xdr:row>
      <xdr:rowOff>171450</xdr:rowOff>
    </xdr:from>
    <xdr:to>
      <xdr:col>12</xdr:col>
      <xdr:colOff>236798</xdr:colOff>
      <xdr:row>85</xdr:row>
      <xdr:rowOff>150956</xdr:rowOff>
    </xdr:to>
    <xdr:sp macro="" textlink="">
      <xdr:nvSpPr>
        <xdr:cNvPr id="4097" name="6-Point Star 717">
          <a:extLst>
            <a:ext uri="{FF2B5EF4-FFF2-40B4-BE49-F238E27FC236}">
              <a16:creationId xmlns:a16="http://schemas.microsoft.com/office/drawing/2014/main" id="{EFDE0FD1-6658-421F-BF0C-DDD3DEB4E8AB}"/>
            </a:ext>
          </a:extLst>
        </xdr:cNvPr>
        <xdr:cNvSpPr/>
      </xdr:nvSpPr>
      <xdr:spPr>
        <a:xfrm>
          <a:off x="3848100" y="1690687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85725</xdr:colOff>
      <xdr:row>84</xdr:row>
      <xdr:rowOff>180975</xdr:rowOff>
    </xdr:from>
    <xdr:to>
      <xdr:col>18</xdr:col>
      <xdr:colOff>227273</xdr:colOff>
      <xdr:row>85</xdr:row>
      <xdr:rowOff>160481</xdr:rowOff>
    </xdr:to>
    <xdr:sp macro="" textlink="">
      <xdr:nvSpPr>
        <xdr:cNvPr id="4098" name="6-Point Star 717">
          <a:extLst>
            <a:ext uri="{FF2B5EF4-FFF2-40B4-BE49-F238E27FC236}">
              <a16:creationId xmlns:a16="http://schemas.microsoft.com/office/drawing/2014/main" id="{23A8898E-097E-4892-8C5F-204F63947E95}"/>
            </a:ext>
          </a:extLst>
        </xdr:cNvPr>
        <xdr:cNvSpPr/>
      </xdr:nvSpPr>
      <xdr:spPr>
        <a:xfrm>
          <a:off x="5829300" y="169164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28</xdr:col>
      <xdr:colOff>76200</xdr:colOff>
      <xdr:row>84</xdr:row>
      <xdr:rowOff>161925</xdr:rowOff>
    </xdr:from>
    <xdr:to>
      <xdr:col>28</xdr:col>
      <xdr:colOff>217748</xdr:colOff>
      <xdr:row>85</xdr:row>
      <xdr:rowOff>145811</xdr:rowOff>
    </xdr:to>
    <xdr:sp macro="" textlink="">
      <xdr:nvSpPr>
        <xdr:cNvPr id="4099" name="6-Point Star 717">
          <a:extLst>
            <a:ext uri="{FF2B5EF4-FFF2-40B4-BE49-F238E27FC236}">
              <a16:creationId xmlns:a16="http://schemas.microsoft.com/office/drawing/2014/main" id="{87092116-639E-4ACD-BCCD-B5DD2102BEED}"/>
            </a:ext>
          </a:extLst>
        </xdr:cNvPr>
        <xdr:cNvSpPr/>
      </xdr:nvSpPr>
      <xdr:spPr>
        <a:xfrm>
          <a:off x="8991600" y="16897350"/>
          <a:ext cx="141548" cy="17438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20</xdr:col>
      <xdr:colOff>104775</xdr:colOff>
      <xdr:row>92</xdr:row>
      <xdr:rowOff>133350</xdr:rowOff>
    </xdr:from>
    <xdr:to>
      <xdr:col>20</xdr:col>
      <xdr:colOff>246323</xdr:colOff>
      <xdr:row>93</xdr:row>
      <xdr:rowOff>112856</xdr:rowOff>
    </xdr:to>
    <xdr:sp macro="" textlink="">
      <xdr:nvSpPr>
        <xdr:cNvPr id="4100" name="6-Point Star 717">
          <a:extLst>
            <a:ext uri="{FF2B5EF4-FFF2-40B4-BE49-F238E27FC236}">
              <a16:creationId xmlns:a16="http://schemas.microsoft.com/office/drawing/2014/main" id="{F49F2C6B-E69C-4951-AAAB-A9CB3BC993A6}"/>
            </a:ext>
          </a:extLst>
        </xdr:cNvPr>
        <xdr:cNvSpPr/>
      </xdr:nvSpPr>
      <xdr:spPr>
        <a:xfrm>
          <a:off x="6477000" y="1845945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24</xdr:col>
      <xdr:colOff>104775</xdr:colOff>
      <xdr:row>92</xdr:row>
      <xdr:rowOff>152400</xdr:rowOff>
    </xdr:from>
    <xdr:to>
      <xdr:col>24</xdr:col>
      <xdr:colOff>246323</xdr:colOff>
      <xdr:row>93</xdr:row>
      <xdr:rowOff>131906</xdr:rowOff>
    </xdr:to>
    <xdr:sp macro="" textlink="">
      <xdr:nvSpPr>
        <xdr:cNvPr id="4101" name="6-Point Star 717">
          <a:extLst>
            <a:ext uri="{FF2B5EF4-FFF2-40B4-BE49-F238E27FC236}">
              <a16:creationId xmlns:a16="http://schemas.microsoft.com/office/drawing/2014/main" id="{221AB591-AB4A-46FC-BF5F-237239E49F2A}"/>
            </a:ext>
          </a:extLst>
        </xdr:cNvPr>
        <xdr:cNvSpPr/>
      </xdr:nvSpPr>
      <xdr:spPr>
        <a:xfrm>
          <a:off x="7734300" y="184785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104775</xdr:colOff>
      <xdr:row>92</xdr:row>
      <xdr:rowOff>142875</xdr:rowOff>
    </xdr:from>
    <xdr:to>
      <xdr:col>30</xdr:col>
      <xdr:colOff>246323</xdr:colOff>
      <xdr:row>93</xdr:row>
      <xdr:rowOff>122381</xdr:rowOff>
    </xdr:to>
    <xdr:sp macro="" textlink="">
      <xdr:nvSpPr>
        <xdr:cNvPr id="4102" name="6-Point Star 717">
          <a:extLst>
            <a:ext uri="{FF2B5EF4-FFF2-40B4-BE49-F238E27FC236}">
              <a16:creationId xmlns:a16="http://schemas.microsoft.com/office/drawing/2014/main" id="{C90CF261-B278-43E6-A713-8A7D75A55995}"/>
            </a:ext>
          </a:extLst>
        </xdr:cNvPr>
        <xdr:cNvSpPr/>
      </xdr:nvSpPr>
      <xdr:spPr>
        <a:xfrm>
          <a:off x="9648825" y="1846897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95250</xdr:colOff>
      <xdr:row>92</xdr:row>
      <xdr:rowOff>133350</xdr:rowOff>
    </xdr:from>
    <xdr:to>
      <xdr:col>38</xdr:col>
      <xdr:colOff>236798</xdr:colOff>
      <xdr:row>93</xdr:row>
      <xdr:rowOff>112856</xdr:rowOff>
    </xdr:to>
    <xdr:sp macro="" textlink="">
      <xdr:nvSpPr>
        <xdr:cNvPr id="4103" name="6-Point Star 717">
          <a:extLst>
            <a:ext uri="{FF2B5EF4-FFF2-40B4-BE49-F238E27FC236}">
              <a16:creationId xmlns:a16="http://schemas.microsoft.com/office/drawing/2014/main" id="{F7EE8023-5A15-4098-93BE-522F83426B9E}"/>
            </a:ext>
          </a:extLst>
        </xdr:cNvPr>
        <xdr:cNvSpPr/>
      </xdr:nvSpPr>
      <xdr:spPr>
        <a:xfrm>
          <a:off x="12230100" y="1845945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40</xdr:col>
      <xdr:colOff>95250</xdr:colOff>
      <xdr:row>92</xdr:row>
      <xdr:rowOff>123825</xdr:rowOff>
    </xdr:from>
    <xdr:to>
      <xdr:col>40</xdr:col>
      <xdr:colOff>236798</xdr:colOff>
      <xdr:row>93</xdr:row>
      <xdr:rowOff>103331</xdr:rowOff>
    </xdr:to>
    <xdr:sp macro="" textlink="">
      <xdr:nvSpPr>
        <xdr:cNvPr id="4104" name="6-Point Star 717">
          <a:extLst>
            <a:ext uri="{FF2B5EF4-FFF2-40B4-BE49-F238E27FC236}">
              <a16:creationId xmlns:a16="http://schemas.microsoft.com/office/drawing/2014/main" id="{824F41E9-6CD5-4365-9B61-903DC8135946}"/>
            </a:ext>
          </a:extLst>
        </xdr:cNvPr>
        <xdr:cNvSpPr/>
      </xdr:nvSpPr>
      <xdr:spPr>
        <a:xfrm>
          <a:off x="12887325" y="1844992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114300</xdr:colOff>
      <xdr:row>100</xdr:row>
      <xdr:rowOff>133350</xdr:rowOff>
    </xdr:from>
    <xdr:to>
      <xdr:col>10</xdr:col>
      <xdr:colOff>255848</xdr:colOff>
      <xdr:row>101</xdr:row>
      <xdr:rowOff>112856</xdr:rowOff>
    </xdr:to>
    <xdr:sp macro="" textlink="">
      <xdr:nvSpPr>
        <xdr:cNvPr id="4105" name="6-Point Star 717">
          <a:extLst>
            <a:ext uri="{FF2B5EF4-FFF2-40B4-BE49-F238E27FC236}">
              <a16:creationId xmlns:a16="http://schemas.microsoft.com/office/drawing/2014/main" id="{E3F247A4-5BC5-47B8-85A1-361EEFABD333}"/>
            </a:ext>
          </a:extLst>
        </xdr:cNvPr>
        <xdr:cNvSpPr/>
      </xdr:nvSpPr>
      <xdr:spPr>
        <a:xfrm>
          <a:off x="3219450" y="2005012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28</xdr:col>
      <xdr:colOff>123825</xdr:colOff>
      <xdr:row>109</xdr:row>
      <xdr:rowOff>0</xdr:rowOff>
    </xdr:from>
    <xdr:to>
      <xdr:col>28</xdr:col>
      <xdr:colOff>265373</xdr:colOff>
      <xdr:row>109</xdr:row>
      <xdr:rowOff>165772</xdr:rowOff>
    </xdr:to>
    <xdr:sp macro="" textlink="">
      <xdr:nvSpPr>
        <xdr:cNvPr id="4106" name="6-Point Star 717">
          <a:extLst>
            <a:ext uri="{FF2B5EF4-FFF2-40B4-BE49-F238E27FC236}">
              <a16:creationId xmlns:a16="http://schemas.microsoft.com/office/drawing/2014/main" id="{13928AFF-5BCE-42CE-93D8-9514C269DBD0}"/>
            </a:ext>
          </a:extLst>
        </xdr:cNvPr>
        <xdr:cNvSpPr/>
      </xdr:nvSpPr>
      <xdr:spPr>
        <a:xfrm>
          <a:off x="9039225" y="21697950"/>
          <a:ext cx="141548" cy="165772"/>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32</xdr:col>
      <xdr:colOff>180975</xdr:colOff>
      <xdr:row>45</xdr:row>
      <xdr:rowOff>28576</xdr:rowOff>
    </xdr:from>
    <xdr:to>
      <xdr:col>34</xdr:col>
      <xdr:colOff>171451</xdr:colOff>
      <xdr:row>46</xdr:row>
      <xdr:rowOff>47625</xdr:rowOff>
    </xdr:to>
    <xdr:sp macro="" textlink="">
      <xdr:nvSpPr>
        <xdr:cNvPr id="4107" name="Freeform 10707">
          <a:extLst>
            <a:ext uri="{FF2B5EF4-FFF2-40B4-BE49-F238E27FC236}">
              <a16:creationId xmlns:a16="http://schemas.microsoft.com/office/drawing/2014/main" id="{0AEEE672-C2E7-46D4-A302-C382C8F3AFBD}"/>
            </a:ext>
          </a:extLst>
        </xdr:cNvPr>
        <xdr:cNvSpPr>
          <a:spLocks/>
        </xdr:cNvSpPr>
      </xdr:nvSpPr>
      <xdr:spPr bwMode="auto">
        <a:xfrm>
          <a:off x="10382250" y="8924926"/>
          <a:ext cx="619126" cy="209549"/>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00"/>
        </a:solidFill>
        <a:ln w="15875">
          <a:solidFill>
            <a:srgbClr val="000000"/>
          </a:solidFill>
          <a:prstDash val="sysDash"/>
          <a:round/>
          <a:headEnd/>
          <a:tailEnd/>
        </a:ln>
      </xdr:spPr>
    </xdr:sp>
    <xdr:clientData/>
  </xdr:twoCellAnchor>
  <xdr:twoCellAnchor>
    <xdr:from>
      <xdr:col>20</xdr:col>
      <xdr:colOff>184150</xdr:colOff>
      <xdr:row>69</xdr:row>
      <xdr:rowOff>25400</xdr:rowOff>
    </xdr:from>
    <xdr:to>
      <xdr:col>22</xdr:col>
      <xdr:colOff>211483</xdr:colOff>
      <xdr:row>70</xdr:row>
      <xdr:rowOff>44450</xdr:rowOff>
    </xdr:to>
    <xdr:sp macro="" textlink="">
      <xdr:nvSpPr>
        <xdr:cNvPr id="4065" name="Freeform 10707">
          <a:extLst>
            <a:ext uri="{FF2B5EF4-FFF2-40B4-BE49-F238E27FC236}">
              <a16:creationId xmlns:a16="http://schemas.microsoft.com/office/drawing/2014/main" id="{C9CB2B2B-B02B-48BB-8655-6C5D93F9B939}"/>
            </a:ext>
          </a:extLst>
        </xdr:cNvPr>
        <xdr:cNvSpPr>
          <a:spLocks/>
        </xdr:cNvSpPr>
      </xdr:nvSpPr>
      <xdr:spPr bwMode="auto">
        <a:xfrm>
          <a:off x="6864350" y="13747750"/>
          <a:ext cx="687733" cy="20955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00"/>
        </a:solidFill>
        <a:ln w="15875">
          <a:solidFill>
            <a:srgbClr val="000000"/>
          </a:solidFill>
          <a:round/>
          <a:headEnd/>
          <a:tailEnd/>
        </a:ln>
      </xdr:spPr>
    </xdr:sp>
    <xdr:clientData/>
  </xdr:twoCellAnchor>
  <xdr:twoCellAnchor>
    <xdr:from>
      <xdr:col>22</xdr:col>
      <xdr:colOff>187325</xdr:colOff>
      <xdr:row>69</xdr:row>
      <xdr:rowOff>12700</xdr:rowOff>
    </xdr:from>
    <xdr:to>
      <xdr:col>24</xdr:col>
      <xdr:colOff>177800</xdr:colOff>
      <xdr:row>70</xdr:row>
      <xdr:rowOff>50800</xdr:rowOff>
    </xdr:to>
    <xdr:sp macro="" textlink="">
      <xdr:nvSpPr>
        <xdr:cNvPr id="4069" name="Freeform 10707">
          <a:extLst>
            <a:ext uri="{FF2B5EF4-FFF2-40B4-BE49-F238E27FC236}">
              <a16:creationId xmlns:a16="http://schemas.microsoft.com/office/drawing/2014/main" id="{9CFC0491-28B5-4CD5-901D-5D7895DB6E05}"/>
            </a:ext>
          </a:extLst>
        </xdr:cNvPr>
        <xdr:cNvSpPr>
          <a:spLocks/>
        </xdr:cNvSpPr>
      </xdr:nvSpPr>
      <xdr:spPr bwMode="auto">
        <a:xfrm>
          <a:off x="7527925" y="13735050"/>
          <a:ext cx="650875" cy="2286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00"/>
        </a:solidFill>
        <a:ln w="15875">
          <a:solidFill>
            <a:srgbClr val="000000"/>
          </a:solidFill>
          <a:round/>
          <a:headEnd/>
          <a:tailEnd/>
        </a:ln>
      </xdr:spPr>
    </xdr:sp>
    <xdr:clientData/>
  </xdr:twoCellAnchor>
  <xdr:twoCellAnchor>
    <xdr:from>
      <xdr:col>24</xdr:col>
      <xdr:colOff>209550</xdr:colOff>
      <xdr:row>69</xdr:row>
      <xdr:rowOff>57150</xdr:rowOff>
    </xdr:from>
    <xdr:to>
      <xdr:col>26</xdr:col>
      <xdr:colOff>236883</xdr:colOff>
      <xdr:row>70</xdr:row>
      <xdr:rowOff>76200</xdr:rowOff>
    </xdr:to>
    <xdr:sp macro="" textlink="">
      <xdr:nvSpPr>
        <xdr:cNvPr id="4080" name="Freeform 10707">
          <a:extLst>
            <a:ext uri="{FF2B5EF4-FFF2-40B4-BE49-F238E27FC236}">
              <a16:creationId xmlns:a16="http://schemas.microsoft.com/office/drawing/2014/main" id="{F195749E-6E75-46FE-90B4-1A4053E4B11C}"/>
            </a:ext>
          </a:extLst>
        </xdr:cNvPr>
        <xdr:cNvSpPr>
          <a:spLocks/>
        </xdr:cNvSpPr>
      </xdr:nvSpPr>
      <xdr:spPr bwMode="auto">
        <a:xfrm>
          <a:off x="7839075" y="13801725"/>
          <a:ext cx="655983" cy="20955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00"/>
        </a:solidFill>
        <a:ln w="15875">
          <a:solidFill>
            <a:srgbClr val="000000"/>
          </a:solidFill>
          <a:round/>
          <a:headEnd/>
          <a:tailEnd/>
        </a:ln>
      </xdr:spPr>
      <xdr:txBody>
        <a:bodyPr/>
        <a:lstStyle/>
        <a:p>
          <a:endParaRPr lang="en-IN"/>
        </a:p>
      </xdr:txBody>
    </xdr:sp>
    <xdr:clientData/>
  </xdr:twoCellAnchor>
  <xdr:twoCellAnchor>
    <xdr:from>
      <xdr:col>26</xdr:col>
      <xdr:colOff>228600</xdr:colOff>
      <xdr:row>69</xdr:row>
      <xdr:rowOff>38100</xdr:rowOff>
    </xdr:from>
    <xdr:to>
      <xdr:col>28</xdr:col>
      <xdr:colOff>227358</xdr:colOff>
      <xdr:row>70</xdr:row>
      <xdr:rowOff>57150</xdr:rowOff>
    </xdr:to>
    <xdr:sp macro="" textlink="">
      <xdr:nvSpPr>
        <xdr:cNvPr id="4108" name="Freeform 10707">
          <a:extLst>
            <a:ext uri="{FF2B5EF4-FFF2-40B4-BE49-F238E27FC236}">
              <a16:creationId xmlns:a16="http://schemas.microsoft.com/office/drawing/2014/main" id="{76351355-E418-493D-9511-0696BAE399BF}"/>
            </a:ext>
          </a:extLst>
        </xdr:cNvPr>
        <xdr:cNvSpPr>
          <a:spLocks/>
        </xdr:cNvSpPr>
      </xdr:nvSpPr>
      <xdr:spPr bwMode="auto">
        <a:xfrm>
          <a:off x="8486775" y="13782675"/>
          <a:ext cx="655983" cy="20955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00"/>
        </a:solidFill>
        <a:ln w="15875">
          <a:solidFill>
            <a:srgbClr val="000000"/>
          </a:solidFill>
          <a:round/>
          <a:headEnd/>
          <a:tailEnd/>
        </a:ln>
      </xdr:spPr>
    </xdr:sp>
    <xdr:clientData/>
  </xdr:twoCellAnchor>
  <xdr:twoCellAnchor>
    <xdr:from>
      <xdr:col>28</xdr:col>
      <xdr:colOff>219075</xdr:colOff>
      <xdr:row>69</xdr:row>
      <xdr:rowOff>57150</xdr:rowOff>
    </xdr:from>
    <xdr:to>
      <xdr:col>30</xdr:col>
      <xdr:colOff>246408</xdr:colOff>
      <xdr:row>70</xdr:row>
      <xdr:rowOff>76200</xdr:rowOff>
    </xdr:to>
    <xdr:sp macro="" textlink="">
      <xdr:nvSpPr>
        <xdr:cNvPr id="4109" name="Freeform 10707">
          <a:extLst>
            <a:ext uri="{FF2B5EF4-FFF2-40B4-BE49-F238E27FC236}">
              <a16:creationId xmlns:a16="http://schemas.microsoft.com/office/drawing/2014/main" id="{10D90DBF-359C-432F-AD57-91D44C92868E}"/>
            </a:ext>
          </a:extLst>
        </xdr:cNvPr>
        <xdr:cNvSpPr>
          <a:spLocks/>
        </xdr:cNvSpPr>
      </xdr:nvSpPr>
      <xdr:spPr bwMode="auto">
        <a:xfrm>
          <a:off x="9134475" y="13801725"/>
          <a:ext cx="655983" cy="20955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00"/>
        </a:solidFill>
        <a:ln w="15875">
          <a:solidFill>
            <a:srgbClr val="000000"/>
          </a:solidFill>
          <a:round/>
          <a:headEnd/>
          <a:tailEnd/>
        </a:ln>
      </xdr:spPr>
    </xdr:sp>
    <xdr:clientData/>
  </xdr:twoCellAnchor>
  <xdr:twoCellAnchor>
    <xdr:from>
      <xdr:col>30</xdr:col>
      <xdr:colOff>200025</xdr:colOff>
      <xdr:row>69</xdr:row>
      <xdr:rowOff>76199</xdr:rowOff>
    </xdr:from>
    <xdr:to>
      <xdr:col>32</xdr:col>
      <xdr:colOff>123825</xdr:colOff>
      <xdr:row>70</xdr:row>
      <xdr:rowOff>123824</xdr:rowOff>
    </xdr:to>
    <xdr:sp macro="" textlink="">
      <xdr:nvSpPr>
        <xdr:cNvPr id="4110" name="Freeform 10707">
          <a:extLst>
            <a:ext uri="{FF2B5EF4-FFF2-40B4-BE49-F238E27FC236}">
              <a16:creationId xmlns:a16="http://schemas.microsoft.com/office/drawing/2014/main" id="{3031BB65-AF4B-490C-BA85-0C0AE8E40A51}"/>
            </a:ext>
          </a:extLst>
        </xdr:cNvPr>
        <xdr:cNvSpPr>
          <a:spLocks/>
        </xdr:cNvSpPr>
      </xdr:nvSpPr>
      <xdr:spPr bwMode="auto">
        <a:xfrm>
          <a:off x="9744075" y="13820774"/>
          <a:ext cx="581025" cy="23812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00"/>
        </a:solidFill>
        <a:ln w="15875">
          <a:solidFill>
            <a:srgbClr val="000000"/>
          </a:solidFill>
          <a:round/>
          <a:headEnd/>
          <a:tailEnd/>
        </a:ln>
      </xdr:spPr>
    </xdr:sp>
    <xdr:clientData/>
  </xdr:twoCellAnchor>
  <xdr:twoCellAnchor>
    <xdr:from>
      <xdr:col>32</xdr:col>
      <xdr:colOff>219075</xdr:colOff>
      <xdr:row>69</xdr:row>
      <xdr:rowOff>47625</xdr:rowOff>
    </xdr:from>
    <xdr:to>
      <xdr:col>34</xdr:col>
      <xdr:colOff>190500</xdr:colOff>
      <xdr:row>70</xdr:row>
      <xdr:rowOff>123825</xdr:rowOff>
    </xdr:to>
    <xdr:sp macro="" textlink="">
      <xdr:nvSpPr>
        <xdr:cNvPr id="4111" name="Freeform 10707">
          <a:extLst>
            <a:ext uri="{FF2B5EF4-FFF2-40B4-BE49-F238E27FC236}">
              <a16:creationId xmlns:a16="http://schemas.microsoft.com/office/drawing/2014/main" id="{F8D75D1A-77D6-41CB-9418-5D413805C719}"/>
            </a:ext>
          </a:extLst>
        </xdr:cNvPr>
        <xdr:cNvSpPr>
          <a:spLocks/>
        </xdr:cNvSpPr>
      </xdr:nvSpPr>
      <xdr:spPr bwMode="auto">
        <a:xfrm>
          <a:off x="10420350" y="13792200"/>
          <a:ext cx="600075" cy="2667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00"/>
        </a:solidFill>
        <a:ln w="15875">
          <a:solidFill>
            <a:srgbClr val="000000"/>
          </a:solidFill>
          <a:round/>
          <a:headEnd/>
          <a:tailEnd/>
        </a:ln>
      </xdr:spPr>
    </xdr:sp>
    <xdr:clientData/>
  </xdr:twoCellAnchor>
  <xdr:twoCellAnchor>
    <xdr:from>
      <xdr:col>22</xdr:col>
      <xdr:colOff>209550</xdr:colOff>
      <xdr:row>45</xdr:row>
      <xdr:rowOff>38100</xdr:rowOff>
    </xdr:from>
    <xdr:to>
      <xdr:col>24</xdr:col>
      <xdr:colOff>209550</xdr:colOff>
      <xdr:row>46</xdr:row>
      <xdr:rowOff>104776</xdr:rowOff>
    </xdr:to>
    <xdr:sp macro="" textlink="">
      <xdr:nvSpPr>
        <xdr:cNvPr id="4113" name="Freeform 10707">
          <a:extLst>
            <a:ext uri="{FF2B5EF4-FFF2-40B4-BE49-F238E27FC236}">
              <a16:creationId xmlns:a16="http://schemas.microsoft.com/office/drawing/2014/main" id="{1692B970-DC9E-4C68-A2E5-86B212B1D031}"/>
            </a:ext>
          </a:extLst>
        </xdr:cNvPr>
        <xdr:cNvSpPr>
          <a:spLocks/>
        </xdr:cNvSpPr>
      </xdr:nvSpPr>
      <xdr:spPr bwMode="auto">
        <a:xfrm>
          <a:off x="7210425" y="8934450"/>
          <a:ext cx="628650" cy="25717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00"/>
        </a:solidFill>
        <a:ln w="15875">
          <a:solidFill>
            <a:srgbClr val="000000"/>
          </a:solidFill>
          <a:prstDash val="sysDash"/>
          <a:round/>
          <a:headEnd/>
          <a:tailEnd/>
        </a:ln>
      </xdr:spPr>
    </xdr:sp>
    <xdr:clientData/>
  </xdr:twoCellAnchor>
  <xdr:twoCellAnchor>
    <xdr:from>
      <xdr:col>24</xdr:col>
      <xdr:colOff>190500</xdr:colOff>
      <xdr:row>45</xdr:row>
      <xdr:rowOff>9525</xdr:rowOff>
    </xdr:from>
    <xdr:to>
      <xdr:col>26</xdr:col>
      <xdr:colOff>190500</xdr:colOff>
      <xdr:row>46</xdr:row>
      <xdr:rowOff>76201</xdr:rowOff>
    </xdr:to>
    <xdr:sp macro="" textlink="">
      <xdr:nvSpPr>
        <xdr:cNvPr id="4114" name="Freeform 10707">
          <a:extLst>
            <a:ext uri="{FF2B5EF4-FFF2-40B4-BE49-F238E27FC236}">
              <a16:creationId xmlns:a16="http://schemas.microsoft.com/office/drawing/2014/main" id="{7232F6C5-CC1F-456D-B1A2-03FEA7426EEF}"/>
            </a:ext>
          </a:extLst>
        </xdr:cNvPr>
        <xdr:cNvSpPr>
          <a:spLocks/>
        </xdr:cNvSpPr>
      </xdr:nvSpPr>
      <xdr:spPr bwMode="auto">
        <a:xfrm>
          <a:off x="7820025" y="8905875"/>
          <a:ext cx="628650" cy="25717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00"/>
        </a:solidFill>
        <a:ln w="15875">
          <a:solidFill>
            <a:srgbClr val="000000"/>
          </a:solidFill>
          <a:prstDash val="sysDash"/>
          <a:round/>
          <a:headEnd/>
          <a:tailEnd/>
        </a:ln>
      </xdr:spPr>
    </xdr:sp>
    <xdr:clientData/>
  </xdr:twoCellAnchor>
  <xdr:twoCellAnchor>
    <xdr:from>
      <xdr:col>26</xdr:col>
      <xdr:colOff>171450</xdr:colOff>
      <xdr:row>45</xdr:row>
      <xdr:rowOff>0</xdr:rowOff>
    </xdr:from>
    <xdr:to>
      <xdr:col>28</xdr:col>
      <xdr:colOff>142875</xdr:colOff>
      <xdr:row>46</xdr:row>
      <xdr:rowOff>66676</xdr:rowOff>
    </xdr:to>
    <xdr:sp macro="" textlink="">
      <xdr:nvSpPr>
        <xdr:cNvPr id="4115" name="Freeform 10707">
          <a:extLst>
            <a:ext uri="{FF2B5EF4-FFF2-40B4-BE49-F238E27FC236}">
              <a16:creationId xmlns:a16="http://schemas.microsoft.com/office/drawing/2014/main" id="{F3F90C4C-2A16-4E84-9870-3C0C82A8E247}"/>
            </a:ext>
          </a:extLst>
        </xdr:cNvPr>
        <xdr:cNvSpPr>
          <a:spLocks/>
        </xdr:cNvSpPr>
      </xdr:nvSpPr>
      <xdr:spPr bwMode="auto">
        <a:xfrm>
          <a:off x="8429625" y="8896350"/>
          <a:ext cx="628650" cy="257176"/>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FFFF00"/>
        </a:solidFill>
        <a:ln w="15875">
          <a:solidFill>
            <a:srgbClr val="000000"/>
          </a:solidFill>
          <a:prstDash val="sysDash"/>
          <a:round/>
          <a:headEnd/>
          <a:tailEnd/>
        </a:ln>
      </xdr:spPr>
    </xdr:sp>
    <xdr:clientData/>
  </xdr:twoCellAnchor>
  <xdr:twoCellAnchor>
    <xdr:from>
      <xdr:col>14</xdr:col>
      <xdr:colOff>104775</xdr:colOff>
      <xdr:row>44</xdr:row>
      <xdr:rowOff>171450</xdr:rowOff>
    </xdr:from>
    <xdr:to>
      <xdr:col>14</xdr:col>
      <xdr:colOff>246323</xdr:colOff>
      <xdr:row>45</xdr:row>
      <xdr:rowOff>150956</xdr:rowOff>
    </xdr:to>
    <xdr:sp macro="" textlink="">
      <xdr:nvSpPr>
        <xdr:cNvPr id="4116" name="6-Point Star 717">
          <a:extLst>
            <a:ext uri="{FF2B5EF4-FFF2-40B4-BE49-F238E27FC236}">
              <a16:creationId xmlns:a16="http://schemas.microsoft.com/office/drawing/2014/main" id="{59E9C113-1953-416B-B364-C309020D0204}"/>
            </a:ext>
          </a:extLst>
        </xdr:cNvPr>
        <xdr:cNvSpPr/>
      </xdr:nvSpPr>
      <xdr:spPr>
        <a:xfrm>
          <a:off x="4486275" y="88773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16</xdr:col>
      <xdr:colOff>123825</xdr:colOff>
      <xdr:row>44</xdr:row>
      <xdr:rowOff>161925</xdr:rowOff>
    </xdr:from>
    <xdr:to>
      <xdr:col>16</xdr:col>
      <xdr:colOff>265373</xdr:colOff>
      <xdr:row>45</xdr:row>
      <xdr:rowOff>141431</xdr:rowOff>
    </xdr:to>
    <xdr:sp macro="" textlink="">
      <xdr:nvSpPr>
        <xdr:cNvPr id="4117" name="6-Point Star 717">
          <a:extLst>
            <a:ext uri="{FF2B5EF4-FFF2-40B4-BE49-F238E27FC236}">
              <a16:creationId xmlns:a16="http://schemas.microsoft.com/office/drawing/2014/main" id="{D38427EA-7796-4BBF-9BAB-4DA2FCDFDC43}"/>
            </a:ext>
          </a:extLst>
        </xdr:cNvPr>
        <xdr:cNvSpPr/>
      </xdr:nvSpPr>
      <xdr:spPr>
        <a:xfrm>
          <a:off x="5172075" y="886777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95250</xdr:colOff>
      <xdr:row>44</xdr:row>
      <xdr:rowOff>161925</xdr:rowOff>
    </xdr:from>
    <xdr:to>
      <xdr:col>18</xdr:col>
      <xdr:colOff>236798</xdr:colOff>
      <xdr:row>45</xdr:row>
      <xdr:rowOff>141431</xdr:rowOff>
    </xdr:to>
    <xdr:sp macro="" textlink="">
      <xdr:nvSpPr>
        <xdr:cNvPr id="4118" name="6-Point Star 717">
          <a:extLst>
            <a:ext uri="{FF2B5EF4-FFF2-40B4-BE49-F238E27FC236}">
              <a16:creationId xmlns:a16="http://schemas.microsoft.com/office/drawing/2014/main" id="{DE50EFC1-33D1-4B72-9C7C-0BA5DC05E4A2}"/>
            </a:ext>
          </a:extLst>
        </xdr:cNvPr>
        <xdr:cNvSpPr/>
      </xdr:nvSpPr>
      <xdr:spPr>
        <a:xfrm>
          <a:off x="5838825" y="886777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42</xdr:col>
      <xdr:colOff>85725</xdr:colOff>
      <xdr:row>20</xdr:row>
      <xdr:rowOff>171450</xdr:rowOff>
    </xdr:from>
    <xdr:to>
      <xdr:col>42</xdr:col>
      <xdr:colOff>227273</xdr:colOff>
      <xdr:row>21</xdr:row>
      <xdr:rowOff>150956</xdr:rowOff>
    </xdr:to>
    <xdr:sp macro="" textlink="">
      <xdr:nvSpPr>
        <xdr:cNvPr id="4119" name="6-Point Star 717">
          <a:extLst>
            <a:ext uri="{FF2B5EF4-FFF2-40B4-BE49-F238E27FC236}">
              <a16:creationId xmlns:a16="http://schemas.microsoft.com/office/drawing/2014/main" id="{B802E66E-CE90-41DD-9CA7-AEFE1DF24E7E}"/>
            </a:ext>
          </a:extLst>
        </xdr:cNvPr>
        <xdr:cNvSpPr/>
      </xdr:nvSpPr>
      <xdr:spPr>
        <a:xfrm>
          <a:off x="13477875" y="4105275"/>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28</xdr:col>
      <xdr:colOff>101600</xdr:colOff>
      <xdr:row>68</xdr:row>
      <xdr:rowOff>133350</xdr:rowOff>
    </xdr:from>
    <xdr:to>
      <xdr:col>28</xdr:col>
      <xdr:colOff>243148</xdr:colOff>
      <xdr:row>69</xdr:row>
      <xdr:rowOff>112856</xdr:rowOff>
    </xdr:to>
    <xdr:sp macro="" textlink="">
      <xdr:nvSpPr>
        <xdr:cNvPr id="4120" name="6-Point Star 717">
          <a:extLst>
            <a:ext uri="{FF2B5EF4-FFF2-40B4-BE49-F238E27FC236}">
              <a16:creationId xmlns:a16="http://schemas.microsoft.com/office/drawing/2014/main" id="{2236A839-9DBC-47A0-94C7-CF0A59971222}"/>
            </a:ext>
          </a:extLst>
        </xdr:cNvPr>
        <xdr:cNvSpPr/>
      </xdr:nvSpPr>
      <xdr:spPr>
        <a:xfrm>
          <a:off x="9455150" y="136652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76200</xdr:colOff>
      <xdr:row>68</xdr:row>
      <xdr:rowOff>146050</xdr:rowOff>
    </xdr:from>
    <xdr:to>
      <xdr:col>26</xdr:col>
      <xdr:colOff>217748</xdr:colOff>
      <xdr:row>69</xdr:row>
      <xdr:rowOff>125556</xdr:rowOff>
    </xdr:to>
    <xdr:sp macro="" textlink="">
      <xdr:nvSpPr>
        <xdr:cNvPr id="4121" name="6-Point Star 717">
          <a:extLst>
            <a:ext uri="{FF2B5EF4-FFF2-40B4-BE49-F238E27FC236}">
              <a16:creationId xmlns:a16="http://schemas.microsoft.com/office/drawing/2014/main" id="{1D08F70A-CFC3-43DC-B48E-7D713A20BB84}"/>
            </a:ext>
          </a:extLst>
        </xdr:cNvPr>
        <xdr:cNvSpPr/>
      </xdr:nvSpPr>
      <xdr:spPr>
        <a:xfrm>
          <a:off x="8737600" y="1367790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127000</xdr:colOff>
      <xdr:row>68</xdr:row>
      <xdr:rowOff>152400</xdr:rowOff>
    </xdr:from>
    <xdr:to>
      <xdr:col>30</xdr:col>
      <xdr:colOff>268548</xdr:colOff>
      <xdr:row>69</xdr:row>
      <xdr:rowOff>131906</xdr:rowOff>
    </xdr:to>
    <xdr:sp macro="" textlink="">
      <xdr:nvSpPr>
        <xdr:cNvPr id="4122" name="6-Point Star 717">
          <a:extLst>
            <a:ext uri="{FF2B5EF4-FFF2-40B4-BE49-F238E27FC236}">
              <a16:creationId xmlns:a16="http://schemas.microsoft.com/office/drawing/2014/main" id="{25633D0D-2C9B-414F-BFC7-7984D7080F1D}"/>
            </a:ext>
          </a:extLst>
        </xdr:cNvPr>
        <xdr:cNvSpPr/>
      </xdr:nvSpPr>
      <xdr:spPr>
        <a:xfrm>
          <a:off x="10140950" y="1368425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20</xdr:col>
      <xdr:colOff>101600</xdr:colOff>
      <xdr:row>68</xdr:row>
      <xdr:rowOff>139700</xdr:rowOff>
    </xdr:from>
    <xdr:to>
      <xdr:col>20</xdr:col>
      <xdr:colOff>243148</xdr:colOff>
      <xdr:row>69</xdr:row>
      <xdr:rowOff>119206</xdr:rowOff>
    </xdr:to>
    <xdr:sp macro="" textlink="">
      <xdr:nvSpPr>
        <xdr:cNvPr id="4124" name="6-Point Star 717">
          <a:extLst>
            <a:ext uri="{FF2B5EF4-FFF2-40B4-BE49-F238E27FC236}">
              <a16:creationId xmlns:a16="http://schemas.microsoft.com/office/drawing/2014/main" id="{98BB48BC-C77F-467D-B251-CDE983456080}"/>
            </a:ext>
          </a:extLst>
        </xdr:cNvPr>
        <xdr:cNvSpPr/>
      </xdr:nvSpPr>
      <xdr:spPr>
        <a:xfrm>
          <a:off x="6781800" y="13671550"/>
          <a:ext cx="141548" cy="170006"/>
        </a:xfrm>
        <a:prstGeom prst="star6">
          <a:avLst/>
        </a:prstGeom>
        <a:solidFill>
          <a:srgbClr val="FFFF66"/>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20</xdr:col>
      <xdr:colOff>215900</xdr:colOff>
      <xdr:row>45</xdr:row>
      <xdr:rowOff>19050</xdr:rowOff>
    </xdr:from>
    <xdr:to>
      <xdr:col>22</xdr:col>
      <xdr:colOff>215900</xdr:colOff>
      <xdr:row>45</xdr:row>
      <xdr:rowOff>177800</xdr:rowOff>
    </xdr:to>
    <xdr:sp macro="" textlink="">
      <xdr:nvSpPr>
        <xdr:cNvPr id="4123" name="Freeform 10707">
          <a:extLst>
            <a:ext uri="{FF2B5EF4-FFF2-40B4-BE49-F238E27FC236}">
              <a16:creationId xmlns:a16="http://schemas.microsoft.com/office/drawing/2014/main" id="{2EEAF4B6-A959-4B82-B3F1-14BF45372CF2}"/>
            </a:ext>
          </a:extLst>
        </xdr:cNvPr>
        <xdr:cNvSpPr>
          <a:spLocks/>
        </xdr:cNvSpPr>
      </xdr:nvSpPr>
      <xdr:spPr bwMode="auto">
        <a:xfrm>
          <a:off x="6896100" y="8902700"/>
          <a:ext cx="660400" cy="15875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18</xdr:col>
      <xdr:colOff>177800</xdr:colOff>
      <xdr:row>45</xdr:row>
      <xdr:rowOff>12700</xdr:rowOff>
    </xdr:from>
    <xdr:to>
      <xdr:col>20</xdr:col>
      <xdr:colOff>149225</xdr:colOff>
      <xdr:row>46</xdr:row>
      <xdr:rowOff>38100</xdr:rowOff>
    </xdr:to>
    <xdr:sp macro="" textlink="">
      <xdr:nvSpPr>
        <xdr:cNvPr id="4125" name="Freeform 10707">
          <a:extLst>
            <a:ext uri="{FF2B5EF4-FFF2-40B4-BE49-F238E27FC236}">
              <a16:creationId xmlns:a16="http://schemas.microsoft.com/office/drawing/2014/main" id="{637A69B2-C225-40F9-B2C7-C47E9ED25E4B}"/>
            </a:ext>
          </a:extLst>
        </xdr:cNvPr>
        <xdr:cNvSpPr>
          <a:spLocks/>
        </xdr:cNvSpPr>
      </xdr:nvSpPr>
      <xdr:spPr bwMode="auto">
        <a:xfrm>
          <a:off x="6197600" y="8896350"/>
          <a:ext cx="631825" cy="2159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16</xdr:col>
      <xdr:colOff>247650</xdr:colOff>
      <xdr:row>45</xdr:row>
      <xdr:rowOff>19050</xdr:rowOff>
    </xdr:from>
    <xdr:to>
      <xdr:col>18</xdr:col>
      <xdr:colOff>155575</xdr:colOff>
      <xdr:row>46</xdr:row>
      <xdr:rowOff>44450</xdr:rowOff>
    </xdr:to>
    <xdr:sp macro="" textlink="">
      <xdr:nvSpPr>
        <xdr:cNvPr id="4126" name="Freeform 10707">
          <a:extLst>
            <a:ext uri="{FF2B5EF4-FFF2-40B4-BE49-F238E27FC236}">
              <a16:creationId xmlns:a16="http://schemas.microsoft.com/office/drawing/2014/main" id="{A5C44CB9-4448-4877-BB64-466F54E86DF2}"/>
            </a:ext>
          </a:extLst>
        </xdr:cNvPr>
        <xdr:cNvSpPr>
          <a:spLocks/>
        </xdr:cNvSpPr>
      </xdr:nvSpPr>
      <xdr:spPr bwMode="auto">
        <a:xfrm>
          <a:off x="5543550" y="8902700"/>
          <a:ext cx="631825" cy="2159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14</xdr:col>
      <xdr:colOff>215900</xdr:colOff>
      <xdr:row>45</xdr:row>
      <xdr:rowOff>38100</xdr:rowOff>
    </xdr:from>
    <xdr:to>
      <xdr:col>16</xdr:col>
      <xdr:colOff>149225</xdr:colOff>
      <xdr:row>46</xdr:row>
      <xdr:rowOff>63500</xdr:rowOff>
    </xdr:to>
    <xdr:sp macro="" textlink="">
      <xdr:nvSpPr>
        <xdr:cNvPr id="4127" name="Freeform 10707">
          <a:extLst>
            <a:ext uri="{FF2B5EF4-FFF2-40B4-BE49-F238E27FC236}">
              <a16:creationId xmlns:a16="http://schemas.microsoft.com/office/drawing/2014/main" id="{9151A6D4-C92D-451B-B133-94C1ED3BDB35}"/>
            </a:ext>
          </a:extLst>
        </xdr:cNvPr>
        <xdr:cNvSpPr>
          <a:spLocks/>
        </xdr:cNvSpPr>
      </xdr:nvSpPr>
      <xdr:spPr bwMode="auto">
        <a:xfrm>
          <a:off x="4813300" y="8921750"/>
          <a:ext cx="631825" cy="2159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12</xdr:col>
      <xdr:colOff>203200</xdr:colOff>
      <xdr:row>45</xdr:row>
      <xdr:rowOff>38100</xdr:rowOff>
    </xdr:from>
    <xdr:to>
      <xdr:col>14</xdr:col>
      <xdr:colOff>174625</xdr:colOff>
      <xdr:row>46</xdr:row>
      <xdr:rowOff>63500</xdr:rowOff>
    </xdr:to>
    <xdr:sp macro="" textlink="">
      <xdr:nvSpPr>
        <xdr:cNvPr id="4128" name="Freeform 10707">
          <a:extLst>
            <a:ext uri="{FF2B5EF4-FFF2-40B4-BE49-F238E27FC236}">
              <a16:creationId xmlns:a16="http://schemas.microsoft.com/office/drawing/2014/main" id="{CE532488-F787-436C-8944-33BA8C6D04E3}"/>
            </a:ext>
          </a:extLst>
        </xdr:cNvPr>
        <xdr:cNvSpPr>
          <a:spLocks/>
        </xdr:cNvSpPr>
      </xdr:nvSpPr>
      <xdr:spPr bwMode="auto">
        <a:xfrm>
          <a:off x="4140200" y="8921750"/>
          <a:ext cx="631825" cy="2159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10</xdr:col>
      <xdr:colOff>215900</xdr:colOff>
      <xdr:row>45</xdr:row>
      <xdr:rowOff>38100</xdr:rowOff>
    </xdr:from>
    <xdr:to>
      <xdr:col>12</xdr:col>
      <xdr:colOff>168275</xdr:colOff>
      <xdr:row>46</xdr:row>
      <xdr:rowOff>63500</xdr:rowOff>
    </xdr:to>
    <xdr:sp macro="" textlink="">
      <xdr:nvSpPr>
        <xdr:cNvPr id="4129" name="Freeform 10707">
          <a:extLst>
            <a:ext uri="{FF2B5EF4-FFF2-40B4-BE49-F238E27FC236}">
              <a16:creationId xmlns:a16="http://schemas.microsoft.com/office/drawing/2014/main" id="{329810F2-9962-4923-9E0A-67A4DA772826}"/>
            </a:ext>
          </a:extLst>
        </xdr:cNvPr>
        <xdr:cNvSpPr>
          <a:spLocks/>
        </xdr:cNvSpPr>
      </xdr:nvSpPr>
      <xdr:spPr bwMode="auto">
        <a:xfrm>
          <a:off x="3473450" y="8921750"/>
          <a:ext cx="631825" cy="2159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8</xdr:col>
      <xdr:colOff>222251</xdr:colOff>
      <xdr:row>45</xdr:row>
      <xdr:rowOff>63500</xdr:rowOff>
    </xdr:from>
    <xdr:to>
      <xdr:col>10</xdr:col>
      <xdr:colOff>146051</xdr:colOff>
      <xdr:row>46</xdr:row>
      <xdr:rowOff>88900</xdr:rowOff>
    </xdr:to>
    <xdr:sp macro="" textlink="">
      <xdr:nvSpPr>
        <xdr:cNvPr id="4130" name="Freeform 10707">
          <a:extLst>
            <a:ext uri="{FF2B5EF4-FFF2-40B4-BE49-F238E27FC236}">
              <a16:creationId xmlns:a16="http://schemas.microsoft.com/office/drawing/2014/main" id="{557924E3-6E56-4409-B07F-EC079466B6ED}"/>
            </a:ext>
          </a:extLst>
        </xdr:cNvPr>
        <xdr:cNvSpPr>
          <a:spLocks/>
        </xdr:cNvSpPr>
      </xdr:nvSpPr>
      <xdr:spPr bwMode="auto">
        <a:xfrm>
          <a:off x="2717801" y="8947150"/>
          <a:ext cx="685800" cy="2159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6</xdr:col>
      <xdr:colOff>209550</xdr:colOff>
      <xdr:row>45</xdr:row>
      <xdr:rowOff>57150</xdr:rowOff>
    </xdr:from>
    <xdr:to>
      <xdr:col>8</xdr:col>
      <xdr:colOff>149225</xdr:colOff>
      <xdr:row>46</xdr:row>
      <xdr:rowOff>82550</xdr:rowOff>
    </xdr:to>
    <xdr:sp macro="" textlink="">
      <xdr:nvSpPr>
        <xdr:cNvPr id="4131" name="Freeform 10707">
          <a:extLst>
            <a:ext uri="{FF2B5EF4-FFF2-40B4-BE49-F238E27FC236}">
              <a16:creationId xmlns:a16="http://schemas.microsoft.com/office/drawing/2014/main" id="{6F9535D5-DD1E-48AA-8EA3-96625508D2FF}"/>
            </a:ext>
          </a:extLst>
        </xdr:cNvPr>
        <xdr:cNvSpPr>
          <a:spLocks/>
        </xdr:cNvSpPr>
      </xdr:nvSpPr>
      <xdr:spPr bwMode="auto">
        <a:xfrm>
          <a:off x="2012950" y="8940800"/>
          <a:ext cx="631825" cy="2159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xdr:col>
      <xdr:colOff>184150</xdr:colOff>
      <xdr:row>45</xdr:row>
      <xdr:rowOff>44450</xdr:rowOff>
    </xdr:from>
    <xdr:to>
      <xdr:col>6</xdr:col>
      <xdr:colOff>155575</xdr:colOff>
      <xdr:row>46</xdr:row>
      <xdr:rowOff>69850</xdr:rowOff>
    </xdr:to>
    <xdr:sp macro="" textlink="">
      <xdr:nvSpPr>
        <xdr:cNvPr id="4132" name="Freeform 10707">
          <a:extLst>
            <a:ext uri="{FF2B5EF4-FFF2-40B4-BE49-F238E27FC236}">
              <a16:creationId xmlns:a16="http://schemas.microsoft.com/office/drawing/2014/main" id="{FC861634-974B-412B-93BE-39CDAF2B5361}"/>
            </a:ext>
          </a:extLst>
        </xdr:cNvPr>
        <xdr:cNvSpPr>
          <a:spLocks/>
        </xdr:cNvSpPr>
      </xdr:nvSpPr>
      <xdr:spPr bwMode="auto">
        <a:xfrm>
          <a:off x="1327150" y="8928100"/>
          <a:ext cx="631825" cy="2159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2</xdr:col>
      <xdr:colOff>228600</xdr:colOff>
      <xdr:row>45</xdr:row>
      <xdr:rowOff>6350</xdr:rowOff>
    </xdr:from>
    <xdr:to>
      <xdr:col>4</xdr:col>
      <xdr:colOff>123825</xdr:colOff>
      <xdr:row>46</xdr:row>
      <xdr:rowOff>31750</xdr:rowOff>
    </xdr:to>
    <xdr:sp macro="" textlink="">
      <xdr:nvSpPr>
        <xdr:cNvPr id="4133" name="Freeform 10707">
          <a:extLst>
            <a:ext uri="{FF2B5EF4-FFF2-40B4-BE49-F238E27FC236}">
              <a16:creationId xmlns:a16="http://schemas.microsoft.com/office/drawing/2014/main" id="{2B632BE1-FCBC-4ACB-862C-7AECDDC43F3F}"/>
            </a:ext>
          </a:extLst>
        </xdr:cNvPr>
        <xdr:cNvSpPr>
          <a:spLocks/>
        </xdr:cNvSpPr>
      </xdr:nvSpPr>
      <xdr:spPr bwMode="auto">
        <a:xfrm>
          <a:off x="635000" y="8890000"/>
          <a:ext cx="631825" cy="2159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1</xdr:col>
      <xdr:colOff>1</xdr:colOff>
      <xdr:row>45</xdr:row>
      <xdr:rowOff>25400</xdr:rowOff>
    </xdr:from>
    <xdr:to>
      <xdr:col>2</xdr:col>
      <xdr:colOff>196851</xdr:colOff>
      <xdr:row>46</xdr:row>
      <xdr:rowOff>31750</xdr:rowOff>
    </xdr:to>
    <xdr:sp macro="" textlink="">
      <xdr:nvSpPr>
        <xdr:cNvPr id="4134" name="Freeform 10707">
          <a:extLst>
            <a:ext uri="{FF2B5EF4-FFF2-40B4-BE49-F238E27FC236}">
              <a16:creationId xmlns:a16="http://schemas.microsoft.com/office/drawing/2014/main" id="{CE3CB69E-6E50-42B4-8F93-39CFC6C36FC4}"/>
            </a:ext>
          </a:extLst>
        </xdr:cNvPr>
        <xdr:cNvSpPr>
          <a:spLocks/>
        </xdr:cNvSpPr>
      </xdr:nvSpPr>
      <xdr:spPr bwMode="auto">
        <a:xfrm>
          <a:off x="107951" y="8909050"/>
          <a:ext cx="495300" cy="19685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42</xdr:col>
      <xdr:colOff>191306</xdr:colOff>
      <xdr:row>37</xdr:row>
      <xdr:rowOff>31750</xdr:rowOff>
    </xdr:from>
    <xdr:to>
      <xdr:col>44</xdr:col>
      <xdr:colOff>215900</xdr:colOff>
      <xdr:row>38</xdr:row>
      <xdr:rowOff>45805</xdr:rowOff>
    </xdr:to>
    <xdr:sp macro="" textlink="">
      <xdr:nvSpPr>
        <xdr:cNvPr id="4135" name="Freeform 10707">
          <a:extLst>
            <a:ext uri="{FF2B5EF4-FFF2-40B4-BE49-F238E27FC236}">
              <a16:creationId xmlns:a16="http://schemas.microsoft.com/office/drawing/2014/main" id="{EBEBF5C8-F35B-4422-9993-6FD5E12163C8}"/>
            </a:ext>
          </a:extLst>
        </xdr:cNvPr>
        <xdr:cNvSpPr>
          <a:spLocks/>
        </xdr:cNvSpPr>
      </xdr:nvSpPr>
      <xdr:spPr bwMode="auto">
        <a:xfrm>
          <a:off x="14250206" y="7327900"/>
          <a:ext cx="735794" cy="204555"/>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twoCellAnchor>
    <xdr:from>
      <xdr:col>44</xdr:col>
      <xdr:colOff>196850</xdr:colOff>
      <xdr:row>37</xdr:row>
      <xdr:rowOff>12700</xdr:rowOff>
    </xdr:from>
    <xdr:to>
      <xdr:col>46</xdr:col>
      <xdr:colOff>22225</xdr:colOff>
      <xdr:row>38</xdr:row>
      <xdr:rowOff>38100</xdr:rowOff>
    </xdr:to>
    <xdr:sp macro="" textlink="">
      <xdr:nvSpPr>
        <xdr:cNvPr id="4136" name="Freeform 10707">
          <a:extLst>
            <a:ext uri="{FF2B5EF4-FFF2-40B4-BE49-F238E27FC236}">
              <a16:creationId xmlns:a16="http://schemas.microsoft.com/office/drawing/2014/main" id="{601844F2-C943-48DA-8679-0AF2355BA55C}"/>
            </a:ext>
          </a:extLst>
        </xdr:cNvPr>
        <xdr:cNvSpPr>
          <a:spLocks/>
        </xdr:cNvSpPr>
      </xdr:nvSpPr>
      <xdr:spPr bwMode="auto">
        <a:xfrm>
          <a:off x="14966950" y="7308850"/>
          <a:ext cx="631825" cy="215900"/>
        </a:xfrm>
        <a:custGeom>
          <a:avLst/>
          <a:gdLst>
            <a:gd name="T0" fmla="*/ 0 w 130"/>
            <a:gd name="T1" fmla="*/ 2147483646 h 50"/>
            <a:gd name="T2" fmla="*/ 2147483646 w 130"/>
            <a:gd name="T3" fmla="*/ 2147483646 h 50"/>
            <a:gd name="T4" fmla="*/ 2147483646 w 130"/>
            <a:gd name="T5" fmla="*/ 2147483646 h 50"/>
            <a:gd name="T6" fmla="*/ 2147483646 w 130"/>
            <a:gd name="T7" fmla="*/ 2147483646 h 50"/>
            <a:gd name="T8" fmla="*/ 2147483646 w 130"/>
            <a:gd name="T9" fmla="*/ 2147483646 h 50"/>
            <a:gd name="T10" fmla="*/ 0 w 130"/>
            <a:gd name="T11" fmla="*/ 2147483646 h 50"/>
            <a:gd name="T12" fmla="*/ 0 60000 65536"/>
            <a:gd name="T13" fmla="*/ 0 60000 65536"/>
            <a:gd name="T14" fmla="*/ 0 60000 65536"/>
            <a:gd name="T15" fmla="*/ 0 60000 65536"/>
            <a:gd name="T16" fmla="*/ 0 60000 65536"/>
            <a:gd name="T17" fmla="*/ 0 60000 65536"/>
            <a:gd name="T18" fmla="*/ 0 w 130"/>
            <a:gd name="T19" fmla="*/ 0 h 50"/>
            <a:gd name="T20" fmla="*/ 130 w 130"/>
            <a:gd name="T21" fmla="*/ 50 h 50"/>
          </a:gdLst>
          <a:ahLst/>
          <a:cxnLst>
            <a:cxn ang="T12">
              <a:pos x="T0" y="T1"/>
            </a:cxn>
            <a:cxn ang="T13">
              <a:pos x="T2" y="T3"/>
            </a:cxn>
            <a:cxn ang="T14">
              <a:pos x="T4" y="T5"/>
            </a:cxn>
            <a:cxn ang="T15">
              <a:pos x="T6" y="T7"/>
            </a:cxn>
            <a:cxn ang="T16">
              <a:pos x="T8" y="T9"/>
            </a:cxn>
            <a:cxn ang="T17">
              <a:pos x="T10" y="T11"/>
            </a:cxn>
          </a:cxnLst>
          <a:rect l="T18" t="T19" r="T20" b="T21"/>
          <a:pathLst>
            <a:path w="130" h="50">
              <a:moveTo>
                <a:pt x="0" y="10"/>
              </a:moveTo>
              <a:cubicBezTo>
                <a:pt x="0" y="7"/>
                <a:pt x="41" y="30"/>
                <a:pt x="61" y="30"/>
              </a:cubicBezTo>
              <a:cubicBezTo>
                <a:pt x="81" y="30"/>
                <a:pt x="112" y="14"/>
                <a:pt x="121" y="10"/>
              </a:cubicBezTo>
              <a:cubicBezTo>
                <a:pt x="130" y="6"/>
                <a:pt x="127" y="0"/>
                <a:pt x="117" y="7"/>
              </a:cubicBezTo>
              <a:cubicBezTo>
                <a:pt x="107" y="14"/>
                <a:pt x="80" y="50"/>
                <a:pt x="61" y="50"/>
              </a:cubicBezTo>
              <a:cubicBezTo>
                <a:pt x="42" y="50"/>
                <a:pt x="0" y="13"/>
                <a:pt x="0" y="10"/>
              </a:cubicBezTo>
              <a:close/>
            </a:path>
          </a:pathLst>
        </a:custGeom>
        <a:solidFill>
          <a:srgbClr val="00B050"/>
        </a:solidFill>
        <a:ln w="1587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228600</xdr:colOff>
      <xdr:row>9</xdr:row>
      <xdr:rowOff>174623</xdr:rowOff>
    </xdr:from>
    <xdr:to>
      <xdr:col>17</xdr:col>
      <xdr:colOff>330200</xdr:colOff>
      <xdr:row>9</xdr:row>
      <xdr:rowOff>210623</xdr:rowOff>
    </xdr:to>
    <xdr:sp macro="" textlink="">
      <xdr:nvSpPr>
        <xdr:cNvPr id="2" name="Rectangle 1">
          <a:extLst>
            <a:ext uri="{FF2B5EF4-FFF2-40B4-BE49-F238E27FC236}">
              <a16:creationId xmlns:a16="http://schemas.microsoft.com/office/drawing/2014/main" id="{44320ED9-DC40-42E7-B6B5-50382F45AB03}"/>
            </a:ext>
          </a:extLst>
        </xdr:cNvPr>
        <xdr:cNvSpPr/>
      </xdr:nvSpPr>
      <xdr:spPr>
        <a:xfrm>
          <a:off x="6781800" y="2060573"/>
          <a:ext cx="3502025"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361950</xdr:colOff>
      <xdr:row>12</xdr:row>
      <xdr:rowOff>171448</xdr:rowOff>
    </xdr:from>
    <xdr:to>
      <xdr:col>20</xdr:col>
      <xdr:colOff>355600</xdr:colOff>
      <xdr:row>12</xdr:row>
      <xdr:rowOff>207448</xdr:rowOff>
    </xdr:to>
    <xdr:sp macro="" textlink="">
      <xdr:nvSpPr>
        <xdr:cNvPr id="3" name="Rectangle 2">
          <a:extLst>
            <a:ext uri="{FF2B5EF4-FFF2-40B4-BE49-F238E27FC236}">
              <a16:creationId xmlns:a16="http://schemas.microsoft.com/office/drawing/2014/main" id="{F5F0EA3A-AE69-4B91-96BA-E38375DE4B50}"/>
            </a:ext>
          </a:extLst>
        </xdr:cNvPr>
        <xdr:cNvSpPr/>
      </xdr:nvSpPr>
      <xdr:spPr>
        <a:xfrm>
          <a:off x="7727950" y="2800348"/>
          <a:ext cx="457835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6350</xdr:colOff>
      <xdr:row>8</xdr:row>
      <xdr:rowOff>171450</xdr:rowOff>
    </xdr:from>
    <xdr:to>
      <xdr:col>10</xdr:col>
      <xdr:colOff>402350</xdr:colOff>
      <xdr:row>8</xdr:row>
      <xdr:rowOff>207450</xdr:rowOff>
    </xdr:to>
    <xdr:sp macro="" textlink="">
      <xdr:nvSpPr>
        <xdr:cNvPr id="4" name="Rectangle 3">
          <a:extLst>
            <a:ext uri="{FF2B5EF4-FFF2-40B4-BE49-F238E27FC236}">
              <a16:creationId xmlns:a16="http://schemas.microsoft.com/office/drawing/2014/main" id="{47918E29-5BE3-4F63-8E15-C94287035110}"/>
            </a:ext>
          </a:extLst>
        </xdr:cNvPr>
        <xdr:cNvSpPr/>
      </xdr:nvSpPr>
      <xdr:spPr>
        <a:xfrm>
          <a:off x="6870700" y="1784350"/>
          <a:ext cx="39600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63500</xdr:colOff>
      <xdr:row>16</xdr:row>
      <xdr:rowOff>177798</xdr:rowOff>
    </xdr:from>
    <xdr:to>
      <xdr:col>18</xdr:col>
      <xdr:colOff>330200</xdr:colOff>
      <xdr:row>16</xdr:row>
      <xdr:rowOff>213798</xdr:rowOff>
    </xdr:to>
    <xdr:sp macro="" textlink="">
      <xdr:nvSpPr>
        <xdr:cNvPr id="5" name="Rectangle 4">
          <a:extLst>
            <a:ext uri="{FF2B5EF4-FFF2-40B4-BE49-F238E27FC236}">
              <a16:creationId xmlns:a16="http://schemas.microsoft.com/office/drawing/2014/main" id="{B79A930C-4AED-4ADA-B149-FFF145D1D839}"/>
            </a:ext>
          </a:extLst>
        </xdr:cNvPr>
        <xdr:cNvSpPr/>
      </xdr:nvSpPr>
      <xdr:spPr>
        <a:xfrm>
          <a:off x="8502650" y="3822698"/>
          <a:ext cx="277495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63500</xdr:colOff>
      <xdr:row>18</xdr:row>
      <xdr:rowOff>171448</xdr:rowOff>
    </xdr:from>
    <xdr:to>
      <xdr:col>18</xdr:col>
      <xdr:colOff>330200</xdr:colOff>
      <xdr:row>18</xdr:row>
      <xdr:rowOff>207448</xdr:rowOff>
    </xdr:to>
    <xdr:sp macro="" textlink="">
      <xdr:nvSpPr>
        <xdr:cNvPr id="6" name="Rectangle 5">
          <a:extLst>
            <a:ext uri="{FF2B5EF4-FFF2-40B4-BE49-F238E27FC236}">
              <a16:creationId xmlns:a16="http://schemas.microsoft.com/office/drawing/2014/main" id="{57A43EBC-71A0-49F7-B44A-CA44B1CECA6C}"/>
            </a:ext>
          </a:extLst>
        </xdr:cNvPr>
        <xdr:cNvSpPr/>
      </xdr:nvSpPr>
      <xdr:spPr>
        <a:xfrm>
          <a:off x="8502650" y="4324348"/>
          <a:ext cx="277495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139700</xdr:colOff>
      <xdr:row>20</xdr:row>
      <xdr:rowOff>177798</xdr:rowOff>
    </xdr:from>
    <xdr:to>
      <xdr:col>21</xdr:col>
      <xdr:colOff>381000</xdr:colOff>
      <xdr:row>20</xdr:row>
      <xdr:rowOff>213798</xdr:rowOff>
    </xdr:to>
    <xdr:sp macro="" textlink="">
      <xdr:nvSpPr>
        <xdr:cNvPr id="7" name="Rectangle 6">
          <a:extLst>
            <a:ext uri="{FF2B5EF4-FFF2-40B4-BE49-F238E27FC236}">
              <a16:creationId xmlns:a16="http://schemas.microsoft.com/office/drawing/2014/main" id="{D3799C7F-7258-4C54-8274-4EA67257F674}"/>
            </a:ext>
          </a:extLst>
        </xdr:cNvPr>
        <xdr:cNvSpPr/>
      </xdr:nvSpPr>
      <xdr:spPr>
        <a:xfrm>
          <a:off x="7505700" y="4965698"/>
          <a:ext cx="532765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82550</xdr:colOff>
      <xdr:row>22</xdr:row>
      <xdr:rowOff>171448</xdr:rowOff>
    </xdr:from>
    <xdr:to>
      <xdr:col>18</xdr:col>
      <xdr:colOff>400050</xdr:colOff>
      <xdr:row>22</xdr:row>
      <xdr:rowOff>207448</xdr:rowOff>
    </xdr:to>
    <xdr:sp macro="" textlink="">
      <xdr:nvSpPr>
        <xdr:cNvPr id="8" name="Rectangle 7">
          <a:extLst>
            <a:ext uri="{FF2B5EF4-FFF2-40B4-BE49-F238E27FC236}">
              <a16:creationId xmlns:a16="http://schemas.microsoft.com/office/drawing/2014/main" id="{4B2D9EA8-A0FB-475E-BF12-06716BE44D0D}"/>
            </a:ext>
          </a:extLst>
        </xdr:cNvPr>
        <xdr:cNvSpPr/>
      </xdr:nvSpPr>
      <xdr:spPr>
        <a:xfrm>
          <a:off x="8521700" y="5467348"/>
          <a:ext cx="282575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317500</xdr:colOff>
      <xdr:row>24</xdr:row>
      <xdr:rowOff>234948</xdr:rowOff>
    </xdr:from>
    <xdr:to>
      <xdr:col>18</xdr:col>
      <xdr:colOff>400050</xdr:colOff>
      <xdr:row>24</xdr:row>
      <xdr:rowOff>270948</xdr:rowOff>
    </xdr:to>
    <xdr:sp macro="" textlink="">
      <xdr:nvSpPr>
        <xdr:cNvPr id="9" name="Rectangle 8">
          <a:extLst>
            <a:ext uri="{FF2B5EF4-FFF2-40B4-BE49-F238E27FC236}">
              <a16:creationId xmlns:a16="http://schemas.microsoft.com/office/drawing/2014/main" id="{A149B56F-A5AA-4E17-8F0A-703E11C86C14}"/>
            </a:ext>
          </a:extLst>
        </xdr:cNvPr>
        <xdr:cNvSpPr/>
      </xdr:nvSpPr>
      <xdr:spPr>
        <a:xfrm>
          <a:off x="8255000" y="6038848"/>
          <a:ext cx="309245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69850</xdr:colOff>
      <xdr:row>26</xdr:row>
      <xdr:rowOff>177798</xdr:rowOff>
    </xdr:from>
    <xdr:to>
      <xdr:col>18</xdr:col>
      <xdr:colOff>342900</xdr:colOff>
      <xdr:row>26</xdr:row>
      <xdr:rowOff>213798</xdr:rowOff>
    </xdr:to>
    <xdr:sp macro="" textlink="">
      <xdr:nvSpPr>
        <xdr:cNvPr id="10" name="Rectangle 9">
          <a:extLst>
            <a:ext uri="{FF2B5EF4-FFF2-40B4-BE49-F238E27FC236}">
              <a16:creationId xmlns:a16="http://schemas.microsoft.com/office/drawing/2014/main" id="{47A14E03-25F1-481F-8A66-79F50521EDDC}"/>
            </a:ext>
          </a:extLst>
        </xdr:cNvPr>
        <xdr:cNvSpPr/>
      </xdr:nvSpPr>
      <xdr:spPr>
        <a:xfrm>
          <a:off x="9512300" y="6616698"/>
          <a:ext cx="177800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0</xdr:colOff>
      <xdr:row>28</xdr:row>
      <xdr:rowOff>171450</xdr:rowOff>
    </xdr:from>
    <xdr:to>
      <xdr:col>20</xdr:col>
      <xdr:colOff>200</xdr:colOff>
      <xdr:row>28</xdr:row>
      <xdr:rowOff>207450</xdr:rowOff>
    </xdr:to>
    <xdr:sp macro="" textlink="">
      <xdr:nvSpPr>
        <xdr:cNvPr id="11" name="Rectangle 10">
          <a:extLst>
            <a:ext uri="{FF2B5EF4-FFF2-40B4-BE49-F238E27FC236}">
              <a16:creationId xmlns:a16="http://schemas.microsoft.com/office/drawing/2014/main" id="{51E60587-5AC8-4180-A421-C6A5D7868A42}"/>
            </a:ext>
          </a:extLst>
        </xdr:cNvPr>
        <xdr:cNvSpPr/>
      </xdr:nvSpPr>
      <xdr:spPr>
        <a:xfrm>
          <a:off x="11449050" y="7118350"/>
          <a:ext cx="50185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279400</xdr:colOff>
      <xdr:row>7</xdr:row>
      <xdr:rowOff>152400</xdr:rowOff>
    </xdr:from>
    <xdr:to>
      <xdr:col>10</xdr:col>
      <xdr:colOff>192800</xdr:colOff>
      <xdr:row>7</xdr:row>
      <xdr:rowOff>188400</xdr:rowOff>
    </xdr:to>
    <xdr:sp macro="" textlink="">
      <xdr:nvSpPr>
        <xdr:cNvPr id="12" name="Rectangle 11">
          <a:extLst>
            <a:ext uri="{FF2B5EF4-FFF2-40B4-BE49-F238E27FC236}">
              <a16:creationId xmlns:a16="http://schemas.microsoft.com/office/drawing/2014/main" id="{6B6C6C07-7103-4CD4-849F-0A5DF6CC2724}"/>
            </a:ext>
          </a:extLst>
        </xdr:cNvPr>
        <xdr:cNvSpPr/>
      </xdr:nvSpPr>
      <xdr:spPr>
        <a:xfrm>
          <a:off x="6642100" y="1511300"/>
          <a:ext cx="41505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279399</xdr:colOff>
      <xdr:row>6</xdr:row>
      <xdr:rowOff>116011</xdr:rowOff>
    </xdr:from>
    <xdr:to>
      <xdr:col>21</xdr:col>
      <xdr:colOff>371474</xdr:colOff>
      <xdr:row>6</xdr:row>
      <xdr:rowOff>161730</xdr:rowOff>
    </xdr:to>
    <xdr:sp macro="" textlink="">
      <xdr:nvSpPr>
        <xdr:cNvPr id="13" name="Rectangle 12">
          <a:extLst>
            <a:ext uri="{FF2B5EF4-FFF2-40B4-BE49-F238E27FC236}">
              <a16:creationId xmlns:a16="http://schemas.microsoft.com/office/drawing/2014/main" id="{3EBD5597-D72B-479D-8283-FC41D4AA1E52}"/>
            </a:ext>
          </a:extLst>
        </xdr:cNvPr>
        <xdr:cNvSpPr/>
      </xdr:nvSpPr>
      <xdr:spPr>
        <a:xfrm flipV="1">
          <a:off x="6642099" y="1220911"/>
          <a:ext cx="6181725" cy="457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25400</xdr:colOff>
      <xdr:row>32</xdr:row>
      <xdr:rowOff>228600</xdr:rowOff>
    </xdr:from>
    <xdr:to>
      <xdr:col>10</xdr:col>
      <xdr:colOff>355600</xdr:colOff>
      <xdr:row>32</xdr:row>
      <xdr:rowOff>264600</xdr:rowOff>
    </xdr:to>
    <xdr:sp macro="" textlink="">
      <xdr:nvSpPr>
        <xdr:cNvPr id="14" name="Rectangle 13">
          <a:extLst>
            <a:ext uri="{FF2B5EF4-FFF2-40B4-BE49-F238E27FC236}">
              <a16:creationId xmlns:a16="http://schemas.microsoft.com/office/drawing/2014/main" id="{0A5FDFE5-5F2A-40CB-BB12-BD5018CDAD67}"/>
            </a:ext>
          </a:extLst>
        </xdr:cNvPr>
        <xdr:cNvSpPr/>
      </xdr:nvSpPr>
      <xdr:spPr>
        <a:xfrm>
          <a:off x="6889750" y="8255000"/>
          <a:ext cx="33020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298450</xdr:colOff>
      <xdr:row>31</xdr:row>
      <xdr:rowOff>222250</xdr:rowOff>
    </xdr:from>
    <xdr:to>
      <xdr:col>10</xdr:col>
      <xdr:colOff>381000</xdr:colOff>
      <xdr:row>31</xdr:row>
      <xdr:rowOff>258250</xdr:rowOff>
    </xdr:to>
    <xdr:sp macro="" textlink="">
      <xdr:nvSpPr>
        <xdr:cNvPr id="15" name="Rectangle 14">
          <a:extLst>
            <a:ext uri="{FF2B5EF4-FFF2-40B4-BE49-F238E27FC236}">
              <a16:creationId xmlns:a16="http://schemas.microsoft.com/office/drawing/2014/main" id="{F5ABCB8E-33ED-4CDF-8FFA-8BF6309D33B3}"/>
            </a:ext>
          </a:extLst>
        </xdr:cNvPr>
        <xdr:cNvSpPr/>
      </xdr:nvSpPr>
      <xdr:spPr>
        <a:xfrm>
          <a:off x="6661150" y="7861300"/>
          <a:ext cx="58420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285750</xdr:colOff>
      <xdr:row>34</xdr:row>
      <xdr:rowOff>234950</xdr:rowOff>
    </xdr:from>
    <xdr:to>
      <xdr:col>14</xdr:col>
      <xdr:colOff>406400</xdr:colOff>
      <xdr:row>34</xdr:row>
      <xdr:rowOff>270950</xdr:rowOff>
    </xdr:to>
    <xdr:sp macro="" textlink="">
      <xdr:nvSpPr>
        <xdr:cNvPr id="16" name="Rectangle 15">
          <a:extLst>
            <a:ext uri="{FF2B5EF4-FFF2-40B4-BE49-F238E27FC236}">
              <a16:creationId xmlns:a16="http://schemas.microsoft.com/office/drawing/2014/main" id="{88AF44B1-C4DF-4587-B0E1-1C156AA3ADD3}"/>
            </a:ext>
          </a:extLst>
        </xdr:cNvPr>
        <xdr:cNvSpPr/>
      </xdr:nvSpPr>
      <xdr:spPr>
        <a:xfrm>
          <a:off x="7150100" y="8832850"/>
          <a:ext cx="219710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381000</xdr:colOff>
      <xdr:row>36</xdr:row>
      <xdr:rowOff>234950</xdr:rowOff>
    </xdr:from>
    <xdr:to>
      <xdr:col>16</xdr:col>
      <xdr:colOff>400050</xdr:colOff>
      <xdr:row>36</xdr:row>
      <xdr:rowOff>270950</xdr:rowOff>
    </xdr:to>
    <xdr:sp macro="" textlink="">
      <xdr:nvSpPr>
        <xdr:cNvPr id="17" name="Rectangle 16">
          <a:extLst>
            <a:ext uri="{FF2B5EF4-FFF2-40B4-BE49-F238E27FC236}">
              <a16:creationId xmlns:a16="http://schemas.microsoft.com/office/drawing/2014/main" id="{04E07C26-EC6C-4D70-A8C5-96F59A20420C}"/>
            </a:ext>
          </a:extLst>
        </xdr:cNvPr>
        <xdr:cNvSpPr/>
      </xdr:nvSpPr>
      <xdr:spPr>
        <a:xfrm>
          <a:off x="7245350" y="9404350"/>
          <a:ext cx="309880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285750</xdr:colOff>
      <xdr:row>40</xdr:row>
      <xdr:rowOff>222250</xdr:rowOff>
    </xdr:from>
    <xdr:to>
      <xdr:col>25</xdr:col>
      <xdr:colOff>298450</xdr:colOff>
      <xdr:row>40</xdr:row>
      <xdr:rowOff>258250</xdr:rowOff>
    </xdr:to>
    <xdr:sp macro="" textlink="">
      <xdr:nvSpPr>
        <xdr:cNvPr id="18" name="Rectangle 17">
          <a:extLst>
            <a:ext uri="{FF2B5EF4-FFF2-40B4-BE49-F238E27FC236}">
              <a16:creationId xmlns:a16="http://schemas.microsoft.com/office/drawing/2014/main" id="{9EB28C2B-4334-42BA-BBC3-C70DCEB6ABCF}"/>
            </a:ext>
          </a:extLst>
        </xdr:cNvPr>
        <xdr:cNvSpPr/>
      </xdr:nvSpPr>
      <xdr:spPr>
        <a:xfrm>
          <a:off x="7651750" y="10534650"/>
          <a:ext cx="710565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209550</xdr:colOff>
      <xdr:row>42</xdr:row>
      <xdr:rowOff>222250</xdr:rowOff>
    </xdr:from>
    <xdr:to>
      <xdr:col>27</xdr:col>
      <xdr:colOff>330200</xdr:colOff>
      <xdr:row>42</xdr:row>
      <xdr:rowOff>258250</xdr:rowOff>
    </xdr:to>
    <xdr:sp macro="" textlink="">
      <xdr:nvSpPr>
        <xdr:cNvPr id="19" name="Rectangle 18">
          <a:extLst>
            <a:ext uri="{FF2B5EF4-FFF2-40B4-BE49-F238E27FC236}">
              <a16:creationId xmlns:a16="http://schemas.microsoft.com/office/drawing/2014/main" id="{EE0D0880-D0FC-4E9D-9A57-237994081F74}"/>
            </a:ext>
          </a:extLst>
        </xdr:cNvPr>
        <xdr:cNvSpPr/>
      </xdr:nvSpPr>
      <xdr:spPr>
        <a:xfrm>
          <a:off x="8147050" y="11106150"/>
          <a:ext cx="764540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209550</xdr:colOff>
      <xdr:row>44</xdr:row>
      <xdr:rowOff>231140</xdr:rowOff>
    </xdr:from>
    <xdr:to>
      <xdr:col>28</xdr:col>
      <xdr:colOff>361950</xdr:colOff>
      <xdr:row>44</xdr:row>
      <xdr:rowOff>267140</xdr:rowOff>
    </xdr:to>
    <xdr:sp macro="" textlink="">
      <xdr:nvSpPr>
        <xdr:cNvPr id="20" name="Rectangle 19">
          <a:extLst>
            <a:ext uri="{FF2B5EF4-FFF2-40B4-BE49-F238E27FC236}">
              <a16:creationId xmlns:a16="http://schemas.microsoft.com/office/drawing/2014/main" id="{1EC62CBB-995C-434E-88F0-D5F95D1B724D}"/>
            </a:ext>
          </a:extLst>
        </xdr:cNvPr>
        <xdr:cNvSpPr/>
      </xdr:nvSpPr>
      <xdr:spPr>
        <a:xfrm>
          <a:off x="10267950" y="11615420"/>
          <a:ext cx="713994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57150</xdr:colOff>
      <xdr:row>46</xdr:row>
      <xdr:rowOff>209550</xdr:rowOff>
    </xdr:from>
    <xdr:to>
      <xdr:col>29</xdr:col>
      <xdr:colOff>450850</xdr:colOff>
      <xdr:row>46</xdr:row>
      <xdr:rowOff>245550</xdr:rowOff>
    </xdr:to>
    <xdr:sp macro="" textlink="">
      <xdr:nvSpPr>
        <xdr:cNvPr id="21" name="Rectangle 20">
          <a:extLst>
            <a:ext uri="{FF2B5EF4-FFF2-40B4-BE49-F238E27FC236}">
              <a16:creationId xmlns:a16="http://schemas.microsoft.com/office/drawing/2014/main" id="{C29950F5-0042-495A-B981-47D7268059B3}"/>
            </a:ext>
          </a:extLst>
        </xdr:cNvPr>
        <xdr:cNvSpPr/>
      </xdr:nvSpPr>
      <xdr:spPr>
        <a:xfrm>
          <a:off x="13011150" y="12236450"/>
          <a:ext cx="390525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38</xdr:row>
      <xdr:rowOff>222250</xdr:rowOff>
    </xdr:from>
    <xdr:to>
      <xdr:col>12</xdr:col>
      <xdr:colOff>432000</xdr:colOff>
      <xdr:row>38</xdr:row>
      <xdr:rowOff>258250</xdr:rowOff>
    </xdr:to>
    <xdr:sp macro="" textlink="">
      <xdr:nvSpPr>
        <xdr:cNvPr id="22" name="Rectangle 21">
          <a:extLst>
            <a:ext uri="{FF2B5EF4-FFF2-40B4-BE49-F238E27FC236}">
              <a16:creationId xmlns:a16="http://schemas.microsoft.com/office/drawing/2014/main" id="{1E848B27-E1ED-4A15-9AFA-CEF351011290}"/>
            </a:ext>
          </a:extLst>
        </xdr:cNvPr>
        <xdr:cNvSpPr/>
      </xdr:nvSpPr>
      <xdr:spPr>
        <a:xfrm>
          <a:off x="7937500" y="9963150"/>
          <a:ext cx="43200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6350</xdr:colOff>
      <xdr:row>48</xdr:row>
      <xdr:rowOff>228599</xdr:rowOff>
    </xdr:from>
    <xdr:to>
      <xdr:col>30</xdr:col>
      <xdr:colOff>171450</xdr:colOff>
      <xdr:row>48</xdr:row>
      <xdr:rowOff>264599</xdr:rowOff>
    </xdr:to>
    <xdr:sp macro="" textlink="">
      <xdr:nvSpPr>
        <xdr:cNvPr id="23" name="Rectangle 22">
          <a:extLst>
            <a:ext uri="{FF2B5EF4-FFF2-40B4-BE49-F238E27FC236}">
              <a16:creationId xmlns:a16="http://schemas.microsoft.com/office/drawing/2014/main" id="{CDCAEE89-C29C-4011-ACE6-6A14DD75FEF8}"/>
            </a:ext>
          </a:extLst>
        </xdr:cNvPr>
        <xdr:cNvSpPr/>
      </xdr:nvSpPr>
      <xdr:spPr>
        <a:xfrm>
          <a:off x="15970250" y="12826999"/>
          <a:ext cx="1168400" cy="3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257175</xdr:colOff>
      <xdr:row>0</xdr:row>
      <xdr:rowOff>47624</xdr:rowOff>
    </xdr:from>
    <xdr:to>
      <xdr:col>1</xdr:col>
      <xdr:colOff>352425</xdr:colOff>
      <xdr:row>1</xdr:row>
      <xdr:rowOff>200024</xdr:rowOff>
    </xdr:to>
    <xdr:sp macro="" textlink="">
      <xdr:nvSpPr>
        <xdr:cNvPr id="3" name="Arrow: Left 2">
          <a:hlinkClick xmlns:r="http://schemas.openxmlformats.org/officeDocument/2006/relationships" r:id="rId1"/>
          <a:extLst>
            <a:ext uri="{FF2B5EF4-FFF2-40B4-BE49-F238E27FC236}">
              <a16:creationId xmlns:a16="http://schemas.microsoft.com/office/drawing/2014/main" id="{B5846C53-4D96-4A73-9AF0-BB7228781F20}"/>
            </a:ext>
          </a:extLst>
        </xdr:cNvPr>
        <xdr:cNvSpPr/>
      </xdr:nvSpPr>
      <xdr:spPr>
        <a:xfrm>
          <a:off x="257175" y="47624"/>
          <a:ext cx="600075" cy="35242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942975</xdr:colOff>
      <xdr:row>4</xdr:row>
      <xdr:rowOff>0</xdr:rowOff>
    </xdr:from>
    <xdr:to>
      <xdr:col>13</xdr:col>
      <xdr:colOff>952500</xdr:colOff>
      <xdr:row>4</xdr:row>
      <xdr:rowOff>0</xdr:rowOff>
    </xdr:to>
    <xdr:pic>
      <xdr:nvPicPr>
        <xdr:cNvPr id="6131465" name="Ink 11">
          <a:extLst>
            <a:ext uri="{FF2B5EF4-FFF2-40B4-BE49-F238E27FC236}">
              <a16:creationId xmlns:a16="http://schemas.microsoft.com/office/drawing/2014/main" id="{DBA9336B-C648-FD73-23CC-D8D6574EA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37242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942975</xdr:colOff>
      <xdr:row>0</xdr:row>
      <xdr:rowOff>0</xdr:rowOff>
    </xdr:from>
    <xdr:to>
      <xdr:col>13</xdr:col>
      <xdr:colOff>952500</xdr:colOff>
      <xdr:row>0</xdr:row>
      <xdr:rowOff>7620</xdr:rowOff>
    </xdr:to>
    <xdr:pic>
      <xdr:nvPicPr>
        <xdr:cNvPr id="6131466" name="Ink 11">
          <a:extLst>
            <a:ext uri="{FF2B5EF4-FFF2-40B4-BE49-F238E27FC236}">
              <a16:creationId xmlns:a16="http://schemas.microsoft.com/office/drawing/2014/main" id="{E91400C4-8911-C3EB-FE4C-791C28FD29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13</xdr:col>
      <xdr:colOff>942975</xdr:colOff>
      <xdr:row>34</xdr:row>
      <xdr:rowOff>0</xdr:rowOff>
    </xdr:from>
    <xdr:ext cx="9525" cy="9525"/>
    <xdr:pic>
      <xdr:nvPicPr>
        <xdr:cNvPr id="2" name="Ink 11">
          <a:extLst>
            <a:ext uri="{FF2B5EF4-FFF2-40B4-BE49-F238E27FC236}">
              <a16:creationId xmlns:a16="http://schemas.microsoft.com/office/drawing/2014/main" id="{F31CF6D9-80B0-4617-AA45-46D8881F3D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75057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35</xdr:row>
      <xdr:rowOff>0</xdr:rowOff>
    </xdr:from>
    <xdr:ext cx="9525" cy="9525"/>
    <xdr:pic>
      <xdr:nvPicPr>
        <xdr:cNvPr id="3" name="Ink 11">
          <a:extLst>
            <a:ext uri="{FF2B5EF4-FFF2-40B4-BE49-F238E27FC236}">
              <a16:creationId xmlns:a16="http://schemas.microsoft.com/office/drawing/2014/main" id="{58AB1E2A-A1CF-4799-9F00-9B511F667B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14525" y="84709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36</xdr:row>
      <xdr:rowOff>0</xdr:rowOff>
    </xdr:from>
    <xdr:ext cx="9525" cy="9525"/>
    <xdr:pic>
      <xdr:nvPicPr>
        <xdr:cNvPr id="4" name="Ink 11">
          <a:extLst>
            <a:ext uri="{FF2B5EF4-FFF2-40B4-BE49-F238E27FC236}">
              <a16:creationId xmlns:a16="http://schemas.microsoft.com/office/drawing/2014/main" id="{7EC1197D-14C7-44DD-A690-7FFA42CF2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14525" y="84709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37</xdr:row>
      <xdr:rowOff>0</xdr:rowOff>
    </xdr:from>
    <xdr:ext cx="9525" cy="9525"/>
    <xdr:pic>
      <xdr:nvPicPr>
        <xdr:cNvPr id="5" name="Ink 11">
          <a:extLst>
            <a:ext uri="{FF2B5EF4-FFF2-40B4-BE49-F238E27FC236}">
              <a16:creationId xmlns:a16="http://schemas.microsoft.com/office/drawing/2014/main" id="{ED4A5F6F-3813-456C-887B-A0257379B4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14525" y="84709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38</xdr:row>
      <xdr:rowOff>0</xdr:rowOff>
    </xdr:from>
    <xdr:ext cx="9525" cy="9525"/>
    <xdr:pic>
      <xdr:nvPicPr>
        <xdr:cNvPr id="6" name="Ink 11">
          <a:extLst>
            <a:ext uri="{FF2B5EF4-FFF2-40B4-BE49-F238E27FC236}">
              <a16:creationId xmlns:a16="http://schemas.microsoft.com/office/drawing/2014/main" id="{89BC9010-4225-4A75-B3CC-0B3F9645E5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14525" y="84709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39</xdr:row>
      <xdr:rowOff>0</xdr:rowOff>
    </xdr:from>
    <xdr:ext cx="9525" cy="9525"/>
    <xdr:pic>
      <xdr:nvPicPr>
        <xdr:cNvPr id="7" name="Ink 11">
          <a:extLst>
            <a:ext uri="{FF2B5EF4-FFF2-40B4-BE49-F238E27FC236}">
              <a16:creationId xmlns:a16="http://schemas.microsoft.com/office/drawing/2014/main" id="{9D8C836A-A810-4AA2-B7FD-42A714335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14525" y="84709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40</xdr:row>
      <xdr:rowOff>0</xdr:rowOff>
    </xdr:from>
    <xdr:ext cx="9525" cy="9525"/>
    <xdr:pic>
      <xdr:nvPicPr>
        <xdr:cNvPr id="8" name="Ink 11">
          <a:extLst>
            <a:ext uri="{FF2B5EF4-FFF2-40B4-BE49-F238E27FC236}">
              <a16:creationId xmlns:a16="http://schemas.microsoft.com/office/drawing/2014/main" id="{FED84810-E7FC-47CA-B134-CAA0525991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14525" y="84709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35</xdr:row>
      <xdr:rowOff>0</xdr:rowOff>
    </xdr:from>
    <xdr:ext cx="9525" cy="9525"/>
    <xdr:pic>
      <xdr:nvPicPr>
        <xdr:cNvPr id="9" name="Ink 11">
          <a:extLst>
            <a:ext uri="{FF2B5EF4-FFF2-40B4-BE49-F238E27FC236}">
              <a16:creationId xmlns:a16="http://schemas.microsoft.com/office/drawing/2014/main" id="{28056D8A-7FFB-4F0D-92E2-BE63EA8E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14525" y="84709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36</xdr:row>
      <xdr:rowOff>0</xdr:rowOff>
    </xdr:from>
    <xdr:ext cx="9525" cy="9525"/>
    <xdr:pic>
      <xdr:nvPicPr>
        <xdr:cNvPr id="10" name="Ink 11">
          <a:extLst>
            <a:ext uri="{FF2B5EF4-FFF2-40B4-BE49-F238E27FC236}">
              <a16:creationId xmlns:a16="http://schemas.microsoft.com/office/drawing/2014/main" id="{B563EFE6-5A54-4473-B28B-FD5F5C7155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14525" y="84709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37</xdr:row>
      <xdr:rowOff>0</xdr:rowOff>
    </xdr:from>
    <xdr:ext cx="9525" cy="9525"/>
    <xdr:pic>
      <xdr:nvPicPr>
        <xdr:cNvPr id="11" name="Ink 11">
          <a:extLst>
            <a:ext uri="{FF2B5EF4-FFF2-40B4-BE49-F238E27FC236}">
              <a16:creationId xmlns:a16="http://schemas.microsoft.com/office/drawing/2014/main" id="{44C1FBAC-1F82-4141-A28B-4336F77A7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14525" y="84709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38</xdr:row>
      <xdr:rowOff>0</xdr:rowOff>
    </xdr:from>
    <xdr:ext cx="9525" cy="9525"/>
    <xdr:pic>
      <xdr:nvPicPr>
        <xdr:cNvPr id="12" name="Ink 11">
          <a:extLst>
            <a:ext uri="{FF2B5EF4-FFF2-40B4-BE49-F238E27FC236}">
              <a16:creationId xmlns:a16="http://schemas.microsoft.com/office/drawing/2014/main" id="{0D711A94-8E59-4F69-B609-F109600985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14525" y="84709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39</xdr:row>
      <xdr:rowOff>0</xdr:rowOff>
    </xdr:from>
    <xdr:ext cx="9525" cy="9525"/>
    <xdr:pic>
      <xdr:nvPicPr>
        <xdr:cNvPr id="13" name="Ink 11">
          <a:extLst>
            <a:ext uri="{FF2B5EF4-FFF2-40B4-BE49-F238E27FC236}">
              <a16:creationId xmlns:a16="http://schemas.microsoft.com/office/drawing/2014/main" id="{8B250916-F071-4C82-88FF-BB40D3A174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14525" y="84709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40</xdr:row>
      <xdr:rowOff>0</xdr:rowOff>
    </xdr:from>
    <xdr:ext cx="9525" cy="9525"/>
    <xdr:pic>
      <xdr:nvPicPr>
        <xdr:cNvPr id="14" name="Ink 11">
          <a:extLst>
            <a:ext uri="{FF2B5EF4-FFF2-40B4-BE49-F238E27FC236}">
              <a16:creationId xmlns:a16="http://schemas.microsoft.com/office/drawing/2014/main" id="{FC2C971F-D401-4CAB-8EBD-8EE0F1892E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14525" y="84709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42</xdr:row>
      <xdr:rowOff>0</xdr:rowOff>
    </xdr:from>
    <xdr:ext cx="9525" cy="9525"/>
    <xdr:pic>
      <xdr:nvPicPr>
        <xdr:cNvPr id="15" name="Ink 11">
          <a:extLst>
            <a:ext uri="{FF2B5EF4-FFF2-40B4-BE49-F238E27FC236}">
              <a16:creationId xmlns:a16="http://schemas.microsoft.com/office/drawing/2014/main" id="{AEF9406C-E624-40F1-AF24-F97561C6C4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14525" y="84709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43</xdr:row>
      <xdr:rowOff>0</xdr:rowOff>
    </xdr:from>
    <xdr:ext cx="9525" cy="9525"/>
    <xdr:pic>
      <xdr:nvPicPr>
        <xdr:cNvPr id="16" name="Ink 11">
          <a:extLst>
            <a:ext uri="{FF2B5EF4-FFF2-40B4-BE49-F238E27FC236}">
              <a16:creationId xmlns:a16="http://schemas.microsoft.com/office/drawing/2014/main" id="{33BCE19D-6AC4-495D-9AA8-20C7B04195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14525" y="84709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45</xdr:row>
      <xdr:rowOff>0</xdr:rowOff>
    </xdr:from>
    <xdr:ext cx="9525" cy="9525"/>
    <xdr:pic>
      <xdr:nvPicPr>
        <xdr:cNvPr id="17" name="Ink 11">
          <a:extLst>
            <a:ext uri="{FF2B5EF4-FFF2-40B4-BE49-F238E27FC236}">
              <a16:creationId xmlns:a16="http://schemas.microsoft.com/office/drawing/2014/main" id="{1F248FAD-DBDF-4B72-B4A0-00C7245EDE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614525" y="84709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37</xdr:row>
      <xdr:rowOff>0</xdr:rowOff>
    </xdr:from>
    <xdr:ext cx="9525" cy="9525"/>
    <xdr:pic>
      <xdr:nvPicPr>
        <xdr:cNvPr id="18" name="Ink 11">
          <a:extLst>
            <a:ext uri="{FF2B5EF4-FFF2-40B4-BE49-F238E27FC236}">
              <a16:creationId xmlns:a16="http://schemas.microsoft.com/office/drawing/2014/main" id="{F968E4E1-DC76-41CE-AFDB-35559BCFFA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1090612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37</xdr:row>
      <xdr:rowOff>0</xdr:rowOff>
    </xdr:from>
    <xdr:ext cx="9525" cy="9525"/>
    <xdr:pic>
      <xdr:nvPicPr>
        <xdr:cNvPr id="19" name="Ink 11">
          <a:extLst>
            <a:ext uri="{FF2B5EF4-FFF2-40B4-BE49-F238E27FC236}">
              <a16:creationId xmlns:a16="http://schemas.microsoft.com/office/drawing/2014/main" id="{6356A896-80F2-482A-9A5A-D4C6278A57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1090612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35</xdr:row>
      <xdr:rowOff>0</xdr:rowOff>
    </xdr:from>
    <xdr:ext cx="9525" cy="9525"/>
    <xdr:pic>
      <xdr:nvPicPr>
        <xdr:cNvPr id="20" name="Ink 11">
          <a:extLst>
            <a:ext uri="{FF2B5EF4-FFF2-40B4-BE49-F238E27FC236}">
              <a16:creationId xmlns:a16="http://schemas.microsoft.com/office/drawing/2014/main" id="{9E97B685-91B6-48D0-AC8B-0B7EAF7D4B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9631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35</xdr:row>
      <xdr:rowOff>0</xdr:rowOff>
    </xdr:from>
    <xdr:ext cx="9525" cy="9525"/>
    <xdr:pic>
      <xdr:nvPicPr>
        <xdr:cNvPr id="21" name="Ink 11">
          <a:extLst>
            <a:ext uri="{FF2B5EF4-FFF2-40B4-BE49-F238E27FC236}">
              <a16:creationId xmlns:a16="http://schemas.microsoft.com/office/drawing/2014/main" id="{1077ABCF-CEF4-409A-99D0-6A7A655AD8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9631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35</xdr:row>
      <xdr:rowOff>0</xdr:rowOff>
    </xdr:from>
    <xdr:ext cx="9525" cy="9525"/>
    <xdr:pic>
      <xdr:nvPicPr>
        <xdr:cNvPr id="22" name="Ink 11">
          <a:extLst>
            <a:ext uri="{FF2B5EF4-FFF2-40B4-BE49-F238E27FC236}">
              <a16:creationId xmlns:a16="http://schemas.microsoft.com/office/drawing/2014/main" id="{9561612B-0267-420D-802B-86B70F8E11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9631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35</xdr:row>
      <xdr:rowOff>0</xdr:rowOff>
    </xdr:from>
    <xdr:ext cx="9525" cy="9525"/>
    <xdr:pic>
      <xdr:nvPicPr>
        <xdr:cNvPr id="23" name="Ink 11">
          <a:extLst>
            <a:ext uri="{FF2B5EF4-FFF2-40B4-BE49-F238E27FC236}">
              <a16:creationId xmlns:a16="http://schemas.microsoft.com/office/drawing/2014/main" id="{C99A2FB2-F007-4963-B796-1C418941D9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9631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36</xdr:row>
      <xdr:rowOff>0</xdr:rowOff>
    </xdr:from>
    <xdr:ext cx="9525" cy="9525"/>
    <xdr:pic>
      <xdr:nvPicPr>
        <xdr:cNvPr id="24" name="Ink 11">
          <a:extLst>
            <a:ext uri="{FF2B5EF4-FFF2-40B4-BE49-F238E27FC236}">
              <a16:creationId xmlns:a16="http://schemas.microsoft.com/office/drawing/2014/main" id="{B5B32B6E-E966-4E58-97DB-9BEB157157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3345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36</xdr:row>
      <xdr:rowOff>0</xdr:rowOff>
    </xdr:from>
    <xdr:ext cx="9525" cy="9525"/>
    <xdr:pic>
      <xdr:nvPicPr>
        <xdr:cNvPr id="25" name="Ink 11">
          <a:extLst>
            <a:ext uri="{FF2B5EF4-FFF2-40B4-BE49-F238E27FC236}">
              <a16:creationId xmlns:a16="http://schemas.microsoft.com/office/drawing/2014/main" id="{EE8293DB-5E6E-4E84-817B-0EAFEC3F26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3345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36</xdr:row>
      <xdr:rowOff>0</xdr:rowOff>
    </xdr:from>
    <xdr:ext cx="9525" cy="9525"/>
    <xdr:pic>
      <xdr:nvPicPr>
        <xdr:cNvPr id="26" name="Ink 11">
          <a:extLst>
            <a:ext uri="{FF2B5EF4-FFF2-40B4-BE49-F238E27FC236}">
              <a16:creationId xmlns:a16="http://schemas.microsoft.com/office/drawing/2014/main" id="{2A714B65-1397-4B02-861B-05F56A6D0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3345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36</xdr:row>
      <xdr:rowOff>0</xdr:rowOff>
    </xdr:from>
    <xdr:ext cx="9525" cy="9525"/>
    <xdr:pic>
      <xdr:nvPicPr>
        <xdr:cNvPr id="27" name="Ink 11">
          <a:extLst>
            <a:ext uri="{FF2B5EF4-FFF2-40B4-BE49-F238E27FC236}">
              <a16:creationId xmlns:a16="http://schemas.microsoft.com/office/drawing/2014/main" id="{94858928-4416-4137-BB5F-838460E6FC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3345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36</xdr:row>
      <xdr:rowOff>0</xdr:rowOff>
    </xdr:from>
    <xdr:ext cx="9525" cy="9525"/>
    <xdr:pic>
      <xdr:nvPicPr>
        <xdr:cNvPr id="28" name="Ink 11">
          <a:extLst>
            <a:ext uri="{FF2B5EF4-FFF2-40B4-BE49-F238E27FC236}">
              <a16:creationId xmlns:a16="http://schemas.microsoft.com/office/drawing/2014/main" id="{773F9163-735A-47FB-AB17-C0C562D3DD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3345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36</xdr:row>
      <xdr:rowOff>0</xdr:rowOff>
    </xdr:from>
    <xdr:ext cx="9525" cy="9525"/>
    <xdr:pic>
      <xdr:nvPicPr>
        <xdr:cNvPr id="29" name="Ink 11">
          <a:extLst>
            <a:ext uri="{FF2B5EF4-FFF2-40B4-BE49-F238E27FC236}">
              <a16:creationId xmlns:a16="http://schemas.microsoft.com/office/drawing/2014/main" id="{1043F4B9-2AE8-4284-B208-032F8A6067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3345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36</xdr:row>
      <xdr:rowOff>0</xdr:rowOff>
    </xdr:from>
    <xdr:ext cx="9525" cy="9525"/>
    <xdr:pic>
      <xdr:nvPicPr>
        <xdr:cNvPr id="30" name="Ink 11">
          <a:extLst>
            <a:ext uri="{FF2B5EF4-FFF2-40B4-BE49-F238E27FC236}">
              <a16:creationId xmlns:a16="http://schemas.microsoft.com/office/drawing/2014/main" id="{2568EEDB-252A-46D8-9452-E01F961B0C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3345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38</xdr:row>
      <xdr:rowOff>0</xdr:rowOff>
    </xdr:from>
    <xdr:ext cx="9525" cy="9525"/>
    <xdr:pic>
      <xdr:nvPicPr>
        <xdr:cNvPr id="31" name="Ink 11">
          <a:extLst>
            <a:ext uri="{FF2B5EF4-FFF2-40B4-BE49-F238E27FC236}">
              <a16:creationId xmlns:a16="http://schemas.microsoft.com/office/drawing/2014/main" id="{1EF10BF3-C0D5-4FBE-ADF7-89E6679883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9631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38</xdr:row>
      <xdr:rowOff>0</xdr:rowOff>
    </xdr:from>
    <xdr:ext cx="9525" cy="9525"/>
    <xdr:pic>
      <xdr:nvPicPr>
        <xdr:cNvPr id="6131456" name="Ink 11">
          <a:extLst>
            <a:ext uri="{FF2B5EF4-FFF2-40B4-BE49-F238E27FC236}">
              <a16:creationId xmlns:a16="http://schemas.microsoft.com/office/drawing/2014/main" id="{40537150-11E4-425A-97F0-F8369A3EBA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9631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38</xdr:row>
      <xdr:rowOff>0</xdr:rowOff>
    </xdr:from>
    <xdr:ext cx="9525" cy="9525"/>
    <xdr:pic>
      <xdr:nvPicPr>
        <xdr:cNvPr id="6131457" name="Ink 11">
          <a:extLst>
            <a:ext uri="{FF2B5EF4-FFF2-40B4-BE49-F238E27FC236}">
              <a16:creationId xmlns:a16="http://schemas.microsoft.com/office/drawing/2014/main" id="{93867C4D-73B7-43C7-81EA-B2A8FA45ED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9631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38</xdr:row>
      <xdr:rowOff>0</xdr:rowOff>
    </xdr:from>
    <xdr:ext cx="9525" cy="9525"/>
    <xdr:pic>
      <xdr:nvPicPr>
        <xdr:cNvPr id="6131458" name="Ink 11">
          <a:extLst>
            <a:ext uri="{FF2B5EF4-FFF2-40B4-BE49-F238E27FC236}">
              <a16:creationId xmlns:a16="http://schemas.microsoft.com/office/drawing/2014/main" id="{43EB12FA-1685-4EF0-9936-8AE97FE583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9631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34</xdr:row>
      <xdr:rowOff>0</xdr:rowOff>
    </xdr:from>
    <xdr:ext cx="9525" cy="9525"/>
    <xdr:pic>
      <xdr:nvPicPr>
        <xdr:cNvPr id="6131459" name="Ink 11">
          <a:extLst>
            <a:ext uri="{FF2B5EF4-FFF2-40B4-BE49-F238E27FC236}">
              <a16:creationId xmlns:a16="http://schemas.microsoft.com/office/drawing/2014/main" id="{CDE5D119-69D2-45BA-9623-B129E1F7EEB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3345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34</xdr:row>
      <xdr:rowOff>0</xdr:rowOff>
    </xdr:from>
    <xdr:ext cx="9525" cy="9525"/>
    <xdr:pic>
      <xdr:nvPicPr>
        <xdr:cNvPr id="6131460" name="Ink 11">
          <a:extLst>
            <a:ext uri="{FF2B5EF4-FFF2-40B4-BE49-F238E27FC236}">
              <a16:creationId xmlns:a16="http://schemas.microsoft.com/office/drawing/2014/main" id="{FAC5C7D1-55A5-4507-BF82-03BC3A2F66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3345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34</xdr:row>
      <xdr:rowOff>0</xdr:rowOff>
    </xdr:from>
    <xdr:ext cx="9525" cy="9525"/>
    <xdr:pic>
      <xdr:nvPicPr>
        <xdr:cNvPr id="6131461" name="Ink 11">
          <a:extLst>
            <a:ext uri="{FF2B5EF4-FFF2-40B4-BE49-F238E27FC236}">
              <a16:creationId xmlns:a16="http://schemas.microsoft.com/office/drawing/2014/main" id="{AAEEDB1C-A31D-49B0-B6A3-8A77A9795D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3345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34</xdr:row>
      <xdr:rowOff>0</xdr:rowOff>
    </xdr:from>
    <xdr:ext cx="9525" cy="9525"/>
    <xdr:pic>
      <xdr:nvPicPr>
        <xdr:cNvPr id="6131462" name="Ink 11">
          <a:extLst>
            <a:ext uri="{FF2B5EF4-FFF2-40B4-BE49-F238E27FC236}">
              <a16:creationId xmlns:a16="http://schemas.microsoft.com/office/drawing/2014/main" id="{46F7A324-BFE0-44B1-A120-3D5F7BF37F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3345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34</xdr:row>
      <xdr:rowOff>0</xdr:rowOff>
    </xdr:from>
    <xdr:ext cx="9525" cy="9525"/>
    <xdr:pic>
      <xdr:nvPicPr>
        <xdr:cNvPr id="6131463" name="Ink 11">
          <a:extLst>
            <a:ext uri="{FF2B5EF4-FFF2-40B4-BE49-F238E27FC236}">
              <a16:creationId xmlns:a16="http://schemas.microsoft.com/office/drawing/2014/main" id="{A4CF8D88-A34D-4CCC-9DB5-86CFDED025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3345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34</xdr:row>
      <xdr:rowOff>0</xdr:rowOff>
    </xdr:from>
    <xdr:ext cx="9525" cy="9525"/>
    <xdr:pic>
      <xdr:nvPicPr>
        <xdr:cNvPr id="6131464" name="Ink 11">
          <a:extLst>
            <a:ext uri="{FF2B5EF4-FFF2-40B4-BE49-F238E27FC236}">
              <a16:creationId xmlns:a16="http://schemas.microsoft.com/office/drawing/2014/main" id="{855201BC-4D90-494F-BC09-A12AB536F2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3345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34</xdr:row>
      <xdr:rowOff>0</xdr:rowOff>
    </xdr:from>
    <xdr:ext cx="9525" cy="9525"/>
    <xdr:pic>
      <xdr:nvPicPr>
        <xdr:cNvPr id="6131467" name="Ink 11">
          <a:extLst>
            <a:ext uri="{FF2B5EF4-FFF2-40B4-BE49-F238E27FC236}">
              <a16:creationId xmlns:a16="http://schemas.microsoft.com/office/drawing/2014/main" id="{74164222-A0A2-40F8-A046-02F165C592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3345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33</xdr:row>
      <xdr:rowOff>0</xdr:rowOff>
    </xdr:from>
    <xdr:ext cx="9525" cy="9525"/>
    <xdr:pic>
      <xdr:nvPicPr>
        <xdr:cNvPr id="6131468" name="Ink 11">
          <a:extLst>
            <a:ext uri="{FF2B5EF4-FFF2-40B4-BE49-F238E27FC236}">
              <a16:creationId xmlns:a16="http://schemas.microsoft.com/office/drawing/2014/main" id="{CD6711BC-F8F6-4C91-8940-7DFD54A102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0201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33</xdr:row>
      <xdr:rowOff>0</xdr:rowOff>
    </xdr:from>
    <xdr:ext cx="9525" cy="9525"/>
    <xdr:pic>
      <xdr:nvPicPr>
        <xdr:cNvPr id="6131469" name="Ink 11">
          <a:extLst>
            <a:ext uri="{FF2B5EF4-FFF2-40B4-BE49-F238E27FC236}">
              <a16:creationId xmlns:a16="http://schemas.microsoft.com/office/drawing/2014/main" id="{515F16EF-3D93-43A0-8392-4C199069E6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0201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33</xdr:row>
      <xdr:rowOff>0</xdr:rowOff>
    </xdr:from>
    <xdr:ext cx="9525" cy="9525"/>
    <xdr:pic>
      <xdr:nvPicPr>
        <xdr:cNvPr id="6131470" name="Ink 11">
          <a:extLst>
            <a:ext uri="{FF2B5EF4-FFF2-40B4-BE49-F238E27FC236}">
              <a16:creationId xmlns:a16="http://schemas.microsoft.com/office/drawing/2014/main" id="{5BE2D5FD-CFCC-40EB-8D38-FD6F17851C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0201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33</xdr:row>
      <xdr:rowOff>0</xdr:rowOff>
    </xdr:from>
    <xdr:ext cx="9525" cy="9525"/>
    <xdr:pic>
      <xdr:nvPicPr>
        <xdr:cNvPr id="6131471" name="Ink 11">
          <a:extLst>
            <a:ext uri="{FF2B5EF4-FFF2-40B4-BE49-F238E27FC236}">
              <a16:creationId xmlns:a16="http://schemas.microsoft.com/office/drawing/2014/main" id="{6DD24684-311F-42F4-AD48-53D9E9A390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0201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33</xdr:row>
      <xdr:rowOff>0</xdr:rowOff>
    </xdr:from>
    <xdr:ext cx="9525" cy="9525"/>
    <xdr:pic>
      <xdr:nvPicPr>
        <xdr:cNvPr id="6131472" name="Ink 11">
          <a:extLst>
            <a:ext uri="{FF2B5EF4-FFF2-40B4-BE49-F238E27FC236}">
              <a16:creationId xmlns:a16="http://schemas.microsoft.com/office/drawing/2014/main" id="{C964F9D9-66CC-4C3D-865B-B6DE55F528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0201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33</xdr:row>
      <xdr:rowOff>0</xdr:rowOff>
    </xdr:from>
    <xdr:ext cx="9525" cy="9525"/>
    <xdr:pic>
      <xdr:nvPicPr>
        <xdr:cNvPr id="6131473" name="Ink 11">
          <a:extLst>
            <a:ext uri="{FF2B5EF4-FFF2-40B4-BE49-F238E27FC236}">
              <a16:creationId xmlns:a16="http://schemas.microsoft.com/office/drawing/2014/main" id="{225EDB73-3035-4074-B4EB-20E808835D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0201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33</xdr:row>
      <xdr:rowOff>0</xdr:rowOff>
    </xdr:from>
    <xdr:ext cx="9525" cy="9525"/>
    <xdr:pic>
      <xdr:nvPicPr>
        <xdr:cNvPr id="6131474" name="Ink 11">
          <a:extLst>
            <a:ext uri="{FF2B5EF4-FFF2-40B4-BE49-F238E27FC236}">
              <a16:creationId xmlns:a16="http://schemas.microsoft.com/office/drawing/2014/main" id="{614B9150-2270-4236-AF42-53DC42FAA5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0201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33</xdr:row>
      <xdr:rowOff>0</xdr:rowOff>
    </xdr:from>
    <xdr:ext cx="9525" cy="9525"/>
    <xdr:pic>
      <xdr:nvPicPr>
        <xdr:cNvPr id="6131475" name="Ink 11">
          <a:extLst>
            <a:ext uri="{FF2B5EF4-FFF2-40B4-BE49-F238E27FC236}">
              <a16:creationId xmlns:a16="http://schemas.microsoft.com/office/drawing/2014/main" id="{F04963B6-730B-4A38-AC00-6A8CC2066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90201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32</xdr:row>
      <xdr:rowOff>0</xdr:rowOff>
    </xdr:from>
    <xdr:ext cx="9525" cy="9525"/>
    <xdr:pic>
      <xdr:nvPicPr>
        <xdr:cNvPr id="6131476" name="Ink 11">
          <a:extLst>
            <a:ext uri="{FF2B5EF4-FFF2-40B4-BE49-F238E27FC236}">
              <a16:creationId xmlns:a16="http://schemas.microsoft.com/office/drawing/2014/main" id="{AE8E7296-D444-4503-A476-1DEA44FDF6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87058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32</xdr:row>
      <xdr:rowOff>0</xdr:rowOff>
    </xdr:from>
    <xdr:ext cx="9525" cy="9525"/>
    <xdr:pic>
      <xdr:nvPicPr>
        <xdr:cNvPr id="6131477" name="Ink 11">
          <a:extLst>
            <a:ext uri="{FF2B5EF4-FFF2-40B4-BE49-F238E27FC236}">
              <a16:creationId xmlns:a16="http://schemas.microsoft.com/office/drawing/2014/main" id="{11C906BA-4E31-41A6-90FD-DD313CAFBF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87058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32</xdr:row>
      <xdr:rowOff>0</xdr:rowOff>
    </xdr:from>
    <xdr:ext cx="9525" cy="9525"/>
    <xdr:pic>
      <xdr:nvPicPr>
        <xdr:cNvPr id="6131478" name="Ink 11">
          <a:extLst>
            <a:ext uri="{FF2B5EF4-FFF2-40B4-BE49-F238E27FC236}">
              <a16:creationId xmlns:a16="http://schemas.microsoft.com/office/drawing/2014/main" id="{5F0A746A-6D6E-41F4-8672-F56EC9C3DC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87058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32</xdr:row>
      <xdr:rowOff>0</xdr:rowOff>
    </xdr:from>
    <xdr:ext cx="9525" cy="9525"/>
    <xdr:pic>
      <xdr:nvPicPr>
        <xdr:cNvPr id="6131479" name="Ink 11">
          <a:extLst>
            <a:ext uri="{FF2B5EF4-FFF2-40B4-BE49-F238E27FC236}">
              <a16:creationId xmlns:a16="http://schemas.microsoft.com/office/drawing/2014/main" id="{A0CC7C4F-E8E7-4388-8FEB-3F249BB290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87058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32</xdr:row>
      <xdr:rowOff>0</xdr:rowOff>
    </xdr:from>
    <xdr:ext cx="9525" cy="9525"/>
    <xdr:pic>
      <xdr:nvPicPr>
        <xdr:cNvPr id="6131480" name="Ink 11">
          <a:extLst>
            <a:ext uri="{FF2B5EF4-FFF2-40B4-BE49-F238E27FC236}">
              <a16:creationId xmlns:a16="http://schemas.microsoft.com/office/drawing/2014/main" id="{08DF4ADD-9EF6-4F9F-8A02-70EE768E73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87058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32</xdr:row>
      <xdr:rowOff>0</xdr:rowOff>
    </xdr:from>
    <xdr:ext cx="9525" cy="9525"/>
    <xdr:pic>
      <xdr:nvPicPr>
        <xdr:cNvPr id="6131481" name="Ink 11">
          <a:extLst>
            <a:ext uri="{FF2B5EF4-FFF2-40B4-BE49-F238E27FC236}">
              <a16:creationId xmlns:a16="http://schemas.microsoft.com/office/drawing/2014/main" id="{3DB27388-12D8-4F32-8692-2E897A3ABC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87058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32</xdr:row>
      <xdr:rowOff>0</xdr:rowOff>
    </xdr:from>
    <xdr:ext cx="9525" cy="9525"/>
    <xdr:pic>
      <xdr:nvPicPr>
        <xdr:cNvPr id="6131482" name="Ink 11">
          <a:extLst>
            <a:ext uri="{FF2B5EF4-FFF2-40B4-BE49-F238E27FC236}">
              <a16:creationId xmlns:a16="http://schemas.microsoft.com/office/drawing/2014/main" id="{8C8A68DA-B1A4-4C38-8C83-A3C3FACF21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87058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32</xdr:row>
      <xdr:rowOff>0</xdr:rowOff>
    </xdr:from>
    <xdr:ext cx="9525" cy="9525"/>
    <xdr:pic>
      <xdr:nvPicPr>
        <xdr:cNvPr id="6131483" name="Ink 11">
          <a:extLst>
            <a:ext uri="{FF2B5EF4-FFF2-40B4-BE49-F238E27FC236}">
              <a16:creationId xmlns:a16="http://schemas.microsoft.com/office/drawing/2014/main" id="{7678BD5C-59D0-4F9B-A70B-D333FCFE0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87058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31</xdr:row>
      <xdr:rowOff>0</xdr:rowOff>
    </xdr:from>
    <xdr:ext cx="9525" cy="9525"/>
    <xdr:pic>
      <xdr:nvPicPr>
        <xdr:cNvPr id="6131484" name="Ink 11">
          <a:extLst>
            <a:ext uri="{FF2B5EF4-FFF2-40B4-BE49-F238E27FC236}">
              <a16:creationId xmlns:a16="http://schemas.microsoft.com/office/drawing/2014/main" id="{E2399625-73D8-47F2-A1C8-314EF00E54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839152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31</xdr:row>
      <xdr:rowOff>0</xdr:rowOff>
    </xdr:from>
    <xdr:ext cx="9525" cy="9525"/>
    <xdr:pic>
      <xdr:nvPicPr>
        <xdr:cNvPr id="6131485" name="Ink 11">
          <a:extLst>
            <a:ext uri="{FF2B5EF4-FFF2-40B4-BE49-F238E27FC236}">
              <a16:creationId xmlns:a16="http://schemas.microsoft.com/office/drawing/2014/main" id="{B18AA991-5C1D-4EC4-ABA6-A2AA0F3B28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839152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31</xdr:row>
      <xdr:rowOff>0</xdr:rowOff>
    </xdr:from>
    <xdr:ext cx="9525" cy="9525"/>
    <xdr:pic>
      <xdr:nvPicPr>
        <xdr:cNvPr id="6131486" name="Ink 11">
          <a:extLst>
            <a:ext uri="{FF2B5EF4-FFF2-40B4-BE49-F238E27FC236}">
              <a16:creationId xmlns:a16="http://schemas.microsoft.com/office/drawing/2014/main" id="{0FE8610E-0634-443F-BB12-C327002AD0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839152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31</xdr:row>
      <xdr:rowOff>0</xdr:rowOff>
    </xdr:from>
    <xdr:ext cx="9525" cy="9525"/>
    <xdr:pic>
      <xdr:nvPicPr>
        <xdr:cNvPr id="6131487" name="Ink 11">
          <a:extLst>
            <a:ext uri="{FF2B5EF4-FFF2-40B4-BE49-F238E27FC236}">
              <a16:creationId xmlns:a16="http://schemas.microsoft.com/office/drawing/2014/main" id="{3197A10A-3809-45C4-AD65-35EABA51DF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839152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31</xdr:row>
      <xdr:rowOff>0</xdr:rowOff>
    </xdr:from>
    <xdr:ext cx="9525" cy="9525"/>
    <xdr:pic>
      <xdr:nvPicPr>
        <xdr:cNvPr id="6131488" name="Ink 11">
          <a:extLst>
            <a:ext uri="{FF2B5EF4-FFF2-40B4-BE49-F238E27FC236}">
              <a16:creationId xmlns:a16="http://schemas.microsoft.com/office/drawing/2014/main" id="{3202406E-CCF4-467B-9E62-D0C175F383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839152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31</xdr:row>
      <xdr:rowOff>0</xdr:rowOff>
    </xdr:from>
    <xdr:ext cx="9525" cy="9525"/>
    <xdr:pic>
      <xdr:nvPicPr>
        <xdr:cNvPr id="6131489" name="Ink 11">
          <a:extLst>
            <a:ext uri="{FF2B5EF4-FFF2-40B4-BE49-F238E27FC236}">
              <a16:creationId xmlns:a16="http://schemas.microsoft.com/office/drawing/2014/main" id="{E128F772-8F9F-4D7C-A713-564FB9B7E4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839152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31</xdr:row>
      <xdr:rowOff>0</xdr:rowOff>
    </xdr:from>
    <xdr:ext cx="9525" cy="9525"/>
    <xdr:pic>
      <xdr:nvPicPr>
        <xdr:cNvPr id="6131490" name="Ink 11">
          <a:extLst>
            <a:ext uri="{FF2B5EF4-FFF2-40B4-BE49-F238E27FC236}">
              <a16:creationId xmlns:a16="http://schemas.microsoft.com/office/drawing/2014/main" id="{6AFB9BE5-7AB9-49A3-9680-781C42A068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839152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31</xdr:row>
      <xdr:rowOff>0</xdr:rowOff>
    </xdr:from>
    <xdr:ext cx="9525" cy="9525"/>
    <xdr:pic>
      <xdr:nvPicPr>
        <xdr:cNvPr id="6131491" name="Ink 11">
          <a:extLst>
            <a:ext uri="{FF2B5EF4-FFF2-40B4-BE49-F238E27FC236}">
              <a16:creationId xmlns:a16="http://schemas.microsoft.com/office/drawing/2014/main" id="{8984E511-9393-40FD-A484-1FE5244FAE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839152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42</xdr:row>
      <xdr:rowOff>0</xdr:rowOff>
    </xdr:from>
    <xdr:ext cx="9525" cy="9525"/>
    <xdr:pic>
      <xdr:nvPicPr>
        <xdr:cNvPr id="6131492" name="Ink 11">
          <a:extLst>
            <a:ext uri="{FF2B5EF4-FFF2-40B4-BE49-F238E27FC236}">
              <a16:creationId xmlns:a16="http://schemas.microsoft.com/office/drawing/2014/main" id="{7BAFD747-5FBF-468D-810D-21C3DD03BC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1090612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42</xdr:row>
      <xdr:rowOff>0</xdr:rowOff>
    </xdr:from>
    <xdr:ext cx="9525" cy="9525"/>
    <xdr:pic>
      <xdr:nvPicPr>
        <xdr:cNvPr id="6131493" name="Ink 11">
          <a:extLst>
            <a:ext uri="{FF2B5EF4-FFF2-40B4-BE49-F238E27FC236}">
              <a16:creationId xmlns:a16="http://schemas.microsoft.com/office/drawing/2014/main" id="{2D3CCCE7-FD4E-4472-9DF0-094A98F0F9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1090612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43</xdr:row>
      <xdr:rowOff>0</xdr:rowOff>
    </xdr:from>
    <xdr:ext cx="9525" cy="9525"/>
    <xdr:pic>
      <xdr:nvPicPr>
        <xdr:cNvPr id="6131494" name="Ink 11">
          <a:extLst>
            <a:ext uri="{FF2B5EF4-FFF2-40B4-BE49-F238E27FC236}">
              <a16:creationId xmlns:a16="http://schemas.microsoft.com/office/drawing/2014/main" id="{F805ECA0-CE6D-4A85-B00D-EE719C34F0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112204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43</xdr:row>
      <xdr:rowOff>0</xdr:rowOff>
    </xdr:from>
    <xdr:ext cx="9525" cy="9525"/>
    <xdr:pic>
      <xdr:nvPicPr>
        <xdr:cNvPr id="6131495" name="Ink 11">
          <a:extLst>
            <a:ext uri="{FF2B5EF4-FFF2-40B4-BE49-F238E27FC236}">
              <a16:creationId xmlns:a16="http://schemas.microsoft.com/office/drawing/2014/main" id="{2B71BC98-6A96-491E-B5AE-1E1790C6B9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112204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43</xdr:row>
      <xdr:rowOff>0</xdr:rowOff>
    </xdr:from>
    <xdr:ext cx="9525" cy="9525"/>
    <xdr:pic>
      <xdr:nvPicPr>
        <xdr:cNvPr id="6131496" name="Ink 11">
          <a:extLst>
            <a:ext uri="{FF2B5EF4-FFF2-40B4-BE49-F238E27FC236}">
              <a16:creationId xmlns:a16="http://schemas.microsoft.com/office/drawing/2014/main" id="{7EE3A730-E064-4A71-A0FE-36A187778A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112204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44</xdr:row>
      <xdr:rowOff>0</xdr:rowOff>
    </xdr:from>
    <xdr:ext cx="9525" cy="9525"/>
    <xdr:pic>
      <xdr:nvPicPr>
        <xdr:cNvPr id="6131497" name="Ink 11">
          <a:extLst>
            <a:ext uri="{FF2B5EF4-FFF2-40B4-BE49-F238E27FC236}">
              <a16:creationId xmlns:a16="http://schemas.microsoft.com/office/drawing/2014/main" id="{D5D703BF-C6A5-4C1A-8CD5-E75CCC1F3A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115347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44</xdr:row>
      <xdr:rowOff>0</xdr:rowOff>
    </xdr:from>
    <xdr:ext cx="9525" cy="9525"/>
    <xdr:pic>
      <xdr:nvPicPr>
        <xdr:cNvPr id="6131498" name="Ink 11">
          <a:extLst>
            <a:ext uri="{FF2B5EF4-FFF2-40B4-BE49-F238E27FC236}">
              <a16:creationId xmlns:a16="http://schemas.microsoft.com/office/drawing/2014/main" id="{54436678-C75D-4F6B-BBC4-C0945A5782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115347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44</xdr:row>
      <xdr:rowOff>0</xdr:rowOff>
    </xdr:from>
    <xdr:ext cx="9525" cy="9525"/>
    <xdr:pic>
      <xdr:nvPicPr>
        <xdr:cNvPr id="6131499" name="Ink 11">
          <a:extLst>
            <a:ext uri="{FF2B5EF4-FFF2-40B4-BE49-F238E27FC236}">
              <a16:creationId xmlns:a16="http://schemas.microsoft.com/office/drawing/2014/main" id="{AC9810E1-EFA4-4EBC-AFE9-CC45B8E7D6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115347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44</xdr:row>
      <xdr:rowOff>0</xdr:rowOff>
    </xdr:from>
    <xdr:ext cx="9525" cy="9525"/>
    <xdr:pic>
      <xdr:nvPicPr>
        <xdr:cNvPr id="6131500" name="Ink 11">
          <a:extLst>
            <a:ext uri="{FF2B5EF4-FFF2-40B4-BE49-F238E27FC236}">
              <a16:creationId xmlns:a16="http://schemas.microsoft.com/office/drawing/2014/main" id="{2E71F3B4-7B57-4BF4-A4C4-9F5FC570C9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115347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45</xdr:row>
      <xdr:rowOff>0</xdr:rowOff>
    </xdr:from>
    <xdr:ext cx="9525" cy="9525"/>
    <xdr:pic>
      <xdr:nvPicPr>
        <xdr:cNvPr id="6131501" name="Ink 11">
          <a:extLst>
            <a:ext uri="{FF2B5EF4-FFF2-40B4-BE49-F238E27FC236}">
              <a16:creationId xmlns:a16="http://schemas.microsoft.com/office/drawing/2014/main" id="{4AF36E25-08F2-44A3-BE96-25DE504E8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115347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45</xdr:row>
      <xdr:rowOff>0</xdr:rowOff>
    </xdr:from>
    <xdr:ext cx="9525" cy="9525"/>
    <xdr:pic>
      <xdr:nvPicPr>
        <xdr:cNvPr id="6131502" name="Ink 11">
          <a:extLst>
            <a:ext uri="{FF2B5EF4-FFF2-40B4-BE49-F238E27FC236}">
              <a16:creationId xmlns:a16="http://schemas.microsoft.com/office/drawing/2014/main" id="{4D8DCC4F-B6C5-4BEE-891C-EC42C117D2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115347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45</xdr:row>
      <xdr:rowOff>0</xdr:rowOff>
    </xdr:from>
    <xdr:ext cx="9525" cy="9525"/>
    <xdr:pic>
      <xdr:nvPicPr>
        <xdr:cNvPr id="6131503" name="Ink 11">
          <a:extLst>
            <a:ext uri="{FF2B5EF4-FFF2-40B4-BE49-F238E27FC236}">
              <a16:creationId xmlns:a16="http://schemas.microsoft.com/office/drawing/2014/main" id="{37C56CD6-B139-4ACB-A9A2-D8E93637AE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115347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45</xdr:row>
      <xdr:rowOff>0</xdr:rowOff>
    </xdr:from>
    <xdr:ext cx="9525" cy="9525"/>
    <xdr:pic>
      <xdr:nvPicPr>
        <xdr:cNvPr id="6131504" name="Ink 11">
          <a:extLst>
            <a:ext uri="{FF2B5EF4-FFF2-40B4-BE49-F238E27FC236}">
              <a16:creationId xmlns:a16="http://schemas.microsoft.com/office/drawing/2014/main" id="{E4B942B2-C11E-4F2F-BED2-8B03CE95D9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92225" y="115347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63</xdr:row>
      <xdr:rowOff>0</xdr:rowOff>
    </xdr:from>
    <xdr:ext cx="9525" cy="9525"/>
    <xdr:pic>
      <xdr:nvPicPr>
        <xdr:cNvPr id="6131505" name="Ink 11">
          <a:extLst>
            <a:ext uri="{FF2B5EF4-FFF2-40B4-BE49-F238E27FC236}">
              <a16:creationId xmlns:a16="http://schemas.microsoft.com/office/drawing/2014/main" id="{32E7B7FB-831B-4E68-8180-8BA80F98C3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87350" y="119253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63</xdr:row>
      <xdr:rowOff>0</xdr:rowOff>
    </xdr:from>
    <xdr:ext cx="9525" cy="9525"/>
    <xdr:pic>
      <xdr:nvPicPr>
        <xdr:cNvPr id="6131506" name="Ink 11">
          <a:extLst>
            <a:ext uri="{FF2B5EF4-FFF2-40B4-BE49-F238E27FC236}">
              <a16:creationId xmlns:a16="http://schemas.microsoft.com/office/drawing/2014/main" id="{178B4DAD-E78B-45E9-BAAD-BA6F5FB744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87350" y="119253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63</xdr:row>
      <xdr:rowOff>0</xdr:rowOff>
    </xdr:from>
    <xdr:ext cx="9525" cy="9525"/>
    <xdr:pic>
      <xdr:nvPicPr>
        <xdr:cNvPr id="6131507" name="Ink 11">
          <a:extLst>
            <a:ext uri="{FF2B5EF4-FFF2-40B4-BE49-F238E27FC236}">
              <a16:creationId xmlns:a16="http://schemas.microsoft.com/office/drawing/2014/main" id="{3DE2E44C-6F27-484F-8D32-3B99EF17F3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87350" y="119253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63</xdr:row>
      <xdr:rowOff>0</xdr:rowOff>
    </xdr:from>
    <xdr:ext cx="9525" cy="9525"/>
    <xdr:pic>
      <xdr:nvPicPr>
        <xdr:cNvPr id="6131508" name="Ink 11">
          <a:extLst>
            <a:ext uri="{FF2B5EF4-FFF2-40B4-BE49-F238E27FC236}">
              <a16:creationId xmlns:a16="http://schemas.microsoft.com/office/drawing/2014/main" id="{D730A507-C8BF-49C7-99AD-53594CB523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87350" y="119253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63</xdr:row>
      <xdr:rowOff>0</xdr:rowOff>
    </xdr:from>
    <xdr:ext cx="9525" cy="9525"/>
    <xdr:pic>
      <xdr:nvPicPr>
        <xdr:cNvPr id="6131509" name="Ink 11">
          <a:extLst>
            <a:ext uri="{FF2B5EF4-FFF2-40B4-BE49-F238E27FC236}">
              <a16:creationId xmlns:a16="http://schemas.microsoft.com/office/drawing/2014/main" id="{BD95E081-727E-4E3E-ACD0-1B2A08E05A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87350" y="119253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62</xdr:row>
      <xdr:rowOff>0</xdr:rowOff>
    </xdr:from>
    <xdr:ext cx="9525" cy="9525"/>
    <xdr:pic>
      <xdr:nvPicPr>
        <xdr:cNvPr id="6131510" name="Ink 11">
          <a:extLst>
            <a:ext uri="{FF2B5EF4-FFF2-40B4-BE49-F238E27FC236}">
              <a16:creationId xmlns:a16="http://schemas.microsoft.com/office/drawing/2014/main" id="{1180FEC5-7AD5-4DEA-AF0D-C0C1CEAD6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87350" y="176688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62</xdr:row>
      <xdr:rowOff>0</xdr:rowOff>
    </xdr:from>
    <xdr:ext cx="9525" cy="9525"/>
    <xdr:pic>
      <xdr:nvPicPr>
        <xdr:cNvPr id="6131511" name="Ink 11">
          <a:extLst>
            <a:ext uri="{FF2B5EF4-FFF2-40B4-BE49-F238E27FC236}">
              <a16:creationId xmlns:a16="http://schemas.microsoft.com/office/drawing/2014/main" id="{529ECA24-88F6-4401-8053-3D40D31BC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87350" y="176688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62</xdr:row>
      <xdr:rowOff>0</xdr:rowOff>
    </xdr:from>
    <xdr:ext cx="9525" cy="9525"/>
    <xdr:pic>
      <xdr:nvPicPr>
        <xdr:cNvPr id="6131512" name="Ink 11">
          <a:extLst>
            <a:ext uri="{FF2B5EF4-FFF2-40B4-BE49-F238E27FC236}">
              <a16:creationId xmlns:a16="http://schemas.microsoft.com/office/drawing/2014/main" id="{745A3709-1C90-4EB1-B7E8-6063FCF6E8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87350" y="176688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62</xdr:row>
      <xdr:rowOff>0</xdr:rowOff>
    </xdr:from>
    <xdr:ext cx="9525" cy="9525"/>
    <xdr:pic>
      <xdr:nvPicPr>
        <xdr:cNvPr id="6131513" name="Ink 11">
          <a:extLst>
            <a:ext uri="{FF2B5EF4-FFF2-40B4-BE49-F238E27FC236}">
              <a16:creationId xmlns:a16="http://schemas.microsoft.com/office/drawing/2014/main" id="{EAF29F5D-D6CF-4F74-980F-00F12FDF59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87350" y="176688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62</xdr:row>
      <xdr:rowOff>0</xdr:rowOff>
    </xdr:from>
    <xdr:ext cx="9525" cy="9525"/>
    <xdr:pic>
      <xdr:nvPicPr>
        <xdr:cNvPr id="6131514" name="Ink 11">
          <a:extLst>
            <a:ext uri="{FF2B5EF4-FFF2-40B4-BE49-F238E27FC236}">
              <a16:creationId xmlns:a16="http://schemas.microsoft.com/office/drawing/2014/main" id="{881994F5-AF16-42E1-ACD1-81F86210B5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87350" y="176688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64</xdr:row>
      <xdr:rowOff>0</xdr:rowOff>
    </xdr:from>
    <xdr:ext cx="9525" cy="9525"/>
    <xdr:pic>
      <xdr:nvPicPr>
        <xdr:cNvPr id="6131515" name="Ink 11">
          <a:extLst>
            <a:ext uri="{FF2B5EF4-FFF2-40B4-BE49-F238E27FC236}">
              <a16:creationId xmlns:a16="http://schemas.microsoft.com/office/drawing/2014/main" id="{1DAC5CF1-3C8F-4637-A087-2DCFCCA4DA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18772188"/>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64</xdr:row>
      <xdr:rowOff>0</xdr:rowOff>
    </xdr:from>
    <xdr:ext cx="9525" cy="9525"/>
    <xdr:pic>
      <xdr:nvPicPr>
        <xdr:cNvPr id="6131516" name="Ink 11">
          <a:extLst>
            <a:ext uri="{FF2B5EF4-FFF2-40B4-BE49-F238E27FC236}">
              <a16:creationId xmlns:a16="http://schemas.microsoft.com/office/drawing/2014/main" id="{F291269B-F14D-4C28-A3B8-E0ED19B933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18772188"/>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64</xdr:row>
      <xdr:rowOff>0</xdr:rowOff>
    </xdr:from>
    <xdr:ext cx="9525" cy="9525"/>
    <xdr:pic>
      <xdr:nvPicPr>
        <xdr:cNvPr id="6131517" name="Ink 11">
          <a:extLst>
            <a:ext uri="{FF2B5EF4-FFF2-40B4-BE49-F238E27FC236}">
              <a16:creationId xmlns:a16="http://schemas.microsoft.com/office/drawing/2014/main" id="{B7667433-487A-4343-8A3E-9F69685FB2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18772188"/>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64</xdr:row>
      <xdr:rowOff>0</xdr:rowOff>
    </xdr:from>
    <xdr:ext cx="9525" cy="9525"/>
    <xdr:pic>
      <xdr:nvPicPr>
        <xdr:cNvPr id="6131518" name="Ink 11">
          <a:extLst>
            <a:ext uri="{FF2B5EF4-FFF2-40B4-BE49-F238E27FC236}">
              <a16:creationId xmlns:a16="http://schemas.microsoft.com/office/drawing/2014/main" id="{7A596BF5-22D2-455D-8FD3-AC8BB19218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18772188"/>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64</xdr:row>
      <xdr:rowOff>0</xdr:rowOff>
    </xdr:from>
    <xdr:ext cx="9525" cy="9525"/>
    <xdr:pic>
      <xdr:nvPicPr>
        <xdr:cNvPr id="6131519" name="Ink 11">
          <a:extLst>
            <a:ext uri="{FF2B5EF4-FFF2-40B4-BE49-F238E27FC236}">
              <a16:creationId xmlns:a16="http://schemas.microsoft.com/office/drawing/2014/main" id="{F6D1DD56-3AB1-4AF6-BBFB-280496793D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18772188"/>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78</xdr:row>
      <xdr:rowOff>0</xdr:rowOff>
    </xdr:from>
    <xdr:ext cx="9525" cy="9525"/>
    <xdr:pic>
      <xdr:nvPicPr>
        <xdr:cNvPr id="32" name="Ink 11">
          <a:extLst>
            <a:ext uri="{FF2B5EF4-FFF2-40B4-BE49-F238E27FC236}">
              <a16:creationId xmlns:a16="http://schemas.microsoft.com/office/drawing/2014/main" id="{40C95238-A04D-45B4-B765-F0732CFB9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19159141"/>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78</xdr:row>
      <xdr:rowOff>0</xdr:rowOff>
    </xdr:from>
    <xdr:ext cx="9525" cy="9525"/>
    <xdr:pic>
      <xdr:nvPicPr>
        <xdr:cNvPr id="33" name="Ink 11">
          <a:extLst>
            <a:ext uri="{FF2B5EF4-FFF2-40B4-BE49-F238E27FC236}">
              <a16:creationId xmlns:a16="http://schemas.microsoft.com/office/drawing/2014/main" id="{9A70E519-254A-47EB-A8D7-2F0FD4D191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19159141"/>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78</xdr:row>
      <xdr:rowOff>0</xdr:rowOff>
    </xdr:from>
    <xdr:ext cx="9525" cy="9525"/>
    <xdr:pic>
      <xdr:nvPicPr>
        <xdr:cNvPr id="34" name="Ink 11">
          <a:extLst>
            <a:ext uri="{FF2B5EF4-FFF2-40B4-BE49-F238E27FC236}">
              <a16:creationId xmlns:a16="http://schemas.microsoft.com/office/drawing/2014/main" id="{08550F63-1CD0-467D-B7A4-D5B6AAF3FD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19159141"/>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78</xdr:row>
      <xdr:rowOff>0</xdr:rowOff>
    </xdr:from>
    <xdr:ext cx="9525" cy="9525"/>
    <xdr:pic>
      <xdr:nvPicPr>
        <xdr:cNvPr id="35" name="Ink 11">
          <a:extLst>
            <a:ext uri="{FF2B5EF4-FFF2-40B4-BE49-F238E27FC236}">
              <a16:creationId xmlns:a16="http://schemas.microsoft.com/office/drawing/2014/main" id="{EDB26EE6-BE9D-4419-8149-643D0E72EB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19159141"/>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78</xdr:row>
      <xdr:rowOff>0</xdr:rowOff>
    </xdr:from>
    <xdr:ext cx="9525" cy="9525"/>
    <xdr:pic>
      <xdr:nvPicPr>
        <xdr:cNvPr id="36" name="Ink 11">
          <a:extLst>
            <a:ext uri="{FF2B5EF4-FFF2-40B4-BE49-F238E27FC236}">
              <a16:creationId xmlns:a16="http://schemas.microsoft.com/office/drawing/2014/main" id="{C64B4B39-E179-4573-9D01-5A8957F4036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19159141"/>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79</xdr:row>
      <xdr:rowOff>0</xdr:rowOff>
    </xdr:from>
    <xdr:ext cx="9525" cy="9525"/>
    <xdr:pic>
      <xdr:nvPicPr>
        <xdr:cNvPr id="37" name="Ink 11">
          <a:extLst>
            <a:ext uri="{FF2B5EF4-FFF2-40B4-BE49-F238E27FC236}">
              <a16:creationId xmlns:a16="http://schemas.microsoft.com/office/drawing/2014/main" id="{E6933251-5988-45B0-8831-725B119D48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26124297"/>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79</xdr:row>
      <xdr:rowOff>0</xdr:rowOff>
    </xdr:from>
    <xdr:ext cx="9525" cy="9525"/>
    <xdr:pic>
      <xdr:nvPicPr>
        <xdr:cNvPr id="38" name="Ink 11">
          <a:extLst>
            <a:ext uri="{FF2B5EF4-FFF2-40B4-BE49-F238E27FC236}">
              <a16:creationId xmlns:a16="http://schemas.microsoft.com/office/drawing/2014/main" id="{425C5E27-0A0D-4236-89C0-5067B359E8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26124297"/>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79</xdr:row>
      <xdr:rowOff>0</xdr:rowOff>
    </xdr:from>
    <xdr:ext cx="9525" cy="9525"/>
    <xdr:pic>
      <xdr:nvPicPr>
        <xdr:cNvPr id="39" name="Ink 11">
          <a:extLst>
            <a:ext uri="{FF2B5EF4-FFF2-40B4-BE49-F238E27FC236}">
              <a16:creationId xmlns:a16="http://schemas.microsoft.com/office/drawing/2014/main" id="{F7AF7B2E-AC5F-4CC7-BC1C-218411C9CD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26124297"/>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79</xdr:row>
      <xdr:rowOff>0</xdr:rowOff>
    </xdr:from>
    <xdr:ext cx="9525" cy="9525"/>
    <xdr:pic>
      <xdr:nvPicPr>
        <xdr:cNvPr id="40" name="Ink 11">
          <a:extLst>
            <a:ext uri="{FF2B5EF4-FFF2-40B4-BE49-F238E27FC236}">
              <a16:creationId xmlns:a16="http://schemas.microsoft.com/office/drawing/2014/main" id="{64B05160-12D4-4B93-89B4-1E8F11EFB5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26124297"/>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79</xdr:row>
      <xdr:rowOff>0</xdr:rowOff>
    </xdr:from>
    <xdr:ext cx="9525" cy="9525"/>
    <xdr:pic>
      <xdr:nvPicPr>
        <xdr:cNvPr id="41" name="Ink 11">
          <a:extLst>
            <a:ext uri="{FF2B5EF4-FFF2-40B4-BE49-F238E27FC236}">
              <a16:creationId xmlns:a16="http://schemas.microsoft.com/office/drawing/2014/main" id="{C7523694-9480-43B6-951E-004180C858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26124297"/>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80</xdr:row>
      <xdr:rowOff>0</xdr:rowOff>
    </xdr:from>
    <xdr:ext cx="9525" cy="9525"/>
    <xdr:pic>
      <xdr:nvPicPr>
        <xdr:cNvPr id="42" name="Ink 11">
          <a:extLst>
            <a:ext uri="{FF2B5EF4-FFF2-40B4-BE49-F238E27FC236}">
              <a16:creationId xmlns:a16="http://schemas.microsoft.com/office/drawing/2014/main" id="{24765B40-8F47-4739-929C-1A4C3BA99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265112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80</xdr:row>
      <xdr:rowOff>0</xdr:rowOff>
    </xdr:from>
    <xdr:ext cx="9525" cy="9525"/>
    <xdr:pic>
      <xdr:nvPicPr>
        <xdr:cNvPr id="43" name="Ink 11">
          <a:extLst>
            <a:ext uri="{FF2B5EF4-FFF2-40B4-BE49-F238E27FC236}">
              <a16:creationId xmlns:a16="http://schemas.microsoft.com/office/drawing/2014/main" id="{D3AD9977-FFAD-437C-AB44-3897E07CD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265112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80</xdr:row>
      <xdr:rowOff>0</xdr:rowOff>
    </xdr:from>
    <xdr:ext cx="9525" cy="9525"/>
    <xdr:pic>
      <xdr:nvPicPr>
        <xdr:cNvPr id="44" name="Ink 11">
          <a:extLst>
            <a:ext uri="{FF2B5EF4-FFF2-40B4-BE49-F238E27FC236}">
              <a16:creationId xmlns:a16="http://schemas.microsoft.com/office/drawing/2014/main" id="{FE20DBC7-F33B-4BA7-9A85-ED4B04F68A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265112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80</xdr:row>
      <xdr:rowOff>0</xdr:rowOff>
    </xdr:from>
    <xdr:ext cx="9525" cy="9525"/>
    <xdr:pic>
      <xdr:nvPicPr>
        <xdr:cNvPr id="45" name="Ink 11">
          <a:extLst>
            <a:ext uri="{FF2B5EF4-FFF2-40B4-BE49-F238E27FC236}">
              <a16:creationId xmlns:a16="http://schemas.microsoft.com/office/drawing/2014/main" id="{217277DA-6B9B-468A-86A6-6429641AF6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265112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942975</xdr:colOff>
      <xdr:row>80</xdr:row>
      <xdr:rowOff>0</xdr:rowOff>
    </xdr:from>
    <xdr:ext cx="9525" cy="9525"/>
    <xdr:pic>
      <xdr:nvPicPr>
        <xdr:cNvPr id="46" name="Ink 11">
          <a:extLst>
            <a:ext uri="{FF2B5EF4-FFF2-40B4-BE49-F238E27FC236}">
              <a16:creationId xmlns:a16="http://schemas.microsoft.com/office/drawing/2014/main" id="{CB34AD67-2F99-4A62-8D87-D5FBA927C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74303" y="265112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xdr:from>
      <xdr:col>5</xdr:col>
      <xdr:colOff>0</xdr:colOff>
      <xdr:row>1</xdr:row>
      <xdr:rowOff>9525</xdr:rowOff>
    </xdr:from>
    <xdr:to>
      <xdr:col>20</xdr:col>
      <xdr:colOff>0</xdr:colOff>
      <xdr:row>17</xdr:row>
      <xdr:rowOff>14287</xdr:rowOff>
    </xdr:to>
    <xdr:graphicFrame macro="">
      <xdr:nvGraphicFramePr>
        <xdr:cNvPr id="7" name="Chart 6">
          <a:extLst>
            <a:ext uri="{FF2B5EF4-FFF2-40B4-BE49-F238E27FC236}">
              <a16:creationId xmlns:a16="http://schemas.microsoft.com/office/drawing/2014/main" id="{9E8BBD6A-0DFB-DFA3-B26A-48CB5E5E2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19050</xdr:colOff>
      <xdr:row>1</xdr:row>
      <xdr:rowOff>0</xdr:rowOff>
    </xdr:from>
    <xdr:to>
      <xdr:col>20</xdr:col>
      <xdr:colOff>19049</xdr:colOff>
      <xdr:row>21</xdr:row>
      <xdr:rowOff>9525</xdr:rowOff>
    </xdr:to>
    <xdr:graphicFrame macro="">
      <xdr:nvGraphicFramePr>
        <xdr:cNvPr id="4" name="Chart 3">
          <a:extLst>
            <a:ext uri="{FF2B5EF4-FFF2-40B4-BE49-F238E27FC236}">
              <a16:creationId xmlns:a16="http://schemas.microsoft.com/office/drawing/2014/main" id="{A9CF0BB7-E7CB-24AB-3CEF-2870637B5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9524</xdr:colOff>
      <xdr:row>1</xdr:row>
      <xdr:rowOff>9526</xdr:rowOff>
    </xdr:from>
    <xdr:to>
      <xdr:col>20</xdr:col>
      <xdr:colOff>9525</xdr:colOff>
      <xdr:row>20</xdr:row>
      <xdr:rowOff>19050</xdr:rowOff>
    </xdr:to>
    <xdr:graphicFrame macro="">
      <xdr:nvGraphicFramePr>
        <xdr:cNvPr id="3" name="Chart 2">
          <a:extLst>
            <a:ext uri="{FF2B5EF4-FFF2-40B4-BE49-F238E27FC236}">
              <a16:creationId xmlns:a16="http://schemas.microsoft.com/office/drawing/2014/main" id="{1546BB15-F109-8E21-F8A5-5E90973C3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mb\scan\DOCUME~1\shiva\LOCALS~1\Temp\Temporary%20Directory%202%20for%20BOQ%20APRICOT.xls-R11.zip\Documents%20and%20Settings\Administrator\Local%20Settings\Temp\Water%20Front\WINDOWS\TEMP\dubai%20marina\RATE%20ANALYSI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apil\kapil\Documents%20and%20Settings\Administrator\Local%20Settings\Temp\Water%20Front\WINDOWS\TEMP\dubai%20marina\RATE%20ANALYSI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fo%20Entry"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SOMA\My%20Documents\Measurements\IPC%20-08\Final%20DPR%20MP1%20srinivas\Volume%20V%20Rate%20Analysis\Rate%20Analysis%20%20%20M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el-lbg2xp\PKG%20I\Shared%20for%20All\MHPatil\DATA\Bank\Final%20Detailed%20Project%20Report\Volume%20V%20Rate%20Analysis\Rate%20Analysis%20%20%20MP-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Moss3\d\WINDOWS\DESKTOP\All_NCB_Ph2\All_NCB_Tr.III\Documents\M5\BOQ_M5.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es-del-pc-193\D\%23rajib\modfly\TRANS\500\DETAI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Tender\Backbone\NHPC-Sewa\LOT-1%20Backbone\LOT-1%20Backbone\ANAL-LOT-SW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tender%20bid\TEHRI-KOTESHWARHYDROPOWER%20PROJECT\Koteshwar-II\Koteshwar-Old\WORKING.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Eest_west_Package\NHAI_ADB_Pac_2\WORKING_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tsclient\C\CHIRAG\park2\PLANNING\INFBD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Ram\SharedDocs\HOTEL%20PROJECT-PROJECT%20TEAM\HOTEL-Project%20analysis%20(%20civil%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kecgurfs01\UsersData\Temp\C.program%20files.Lotus.Notes.Data\Receivable%20Status%2005093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pc49\e$\vivek\Official\PLANNING\Equipment%20Hire%20charge%20workings\HUR-P&amp;M%20-%20Prestressed%20tendon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FORM%206%20%20&amp;%207%20-%20working.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elh-fs-01\Transportation\PROJECTS\2008%20Project\DD%20-%20Pre%20bid%20advisory\DD;%20John%20Liang;%20Labad%20-%20Jaora\Lebad%20-%20Jaora%20;%20Final%20report%20for%20client\analysis_of_rates_Nagpur%20Seoni.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Ramesh\c\Amrit%20Desktop\BC4%20Post%20Award\Tender\Copy%20of%20for%20DSM.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Viswanathan\d\Delhi-Gurgaon\PRE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Umesh\d\Documents%20and%20Settings\LENOVO\Desktop\ACPL%20Lion%20BOQ%20Final\Package-14%20%20Lakhnadon-Mandla-Dindori%20(SH-40&amp;11)\BOQ%20Lakhnadon-Mandla-Dindori%20(SH-40&amp;11)%20-%20Final%20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Venkat\D\u8%20mpr\WINDOWS\Desktop\NRB\naneen%20backup\FORMATS\Lab\Alp-cal.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0.5.90.10\Documents%20and%20Settings\LANCO\Desktop\PO%20EQUIPMENT%20BANK.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omp-12\d\Ramesh\Urban%20Transport\FINAL%20ESTIMATES%20AND%20RATE%20ANALYSIS\Dandeli\Tender%20Purpose\Road%20Works%20-%20Dandeli%20(Phase1)_R5_30.03.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Metros\Jaipur%20Metro\Package%20C_4\Jaipur%20Metro%20C4_PartI_COO.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Estimate\Daily%20deployment%20Files\Tenders\Metro\Kolkata%20metro\Kolkata_Metro_PK_I_BOQJV.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Tender\Tender%20Analysis\Road%20work%20Analysis\NHAI-Coachin%20Port\WORKING.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A:\My%20Documents\Koteshwar%20Hydroelectric%20Project\MSRDC-CONCRETE.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lduaar\Allot_Hasneeta\BNS\FY2001-02\Terry\TW_01-02-Fin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lduaar\Allot_Hasneeta\BNS\FY2001-02\Form%2024\PN_01-02_21May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Estimate\Daily%20deployment%20Files\Tenders\Buildings\VIMS,%20Bihar\BOQ_VIMS_29_Dec_2010_Final%20CEO.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M:\bsa\outmail\batteryB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Basudeb\ffe%20minerals\Tender\BALCO\Sewage%20&amp;%20Storm%20Water%20network%20system_March04\Permanent%20Network%20_%20May04\Tender\BALCO\Sepco_Silo\Civil-Stru\Hydrocarb\Jjx\Tender\Magadi\Rev.3\Dslp.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Butola\commercial\My%20Documents\300\30014\300145\DLF\RwoodRev.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Msplserver\msplindia\kk\Vijayawada\COSTING%20MODEL%20kk-Vijayawada.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B:\EXCEL\-DA.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Estimate\Daily%20deployment%20Files\Tenders\Metro\Kolkata%20metro\Kolkata_Metro_PK_II_BOQ.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Estimate\Daily%20deployment%20Files\Tenders\Marine\JNPT\Cost%20Analysis\Current%20Files\Structures_JNPT_01_Oct_10.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Ports%20and%20Harbours\JNPT%20Mumbai\JNPT\Structures_JNPT_01_Oct_10.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Sunwaykota\pfi\Documents%20and%20Settings\Compaq\Desktop\SAXENA\BKS_Folder\Trichy\SAXENA\BKS_Folder\Agg_Trichy.xls" TargetMode="External"/></Relationships>
</file>

<file path=xl/externalLinks/_rels/externalLink79.xml.rels><?xml version="1.0" encoding="UTF-8" standalone="yes"?>
<Relationships xmlns="http://schemas.openxmlformats.org/package/2006/relationships"><Relationship Id="rId2" Type="http://schemas.microsoft.com/office/2019/04/relationships/externalLinkLongPath" Target="https://d.docs.live.net/Users/kptl/AppData/Local/Microsoft/Windows/Temporary%20Internet%20Files/Content.Outlook/507AWIXA/Planning/IPC/GIPL/Jinesh/All%20sites/CAP/CTP%20Draft%20Mob/CIAL%20Mobilisation%20Budget-with%20latest%20rate09_07_05.xls?BBF05EC2" TargetMode="External"/><Relationship Id="rId1" Type="http://schemas.openxmlformats.org/officeDocument/2006/relationships/externalLinkPath" Target="file:///\\BBF05EC2\CIAL%20Mobilisation%20Budget-with%20latest%20rate09_07_05.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ELSERVER\tldesign\L&amp;T\GRIDCO-Colony\220&amp;132.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Eibuserver\domcont\Resmy\UCIL\Cost\CIVIL-PGCIL-REV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D:\DOCUME~1\planning\LOCALS~1\Temp\DOCUME~1\ADMINI~1\LOCALS~1\Temp\notesBAAA25\Balance%20Works%20Programe%20JSL%20Meeting%2030-04-10\My%20Documents\1-PMP\AOP%20Revenue%20L3.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10.50.0.253\Commom\datta\Budgets\DOCUME~1\ghosh.tk\LOCALS~1\Temp\Rar$DI01.250\Cost%20Estimate%20OLD.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Ram\SharedDocs\HOTEL%20PROJECT-PROJECT%20TEAM\Presentation.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Josy\ash'sharqiya\sharqiya(2)sale\sharqiya%20(Final)\KAMIL\wc\BQ-K-M3-1.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s://d.docs.live.net/Users/User/AppData/Local/Microsoft/Windows/Temporary%20Internet%20Files/Content.Outlook/CL5V8JRC/work%20done%205-12/tender%20Bhopal%20Bina/Bhopal%20Bina/Cost%20Workings/Bhopal_-_Bina_OHE_Package_2.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10.50.0.254\Common\Documents%20and%20Settings\admin\Desktop\HO%20REVIEW%20050808\10%20crore\Sanjeet\DOCUME~1\ghosh.tk\LOCALS~1\Temp\Rar$DI01.250\Cost%20Estimate%20OLD.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Edrcdatacenter\ActivePrj\BandIP\CTI\Design\Geotech\KTS\TENDER%20JOBS\turial%20hep\BOOT%20TENDERS\singoli%20batwari\Singoli%20batwari-Intake.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Planning\d\SQS_CBILL\CLAIMED\IPC%2014\NUM2TXT.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Mmahaptra-epc\mm_mahaptra1\Documents%20and%20Settings\vjoshi\Local%20Settings\Temporary%20Internet%20Files\OLK2\ATMS,%20Toll%20&amp;%20Pnuematic%20system%20Costing%20for%20JLI%20-%2015Oct08.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madhusudhan.hr\Desktop\0021%20-%20Family%20members%20Dependants.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tlplanning\PLANNING-JATL\My%20Documents\SUBTOTAL.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Z:\Users\00732%20-msa\PR3F3\OUTPUT\DOCUMENT\00732-000-CN-1732-27_%200.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Dlkaurgu\jacobs\2000-01\Thomas_00_01_FINAL_18july.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H:\Estimate\Daily%20deployment%20Files\TENDERS\TENDERS%20IN%20PROGRESS\Meja%20-%20NTPC\Final%20BOQ%20-%20Meja.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H:\Estimate\Daily%20deployment%20Files\Projects\Durgapur%20WTP\durgapur\durgapur\Piglet_Eq.Cantilever_25sept.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amb\scan\AMB\UAE%202007\Emirates%20Bank%20International%20PJSC\Hor%20Al%20Anz\analysis\Documents%20and%20Settings\Administrator\Local%20Settings\Temp\Water%20Front\WINDOWS\TEMP\dubai%20marina\RATE%20ANALYSIS.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Dlduaar\Allot_Hasneeta\DOCUME~1\DLSONISO\LOCALS~1\Temp\PN_01-02_21May02.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RADHA\RADHA\mis9798\MAR98.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111.xml.rels><?xml version="1.0" encoding="UTF-8" standalone="yes"?>
<Relationships xmlns="http://schemas.openxmlformats.org/package/2006/relationships"><Relationship Id="rId2" Type="http://schemas.openxmlformats.org/officeDocument/2006/relationships/externalLinkPath" Target="file:///D:\C:\Users\RAM%20GANESH\OneDrive%20-%20RPG%20Enterprises\KEC_T&amp;D\Planning\Ref\TA-123%20-%20Micro%20Plan%20-%20Mar-24.xlsx" TargetMode="External"/><Relationship Id="rId1" Type="http://schemas.openxmlformats.org/officeDocument/2006/relationships/externalLinkPath" Target="https://d.docs.live.net/personal/rram_kecrpg_com/Documents/KEC_T&amp;D/Planning/Ref/TA-123%20-%20Micro%20Plan%20-%20Mar-24.xlsx"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subbu\share\share\1_Tender%20documents\Kamachey-HEP\Civil%20works%20-%20Final.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madhu\Local%20Settings\Temporary%20Internet%20Files\Content.Outlook\7RPTSAXC\PA\0021%20-%20Family%20members,%20Dependants.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Ranjan\NH%2028%20share%20file\share%20file%20from%20Tey\tender%20analysis\Analysis_NH28_Pkg04.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H:\Estimate\Daily%20deployment%20Files\Tenders\Buildings\VIMS,%20Bihar\Copy%20of%20BOQ_VIMS_22_Dec_2010.xlsm"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Edrcserver3\design\Elec-Mech\EandI\Krv\T1399-E-SY-CPCL\Battery\BATR0003al.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rajasekhar.y\Local%20Settings\Temporary%20Internet%20Files\Content.Outlook\UK7S5EEK\RP%20XLS\CALCULATION%20SHEE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Ces_server2\inter-dept\OLD%20PC-261\2007002-Taj%20expressway\krishana\Taj%20exp%20est\boq%20of%20taj\doq%20-10.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autocad1\anand\GROUP%201%20QUANTITY%20CALCULATIONS\ODR%20-%20ver-110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H:\Estimate\Daily%20deployment%20Files\Tenders\Metro\Jaipur%20Metro\Package%20C_3\Jaipur%20C-3\C3%20Final.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H:\Estimate\Daily%20deployment%20Files\Users\Sleven\Desktop\MCL\Mahanadi__Road_Final.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Estimate\Daily%20deployment%20Files\Tenders\Metro\Jaipur%20Metro\Workings\Analysis_C2.xlsx"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130.2.2.75\c\Annual%20BUDGET%202003-04\BUDGETFORMS%202003-200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R:\KGT\YR98-99\DPR_9697\PLAN1697.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utocad1\anand\GROUP%201%20QUANTITY%20CALCULATIONS\Causeway\pipe%20culvert%2018.06.07.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autocad1\anand\GROUP%201%20QUANTITY%20CALCULATIONS\Vetri\Pipe%20culvert\pipe%20culvert%2018.06.07.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A:\1.Santosh\Tendering\Tender%20Software\THANEM~1\MSRDC-CONCRETE.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https://d.docs.live.net/Users/kptl/AppData/Local/Microsoft/Windows/Temporary%20Internet%20Files/Content.Outlook/507AWIXA/rajesh%20billing%20work/draw/MPR_Jan-07/Amit/RFI/Agu/Assam/Monthly%20Progress%20Report%20(Revised).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Metros\Jaipur%20Metro\Package%20C_2\Analysis_C2.xlsx"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10.5.90.10\Documents%20and%20Settings\nikhil.kumar\Local%20Settings\Temp\FINAL-%20Project%20Budget-VA.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H:\Users\acer\Desktop\Copy%20of%201106-PR-IIKA(Aug'15).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H:\Users\Guest\AppData\Roaming\Microsoft\Excel\1014-PR-IIMK%20(April'15)%2028-04-2015.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H:\Estimate\Daily%20deployment%20Files\Users\Sleven\Documents\Mahanadi_Coal_Field_Analysis.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Moss3\d\WINDOWS\DESKTOP\All_NCB_Ph2\All_NCB_Tr.III\Documents\M5\BOQ_M26.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172.16.72.51\kbk%20_boq\Sothwal%20Orissa\KBK-8948-11\KBK%20_BOQ\rayagada_28-11-05\Rate%20analysis%20_KBK_Rayagada.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H:\Estimate\Daily%20deployment%20Files\Documents%20and%20Settings\lanco\Local%20Settings\Temporary%20Internet%20Files\Content.Outlook\6W9HPZHR\C3_Ammended.xlsx"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Estimate\Daily%20deployment%20Files\Tenders\Metro\Jaipur%20Metro\Jaipur%20Metro\Finalised%20by%20CEO_Revised\Analysis_C2%2025%20sept%202010CEO%20R.xlsx"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H:\Estimate\Daily%20deployment%20Files\Tenders\Buildings\UNIVER.HYD\HCU%20Rate%20analysis%2013-8-2010%20Final.xlsx"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Ktrp03\D\1Jitendra\Reports\Structures\StrStatusq.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161.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Metfls\DATA\3_FERROUS\3_Proposals\32700all\32704-40\Technical_Layout\Databases\EQU_List\To_India_2003-03-31\Equ_List_Tisco_2003-03-28.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Keyur\e\BOT%20LAKHANDON\Estimate\Rate%20Analysis%20(nh%206).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Msplserver\msplindia\kk\client\Costing\PUBLIC%20HEALTH\PIPERTJ.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Pvss\share\share\results-ap.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Accenture6\accenture\Accenture\Modules\Finance\2.%20Process\Redesigned%20Process\Appendices\From%20Client\daily-skc.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J:\Tender%20Dept\BECL%20GUJ\Documents%20and%20Settings\Sudipto.SGA.000\Local%20Settings\Temporary%20Internet%20Files\OLK73\jindal_Final.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Delh-fs-01\bss\dools\AV%20MPPCC%20Cor-1(final).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planning\Letters\IPU\Civil-Stru\POWER\msh\OPERATING%20JOBS\TL%20TOWERS\66kV%20DC%20TL%20BRUNEI\2%20Pile%20capacity%20Calculations.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H:\Estimate\Daily%20deployment%20Files\Tenders\Marine\JNPT\Cost%20Analysis\Current%20Files\Jetty_07_Oct_10.xlsx"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Jmcrdp\e\u8%20mpr\WINDOWS\Desktop\NRB\naneen%20backup\FORMATS\Lab\Alp-cal.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Nisar%20Sir_Backup\LITL\Tenders\Buildings\IISC%20Pune\Major%20Quantaties%20-%201%2030-10-10.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Ces_server2\inter-dept\Documents%20and%20Settings\ces-del-pc-398\My%20Documents\Fix_3p3.xls" TargetMode="External"/></Relationships>
</file>

<file path=xl/externalLinks/_rels/externalLink17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H:\Estimate\Daily%20deployment%20Files\Workstation\Tenders\Metros\Jaipur%20Metro\Jaipur%20Metro\Jaipur%20Metro\Finalised%20by%20CEO_Revised\Analysis_C2%2025%20sept%202010CEO%20R.xlsx" TargetMode="External"/></Relationships>
</file>

<file path=xl/externalLinks/_rels/externalLink179.xml.rels><?xml version="1.0" encoding="UTF-8" standalone="yes"?>
<Relationships xmlns="http://schemas.openxmlformats.org/package/2006/relationships"><Relationship Id="rId2" Type="http://schemas.microsoft.com/office/2019/04/relationships/externalLinkLongPath" Target="https://d.docs.live.net/Users/kptl/AppData/Local/Microsoft/Windows/Temporary%20Internet%20Files/Content.Outlook/507AWIXA/Documents%20and%20Settings/AS25216/Desktop/PROJECTS/233063%20DMRC%20BC15%20Udyog%20Bhawan%20Station/Calc/233063%20Load%20Calculation%20R0.xls?34E1ADD3" TargetMode="External"/><Relationship Id="rId1" Type="http://schemas.openxmlformats.org/officeDocument/2006/relationships/externalLinkPath" Target="file:///\\34E1ADD3\233063%20Load%20Calculation%20R0.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Nks\PROGRESS%20REPORTS\MPR_HO\mpr\Revised%20MPR\Documents%20and%20Settings\Administrator.AKHIL_GUPTA\Desktop\Amul_230406\Assam\AS-8\AS-8%20Monthwise%20Schedule.xls" TargetMode="External"/></Relationships>
</file>

<file path=xl/externalLinks/_rels/externalLink181.xml.rels><?xml version="1.0" encoding="UTF-8" standalone="yes"?>
<Relationships xmlns="http://schemas.openxmlformats.org/package/2006/relationships"><Relationship Id="rId2" Type="http://schemas.openxmlformats.org/officeDocument/2006/relationships/externalLinkPath" Target="https://rpgnet-my.sharepoint.com/personal/kumarsan50_kecrpg_com/Documents/KEC_T&amp;D/1.DPR/DPR/TA413-PBNTL-10.05.2025.xlsx" TargetMode="External"/><Relationship Id="rId1" Type="http://schemas.openxmlformats.org/officeDocument/2006/relationships/externalLinkPath" Target="TA413-PBNTL-10.05.2025.xlsx" TargetMode="External"/></Relationships>
</file>

<file path=xl/externalLinks/_rels/externalLink182.xml.rels><?xml version="1.0" encoding="UTF-8" standalone="yes"?>
<Relationships xmlns="http://schemas.openxmlformats.org/package/2006/relationships"><Relationship Id="rId2" Type="http://schemas.openxmlformats.org/officeDocument/2006/relationships/externalLinkPath" Target="file:///C:\Users\kumarsan50\Desktop\KEC%20TA-413%20DPR.xlsx" TargetMode="External"/><Relationship Id="rId1" Type="http://schemas.openxmlformats.org/officeDocument/2006/relationships/externalLinkPath" Target="/Users/kumarsan50/Desktop/KEC%20TA-413%20DPR.xlsx"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https://d.docs.live.net/d8059d8cb5fd919d/Documents/TA-413/TA-413/1%20.%20DPR/May%20month%20DPR/KEC_T&amp;D/Progress/DPR/KEC_T&amp;D/Progress/DPR/TA413-PBNTL-18.08.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RECTION"/>
      <sheetName val="major qty"/>
      <sheetName val="Shuttering"/>
      <sheetName val="wages"/>
      <sheetName val="Major P&amp;M deployment"/>
      <sheetName val="boq"/>
      <sheetName val="p&amp;m L&amp;T Hire"/>
      <sheetName val="P&amp;m"/>
      <sheetName val="histogram"/>
      <sheetName val="basic "/>
      <sheetName val="bua"/>
      <sheetName val="topsheet"/>
      <sheetName val="Rate Analysis"/>
      <sheetName val="PR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RECTION"/>
      <sheetName val="major qty"/>
      <sheetName val="Shuttering"/>
      <sheetName val="wages"/>
      <sheetName val="Major P&amp;M deployment"/>
      <sheetName val="boq"/>
      <sheetName val="p&amp;m L&amp;T Hire"/>
      <sheetName val="P&amp;m"/>
      <sheetName val="histogram"/>
      <sheetName val="basic "/>
      <sheetName val="bua"/>
      <sheetName val="topsheet"/>
      <sheetName val="Rate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Entry"/>
      <sheetName val="S1BOQ"/>
      <sheetName val="SUMMARY"/>
    </sheetNames>
    <sheetDataSet>
      <sheetData sheetId="0" refreshError="1"/>
      <sheetData sheetId="1" refreshError="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Basicrates"/>
      <sheetName val="Carriage"/>
      <sheetName val="SiteClear"/>
      <sheetName val="EW"/>
      <sheetName val="SBase"/>
      <sheetName val="Bit-Base"/>
      <sheetName val="CC Pave"/>
      <sheetName val="REW"/>
      <sheetName val="TSigns"/>
      <sheetName val="PC"/>
      <sheetName val="Maint."/>
      <sheetName val="horti"/>
      <sheetName val="Found"/>
      <sheetName val="SubS"/>
      <sheetName val="SupS"/>
      <sheetName val="PW"/>
      <sheetName val="Abstract"/>
    </sheetNames>
    <sheetDataSet>
      <sheetData sheetId="0"/>
      <sheetData sheetId="1">
        <row r="8">
          <cell r="F8">
            <v>264.39999999999998</v>
          </cell>
        </row>
        <row r="9">
          <cell r="F9">
            <v>417.4</v>
          </cell>
        </row>
        <row r="10">
          <cell r="F10">
            <v>477.4</v>
          </cell>
        </row>
        <row r="12">
          <cell r="F12">
            <v>477.4</v>
          </cell>
        </row>
        <row r="13">
          <cell r="F13">
            <v>444.4</v>
          </cell>
        </row>
        <row r="14">
          <cell r="F14">
            <v>290.39999999999998</v>
          </cell>
        </row>
        <row r="15">
          <cell r="F15">
            <v>270.39999999999998</v>
          </cell>
        </row>
        <row r="38">
          <cell r="D38">
            <v>275</v>
          </cell>
        </row>
        <row r="39">
          <cell r="D39">
            <v>3</v>
          </cell>
        </row>
        <row r="90">
          <cell r="D90">
            <v>520</v>
          </cell>
        </row>
        <row r="91">
          <cell r="D91">
            <v>200</v>
          </cell>
        </row>
        <row r="93">
          <cell r="D93">
            <v>1.74</v>
          </cell>
        </row>
        <row r="96">
          <cell r="D96">
            <v>200</v>
          </cell>
        </row>
        <row r="97">
          <cell r="D97">
            <v>994</v>
          </cell>
        </row>
        <row r="107">
          <cell r="D107">
            <v>75</v>
          </cell>
        </row>
        <row r="127">
          <cell r="D127">
            <v>450</v>
          </cell>
        </row>
        <row r="131">
          <cell r="D131">
            <v>2400</v>
          </cell>
        </row>
        <row r="132">
          <cell r="D132">
            <v>1545</v>
          </cell>
        </row>
        <row r="133">
          <cell r="D133">
            <v>206</v>
          </cell>
        </row>
        <row r="134">
          <cell r="D134">
            <v>777</v>
          </cell>
        </row>
        <row r="152">
          <cell r="D152">
            <v>120</v>
          </cell>
        </row>
        <row r="158">
          <cell r="D158">
            <v>75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Basicrates"/>
      <sheetName val="Carriage"/>
      <sheetName val="SiteClear"/>
      <sheetName val="EW"/>
      <sheetName val="SBase"/>
      <sheetName val="Bit-Base"/>
      <sheetName val="CC Pave"/>
      <sheetName val="REW"/>
      <sheetName val="TSigns"/>
      <sheetName val="PC"/>
      <sheetName val="Maint."/>
      <sheetName val="horti"/>
      <sheetName val="Found"/>
      <sheetName val="SubS"/>
      <sheetName val="SupS"/>
      <sheetName val="PW"/>
      <sheetName val="Abstract"/>
      <sheetName val="CC_Pave"/>
      <sheetName val="Maint_"/>
      <sheetName val="CC_Pave1"/>
      <sheetName val="Maint_1"/>
      <sheetName val="01"/>
      <sheetName val="02"/>
      <sheetName val="03"/>
      <sheetName val="04"/>
      <sheetName val="Machinery"/>
      <sheetName val="Machinary_Road Work"/>
      <sheetName val="Major Quantities"/>
      <sheetName val="Batching&amp;Pil POL"/>
      <sheetName val="Pil"/>
      <sheetName val="Steel Piling_POL"/>
      <sheetName val="COST"/>
    </sheetNames>
    <sheetDataSet>
      <sheetData sheetId="0" refreshError="1"/>
      <sheetData sheetId="1" refreshError="1">
        <row r="145">
          <cell r="D145">
            <v>125</v>
          </cell>
        </row>
        <row r="158">
          <cell r="D158">
            <v>75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amp; Plant"/>
      <sheetName val="Material "/>
      <sheetName val=" Analysis"/>
      <sheetName val="BOQ "/>
      <sheetName val="Sheet1"/>
      <sheetName val="DWR"/>
      <sheetName val="Priced_DWR "/>
      <sheetName val="Rates2001"/>
      <sheetName val="DWR(Priced)"/>
      <sheetName val=" AnalysisPCC"/>
      <sheetName val=" AnalysisNH"/>
      <sheetName val="Estimates"/>
      <sheetName val="Labour _ Plant"/>
      <sheetName val="Analysis"/>
      <sheetName val="gen"/>
      <sheetName val="REL"/>
      <sheetName val="COLUMN"/>
      <sheetName val="Steel-Circular"/>
      <sheetName val="loadcal"/>
      <sheetName val="05"/>
      <sheetName val="ANAL"/>
      <sheetName val="ANNEXURE-A"/>
      <sheetName val="Mix Design"/>
      <sheetName val="PROCTOR"/>
      <sheetName val="concrete"/>
      <sheetName val="Rate Analysis"/>
      <sheetName val="Electrical"/>
      <sheetName val="Voucher"/>
      <sheetName val="horizontal"/>
      <sheetName val="Site Dev BOQ"/>
      <sheetName val="Cal"/>
      <sheetName val="Data"/>
      <sheetName val="INPUT SHEET"/>
      <sheetName val="Basement Budget"/>
      <sheetName val="Extra Item"/>
      <sheetName val="RES-PLANNING"/>
      <sheetName val="Lead"/>
      <sheetName val="Intro"/>
      <sheetName val="Break up Sheet"/>
      <sheetName val="Headings"/>
      <sheetName val="Basicrates"/>
      <sheetName val="Sheet2 (2)"/>
      <sheetName val="BOQ-Part1"/>
      <sheetName val="entitlements"/>
      <sheetName val="Material_"/>
      <sheetName val="Labour___Plant"/>
      <sheetName val="Labour_&amp;_Plant"/>
      <sheetName val="_Analysis"/>
      <sheetName val="BOQ_"/>
      <sheetName val="Priced_DWR_"/>
      <sheetName val="_AnalysisPCC"/>
      <sheetName val="_AnalysisNH"/>
      <sheetName val="Mix_Design"/>
      <sheetName val="Rate_Analysis"/>
      <sheetName val="Site_Dev_BOQ"/>
      <sheetName val="INPUT_SHEET"/>
      <sheetName val="Basement_Budget"/>
      <sheetName val="Extra_Item"/>
      <sheetName val="Break_up_Sheet"/>
      <sheetName val="Detail"/>
      <sheetName val="CFForecast detail"/>
      <sheetName val="Pay_Sep06"/>
      <sheetName val="IO LIST"/>
      <sheetName val="Fill this out first..."/>
      <sheetName val="Formula"/>
      <sheetName val="sq ftg detail"/>
      <sheetName val="lookup"/>
      <sheetName val="Hotel Info Input"/>
    </sheetNames>
    <sheetDataSet>
      <sheetData sheetId="0" refreshError="1">
        <row r="14">
          <cell r="C14">
            <v>140</v>
          </cell>
        </row>
        <row r="15">
          <cell r="C15">
            <v>110</v>
          </cell>
        </row>
      </sheetData>
      <sheetData sheetId="1" refreshError="1">
        <row r="14">
          <cell r="C14">
            <v>140</v>
          </cell>
        </row>
        <row r="30">
          <cell r="G30">
            <v>710</v>
          </cell>
        </row>
        <row r="31">
          <cell r="G31">
            <v>24</v>
          </cell>
        </row>
        <row r="40">
          <cell r="G40">
            <v>10</v>
          </cell>
        </row>
        <row r="48">
          <cell r="G48">
            <v>3500</v>
          </cell>
        </row>
        <row r="49">
          <cell r="G49">
            <v>790</v>
          </cell>
        </row>
        <row r="50">
          <cell r="G50">
            <v>609</v>
          </cell>
        </row>
        <row r="51">
          <cell r="G51">
            <v>18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ow r="14">
          <cell r="C14">
            <v>140</v>
          </cell>
        </row>
      </sheetData>
      <sheetData sheetId="45"/>
      <sheetData sheetId="46"/>
      <sheetData sheetId="47"/>
      <sheetData sheetId="48"/>
      <sheetData sheetId="49"/>
      <sheetData sheetId="50"/>
      <sheetData sheetId="51"/>
      <sheetData sheetId="52"/>
      <sheetData sheetId="53">
        <row r="14">
          <cell r="C14">
            <v>140</v>
          </cell>
        </row>
      </sheetData>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Intro"/>
      <sheetName val="ult"/>
      <sheetName val="trans"/>
      <sheetName val="BOX"/>
      <sheetName val="BOX (2)"/>
      <sheetName val="Sheet2"/>
      <sheetName val="AOR"/>
      <sheetName val="CODE"/>
      <sheetName val="실행철강하도"/>
    </sheetNames>
    <sheetDataSet>
      <sheetData sheetId="0" refreshError="1"/>
      <sheetData sheetId="1" refreshError="1">
        <row r="134">
          <cell r="L134">
            <v>1.17E-5</v>
          </cell>
        </row>
        <row r="140">
          <cell r="B140">
            <v>150</v>
          </cell>
          <cell r="C140">
            <v>16.510000000000002</v>
          </cell>
          <cell r="J140">
            <v>9.94</v>
          </cell>
        </row>
        <row r="141">
          <cell r="L141">
            <v>250</v>
          </cell>
        </row>
        <row r="142">
          <cell r="B142">
            <v>250</v>
          </cell>
          <cell r="C142">
            <v>3.7</v>
          </cell>
          <cell r="J142">
            <v>0.69</v>
          </cell>
        </row>
        <row r="143">
          <cell r="L143">
            <v>200</v>
          </cell>
        </row>
        <row r="147">
          <cell r="L147">
            <v>200</v>
          </cell>
        </row>
        <row r="148">
          <cell r="B148">
            <v>165</v>
          </cell>
          <cell r="J148">
            <v>0.86</v>
          </cell>
        </row>
        <row r="149">
          <cell r="L149">
            <v>250</v>
          </cell>
        </row>
        <row r="150">
          <cell r="C150">
            <v>2.2200000000000002</v>
          </cell>
          <cell r="J150">
            <v>6.57</v>
          </cell>
        </row>
        <row r="157">
          <cell r="L157">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_I_Porbandar_to_bhiladi"/>
      <sheetName val="AnaLOT1"/>
      <sheetName val="Quotations"/>
      <sheetName val="Cost of O &amp; O"/>
      <sheetName val="Equipment Output"/>
      <sheetName val="Material Rate Analysis"/>
      <sheetName val="Labour"/>
      <sheetName val="Mix Design"/>
      <sheetName val="Quantity-Stones"/>
      <sheetName val="abstr"/>
      <sheetName val="Temp"/>
      <sheetName val="Salary"/>
      <sheetName val="Site_Running"/>
      <sheetName val="Finance"/>
      <sheetName val="Travel"/>
      <sheetName val="Accom"/>
      <sheetName val="LOT-SW.1"/>
      <sheetName val="dBase"/>
      <sheetName val="PROCTOR"/>
    </sheetNames>
    <sheetDataSet>
      <sheetData sheetId="0" refreshError="1"/>
      <sheetData sheetId="1" refreshError="1"/>
      <sheetData sheetId="2" refreshError="1"/>
      <sheetData sheetId="3" refreshError="1">
        <row r="7">
          <cell r="F7">
            <v>15.405063291139241</v>
          </cell>
        </row>
        <row r="9">
          <cell r="F9">
            <v>20.627118644067796</v>
          </cell>
        </row>
        <row r="10">
          <cell r="F10">
            <v>20.627118644067796</v>
          </cell>
        </row>
        <row r="14">
          <cell r="F14">
            <v>16.399999999999999</v>
          </cell>
        </row>
        <row r="15">
          <cell r="F15">
            <v>23.428571428571427</v>
          </cell>
        </row>
        <row r="17">
          <cell r="F17">
            <v>25.894736842105264</v>
          </cell>
        </row>
        <row r="18">
          <cell r="F18">
            <v>25.894736842105264</v>
          </cell>
        </row>
        <row r="23">
          <cell r="F23">
            <v>0.9966666666666667</v>
          </cell>
        </row>
        <row r="27">
          <cell r="F27">
            <v>27.226666666666667</v>
          </cell>
        </row>
        <row r="28">
          <cell r="F28">
            <v>1666.6666666666667</v>
          </cell>
        </row>
        <row r="29">
          <cell r="F29">
            <v>100</v>
          </cell>
        </row>
        <row r="31">
          <cell r="F31">
            <v>200</v>
          </cell>
        </row>
        <row r="32">
          <cell r="F32">
            <v>35</v>
          </cell>
        </row>
        <row r="34">
          <cell r="F34">
            <v>1000</v>
          </cell>
        </row>
        <row r="35">
          <cell r="F35">
            <v>200</v>
          </cell>
        </row>
        <row r="39">
          <cell r="F39">
            <v>100</v>
          </cell>
        </row>
        <row r="40">
          <cell r="F40">
            <v>40</v>
          </cell>
        </row>
        <row r="41">
          <cell r="F41">
            <v>60</v>
          </cell>
        </row>
        <row r="42">
          <cell r="F42">
            <v>44</v>
          </cell>
        </row>
      </sheetData>
      <sheetData sheetId="4" refreshError="1"/>
      <sheetData sheetId="5" refreshError="1"/>
      <sheetData sheetId="6" refreshError="1"/>
      <sheetData sheetId="7" refreshError="1">
        <row r="11">
          <cell r="P11">
            <v>1297</v>
          </cell>
        </row>
        <row r="12">
          <cell r="P12">
            <v>1774</v>
          </cell>
        </row>
        <row r="13">
          <cell r="P13">
            <v>1655</v>
          </cell>
        </row>
        <row r="15">
          <cell r="P15">
            <v>1774</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Analysis"/>
      <sheetName val="Cost of O &amp; O"/>
      <sheetName val="Material Rate Analysis"/>
      <sheetName val="Mix Design"/>
      <sheetName val="Equipment Output"/>
      <sheetName val="Material Consumption"/>
      <sheetName val="WORKING"/>
      <sheetName val="ANAL-PIPE LINE"/>
      <sheetName val="MS Pipe Working"/>
    </sheetNames>
    <sheetDataSet>
      <sheetData sheetId="0"/>
      <sheetData sheetId="1"/>
      <sheetData sheetId="2"/>
      <sheetData sheetId="3"/>
      <sheetData sheetId="4" refreshError="1">
        <row r="12">
          <cell r="P12">
            <v>1311</v>
          </cell>
        </row>
      </sheetData>
      <sheetData sheetId="5"/>
      <sheetData sheetId="6"/>
      <sheetData sheetId="7" refreshError="1"/>
      <sheetData sheetId="8" refreshError="1"/>
      <sheetData sheetId="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BOQ_2"/>
      <sheetName val="Analysis"/>
      <sheetName val="Cost of O &amp; O"/>
      <sheetName val="Material Rate Analysis"/>
      <sheetName val="Mix Design"/>
      <sheetName val="Equipment Output"/>
      <sheetName val="Material Consumption"/>
      <sheetName val="WORKING_2"/>
    </sheetNames>
    <sheetDataSet>
      <sheetData sheetId="0"/>
      <sheetData sheetId="1" refreshError="1"/>
      <sheetData sheetId="2"/>
      <sheetData sheetId="3"/>
      <sheetData sheetId="4" refreshError="1"/>
      <sheetData sheetId="5" refreshError="1">
        <row r="11">
          <cell r="P11">
            <v>1056</v>
          </cell>
        </row>
        <row r="13">
          <cell r="P13">
            <v>1406</v>
          </cell>
        </row>
        <row r="14">
          <cell r="P14">
            <v>1565</v>
          </cell>
        </row>
      </sheetData>
      <sheetData sheetId="6"/>
      <sheetData sheetId="7" refreshError="1"/>
      <sheetData sheetId="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ENDIX-I"/>
      <sheetName val="Corr-spt"/>
      <sheetName val="Obs-spt"/>
      <sheetName val="SPT vs PHI"/>
      <sheetName val="Indices"/>
      <sheetName val="Concrete"/>
      <sheetName val="reinft"/>
      <sheetName val="glass project concrete"/>
      <sheetName val="glass project reift"/>
      <sheetName val="glass project indices"/>
      <sheetName val="Lab"/>
      <sheetName val="office"/>
      <sheetName val="Material&amp;equipment"/>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Sheet1"/>
      <sheetName val="BH 12-11-10-13"/>
      <sheetName val="BH 12-11-10-9"/>
      <sheetName val="BH 36-15-37"/>
      <sheetName val="BH 16-35-25-17"/>
      <sheetName val="BH 35-25-17"/>
      <sheetName val="Sheet1 (2)"/>
      <sheetName val="Sheet2"/>
      <sheetName val="Boq"/>
      <sheetName val="Rate Analysis"/>
      <sheetName val="SPT_vs_PHI"/>
      <sheetName val="glass_project_concrete"/>
      <sheetName val="glass_project_reift"/>
      <sheetName val="glass_project_indices"/>
      <sheetName val="FitOutConfCentre"/>
      <sheetName val="Summary 0506"/>
      <sheetName val="Summary 0607- 31.MAR"/>
      <sheetName val="#REF!"/>
      <sheetName val="Qty"/>
      <sheetName val="sept-plan"/>
      <sheetName val="Table10"/>
      <sheetName val="Table11"/>
      <sheetName val="Table12"/>
      <sheetName val="Table9"/>
      <sheetName val="Other"/>
      <sheetName val="Summary"/>
      <sheetName val="Spt-BH"/>
      <sheetName val="SPT_vs_PHI1"/>
      <sheetName val="glass_project_concrete1"/>
      <sheetName val="glass_project_reift1"/>
      <sheetName val="glass_project_indices1"/>
      <sheetName val="SBC-BH_19"/>
      <sheetName val="Rate_Analysis"/>
      <sheetName val="BH_12-11-10-13"/>
      <sheetName val="BH_12-11-10-9"/>
      <sheetName val="BH_36-15-37"/>
      <sheetName val="BH_16-35-25-17"/>
      <sheetName val="BH_35-25-17"/>
      <sheetName val="Sheet1_(2)"/>
      <sheetName val="Civil Boq"/>
      <sheetName val="Pile cap"/>
      <sheetName val="PRECAST lightconc-II"/>
      <sheetName val="d-safe DELUXE"/>
      <sheetName val="Publicbuilding"/>
      <sheetName val="FT-05-02IsoBOM"/>
      <sheetName val="Mix Design"/>
      <sheetName val="std-rates"/>
      <sheetName val="8"/>
      <sheetName val="GBW"/>
      <sheetName val="Sheet3"/>
      <sheetName val="Flight-1"/>
      <sheetName val="Legal Risk Analysis"/>
      <sheetName val="V.O.4 - PCC Qty"/>
      <sheetName val="RCC,Ret. Wall"/>
      <sheetName val="Form 6"/>
      <sheetName val="PointNo.5"/>
      <sheetName val="Load Details-220kV"/>
      <sheetName val="dummy"/>
      <sheetName val="Design"/>
      <sheetName val="WWR"/>
      <sheetName val="TBAL9697 -group wise  sdpl"/>
      <sheetName val="Abstract Sheet"/>
      <sheetName val="BLK2"/>
      <sheetName val="BLK3"/>
      <sheetName val="E &amp; R"/>
      <sheetName val="radar"/>
      <sheetName val="UG"/>
      <sheetName val="Break up Sheet"/>
      <sheetName val="Fill this out first..."/>
      <sheetName val="LABOUR"/>
      <sheetName val="REVISED4A PROG PERF-SITE 1"/>
      <sheetName val="PRRM Dashboard"/>
      <sheetName val="Mappings"/>
      <sheetName val="BOQ_Direct_selling cost"/>
      <sheetName val="BOQ (2)"/>
      <sheetName val="CABLE DATA"/>
      <sheetName val="beam-reinft-IIInd floor"/>
      <sheetName val="Stock-II"/>
      <sheetName val="R20_R30_work"/>
      <sheetName val="Input"/>
      <sheetName val="Activity"/>
      <sheetName val="Staff Acco."/>
      <sheetName val="Crew"/>
      <sheetName val="Piping"/>
      <sheetName val="Pipe Supports"/>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analysis"/>
      <sheetName val="except wiring"/>
      <sheetName val="A-General"/>
      <sheetName val="Rev S1 Abstract"/>
      <sheetName val="Quantity Abstract"/>
      <sheetName val="INPUT SHEET"/>
      <sheetName val="RES-PLANNING"/>
      <sheetName val="final abstract"/>
      <sheetName val=""/>
      <sheetName val="Abstract"/>
      <sheetName val="M-Book for Conc"/>
      <sheetName val="M-Book for FW"/>
      <sheetName val="BS1"/>
      <sheetName val="#REF"/>
      <sheetName val="RA"/>
      <sheetName val="11-hsd"/>
      <sheetName val="13-septic"/>
      <sheetName val="7-ug"/>
      <sheetName val="2-utility"/>
      <sheetName val="18-misc"/>
      <sheetName val="5-pipe"/>
      <sheetName val="Summary_0506"/>
      <sheetName val="Summary_0607-_31_MAR"/>
      <sheetName val="Form_6"/>
      <sheetName val="Supplier"/>
      <sheetName val="VCH-SLC"/>
      <sheetName val="Parapet"/>
      <sheetName val="sheet6"/>
      <sheetName val="RA-markate"/>
      <sheetName val="Footings"/>
      <sheetName val="B@__x005f_x005f_x005f_x0000__x005f_x005f_x005f_x0004_@_"/>
      <sheetName val="Project Budget Worksheet"/>
      <sheetName val="COLUMN"/>
      <sheetName val="B@_"/>
      <sheetName val="B@___x005f_x0004_@_____$__"/>
      <sheetName val="Sump"/>
      <sheetName val="cubes_M20"/>
      <sheetName val="BOQ -II ph 2"/>
      <sheetName val="switch"/>
      <sheetName val="Fee Rate Summary"/>
      <sheetName val="STAFFSCHED "/>
      <sheetName val="SUMM"/>
      <sheetName val="DADAN-1"/>
      <sheetName val="Macro1"/>
      <sheetName val="d-safe specs"/>
      <sheetName val="class &amp; category"/>
      <sheetName val="Rein-Final (Ph 1+Ph2)"/>
      <sheetName val="Cost_any"/>
      <sheetName val="Process"/>
      <sheetName val="pt_cw"/>
      <sheetName val="Metso - Forth &amp; Slurry 11.02.10"/>
      <sheetName val="1"/>
      <sheetName val="India F&amp;S Template"/>
      <sheetName val="Lead"/>
      <sheetName val="Quote Sheet"/>
      <sheetName val="220 11  BS "/>
      <sheetName val="Site wise NADs"/>
      <sheetName val="RA RCC F"/>
      <sheetName val="BHANDUP"/>
      <sheetName val="LT Motor catalog"/>
      <sheetName val="Cable cat"/>
      <sheetName val="FUNDFLOW"/>
      <sheetName val="Formulas"/>
      <sheetName val="NPV"/>
      <sheetName val="Stress Calculation"/>
      <sheetName val="SPT_vs_PHI2"/>
      <sheetName val="glass_project_concrete2"/>
      <sheetName val="glass_project_reift2"/>
      <sheetName val="glass_project_indices2"/>
      <sheetName val="BH_12-11-10-131"/>
      <sheetName val="BH_12-11-10-91"/>
      <sheetName val="BH_36-15-371"/>
      <sheetName val="BH_16-35-25-171"/>
      <sheetName val="BH_35-25-171"/>
      <sheetName val="Sheet1_(2)1"/>
      <sheetName val="SBC-BH_191"/>
      <sheetName val="Rate_Analysis1"/>
      <sheetName val="Civil_Boq"/>
      <sheetName val="Pile_cap"/>
      <sheetName val="PRECAST_lightconc-II"/>
      <sheetName val="d-safe_DELUXE"/>
      <sheetName val="Mix_Design"/>
      <sheetName val="RCC,Ret__Wall"/>
      <sheetName val="PointNo_5"/>
      <sheetName val="TBAL9697_-group_wise__sdpl"/>
      <sheetName val="Abstract_Sheet"/>
      <sheetName val="E_&amp;_R"/>
      <sheetName val="Legal_Risk_Analysis"/>
      <sheetName val="Break_up_Sheet"/>
      <sheetName val="V_O_4_-_PCC_Qty"/>
      <sheetName val="maingirder"/>
      <sheetName val="basic-data"/>
      <sheetName val="p&amp;m"/>
      <sheetName val="x-items"/>
      <sheetName val="precast RC element"/>
      <sheetName val="AOR"/>
      <sheetName val="3"/>
      <sheetName val="attach(2)"/>
      <sheetName val="T&amp;M"/>
      <sheetName val="Summary_05061"/>
      <sheetName val="Summary_0607-_31_MAR1"/>
      <sheetName val="Form_61"/>
      <sheetName val="Fill_this_out_first___"/>
      <sheetName val="REVISED4A_PROG_PERF-SITE_1"/>
      <sheetName val="BOQ_Direct_selling_cost"/>
      <sheetName val="Load_Details-220kV"/>
      <sheetName val="beam-reinft-IIInd_floor"/>
      <sheetName val="BOQ_(2)"/>
      <sheetName val="CABLE_DATA"/>
      <sheetName val="final_abstract"/>
      <sheetName val="Rev_S1_Abstract"/>
      <sheetName val="Quantity_Abstract"/>
      <sheetName val="Staff_Acco_"/>
      <sheetName val="Pipe_Supports"/>
      <sheetName val="M-Book_for_Conc"/>
      <sheetName val="M-Book_for_FW"/>
      <sheetName val="INPUT_SHEET"/>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__@_____$__"/>
      <sheetName val="Project_Budget_Worksheet"/>
      <sheetName val="BOQ_-II_ph_2"/>
      <sheetName val="HPL"/>
      <sheetName val="col-reinft1"/>
      <sheetName val="SSR &amp; NSSR Market final"/>
      <sheetName val="Qty-Opt1"/>
      <sheetName val="合成単価作成表-BLDG"/>
      <sheetName val="Title"/>
      <sheetName val="Headings"/>
      <sheetName val="Costing"/>
      <sheetName val="SOR"/>
      <sheetName val="PriceSummary"/>
      <sheetName val="Build-up"/>
      <sheetName val="Cal"/>
      <sheetName val="Data"/>
      <sheetName val="Voucher"/>
      <sheetName val="Materials Cost(PCC)"/>
      <sheetName val="2gii"/>
      <sheetName val="B@___x005f_x005f_x005f_x0004_@_____$__"/>
      <sheetName val="B@__x005f_x005f_x005f_x005f_x005f_x005f_x005f_x0000__x0"/>
      <sheetName val="B@_@__$"/>
      <sheetName val="MGS"/>
      <sheetName val="Coefficients"/>
      <sheetName val="IS3370"/>
      <sheetName val="IS456"/>
      <sheetName val="Detail"/>
      <sheetName val="Basicrates"/>
      <sheetName val="EDWise"/>
      <sheetName val="ComboSheet"/>
      <sheetName val="Direct cost shed A-2 "/>
      <sheetName val="Staff Forecast spread"/>
      <sheetName val="B@__x005f_x0000__x005f_x0004_@_x005f_x0000__x0000"/>
      <sheetName val="Abstract for Variation"/>
      <sheetName val="LBD VARIATION"/>
      <sheetName val="inWords"/>
      <sheetName val="Report"/>
      <sheetName val="Inputs &amp; Summary Output"/>
      <sheetName val="Broad Refresher Model"/>
      <sheetName val="B@___x0004_@_____$__"/>
      <sheetName val="B@["/>
      <sheetName val="B@[_x005f_x0000__x005f_x0004_@_x005f_x0000__x0000"/>
      <sheetName val="B@__x0000__x0004_@_x0000__x0000"/>
      <sheetName val="B@__x005f_x0000__x005f_x0004_@_"/>
      <sheetName val="Debits as on 12.04.08"/>
      <sheetName val="Cost of O &amp; O"/>
      <sheetName val="Back"/>
      <sheetName val="C"/>
      <sheetName val="B"/>
      <sheetName val="Mx1012a"/>
      <sheetName val="BLOCK-E"/>
      <sheetName val="Index "/>
      <sheetName val="Instructions"/>
      <sheetName val="Email Approval Template"/>
      <sheetName val="1 Executive Summary"/>
      <sheetName val="2 Risk Assessment Analysis"/>
      <sheetName val="3 Pre-Approval"/>
      <sheetName val="Map"/>
      <sheetName val="4 CIS"/>
      <sheetName val="5 Change Order"/>
      <sheetName val="5.1  Re-book De-book order"/>
      <sheetName val="6 Contract Re-estimates"/>
      <sheetName val="7a BG Approval Form"/>
      <sheetName val="7b BG Email Approval Template"/>
      <sheetName val="8 LAD Approval Form"/>
      <sheetName val="9 LOI Checklist"/>
      <sheetName val="10 RPS Information Form"/>
      <sheetName val="11 Proj Cashflow "/>
      <sheetName val="11.1 Cash-flow Chart"/>
      <sheetName val="Threshold Calculator"/>
      <sheetName val="Version Control"/>
      <sheetName val="Prebid Review"/>
      <sheetName val="DJC Parameters"/>
      <sheetName val="Offer"/>
      <sheetName val="Selling Summary"/>
      <sheetName val="1-BAS (cost)"/>
      <sheetName val="Controller Configuration"/>
      <sheetName val="IO Summary"/>
      <sheetName val="2-FAS (cost)"/>
      <sheetName val="Cost Summary"/>
      <sheetName val="3-PA (cost)"/>
      <sheetName val="Approved Make"/>
      <sheetName val="Basis of offer"/>
      <sheetName val="High Level Summary"/>
      <sheetName val="4-ACS  (cost)"/>
      <sheetName val="5-CCTV  (cost)"/>
      <sheetName val="6-FFT  (cost)"/>
      <sheetName val="7- Service Retrofit  (cost)"/>
      <sheetName val="8-Service PSA,O&amp;M  (cost)"/>
      <sheetName val="9- Service L&amp;M  (cost)"/>
      <sheetName val="non fixed DJC "/>
      <sheetName val="10-UPG (cost)"/>
      <sheetName val="11-ESG  (cost)"/>
      <sheetName val="12-Products (cost)"/>
      <sheetName val="13-VAV  (cost)"/>
      <sheetName val="14-REF (cost)"/>
      <sheetName val="15 - Local Chiller (cost)"/>
      <sheetName val="Selling-Local Chiller"/>
      <sheetName val="Material Cost JCS"/>
      <sheetName val="Costing USD Chiller"/>
      <sheetName val="Selling-USD Chiller"/>
      <sheetName val="PRICE MATRIX -JCIPL"/>
      <sheetName val="COST SUMMARY- JCIPL"/>
      <sheetName val="1-BAS-JCIPL"/>
      <sheetName val="2-FAS-JCIPL"/>
      <sheetName val="3-PA-JCIPL"/>
      <sheetName val="4-ACS-JCIPL"/>
      <sheetName val="5-CCTV-JCIPL"/>
      <sheetName val="6 -FFT-JCIPL"/>
      <sheetName val="7-Ser Retro -JCIPL"/>
      <sheetName val="8-Ser PSA, O&amp;M -JCIPL"/>
      <sheetName val="9-Ser L&amp;M -JCIPL"/>
      <sheetName val="10-UPG JCIPL"/>
      <sheetName val="11-ESG JCIPL"/>
      <sheetName val="12-Products JCIPL"/>
      <sheetName val="13-VAV JCIPL"/>
      <sheetName val="14-REF JCMRL "/>
      <sheetName val="Proj. DJC-JCIPL"/>
      <sheetName val=" L0 DDC 1"/>
      <sheetName val="L0 DDC-2"/>
      <sheetName val="L16 DDC-3"/>
      <sheetName val="L16-DDC-4"/>
      <sheetName val="L16 DDC-5"/>
      <sheetName val="L17 DDC-6"/>
      <sheetName val="L17 DDC-7 "/>
      <sheetName val="L18 DDC-8"/>
      <sheetName val="L18-DDC-9"/>
      <sheetName val="2-AutoDialer Sys"/>
      <sheetName val="1-BAS1 (cost)"/>
      <sheetName val="2-BAS2 (cost)"/>
      <sheetName val="Deviations-Project Risks"/>
      <sheetName val="IO Schedule"/>
      <sheetName val="B@[_x005f_x005f_x005f_x0000__x005f_x005f_x005f_x0004_@_"/>
      <sheetName val="재1"/>
      <sheetName val="SubmitCal"/>
      <sheetName val="B@__x005f_x0000__x005f_x0004_@_x005f_x0000___$_x0"/>
      <sheetName val="Assmpns"/>
      <sheetName val="Material List "/>
      <sheetName val="IDCCALHYD-GOO"/>
      <sheetName val="SPT_vs_PHI5"/>
      <sheetName val="glass_project_concrete5"/>
      <sheetName val="glass_project_reift5"/>
      <sheetName val="glass_project_indices5"/>
      <sheetName val="SBC-BH_194"/>
      <sheetName val="Rate_Analysis4"/>
      <sheetName val="Summary_05064"/>
      <sheetName val="Summary_0607-_31_MAR4"/>
      <sheetName val="Civil_Boq3"/>
      <sheetName val="Pile_cap3"/>
      <sheetName val="V_O_4_-_PCC_Qty3"/>
      <sheetName val="TBAL9697_-group_wise__sdpl3"/>
      <sheetName val="Abstract_Sheet3"/>
      <sheetName val="Legal_Risk_Analysis3"/>
      <sheetName val="BH_12-11-10-134"/>
      <sheetName val="BH_12-11-10-94"/>
      <sheetName val="BH_36-15-374"/>
      <sheetName val="BH_16-35-25-174"/>
      <sheetName val="BH_35-25-174"/>
      <sheetName val="Sheet1_(2)4"/>
      <sheetName val="PRECAST_lightconc-II3"/>
      <sheetName val="Mix_Design3"/>
      <sheetName val="d-safe_DELUXE3"/>
      <sheetName val="RCC,Ret__Wall3"/>
      <sheetName val="Form_64"/>
      <sheetName val="PointNo_53"/>
      <sheetName val="E_&amp;_R3"/>
      <sheetName val="Break_up_Sheet3"/>
      <sheetName val="Fill_this_out_first___3"/>
      <sheetName val="REVISED4A_PROG_PERF-SITE_13"/>
      <sheetName val="BOQ_Direct_selling_cost3"/>
      <sheetName val="final_abstract2"/>
      <sheetName val="BOQ_(2)3"/>
      <sheetName val="beam-reinft-IIInd_floor2"/>
      <sheetName val="Staff_Acco_3"/>
      <sheetName val="Pipe_Supports3"/>
      <sheetName val="M-Book_for_Conc2"/>
      <sheetName val="M-Book_for_FW2"/>
      <sheetName val="CABLE_DATA3"/>
      <sheetName val="Load_Details-220kV2"/>
      <sheetName val="SANJAY_PAL2"/>
      <sheetName val="P_A_SELVAM2"/>
      <sheetName val="ANSARI_2"/>
      <sheetName val="abdesh_pal2"/>
      <sheetName val="sujay_bagchi2"/>
      <sheetName val="S_K_SINHA_BASU2"/>
      <sheetName val="KRISHNA_PRASAD2"/>
      <sheetName val="BARATH_&amp;_CO2"/>
      <sheetName val="L_B_YADAV2"/>
      <sheetName val="DEEPAK_KUMAR2"/>
      <sheetName val="MUKLAL_YADAV2"/>
      <sheetName val="MADHU_SUDHAN2"/>
      <sheetName val="SAUD_ALAM_2"/>
      <sheetName val="RAMESH_BABU2"/>
      <sheetName val="SAILEN_SARKAR2"/>
      <sheetName val="SANJAY_JENA12"/>
      <sheetName val="upendra_saw_2"/>
      <sheetName val="ALLOK_KUMAR_2"/>
      <sheetName val="except_wiring2"/>
      <sheetName val="Rev_S1_Abstract2"/>
      <sheetName val="Quantity_Abstract2"/>
      <sheetName val="INPUT_SHEET2"/>
      <sheetName val="Project_Budget_Worksheet2"/>
      <sheetName val="Metso_-_Forth_&amp;_Slurry_11_02_11"/>
      <sheetName val="BOQ_-II_ph_22"/>
      <sheetName val="Fee_Rate_Summary1"/>
      <sheetName val="STAFFSCHED_1"/>
      <sheetName val="d-safe_specs1"/>
      <sheetName val="class_&amp;_category1"/>
      <sheetName val="Rein-Final_(Ph_1+Ph2)1"/>
      <sheetName val="India_F&amp;S_Template1"/>
      <sheetName val="220_11__BS_1"/>
      <sheetName val="SSR_&amp;_NSSR_Market_final1"/>
      <sheetName val="Site_wise_NADs1"/>
      <sheetName val="Quote_Sheet1"/>
      <sheetName val="RA_RCC_F1"/>
      <sheetName val="SPT_vs_PHI3"/>
      <sheetName val="glass_project_concrete3"/>
      <sheetName val="glass_project_reift3"/>
      <sheetName val="glass_project_indices3"/>
      <sheetName val="SBC-BH_192"/>
      <sheetName val="Rate_Analysis2"/>
      <sheetName val="Summary_05062"/>
      <sheetName val="Summary_0607-_31_MAR2"/>
      <sheetName val="Civil_Boq1"/>
      <sheetName val="Pile_cap1"/>
      <sheetName val="V_O_4_-_PCC_Qty1"/>
      <sheetName val="TBAL9697_-group_wise__sdpl1"/>
      <sheetName val="Abstract_Sheet1"/>
      <sheetName val="Legal_Risk_Analysis1"/>
      <sheetName val="BH_12-11-10-132"/>
      <sheetName val="BH_12-11-10-92"/>
      <sheetName val="BH_36-15-372"/>
      <sheetName val="BH_16-35-25-172"/>
      <sheetName val="BH_35-25-172"/>
      <sheetName val="Sheet1_(2)2"/>
      <sheetName val="PRECAST_lightconc-II1"/>
      <sheetName val="Mix_Design1"/>
      <sheetName val="d-safe_DELUXE1"/>
      <sheetName val="RCC,Ret__Wall1"/>
      <sheetName val="Form_62"/>
      <sheetName val="PointNo_51"/>
      <sheetName val="E_&amp;_R1"/>
      <sheetName val="Break_up_Sheet1"/>
      <sheetName val="Fill_this_out_first___1"/>
      <sheetName val="REVISED4A_PROG_PERF-SITE_11"/>
      <sheetName val="BOQ_Direct_selling_cost1"/>
      <sheetName val="final_abstract1"/>
      <sheetName val="BOQ_(2)1"/>
      <sheetName val="beam-reinft-IIInd_floor1"/>
      <sheetName val="Staff_Acco_1"/>
      <sheetName val="Pipe_Supports1"/>
      <sheetName val="M-Book_for_Conc1"/>
      <sheetName val="M-Book_for_FW1"/>
      <sheetName val="CABLE_DATA1"/>
      <sheetName val="Load_Details-220kV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Rev_S1_Abstract1"/>
      <sheetName val="Quantity_Abstract1"/>
      <sheetName val="INPUT_SHEET1"/>
      <sheetName val="Project_Budget_Worksheet1"/>
      <sheetName val="Metso_-_Forth_&amp;_Slurry_11_02_10"/>
      <sheetName val="BOQ_-II_ph_21"/>
      <sheetName val="Fee_Rate_Summary"/>
      <sheetName val="STAFFSCHED_"/>
      <sheetName val="d-safe_specs"/>
      <sheetName val="class_&amp;_category"/>
      <sheetName val="Rein-Final_(Ph_1+Ph2)"/>
      <sheetName val="India_F&amp;S_Template"/>
      <sheetName val="220_11__BS_"/>
      <sheetName val="SSR_&amp;_NSSR_Market_final"/>
      <sheetName val="Site_wise_NADs"/>
      <sheetName val="Quote_Sheet"/>
      <sheetName val="RA_RCC_F"/>
      <sheetName val="SPT_vs_PHI4"/>
      <sheetName val="glass_project_concrete4"/>
      <sheetName val="glass_project_reift4"/>
      <sheetName val="glass_project_indices4"/>
      <sheetName val="SBC-BH_193"/>
      <sheetName val="Rate_Analysis3"/>
      <sheetName val="Summary_05063"/>
      <sheetName val="Summary_0607-_31_MAR3"/>
      <sheetName val="PRECAST_lightconc-II2"/>
      <sheetName val="Civil_Boq2"/>
      <sheetName val="Pile_cap2"/>
      <sheetName val="BH_12-11-10-133"/>
      <sheetName val="BH_12-11-10-93"/>
      <sheetName val="BH_36-15-373"/>
      <sheetName val="BH_16-35-25-173"/>
      <sheetName val="BH_35-25-173"/>
      <sheetName val="Sheet1_(2)3"/>
      <sheetName val="d-safe_DELUXE2"/>
      <sheetName val="Legal_Risk_Analysis2"/>
      <sheetName val="Mix_Design2"/>
      <sheetName val="Form_63"/>
      <sheetName val="PointNo_52"/>
      <sheetName val="RCC,Ret__Wall2"/>
      <sheetName val="E_&amp;_R2"/>
      <sheetName val="Break_up_Sheet2"/>
      <sheetName val="TBAL9697_-group_wise__sdpl2"/>
      <sheetName val="Abstract_Sheet2"/>
      <sheetName val="V_O_4_-_PCC_Qty2"/>
      <sheetName val="Fill_this_out_first___2"/>
      <sheetName val="REVISED4A_PROG_PERF-SITE_12"/>
      <sheetName val="BOQ_(2)2"/>
      <sheetName val="BOQ_Direct_selling_cost2"/>
      <sheetName val="CABLE_DATA2"/>
      <sheetName val="Staff_Acco_2"/>
      <sheetName val="Pipe_Supports2"/>
      <sheetName val="Names&amp;Cases"/>
      <sheetName val="Control"/>
      <sheetName val="Assumptions"/>
      <sheetName val="ASS"/>
      <sheetName val="Summary_output"/>
      <sheetName val="Fin__Assumpt__-_Sensitivities"/>
      <sheetName val="GUT_(2)"/>
      <sheetName val="Data_Input"/>
      <sheetName val="Cases"/>
      <sheetName val="ACE-OUT"/>
      <sheetName val="WORK_TABLE"/>
      <sheetName val="PCC"/>
      <sheetName val="FOOTING"/>
      <sheetName val="COLUMNS"/>
      <sheetName val="02"/>
      <sheetName val="03"/>
      <sheetName val="04"/>
      <sheetName val="05"/>
      <sheetName val="plinth Beam + Stirrups "/>
      <sheetName val="GF COLUMNS"/>
      <sheetName val="G.F ROOF BEAM "/>
      <sheetName val="GF SLAB STEEL"/>
      <sheetName val="GF Lintel"/>
      <sheetName val="GF Stair"/>
      <sheetName val="FF COLUMNS"/>
      <sheetName val="F.F. Steel FINAL (2)"/>
      <sheetName val="FF Lintel"/>
      <sheetName val="FF Stair"/>
      <sheetName val="S.F. Steel FINAL "/>
      <sheetName val="SF Lintel"/>
      <sheetName val="Stress_Calculation"/>
      <sheetName val="Stress_Calculation1"/>
      <sheetName val="Material "/>
      <sheetName val="Labour &amp; Plant"/>
      <sheetName val="Materials Cost"/>
      <sheetName val="ELECT"/>
      <sheetName val="pr.cal"/>
      <sheetName val="Tees"/>
      <sheetName val="TRF details"/>
      <sheetName val="TABLES"/>
      <sheetName val="Fin Sum"/>
      <sheetName val="SàQa_x0005_@_x0000__x0000__x0000_²"/>
      <sheetName val="upa"/>
      <sheetName val="Joints"/>
      <sheetName val="2.2 띠장의 설계"/>
      <sheetName val="HVAC"/>
      <sheetName val="precast_RC_element"/>
      <sheetName val="Abstract_for_Variation"/>
      <sheetName val="LBD_VARIATION"/>
      <sheetName val="LT_Motor_catalog"/>
      <sheetName val="Cable_cat"/>
      <sheetName val="PRRM_Dashboard"/>
      <sheetName val="database"/>
      <sheetName val="ISA"/>
      <sheetName val="Works - Quote Sheet"/>
      <sheetName val="measurement"/>
      <sheetName val="B@___x005f_x005f_x005f_x005f_x005f_x005f_x005f_x0004_@_"/>
      <sheetName val="B@__x005f_x005f_x005f_x005f_x005f_x005f_x005f_x005f_x00"/>
      <sheetName val="PL Inst RA 12"/>
      <sheetName val="estimate"/>
      <sheetName val="Havells  LT (XLPE)"/>
      <sheetName val="PL-ST-6"/>
      <sheetName val="bricks"/>
      <sheetName val="Coalmine"/>
      <sheetName val="PACK (B)"/>
      <sheetName val="Code"/>
      <sheetName val="LANGUAGE"/>
      <sheetName val="Materials_Cost(PCC)"/>
      <sheetName val="plinth_Beam_+_Stirrups_"/>
      <sheetName val="GF_COLUMNS"/>
      <sheetName val="G_F_ROOF_BEAM_"/>
      <sheetName val="GF_SLAB_STEEL"/>
      <sheetName val="GF_Lintel"/>
      <sheetName val="GF_Stair"/>
      <sheetName val="FF_COLUMNS"/>
      <sheetName val="F_F__Steel_FINAL_(2)"/>
      <sheetName val="FF_Lintel"/>
      <sheetName val="FF_Stair"/>
      <sheetName val="S_F__Steel_FINAL_"/>
      <sheetName val="SF_Lintel"/>
      <sheetName val="final_abstract3"/>
      <sheetName val="Rev_S1_Abstract3"/>
      <sheetName val="Quantity_Abstract3"/>
      <sheetName val="M-Book_for_Conc3"/>
      <sheetName val="M-Book_for_FW3"/>
      <sheetName val="Load_Details-220kV3"/>
      <sheetName val="beam-reinft-IIInd_floor3"/>
      <sheetName val="INPUT_SHEET3"/>
      <sheetName val="Project_Budget_Worksheet3"/>
      <sheetName val="SANJAY_PAL3"/>
      <sheetName val="P_A_SELVAM3"/>
      <sheetName val="ANSARI_3"/>
      <sheetName val="abdesh_pal3"/>
      <sheetName val="sujay_bagchi3"/>
      <sheetName val="S_K_SINHA_BASU3"/>
      <sheetName val="KRISHNA_PRASAD3"/>
      <sheetName val="BARATH_&amp;_CO3"/>
      <sheetName val="L_B_YADAV3"/>
      <sheetName val="DEEPAK_KUMAR3"/>
      <sheetName val="MUKLAL_YADAV3"/>
      <sheetName val="MADHU_SUDHAN3"/>
      <sheetName val="SAUD_ALAM_3"/>
      <sheetName val="RAMESH_BABU3"/>
      <sheetName val="SAILEN_SARKAR3"/>
      <sheetName val="SANJAY_JENA13"/>
      <sheetName val="upendra_saw_3"/>
      <sheetName val="ALLOK_KUMAR_3"/>
      <sheetName val="except_wiring3"/>
      <sheetName val="BOQ_-II_ph_23"/>
      <sheetName val="STAFFSCHED_2"/>
      <sheetName val="Metso_-_Forth_&amp;_Slurry_11_02_12"/>
      <sheetName val="Fee_Rate_Summary2"/>
      <sheetName val="d-safe_specs2"/>
      <sheetName val="Quote_Sheet2"/>
      <sheetName val="class_&amp;_category2"/>
      <sheetName val="Rein-Final_(Ph_1+Ph2)2"/>
      <sheetName val="Materials_Cost(PCC)2"/>
      <sheetName val="220_11__BS_2"/>
      <sheetName val="SSR_&amp;_NSSR_Market_final2"/>
      <sheetName val="Site_wise_NADs2"/>
      <sheetName val="RA_RCC_F2"/>
      <sheetName val="India_F&amp;S_Template2"/>
      <sheetName val="Stress_Calculation2"/>
      <sheetName val="precast_RC_element2"/>
      <sheetName val="plinth_Beam_+_Stirrups_2"/>
      <sheetName val="GF_COLUMNS2"/>
      <sheetName val="G_F_ROOF_BEAM_2"/>
      <sheetName val="GF_SLAB_STEEL2"/>
      <sheetName val="GF_Lintel2"/>
      <sheetName val="GF_Stair2"/>
      <sheetName val="FF_COLUMNS2"/>
      <sheetName val="F_F__Steel_FINAL_(2)2"/>
      <sheetName val="FF_Lintel2"/>
      <sheetName val="FF_Stair2"/>
      <sheetName val="S_F__Steel_FINAL_2"/>
      <sheetName val="SF_Lintel2"/>
      <sheetName val="Materials_Cost(PCC)1"/>
      <sheetName val="precast_RC_element1"/>
      <sheetName val="plinth_Beam_+_Stirrups_1"/>
      <sheetName val="GF_COLUMNS1"/>
      <sheetName val="G_F_ROOF_BEAM_1"/>
      <sheetName val="GF_SLAB_STEEL1"/>
      <sheetName val="GF_Lintel1"/>
      <sheetName val="GF_Stair1"/>
      <sheetName val="FF_COLUMNS1"/>
      <sheetName val="F_F__Steel_FINAL_(2)1"/>
      <sheetName val="FF_Lintel1"/>
      <sheetName val="FF_Stair1"/>
      <sheetName val="S_F__Steel_FINAL_1"/>
      <sheetName val="SF_Lintel1"/>
      <sheetName val="SPT_vs_PHI6"/>
      <sheetName val="glass_project_concrete6"/>
      <sheetName val="glass_project_reift6"/>
      <sheetName val="glass_project_indices6"/>
      <sheetName val="SBC-BH_195"/>
      <sheetName val="Rate_Analysis5"/>
      <sheetName val="Summary_05065"/>
      <sheetName val="Summary_0607-_31_MAR5"/>
      <sheetName val="Civil_Boq4"/>
      <sheetName val="Pile_cap4"/>
      <sheetName val="BH_12-11-10-135"/>
      <sheetName val="BH_12-11-10-95"/>
      <sheetName val="BH_36-15-375"/>
      <sheetName val="BH_16-35-25-175"/>
      <sheetName val="BH_35-25-175"/>
      <sheetName val="Sheet1_(2)5"/>
      <sheetName val="d-safe_DELUXE4"/>
      <sheetName val="PRECAST_lightconc-II4"/>
      <sheetName val="Legal_Risk_Analysis4"/>
      <sheetName val="Mix_Design4"/>
      <sheetName val="Form_65"/>
      <sheetName val="PointNo_54"/>
      <sheetName val="RCC,Ret__Wall4"/>
      <sheetName val="E_&amp;_R4"/>
      <sheetName val="Break_up_Sheet4"/>
      <sheetName val="TBAL9697_-group_wise__sdpl4"/>
      <sheetName val="Abstract_Sheet4"/>
      <sheetName val="V_O_4_-_PCC_Qty4"/>
      <sheetName val="Fill_this_out_first___4"/>
      <sheetName val="REVISED4A_PROG_PERF-SITE_14"/>
      <sheetName val="BOQ_Direct_selling_cost4"/>
      <sheetName val="BOQ_(2)4"/>
      <sheetName val="CABLE_DATA4"/>
      <sheetName val="Staff_Acco_4"/>
      <sheetName val="Pipe_Supports4"/>
      <sheetName val="final_abstract4"/>
      <sheetName val="Rev_S1_Abstract4"/>
      <sheetName val="Quantity_Abstract4"/>
      <sheetName val="M-Book_for_Conc4"/>
      <sheetName val="M-Book_for_FW4"/>
      <sheetName val="Load_Details-220kV4"/>
      <sheetName val="beam-reinft-IIInd_floor4"/>
      <sheetName val="INPUT_SHEET4"/>
      <sheetName val="Project_Budget_Worksheet4"/>
      <sheetName val="SANJAY_PAL4"/>
      <sheetName val="P_A_SELVAM4"/>
      <sheetName val="ANSARI_4"/>
      <sheetName val="abdesh_pal4"/>
      <sheetName val="sujay_bagchi4"/>
      <sheetName val="S_K_SINHA_BASU4"/>
      <sheetName val="KRISHNA_PRASAD4"/>
      <sheetName val="BARATH_&amp;_CO4"/>
      <sheetName val="L_B_YADAV4"/>
      <sheetName val="DEEPAK_KUMAR4"/>
      <sheetName val="MUKLAL_YADAV4"/>
      <sheetName val="MADHU_SUDHAN4"/>
      <sheetName val="SAUD_ALAM_4"/>
      <sheetName val="RAMESH_BABU4"/>
      <sheetName val="SAILEN_SARKAR4"/>
      <sheetName val="SANJAY_JENA14"/>
      <sheetName val="upendra_saw_4"/>
      <sheetName val="ALLOK_KUMAR_4"/>
      <sheetName val="except_wiring4"/>
      <sheetName val="BOQ_-II_ph_24"/>
      <sheetName val="STAFFSCHED_3"/>
      <sheetName val="Metso_-_Forth_&amp;_Slurry_11_02_13"/>
      <sheetName val="Fee_Rate_Summary3"/>
      <sheetName val="d-safe_specs3"/>
      <sheetName val="Quote_Sheet3"/>
      <sheetName val="class_&amp;_category3"/>
      <sheetName val="Rein-Final_(Ph_1+Ph2)3"/>
      <sheetName val="Materials_Cost(PCC)3"/>
      <sheetName val="220_11__BS_3"/>
      <sheetName val="SSR_&amp;_NSSR_Market_final3"/>
      <sheetName val="Site_wise_NADs3"/>
      <sheetName val="RA_RCC_F3"/>
      <sheetName val="India_F&amp;S_Template3"/>
      <sheetName val="Stress_Calculation3"/>
      <sheetName val="precast_RC_element3"/>
      <sheetName val="plinth_Beam_+_Stirrups_3"/>
      <sheetName val="GF_COLUMNS3"/>
      <sheetName val="G_F_ROOF_BEAM_3"/>
      <sheetName val="GF_SLAB_STEEL3"/>
      <sheetName val="GF_Lintel3"/>
      <sheetName val="GF_Stair3"/>
      <sheetName val="FF_COLUMNS3"/>
      <sheetName val="F_F__Steel_FINAL_(2)3"/>
      <sheetName val="FF_Lintel3"/>
      <sheetName val="FF_Stair3"/>
      <sheetName val="S_F__Steel_FINAL_3"/>
      <sheetName val="SF_Lintel3"/>
      <sheetName val="SPT_vs_PHI7"/>
      <sheetName val="glass_project_concrete7"/>
      <sheetName val="glass_project_reift7"/>
      <sheetName val="glass_project_indices7"/>
      <sheetName val="SBC-BH_196"/>
      <sheetName val="Rate_Analysis6"/>
      <sheetName val="Summary_05066"/>
      <sheetName val="Summary_0607-_31_MAR6"/>
      <sheetName val="Civil_Boq5"/>
      <sheetName val="Pile_cap5"/>
      <sheetName val="BH_12-11-10-136"/>
      <sheetName val="BH_12-11-10-96"/>
      <sheetName val="BH_36-15-376"/>
      <sheetName val="BH_16-35-25-176"/>
      <sheetName val="BH_35-25-176"/>
      <sheetName val="Sheet1_(2)6"/>
      <sheetName val="d-safe_DELUXE5"/>
      <sheetName val="PRECAST_lightconc-II5"/>
      <sheetName val="Legal_Risk_Analysis5"/>
      <sheetName val="Mix_Design5"/>
      <sheetName val="Form_66"/>
      <sheetName val="PointNo_55"/>
      <sheetName val="RCC,Ret__Wall5"/>
      <sheetName val="E_&amp;_R5"/>
      <sheetName val="Break_up_Sheet5"/>
      <sheetName val="TBAL9697_-group_wise__sdpl5"/>
      <sheetName val="Abstract_Sheet5"/>
      <sheetName val="V_O_4_-_PCC_Qty5"/>
      <sheetName val="Fill_this_out_first___5"/>
      <sheetName val="REVISED4A_PROG_PERF-SITE_15"/>
      <sheetName val="BOQ_Direct_selling_cost5"/>
      <sheetName val="BOQ_(2)5"/>
      <sheetName val="CABLE_DATA5"/>
      <sheetName val="Staff_Acco_5"/>
      <sheetName val="Pipe_Supports5"/>
      <sheetName val="final_abstract5"/>
      <sheetName val="Rev_S1_Abstract5"/>
      <sheetName val="Quantity_Abstract5"/>
      <sheetName val="M-Book_for_Conc5"/>
      <sheetName val="M-Book_for_FW5"/>
      <sheetName val="Load_Details-220kV5"/>
      <sheetName val="beam-reinft-IIInd_floor5"/>
      <sheetName val="INPUT_SHEET5"/>
      <sheetName val="Project_Budget_Worksheet5"/>
      <sheetName val="SANJAY_PAL5"/>
      <sheetName val="P_A_SELVAM5"/>
      <sheetName val="ANSARI_5"/>
      <sheetName val="abdesh_pal5"/>
      <sheetName val="sujay_bagchi5"/>
      <sheetName val="S_K_SINHA_BASU5"/>
      <sheetName val="KRISHNA_PRASAD5"/>
      <sheetName val="BARATH_&amp;_CO5"/>
      <sheetName val="L_B_YADAV5"/>
      <sheetName val="DEEPAK_KUMAR5"/>
      <sheetName val="MUKLAL_YADAV5"/>
      <sheetName val="MADHU_SUDHAN5"/>
      <sheetName val="SAUD_ALAM_5"/>
      <sheetName val="RAMESH_BABU5"/>
      <sheetName val="SAILEN_SARKAR5"/>
      <sheetName val="SANJAY_JENA15"/>
      <sheetName val="upendra_saw_5"/>
      <sheetName val="ALLOK_KUMAR_5"/>
      <sheetName val="except_wiring5"/>
      <sheetName val="BOQ_-II_ph_25"/>
      <sheetName val="STAFFSCHED_4"/>
      <sheetName val="Metso_-_Forth_&amp;_Slurry_11_02_14"/>
      <sheetName val="Fee_Rate_Summary4"/>
      <sheetName val="d-safe_specs4"/>
      <sheetName val="Quote_Sheet4"/>
      <sheetName val="class_&amp;_category4"/>
      <sheetName val="Rein-Final_(Ph_1+Ph2)4"/>
      <sheetName val="Materials_Cost(PCC)4"/>
      <sheetName val="220_11__BS_4"/>
      <sheetName val="SSR_&amp;_NSSR_Market_final4"/>
      <sheetName val="Site_wise_NADs4"/>
      <sheetName val="RA_RCC_F4"/>
      <sheetName val="India_F&amp;S_Template4"/>
      <sheetName val="Stress_Calculation4"/>
      <sheetName val="precast_RC_element4"/>
      <sheetName val="plinth_Beam_+_Stirrups_4"/>
      <sheetName val="GF_COLUMNS4"/>
      <sheetName val="G_F_ROOF_BEAM_4"/>
      <sheetName val="GF_SLAB_STEEL4"/>
      <sheetName val="GF_Lintel4"/>
      <sheetName val="GF_Stair4"/>
      <sheetName val="FF_COLUMNS4"/>
      <sheetName val="F_F__Steel_FINAL_(2)4"/>
      <sheetName val="FF_Lintel4"/>
      <sheetName val="FF_Stair4"/>
      <sheetName val="S_F__Steel_FINAL_4"/>
      <sheetName val="SF_Lintel4"/>
      <sheetName val="SPT_vs_PHI8"/>
      <sheetName val="glass_project_concrete8"/>
      <sheetName val="glass_project_reift8"/>
      <sheetName val="glass_project_indices8"/>
      <sheetName val="SBC-BH_197"/>
      <sheetName val="Rate_Analysis7"/>
      <sheetName val="Summary_05067"/>
      <sheetName val="Summary_0607-_31_MAR7"/>
      <sheetName val="Civil_Boq6"/>
      <sheetName val="Pile_cap6"/>
      <sheetName val="BH_12-11-10-137"/>
      <sheetName val="BH_12-11-10-97"/>
      <sheetName val="BH_36-15-377"/>
      <sheetName val="BH_16-35-25-177"/>
      <sheetName val="BH_35-25-177"/>
      <sheetName val="Sheet1_(2)7"/>
      <sheetName val="d-safe_DELUXE6"/>
      <sheetName val="PRECAST_lightconc-II6"/>
      <sheetName val="Legal_Risk_Analysis6"/>
      <sheetName val="Mix_Design6"/>
      <sheetName val="Form_67"/>
      <sheetName val="PointNo_56"/>
      <sheetName val="RCC,Ret__Wall6"/>
      <sheetName val="E_&amp;_R6"/>
      <sheetName val="Break_up_Sheet6"/>
      <sheetName val="TBAL9697_-group_wise__sdpl6"/>
      <sheetName val="Abstract_Sheet6"/>
      <sheetName val="V_O_4_-_PCC_Qty6"/>
      <sheetName val="Fill_this_out_first___6"/>
      <sheetName val="REVISED4A_PROG_PERF-SITE_16"/>
      <sheetName val="BOQ_Direct_selling_cost6"/>
      <sheetName val="BOQ_(2)6"/>
      <sheetName val="CABLE_DATA6"/>
      <sheetName val="Staff_Acco_6"/>
      <sheetName val="Pipe_Supports6"/>
      <sheetName val="final_abstract6"/>
      <sheetName val="Rev_S1_Abstract6"/>
      <sheetName val="Quantity_Abstract6"/>
      <sheetName val="M-Book_for_Conc6"/>
      <sheetName val="M-Book_for_FW6"/>
      <sheetName val="Load_Details-220kV6"/>
      <sheetName val="beam-reinft-IIInd_floor6"/>
      <sheetName val="INPUT_SHEET6"/>
      <sheetName val="Project_Budget_Worksheet6"/>
      <sheetName val="SANJAY_PAL6"/>
      <sheetName val="P_A_SELVAM6"/>
      <sheetName val="ANSARI_6"/>
      <sheetName val="abdesh_pal6"/>
      <sheetName val="sujay_bagchi6"/>
      <sheetName val="S_K_SINHA_BASU6"/>
      <sheetName val="KRISHNA_PRASAD6"/>
      <sheetName val="BARATH_&amp;_CO6"/>
      <sheetName val="L_B_YADAV6"/>
      <sheetName val="DEEPAK_KUMAR6"/>
      <sheetName val="MUKLAL_YADAV6"/>
      <sheetName val="MADHU_SUDHAN6"/>
      <sheetName val="SAUD_ALAM_6"/>
      <sheetName val="RAMESH_BABU6"/>
      <sheetName val="SAILEN_SARKAR6"/>
      <sheetName val="SANJAY_JENA16"/>
      <sheetName val="upendra_saw_6"/>
      <sheetName val="ALLOK_KUMAR_6"/>
      <sheetName val="except_wiring6"/>
      <sheetName val="BOQ_-II_ph_26"/>
      <sheetName val="STAFFSCHED_5"/>
      <sheetName val="Metso_-_Forth_&amp;_Slurry_11_02_15"/>
      <sheetName val="Fee_Rate_Summary5"/>
      <sheetName val="d-safe_specs5"/>
      <sheetName val="Quote_Sheet5"/>
      <sheetName val="class_&amp;_category5"/>
      <sheetName val="Rein-Final_(Ph_1+Ph2)5"/>
      <sheetName val="Materials_Cost(PCC)5"/>
      <sheetName val="220_11__BS_5"/>
      <sheetName val="SSR_&amp;_NSSR_Market_final5"/>
      <sheetName val="Site_wise_NADs5"/>
      <sheetName val="RA_RCC_F5"/>
      <sheetName val="India_F&amp;S_Template5"/>
      <sheetName val="Stress_Calculation5"/>
      <sheetName val="precast_RC_element5"/>
      <sheetName val="plinth_Beam_+_Stirrups_5"/>
      <sheetName val="GF_COLUMNS5"/>
      <sheetName val="G_F_ROOF_BEAM_5"/>
      <sheetName val="GF_SLAB_STEEL5"/>
      <sheetName val="GF_Lintel5"/>
      <sheetName val="GF_Stair5"/>
      <sheetName val="FF_COLUMNS5"/>
      <sheetName val="F_F__Steel_FINAL_(2)5"/>
      <sheetName val="FF_Lintel5"/>
      <sheetName val="FF_Stair5"/>
      <sheetName val="S_F__Steel_FINAL_5"/>
      <sheetName val="SF_Lintel5"/>
      <sheetName val="SPT_vs_PHI9"/>
      <sheetName val="glass_project_concrete9"/>
      <sheetName val="glass_project_reift9"/>
      <sheetName val="glass_project_indices9"/>
      <sheetName val="SBC-BH_198"/>
      <sheetName val="Rate_Analysis8"/>
      <sheetName val="Summary_05068"/>
      <sheetName val="Summary_0607-_31_MAR8"/>
      <sheetName val="Civil_Boq7"/>
      <sheetName val="Pile_cap7"/>
      <sheetName val="BH_12-11-10-138"/>
      <sheetName val="BH_12-11-10-98"/>
      <sheetName val="BH_36-15-378"/>
      <sheetName val="BH_16-35-25-178"/>
      <sheetName val="BH_35-25-178"/>
      <sheetName val="Sheet1_(2)8"/>
      <sheetName val="d-safe_DELUXE7"/>
      <sheetName val="PRECAST_lightconc-II7"/>
      <sheetName val="Legal_Risk_Analysis7"/>
      <sheetName val="Mix_Design7"/>
      <sheetName val="Form_68"/>
      <sheetName val="PointNo_57"/>
      <sheetName val="RCC,Ret__Wall7"/>
      <sheetName val="E_&amp;_R7"/>
      <sheetName val="Break_up_Sheet7"/>
      <sheetName val="TBAL9697_-group_wise__sdpl7"/>
      <sheetName val="Abstract_Sheet7"/>
      <sheetName val="V_O_4_-_PCC_Qty7"/>
      <sheetName val="Fill_this_out_first___7"/>
      <sheetName val="REVISED4A_PROG_PERF-SITE_17"/>
      <sheetName val="BOQ_Direct_selling_cost7"/>
      <sheetName val="BOQ_(2)7"/>
      <sheetName val="CABLE_DATA7"/>
      <sheetName val="Staff_Acco_7"/>
      <sheetName val="Pipe_Supports7"/>
      <sheetName val="final_abstract7"/>
      <sheetName val="Rev_S1_Abstract7"/>
      <sheetName val="Quantity_Abstract7"/>
      <sheetName val="M-Book_for_Conc7"/>
      <sheetName val="M-Book_for_FW7"/>
      <sheetName val="Load_Details-220kV7"/>
      <sheetName val="beam-reinft-IIInd_floor7"/>
      <sheetName val="INPUT_SHEET7"/>
      <sheetName val="Project_Budget_Worksheet7"/>
      <sheetName val="SANJAY_PAL7"/>
      <sheetName val="P_A_SELVAM7"/>
      <sheetName val="ANSARI_7"/>
      <sheetName val="abdesh_pal7"/>
      <sheetName val="sujay_bagchi7"/>
      <sheetName val="S_K_SINHA_BASU7"/>
      <sheetName val="KRISHNA_PRASAD7"/>
      <sheetName val="BARATH_&amp;_CO7"/>
      <sheetName val="L_B_YADAV7"/>
      <sheetName val="DEEPAK_KUMAR7"/>
      <sheetName val="MUKLAL_YADAV7"/>
      <sheetName val="MADHU_SUDHAN7"/>
      <sheetName val="SAUD_ALAM_7"/>
      <sheetName val="RAMESH_BABU7"/>
      <sheetName val="SAILEN_SARKAR7"/>
      <sheetName val="SANJAY_JENA17"/>
      <sheetName val="upendra_saw_7"/>
      <sheetName val="ALLOK_KUMAR_7"/>
      <sheetName val="except_wiring7"/>
      <sheetName val="BOQ_-II_ph_27"/>
      <sheetName val="STAFFSCHED_6"/>
      <sheetName val="Metso_-_Forth_&amp;_Slurry_11_02_16"/>
      <sheetName val="Fee_Rate_Summary6"/>
      <sheetName val="d-safe_specs6"/>
      <sheetName val="Quote_Sheet6"/>
      <sheetName val="class_&amp;_category6"/>
      <sheetName val="Rein-Final_(Ph_1+Ph2)6"/>
      <sheetName val="Materials_Cost(PCC)6"/>
      <sheetName val="220_11__BS_6"/>
      <sheetName val="SSR_&amp;_NSSR_Market_final6"/>
      <sheetName val="Site_wise_NADs6"/>
      <sheetName val="RA_RCC_F6"/>
      <sheetName val="India_F&amp;S_Template6"/>
      <sheetName val="Stress_Calculation6"/>
      <sheetName val="precast_RC_element6"/>
      <sheetName val="plinth_Beam_+_Stirrups_6"/>
      <sheetName val="GF_COLUMNS6"/>
      <sheetName val="G_F_ROOF_BEAM_6"/>
      <sheetName val="GF_SLAB_STEEL6"/>
      <sheetName val="GF_Lintel6"/>
      <sheetName val="GF_Stair6"/>
      <sheetName val="FF_COLUMNS6"/>
      <sheetName val="F_F__Steel_FINAL_(2)6"/>
      <sheetName val="FF_Lintel6"/>
      <sheetName val="FF_Stair6"/>
      <sheetName val="S_F__Steel_FINAL_6"/>
      <sheetName val="SF_Lintel6"/>
      <sheetName val="SPT_vs_PHI10"/>
      <sheetName val="glass_project_concrete10"/>
      <sheetName val="glass_project_reift10"/>
      <sheetName val="glass_project_indices10"/>
      <sheetName val="SBC-BH_199"/>
      <sheetName val="Rate_Analysis9"/>
      <sheetName val="Summary_05069"/>
      <sheetName val="Summary_0607-_31_MAR9"/>
      <sheetName val="Civil_Boq8"/>
      <sheetName val="Pile_cap8"/>
      <sheetName val="BH_12-11-10-139"/>
      <sheetName val="BH_12-11-10-99"/>
      <sheetName val="BH_36-15-379"/>
      <sheetName val="BH_16-35-25-179"/>
      <sheetName val="BH_35-25-179"/>
      <sheetName val="Sheet1_(2)9"/>
      <sheetName val="d-safe_DELUXE8"/>
      <sheetName val="PRECAST_lightconc-II8"/>
      <sheetName val="Legal_Risk_Analysis8"/>
      <sheetName val="Mix_Design8"/>
      <sheetName val="Form_69"/>
      <sheetName val="PointNo_58"/>
      <sheetName val="RCC,Ret__Wall8"/>
      <sheetName val="E_&amp;_R8"/>
      <sheetName val="Break_up_Sheet8"/>
      <sheetName val="TBAL9697_-group_wise__sdpl8"/>
      <sheetName val="Abstract_Sheet8"/>
      <sheetName val="V_O_4_-_PCC_Qty8"/>
      <sheetName val="Fill_this_out_first___8"/>
      <sheetName val="REVISED4A_PROG_PERF-SITE_18"/>
      <sheetName val="BOQ_Direct_selling_cost8"/>
      <sheetName val="BOQ_(2)8"/>
      <sheetName val="CABLE_DATA8"/>
      <sheetName val="Staff_Acco_8"/>
      <sheetName val="Pipe_Supports8"/>
      <sheetName val="final_abstract8"/>
      <sheetName val="Rev_S1_Abstract8"/>
      <sheetName val="Quantity_Abstract8"/>
      <sheetName val="M-Book_for_Conc8"/>
      <sheetName val="M-Book_for_FW8"/>
      <sheetName val="Load_Details-220kV8"/>
      <sheetName val="beam-reinft-IIInd_floor8"/>
      <sheetName val="INPUT_SHEET8"/>
      <sheetName val="Project_Budget_Worksheet8"/>
      <sheetName val="SANJAY_PAL8"/>
      <sheetName val="P_A_SELVAM8"/>
      <sheetName val="ANSARI_8"/>
      <sheetName val="abdesh_pal8"/>
      <sheetName val="sujay_bagchi8"/>
      <sheetName val="S_K_SINHA_BASU8"/>
      <sheetName val="KRISHNA_PRASAD8"/>
      <sheetName val="BARATH_&amp;_CO8"/>
      <sheetName val="L_B_YADAV8"/>
      <sheetName val="DEEPAK_KUMAR8"/>
      <sheetName val="MUKLAL_YADAV8"/>
      <sheetName val="MADHU_SUDHAN8"/>
      <sheetName val="SAUD_ALAM_8"/>
      <sheetName val="RAMESH_BABU8"/>
      <sheetName val="SAILEN_SARKAR8"/>
      <sheetName val="SANJAY_JENA18"/>
      <sheetName val="upendra_saw_8"/>
      <sheetName val="ALLOK_KUMAR_8"/>
      <sheetName val="except_wiring8"/>
      <sheetName val="BOQ_-II_ph_28"/>
      <sheetName val="STAFFSCHED_7"/>
      <sheetName val="Metso_-_Forth_&amp;_Slurry_11_02_17"/>
      <sheetName val="Fee_Rate_Summary7"/>
      <sheetName val="d-safe_specs7"/>
      <sheetName val="Quote_Sheet7"/>
      <sheetName val="class_&amp;_category7"/>
      <sheetName val="Rein-Final_(Ph_1+Ph2)7"/>
      <sheetName val="Materials_Cost(PCC)7"/>
      <sheetName val="220_11__BS_7"/>
      <sheetName val="SSR_&amp;_NSSR_Market_final7"/>
      <sheetName val="Site_wise_NADs7"/>
      <sheetName val="RA_RCC_F7"/>
      <sheetName val="India_F&amp;S_Template7"/>
      <sheetName val="Stress_Calculation7"/>
      <sheetName val="precast_RC_element7"/>
      <sheetName val="plinth_Beam_+_Stirrups_7"/>
      <sheetName val="GF_COLUMNS7"/>
      <sheetName val="G_F_ROOF_BEAM_7"/>
      <sheetName val="GF_SLAB_STEEL7"/>
      <sheetName val="GF_Lintel7"/>
      <sheetName val="GF_Stair7"/>
      <sheetName val="FF_COLUMNS7"/>
      <sheetName val="F_F__Steel_FINAL_(2)7"/>
      <sheetName val="FF_Lintel7"/>
      <sheetName val="FF_Stair7"/>
      <sheetName val="S_F__Steel_FINAL_7"/>
      <sheetName val="SF_Lintel7"/>
      <sheetName val="SPT_vs_PHI11"/>
      <sheetName val="glass_project_concrete11"/>
      <sheetName val="glass_project_reift11"/>
      <sheetName val="glass_project_indices11"/>
      <sheetName val="SBC-BH_1910"/>
      <sheetName val="Rate_Analysis10"/>
      <sheetName val="Summary_050610"/>
      <sheetName val="Summary_0607-_31_MAR10"/>
      <sheetName val="Civil_Boq9"/>
      <sheetName val="Pile_cap9"/>
      <sheetName val="BH_12-11-10-1310"/>
      <sheetName val="BH_12-11-10-910"/>
      <sheetName val="BH_36-15-3710"/>
      <sheetName val="BH_16-35-25-1710"/>
      <sheetName val="BH_35-25-1710"/>
      <sheetName val="Sheet1_(2)10"/>
      <sheetName val="d-safe_DELUXE9"/>
      <sheetName val="PRECAST_lightconc-II9"/>
      <sheetName val="Legal_Risk_Analysis9"/>
      <sheetName val="Mix_Design9"/>
      <sheetName val="Form_610"/>
      <sheetName val="PointNo_59"/>
      <sheetName val="RCC,Ret__Wall9"/>
      <sheetName val="E_&amp;_R9"/>
      <sheetName val="Break_up_Sheet9"/>
      <sheetName val="TBAL9697_-group_wise__sdpl9"/>
      <sheetName val="Abstract_Sheet9"/>
      <sheetName val="V_O_4_-_PCC_Qty9"/>
      <sheetName val="Fill_this_out_first___9"/>
      <sheetName val="REVISED4A_PROG_PERF-SITE_19"/>
      <sheetName val="BOQ_Direct_selling_cost9"/>
      <sheetName val="BOQ_(2)9"/>
      <sheetName val="CABLE_DATA9"/>
      <sheetName val="Staff_Acco_9"/>
      <sheetName val="Pipe_Supports9"/>
      <sheetName val="final_abstract9"/>
      <sheetName val="Rev_S1_Abstract9"/>
      <sheetName val="Quantity_Abstract9"/>
      <sheetName val="M-Book_for_Conc9"/>
      <sheetName val="M-Book_for_FW9"/>
      <sheetName val="Load_Details-220kV9"/>
      <sheetName val="beam-reinft-IIInd_floor9"/>
      <sheetName val="INPUT_SHEET9"/>
      <sheetName val="Project_Budget_Worksheet9"/>
      <sheetName val="SANJAY_PAL9"/>
      <sheetName val="P_A_SELVAM9"/>
      <sheetName val="ANSARI_9"/>
      <sheetName val="abdesh_pal9"/>
      <sheetName val="sujay_bagchi9"/>
      <sheetName val="S_K_SINHA_BASU9"/>
      <sheetName val="KRISHNA_PRASAD9"/>
      <sheetName val="BARATH_&amp;_CO9"/>
      <sheetName val="L_B_YADAV9"/>
      <sheetName val="DEEPAK_KUMAR9"/>
      <sheetName val="MUKLAL_YADAV9"/>
      <sheetName val="MADHU_SUDHAN9"/>
      <sheetName val="SAUD_ALAM_9"/>
      <sheetName val="RAMESH_BABU9"/>
      <sheetName val="SAILEN_SARKAR9"/>
      <sheetName val="SANJAY_JENA19"/>
      <sheetName val="upendra_saw_9"/>
      <sheetName val="ALLOK_KUMAR_9"/>
      <sheetName val="except_wiring9"/>
      <sheetName val="BOQ_-II_ph_29"/>
      <sheetName val="STAFFSCHED_8"/>
      <sheetName val="Metso_-_Forth_&amp;_Slurry_11_02_18"/>
      <sheetName val="Fee_Rate_Summary8"/>
      <sheetName val="d-safe_specs8"/>
      <sheetName val="Quote_Sheet8"/>
      <sheetName val="class_&amp;_category8"/>
      <sheetName val="Rein-Final_(Ph_1+Ph2)8"/>
      <sheetName val="Materials_Cost(PCC)8"/>
      <sheetName val="220_11__BS_8"/>
      <sheetName val="SSR_&amp;_NSSR_Market_final8"/>
      <sheetName val="Site_wise_NADs8"/>
      <sheetName val="RA_RCC_F8"/>
      <sheetName val="India_F&amp;S_Template8"/>
      <sheetName val="Stress_Calculation8"/>
      <sheetName val="precast_RC_element8"/>
      <sheetName val="plinth_Beam_+_Stirrups_8"/>
      <sheetName val="GF_COLUMNS8"/>
      <sheetName val="G_F_ROOF_BEAM_8"/>
      <sheetName val="GF_SLAB_STEEL8"/>
      <sheetName val="GF_Lintel8"/>
      <sheetName val="GF_Stair8"/>
      <sheetName val="FF_COLUMNS8"/>
      <sheetName val="F_F__Steel_FINAL_(2)8"/>
      <sheetName val="FF_Lintel8"/>
      <sheetName val="FF_Stair8"/>
      <sheetName val="S_F__Steel_FINAL_8"/>
      <sheetName val="SF_Lintel8"/>
      <sheetName val="B@___x005f_x005f_x005f_x005f_x005f_x005f_x005f_x005f_x0"/>
      <sheetName val=" AT-1-220 "/>
      <sheetName val=" BC-220"/>
      <sheetName val="Components"/>
      <sheetName val="DETAILED  BOQ"/>
      <sheetName val="IO List"/>
      <sheetName val="B@__x0000__x0004_@_x0000___$_x0"/>
      <sheetName val="B@__x005f_x005f_x005f_x0000__x0"/>
      <sheetName val="B@___x0004_@___$_"/>
      <sheetName val="FT-05-02Is-_x0000_5y"/>
      <sheetName val="Page 1"/>
      <sheetName val="Page 2"/>
      <sheetName val="Page 3"/>
      <sheetName val="Page 4 Installed"/>
      <sheetName val="Page 4 Required"/>
      <sheetName val="Page 5a"/>
      <sheetName val="Page 5b"/>
      <sheetName val="Page 5c"/>
      <sheetName val="Page 5d"/>
      <sheetName val="Page 5e"/>
      <sheetName val="Page 5f"/>
      <sheetName val="Page 5f (2)"/>
      <sheetName val="Page 6a"/>
      <sheetName val="Page 6b"/>
      <sheetName val="Page 7-1"/>
      <sheetName val="Page 7-2a1-I"/>
      <sheetName val="Page 7-2a1-II"/>
      <sheetName val="Page 7-2a1-III"/>
      <sheetName val="Page 7-2a2"/>
      <sheetName val="Page 7-3"/>
      <sheetName val="Page 7-5a"/>
      <sheetName val="Page 7-5b1"/>
      <sheetName val="Page 7-5b2"/>
      <sheetName val="Page 7-5c"/>
      <sheetName val="Page 7-9a"/>
      <sheetName val="Page 7-9b1"/>
      <sheetName val="Page 7-9b2"/>
      <sheetName val="Page 7-9c"/>
      <sheetName val="Page 7-11a1-I"/>
      <sheetName val="Page 7-11a1-II"/>
      <sheetName val="Page 7-11a1-III"/>
      <sheetName val="Page 7-11a2"/>
      <sheetName val="Page 7-15"/>
      <sheetName val="Page 7-16a"/>
      <sheetName val="Page 7-16b"/>
      <sheetName val="Page 8"/>
      <sheetName val="Macros"/>
      <sheetName val="SPT_vs_PHI17"/>
      <sheetName val="glass_project_concrete17"/>
      <sheetName val="glass_project_reift17"/>
      <sheetName val="glass_project_indices17"/>
      <sheetName val="SBC-BH_1916"/>
      <sheetName val="Rate_Analysis16"/>
      <sheetName val="Summary_050616"/>
      <sheetName val="Summary_0607-_31_MAR16"/>
      <sheetName val="Civil_Boq15"/>
      <sheetName val="Pile_cap15"/>
      <sheetName val="BH_12-11-10-1316"/>
      <sheetName val="BH_12-11-10-916"/>
      <sheetName val="BH_36-15-3716"/>
      <sheetName val="BH_16-35-25-1716"/>
      <sheetName val="BH_35-25-1716"/>
      <sheetName val="Sheet1_(2)16"/>
      <sheetName val="d-safe_DELUXE15"/>
      <sheetName val="PRECAST_lightconc-II15"/>
      <sheetName val="Legal_Risk_Analysis15"/>
      <sheetName val="Mix_Design15"/>
      <sheetName val="Form_616"/>
      <sheetName val="PointNo_515"/>
      <sheetName val="RCC,Ret__Wall15"/>
      <sheetName val="E_&amp;_R15"/>
      <sheetName val="Break_up_Sheet15"/>
      <sheetName val="TBAL9697_-group_wise__sdpl15"/>
      <sheetName val="Abstract_Sheet15"/>
      <sheetName val="V_O_4_-_PCC_Qty15"/>
      <sheetName val="Fill_this_out_first___15"/>
      <sheetName val="REVISED4A_PROG_PERF-SITE_115"/>
      <sheetName val="BOQ_Direct_selling_cost15"/>
      <sheetName val="BOQ_(2)15"/>
      <sheetName val="CABLE_DATA15"/>
      <sheetName val="Staff_Acco_15"/>
      <sheetName val="Pipe_Supports15"/>
      <sheetName val="final_abstract15"/>
      <sheetName val="Rev_S1_Abstract15"/>
      <sheetName val="Quantity_Abstract15"/>
      <sheetName val="M-Book_for_Conc15"/>
      <sheetName val="M-Book_for_FW15"/>
      <sheetName val="Load_Details-220kV15"/>
      <sheetName val="beam-reinft-IIInd_floor15"/>
      <sheetName val="INPUT_SHEET15"/>
      <sheetName val="Project_Budget_Worksheet15"/>
      <sheetName val="SANJAY_PAL15"/>
      <sheetName val="P_A_SELVAM15"/>
      <sheetName val="ANSARI_15"/>
      <sheetName val="abdesh_pal15"/>
      <sheetName val="sujay_bagchi15"/>
      <sheetName val="S_K_SINHA_BASU15"/>
      <sheetName val="KRISHNA_PRASAD15"/>
      <sheetName val="BARATH_&amp;_CO15"/>
      <sheetName val="L_B_YADAV15"/>
      <sheetName val="DEEPAK_KUMAR15"/>
      <sheetName val="MUKLAL_YADAV15"/>
      <sheetName val="MADHU_SUDHAN15"/>
      <sheetName val="SAUD_ALAM_15"/>
      <sheetName val="RAMESH_BABU15"/>
      <sheetName val="SAILEN_SARKAR15"/>
      <sheetName val="SANJAY_JENA115"/>
      <sheetName val="upendra_saw_15"/>
      <sheetName val="ALLOK_KUMAR_15"/>
      <sheetName val="except_wiring15"/>
      <sheetName val="BOQ_-II_ph_215"/>
      <sheetName val="STAFFSCHED_14"/>
      <sheetName val="Metso_-_Forth_&amp;_Slurry_11_02_24"/>
      <sheetName val="Fee_Rate_Summary14"/>
      <sheetName val="d-safe_specs14"/>
      <sheetName val="Quote_Sheet14"/>
      <sheetName val="class_&amp;_category14"/>
      <sheetName val="Rein-Final_(Ph_1+Ph2)14"/>
      <sheetName val="Materials_Cost(PCC)14"/>
      <sheetName val="220_11__BS_14"/>
      <sheetName val="SSR_&amp;_NSSR_Market_final14"/>
      <sheetName val="Site_wise_NADs14"/>
      <sheetName val="RA_RCC_F14"/>
      <sheetName val="India_F&amp;S_Template14"/>
      <sheetName val="Stress_Calculation14"/>
      <sheetName val="precast_RC_element14"/>
      <sheetName val="plinth_Beam_+_Stirrups_14"/>
      <sheetName val="GF_COLUMNS14"/>
      <sheetName val="G_F_ROOF_BEAM_14"/>
      <sheetName val="GF_SLAB_STEEL14"/>
      <sheetName val="GF_Lintel14"/>
      <sheetName val="GF_Stair14"/>
      <sheetName val="FF_COLUMNS14"/>
      <sheetName val="F_F__Steel_FINAL_(2)14"/>
      <sheetName val="FF_Lintel14"/>
      <sheetName val="FF_Stair14"/>
      <sheetName val="S_F__Steel_FINAL_14"/>
      <sheetName val="SF_Lintel14"/>
      <sheetName val="SPT_vs_PHI13"/>
      <sheetName val="glass_project_concrete13"/>
      <sheetName val="glass_project_reift13"/>
      <sheetName val="glass_project_indices13"/>
      <sheetName val="SBC-BH_1912"/>
      <sheetName val="Rate_Analysis12"/>
      <sheetName val="Summary_050612"/>
      <sheetName val="Summary_0607-_31_MAR12"/>
      <sheetName val="Civil_Boq11"/>
      <sheetName val="Pile_cap11"/>
      <sheetName val="BH_12-11-10-1312"/>
      <sheetName val="BH_12-11-10-912"/>
      <sheetName val="BH_36-15-3712"/>
      <sheetName val="BH_16-35-25-1712"/>
      <sheetName val="BH_35-25-1712"/>
      <sheetName val="Sheet1_(2)12"/>
      <sheetName val="d-safe_DELUXE11"/>
      <sheetName val="PRECAST_lightconc-II11"/>
      <sheetName val="Legal_Risk_Analysis11"/>
      <sheetName val="Mix_Design11"/>
      <sheetName val="Form_612"/>
      <sheetName val="PointNo_511"/>
      <sheetName val="RCC,Ret__Wall11"/>
      <sheetName val="E_&amp;_R11"/>
      <sheetName val="Break_up_Sheet11"/>
      <sheetName val="TBAL9697_-group_wise__sdpl11"/>
      <sheetName val="Abstract_Sheet11"/>
      <sheetName val="V_O_4_-_PCC_Qty11"/>
      <sheetName val="Fill_this_out_first___11"/>
      <sheetName val="REVISED4A_PROG_PERF-SITE_111"/>
      <sheetName val="BOQ_Direct_selling_cost11"/>
      <sheetName val="BOQ_(2)11"/>
      <sheetName val="CABLE_DATA11"/>
      <sheetName val="Staff_Acco_11"/>
      <sheetName val="Pipe_Supports11"/>
      <sheetName val="final_abstract11"/>
      <sheetName val="Rev_S1_Abstract11"/>
      <sheetName val="Quantity_Abstract11"/>
      <sheetName val="M-Book_for_Conc11"/>
      <sheetName val="M-Book_for_FW11"/>
      <sheetName val="Load_Details-220kV11"/>
      <sheetName val="beam-reinft-IIInd_floor11"/>
      <sheetName val="INPUT_SHEET11"/>
      <sheetName val="Project_Budget_Worksheet11"/>
      <sheetName val="SANJAY_PAL11"/>
      <sheetName val="P_A_SELVAM11"/>
      <sheetName val="ANSARI_11"/>
      <sheetName val="abdesh_pal11"/>
      <sheetName val="sujay_bagchi11"/>
      <sheetName val="S_K_SINHA_BASU11"/>
      <sheetName val="KRISHNA_PRASAD11"/>
      <sheetName val="BARATH_&amp;_CO11"/>
      <sheetName val="L_B_YADAV11"/>
      <sheetName val="DEEPAK_KUMAR11"/>
      <sheetName val="MUKLAL_YADAV11"/>
      <sheetName val="MADHU_SUDHAN11"/>
      <sheetName val="SAUD_ALAM_11"/>
      <sheetName val="RAMESH_BABU11"/>
      <sheetName val="SAILEN_SARKAR11"/>
      <sheetName val="SANJAY_JENA111"/>
      <sheetName val="upendra_saw_11"/>
      <sheetName val="ALLOK_KUMAR_11"/>
      <sheetName val="except_wiring11"/>
      <sheetName val="BOQ_-II_ph_211"/>
      <sheetName val="STAFFSCHED_10"/>
      <sheetName val="Metso_-_Forth_&amp;_Slurry_11_02_20"/>
      <sheetName val="Fee_Rate_Summary10"/>
      <sheetName val="d-safe_specs10"/>
      <sheetName val="Quote_Sheet10"/>
      <sheetName val="class_&amp;_category10"/>
      <sheetName val="Rein-Final_(Ph_1+Ph2)10"/>
      <sheetName val="Materials_Cost(PCC)10"/>
      <sheetName val="220_11__BS_10"/>
      <sheetName val="SSR_&amp;_NSSR_Market_final10"/>
      <sheetName val="Site_wise_NADs10"/>
      <sheetName val="RA_RCC_F10"/>
      <sheetName val="India_F&amp;S_Template10"/>
      <sheetName val="Stress_Calculation10"/>
      <sheetName val="precast_RC_element10"/>
      <sheetName val="plinth_Beam_+_Stirrups_10"/>
      <sheetName val="GF_COLUMNS10"/>
      <sheetName val="G_F_ROOF_BEAM_10"/>
      <sheetName val="GF_SLAB_STEEL10"/>
      <sheetName val="GF_Lintel10"/>
      <sheetName val="GF_Stair10"/>
      <sheetName val="FF_COLUMNS10"/>
      <sheetName val="F_F__Steel_FINAL_(2)10"/>
      <sheetName val="FF_Lintel10"/>
      <sheetName val="FF_Stair10"/>
      <sheetName val="S_F__Steel_FINAL_10"/>
      <sheetName val="SF_Lintel10"/>
      <sheetName val="SPT_vs_PHI12"/>
      <sheetName val="glass_project_concrete12"/>
      <sheetName val="glass_project_reift12"/>
      <sheetName val="glass_project_indices12"/>
      <sheetName val="SBC-BH_1911"/>
      <sheetName val="Rate_Analysis11"/>
      <sheetName val="Summary_050611"/>
      <sheetName val="Summary_0607-_31_MAR11"/>
      <sheetName val="Civil_Boq10"/>
      <sheetName val="Pile_cap10"/>
      <sheetName val="BH_12-11-10-1311"/>
      <sheetName val="BH_12-11-10-911"/>
      <sheetName val="BH_36-15-3711"/>
      <sheetName val="BH_16-35-25-1711"/>
      <sheetName val="BH_35-25-1711"/>
      <sheetName val="Sheet1_(2)11"/>
      <sheetName val="d-safe_DELUXE10"/>
      <sheetName val="PRECAST_lightconc-II10"/>
      <sheetName val="Legal_Risk_Analysis10"/>
      <sheetName val="Mix_Design10"/>
      <sheetName val="Form_611"/>
      <sheetName val="PointNo_510"/>
      <sheetName val="RCC,Ret__Wall10"/>
      <sheetName val="E_&amp;_R10"/>
      <sheetName val="Break_up_Sheet10"/>
      <sheetName val="TBAL9697_-group_wise__sdpl10"/>
      <sheetName val="Abstract_Sheet10"/>
      <sheetName val="V_O_4_-_PCC_Qty10"/>
      <sheetName val="Fill_this_out_first___10"/>
      <sheetName val="REVISED4A_PROG_PERF-SITE_110"/>
      <sheetName val="BOQ_Direct_selling_cost10"/>
      <sheetName val="BOQ_(2)10"/>
      <sheetName val="CABLE_DATA10"/>
      <sheetName val="Staff_Acco_10"/>
      <sheetName val="Pipe_Supports10"/>
      <sheetName val="final_abstract10"/>
      <sheetName val="Rev_S1_Abstract10"/>
      <sheetName val="Quantity_Abstract10"/>
      <sheetName val="M-Book_for_Conc10"/>
      <sheetName val="M-Book_for_FW10"/>
      <sheetName val="Load_Details-220kV10"/>
      <sheetName val="beam-reinft-IIInd_floor10"/>
      <sheetName val="INPUT_SHEET10"/>
      <sheetName val="Project_Budget_Worksheet10"/>
      <sheetName val="SANJAY_PAL10"/>
      <sheetName val="P_A_SELVAM10"/>
      <sheetName val="ANSARI_10"/>
      <sheetName val="abdesh_pal10"/>
      <sheetName val="sujay_bagchi10"/>
      <sheetName val="S_K_SINHA_BASU10"/>
      <sheetName val="KRISHNA_PRASAD10"/>
      <sheetName val="BARATH_&amp;_CO10"/>
      <sheetName val="L_B_YADAV10"/>
      <sheetName val="DEEPAK_KUMAR10"/>
      <sheetName val="MUKLAL_YADAV10"/>
      <sheetName val="MADHU_SUDHAN10"/>
      <sheetName val="SAUD_ALAM_10"/>
      <sheetName val="RAMESH_BABU10"/>
      <sheetName val="SAILEN_SARKAR10"/>
      <sheetName val="SANJAY_JENA110"/>
      <sheetName val="upendra_saw_10"/>
      <sheetName val="ALLOK_KUMAR_10"/>
      <sheetName val="except_wiring10"/>
      <sheetName val="BOQ_-II_ph_210"/>
      <sheetName val="STAFFSCHED_9"/>
      <sheetName val="Metso_-_Forth_&amp;_Slurry_11_02_19"/>
      <sheetName val="Fee_Rate_Summary9"/>
      <sheetName val="d-safe_specs9"/>
      <sheetName val="Quote_Sheet9"/>
      <sheetName val="class_&amp;_category9"/>
      <sheetName val="Rein-Final_(Ph_1+Ph2)9"/>
      <sheetName val="Materials_Cost(PCC)9"/>
      <sheetName val="220_11__BS_9"/>
      <sheetName val="SSR_&amp;_NSSR_Market_final9"/>
      <sheetName val="Site_wise_NADs9"/>
      <sheetName val="RA_RCC_F9"/>
      <sheetName val="India_F&amp;S_Template9"/>
      <sheetName val="Stress_Calculation9"/>
      <sheetName val="precast_RC_element9"/>
      <sheetName val="plinth_Beam_+_Stirrups_9"/>
      <sheetName val="GF_COLUMNS9"/>
      <sheetName val="G_F_ROOF_BEAM_9"/>
      <sheetName val="GF_SLAB_STEEL9"/>
      <sheetName val="GF_Lintel9"/>
      <sheetName val="GF_Stair9"/>
      <sheetName val="FF_COLUMNS9"/>
      <sheetName val="F_F__Steel_FINAL_(2)9"/>
      <sheetName val="FF_Lintel9"/>
      <sheetName val="FF_Stair9"/>
      <sheetName val="S_F__Steel_FINAL_9"/>
      <sheetName val="SF_Lintel9"/>
      <sheetName val="SPT_vs_PHI14"/>
      <sheetName val="glass_project_concrete14"/>
      <sheetName val="glass_project_reift14"/>
      <sheetName val="glass_project_indices14"/>
      <sheetName val="SBC-BH_1913"/>
      <sheetName val="Rate_Analysis13"/>
      <sheetName val="Summary_050613"/>
      <sheetName val="Summary_0607-_31_MAR13"/>
      <sheetName val="Civil_Boq12"/>
      <sheetName val="Pile_cap12"/>
      <sheetName val="BH_12-11-10-1313"/>
      <sheetName val="BH_12-11-10-913"/>
      <sheetName val="BH_36-15-3713"/>
      <sheetName val="BH_16-35-25-1713"/>
      <sheetName val="BH_35-25-1713"/>
      <sheetName val="Sheet1_(2)13"/>
      <sheetName val="d-safe_DELUXE12"/>
      <sheetName val="PRECAST_lightconc-II12"/>
      <sheetName val="Legal_Risk_Analysis12"/>
      <sheetName val="Mix_Design12"/>
      <sheetName val="Form_613"/>
      <sheetName val="PointNo_512"/>
      <sheetName val="RCC,Ret__Wall12"/>
      <sheetName val="E_&amp;_R12"/>
      <sheetName val="Break_up_Sheet12"/>
      <sheetName val="TBAL9697_-group_wise__sdpl12"/>
      <sheetName val="Abstract_Sheet12"/>
      <sheetName val="V_O_4_-_PCC_Qty12"/>
      <sheetName val="Fill_this_out_first___12"/>
      <sheetName val="REVISED4A_PROG_PERF-SITE_112"/>
      <sheetName val="BOQ_Direct_selling_cost12"/>
      <sheetName val="BOQ_(2)12"/>
      <sheetName val="CABLE_DATA12"/>
      <sheetName val="Staff_Acco_12"/>
      <sheetName val="Pipe_Supports12"/>
      <sheetName val="final_abstract12"/>
      <sheetName val="Rev_S1_Abstract12"/>
      <sheetName val="Quantity_Abstract12"/>
      <sheetName val="M-Book_for_Conc12"/>
      <sheetName val="M-Book_for_FW12"/>
      <sheetName val="Load_Details-220kV12"/>
      <sheetName val="beam-reinft-IIInd_floor12"/>
      <sheetName val="INPUT_SHEET12"/>
      <sheetName val="Project_Budget_Worksheet12"/>
      <sheetName val="SANJAY_PAL12"/>
      <sheetName val="P_A_SELVAM12"/>
      <sheetName val="ANSARI_12"/>
      <sheetName val="abdesh_pal12"/>
      <sheetName val="sujay_bagchi12"/>
      <sheetName val="S_K_SINHA_BASU12"/>
      <sheetName val="KRISHNA_PRASAD12"/>
      <sheetName val="BARATH_&amp;_CO12"/>
      <sheetName val="L_B_YADAV12"/>
      <sheetName val="DEEPAK_KUMAR12"/>
      <sheetName val="MUKLAL_YADAV12"/>
      <sheetName val="MADHU_SUDHAN12"/>
      <sheetName val="SAUD_ALAM_12"/>
      <sheetName val="RAMESH_BABU12"/>
      <sheetName val="SAILEN_SARKAR12"/>
      <sheetName val="SANJAY_JENA112"/>
      <sheetName val="upendra_saw_12"/>
      <sheetName val="ALLOK_KUMAR_12"/>
      <sheetName val="except_wiring12"/>
      <sheetName val="BOQ_-II_ph_212"/>
      <sheetName val="STAFFSCHED_11"/>
      <sheetName val="Metso_-_Forth_&amp;_Slurry_11_02_21"/>
      <sheetName val="Fee_Rate_Summary11"/>
      <sheetName val="d-safe_specs11"/>
      <sheetName val="Quote_Sheet11"/>
      <sheetName val="class_&amp;_category11"/>
      <sheetName val="Rein-Final_(Ph_1+Ph2)11"/>
      <sheetName val="Materials_Cost(PCC)11"/>
      <sheetName val="220_11__BS_11"/>
      <sheetName val="SSR_&amp;_NSSR_Market_final11"/>
      <sheetName val="Site_wise_NADs11"/>
      <sheetName val="RA_RCC_F11"/>
      <sheetName val="India_F&amp;S_Template11"/>
      <sheetName val="Stress_Calculation11"/>
      <sheetName val="precast_RC_element11"/>
      <sheetName val="plinth_Beam_+_Stirrups_11"/>
      <sheetName val="GF_COLUMNS11"/>
      <sheetName val="G_F_ROOF_BEAM_11"/>
      <sheetName val="GF_SLAB_STEEL11"/>
      <sheetName val="GF_Lintel11"/>
      <sheetName val="GF_Stair11"/>
      <sheetName val="FF_COLUMNS11"/>
      <sheetName val="F_F__Steel_FINAL_(2)11"/>
      <sheetName val="FF_Lintel11"/>
      <sheetName val="FF_Stair11"/>
      <sheetName val="S_F__Steel_FINAL_11"/>
      <sheetName val="SF_Lintel11"/>
      <sheetName val="SPT_vs_PHI15"/>
      <sheetName val="glass_project_concrete15"/>
      <sheetName val="glass_project_reift15"/>
      <sheetName val="glass_project_indices15"/>
      <sheetName val="SBC-BH_1914"/>
      <sheetName val="Rate_Analysis14"/>
      <sheetName val="Summary_050614"/>
      <sheetName val="Summary_0607-_31_MAR14"/>
      <sheetName val="Civil_Boq13"/>
      <sheetName val="Pile_cap13"/>
      <sheetName val="BH_12-11-10-1314"/>
      <sheetName val="BH_12-11-10-914"/>
      <sheetName val="BH_36-15-3714"/>
      <sheetName val="BH_16-35-25-1714"/>
      <sheetName val="BH_35-25-1714"/>
      <sheetName val="Sheet1_(2)14"/>
      <sheetName val="d-safe_DELUXE13"/>
      <sheetName val="PRECAST_lightconc-II13"/>
      <sheetName val="Legal_Risk_Analysis13"/>
      <sheetName val="Mix_Design13"/>
      <sheetName val="Form_614"/>
      <sheetName val="PointNo_513"/>
      <sheetName val="RCC,Ret__Wall13"/>
      <sheetName val="E_&amp;_R13"/>
      <sheetName val="Break_up_Sheet13"/>
      <sheetName val="TBAL9697_-group_wise__sdpl13"/>
      <sheetName val="Abstract_Sheet13"/>
      <sheetName val="V_O_4_-_PCC_Qty13"/>
      <sheetName val="Fill_this_out_first___13"/>
      <sheetName val="REVISED4A_PROG_PERF-SITE_113"/>
      <sheetName val="BOQ_Direct_selling_cost13"/>
      <sheetName val="BOQ_(2)13"/>
      <sheetName val="CABLE_DATA13"/>
      <sheetName val="Staff_Acco_13"/>
      <sheetName val="Pipe_Supports13"/>
      <sheetName val="final_abstract13"/>
      <sheetName val="Rev_S1_Abstract13"/>
      <sheetName val="Quantity_Abstract13"/>
      <sheetName val="M-Book_for_Conc13"/>
      <sheetName val="M-Book_for_FW13"/>
      <sheetName val="Load_Details-220kV13"/>
      <sheetName val="beam-reinft-IIInd_floor13"/>
      <sheetName val="INPUT_SHEET13"/>
      <sheetName val="Project_Budget_Worksheet13"/>
      <sheetName val="SANJAY_PAL13"/>
      <sheetName val="P_A_SELVAM13"/>
      <sheetName val="ANSARI_13"/>
      <sheetName val="abdesh_pal13"/>
      <sheetName val="sujay_bagchi13"/>
      <sheetName val="S_K_SINHA_BASU13"/>
      <sheetName val="KRISHNA_PRASAD13"/>
      <sheetName val="BARATH_&amp;_CO13"/>
      <sheetName val="L_B_YADAV13"/>
      <sheetName val="DEEPAK_KUMAR13"/>
      <sheetName val="MUKLAL_YADAV13"/>
      <sheetName val="MADHU_SUDHAN13"/>
      <sheetName val="SAUD_ALAM_13"/>
      <sheetName val="RAMESH_BABU13"/>
      <sheetName val="SAILEN_SARKAR13"/>
      <sheetName val="SANJAY_JENA113"/>
      <sheetName val="upendra_saw_13"/>
      <sheetName val="ALLOK_KUMAR_13"/>
      <sheetName val="except_wiring13"/>
      <sheetName val="BOQ_-II_ph_213"/>
      <sheetName val="STAFFSCHED_12"/>
      <sheetName val="Metso_-_Forth_&amp;_Slurry_11_02_22"/>
      <sheetName val="Fee_Rate_Summary12"/>
      <sheetName val="d-safe_specs12"/>
      <sheetName val="Quote_Sheet12"/>
      <sheetName val="class_&amp;_category12"/>
      <sheetName val="Rein-Final_(Ph_1+Ph2)12"/>
      <sheetName val="Materials_Cost(PCC)12"/>
      <sheetName val="220_11__BS_12"/>
      <sheetName val="SSR_&amp;_NSSR_Market_final12"/>
      <sheetName val="Site_wise_NADs12"/>
      <sheetName val="RA_RCC_F12"/>
      <sheetName val="India_F&amp;S_Template12"/>
      <sheetName val="Stress_Calculation12"/>
      <sheetName val="precast_RC_element12"/>
      <sheetName val="plinth_Beam_+_Stirrups_12"/>
      <sheetName val="GF_COLUMNS12"/>
      <sheetName val="G_F_ROOF_BEAM_12"/>
      <sheetName val="GF_SLAB_STEEL12"/>
      <sheetName val="GF_Lintel12"/>
      <sheetName val="GF_Stair12"/>
      <sheetName val="FF_COLUMNS12"/>
      <sheetName val="F_F__Steel_FINAL_(2)12"/>
      <sheetName val="FF_Lintel12"/>
      <sheetName val="FF_Stair12"/>
      <sheetName val="S_F__Steel_FINAL_12"/>
      <sheetName val="SF_Lintel12"/>
      <sheetName val="SPT_vs_PHI16"/>
      <sheetName val="glass_project_concrete16"/>
      <sheetName val="glass_project_reift16"/>
      <sheetName val="glass_project_indices16"/>
      <sheetName val="SBC-BH_1915"/>
      <sheetName val="Rate_Analysis15"/>
      <sheetName val="Summary_050615"/>
      <sheetName val="Summary_0607-_31_MAR15"/>
      <sheetName val="Civil_Boq14"/>
      <sheetName val="Pile_cap14"/>
      <sheetName val="BH_12-11-10-1315"/>
      <sheetName val="BH_12-11-10-915"/>
      <sheetName val="BH_36-15-3715"/>
      <sheetName val="BH_16-35-25-1715"/>
      <sheetName val="BH_35-25-1715"/>
      <sheetName val="Sheet1_(2)15"/>
      <sheetName val="d-safe_DELUXE14"/>
      <sheetName val="PRECAST_lightconc-II14"/>
      <sheetName val="Legal_Risk_Analysis14"/>
      <sheetName val="Mix_Design14"/>
      <sheetName val="Form_615"/>
      <sheetName val="PointNo_514"/>
      <sheetName val="RCC,Ret__Wall14"/>
      <sheetName val="E_&amp;_R14"/>
      <sheetName val="Break_up_Sheet14"/>
      <sheetName val="TBAL9697_-group_wise__sdpl14"/>
      <sheetName val="Abstract_Sheet14"/>
      <sheetName val="V_O_4_-_PCC_Qty14"/>
      <sheetName val="Fill_this_out_first___14"/>
      <sheetName val="REVISED4A_PROG_PERF-SITE_114"/>
      <sheetName val="BOQ_Direct_selling_cost14"/>
      <sheetName val="BOQ_(2)14"/>
      <sheetName val="CABLE_DATA14"/>
      <sheetName val="Staff_Acco_14"/>
      <sheetName val="Pipe_Supports14"/>
      <sheetName val="final_abstract14"/>
      <sheetName val="Rev_S1_Abstract14"/>
      <sheetName val="Quantity_Abstract14"/>
      <sheetName val="M-Book_for_Conc14"/>
      <sheetName val="M-Book_for_FW14"/>
      <sheetName val="Load_Details-220kV14"/>
      <sheetName val="beam-reinft-IIInd_floor14"/>
      <sheetName val="INPUT_SHEET14"/>
      <sheetName val="Project_Budget_Worksheet14"/>
      <sheetName val="SANJAY_PAL14"/>
      <sheetName val="P_A_SELVAM14"/>
      <sheetName val="ANSARI_14"/>
      <sheetName val="abdesh_pal14"/>
      <sheetName val="sujay_bagchi14"/>
      <sheetName val="S_K_SINHA_BASU14"/>
      <sheetName val="KRISHNA_PRASAD14"/>
      <sheetName val="BARATH_&amp;_CO14"/>
      <sheetName val="L_B_YADAV14"/>
      <sheetName val="DEEPAK_KUMAR14"/>
      <sheetName val="MUKLAL_YADAV14"/>
      <sheetName val="MADHU_SUDHAN14"/>
      <sheetName val="SAUD_ALAM_14"/>
      <sheetName val="RAMESH_BABU14"/>
      <sheetName val="SAILEN_SARKAR14"/>
      <sheetName val="SANJAY_JENA114"/>
      <sheetName val="upendra_saw_14"/>
      <sheetName val="ALLOK_KUMAR_14"/>
      <sheetName val="except_wiring14"/>
      <sheetName val="BOQ_-II_ph_214"/>
      <sheetName val="STAFFSCHED_13"/>
      <sheetName val="Metso_-_Forth_&amp;_Slurry_11_02_23"/>
      <sheetName val="Fee_Rate_Summary13"/>
      <sheetName val="d-safe_specs13"/>
      <sheetName val="Quote_Sheet13"/>
      <sheetName val="class_&amp;_category13"/>
      <sheetName val="Rein-Final_(Ph_1+Ph2)13"/>
      <sheetName val="Materials_Cost(PCC)13"/>
      <sheetName val="220_11__BS_13"/>
      <sheetName val="SSR_&amp;_NSSR_Market_final13"/>
      <sheetName val="Site_wise_NADs13"/>
      <sheetName val="RA_RCC_F13"/>
      <sheetName val="India_F&amp;S_Template13"/>
      <sheetName val="Stress_Calculation13"/>
      <sheetName val="precast_RC_element13"/>
      <sheetName val="plinth_Beam_+_Stirrups_13"/>
      <sheetName val="GF_COLUMNS13"/>
      <sheetName val="G_F_ROOF_BEAM_13"/>
      <sheetName val="GF_SLAB_STEEL13"/>
      <sheetName val="GF_Lintel13"/>
      <sheetName val="GF_Stair13"/>
      <sheetName val="FF_COLUMNS13"/>
      <sheetName val="F_F__Steel_FINAL_(2)13"/>
      <sheetName val="FF_Lintel13"/>
      <sheetName val="FF_Stair13"/>
      <sheetName val="S_F__Steel_FINAL_13"/>
      <sheetName val="SF_Lintel13"/>
      <sheetName val="SPT_vs_PHI23"/>
      <sheetName val="glass_project_concrete23"/>
      <sheetName val="glass_project_reift23"/>
      <sheetName val="glass_project_indices23"/>
      <sheetName val="SBC-BH_1922"/>
      <sheetName val="Rate_Analysis22"/>
      <sheetName val="Summary_050622"/>
      <sheetName val="Summary_0607-_31_MAR22"/>
      <sheetName val="Civil_Boq21"/>
      <sheetName val="Pile_cap21"/>
      <sheetName val="BH_12-11-10-1322"/>
      <sheetName val="BH_12-11-10-922"/>
      <sheetName val="BH_36-15-3722"/>
      <sheetName val="BH_16-35-25-1722"/>
      <sheetName val="BH_35-25-1722"/>
      <sheetName val="Sheet1_(2)22"/>
      <sheetName val="d-safe_DELUXE21"/>
      <sheetName val="PRECAST_lightconc-II21"/>
      <sheetName val="Legal_Risk_Analysis21"/>
      <sheetName val="Mix_Design21"/>
      <sheetName val="Form_622"/>
      <sheetName val="PointNo_521"/>
      <sheetName val="RCC,Ret__Wall21"/>
      <sheetName val="E_&amp;_R21"/>
      <sheetName val="Break_up_Sheet21"/>
      <sheetName val="TBAL9697_-group_wise__sdpl21"/>
      <sheetName val="Abstract_Sheet21"/>
      <sheetName val="V_O_4_-_PCC_Qty21"/>
      <sheetName val="Fill_this_out_first___21"/>
      <sheetName val="REVISED4A_PROG_PERF-SITE_121"/>
      <sheetName val="BOQ_Direct_selling_cost21"/>
      <sheetName val="BOQ_(2)21"/>
      <sheetName val="CABLE_DATA21"/>
      <sheetName val="Staff_Acco_21"/>
      <sheetName val="Pipe_Supports21"/>
      <sheetName val="final_abstract21"/>
      <sheetName val="Rev_S1_Abstract21"/>
      <sheetName val="Quantity_Abstract21"/>
      <sheetName val="M-Book_for_Conc21"/>
      <sheetName val="M-Book_for_FW21"/>
      <sheetName val="Load_Details-220kV21"/>
      <sheetName val="beam-reinft-IIInd_floor21"/>
      <sheetName val="INPUT_SHEET21"/>
      <sheetName val="Project_Budget_Worksheet21"/>
      <sheetName val="SANJAY_PAL21"/>
      <sheetName val="P_A_SELVAM21"/>
      <sheetName val="ANSARI_21"/>
      <sheetName val="abdesh_pal21"/>
      <sheetName val="sujay_bagchi21"/>
      <sheetName val="S_K_SINHA_BASU21"/>
      <sheetName val="KRISHNA_PRASAD21"/>
      <sheetName val="BARATH_&amp;_CO21"/>
      <sheetName val="L_B_YADAV21"/>
      <sheetName val="DEEPAK_KUMAR21"/>
      <sheetName val="MUKLAL_YADAV21"/>
      <sheetName val="MADHU_SUDHAN21"/>
      <sheetName val="SAUD_ALAM_21"/>
      <sheetName val="RAMESH_BABU21"/>
      <sheetName val="SAILEN_SARKAR21"/>
      <sheetName val="SANJAY_JENA121"/>
      <sheetName val="upendra_saw_21"/>
      <sheetName val="ALLOK_KUMAR_21"/>
      <sheetName val="except_wiring21"/>
      <sheetName val="BOQ_-II_ph_221"/>
      <sheetName val="STAFFSCHED_20"/>
      <sheetName val="Metso_-_Forth_&amp;_Slurry_11_02_30"/>
      <sheetName val="Fee_Rate_Summary20"/>
      <sheetName val="d-safe_specs20"/>
      <sheetName val="Quote_Sheet20"/>
      <sheetName val="class_&amp;_category20"/>
      <sheetName val="Rein-Final_(Ph_1+Ph2)20"/>
      <sheetName val="Materials_Cost(PCC)20"/>
      <sheetName val="220_11__BS_20"/>
      <sheetName val="SSR_&amp;_NSSR_Market_final20"/>
      <sheetName val="Site_wise_NADs20"/>
      <sheetName val="RA_RCC_F20"/>
      <sheetName val="India_F&amp;S_Template20"/>
      <sheetName val="Stress_Calculation20"/>
      <sheetName val="precast_RC_element20"/>
      <sheetName val="plinth_Beam_+_Stirrups_20"/>
      <sheetName val="GF_COLUMNS20"/>
      <sheetName val="G_F_ROOF_BEAM_20"/>
      <sheetName val="GF_SLAB_STEEL20"/>
      <sheetName val="GF_Lintel20"/>
      <sheetName val="GF_Stair20"/>
      <sheetName val="FF_COLUMNS20"/>
      <sheetName val="F_F__Steel_FINAL_(2)20"/>
      <sheetName val="FF_Lintel20"/>
      <sheetName val="FF_Stair20"/>
      <sheetName val="S_F__Steel_FINAL_20"/>
      <sheetName val="SF_Lintel20"/>
      <sheetName val="SPT_vs_PHI18"/>
      <sheetName val="glass_project_concrete18"/>
      <sheetName val="glass_project_reift18"/>
      <sheetName val="glass_project_indices18"/>
      <sheetName val="SBC-BH_1917"/>
      <sheetName val="Rate_Analysis17"/>
      <sheetName val="Summary_050617"/>
      <sheetName val="Summary_0607-_31_MAR17"/>
      <sheetName val="Civil_Boq16"/>
      <sheetName val="Pile_cap16"/>
      <sheetName val="BH_12-11-10-1317"/>
      <sheetName val="BH_12-11-10-917"/>
      <sheetName val="BH_36-15-3717"/>
      <sheetName val="BH_16-35-25-1717"/>
      <sheetName val="BH_35-25-1717"/>
      <sheetName val="Sheet1_(2)17"/>
      <sheetName val="d-safe_DELUXE16"/>
      <sheetName val="PRECAST_lightconc-II16"/>
      <sheetName val="Legal_Risk_Analysis16"/>
      <sheetName val="Mix_Design16"/>
      <sheetName val="Form_617"/>
      <sheetName val="PointNo_516"/>
      <sheetName val="RCC,Ret__Wall16"/>
      <sheetName val="E_&amp;_R16"/>
      <sheetName val="Break_up_Sheet16"/>
      <sheetName val="TBAL9697_-group_wise__sdpl16"/>
      <sheetName val="Abstract_Sheet16"/>
      <sheetName val="V_O_4_-_PCC_Qty16"/>
      <sheetName val="Fill_this_out_first___16"/>
      <sheetName val="REVISED4A_PROG_PERF-SITE_116"/>
      <sheetName val="BOQ_Direct_selling_cost16"/>
      <sheetName val="BOQ_(2)16"/>
      <sheetName val="CABLE_DATA16"/>
      <sheetName val="Staff_Acco_16"/>
      <sheetName val="Pipe_Supports16"/>
      <sheetName val="final_abstract16"/>
      <sheetName val="Rev_S1_Abstract16"/>
      <sheetName val="Quantity_Abstract16"/>
      <sheetName val="M-Book_for_Conc16"/>
      <sheetName val="M-Book_for_FW16"/>
      <sheetName val="Load_Details-220kV16"/>
      <sheetName val="beam-reinft-IIInd_floor16"/>
      <sheetName val="INPUT_SHEET16"/>
      <sheetName val="Project_Budget_Worksheet16"/>
      <sheetName val="SANJAY_PAL16"/>
      <sheetName val="P_A_SELVAM16"/>
      <sheetName val="ANSARI_16"/>
      <sheetName val="abdesh_pal16"/>
      <sheetName val="sujay_bagchi16"/>
      <sheetName val="S_K_SINHA_BASU16"/>
      <sheetName val="KRISHNA_PRASAD16"/>
      <sheetName val="BARATH_&amp;_CO16"/>
      <sheetName val="L_B_YADAV16"/>
      <sheetName val="DEEPAK_KUMAR16"/>
      <sheetName val="MUKLAL_YADAV16"/>
      <sheetName val="MADHU_SUDHAN16"/>
      <sheetName val="SAUD_ALAM_16"/>
      <sheetName val="RAMESH_BABU16"/>
      <sheetName val="SAILEN_SARKAR16"/>
      <sheetName val="SANJAY_JENA116"/>
      <sheetName val="upendra_saw_16"/>
      <sheetName val="ALLOK_KUMAR_16"/>
      <sheetName val="except_wiring16"/>
      <sheetName val="BOQ_-II_ph_216"/>
      <sheetName val="STAFFSCHED_15"/>
      <sheetName val="Metso_-_Forth_&amp;_Slurry_11_02_25"/>
      <sheetName val="Fee_Rate_Summary15"/>
      <sheetName val="d-safe_specs15"/>
      <sheetName val="Quote_Sheet15"/>
      <sheetName val="class_&amp;_category15"/>
      <sheetName val="Rein-Final_(Ph_1+Ph2)15"/>
      <sheetName val="Materials_Cost(PCC)15"/>
      <sheetName val="220_11__BS_15"/>
      <sheetName val="SSR_&amp;_NSSR_Market_final15"/>
      <sheetName val="Site_wise_NADs15"/>
      <sheetName val="RA_RCC_F15"/>
      <sheetName val="India_F&amp;S_Template15"/>
      <sheetName val="Stress_Calculation15"/>
      <sheetName val="precast_RC_element15"/>
      <sheetName val="plinth_Beam_+_Stirrups_15"/>
      <sheetName val="GF_COLUMNS15"/>
      <sheetName val="G_F_ROOF_BEAM_15"/>
      <sheetName val="GF_SLAB_STEEL15"/>
      <sheetName val="GF_Lintel15"/>
      <sheetName val="GF_Stair15"/>
      <sheetName val="FF_COLUMNS15"/>
      <sheetName val="F_F__Steel_FINAL_(2)15"/>
      <sheetName val="FF_Lintel15"/>
      <sheetName val="FF_Stair15"/>
      <sheetName val="S_F__Steel_FINAL_15"/>
      <sheetName val="SF_Lintel15"/>
      <sheetName val="SPT_vs_PHI19"/>
      <sheetName val="glass_project_concrete19"/>
      <sheetName val="glass_project_reift19"/>
      <sheetName val="glass_project_indices19"/>
      <sheetName val="SBC-BH_1918"/>
      <sheetName val="Rate_Analysis18"/>
      <sheetName val="Summary_050618"/>
      <sheetName val="Summary_0607-_31_MAR18"/>
      <sheetName val="Civil_Boq17"/>
      <sheetName val="Pile_cap17"/>
      <sheetName val="BH_12-11-10-1318"/>
      <sheetName val="BH_12-11-10-918"/>
      <sheetName val="BH_36-15-3718"/>
      <sheetName val="BH_16-35-25-1718"/>
      <sheetName val="BH_35-25-1718"/>
      <sheetName val="Sheet1_(2)18"/>
      <sheetName val="d-safe_DELUXE17"/>
      <sheetName val="PRECAST_lightconc-II17"/>
      <sheetName val="Legal_Risk_Analysis17"/>
      <sheetName val="Mix_Design17"/>
      <sheetName val="Form_618"/>
      <sheetName val="PointNo_517"/>
      <sheetName val="RCC,Ret__Wall17"/>
      <sheetName val="E_&amp;_R17"/>
      <sheetName val="Break_up_Sheet17"/>
      <sheetName val="TBAL9697_-group_wise__sdpl17"/>
      <sheetName val="Abstract_Sheet17"/>
      <sheetName val="V_O_4_-_PCC_Qty17"/>
      <sheetName val="Fill_this_out_first___17"/>
      <sheetName val="REVISED4A_PROG_PERF-SITE_117"/>
      <sheetName val="BOQ_Direct_selling_cost17"/>
      <sheetName val="BOQ_(2)17"/>
      <sheetName val="CABLE_DATA17"/>
      <sheetName val="Staff_Acco_17"/>
      <sheetName val="Pipe_Supports17"/>
      <sheetName val="final_abstract17"/>
      <sheetName val="Rev_S1_Abstract17"/>
      <sheetName val="Quantity_Abstract17"/>
      <sheetName val="M-Book_for_Conc17"/>
      <sheetName val="M-Book_for_FW17"/>
      <sheetName val="Load_Details-220kV17"/>
      <sheetName val="beam-reinft-IIInd_floor17"/>
      <sheetName val="INPUT_SHEET17"/>
      <sheetName val="Project_Budget_Worksheet17"/>
      <sheetName val="SANJAY_PAL17"/>
      <sheetName val="P_A_SELVAM17"/>
      <sheetName val="ANSARI_17"/>
      <sheetName val="abdesh_pal17"/>
      <sheetName val="sujay_bagchi17"/>
      <sheetName val="S_K_SINHA_BASU17"/>
      <sheetName val="KRISHNA_PRASAD17"/>
      <sheetName val="BARATH_&amp;_CO17"/>
      <sheetName val="L_B_YADAV17"/>
      <sheetName val="DEEPAK_KUMAR17"/>
      <sheetName val="MUKLAL_YADAV17"/>
      <sheetName val="MADHU_SUDHAN17"/>
      <sheetName val="SAUD_ALAM_17"/>
      <sheetName val="RAMESH_BABU17"/>
      <sheetName val="SAILEN_SARKAR17"/>
      <sheetName val="SANJAY_JENA117"/>
      <sheetName val="upendra_saw_17"/>
      <sheetName val="ALLOK_KUMAR_17"/>
      <sheetName val="except_wiring17"/>
      <sheetName val="BOQ_-II_ph_217"/>
      <sheetName val="STAFFSCHED_16"/>
      <sheetName val="Metso_-_Forth_&amp;_Slurry_11_02_26"/>
      <sheetName val="Fee_Rate_Summary16"/>
      <sheetName val="d-safe_specs16"/>
      <sheetName val="Quote_Sheet16"/>
      <sheetName val="class_&amp;_category16"/>
      <sheetName val="Rein-Final_(Ph_1+Ph2)16"/>
      <sheetName val="Materials_Cost(PCC)16"/>
      <sheetName val="220_11__BS_16"/>
      <sheetName val="SSR_&amp;_NSSR_Market_final16"/>
      <sheetName val="Site_wise_NADs16"/>
      <sheetName val="RA_RCC_F16"/>
      <sheetName val="India_F&amp;S_Template16"/>
      <sheetName val="Stress_Calculation16"/>
      <sheetName val="precast_RC_element16"/>
      <sheetName val="plinth_Beam_+_Stirrups_16"/>
      <sheetName val="GF_COLUMNS16"/>
      <sheetName val="G_F_ROOF_BEAM_16"/>
      <sheetName val="GF_SLAB_STEEL16"/>
      <sheetName val="GF_Lintel16"/>
      <sheetName val="GF_Stair16"/>
      <sheetName val="FF_COLUMNS16"/>
      <sheetName val="F_F__Steel_FINAL_(2)16"/>
      <sheetName val="FF_Lintel16"/>
      <sheetName val="FF_Stair16"/>
      <sheetName val="S_F__Steel_FINAL_16"/>
      <sheetName val="SF_Lintel16"/>
      <sheetName val="Debits_as_on_12_04_083"/>
      <sheetName val="PRRM_Dashboard3"/>
      <sheetName val="SPT_vs_PHI20"/>
      <sheetName val="glass_project_concrete20"/>
      <sheetName val="glass_project_reift20"/>
      <sheetName val="glass_project_indices20"/>
      <sheetName val="SBC-BH_1919"/>
      <sheetName val="Rate_Analysis19"/>
      <sheetName val="Summary_050619"/>
      <sheetName val="Summary_0607-_31_MAR19"/>
      <sheetName val="Civil_Boq18"/>
      <sheetName val="Pile_cap18"/>
      <sheetName val="BH_12-11-10-1319"/>
      <sheetName val="BH_12-11-10-919"/>
      <sheetName val="BH_36-15-3719"/>
      <sheetName val="BH_16-35-25-1719"/>
      <sheetName val="BH_35-25-1719"/>
      <sheetName val="Sheet1_(2)19"/>
      <sheetName val="d-safe_DELUXE18"/>
      <sheetName val="PRECAST_lightconc-II18"/>
      <sheetName val="Legal_Risk_Analysis18"/>
      <sheetName val="Mix_Design18"/>
      <sheetName val="Form_619"/>
      <sheetName val="PointNo_518"/>
      <sheetName val="RCC,Ret__Wall18"/>
      <sheetName val="E_&amp;_R18"/>
      <sheetName val="Break_up_Sheet18"/>
      <sheetName val="TBAL9697_-group_wise__sdpl18"/>
      <sheetName val="Abstract_Sheet18"/>
      <sheetName val="V_O_4_-_PCC_Qty18"/>
      <sheetName val="Fill_this_out_first___18"/>
      <sheetName val="REVISED4A_PROG_PERF-SITE_118"/>
      <sheetName val="BOQ_Direct_selling_cost18"/>
      <sheetName val="BOQ_(2)18"/>
      <sheetName val="CABLE_DATA18"/>
      <sheetName val="Staff_Acco_18"/>
      <sheetName val="Pipe_Supports18"/>
      <sheetName val="final_abstract18"/>
      <sheetName val="Rev_S1_Abstract18"/>
      <sheetName val="Quantity_Abstract18"/>
      <sheetName val="M-Book_for_Conc18"/>
      <sheetName val="M-Book_for_FW18"/>
      <sheetName val="Load_Details-220kV18"/>
      <sheetName val="beam-reinft-IIInd_floor18"/>
      <sheetName val="INPUT_SHEET18"/>
      <sheetName val="Project_Budget_Worksheet18"/>
      <sheetName val="SANJAY_PAL18"/>
      <sheetName val="P_A_SELVAM18"/>
      <sheetName val="ANSARI_18"/>
      <sheetName val="abdesh_pal18"/>
      <sheetName val="sujay_bagchi18"/>
      <sheetName val="S_K_SINHA_BASU18"/>
      <sheetName val="KRISHNA_PRASAD18"/>
      <sheetName val="BARATH_&amp;_CO18"/>
      <sheetName val="L_B_YADAV18"/>
      <sheetName val="DEEPAK_KUMAR18"/>
      <sheetName val="MUKLAL_YADAV18"/>
      <sheetName val="MADHU_SUDHAN18"/>
      <sheetName val="SAUD_ALAM_18"/>
      <sheetName val="RAMESH_BABU18"/>
      <sheetName val="SAILEN_SARKAR18"/>
      <sheetName val="SANJAY_JENA118"/>
      <sheetName val="upendra_saw_18"/>
      <sheetName val="ALLOK_KUMAR_18"/>
      <sheetName val="except_wiring18"/>
      <sheetName val="BOQ_-II_ph_218"/>
      <sheetName val="STAFFSCHED_17"/>
      <sheetName val="Metso_-_Forth_&amp;_Slurry_11_02_27"/>
      <sheetName val="Fee_Rate_Summary17"/>
      <sheetName val="d-safe_specs17"/>
      <sheetName val="Quote_Sheet17"/>
      <sheetName val="class_&amp;_category17"/>
      <sheetName val="Rein-Final_(Ph_1+Ph2)17"/>
      <sheetName val="Materials_Cost(PCC)17"/>
      <sheetName val="220_11__BS_17"/>
      <sheetName val="SSR_&amp;_NSSR_Market_final17"/>
      <sheetName val="Site_wise_NADs17"/>
      <sheetName val="RA_RCC_F17"/>
      <sheetName val="India_F&amp;S_Template17"/>
      <sheetName val="Stress_Calculation17"/>
      <sheetName val="precast_RC_element17"/>
      <sheetName val="plinth_Beam_+_Stirrups_17"/>
      <sheetName val="GF_COLUMNS17"/>
      <sheetName val="G_F_ROOF_BEAM_17"/>
      <sheetName val="GF_SLAB_STEEL17"/>
      <sheetName val="GF_Lintel17"/>
      <sheetName val="GF_Stair17"/>
      <sheetName val="FF_COLUMNS17"/>
      <sheetName val="F_F__Steel_FINAL_(2)17"/>
      <sheetName val="FF_Lintel17"/>
      <sheetName val="FF_Stair17"/>
      <sheetName val="S_F__Steel_FINAL_17"/>
      <sheetName val="SF_Lintel17"/>
      <sheetName val="Debits_as_on_12_04_08"/>
      <sheetName val="SPT_vs_PHI21"/>
      <sheetName val="glass_project_concrete21"/>
      <sheetName val="glass_project_reift21"/>
      <sheetName val="glass_project_indices21"/>
      <sheetName val="SBC-BH_1920"/>
      <sheetName val="Rate_Analysis20"/>
      <sheetName val="Summary_050620"/>
      <sheetName val="Summary_0607-_31_MAR20"/>
      <sheetName val="Civil_Boq19"/>
      <sheetName val="Pile_cap19"/>
      <sheetName val="BH_12-11-10-1320"/>
      <sheetName val="BH_12-11-10-920"/>
      <sheetName val="BH_36-15-3720"/>
      <sheetName val="BH_16-35-25-1720"/>
      <sheetName val="BH_35-25-1720"/>
      <sheetName val="Sheet1_(2)20"/>
      <sheetName val="d-safe_DELUXE19"/>
      <sheetName val="PRECAST_lightconc-II19"/>
      <sheetName val="Legal_Risk_Analysis19"/>
      <sheetName val="Mix_Design19"/>
      <sheetName val="Form_620"/>
      <sheetName val="PointNo_519"/>
      <sheetName val="RCC,Ret__Wall19"/>
      <sheetName val="E_&amp;_R19"/>
      <sheetName val="Break_up_Sheet19"/>
      <sheetName val="TBAL9697_-group_wise__sdpl19"/>
      <sheetName val="Abstract_Sheet19"/>
      <sheetName val="V_O_4_-_PCC_Qty19"/>
      <sheetName val="Fill_this_out_first___19"/>
      <sheetName val="REVISED4A_PROG_PERF-SITE_119"/>
      <sheetName val="BOQ_Direct_selling_cost19"/>
      <sheetName val="BOQ_(2)19"/>
      <sheetName val="CABLE_DATA19"/>
      <sheetName val="Staff_Acco_19"/>
      <sheetName val="Pipe_Supports19"/>
      <sheetName val="final_abstract19"/>
      <sheetName val="Rev_S1_Abstract19"/>
      <sheetName val="Quantity_Abstract19"/>
      <sheetName val="M-Book_for_Conc19"/>
      <sheetName val="M-Book_for_FW19"/>
      <sheetName val="Load_Details-220kV19"/>
      <sheetName val="beam-reinft-IIInd_floor19"/>
      <sheetName val="INPUT_SHEET19"/>
      <sheetName val="Project_Budget_Worksheet19"/>
      <sheetName val="SANJAY_PAL19"/>
      <sheetName val="P_A_SELVAM19"/>
      <sheetName val="ANSARI_19"/>
      <sheetName val="abdesh_pal19"/>
      <sheetName val="sujay_bagchi19"/>
      <sheetName val="S_K_SINHA_BASU19"/>
      <sheetName val="KRISHNA_PRASAD19"/>
      <sheetName val="BARATH_&amp;_CO19"/>
      <sheetName val="L_B_YADAV19"/>
      <sheetName val="DEEPAK_KUMAR19"/>
      <sheetName val="MUKLAL_YADAV19"/>
      <sheetName val="MADHU_SUDHAN19"/>
      <sheetName val="SAUD_ALAM_19"/>
      <sheetName val="RAMESH_BABU19"/>
      <sheetName val="SAILEN_SARKAR19"/>
      <sheetName val="SANJAY_JENA119"/>
      <sheetName val="upendra_saw_19"/>
      <sheetName val="ALLOK_KUMAR_19"/>
      <sheetName val="except_wiring19"/>
      <sheetName val="BOQ_-II_ph_219"/>
      <sheetName val="STAFFSCHED_18"/>
      <sheetName val="Metso_-_Forth_&amp;_Slurry_11_02_28"/>
      <sheetName val="Fee_Rate_Summary18"/>
      <sheetName val="d-safe_specs18"/>
      <sheetName val="Quote_Sheet18"/>
      <sheetName val="class_&amp;_category18"/>
      <sheetName val="Rein-Final_(Ph_1+Ph2)18"/>
      <sheetName val="Materials_Cost(PCC)18"/>
      <sheetName val="220_11__BS_18"/>
      <sheetName val="SSR_&amp;_NSSR_Market_final18"/>
      <sheetName val="Site_wise_NADs18"/>
      <sheetName val="RA_RCC_F18"/>
      <sheetName val="India_F&amp;S_Template18"/>
      <sheetName val="Stress_Calculation18"/>
      <sheetName val="precast_RC_element18"/>
      <sheetName val="plinth_Beam_+_Stirrups_18"/>
      <sheetName val="GF_COLUMNS18"/>
      <sheetName val="G_F_ROOF_BEAM_18"/>
      <sheetName val="GF_SLAB_STEEL18"/>
      <sheetName val="GF_Lintel18"/>
      <sheetName val="GF_Stair18"/>
      <sheetName val="FF_COLUMNS18"/>
      <sheetName val="F_F__Steel_FINAL_(2)18"/>
      <sheetName val="FF_Lintel18"/>
      <sheetName val="FF_Stair18"/>
      <sheetName val="S_F__Steel_FINAL_18"/>
      <sheetName val="SF_Lintel18"/>
      <sheetName val="Debits_as_on_12_04_081"/>
      <sheetName val="PRRM_Dashboard1"/>
      <sheetName val="SPT_vs_PHI22"/>
      <sheetName val="glass_project_concrete22"/>
      <sheetName val="glass_project_reift22"/>
      <sheetName val="glass_project_indices22"/>
      <sheetName val="SBC-BH_1921"/>
      <sheetName val="Rate_Analysis21"/>
      <sheetName val="Summary_050621"/>
      <sheetName val="Summary_0607-_31_MAR21"/>
      <sheetName val="Civil_Boq20"/>
      <sheetName val="Pile_cap20"/>
      <sheetName val="BH_12-11-10-1321"/>
      <sheetName val="BH_12-11-10-921"/>
      <sheetName val="BH_36-15-3721"/>
      <sheetName val="BH_16-35-25-1721"/>
      <sheetName val="BH_35-25-1721"/>
      <sheetName val="Sheet1_(2)21"/>
      <sheetName val="d-safe_DELUXE20"/>
      <sheetName val="PRECAST_lightconc-II20"/>
      <sheetName val="Legal_Risk_Analysis20"/>
      <sheetName val="Mix_Design20"/>
      <sheetName val="Form_621"/>
      <sheetName val="PointNo_520"/>
      <sheetName val="RCC,Ret__Wall20"/>
      <sheetName val="E_&amp;_R20"/>
      <sheetName val="Break_up_Sheet20"/>
      <sheetName val="TBAL9697_-group_wise__sdpl20"/>
      <sheetName val="Abstract_Sheet20"/>
      <sheetName val="V_O_4_-_PCC_Qty20"/>
      <sheetName val="Fill_this_out_first___20"/>
      <sheetName val="REVISED4A_PROG_PERF-SITE_120"/>
      <sheetName val="BOQ_Direct_selling_cost20"/>
      <sheetName val="BOQ_(2)20"/>
      <sheetName val="CABLE_DATA20"/>
      <sheetName val="Staff_Acco_20"/>
      <sheetName val="Pipe_Supports20"/>
      <sheetName val="final_abstract20"/>
      <sheetName val="Rev_S1_Abstract20"/>
      <sheetName val="Quantity_Abstract20"/>
      <sheetName val="M-Book_for_Conc20"/>
      <sheetName val="M-Book_for_FW20"/>
      <sheetName val="Load_Details-220kV20"/>
      <sheetName val="beam-reinft-IIInd_floor20"/>
      <sheetName val="INPUT_SHEET20"/>
      <sheetName val="Project_Budget_Worksheet20"/>
      <sheetName val="SANJAY_PAL20"/>
      <sheetName val="P_A_SELVAM20"/>
      <sheetName val="ANSARI_20"/>
      <sheetName val="abdesh_pal20"/>
      <sheetName val="sujay_bagchi20"/>
      <sheetName val="S_K_SINHA_BASU20"/>
      <sheetName val="KRISHNA_PRASAD20"/>
      <sheetName val="BARATH_&amp;_CO20"/>
      <sheetName val="L_B_YADAV20"/>
      <sheetName val="DEEPAK_KUMAR20"/>
      <sheetName val="MUKLAL_YADAV20"/>
      <sheetName val="MADHU_SUDHAN20"/>
      <sheetName val="SAUD_ALAM_20"/>
      <sheetName val="RAMESH_BABU20"/>
      <sheetName val="SAILEN_SARKAR20"/>
      <sheetName val="SANJAY_JENA120"/>
      <sheetName val="upendra_saw_20"/>
      <sheetName val="ALLOK_KUMAR_20"/>
      <sheetName val="except_wiring20"/>
      <sheetName val="BOQ_-II_ph_220"/>
      <sheetName val="STAFFSCHED_19"/>
      <sheetName val="Metso_-_Forth_&amp;_Slurry_11_02_29"/>
      <sheetName val="Fee_Rate_Summary19"/>
      <sheetName val="d-safe_specs19"/>
      <sheetName val="Quote_Sheet19"/>
      <sheetName val="class_&amp;_category19"/>
      <sheetName val="Rein-Final_(Ph_1+Ph2)19"/>
      <sheetName val="Materials_Cost(PCC)19"/>
      <sheetName val="220_11__BS_19"/>
      <sheetName val="SSR_&amp;_NSSR_Market_final19"/>
      <sheetName val="Site_wise_NADs19"/>
      <sheetName val="RA_RCC_F19"/>
      <sheetName val="India_F&amp;S_Template19"/>
      <sheetName val="Stress_Calculation19"/>
      <sheetName val="precast_RC_element19"/>
      <sheetName val="plinth_Beam_+_Stirrups_19"/>
      <sheetName val="GF_COLUMNS19"/>
      <sheetName val="G_F_ROOF_BEAM_19"/>
      <sheetName val="GF_SLAB_STEEL19"/>
      <sheetName val="GF_Lintel19"/>
      <sheetName val="GF_Stair19"/>
      <sheetName val="FF_COLUMNS19"/>
      <sheetName val="F_F__Steel_FINAL_(2)19"/>
      <sheetName val="FF_Lintel19"/>
      <sheetName val="FF_Stair19"/>
      <sheetName val="S_F__Steel_FINAL_19"/>
      <sheetName val="SF_Lintel19"/>
      <sheetName val="Debits_as_on_12_04_082"/>
      <sheetName val="PRRM_Dashboard2"/>
      <sheetName val="SPT_vs_PHI24"/>
      <sheetName val="glass_project_concrete24"/>
      <sheetName val="glass_project_reift24"/>
      <sheetName val="glass_project_indices24"/>
      <sheetName val="SBC-BH_1923"/>
      <sheetName val="Rate_Analysis23"/>
      <sheetName val="Summary_050623"/>
      <sheetName val="Summary_0607-_31_MAR23"/>
      <sheetName val="Civil_Boq22"/>
      <sheetName val="Pile_cap22"/>
      <sheetName val="BH_12-11-10-1323"/>
      <sheetName val="BH_12-11-10-923"/>
      <sheetName val="BH_36-15-3723"/>
      <sheetName val="BH_16-35-25-1723"/>
      <sheetName val="BH_35-25-1723"/>
      <sheetName val="Sheet1_(2)23"/>
      <sheetName val="d-safe_DELUXE22"/>
      <sheetName val="PRECAST_lightconc-II22"/>
      <sheetName val="Legal_Risk_Analysis22"/>
      <sheetName val="Mix_Design22"/>
      <sheetName val="Form_623"/>
      <sheetName val="PointNo_522"/>
      <sheetName val="RCC,Ret__Wall22"/>
      <sheetName val="E_&amp;_R22"/>
      <sheetName val="Break_up_Sheet22"/>
      <sheetName val="TBAL9697_-group_wise__sdpl22"/>
      <sheetName val="Abstract_Sheet22"/>
      <sheetName val="V_O_4_-_PCC_Qty22"/>
      <sheetName val="Fill_this_out_first___22"/>
      <sheetName val="REVISED4A_PROG_PERF-SITE_122"/>
      <sheetName val="BOQ_Direct_selling_cost22"/>
      <sheetName val="BOQ_(2)22"/>
      <sheetName val="CABLE_DATA22"/>
      <sheetName val="Staff_Acco_22"/>
      <sheetName val="Pipe_Supports22"/>
      <sheetName val="final_abstract22"/>
      <sheetName val="Rev_S1_Abstract22"/>
      <sheetName val="Quantity_Abstract22"/>
      <sheetName val="M-Book_for_Conc22"/>
      <sheetName val="M-Book_for_FW22"/>
      <sheetName val="Load_Details-220kV22"/>
      <sheetName val="beam-reinft-IIInd_floor22"/>
      <sheetName val="INPUT_SHEET22"/>
      <sheetName val="Project_Budget_Worksheet22"/>
      <sheetName val="SANJAY_PAL22"/>
      <sheetName val="P_A_SELVAM22"/>
      <sheetName val="ANSARI_22"/>
      <sheetName val="abdesh_pal22"/>
      <sheetName val="sujay_bagchi22"/>
      <sheetName val="S_K_SINHA_BASU22"/>
      <sheetName val="KRISHNA_PRASAD22"/>
      <sheetName val="BARATH_&amp;_CO22"/>
      <sheetName val="L_B_YADAV22"/>
      <sheetName val="DEEPAK_KUMAR22"/>
      <sheetName val="MUKLAL_YADAV22"/>
      <sheetName val="MADHU_SUDHAN22"/>
      <sheetName val="SAUD_ALAM_22"/>
      <sheetName val="RAMESH_BABU22"/>
      <sheetName val="SAILEN_SARKAR22"/>
      <sheetName val="SANJAY_JENA122"/>
      <sheetName val="upendra_saw_22"/>
      <sheetName val="ALLOK_KUMAR_22"/>
      <sheetName val="except_wiring22"/>
      <sheetName val="BOQ_-II_ph_222"/>
      <sheetName val="STAFFSCHED_21"/>
      <sheetName val="Metso_-_Forth_&amp;_Slurry_11_02_31"/>
      <sheetName val="Fee_Rate_Summary21"/>
      <sheetName val="d-safe_specs21"/>
      <sheetName val="Quote_Sheet21"/>
      <sheetName val="class_&amp;_category21"/>
      <sheetName val="Rein-Final_(Ph_1+Ph2)21"/>
      <sheetName val="Materials_Cost(PCC)21"/>
      <sheetName val="220_11__BS_21"/>
      <sheetName val="SSR_&amp;_NSSR_Market_final21"/>
      <sheetName val="Site_wise_NADs21"/>
      <sheetName val="RA_RCC_F21"/>
      <sheetName val="India_F&amp;S_Template21"/>
      <sheetName val="Stress_Calculation21"/>
      <sheetName val="precast_RC_element21"/>
      <sheetName val="plinth_Beam_+_Stirrups_21"/>
      <sheetName val="GF_COLUMNS21"/>
      <sheetName val="G_F_ROOF_BEAM_21"/>
      <sheetName val="GF_SLAB_STEEL21"/>
      <sheetName val="GF_Lintel21"/>
      <sheetName val="GF_Stair21"/>
      <sheetName val="FF_COLUMNS21"/>
      <sheetName val="F_F__Steel_FINAL_(2)21"/>
      <sheetName val="FF_Lintel21"/>
      <sheetName val="FF_Stair21"/>
      <sheetName val="S_F__Steel_FINAL_21"/>
      <sheetName val="SF_Lintel21"/>
      <sheetName val="Debits_as_on_12_04_084"/>
      <sheetName val="PRRM_Dashboard4"/>
      <sheetName val="SPT_vs_PHI25"/>
      <sheetName val="glass_project_concrete25"/>
      <sheetName val="glass_project_reift25"/>
      <sheetName val="glass_project_indices25"/>
      <sheetName val="SBC-BH_1924"/>
      <sheetName val="Rate_Analysis24"/>
      <sheetName val="Summary_050624"/>
      <sheetName val="Summary_0607-_31_MAR24"/>
      <sheetName val="Civil_Boq23"/>
      <sheetName val="Pile_cap23"/>
      <sheetName val="BH_12-11-10-1324"/>
      <sheetName val="BH_12-11-10-924"/>
      <sheetName val="BH_36-15-3724"/>
      <sheetName val="BH_16-35-25-1724"/>
      <sheetName val="BH_35-25-1724"/>
      <sheetName val="Sheet1_(2)24"/>
      <sheetName val="d-safe_DELUXE23"/>
      <sheetName val="PRECAST_lightconc-II23"/>
      <sheetName val="Legal_Risk_Analysis23"/>
      <sheetName val="Mix_Design23"/>
      <sheetName val="Form_624"/>
      <sheetName val="PointNo_523"/>
      <sheetName val="RCC,Ret__Wall23"/>
      <sheetName val="E_&amp;_R23"/>
      <sheetName val="Break_up_Sheet23"/>
      <sheetName val="TBAL9697_-group_wise__sdpl23"/>
      <sheetName val="Abstract_Sheet23"/>
      <sheetName val="V_O_4_-_PCC_Qty23"/>
      <sheetName val="Fill_this_out_first___23"/>
      <sheetName val="REVISED4A_PROG_PERF-SITE_123"/>
      <sheetName val="BOQ_Direct_selling_cost23"/>
      <sheetName val="BOQ_(2)23"/>
      <sheetName val="CABLE_DATA23"/>
      <sheetName val="Staff_Acco_23"/>
      <sheetName val="Pipe_Supports23"/>
      <sheetName val="final_abstract23"/>
      <sheetName val="Rev_S1_Abstract23"/>
      <sheetName val="Quantity_Abstract23"/>
      <sheetName val="M-Book_for_Conc23"/>
      <sheetName val="M-Book_for_FW23"/>
      <sheetName val="Load_Details-220kV23"/>
      <sheetName val="beam-reinft-IIInd_floor23"/>
      <sheetName val="INPUT_SHEET23"/>
      <sheetName val="Project_Budget_Worksheet23"/>
      <sheetName val="SANJAY_PAL23"/>
      <sheetName val="P_A_SELVAM23"/>
      <sheetName val="ANSARI_23"/>
      <sheetName val="abdesh_pal23"/>
      <sheetName val="sujay_bagchi23"/>
      <sheetName val="S_K_SINHA_BASU23"/>
      <sheetName val="KRISHNA_PRASAD23"/>
      <sheetName val="BARATH_&amp;_CO23"/>
      <sheetName val="L_B_YADAV23"/>
      <sheetName val="DEEPAK_KUMAR23"/>
      <sheetName val="MUKLAL_YADAV23"/>
      <sheetName val="MADHU_SUDHAN23"/>
      <sheetName val="SAUD_ALAM_23"/>
      <sheetName val="RAMESH_BABU23"/>
      <sheetName val="SAILEN_SARKAR23"/>
      <sheetName val="SANJAY_JENA123"/>
      <sheetName val="upendra_saw_23"/>
      <sheetName val="ALLOK_KUMAR_23"/>
      <sheetName val="except_wiring23"/>
      <sheetName val="BOQ_-II_ph_223"/>
      <sheetName val="STAFFSCHED_22"/>
      <sheetName val="Metso_-_Forth_&amp;_Slurry_11_02_32"/>
      <sheetName val="Fee_Rate_Summary22"/>
      <sheetName val="d-safe_specs22"/>
      <sheetName val="Quote_Sheet22"/>
      <sheetName val="class_&amp;_category22"/>
      <sheetName val="Rein-Final_(Ph_1+Ph2)22"/>
      <sheetName val="Materials_Cost(PCC)22"/>
      <sheetName val="220_11__BS_22"/>
      <sheetName val="SSR_&amp;_NSSR_Market_final22"/>
      <sheetName val="Site_wise_NADs22"/>
      <sheetName val="RA_RCC_F22"/>
      <sheetName val="India_F&amp;S_Template22"/>
      <sheetName val="Stress_Calculation22"/>
      <sheetName val="precast_RC_element22"/>
      <sheetName val="plinth_Beam_+_Stirrups_22"/>
      <sheetName val="GF_COLUMNS22"/>
      <sheetName val="G_F_ROOF_BEAM_22"/>
      <sheetName val="GF_SLAB_STEEL22"/>
      <sheetName val="GF_Lintel22"/>
      <sheetName val="GF_Stair22"/>
      <sheetName val="FF_COLUMNS22"/>
      <sheetName val="F_F__Steel_FINAL_(2)22"/>
      <sheetName val="FF_Lintel22"/>
      <sheetName val="FF_Stair22"/>
      <sheetName val="S_F__Steel_FINAL_22"/>
      <sheetName val="SF_Lintel22"/>
      <sheetName val="Debits_as_on_12_04_085"/>
      <sheetName val="PRRM_Dashboard5"/>
      <sheetName val="SPT_vs_PHI26"/>
      <sheetName val="glass_project_concrete26"/>
      <sheetName val="glass_project_reift26"/>
      <sheetName val="glass_project_indices26"/>
      <sheetName val="SBC-BH_1925"/>
      <sheetName val="Rate_Analysis25"/>
      <sheetName val="Summary_050625"/>
      <sheetName val="Summary_0607-_31_MAR25"/>
      <sheetName val="Civil_Boq24"/>
      <sheetName val="Pile_cap24"/>
      <sheetName val="BH_12-11-10-1325"/>
      <sheetName val="BH_12-11-10-925"/>
      <sheetName val="BH_36-15-3725"/>
      <sheetName val="BH_16-35-25-1725"/>
      <sheetName val="BH_35-25-1725"/>
      <sheetName val="Sheet1_(2)25"/>
      <sheetName val="d-safe_DELUXE24"/>
      <sheetName val="PRECAST_lightconc-II24"/>
      <sheetName val="Legal_Risk_Analysis24"/>
      <sheetName val="Mix_Design24"/>
      <sheetName val="Form_625"/>
      <sheetName val="PointNo_524"/>
      <sheetName val="RCC,Ret__Wall24"/>
      <sheetName val="E_&amp;_R24"/>
      <sheetName val="Break_up_Sheet24"/>
      <sheetName val="TBAL9697_-group_wise__sdpl24"/>
      <sheetName val="Abstract_Sheet24"/>
      <sheetName val="V_O_4_-_PCC_Qty24"/>
      <sheetName val="Fill_this_out_first___24"/>
      <sheetName val="REVISED4A_PROG_PERF-SITE_124"/>
      <sheetName val="BOQ_Direct_selling_cost24"/>
      <sheetName val="BOQ_(2)24"/>
      <sheetName val="CABLE_DATA24"/>
      <sheetName val="Staff_Acco_24"/>
      <sheetName val="Pipe_Supports24"/>
      <sheetName val="final_abstract24"/>
      <sheetName val="Rev_S1_Abstract24"/>
      <sheetName val="Quantity_Abstract24"/>
      <sheetName val="M-Book_for_Conc24"/>
      <sheetName val="M-Book_for_FW24"/>
      <sheetName val="Load_Details-220kV24"/>
      <sheetName val="beam-reinft-IIInd_floor24"/>
      <sheetName val="INPUT_SHEET24"/>
      <sheetName val="Project_Budget_Worksheet24"/>
      <sheetName val="SANJAY_PAL24"/>
      <sheetName val="P_A_SELVAM24"/>
      <sheetName val="ANSARI_24"/>
      <sheetName val="abdesh_pal24"/>
      <sheetName val="sujay_bagchi24"/>
      <sheetName val="S_K_SINHA_BASU24"/>
      <sheetName val="KRISHNA_PRASAD24"/>
      <sheetName val="BARATH_&amp;_CO24"/>
      <sheetName val="L_B_YADAV24"/>
      <sheetName val="DEEPAK_KUMAR24"/>
      <sheetName val="MUKLAL_YADAV24"/>
      <sheetName val="MADHU_SUDHAN24"/>
      <sheetName val="SAUD_ALAM_24"/>
      <sheetName val="RAMESH_BABU24"/>
      <sheetName val="SAILEN_SARKAR24"/>
      <sheetName val="SANJAY_JENA124"/>
      <sheetName val="upendra_saw_24"/>
      <sheetName val="ALLOK_KUMAR_24"/>
      <sheetName val="except_wiring24"/>
      <sheetName val="BOQ_-II_ph_224"/>
      <sheetName val="STAFFSCHED_23"/>
      <sheetName val="Metso_-_Forth_&amp;_Slurry_11_02_33"/>
      <sheetName val="Fee_Rate_Summary23"/>
      <sheetName val="d-safe_specs23"/>
      <sheetName val="Quote_Sheet23"/>
      <sheetName val="class_&amp;_category23"/>
      <sheetName val="Rein-Final_(Ph_1+Ph2)23"/>
      <sheetName val="Materials_Cost(PCC)23"/>
      <sheetName val="220_11__BS_23"/>
      <sheetName val="SSR_&amp;_NSSR_Market_final23"/>
      <sheetName val="Site_wise_NADs23"/>
      <sheetName val="RA_RCC_F23"/>
      <sheetName val="India_F&amp;S_Template23"/>
      <sheetName val="Stress_Calculation23"/>
      <sheetName val="precast_RC_element23"/>
      <sheetName val="plinth_Beam_+_Stirrups_23"/>
      <sheetName val="GF_COLUMNS23"/>
      <sheetName val="G_F_ROOF_BEAM_23"/>
      <sheetName val="GF_SLAB_STEEL23"/>
      <sheetName val="GF_Lintel23"/>
      <sheetName val="GF_Stair23"/>
      <sheetName val="FF_COLUMNS23"/>
      <sheetName val="F_F__Steel_FINAL_(2)23"/>
      <sheetName val="FF_Lintel23"/>
      <sheetName val="FF_Stair23"/>
      <sheetName val="S_F__Steel_FINAL_23"/>
      <sheetName val="SF_Lintel23"/>
      <sheetName val="Debits_as_on_12_04_086"/>
      <sheetName val="PRRM_Dashboard6"/>
      <sheetName val="SPT_vs_PHI27"/>
      <sheetName val="glass_project_concrete27"/>
      <sheetName val="glass_project_reift27"/>
      <sheetName val="glass_project_indices27"/>
      <sheetName val="SBC-BH_1926"/>
      <sheetName val="Rate_Analysis26"/>
      <sheetName val="Summary_050626"/>
      <sheetName val="Summary_0607-_31_MAR26"/>
      <sheetName val="Civil_Boq25"/>
      <sheetName val="Pile_cap25"/>
      <sheetName val="BH_12-11-10-1326"/>
      <sheetName val="BH_12-11-10-926"/>
      <sheetName val="BH_36-15-3726"/>
      <sheetName val="BH_16-35-25-1726"/>
      <sheetName val="BH_35-25-1726"/>
      <sheetName val="Sheet1_(2)26"/>
      <sheetName val="d-safe_DELUXE25"/>
      <sheetName val="PRECAST_lightconc-II25"/>
      <sheetName val="Legal_Risk_Analysis25"/>
      <sheetName val="Mix_Design25"/>
      <sheetName val="Form_626"/>
      <sheetName val="PointNo_525"/>
      <sheetName val="RCC,Ret__Wall25"/>
      <sheetName val="E_&amp;_R25"/>
      <sheetName val="Break_up_Sheet25"/>
      <sheetName val="TBAL9697_-group_wise__sdpl25"/>
      <sheetName val="Abstract_Sheet25"/>
      <sheetName val="V_O_4_-_PCC_Qty25"/>
      <sheetName val="Fill_this_out_first___25"/>
      <sheetName val="REVISED4A_PROG_PERF-SITE_125"/>
      <sheetName val="BOQ_Direct_selling_cost25"/>
      <sheetName val="BOQ_(2)25"/>
      <sheetName val="CABLE_DATA25"/>
      <sheetName val="Staff_Acco_25"/>
      <sheetName val="Pipe_Supports25"/>
      <sheetName val="final_abstract25"/>
      <sheetName val="Rev_S1_Abstract25"/>
      <sheetName val="Quantity_Abstract25"/>
      <sheetName val="M-Book_for_Conc25"/>
      <sheetName val="M-Book_for_FW25"/>
      <sheetName val="Load_Details-220kV25"/>
      <sheetName val="beam-reinft-IIInd_floor25"/>
      <sheetName val="INPUT_SHEET25"/>
      <sheetName val="Project_Budget_Worksheet25"/>
      <sheetName val="SANJAY_PAL25"/>
      <sheetName val="P_A_SELVAM25"/>
      <sheetName val="ANSARI_25"/>
      <sheetName val="abdesh_pal25"/>
      <sheetName val="sujay_bagchi25"/>
      <sheetName val="S_K_SINHA_BASU25"/>
      <sheetName val="KRISHNA_PRASAD25"/>
      <sheetName val="BARATH_&amp;_CO25"/>
      <sheetName val="L_B_YADAV25"/>
      <sheetName val="DEEPAK_KUMAR25"/>
      <sheetName val="MUKLAL_YADAV25"/>
      <sheetName val="MADHU_SUDHAN25"/>
      <sheetName val="SAUD_ALAM_25"/>
      <sheetName val="RAMESH_BABU25"/>
      <sheetName val="SAILEN_SARKAR25"/>
      <sheetName val="SANJAY_JENA125"/>
      <sheetName val="upendra_saw_25"/>
      <sheetName val="ALLOK_KUMAR_25"/>
      <sheetName val="except_wiring25"/>
      <sheetName val="BOQ_-II_ph_225"/>
      <sheetName val="STAFFSCHED_24"/>
      <sheetName val="Metso_-_Forth_&amp;_Slurry_11_02_34"/>
      <sheetName val="Fee_Rate_Summary24"/>
      <sheetName val="d-safe_specs24"/>
      <sheetName val="Quote_Sheet24"/>
      <sheetName val="class_&amp;_category24"/>
      <sheetName val="Rein-Final_(Ph_1+Ph2)24"/>
      <sheetName val="Materials_Cost(PCC)24"/>
      <sheetName val="220_11__BS_24"/>
      <sheetName val="SSR_&amp;_NSSR_Market_final24"/>
      <sheetName val="Site_wise_NADs24"/>
      <sheetName val="RA_RCC_F24"/>
      <sheetName val="India_F&amp;S_Template24"/>
      <sheetName val="Stress_Calculation24"/>
      <sheetName val="precast_RC_element24"/>
      <sheetName val="plinth_Beam_+_Stirrups_24"/>
      <sheetName val="GF_COLUMNS24"/>
      <sheetName val="G_F_ROOF_BEAM_24"/>
      <sheetName val="GF_SLAB_STEEL24"/>
      <sheetName val="GF_Lintel24"/>
      <sheetName val="GF_Stair24"/>
      <sheetName val="FF_COLUMNS24"/>
      <sheetName val="F_F__Steel_FINAL_(2)24"/>
      <sheetName val="FF_Lintel24"/>
      <sheetName val="FF_Stair24"/>
      <sheetName val="S_F__Steel_FINAL_24"/>
      <sheetName val="SF_Lintel24"/>
      <sheetName val="Debits_as_on_12_04_087"/>
      <sheetName val="PRRM_Dashboard7"/>
      <sheetName val="B@___x005f_x005f_x005f_x0004_@_"/>
      <sheetName val="B@__x005f_x005f_x005f_x005f_x00"/>
      <sheetName val="Staff_Forecast_spread"/>
      <sheetName val="Direct_cost_shed_A-2_"/>
      <sheetName val="Intro"/>
      <sheetName val="C1C2"/>
      <sheetName val="LIFE &amp; REP PROVN"/>
      <sheetName val="O&amp;M CREW"/>
      <sheetName val="SPT_vs_PHI28"/>
      <sheetName val="glass_project_concrete28"/>
      <sheetName val="glass_project_reift28"/>
      <sheetName val="glass_project_indices28"/>
      <sheetName val="Summary_050627"/>
      <sheetName val="Summary_0607-_31_MAR27"/>
      <sheetName val="Civil_Boq26"/>
      <sheetName val="Break_up_Sheet26"/>
      <sheetName val="SBC-BH_1927"/>
      <sheetName val="Rate_Analysis27"/>
      <sheetName val="TBAL9697_-group_wise__sdpl26"/>
      <sheetName val="Abstract_Sheet26"/>
      <sheetName val="Pile_cap26"/>
      <sheetName val="V_O_4_-_PCC_Qty26"/>
      <sheetName val="Legal_Risk_Analysis26"/>
      <sheetName val="BH_12-11-10-1327"/>
      <sheetName val="BH_12-11-10-927"/>
      <sheetName val="BH_36-15-3727"/>
      <sheetName val="BH_16-35-25-1727"/>
      <sheetName val="BH_35-25-1727"/>
      <sheetName val="Sheet1_(2)27"/>
      <sheetName val="d-safe_DELUXE26"/>
      <sheetName val="PRECAST_lightconc-II26"/>
      <sheetName val="RCC,Ret__Wall26"/>
      <sheetName val="Form_627"/>
      <sheetName val="PointNo_526"/>
      <sheetName val="E_&amp;_R26"/>
      <sheetName val="Mix_Design26"/>
      <sheetName val="CABLE_DATA26"/>
      <sheetName val="Fill_this_out_first___26"/>
      <sheetName val="REVISED4A_PROG_PERF-SITE_126"/>
      <sheetName val="BOQ_Direct_selling_cost26"/>
      <sheetName val="BOQ_(2)26"/>
      <sheetName val="final_abstract26"/>
      <sheetName val="Rev_S1_Abstract26"/>
      <sheetName val="Quantity_Abstract26"/>
      <sheetName val="Staff_Acco_26"/>
      <sheetName val="Pipe_Supports26"/>
      <sheetName val="M-Book_for_Conc26"/>
      <sheetName val="M-Book_for_FW26"/>
      <sheetName val="beam-reinft-IIInd_floor26"/>
      <sheetName val="INPUT_SHEET26"/>
      <sheetName val="Load_Details-220kV26"/>
      <sheetName val="Project_Budget_Worksheet26"/>
      <sheetName val="SANJAY_PAL26"/>
      <sheetName val="P_A_SELVAM26"/>
      <sheetName val="ANSARI_26"/>
      <sheetName val="abdesh_pal26"/>
      <sheetName val="sujay_bagchi26"/>
      <sheetName val="S_K_SINHA_BASU26"/>
      <sheetName val="KRISHNA_PRASAD26"/>
      <sheetName val="BARATH_&amp;_CO26"/>
      <sheetName val="L_B_YADAV26"/>
      <sheetName val="DEEPAK_KUMAR26"/>
      <sheetName val="MUKLAL_YADAV26"/>
      <sheetName val="MADHU_SUDHAN26"/>
      <sheetName val="SAUD_ALAM_26"/>
      <sheetName val="RAMESH_BABU26"/>
      <sheetName val="SAILEN_SARKAR26"/>
      <sheetName val="SANJAY_JENA126"/>
      <sheetName val="upendra_saw_26"/>
      <sheetName val="ALLOK_KUMAR_26"/>
      <sheetName val="except_wiring26"/>
      <sheetName val="BOQ_-II_ph_226"/>
      <sheetName val="STAFFSCHED_25"/>
      <sheetName val="Fee_Rate_Summary25"/>
      <sheetName val="d-safe_specs25"/>
      <sheetName val="Metso_-_Forth_&amp;_Slurry_11_02_35"/>
      <sheetName val="Site_wise_NADs25"/>
      <sheetName val="class_&amp;_category25"/>
      <sheetName val="Quote_Sheet25"/>
      <sheetName val="220_11__BS_25"/>
      <sheetName val="Rein-Final_(Ph_1+Ph2)25"/>
      <sheetName val="Materials_Cost(PCC)25"/>
      <sheetName val="SSR_&amp;_NSSR_Market_final25"/>
      <sheetName val="Debits_as_on_12_04_088"/>
      <sheetName val="India_F&amp;S_Template25"/>
      <sheetName val="PRRM_Dashboard8"/>
      <sheetName val="Stress_Calculation25"/>
      <sheetName val="precast_RC_element25"/>
      <sheetName val="RA_RCC_F25"/>
      <sheetName val="plinth_Beam_+_Stirrups_25"/>
      <sheetName val="GF_COLUMNS25"/>
      <sheetName val="G_F_ROOF_BEAM_25"/>
      <sheetName val="GF_SLAB_STEEL25"/>
      <sheetName val="GF_Lintel25"/>
      <sheetName val="GF_Stair25"/>
      <sheetName val="FF_COLUMNS25"/>
      <sheetName val="F_F__Steel_FINAL_(2)25"/>
      <sheetName val="FF_Lintel25"/>
      <sheetName val="FF_Stair25"/>
      <sheetName val="S_F__Steel_FINAL_25"/>
      <sheetName val="SF_Lintel25"/>
      <sheetName val="Inputs_&amp;_Summary_Output"/>
      <sheetName val="Broad_Refresher_Model"/>
      <sheetName val="Material_List_"/>
      <sheetName val="Cost_of_O_&amp;_O"/>
      <sheetName val="B@_@_x0000"/>
      <sheetName val="SPT_vs_PHI29"/>
      <sheetName val="glass_project_concrete29"/>
      <sheetName val="glass_project_reift29"/>
      <sheetName val="glass_project_indices29"/>
      <sheetName val="Summary_050628"/>
      <sheetName val="Summary_0607-_31_MAR28"/>
      <sheetName val="Civil_Boq27"/>
      <sheetName val="Break_up_Sheet27"/>
      <sheetName val="SBC-BH_1928"/>
      <sheetName val="Rate_Analysis28"/>
      <sheetName val="TBAL9697_-group_wise__sdpl27"/>
      <sheetName val="Abstract_Sheet27"/>
      <sheetName val="Pile_cap27"/>
      <sheetName val="V_O_4_-_PCC_Qty27"/>
      <sheetName val="Legal_Risk_Analysis27"/>
      <sheetName val="BH_12-11-10-1328"/>
      <sheetName val="BH_12-11-10-928"/>
      <sheetName val="BH_36-15-3728"/>
      <sheetName val="BH_16-35-25-1728"/>
      <sheetName val="BH_35-25-1728"/>
      <sheetName val="Sheet1_(2)28"/>
      <sheetName val="d-safe_DELUXE27"/>
      <sheetName val="PRECAST_lightconc-II27"/>
      <sheetName val="RCC,Ret__Wall27"/>
      <sheetName val="Form_628"/>
      <sheetName val="PointNo_527"/>
      <sheetName val="E_&amp;_R27"/>
      <sheetName val="Mix_Design27"/>
      <sheetName val="CABLE_DATA27"/>
      <sheetName val="Fill_this_out_first___27"/>
      <sheetName val="REVISED4A_PROG_PERF-SITE_127"/>
      <sheetName val="BOQ_Direct_selling_cost27"/>
      <sheetName val="BOQ_(2)27"/>
      <sheetName val="final_abstract27"/>
      <sheetName val="Rev_S1_Abstract27"/>
      <sheetName val="Quantity_Abstract27"/>
      <sheetName val="Staff_Acco_27"/>
      <sheetName val="Pipe_Supports27"/>
      <sheetName val="M-Book_for_Conc27"/>
      <sheetName val="M-Book_for_FW27"/>
      <sheetName val="beam-reinft-IIInd_floor27"/>
      <sheetName val="INPUT_SHEET27"/>
      <sheetName val="Load_Details-220kV27"/>
      <sheetName val="Project_Budget_Worksheet27"/>
      <sheetName val="SANJAY_PAL27"/>
      <sheetName val="P_A_SELVAM27"/>
      <sheetName val="ANSARI_27"/>
      <sheetName val="abdesh_pal27"/>
      <sheetName val="sujay_bagchi27"/>
      <sheetName val="S_K_SINHA_BASU27"/>
      <sheetName val="KRISHNA_PRASAD27"/>
      <sheetName val="BARATH_&amp;_CO27"/>
      <sheetName val="L_B_YADAV27"/>
      <sheetName val="DEEPAK_KUMAR27"/>
      <sheetName val="MUKLAL_YADAV27"/>
      <sheetName val="MADHU_SUDHAN27"/>
      <sheetName val="SAUD_ALAM_27"/>
      <sheetName val="RAMESH_BABU27"/>
      <sheetName val="SAILEN_SARKAR27"/>
      <sheetName val="SANJAY_JENA127"/>
      <sheetName val="upendra_saw_27"/>
      <sheetName val="ALLOK_KUMAR_27"/>
      <sheetName val="except_wiring27"/>
      <sheetName val="BOQ_-II_ph_227"/>
      <sheetName val="STAFFSCHED_26"/>
      <sheetName val="Fee_Rate_Summary26"/>
      <sheetName val="d-safe_specs26"/>
      <sheetName val="Metso_-_Forth_&amp;_Slurry_11_02_36"/>
      <sheetName val="Site_wise_NADs26"/>
      <sheetName val="class_&amp;_category26"/>
      <sheetName val="Quote_Sheet26"/>
      <sheetName val="220_11__BS_26"/>
      <sheetName val="Rein-Final_(Ph_1+Ph2)26"/>
      <sheetName val="Materials_Cost(PCC)26"/>
      <sheetName val="SSR_&amp;_NSSR_Market_final26"/>
      <sheetName val="Debits_as_on_12_04_089"/>
      <sheetName val="India_F&amp;S_Template26"/>
      <sheetName val="PRRM_Dashboard9"/>
      <sheetName val="Stress_Calculation26"/>
      <sheetName val="precast_RC_element26"/>
      <sheetName val="RA_RCC_F26"/>
      <sheetName val="plinth_Beam_+_Stirrups_26"/>
      <sheetName val="GF_COLUMNS26"/>
      <sheetName val="G_F_ROOF_BEAM_26"/>
      <sheetName val="GF_SLAB_STEEL26"/>
      <sheetName val="GF_Lintel26"/>
      <sheetName val="GF_Stair26"/>
      <sheetName val="FF_COLUMNS26"/>
      <sheetName val="F_F__Steel_FINAL_(2)26"/>
      <sheetName val="FF_Lintel26"/>
      <sheetName val="FF_Stair26"/>
      <sheetName val="S_F__Steel_FINAL_26"/>
      <sheetName val="SF_Lintel26"/>
      <sheetName val="Inputs_&amp;_Summary_Output1"/>
      <sheetName val="Broad_Refresher_Model1"/>
      <sheetName val="Assumption Inputs"/>
      <sheetName val="Break_Up (bc)"/>
      <sheetName val="Break_Up (bc1)"/>
      <sheetName val="Break_Up (bc2)"/>
      <sheetName val="2 BHK"/>
      <sheetName val="BALANCE-IOTL "/>
      <sheetName val="4NEXRA"/>
      <sheetName val=" "/>
      <sheetName val="Basic Rates"/>
      <sheetName val="activit-graph  "/>
      <sheetName val="syndicate codes"/>
      <sheetName val="Pipe_SupportÈ"/>
      <sheetName val="HDPE"/>
      <sheetName val="DI"/>
      <sheetName val="pvc"/>
      <sheetName val="Steel-Circular"/>
      <sheetName val="Material_"/>
      <sheetName val="Labour_&amp;_Plant"/>
      <sheetName val="pr_cal"/>
      <sheetName val="TRF_details"/>
      <sheetName val="Materials_Cost"/>
      <sheetName val="Civil-works"/>
      <sheetName val="ALL"/>
      <sheetName val="ANAL"/>
      <sheetName val="Basic Rate"/>
      <sheetName val="INFLUENCES ON GM"/>
      <sheetName val="SàQa_x0005_@"/>
      <sheetName val="Steel Payment Doc"/>
      <sheetName val="電気設備表"/>
      <sheetName val="Mat.Cost"/>
      <sheetName val="Ins &amp; Bonds"/>
      <sheetName val="Site facilities"/>
      <sheetName val="Clients Requirements"/>
      <sheetName val="DB_ET200(R. A)"/>
      <sheetName val="LTG-STG"/>
      <sheetName val="para"/>
      <sheetName val="kppl pl"/>
      <sheetName val="1.01 (a)"/>
      <sheetName val="Ra  stair"/>
      <sheetName val="石炭性状"/>
      <sheetName val="SP&amp;ST 제출가"/>
      <sheetName val="산업"/>
      <sheetName val="제출계산서"/>
      <sheetName val="공사내역"/>
      <sheetName val="eq_data"/>
      <sheetName val="가격분석@1100(990104)"/>
      <sheetName val="Escalation"/>
      <sheetName val="예가표"/>
      <sheetName val="TASKRSRC"/>
      <sheetName val="钢筋"/>
      <sheetName val="inter"/>
      <sheetName val="SàQa_x005f_x0005_@_x005f_x0000__x005f_x0000__x000"/>
      <sheetName val="간접비내역-1"/>
      <sheetName val="Vind - BtB"/>
      <sheetName val="BTB"/>
      <sheetName val="cf"/>
      <sheetName val="orders"/>
      <sheetName val="R2"/>
      <sheetName val="OVERHEADS"/>
      <sheetName val="[Spt-BH.xls][Spt-BH.xls]B@[_x0000__x0004_@_x0000_"/>
      <sheetName val="[Spt-BH.xls][Spt-BH.xls]B@[?_x0004_@?"/>
      <sheetName val="B@_?_x0004_@?_x0000"/>
      <sheetName val="DM tANK Allow"/>
      <sheetName val="CGL"/>
      <sheetName val="[Spt-BH.xls][Spt-BH.xls]B@[?@??"/>
      <sheetName val="PG-DIA.SEA"/>
      <sheetName val="[Spt-BH.xls][Spt-BH.xls]_Spt__6"/>
      <sheetName val="[Spt-BH.xls][Spt-BH.xls]B____22"/>
      <sheetName val="[Spt-BH.xls][Spt-BH.xls]B____23"/>
      <sheetName val="[Spt-BH.xls][Spt-BH.xls]B____24"/>
      <sheetName val="[Spt-BH.xls][Spt-BH.xls]_Spt__7"/>
      <sheetName val="[Spt-BH.xls][Spt-BH.xls]B____25"/>
      <sheetName val="[Spt-BH.xls][Spt-BH.xls]B____26"/>
      <sheetName val="[Spt-BH.xls][Spt-BH.xls]_Spt__2"/>
      <sheetName val="[Spt-BH.xls][Spt-BH.xls]B_____2"/>
      <sheetName val="[Spt-BH.xls][Spt-BH.xls]B_____3"/>
      <sheetName val="[Spt-BH.xls][Spt-BH.xls]B_____4"/>
      <sheetName val="[Spt-BH.xls][Spt-BH.xls]_Spt__3"/>
      <sheetName val="[Spt-BH.xls][Spt-BH.xls]B_____5"/>
      <sheetName val="[Spt-BH.xls][Spt-BH.xls]B_____6"/>
      <sheetName val="[Spt-BH.xls][Spt-BH.xls]B_____7"/>
      <sheetName val="[Spt-BH.xls][Spt-BH.xls]B_____8"/>
      <sheetName val="[Spt-BH.xls][Spt-BH.xls]B_____9"/>
      <sheetName val="[Spt-BH.xls][Spt-BH.xls]_Spt__4"/>
      <sheetName val="[Spt-BH.xls][Spt-BH.xls]B____10"/>
      <sheetName val="[Spt-BH.xls][Spt-BH.xls]B____11"/>
      <sheetName val="[Spt-BH.xls][Spt-BH.xls]B____12"/>
      <sheetName val="[Spt-BH.xls][Spt-BH.xls]B____13"/>
      <sheetName val="[Spt-BH.xls][Spt-BH.xls]B____14"/>
      <sheetName val="[Spt-BH.xls][Spt-BH.xls]B____15"/>
      <sheetName val="[Spt-BH.xls][Spt-BH.xls]B____16"/>
      <sheetName val="[Spt-BH.xls][Spt-BH.xls]_Spt__5"/>
      <sheetName val="[Spt-BH.xls][Spt-BH.xls]B____17"/>
      <sheetName val="[Spt-BH.xls][Spt-BH.xls]B____18"/>
      <sheetName val="[Spt-BH.xls][Spt-BH.xls]B____19"/>
      <sheetName val="[Spt-BH.xls][Spt-BH.xls]B____20"/>
      <sheetName val="[Spt-BH.xls][Spt-BH.xls]B____21"/>
      <sheetName val="[Spt-BH.xls][Spt-BH.xls]_Spt__8"/>
      <sheetName val="[Spt-BH.xls][Spt-BH.xls]B____27"/>
      <sheetName val="[Spt-BH.xls][Spt-BH.xls]B____28"/>
      <sheetName val="[Spt-BH.xls][Spt-BH.xls]B____29"/>
      <sheetName val="[Spt-BH.xls][Spt-BH.xls]_Spt__9"/>
      <sheetName val="[Spt-BH.xls][Spt-BH.xls]B____30"/>
      <sheetName val="[Spt-BH.xls][Spt-BH.xls]B____31"/>
      <sheetName val="[Spt-BH.xls][Spt-BH.xls][Spt-BH"/>
      <sheetName val="LIST-SUB-CON"/>
      <sheetName val="commercial"/>
      <sheetName val="Tender Appraisal"/>
      <sheetName val="[Spt-BH.xls][Spt-BH.xls]_Spt_13"/>
      <sheetName val="[Spt-BH.xls][Spt-BH.xls]B____45"/>
      <sheetName val="[Spt-BH.xls][Spt-BH.xls]B____46"/>
      <sheetName val="[Spt-BH.xls][Spt-BH.xls]B____40"/>
      <sheetName val="[Spt-BH.xls][Spt-BH.xls]B____41"/>
      <sheetName val="[Spt-BH.xls][Spt-BH.xls]B____42"/>
      <sheetName val="[Spt-BH.xls][Spt-BH.xls]_Spt_14"/>
      <sheetName val="[Spt-BH.xls][Spt-BH.xls]B____43"/>
      <sheetName val="[Spt-BH.xls][Spt-BH.xls]B____44"/>
      <sheetName val="[Spt-BH.xls][Spt-BH.xls]B____47"/>
      <sheetName val="[Spt-BH.xls][Spt-BH.xls]_Spt_15"/>
      <sheetName val="[Spt-BH.xls][Spt-BH.xls]B____48"/>
      <sheetName val="[Spt-BH.xls][Spt-BH.xls]B____49"/>
      <sheetName val="[Spt-BH.xls][Spt-BH.xls]_Spt_10"/>
      <sheetName val="[Spt-BH.xls][Spt-BH.xls]_Spt_11"/>
      <sheetName val="[Spt-BH.xls][Spt-BH.xls]B____32"/>
      <sheetName val="[Spt-BH.xls][Spt-BH.xls]B____33"/>
      <sheetName val="[Spt-BH.xls][Spt-BH.xls]B____34"/>
      <sheetName val="[Spt-BH.xls][Spt-BH.xls]_Spt_12"/>
      <sheetName val="[Spt-BH.xls][Spt-BH.xls]B____35"/>
      <sheetName val="[Spt-BH.xls][Spt-BH.xls]B____36"/>
      <sheetName val="[Spt-BH.xls][Spt-BH.xls]B____37"/>
      <sheetName val="[Spt-BH.xls][Spt-BH.xls]B____38"/>
      <sheetName val="[Spt-BH.xls][Spt-BH.xls]B____39"/>
      <sheetName val="[Spt-BH.xls][Spt-BH.xls]_Spt_16"/>
      <sheetName val="[Spt-BH.xls]B____x005f_x0004________2"/>
      <sheetName val="[Spt-BH.xls]B___x005f_x0000__x005f_x0004__2"/>
      <sheetName val="Rates"/>
      <sheetName val="B@__@___$_"/>
      <sheetName val="B@__x0000__x0004_@_"/>
      <sheetName val="B@__x005f_x0000__x0"/>
      <sheetName val="Measurements"/>
      <sheetName val="Flooring"/>
      <sheetName val="Ceilings"/>
      <sheetName val="ACAD Finishes"/>
      <sheetName val="Site Details"/>
      <sheetName val="Chair"/>
      <sheetName val="Site Area Statement"/>
      <sheetName val="Doors"/>
      <sheetName val="Legend"/>
      <sheetName val="SàQa_x0005_@_x0000__x0000__x000"/>
      <sheetName val="B@___x005f_x005f_x005f_x005f_x0"/>
      <sheetName val="MASTER_RATE ANALYSIS"/>
      <sheetName val="Labour Rate "/>
      <sheetName val="(M+L)"/>
      <sheetName val="foot-slab reinft"/>
      <sheetName val="Pay_Sep06"/>
      <sheetName val="GR.slab-reinft"/>
      <sheetName val="매크로"/>
      <sheetName val="見積書"/>
      <sheetName val="Data sheet"/>
      <sheetName val="BPL"/>
      <sheetName val="FT-05-02Is-5y"/>
      <sheetName val="Abstract_for_Variation1"/>
      <sheetName val="LBD_VARIATION1"/>
      <sheetName val="LT_Motor_catalog1"/>
      <sheetName val="Cable_cat1"/>
      <sheetName val="Index_"/>
      <sheetName val="Email_Approval_Template"/>
      <sheetName val="1_Executive_Summary"/>
      <sheetName val="2_Risk_Assessment_Analysis"/>
      <sheetName val="3_Pre-Approval"/>
      <sheetName val="4_CIS"/>
      <sheetName val="5_Change_Order"/>
      <sheetName val="5_1__Re-book_De-book_order"/>
      <sheetName val="6_Contract_Re-estimates"/>
      <sheetName val="7a_BG_Approval_Form"/>
      <sheetName val="7b_BG_Email_Approval_Template"/>
      <sheetName val="8_LAD_Approval_Form"/>
      <sheetName val="9_LOI_Checklist"/>
      <sheetName val="10_RPS_Information_Form"/>
      <sheetName val="11_Proj_Cashflow_"/>
      <sheetName val="11_1_Cash-flow_Chart"/>
      <sheetName val="Threshold_Calculator"/>
      <sheetName val="Version_Control"/>
      <sheetName val="Prebid_Review"/>
      <sheetName val="DJC_Parameters"/>
      <sheetName val="Selling_Summary"/>
      <sheetName val="1-BAS_(cost)"/>
      <sheetName val="Controller_Configuration"/>
      <sheetName val="IO_Summary"/>
      <sheetName val="2-FAS_(cost)"/>
      <sheetName val="Cost_Summary"/>
      <sheetName val="3-PA_(cost)"/>
      <sheetName val="Approved_Make"/>
      <sheetName val="Basis_of_offer"/>
      <sheetName val="High_Level_Summary"/>
      <sheetName val="4-ACS__(cost)"/>
      <sheetName val="5-CCTV__(cost)"/>
      <sheetName val="6-FFT__(cost)"/>
      <sheetName val="7-_Service_Retrofit__(cost)"/>
      <sheetName val="8-Service_PSA,O&amp;M__(cost)"/>
      <sheetName val="9-_Service_L&amp;M__(cost)"/>
      <sheetName val="non_fixed_DJC_"/>
      <sheetName val="10-UPG_(cost)"/>
      <sheetName val="11-ESG__(cost)"/>
      <sheetName val="12-Products_(cost)"/>
      <sheetName val="13-VAV__(cost)"/>
      <sheetName val="14-REF_(cost)"/>
      <sheetName val="15_-_Local_Chiller_(cost)"/>
      <sheetName val="Selling-Local_Chiller"/>
      <sheetName val="Material_Cost_JCS"/>
      <sheetName val="Costing_USD_Chiller"/>
      <sheetName val="Selling-USD_Chiller"/>
      <sheetName val="PRICE_MATRIX_-JCIPL"/>
      <sheetName val="COST_SUMMARY-_JCIPL"/>
      <sheetName val="6_-FFT-JCIPL"/>
      <sheetName val="7-Ser_Retro_-JCIPL"/>
      <sheetName val="8-Ser_PSA,_O&amp;M_-JCIPL"/>
      <sheetName val="9-Ser_L&amp;M_-JCIPL"/>
      <sheetName val="10-UPG_JCIPL"/>
      <sheetName val="11-ESG_JCIPL"/>
      <sheetName val="12-Products_JCIPL"/>
      <sheetName val="13-VAV_JCIPL"/>
      <sheetName val="14-REF_JCMRL_"/>
      <sheetName val="Proj__DJC-JCIPL"/>
      <sheetName val="_L0_DDC_1"/>
      <sheetName val="L0_DDC-2"/>
      <sheetName val="L16_DDC-3"/>
      <sheetName val="L16_DDC-5"/>
      <sheetName val="L17_DDC-6"/>
      <sheetName val="L17_DDC-7_"/>
      <sheetName val="L18_DDC-8"/>
      <sheetName val="2-AutoDialer_Sys"/>
      <sheetName val="1-BAS1_(cost)"/>
      <sheetName val="2-BAS2_(cost)"/>
      <sheetName val="Deviations-Project_Risks"/>
      <sheetName val="IO_Schedule"/>
      <sheetName val="[Spt-BH.xls][Spt-BH.xls]B@[?_x0"/>
      <sheetName val="[Spt-BH.xls]B@[_x005f_x0000__x005f_x0004_@_"/>
      <sheetName val="st"/>
      <sheetName val="2_2_띠장의_설계"/>
      <sheetName val="2_2_띠장의_설계1"/>
      <sheetName val="Abstract_for_Variation3"/>
      <sheetName val="LBD_VARIATION3"/>
      <sheetName val="2_2_띠장의_설계3"/>
      <sheetName val="LT_Motor_catalog3"/>
      <sheetName val="Cable_cat3"/>
      <sheetName val="Abstract_for_Variation2"/>
      <sheetName val="LBD_VARIATION2"/>
      <sheetName val="2_2_띠장의_설계2"/>
      <sheetName val="LT_Motor_catalog2"/>
      <sheetName val="Cable_cat2"/>
      <sheetName val="Abstract_for_Variation4"/>
      <sheetName val="LBD_VARIATION4"/>
      <sheetName val="2_2_띠장의_설계4"/>
      <sheetName val="LT_Motor_catalog4"/>
      <sheetName val="Cable_cat4"/>
      <sheetName val="B@__x005f_x005f_x005f_x005F_x005f_x0000__x0"/>
      <sheetName val="PANEL ANNEXURE"/>
      <sheetName val="B@___x0004_@__x0000"/>
      <sheetName val="SILICATE"/>
      <sheetName val="FT-05-02Is-"/>
      <sheetName val="[Spt-BH.xls][Spt-BH.xls]B@["/>
      <sheetName val="[Spt-BH.xls][Spt-BH.xls]B____50"/>
      <sheetName val="[Spt-BH.xls][Spt-BH.xls]B____51"/>
      <sheetName val="[Spt-BH.xls]B____x005f_x0004________3"/>
      <sheetName val="[Spt-BH.xls]B___x005f_x0000__x005f_x0004__3"/>
      <sheetName val="girder"/>
      <sheetName val="Rocker"/>
      <sheetName val="wt"/>
      <sheetName val="[Spt-BH.xls]B____x005f_x0004________4"/>
      <sheetName val="[Spt-BH.xls]B___x005f_x0000__x005f_x0004__4"/>
      <sheetName val="CPIPE"/>
      <sheetName val="conc-foot-gradeslab"/>
      <sheetName val="TMT STEEL"/>
      <sheetName val="95삼성급(본사)"/>
      <sheetName val="BQ List"/>
      <sheetName val="ENCL9"/>
      <sheetName val="SàQa_x005f_x0005_@_x005f_x0000_"/>
      <sheetName val="Extra Item"/>
      <sheetName val="[Spt-BH.xls][Spt-BH.xls]_Spt_19"/>
      <sheetName val="[Spt-BH.xls][Spt-BH.xls]B____80"/>
      <sheetName val="[Spt-BH.xls][Spt-BH.xls]B____81"/>
      <sheetName val="[Spt-BH.xls][Spt-BH.xls]B____82"/>
      <sheetName val="[Spt-BH.xls][Spt-BH.xls]_Spt_47"/>
      <sheetName val="[Spt-BH.xls][Spt-BH.xls]B____83"/>
      <sheetName val="[Spt-BH.xls][Spt-BH.xls]B____84"/>
      <sheetName val="[Spt-BH.xls][Spt-BH.xls]B____85"/>
      <sheetName val="[Spt-BH.xls][Spt-BH.xls]B___196"/>
      <sheetName val="[Spt-BH.xls][Spt-BH.xls]B___197"/>
      <sheetName val="[Spt-BH.xls][Spt-BH.xls]_Spt_48"/>
      <sheetName val="[Spt-BH.xls][Spt-BH.xls]B___198"/>
      <sheetName val="[Spt-BH.xls][Spt-BH.xls]B___199"/>
      <sheetName val="[Spt-BH.xls][Spt-BH.xls]B___200"/>
      <sheetName val="[Spt-BH.xls]B____x005f_x0004________7"/>
      <sheetName val="[Spt-BH.xls]B___x005f_x0000__x005f_x0004__7"/>
      <sheetName val="[Spt-BH.xls][Spt-BH.xls]B___201"/>
      <sheetName val="[Spt-BH.xls][Spt-BH.xls]B____52"/>
      <sheetName val="[Spt-BH.xls][Spt-BH.xls]B____53"/>
      <sheetName val="[Spt-BH.xls][Spt-BH.xls]B____54"/>
      <sheetName val="[Spt-BH.xls][Spt-BH.xls]B____55"/>
      <sheetName val="[Spt-BH.xls][Spt-BH.xls]B____56"/>
      <sheetName val="[Spt-BH.xls][Spt-BH.xls]B____57"/>
      <sheetName val="[Spt-BH.xls][Spt-BH.xls]B____58"/>
      <sheetName val="[Spt-BH.xls][Spt-BH.xls]B____59"/>
      <sheetName val="[Spt-BH.xls][Spt-BH.xls]B____60"/>
      <sheetName val="[Spt-BH.xls][Spt-BH.xls]B____61"/>
      <sheetName val="[Spt-BH.xls][Spt-BH.xls]_Spt_17"/>
      <sheetName val="[Spt-BH.xls][Spt-BH.xls]B____68"/>
      <sheetName val="[Spt-BH.xls][Spt-BH.xls]B____69"/>
      <sheetName val="[Spt-BH.xls][Spt-BH.xls]_Spt_18"/>
      <sheetName val="[Spt-BH.xls][Spt-BH.xls]B____70"/>
      <sheetName val="[Spt-BH.xls][Spt-BH.xls]B____71"/>
      <sheetName val="[Spt-BH.xls][Spt-BH.xls]B____72"/>
      <sheetName val="[Spt-BH.xls][Spt-BH.xls]B____73"/>
      <sheetName val="[Spt-BH.xls][Spt-BH.xls]B____74"/>
      <sheetName val="[Spt-BH.xls][Spt-BH.xls]B____75"/>
      <sheetName val="[Spt-BH.xls][Spt-BH.xls]B____76"/>
      <sheetName val="[Spt-BH.xls][Spt-BH.xls]B____77"/>
      <sheetName val="[Spt-BH.xls][Spt-BH.xls]B____78"/>
      <sheetName val="[Spt-BH.xls]B____x005f_x0004________6"/>
      <sheetName val="[Spt-BH.xls]B___x005f_x0000__x005f_x0004__6"/>
      <sheetName val="[Spt-BH.xls][Spt-BH.xls]B____79"/>
      <sheetName val="[Spt-BH.xls][Spt-BH.xls]B____62"/>
      <sheetName val="[Spt-BH.xls][Spt-BH.xls]B____63"/>
      <sheetName val="[Spt-BH.xls][Spt-BH.xls]B____64"/>
      <sheetName val="[Spt-BH.xls][Spt-BH.xls]B____65"/>
      <sheetName val="[Spt-BH.xls][Spt-BH.xls]B____66"/>
      <sheetName val="[Spt-BH.xls][Spt-BH.xls]B____67"/>
      <sheetName val="[Spt-BH.xls]B____x005f_x0004________5"/>
      <sheetName val="[Spt-BH.xls]B___x005f_x0000__x005f_x0004__5"/>
      <sheetName val="[Spt-BH.xls][Spt-BH.xls]B___202"/>
      <sheetName val="[Spt-BH.xls][Spt-BH.xls]B___203"/>
      <sheetName val="[Spt-BH.xls][Spt-BH.xls]_Spt_49"/>
      <sheetName val="[Spt-BH.xls][Spt-BH.xls]B___204"/>
      <sheetName val="[Spt-BH.xls][Spt-BH.xls]B___205"/>
      <sheetName val="[Spt-BH.xls][Spt-BH.xls]B___206"/>
      <sheetName val="[Spt-BH.xls][Spt-BH.xls]B____86"/>
      <sheetName val="[Spt-BH.xls][Spt-BH.xls]B____87"/>
      <sheetName val="[Spt-BH.xls][Spt-BH.xls]B____88"/>
      <sheetName val="[Spt-BH.xls][Spt-BH.xls]B____89"/>
      <sheetName val="[Spt-BH.xls][Spt-BH.xls]B____90"/>
      <sheetName val="[Spt-BH.xls][Spt-BH.xls]_Spt_20"/>
      <sheetName val="[Spt-BH.xls][Spt-BH.xls]B____91"/>
      <sheetName val="[Spt-BH.xls][Spt-BH.xls]_Spt_21"/>
      <sheetName val="[Spt-BH.xls][Spt-BH.xls]B____92"/>
      <sheetName val="[Spt-BH.xls][Spt-BH.xls]B____93"/>
      <sheetName val="[Spt-BH.xls][Spt-BH.xls]B____94"/>
      <sheetName val="[Spt-BH.xls][Spt-BH.xls]_Spt_22"/>
      <sheetName val="[Spt-BH.xls][Spt-BH.xls]B____95"/>
      <sheetName val="[Spt-BH.xls][Spt-BH.xls]B____96"/>
      <sheetName val="[Spt-BH.xls]B____x005f_x0004________8"/>
      <sheetName val="[Spt-BH.xls]B___x005f_x0000__x005f_x0004__8"/>
      <sheetName val="[Spt-BH.xls][Spt-BH.xls]B____97"/>
      <sheetName val="[Spt-BH.xls][Spt-BH.xls]B____98"/>
      <sheetName val="[Spt-BH.xls][Spt-BH.xls]B____99"/>
      <sheetName val="[Spt-BH.xls][Spt-BH.xls]B___100"/>
      <sheetName val="[Spt-BH.xls][Spt-BH.xls]_Spt_38"/>
      <sheetName val="[Spt-BH.xls][Spt-BH.xls]B___101"/>
      <sheetName val="[Spt-BH.xls][Spt-BH.xls]B___102"/>
      <sheetName val="[Spt-BH.xls]B____x005f_x0004________9"/>
      <sheetName val="[Spt-BH.xls]B___x005f_x0000__x005f_x0004__9"/>
      <sheetName val="[Spt-BH.xls][Spt-BH.xls]B___103"/>
      <sheetName val="[Spt-BH.xls][Spt-BH.xls]B___166"/>
      <sheetName val="[Spt-BH.xls][Spt-BH.xls]B___167"/>
      <sheetName val="[Spt-BH.xls][Spt-BH.xls]_Spt_41"/>
      <sheetName val="[Spt-BH.xls][Spt-BH.xls]B___168"/>
      <sheetName val="[Spt-BH.xls][Spt-BH.xls]B___169"/>
      <sheetName val="[Spt-BH.xls][Spt-BH.xls]B___170"/>
      <sheetName val="[Spt-BH.xls][Spt-BH.xls]B___142"/>
      <sheetName val="[Spt-BH.xls][Spt-BH.xls]B___143"/>
      <sheetName val="[Spt-BH.xls][Spt-BH.xls]B___144"/>
      <sheetName val="[Spt-BH.xls][Spt-BH.xls]_Spt_39"/>
      <sheetName val="[Spt-BH.xls][Spt-BH.xls]B___145"/>
      <sheetName val="[Spt-BH.xls][Spt-BH.xls]B___146"/>
      <sheetName val="[Spt-BH.xls][Spt-BH.xls]B___147"/>
      <sheetName val="[Spt-BH.xls]B____x005f_x0004_______10"/>
      <sheetName val="[Spt-BH.xls]B___x005f_x0000__x005f_x0004_10"/>
      <sheetName val="[Spt-BH.xls][Spt-BH.xls]B___171"/>
      <sheetName val="[Spt-BH.xls][Spt-BH.xls]B___127"/>
      <sheetName val="[Spt-BH.xls][Spt-BH.xls]B___128"/>
      <sheetName val="[Spt-BH.xls][Spt-BH.xls]B___129"/>
      <sheetName val="[Spt-BH.xls][Spt-BH.xls]_Spt_33"/>
      <sheetName val="[Spt-BH.xls][Spt-BH.xls]B___130"/>
      <sheetName val="[Spt-BH.xls][Spt-BH.xls]B___131"/>
      <sheetName val="[Spt-BH.xls][Spt-BH.xls]_Spt_32"/>
      <sheetName val="[Spt-BH.xls][Spt-BH.xls]_Spt_24"/>
      <sheetName val="[Spt-BH.xls][Spt-BH.xls]_Spt_25"/>
      <sheetName val="[Spt-BH.xls][Spt-BH.xls]_Spt_23"/>
      <sheetName val="[Spt-BH.xls][Spt-BH.xls]_Spt_28"/>
      <sheetName val="[Spt-BH.xls][Spt-BH.xls]_Spt_26"/>
      <sheetName val="[Spt-BH.xls][Spt-BH.xls]_Spt_29"/>
      <sheetName val="[Spt-BH.xls][Spt-BH.xls]_Spt_27"/>
      <sheetName val="[Spt-BH.xls][Spt-BH.xls]B___122"/>
      <sheetName val="[Spt-BH.xls][Spt-BH.xls]B___123"/>
      <sheetName val="[Spt-BH.xls][Spt-BH.xls]B___124"/>
      <sheetName val="[Spt-BH.xls][Spt-BH.xls]B___125"/>
      <sheetName val="[Spt-BH.xls][Spt-BH.xls]B___126"/>
      <sheetName val="[Spt-BH.xls][Spt-BH.xls]_Spt_31"/>
      <sheetName val="[Spt-BH.xls][Spt-BH.xls]B___112"/>
      <sheetName val="[Spt-BH.xls][Spt-BH.xls]B___113"/>
      <sheetName val="[Spt-BH.xls][Spt-BH.xls]B___114"/>
      <sheetName val="[Spt-BH.xls][Spt-BH.xls]_Spt_30"/>
      <sheetName val="[Spt-BH.xls][Spt-BH.xls]B___115"/>
      <sheetName val="[Spt-BH.xls][Spt-BH.xls]B___116"/>
      <sheetName val="[Spt-BH.xls][Spt-BH.xls]B___104"/>
      <sheetName val="[Spt-BH.xls][Spt-BH.xls]B___105"/>
      <sheetName val="[Spt-BH.xls][Spt-BH.xls]B___106"/>
      <sheetName val="[Spt-BH.xls][Spt-BH.xls]B___107"/>
      <sheetName val="[Spt-BH.xls][Spt-BH.xls]B___108"/>
      <sheetName val="[Spt-BH.xls][Spt-BH.xls]B___109"/>
      <sheetName val="[Spt-BH.xls][Spt-BH.xls]B___110"/>
      <sheetName val="[Spt-BH.xls][Spt-BH.xls]B___111"/>
      <sheetName val="[Spt-BH.xls][Spt-BH.xls]B___117"/>
      <sheetName val="[Spt-BH.xls][Spt-BH.xls]B___118"/>
      <sheetName val="[Spt-BH.xls][Spt-BH.xls]B___119"/>
      <sheetName val="[Spt-BH.xls][Spt-BH.xls]B___120"/>
      <sheetName val="[Spt-BH.xls][Spt-BH.xls]B___121"/>
      <sheetName val="[Spt-BH.xls][Spt-BH.xls]_Spt_34"/>
      <sheetName val="[Spt-BH.xls][Spt-BH.xls]B___132"/>
      <sheetName val="[Spt-BH.xls][Spt-BH.xls]B___133"/>
      <sheetName val="[Spt-BH.xls][Spt-BH.xls]_Spt_35"/>
      <sheetName val="[Spt-BH.xls][Spt-BH.xls]B___134"/>
      <sheetName val="[Spt-BH.xls][Spt-BH.xls]B___135"/>
      <sheetName val="[Spt-BH.xls][Spt-BH.xls]B___136"/>
      <sheetName val="[Spt-BH.xls][Spt-BH.xls]B___137"/>
      <sheetName val="[Spt-BH.xls][Spt-BH.xls]B___138"/>
      <sheetName val="[Spt-BH.xls][Spt-BH.xls]B___139"/>
      <sheetName val="[Spt-BH.xls][Spt-BH.xls]_Spt_37"/>
      <sheetName val="[Spt-BH.xls][Spt-BH.xls]B___140"/>
      <sheetName val="[Spt-BH.xls][Spt-BH.xls]B___141"/>
      <sheetName val="[Spt-BH.xls][Spt-BH.xls]_Spt_36"/>
      <sheetName val="[Spt-BH.xls][Spt-BH.xls]B___178"/>
      <sheetName val="[Spt-BH.xls][Spt-BH.xls]B___179"/>
      <sheetName val="[Spt-BH.xls][Spt-BH.xls]B___180"/>
      <sheetName val="[Spt-BH.xls][Spt-BH.xls]B___181"/>
      <sheetName val="[Spt-BH.xls][Spt-BH.xls]B___182"/>
      <sheetName val="[Spt-BH.xls]B____x005f_x0004_______13"/>
      <sheetName val="[Spt-BH.xls]B___x005f_x0000__x005f_x0004_13"/>
      <sheetName val="[Spt-BH.xls][Spt-BH.xls]B___183"/>
      <sheetName val="[Spt-BH.xls][Spt-BH.xls]B___160"/>
      <sheetName val="[Spt-BH.xls][Spt-BH.xls]B___161"/>
      <sheetName val="[Spt-BH.xls][Spt-BH.xls]B___162"/>
      <sheetName val="[Spt-BH.xls][Spt-BH.xls]B___163"/>
      <sheetName val="[Spt-BH.xls][Spt-BH.xls]B___164"/>
      <sheetName val="[Spt-BH.xls][Spt-BH.xls]B___165"/>
      <sheetName val="[Spt-BH.xls]B____x005f_x0004_______11"/>
      <sheetName val="[Spt-BH.xls]B___x005f_x0000__x005f_x0004_11"/>
      <sheetName val="[Spt-BH.xls][Spt-BH.xls]B___154"/>
      <sheetName val="[Spt-BH.xls][Spt-BH.xls]B___155"/>
      <sheetName val="[Spt-BH.xls][Spt-BH.xls]B___156"/>
      <sheetName val="[Spt-BH.xls][Spt-BH.xls]B___157"/>
      <sheetName val="[Spt-BH.xls][Spt-BH.xls]B___158"/>
      <sheetName val="[Spt-BH.xls][Spt-BH.xls]B___148"/>
      <sheetName val="[Spt-BH.xls][Spt-BH.xls]B___149"/>
      <sheetName val="[Spt-BH.xls][Spt-BH.xls]B___150"/>
      <sheetName val="[Spt-BH.xls][Spt-BH.xls]B___151"/>
      <sheetName val="[Spt-BH.xls][Spt-BH.xls]B___152"/>
      <sheetName val="[Spt-BH.xls][Spt-BH.xls]B___153"/>
      <sheetName val="[Spt-BH.xls][Spt-BH.xls]B___159"/>
      <sheetName val="[Spt-BH.xls]B____x005f_x0004_______12"/>
      <sheetName val="[Spt-BH.xls]B___x005f_x0000__x005f_x0004_12"/>
      <sheetName val="[Spt-BH.xls]B____x005f_x0004_______15"/>
      <sheetName val="[Spt-BH.xls]B___x005f_x0000__x005f_x0004_15"/>
      <sheetName val="[Spt-BH.xls][Spt-BH.xls]_Spt_40"/>
      <sheetName val="[Spt-BH.xls][Spt-BH.xls]B___172"/>
      <sheetName val="[Spt-BH.xls][Spt-BH.xls]B___173"/>
      <sheetName val="[Spt-BH.xls][Spt-BH.xls]B___174"/>
      <sheetName val="[Spt-BH.xls][Spt-BH.xls]B___175"/>
      <sheetName val="[Spt-BH.xls][Spt-BH.xls]B___176"/>
      <sheetName val="[Spt-BH.xls][Spt-BH.xls]B___177"/>
      <sheetName val="[Spt-BH.xls]B____x005f_x0004_______14"/>
      <sheetName val="[Spt-BH.xls]B___x005f_x0000__x005f_x0004_14"/>
      <sheetName val="[Spt-BH.xls]B____x005f_x0004_______17"/>
      <sheetName val="[Spt-BH.xls]B___x005f_x0000__x005f_x0004_17"/>
      <sheetName val="[Spt-BH.xls][Spt-BH.xls]B___207"/>
      <sheetName val="[Spt-BH.xls][Spt-BH.xls]_Spt_42"/>
      <sheetName val="[Spt-BH.xls][Spt-BH.xls]B___184"/>
      <sheetName val="[Spt-BH.xls][Spt-BH.xls]B___185"/>
      <sheetName val="[Spt-BH.xls][Spt-BH.xls]_Spt_43"/>
      <sheetName val="[Spt-BH.xls][Spt-BH.xls]B___186"/>
      <sheetName val="[Spt-BH.xls][Spt-BH.xls]B___187"/>
      <sheetName val="[Spt-BH.xls][Spt-BH.xls]B___188"/>
      <sheetName val="[Spt-BH.xls][Spt-BH.xls]B___189"/>
      <sheetName val="[Spt-BH.xls][Spt-BH.xls]_Spt_44"/>
      <sheetName val="[Spt-BH.xls][Spt-BH.xls]_Spt_45"/>
      <sheetName val="[Spt-BH.xls][Spt-BH.xls]B___190"/>
      <sheetName val="[Spt-BH.xls][Spt-BH.xls]B___191"/>
      <sheetName val="[Spt-BH.xls][Spt-BH.xls]B___192"/>
      <sheetName val="[Spt-BH.xls][Spt-BH.xls]B___193"/>
      <sheetName val="[Spt-BH.xls][Spt-BH.xls]B___194"/>
      <sheetName val="[Spt-BH.xls][Spt-BH.xls]_Spt_46"/>
      <sheetName val="[Spt-BH.xls][Spt-BH.xls]B___195"/>
      <sheetName val="[Spt-BH.xls]B____x005f_x0004_______16"/>
      <sheetName val="[Spt-BH.xls]B___x005f_x0000__x005f_x0004_16"/>
      <sheetName val="[Spt-BH.xls][Spt-BH.xls]B___401"/>
      <sheetName val="[Spt-BH.xls][Spt-BH.xls]B___402"/>
      <sheetName val="[Spt-BH.xls][Spt-BH.xls]_Sp_100"/>
      <sheetName val="[Spt-BH.xls][Spt-BH.xls]B___403"/>
      <sheetName val="[Spt-BH.xls][Spt-BH.xls]B___404"/>
      <sheetName val="[Spt-BH.xls][Spt-BH.xls]B___405"/>
      <sheetName val="[Spt-BH.xls][Spt-BH.xls]_Spt_99"/>
      <sheetName val="[Spt-BH.xls][Spt-BH.xls]B___407"/>
      <sheetName val="[Spt-BH.xls][Spt-BH.xls]B___408"/>
      <sheetName val="[Spt-BH.xls][Spt-BH.xls]_Sp_101"/>
      <sheetName val="[Spt-BH.xls][Spt-BH.xls]B___409"/>
      <sheetName val="[Spt-BH.xls][Spt-BH.xls]B___410"/>
      <sheetName val="[Spt-BH.xls][Spt-BH.xls]B___411"/>
      <sheetName val="[Spt-BH.xls][Spt-BH.xls]B___406"/>
      <sheetName val="[Spt-BH.xls][Spt-BH.xls]_Spt_54"/>
      <sheetName val="[Spt-BH.xls][Spt-BH.xls]B___220"/>
      <sheetName val="[Spt-BH.xls][Spt-BH.xls]B___221"/>
      <sheetName val="[Spt-BH.xls][Spt-BH.xls]_Spt_79"/>
      <sheetName val="[Spt-BH.xls][Spt-BH.xls]B___222"/>
      <sheetName val="[Spt-BH.xls][Spt-BH.xls]B___223"/>
      <sheetName val="[Spt-BH.xls][Spt-BH.xls]B___224"/>
      <sheetName val="[Spt-BH.xls][Spt-BH.xls]_Spt_52"/>
      <sheetName val="[Spt-BH.xls][Spt-BH.xls]B___208"/>
      <sheetName val="[Spt-BH.xls][Spt-BH.xls]B___209"/>
      <sheetName val="[Spt-BH.xls][Spt-BH.xls]B___210"/>
      <sheetName val="[Spt-BH.xls][Spt-BH.xls]B___211"/>
      <sheetName val="[Spt-BH.xls][Spt-BH.xls]B___212"/>
      <sheetName val="[Spt-BH.xls][Spt-BH.xls]B___213"/>
      <sheetName val="[Spt-BH.xls][Spt-BH.xls]_Spt_51"/>
      <sheetName val="[Spt-BH.xls][Spt-BH.xls]_Spt_50"/>
      <sheetName val="[Spt-BH.xls]B____x005f_x0004_______18"/>
      <sheetName val="[Spt-BH.xls]B___x005f_x0000__x005f_x0004_18"/>
      <sheetName val="[Spt-BH.xls][Spt-BH.xls]B___225"/>
      <sheetName val="[Spt-BH.xls][Spt-BH.xls]_Spt_53"/>
      <sheetName val="[Spt-BH.xls][Spt-BH.xls]B___214"/>
      <sheetName val="[Spt-BH.xls][Spt-BH.xls]B___215"/>
      <sheetName val="[Spt-BH.xls][Spt-BH.xls]B___216"/>
      <sheetName val="[Spt-BH.xls][Spt-BH.xls]B___217"/>
      <sheetName val="[Spt-BH.xls][Spt-BH.xls]B___218"/>
      <sheetName val="[Spt-BH.xls][Spt-BH.xls]B___219"/>
      <sheetName val="[Spt-BH.xls][Spt-BH.xls]_Spt_74"/>
      <sheetName val="[Spt-BH.xls][Spt-BH.xls]B___307"/>
      <sheetName val="[Spt-BH.xls][Spt-BH.xls]B___308"/>
      <sheetName val="[Spt-BH.xls][Spt-BH.xls]_Spt_76"/>
      <sheetName val="[Spt-BH.xls][Spt-BH.xls]B___309"/>
      <sheetName val="[Spt-BH.xls][Spt-BH.xls]B___310"/>
      <sheetName val="[Spt-BH.xls][Spt-BH.xls]B___311"/>
      <sheetName val="[Spt-BH.xls][Spt-BH.xls]B___301"/>
      <sheetName val="[Spt-BH.xls][Spt-BH.xls]B___302"/>
      <sheetName val="[Spt-BH.xls][Spt-BH.xls]B___303"/>
      <sheetName val="[Spt-BH.xls][Spt-BH.xls]_Spt_75"/>
      <sheetName val="[Spt-BH.xls][Spt-BH.xls]B___304"/>
      <sheetName val="[Spt-BH.xls][Spt-BH.xls]B___305"/>
      <sheetName val="[Spt-BH.xls][Spt-BH.xls]B___306"/>
      <sheetName val="[Spt-BH.xls]B____x005f_x0004_______22"/>
      <sheetName val="[Spt-BH.xls]B___x005f_x0000__x005f_x0004_22"/>
      <sheetName val="[Spt-BH.xls][Spt-BH.xls]B___312"/>
      <sheetName val="[Spt-BH.xls][Spt-BH.xls]_Spt_55"/>
      <sheetName val="[Spt-BH.xls][Spt-BH.xls]B___232"/>
      <sheetName val="[Spt-BH.xls][Spt-BH.xls]B___233"/>
      <sheetName val="[Spt-BH.xls][Spt-BH.xls]B___234"/>
      <sheetName val="[Spt-BH.xls][Spt-BH.xls]_Spt_73"/>
      <sheetName val="[Spt-BH.xls][Spt-BH.xls]B___235"/>
      <sheetName val="[Spt-BH.xls][Spt-BH.xls]B___236"/>
      <sheetName val="[Spt-BH.xls][Spt-BH.xls]B___237"/>
      <sheetName val="[Spt-BH.xls][Spt-BH.xls]B___295"/>
      <sheetName val="[Spt-BH.xls][Spt-BH.xls]B___296"/>
      <sheetName val="[Spt-BH.xls][Spt-BH.xls]B___297"/>
      <sheetName val="[Spt-BH.xls][Spt-BH.xls]B___298"/>
      <sheetName val="[Spt-BH.xls][Spt-BH.xls]B___299"/>
      <sheetName val="[Spt-BH.xls]B____x005f_x0004_______20"/>
      <sheetName val="[Spt-BH.xls]B___x005f_x0000__x005f_x0004_20"/>
      <sheetName val="[Spt-BH.xls][Spt-BH.xls]B___300"/>
      <sheetName val="[Spt-BH.xls][Spt-BH.xls]B___226"/>
      <sheetName val="[Spt-BH.xls][Spt-BH.xls]B___227"/>
      <sheetName val="[Spt-BH.xls][Spt-BH.xls]B___228"/>
      <sheetName val="[Spt-BH.xls][Spt-BH.xls]B___229"/>
      <sheetName val="[Spt-BH.xls][Spt-BH.xls]B___230"/>
      <sheetName val="[Spt-BH.xls][Spt-BH.xls]B___231"/>
      <sheetName val="[Spt-BH.xls]B____x005f_x0004_______19"/>
      <sheetName val="[Spt-BH.xls]B___x005f_x0000__x005f_x0004_19"/>
      <sheetName val="[Spt-BH.xls][Spt-BH.xls]_Spt_72"/>
      <sheetName val="[Spt-BH.xls][Spt-BH.xls]B___289"/>
      <sheetName val="[Spt-BH.xls][Spt-BH.xls]B___290"/>
      <sheetName val="[Spt-BH.xls][Spt-BH.xls]B___291"/>
      <sheetName val="[Spt-BH.xls][Spt-BH.xls]B___292"/>
      <sheetName val="[Spt-BH.xls][Spt-BH.xls]B___293"/>
      <sheetName val="[Spt-BH.xls][Spt-BH.xls]B___294"/>
      <sheetName val="[Spt-BH.xls][Spt-BH.xls]_Spt_70"/>
      <sheetName val="[Spt-BH.xls][Spt-BH.xls]B___279"/>
      <sheetName val="[Spt-BH.xls][Spt-BH.xls]B___280"/>
      <sheetName val="[Spt-BH.xls][Spt-BH.xls]_Spt_71"/>
      <sheetName val="[Spt-BH.xls][Spt-BH.xls]B___281"/>
      <sheetName val="[Spt-BH.xls][Spt-BH.xls]B___282"/>
      <sheetName val="[Spt-BH.xls][Spt-BH.xls]B___283"/>
      <sheetName val="[Spt-BH.xls][Spt-BH.xls]_Spt_67"/>
      <sheetName val="[Spt-BH.xls][Spt-BH.xls]_Spt_62"/>
      <sheetName val="Facilites Master"/>
      <sheetName val="EQP Master"/>
      <sheetName val="INPUTS"/>
      <sheetName val="1010"/>
      <sheetName val="1020"/>
      <sheetName val="1090"/>
      <sheetName val="Camp Power Cost"/>
      <sheetName val="Camp_Power_Cost"/>
      <sheetName val="_Spt-BH.xls__Spt-BH.xls_B@_"/>
      <sheetName val="_Spt-BH.xls__Spt-BH.xls_B@___x0004_@_"/>
      <sheetName val="_Spt-BH.xls__Spt-BH.xls__Spt-BH"/>
      <sheetName val="_Spt-BH.xls__Spt-BH.xls_B@__@__"/>
      <sheetName val="HOSPI-01"/>
      <sheetName val="Notes"/>
      <sheetName val="PCS DATA"/>
      <sheetName val="SPT_vs_PHI30"/>
      <sheetName val="glass_project_concrete30"/>
      <sheetName val="glass_project_reift30"/>
      <sheetName val="glass_project_indices30"/>
      <sheetName val="SBC-BH_1929"/>
      <sheetName val="Summary_050629"/>
      <sheetName val="Summary_0607-_31_MAR29"/>
      <sheetName val="Rate_Analysis29"/>
      <sheetName val="Civil_Boq28"/>
      <sheetName val="d-safe_DELUXE28"/>
      <sheetName val="BH_12-11-10-1329"/>
      <sheetName val="BH_12-11-10-929"/>
      <sheetName val="BH_36-15-3729"/>
      <sheetName val="BH_16-35-25-1729"/>
      <sheetName val="BH_35-25-1729"/>
      <sheetName val="Sheet1_(2)29"/>
      <sheetName val="PRECAST_lightconc-II28"/>
      <sheetName val="Pile_cap28"/>
      <sheetName val="RCC,Ret__Wall28"/>
      <sheetName val="Form_629"/>
      <sheetName val="PointNo_528"/>
      <sheetName val="E_&amp;_R28"/>
      <sheetName val="Break_up_Sheet28"/>
      <sheetName val="TBAL9697_-group_wise__sdpl28"/>
      <sheetName val="Abstract_Sheet28"/>
      <sheetName val="V_O_4_-_PCC_Qty28"/>
      <sheetName val="Legal_Risk_Analysis28"/>
      <sheetName val="Mix_Design28"/>
      <sheetName val="Fill_this_out_first___28"/>
      <sheetName val="REVISED4A_PROG_PERF-SITE_128"/>
      <sheetName val="BOQ_Direct_selling_cost28"/>
      <sheetName val="BOQ_(2)28"/>
      <sheetName val="CABLE_DATA28"/>
      <sheetName val="final_abstract28"/>
      <sheetName val="INPUT_SHEET28"/>
      <sheetName val="Rev_S1_Abstract28"/>
      <sheetName val="Quantity_Abstract28"/>
      <sheetName val="Staff_Acco_28"/>
      <sheetName val="Pipe_Supports28"/>
      <sheetName val="M-Book_for_Conc28"/>
      <sheetName val="M-Book_for_FW28"/>
      <sheetName val="Load_Details-220kV28"/>
      <sheetName val="beam-reinft-IIInd_floor28"/>
      <sheetName val="Project_Budget_Worksheet28"/>
      <sheetName val="SANJAY_PAL28"/>
      <sheetName val="P_A_SELVAM28"/>
      <sheetName val="ANSARI_28"/>
      <sheetName val="abdesh_pal28"/>
      <sheetName val="sujay_bagchi28"/>
      <sheetName val="S_K_SINHA_BASU28"/>
      <sheetName val="KRISHNA_PRASAD28"/>
      <sheetName val="BARATH_&amp;_CO28"/>
      <sheetName val="L_B_YADAV28"/>
      <sheetName val="DEEPAK_KUMAR28"/>
      <sheetName val="MUKLAL_YADAV28"/>
      <sheetName val="MADHU_SUDHAN28"/>
      <sheetName val="SAUD_ALAM_28"/>
      <sheetName val="RAMESH_BABU28"/>
      <sheetName val="SAILEN_SARKAR28"/>
      <sheetName val="SANJAY_JENA128"/>
      <sheetName val="upendra_saw_28"/>
      <sheetName val="ALLOK_KUMAR_28"/>
      <sheetName val="except_wiring28"/>
      <sheetName val="BOQ_-II_ph_228"/>
      <sheetName val="d-safe_specs27"/>
      <sheetName val="Metso_-_Forth_&amp;_Slurry_11_02_37"/>
      <sheetName val="STAFFSCHED_27"/>
      <sheetName val="Fee_Rate_Summary27"/>
      <sheetName val="class_&amp;_category27"/>
      <sheetName val="Rein-Final_(Ph_1+Ph2)27"/>
      <sheetName val="220_11__BS_27"/>
      <sheetName val="SSR_&amp;_NSSR_Market_final27"/>
      <sheetName val="India_F&amp;S_Template27"/>
      <sheetName val="Quote_Sheet27"/>
      <sheetName val="Site_wise_NADs27"/>
      <sheetName val="Stress_Calculation27"/>
      <sheetName val="Debits_as_on_12_04_0810"/>
      <sheetName val="precast_RC_element27"/>
      <sheetName val="RA_RCC_F27"/>
      <sheetName val="Materials_Cost(PCC)27"/>
      <sheetName val="PRRM_Dashboard10"/>
      <sheetName val="Inputs_&amp;_Summary_Output2"/>
      <sheetName val="Broad_Refresher_Model2"/>
      <sheetName val="plinth_Beam_+_Stirrups_27"/>
      <sheetName val="GF_COLUMNS27"/>
      <sheetName val="G_F_ROOF_BEAM_27"/>
      <sheetName val="GF_SLAB_STEEL27"/>
      <sheetName val="GF_Lintel27"/>
      <sheetName val="GF_Stair27"/>
      <sheetName val="FF_COLUMNS27"/>
      <sheetName val="F_F__Steel_FINAL_(2)27"/>
      <sheetName val="FF_Lintel27"/>
      <sheetName val="FF_Stair27"/>
      <sheetName val="S_F__Steel_FINAL_27"/>
      <sheetName val="SF_Lintel27"/>
      <sheetName val="Cost_of_O_&amp;_O1"/>
      <sheetName val="Staff_Forecast_spread1"/>
      <sheetName val="Direct_cost_shed_A-2_1"/>
      <sheetName val="Basic_Rate"/>
      <sheetName val="INFLUENCES_ON_GM"/>
      <sheetName val="Material_List_1"/>
      <sheetName val="IO_List"/>
      <sheetName val="B@_@__$_x0"/>
      <sheetName val="Break_Up_(bc)"/>
      <sheetName val="Break_Up_(bc1)"/>
      <sheetName val="Break_Up_(bc2)"/>
      <sheetName val="Assumption_Inputs"/>
      <sheetName val="SàQa@²"/>
      <sheetName val="Steel_Payment_Doc"/>
      <sheetName val="Fin_Sum"/>
      <sheetName val="kppl_pl"/>
      <sheetName val="Havells__LT_(XLPE)"/>
      <sheetName val="Works_-_Quote_Sheet"/>
      <sheetName val="PL_Inst_RA_12"/>
      <sheetName val="PACK_(B)"/>
      <sheetName val="_AT-1-220_"/>
      <sheetName val="_BC-220"/>
      <sheetName val="DETAILED__BOQ"/>
      <sheetName val="Mat_Cost"/>
      <sheetName val="Page_1"/>
      <sheetName val="Page_2"/>
      <sheetName val="Page_3"/>
      <sheetName val="Page_4_Installed"/>
      <sheetName val="Page_4_Required"/>
      <sheetName val="Page_5a"/>
      <sheetName val="Page_5b"/>
      <sheetName val="Page_5c"/>
      <sheetName val="Page_5d"/>
      <sheetName val="Page_5e"/>
      <sheetName val="Page_5f"/>
      <sheetName val="Page_5f_(2)"/>
      <sheetName val="Page_6a"/>
      <sheetName val="Page_6b"/>
      <sheetName val="Page_7-1"/>
      <sheetName val="Page_7-2a1-I"/>
      <sheetName val="Page_7-2a1-II"/>
      <sheetName val="Page_7-2a1-III"/>
      <sheetName val="Page_7-2a2"/>
      <sheetName val="Page_7-3"/>
      <sheetName val="Page_7-5a"/>
      <sheetName val="Page_7-5b1"/>
      <sheetName val="Page_7-5b2"/>
      <sheetName val="Page_7-5c"/>
      <sheetName val="Page_7-9a"/>
      <sheetName val="Page_7-9b1"/>
      <sheetName val="Page_7-9b2"/>
      <sheetName val="Page_7-9c"/>
      <sheetName val="Page_7-11a1-I"/>
      <sheetName val="Page_7-11a1-II"/>
      <sheetName val="Page_7-11a1-III"/>
      <sheetName val="Page_7-11a2"/>
      <sheetName val="Page_7-15"/>
      <sheetName val="Page_7-16a"/>
      <sheetName val="Page_7-16b"/>
      <sheetName val="Page_8"/>
      <sheetName val="_"/>
      <sheetName val="Ins_&amp;_Bonds"/>
      <sheetName val="Site_facilities"/>
      <sheetName val="Clients_Requirements"/>
      <sheetName val="Ra__stair"/>
      <sheetName val="syndicate_codes"/>
      <sheetName val="Tender_Appraisal"/>
      <sheetName val="DB_ET200(R__A)"/>
      <sheetName val="SàQa@"/>
      <sheetName val="2_BHK"/>
      <sheetName val="BALANCE-IOTL_"/>
      <sheetName val="[Spt-BH_xls][Spt-BH_xls]B@[@"/>
      <sheetName val="[Spt-BH_xls][Spt-BH_xls]B@[?@?"/>
      <sheetName val="SP Break Up"/>
      <sheetName val="기계내역서"/>
      <sheetName val="Prelims Breakup"/>
      <sheetName val="Staff planning"/>
      <sheetName val="1 yr maintainance"/>
      <sheetName val="PRRM_Dashboard11"/>
      <sheetName val="Index_10"/>
      <sheetName val="Email_Approval_Template10"/>
      <sheetName val="1_Executive_Summary10"/>
      <sheetName val="2_Risk_Assessment_Analysis10"/>
      <sheetName val="3_Pre-Approval10"/>
      <sheetName val="4_CIS10"/>
      <sheetName val="5_Change_Order10"/>
      <sheetName val="5_1__Re-book_De-book_order10"/>
      <sheetName val="6_Contract_Re-estimates10"/>
      <sheetName val="7a_BG_Approval_Form10"/>
      <sheetName val="7b_BG_Email_Approval_Template10"/>
      <sheetName val="8_LAD_Approval_Form10"/>
      <sheetName val="9_LOI_Checklist10"/>
      <sheetName val="10_RPS_Information_Form10"/>
      <sheetName val="11_Proj_Cashflow_10"/>
      <sheetName val="11_1_Cash-flow_Chart10"/>
      <sheetName val="Threshold_Calculator10"/>
      <sheetName val="Version_Control10"/>
      <sheetName val="Prebid_Review10"/>
      <sheetName val="DJC_Parameters10"/>
      <sheetName val="Selling_Summary10"/>
      <sheetName val="1-BAS_(cost)10"/>
      <sheetName val="Controller_Configuration10"/>
      <sheetName val="IO_Summary10"/>
      <sheetName val="2-FAS_(cost)10"/>
      <sheetName val="Cost_Summary10"/>
      <sheetName val="3-PA_(cost)10"/>
      <sheetName val="Approved_Make10"/>
      <sheetName val="Basis_of_offer10"/>
      <sheetName val="High_Level_Summary10"/>
      <sheetName val="4-ACS__(cost)10"/>
      <sheetName val="5-CCTV__(cost)10"/>
      <sheetName val="6-FFT__(cost)10"/>
      <sheetName val="7-_Service_Retrofit__(cost)10"/>
      <sheetName val="8-Service_PSA,O&amp;M__(cost)10"/>
      <sheetName val="9-_Service_L&amp;M__(cost)10"/>
      <sheetName val="non_fixed_DJC_10"/>
      <sheetName val="10-UPG_(cost)10"/>
      <sheetName val="11-ESG__(cost)10"/>
      <sheetName val="12-Products_(cost)10"/>
      <sheetName val="13-VAV__(cost)10"/>
      <sheetName val="14-REF_(cost)10"/>
      <sheetName val="15_-_Local_Chiller_(cost)10"/>
      <sheetName val="Selling-Local_Chiller10"/>
      <sheetName val="Material_Cost_JCS10"/>
      <sheetName val="Costing_USD_Chiller10"/>
      <sheetName val="Selling-USD_Chiller10"/>
      <sheetName val="PRICE_MATRIX_-JCIPL10"/>
      <sheetName val="COST_SUMMARY-_JCIPL10"/>
      <sheetName val="6_-FFT-JCIPL10"/>
      <sheetName val="7-Ser_Retro_-JCIPL10"/>
      <sheetName val="8-Ser_PSA,_O&amp;M_-JCIPL10"/>
      <sheetName val="9-Ser_L&amp;M_-JCIPL10"/>
      <sheetName val="10-UPG_JCIPL10"/>
      <sheetName val="11-ESG_JCIPL10"/>
      <sheetName val="12-Products_JCIPL10"/>
      <sheetName val="13-VAV_JCIPL10"/>
      <sheetName val="14-REF_JCMRL_10"/>
      <sheetName val="Proj__DJC-JCIPL10"/>
      <sheetName val="_L0_DDC_110"/>
      <sheetName val="L0_DDC-210"/>
      <sheetName val="L16_DDC-310"/>
      <sheetName val="L16_DDC-510"/>
      <sheetName val="L17_DDC-610"/>
      <sheetName val="L17_DDC-7_10"/>
      <sheetName val="L18_DDC-810"/>
      <sheetName val="2-AutoDialer_Sys10"/>
      <sheetName val="1-BAS1_(cost)10"/>
      <sheetName val="2-BAS2_(cost)10"/>
      <sheetName val="Deviations-Project_Risks10"/>
      <sheetName val="IO_Schedule10"/>
      <sheetName val="Direct_cost_shed_A-2_10"/>
      <sheetName val="Staff_Forecast_spread10"/>
      <sheetName val="Index_9"/>
      <sheetName val="Email_Approval_Template9"/>
      <sheetName val="1_Executive_Summary9"/>
      <sheetName val="2_Risk_Assessment_Analysis9"/>
      <sheetName val="3_Pre-Approval9"/>
      <sheetName val="4_CIS9"/>
      <sheetName val="5_Change_Order9"/>
      <sheetName val="5_1__Re-book_De-book_order9"/>
      <sheetName val="6_Contract_Re-estimates9"/>
      <sheetName val="7a_BG_Approval_Form9"/>
      <sheetName val="7b_BG_Email_Approval_Template9"/>
      <sheetName val="8_LAD_Approval_Form9"/>
      <sheetName val="9_LOI_Checklist9"/>
      <sheetName val="10_RPS_Information_Form9"/>
      <sheetName val="11_Proj_Cashflow_9"/>
      <sheetName val="11_1_Cash-flow_Chart9"/>
      <sheetName val="Threshold_Calculator9"/>
      <sheetName val="Version_Control9"/>
      <sheetName val="Prebid_Review9"/>
      <sheetName val="DJC_Parameters9"/>
      <sheetName val="Selling_Summary9"/>
      <sheetName val="1-BAS_(cost)9"/>
      <sheetName val="Controller_Configuration9"/>
      <sheetName val="IO_Summary9"/>
      <sheetName val="2-FAS_(cost)9"/>
      <sheetName val="Cost_Summary9"/>
      <sheetName val="3-PA_(cost)9"/>
      <sheetName val="Approved_Make9"/>
      <sheetName val="Basis_of_offer9"/>
      <sheetName val="High_Level_Summary9"/>
      <sheetName val="4-ACS__(cost)9"/>
      <sheetName val="5-CCTV__(cost)9"/>
      <sheetName val="6-FFT__(cost)9"/>
      <sheetName val="7-_Service_Retrofit__(cost)9"/>
      <sheetName val="8-Service_PSA,O&amp;M__(cost)9"/>
      <sheetName val="9-_Service_L&amp;M__(cost)9"/>
      <sheetName val="non_fixed_DJC_9"/>
      <sheetName val="10-UPG_(cost)9"/>
      <sheetName val="11-ESG__(cost)9"/>
      <sheetName val="12-Products_(cost)9"/>
      <sheetName val="13-VAV__(cost)9"/>
      <sheetName val="14-REF_(cost)9"/>
      <sheetName val="15_-_Local_Chiller_(cost)9"/>
      <sheetName val="Selling-Local_Chiller9"/>
      <sheetName val="Material_Cost_JCS9"/>
      <sheetName val="Costing_USD_Chiller9"/>
      <sheetName val="Selling-USD_Chiller9"/>
      <sheetName val="PRICE_MATRIX_-JCIPL9"/>
      <sheetName val="COST_SUMMARY-_JCIPL9"/>
      <sheetName val="6_-FFT-JCIPL9"/>
      <sheetName val="7-Ser_Retro_-JCIPL9"/>
      <sheetName val="8-Ser_PSA,_O&amp;M_-JCIPL9"/>
      <sheetName val="9-Ser_L&amp;M_-JCIPL9"/>
      <sheetName val="10-UPG_JCIPL9"/>
      <sheetName val="11-ESG_JCIPL9"/>
      <sheetName val="12-Products_JCIPL9"/>
      <sheetName val="13-VAV_JCIPL9"/>
      <sheetName val="14-REF_JCMRL_9"/>
      <sheetName val="Proj__DJC-JCIPL9"/>
      <sheetName val="_L0_DDC_19"/>
      <sheetName val="L0_DDC-29"/>
      <sheetName val="L16_DDC-39"/>
      <sheetName val="L16_DDC-59"/>
      <sheetName val="L17_DDC-69"/>
      <sheetName val="L17_DDC-7_9"/>
      <sheetName val="L18_DDC-89"/>
      <sheetName val="2-AutoDialer_Sys9"/>
      <sheetName val="1-BAS1_(cost)9"/>
      <sheetName val="2-BAS2_(cost)9"/>
      <sheetName val="Deviations-Project_Risks9"/>
      <sheetName val="IO_Schedule9"/>
      <sheetName val="Direct_cost_shed_A-2_9"/>
      <sheetName val="Staff_Forecast_spread9"/>
      <sheetName val="Index_1"/>
      <sheetName val="Email_Approval_Template1"/>
      <sheetName val="1_Executive_Summary1"/>
      <sheetName val="2_Risk_Assessment_Analysis1"/>
      <sheetName val="3_Pre-Approval1"/>
      <sheetName val="4_CIS1"/>
      <sheetName val="5_Change_Order1"/>
      <sheetName val="5_1__Re-book_De-book_order1"/>
      <sheetName val="6_Contract_Re-estimates1"/>
      <sheetName val="7a_BG_Approval_Form1"/>
      <sheetName val="7b_BG_Email_Approval_Template1"/>
      <sheetName val="8_LAD_Approval_Form1"/>
      <sheetName val="9_LOI_Checklist1"/>
      <sheetName val="10_RPS_Information_Form1"/>
      <sheetName val="11_Proj_Cashflow_1"/>
      <sheetName val="11_1_Cash-flow_Chart1"/>
      <sheetName val="Threshold_Calculator1"/>
      <sheetName val="Version_Control1"/>
      <sheetName val="Prebid_Review1"/>
      <sheetName val="DJC_Parameters1"/>
      <sheetName val="Selling_Summary1"/>
      <sheetName val="1-BAS_(cost)1"/>
      <sheetName val="Controller_Configuration1"/>
      <sheetName val="IO_Summary1"/>
      <sheetName val="2-FAS_(cost)1"/>
      <sheetName val="Cost_Summary1"/>
      <sheetName val="3-PA_(cost)1"/>
      <sheetName val="Approved_Make1"/>
      <sheetName val="Basis_of_offer1"/>
      <sheetName val="High_Level_Summary1"/>
      <sheetName val="4-ACS__(cost)1"/>
      <sheetName val="5-CCTV__(cost)1"/>
      <sheetName val="6-FFT__(cost)1"/>
      <sheetName val="7-_Service_Retrofit__(cost)1"/>
      <sheetName val="8-Service_PSA,O&amp;M__(cost)1"/>
      <sheetName val="9-_Service_L&amp;M__(cost)1"/>
      <sheetName val="non_fixed_DJC_1"/>
      <sheetName val="10-UPG_(cost)1"/>
      <sheetName val="11-ESG__(cost)1"/>
      <sheetName val="12-Products_(cost)1"/>
      <sheetName val="13-VAV__(cost)1"/>
      <sheetName val="14-REF_(cost)1"/>
      <sheetName val="15_-_Local_Chiller_(cost)1"/>
      <sheetName val="Selling-Local_Chiller1"/>
      <sheetName val="Material_Cost_JCS1"/>
      <sheetName val="Costing_USD_Chiller1"/>
      <sheetName val="Selling-USD_Chiller1"/>
      <sheetName val="PRICE_MATRIX_-JCIPL1"/>
      <sheetName val="COST_SUMMARY-_JCIPL1"/>
      <sheetName val="6_-FFT-JCIPL1"/>
      <sheetName val="7-Ser_Retro_-JCIPL1"/>
      <sheetName val="8-Ser_PSA,_O&amp;M_-JCIPL1"/>
      <sheetName val="9-Ser_L&amp;M_-JCIPL1"/>
      <sheetName val="10-UPG_JCIPL1"/>
      <sheetName val="11-ESG_JCIPL1"/>
      <sheetName val="12-Products_JCIPL1"/>
      <sheetName val="13-VAV_JCIPL1"/>
      <sheetName val="14-REF_JCMRL_1"/>
      <sheetName val="Proj__DJC-JCIPL1"/>
      <sheetName val="_L0_DDC_11"/>
      <sheetName val="L0_DDC-21"/>
      <sheetName val="L16_DDC-31"/>
      <sheetName val="L16_DDC-51"/>
      <sheetName val="L17_DDC-61"/>
      <sheetName val="L17_DDC-7_1"/>
      <sheetName val="L18_DDC-81"/>
      <sheetName val="2-AutoDialer_Sys1"/>
      <sheetName val="1-BAS1_(cost)1"/>
      <sheetName val="2-BAS2_(cost)1"/>
      <sheetName val="Deviations-Project_Risks1"/>
      <sheetName val="IO_Schedule1"/>
      <sheetName val="Index_2"/>
      <sheetName val="Email_Approval_Template2"/>
      <sheetName val="1_Executive_Summary2"/>
      <sheetName val="2_Risk_Assessment_Analysis2"/>
      <sheetName val="3_Pre-Approval2"/>
      <sheetName val="4_CIS2"/>
      <sheetName val="5_Change_Order2"/>
      <sheetName val="5_1__Re-book_De-book_order2"/>
      <sheetName val="6_Contract_Re-estimates2"/>
      <sheetName val="7a_BG_Approval_Form2"/>
      <sheetName val="7b_BG_Email_Approval_Template2"/>
      <sheetName val="8_LAD_Approval_Form2"/>
      <sheetName val="9_LOI_Checklist2"/>
      <sheetName val="10_RPS_Information_Form2"/>
      <sheetName val="11_Proj_Cashflow_2"/>
      <sheetName val="11_1_Cash-flow_Chart2"/>
      <sheetName val="Threshold_Calculator2"/>
      <sheetName val="Version_Control2"/>
      <sheetName val="Prebid_Review2"/>
      <sheetName val="DJC_Parameters2"/>
      <sheetName val="Selling_Summary2"/>
      <sheetName val="1-BAS_(cost)2"/>
      <sheetName val="Controller_Configuration2"/>
      <sheetName val="IO_Summary2"/>
      <sheetName val="2-FAS_(cost)2"/>
      <sheetName val="Cost_Summary2"/>
      <sheetName val="3-PA_(cost)2"/>
      <sheetName val="Approved_Make2"/>
      <sheetName val="Basis_of_offer2"/>
      <sheetName val="High_Level_Summary2"/>
      <sheetName val="4-ACS__(cost)2"/>
      <sheetName val="5-CCTV__(cost)2"/>
      <sheetName val="6-FFT__(cost)2"/>
      <sheetName val="7-_Service_Retrofit__(cost)2"/>
      <sheetName val="8-Service_PSA,O&amp;M__(cost)2"/>
      <sheetName val="9-_Service_L&amp;M__(cost)2"/>
      <sheetName val="non_fixed_DJC_2"/>
      <sheetName val="10-UPG_(cost)2"/>
      <sheetName val="11-ESG__(cost)2"/>
      <sheetName val="12-Products_(cost)2"/>
      <sheetName val="13-VAV__(cost)2"/>
      <sheetName val="14-REF_(cost)2"/>
      <sheetName val="15_-_Local_Chiller_(cost)2"/>
      <sheetName val="Selling-Local_Chiller2"/>
      <sheetName val="Material_Cost_JCS2"/>
      <sheetName val="Costing_USD_Chiller2"/>
      <sheetName val="Selling-USD_Chiller2"/>
      <sheetName val="PRICE_MATRIX_-JCIPL2"/>
      <sheetName val="COST_SUMMARY-_JCIPL2"/>
      <sheetName val="6_-FFT-JCIPL2"/>
      <sheetName val="7-Ser_Retro_-JCIPL2"/>
      <sheetName val="8-Ser_PSA,_O&amp;M_-JCIPL2"/>
      <sheetName val="9-Ser_L&amp;M_-JCIPL2"/>
      <sheetName val="10-UPG_JCIPL2"/>
      <sheetName val="11-ESG_JCIPL2"/>
      <sheetName val="12-Products_JCIPL2"/>
      <sheetName val="13-VAV_JCIPL2"/>
      <sheetName val="14-REF_JCMRL_2"/>
      <sheetName val="Proj__DJC-JCIPL2"/>
      <sheetName val="_L0_DDC_12"/>
      <sheetName val="L0_DDC-22"/>
      <sheetName val="L16_DDC-32"/>
      <sheetName val="L16_DDC-52"/>
      <sheetName val="L17_DDC-62"/>
      <sheetName val="L17_DDC-7_2"/>
      <sheetName val="L18_DDC-82"/>
      <sheetName val="2-AutoDialer_Sys2"/>
      <sheetName val="1-BAS1_(cost)2"/>
      <sheetName val="2-BAS2_(cost)2"/>
      <sheetName val="Deviations-Project_Risks2"/>
      <sheetName val="IO_Schedule2"/>
      <sheetName val="Direct_cost_shed_A-2_2"/>
      <sheetName val="Staff_Forecast_spread2"/>
      <sheetName val="Index_7"/>
      <sheetName val="Email_Approval_Template7"/>
      <sheetName val="1_Executive_Summary7"/>
      <sheetName val="2_Risk_Assessment_Analysis7"/>
      <sheetName val="3_Pre-Approval7"/>
      <sheetName val="4_CIS7"/>
      <sheetName val="5_Change_Order7"/>
      <sheetName val="5_1__Re-book_De-book_order7"/>
      <sheetName val="6_Contract_Re-estimates7"/>
      <sheetName val="7a_BG_Approval_Form7"/>
      <sheetName val="7b_BG_Email_Approval_Template7"/>
      <sheetName val="8_LAD_Approval_Form7"/>
      <sheetName val="9_LOI_Checklist7"/>
      <sheetName val="10_RPS_Information_Form7"/>
      <sheetName val="11_Proj_Cashflow_7"/>
      <sheetName val="11_1_Cash-flow_Chart7"/>
      <sheetName val="Threshold_Calculator7"/>
      <sheetName val="Version_Control7"/>
      <sheetName val="Prebid_Review7"/>
      <sheetName val="DJC_Parameters7"/>
      <sheetName val="Selling_Summary7"/>
      <sheetName val="1-BAS_(cost)7"/>
      <sheetName val="Controller_Configuration7"/>
      <sheetName val="IO_Summary7"/>
      <sheetName val="2-FAS_(cost)7"/>
      <sheetName val="Cost_Summary7"/>
      <sheetName val="3-PA_(cost)7"/>
      <sheetName val="Approved_Make7"/>
      <sheetName val="Basis_of_offer7"/>
      <sheetName val="High_Level_Summary7"/>
      <sheetName val="4-ACS__(cost)7"/>
      <sheetName val="5-CCTV__(cost)7"/>
      <sheetName val="6-FFT__(cost)7"/>
      <sheetName val="7-_Service_Retrofit__(cost)7"/>
      <sheetName val="8-Service_PSA,O&amp;M__(cost)7"/>
      <sheetName val="9-_Service_L&amp;M__(cost)7"/>
      <sheetName val="non_fixed_DJC_7"/>
      <sheetName val="10-UPG_(cost)7"/>
      <sheetName val="11-ESG__(cost)7"/>
      <sheetName val="12-Products_(cost)7"/>
      <sheetName val="13-VAV__(cost)7"/>
      <sheetName val="14-REF_(cost)7"/>
      <sheetName val="15_-_Local_Chiller_(cost)7"/>
      <sheetName val="Selling-Local_Chiller7"/>
      <sheetName val="Material_Cost_JCS7"/>
      <sheetName val="Costing_USD_Chiller7"/>
      <sheetName val="Selling-USD_Chiller7"/>
      <sheetName val="PRICE_MATRIX_-JCIPL7"/>
      <sheetName val="COST_SUMMARY-_JCIPL7"/>
      <sheetName val="6_-FFT-JCIPL7"/>
      <sheetName val="7-Ser_Retro_-JCIPL7"/>
      <sheetName val="8-Ser_PSA,_O&amp;M_-JCIPL7"/>
      <sheetName val="9-Ser_L&amp;M_-JCIPL7"/>
      <sheetName val="10-UPG_JCIPL7"/>
      <sheetName val="11-ESG_JCIPL7"/>
      <sheetName val="12-Products_JCIPL7"/>
      <sheetName val="13-VAV_JCIPL7"/>
      <sheetName val="14-REF_JCMRL_7"/>
      <sheetName val="Proj__DJC-JCIPL7"/>
      <sheetName val="_L0_DDC_17"/>
      <sheetName val="L0_DDC-27"/>
      <sheetName val="L16_DDC-37"/>
      <sheetName val="L16_DDC-57"/>
      <sheetName val="L17_DDC-67"/>
      <sheetName val="L17_DDC-7_7"/>
      <sheetName val="L18_DDC-87"/>
      <sheetName val="2-AutoDialer_Sys7"/>
      <sheetName val="1-BAS1_(cost)7"/>
      <sheetName val="2-BAS2_(cost)7"/>
      <sheetName val="Deviations-Project_Risks7"/>
      <sheetName val="IO_Schedule7"/>
      <sheetName val="Direct_cost_shed_A-2_7"/>
      <sheetName val="Staff_Forecast_spread7"/>
      <sheetName val="Index_4"/>
      <sheetName val="Email_Approval_Template4"/>
      <sheetName val="1_Executive_Summary4"/>
      <sheetName val="2_Risk_Assessment_Analysis4"/>
      <sheetName val="3_Pre-Approval4"/>
      <sheetName val="4_CIS4"/>
      <sheetName val="5_Change_Order4"/>
      <sheetName val="5_1__Re-book_De-book_order4"/>
      <sheetName val="6_Contract_Re-estimates4"/>
      <sheetName val="7a_BG_Approval_Form4"/>
      <sheetName val="7b_BG_Email_Approval_Template4"/>
      <sheetName val="8_LAD_Approval_Form4"/>
      <sheetName val="9_LOI_Checklist4"/>
      <sheetName val="10_RPS_Information_Form4"/>
      <sheetName val="11_Proj_Cashflow_4"/>
      <sheetName val="11_1_Cash-flow_Chart4"/>
      <sheetName val="Threshold_Calculator4"/>
      <sheetName val="Version_Control4"/>
      <sheetName val="Prebid_Review4"/>
      <sheetName val="DJC_Parameters4"/>
      <sheetName val="Selling_Summary4"/>
      <sheetName val="1-BAS_(cost)4"/>
      <sheetName val="Controller_Configuration4"/>
      <sheetName val="IO_Summary4"/>
      <sheetName val="2-FAS_(cost)4"/>
      <sheetName val="Cost_Summary4"/>
      <sheetName val="3-PA_(cost)4"/>
      <sheetName val="Approved_Make4"/>
      <sheetName val="Basis_of_offer4"/>
      <sheetName val="High_Level_Summary4"/>
      <sheetName val="4-ACS__(cost)4"/>
      <sheetName val="5-CCTV__(cost)4"/>
      <sheetName val="6-FFT__(cost)4"/>
      <sheetName val="7-_Service_Retrofit__(cost)4"/>
      <sheetName val="8-Service_PSA,O&amp;M__(cost)4"/>
      <sheetName val="9-_Service_L&amp;M__(cost)4"/>
      <sheetName val="non_fixed_DJC_4"/>
      <sheetName val="10-UPG_(cost)4"/>
      <sheetName val="11-ESG__(cost)4"/>
      <sheetName val="12-Products_(cost)4"/>
      <sheetName val="13-VAV__(cost)4"/>
      <sheetName val="14-REF_(cost)4"/>
      <sheetName val="15_-_Local_Chiller_(cost)4"/>
      <sheetName val="Selling-Local_Chiller4"/>
      <sheetName val="Material_Cost_JCS4"/>
      <sheetName val="Costing_USD_Chiller4"/>
      <sheetName val="Selling-USD_Chiller4"/>
      <sheetName val="PRICE_MATRIX_-JCIPL4"/>
      <sheetName val="COST_SUMMARY-_JCIPL4"/>
      <sheetName val="6_-FFT-JCIPL4"/>
      <sheetName val="7-Ser_Retro_-JCIPL4"/>
      <sheetName val="8-Ser_PSA,_O&amp;M_-JCIPL4"/>
      <sheetName val="9-Ser_L&amp;M_-JCIPL4"/>
      <sheetName val="10-UPG_JCIPL4"/>
      <sheetName val="11-ESG_JCIPL4"/>
      <sheetName val="12-Products_JCIPL4"/>
      <sheetName val="13-VAV_JCIPL4"/>
      <sheetName val="14-REF_JCMRL_4"/>
      <sheetName val="Proj__DJC-JCIPL4"/>
      <sheetName val="_L0_DDC_14"/>
      <sheetName val="L0_DDC-24"/>
      <sheetName val="L16_DDC-34"/>
      <sheetName val="L16_DDC-54"/>
      <sheetName val="L17_DDC-64"/>
      <sheetName val="L17_DDC-7_4"/>
      <sheetName val="L18_DDC-84"/>
      <sheetName val="2-AutoDialer_Sys4"/>
      <sheetName val="1-BAS1_(cost)4"/>
      <sheetName val="2-BAS2_(cost)4"/>
      <sheetName val="Deviations-Project_Risks4"/>
      <sheetName val="IO_Schedule4"/>
      <sheetName val="Direct_cost_shed_A-2_4"/>
      <sheetName val="Staff_Forecast_spread4"/>
      <sheetName val="Index_3"/>
      <sheetName val="Email_Approval_Template3"/>
      <sheetName val="1_Executive_Summary3"/>
      <sheetName val="2_Risk_Assessment_Analysis3"/>
      <sheetName val="3_Pre-Approval3"/>
      <sheetName val="4_CIS3"/>
      <sheetName val="5_Change_Order3"/>
      <sheetName val="5_1__Re-book_De-book_order3"/>
      <sheetName val="6_Contract_Re-estimates3"/>
      <sheetName val="7a_BG_Approval_Form3"/>
      <sheetName val="7b_BG_Email_Approval_Template3"/>
      <sheetName val="8_LAD_Approval_Form3"/>
      <sheetName val="9_LOI_Checklist3"/>
      <sheetName val="10_RPS_Information_Form3"/>
      <sheetName val="11_Proj_Cashflow_3"/>
      <sheetName val="11_1_Cash-flow_Chart3"/>
      <sheetName val="Threshold_Calculator3"/>
      <sheetName val="Version_Control3"/>
      <sheetName val="Prebid_Review3"/>
      <sheetName val="DJC_Parameters3"/>
      <sheetName val="Selling_Summary3"/>
      <sheetName val="1-BAS_(cost)3"/>
      <sheetName val="Controller_Configuration3"/>
      <sheetName val="IO_Summary3"/>
      <sheetName val="2-FAS_(cost)3"/>
      <sheetName val="Cost_Summary3"/>
      <sheetName val="3-PA_(cost)3"/>
      <sheetName val="Approved_Make3"/>
      <sheetName val="Basis_of_offer3"/>
      <sheetName val="High_Level_Summary3"/>
      <sheetName val="4-ACS__(cost)3"/>
      <sheetName val="5-CCTV__(cost)3"/>
      <sheetName val="6-FFT__(cost)3"/>
      <sheetName val="7-_Service_Retrofit__(cost)3"/>
      <sheetName val="8-Service_PSA,O&amp;M__(cost)3"/>
      <sheetName val="9-_Service_L&amp;M__(cost)3"/>
      <sheetName val="non_fixed_DJC_3"/>
      <sheetName val="10-UPG_(cost)3"/>
      <sheetName val="11-ESG__(cost)3"/>
      <sheetName val="12-Products_(cost)3"/>
      <sheetName val="13-VAV__(cost)3"/>
      <sheetName val="14-REF_(cost)3"/>
      <sheetName val="15_-_Local_Chiller_(cost)3"/>
      <sheetName val="Selling-Local_Chiller3"/>
      <sheetName val="Material_Cost_JCS3"/>
      <sheetName val="Costing_USD_Chiller3"/>
      <sheetName val="Selling-USD_Chiller3"/>
      <sheetName val="PRICE_MATRIX_-JCIPL3"/>
      <sheetName val="COST_SUMMARY-_JCIPL3"/>
      <sheetName val="6_-FFT-JCIPL3"/>
      <sheetName val="7-Ser_Retro_-JCIPL3"/>
      <sheetName val="8-Ser_PSA,_O&amp;M_-JCIPL3"/>
      <sheetName val="9-Ser_L&amp;M_-JCIPL3"/>
      <sheetName val="10-UPG_JCIPL3"/>
      <sheetName val="11-ESG_JCIPL3"/>
      <sheetName val="12-Products_JCIPL3"/>
      <sheetName val="13-VAV_JCIPL3"/>
      <sheetName val="14-REF_JCMRL_3"/>
      <sheetName val="Proj__DJC-JCIPL3"/>
      <sheetName val="_L0_DDC_13"/>
      <sheetName val="L0_DDC-23"/>
      <sheetName val="L16_DDC-33"/>
      <sheetName val="L16_DDC-53"/>
      <sheetName val="L17_DDC-63"/>
      <sheetName val="L17_DDC-7_3"/>
      <sheetName val="L18_DDC-83"/>
      <sheetName val="2-AutoDialer_Sys3"/>
      <sheetName val="1-BAS1_(cost)3"/>
      <sheetName val="2-BAS2_(cost)3"/>
      <sheetName val="Deviations-Project_Risks3"/>
      <sheetName val="IO_Schedule3"/>
      <sheetName val="Direct_cost_shed_A-2_3"/>
      <sheetName val="Staff_Forecast_spread3"/>
      <sheetName val="Index_5"/>
      <sheetName val="Email_Approval_Template5"/>
      <sheetName val="1_Executive_Summary5"/>
      <sheetName val="2_Risk_Assessment_Analysis5"/>
      <sheetName val="3_Pre-Approval5"/>
      <sheetName val="4_CIS5"/>
      <sheetName val="5_Change_Order5"/>
      <sheetName val="5_1__Re-book_De-book_order5"/>
      <sheetName val="6_Contract_Re-estimates5"/>
      <sheetName val="7a_BG_Approval_Form5"/>
      <sheetName val="7b_BG_Email_Approval_Template5"/>
      <sheetName val="8_LAD_Approval_Form5"/>
      <sheetName val="9_LOI_Checklist5"/>
      <sheetName val="10_RPS_Information_Form5"/>
      <sheetName val="11_Proj_Cashflow_5"/>
      <sheetName val="11_1_Cash-flow_Chart5"/>
      <sheetName val="Threshold_Calculator5"/>
      <sheetName val="Version_Control5"/>
      <sheetName val="Prebid_Review5"/>
      <sheetName val="DJC_Parameters5"/>
      <sheetName val="Selling_Summary5"/>
      <sheetName val="1-BAS_(cost)5"/>
      <sheetName val="Controller_Configuration5"/>
      <sheetName val="IO_Summary5"/>
      <sheetName val="2-FAS_(cost)5"/>
      <sheetName val="Cost_Summary5"/>
      <sheetName val="3-PA_(cost)5"/>
      <sheetName val="Approved_Make5"/>
      <sheetName val="Basis_of_offer5"/>
      <sheetName val="High_Level_Summary5"/>
      <sheetName val="4-ACS__(cost)5"/>
      <sheetName val="5-CCTV__(cost)5"/>
      <sheetName val="6-FFT__(cost)5"/>
      <sheetName val="7-_Service_Retrofit__(cost)5"/>
      <sheetName val="8-Service_PSA,O&amp;M__(cost)5"/>
      <sheetName val="9-_Service_L&amp;M__(cost)5"/>
      <sheetName val="non_fixed_DJC_5"/>
      <sheetName val="10-UPG_(cost)5"/>
      <sheetName val="11-ESG__(cost)5"/>
      <sheetName val="12-Products_(cost)5"/>
      <sheetName val="13-VAV__(cost)5"/>
      <sheetName val="14-REF_(cost)5"/>
      <sheetName val="15_-_Local_Chiller_(cost)5"/>
      <sheetName val="Selling-Local_Chiller5"/>
      <sheetName val="Material_Cost_JCS5"/>
      <sheetName val="Costing_USD_Chiller5"/>
      <sheetName val="Selling-USD_Chiller5"/>
      <sheetName val="PRICE_MATRIX_-JCIPL5"/>
      <sheetName val="COST_SUMMARY-_JCIPL5"/>
      <sheetName val="6_-FFT-JCIPL5"/>
      <sheetName val="7-Ser_Retro_-JCIPL5"/>
      <sheetName val="8-Ser_PSA,_O&amp;M_-JCIPL5"/>
      <sheetName val="9-Ser_L&amp;M_-JCIPL5"/>
      <sheetName val="10-UPG_JCIPL5"/>
      <sheetName val="11-ESG_JCIPL5"/>
      <sheetName val="12-Products_JCIPL5"/>
      <sheetName val="13-VAV_JCIPL5"/>
      <sheetName val="14-REF_JCMRL_5"/>
      <sheetName val="Proj__DJC-JCIPL5"/>
      <sheetName val="_L0_DDC_15"/>
      <sheetName val="L0_DDC-25"/>
      <sheetName val="L16_DDC-35"/>
      <sheetName val="L16_DDC-55"/>
      <sheetName val="L17_DDC-65"/>
      <sheetName val="L17_DDC-7_5"/>
      <sheetName val="L18_DDC-85"/>
      <sheetName val="2-AutoDialer_Sys5"/>
      <sheetName val="1-BAS1_(cost)5"/>
      <sheetName val="2-BAS2_(cost)5"/>
      <sheetName val="Deviations-Project_Risks5"/>
      <sheetName val="IO_Schedule5"/>
      <sheetName val="Direct_cost_shed_A-2_5"/>
      <sheetName val="Staff_Forecast_spread5"/>
      <sheetName val="Index_6"/>
      <sheetName val="Email_Approval_Template6"/>
      <sheetName val="1_Executive_Summary6"/>
      <sheetName val="2_Risk_Assessment_Analysis6"/>
      <sheetName val="3_Pre-Approval6"/>
      <sheetName val="4_CIS6"/>
      <sheetName val="5_Change_Order6"/>
      <sheetName val="5_1__Re-book_De-book_order6"/>
      <sheetName val="6_Contract_Re-estimates6"/>
      <sheetName val="7a_BG_Approval_Form6"/>
      <sheetName val="7b_BG_Email_Approval_Template6"/>
      <sheetName val="8_LAD_Approval_Form6"/>
      <sheetName val="9_LOI_Checklist6"/>
      <sheetName val="10_RPS_Information_Form6"/>
      <sheetName val="11_Proj_Cashflow_6"/>
      <sheetName val="11_1_Cash-flow_Chart6"/>
      <sheetName val="Threshold_Calculator6"/>
      <sheetName val="Version_Control6"/>
      <sheetName val="Prebid_Review6"/>
      <sheetName val="DJC_Parameters6"/>
      <sheetName val="Selling_Summary6"/>
      <sheetName val="1-BAS_(cost)6"/>
      <sheetName val="Controller_Configuration6"/>
      <sheetName val="IO_Summary6"/>
      <sheetName val="2-FAS_(cost)6"/>
      <sheetName val="Cost_Summary6"/>
      <sheetName val="3-PA_(cost)6"/>
      <sheetName val="Approved_Make6"/>
      <sheetName val="Basis_of_offer6"/>
      <sheetName val="High_Level_Summary6"/>
      <sheetName val="4-ACS__(cost)6"/>
      <sheetName val="5-CCTV__(cost)6"/>
      <sheetName val="6-FFT__(cost)6"/>
      <sheetName val="7-_Service_Retrofit__(cost)6"/>
      <sheetName val="8-Service_PSA,O&amp;M__(cost)6"/>
      <sheetName val="9-_Service_L&amp;M__(cost)6"/>
      <sheetName val="non_fixed_DJC_6"/>
      <sheetName val="10-UPG_(cost)6"/>
      <sheetName val="11-ESG__(cost)6"/>
      <sheetName val="12-Products_(cost)6"/>
      <sheetName val="13-VAV__(cost)6"/>
      <sheetName val="14-REF_(cost)6"/>
      <sheetName val="15_-_Local_Chiller_(cost)6"/>
      <sheetName val="Selling-Local_Chiller6"/>
      <sheetName val="Material_Cost_JCS6"/>
      <sheetName val="Costing_USD_Chiller6"/>
      <sheetName val="Selling-USD_Chiller6"/>
      <sheetName val="PRICE_MATRIX_-JCIPL6"/>
      <sheetName val="COST_SUMMARY-_JCIPL6"/>
      <sheetName val="6_-FFT-JCIPL6"/>
      <sheetName val="7-Ser_Retro_-JCIPL6"/>
      <sheetName val="8-Ser_PSA,_O&amp;M_-JCIPL6"/>
      <sheetName val="9-Ser_L&amp;M_-JCIPL6"/>
      <sheetName val="10-UPG_JCIPL6"/>
      <sheetName val="11-ESG_JCIPL6"/>
      <sheetName val="12-Products_JCIPL6"/>
      <sheetName val="13-VAV_JCIPL6"/>
      <sheetName val="14-REF_JCMRL_6"/>
      <sheetName val="Proj__DJC-JCIPL6"/>
      <sheetName val="_L0_DDC_16"/>
      <sheetName val="L0_DDC-26"/>
      <sheetName val="L16_DDC-36"/>
      <sheetName val="L16_DDC-56"/>
      <sheetName val="L17_DDC-66"/>
      <sheetName val="L17_DDC-7_6"/>
      <sheetName val="L18_DDC-86"/>
      <sheetName val="2-AutoDialer_Sys6"/>
      <sheetName val="1-BAS1_(cost)6"/>
      <sheetName val="2-BAS2_(cost)6"/>
      <sheetName val="Deviations-Project_Risks6"/>
      <sheetName val="IO_Schedule6"/>
      <sheetName val="Direct_cost_shed_A-2_6"/>
      <sheetName val="Staff_Forecast_spread6"/>
      <sheetName val="Index_8"/>
      <sheetName val="Email_Approval_Template8"/>
      <sheetName val="1_Executive_Summary8"/>
      <sheetName val="2_Risk_Assessment_Analysis8"/>
      <sheetName val="3_Pre-Approval8"/>
      <sheetName val="4_CIS8"/>
      <sheetName val="5_Change_Order8"/>
      <sheetName val="5_1__Re-book_De-book_order8"/>
      <sheetName val="6_Contract_Re-estimates8"/>
      <sheetName val="7a_BG_Approval_Form8"/>
      <sheetName val="7b_BG_Email_Approval_Template8"/>
      <sheetName val="8_LAD_Approval_Form8"/>
      <sheetName val="9_LOI_Checklist8"/>
      <sheetName val="10_RPS_Information_Form8"/>
      <sheetName val="11_Proj_Cashflow_8"/>
      <sheetName val="11_1_Cash-flow_Chart8"/>
      <sheetName val="Threshold_Calculator8"/>
      <sheetName val="Version_Control8"/>
      <sheetName val="Prebid_Review8"/>
      <sheetName val="DJC_Parameters8"/>
      <sheetName val="Selling_Summary8"/>
      <sheetName val="1-BAS_(cost)8"/>
      <sheetName val="Controller_Configuration8"/>
      <sheetName val="IO_Summary8"/>
      <sheetName val="2-FAS_(cost)8"/>
      <sheetName val="Cost_Summary8"/>
      <sheetName val="3-PA_(cost)8"/>
      <sheetName val="Approved_Make8"/>
      <sheetName val="Basis_of_offer8"/>
      <sheetName val="High_Level_Summary8"/>
      <sheetName val="4-ACS__(cost)8"/>
      <sheetName val="5-CCTV__(cost)8"/>
      <sheetName val="6-FFT__(cost)8"/>
      <sheetName val="7-_Service_Retrofit__(cost)8"/>
      <sheetName val="8-Service_PSA,O&amp;M__(cost)8"/>
      <sheetName val="9-_Service_L&amp;M__(cost)8"/>
      <sheetName val="non_fixed_DJC_8"/>
      <sheetName val="10-UPG_(cost)8"/>
      <sheetName val="11-ESG__(cost)8"/>
      <sheetName val="12-Products_(cost)8"/>
      <sheetName val="13-VAV__(cost)8"/>
      <sheetName val="14-REF_(cost)8"/>
      <sheetName val="15_-_Local_Chiller_(cost)8"/>
      <sheetName val="Selling-Local_Chiller8"/>
      <sheetName val="Material_Cost_JCS8"/>
      <sheetName val="Costing_USD_Chiller8"/>
      <sheetName val="Selling-USD_Chiller8"/>
      <sheetName val="PRICE_MATRIX_-JCIPL8"/>
      <sheetName val="COST_SUMMARY-_JCIPL8"/>
      <sheetName val="6_-FFT-JCIPL8"/>
      <sheetName val="7-Ser_Retro_-JCIPL8"/>
      <sheetName val="8-Ser_PSA,_O&amp;M_-JCIPL8"/>
      <sheetName val="9-Ser_L&amp;M_-JCIPL8"/>
      <sheetName val="10-UPG_JCIPL8"/>
      <sheetName val="11-ESG_JCIPL8"/>
      <sheetName val="12-Products_JCIPL8"/>
      <sheetName val="13-VAV_JCIPL8"/>
      <sheetName val="14-REF_JCMRL_8"/>
      <sheetName val="Proj__DJC-JCIPL8"/>
      <sheetName val="_L0_DDC_18"/>
      <sheetName val="L0_DDC-28"/>
      <sheetName val="L16_DDC-38"/>
      <sheetName val="L16_DDC-58"/>
      <sheetName val="L17_DDC-68"/>
      <sheetName val="L17_DDC-7_8"/>
      <sheetName val="L18_DDC-88"/>
      <sheetName val="2-AutoDialer_Sys8"/>
      <sheetName val="1-BAS1_(cost)8"/>
      <sheetName val="2-BAS2_(cost)8"/>
      <sheetName val="Deviations-Project_Risks8"/>
      <sheetName val="IO_Schedule8"/>
      <sheetName val="Direct_cost_shed_A-2_8"/>
      <sheetName val="Staff_Forecast_spread8"/>
      <sheetName val="PRRM_Dashboard18"/>
      <sheetName val="PRRM_Dashboard12"/>
      <sheetName val="PRRM_Dashboard15"/>
      <sheetName val="Debits_as_on_12_04_0814"/>
      <sheetName val="Index_14"/>
      <sheetName val="Email_Approval_Template14"/>
      <sheetName val="1_Executive_Summary14"/>
      <sheetName val="2_Risk_Assessment_Analysis14"/>
      <sheetName val="3_Pre-Approval14"/>
      <sheetName val="4_CIS14"/>
      <sheetName val="5_Change_Order14"/>
      <sheetName val="5_1__Re-book_De-book_order14"/>
      <sheetName val="6_Contract_Re-estimates14"/>
      <sheetName val="7a_BG_Approval_Form14"/>
      <sheetName val="7b_BG_Email_Approval_Template14"/>
      <sheetName val="8_LAD_Approval_Form14"/>
      <sheetName val="9_LOI_Checklist14"/>
      <sheetName val="10_RPS_Information_Form14"/>
      <sheetName val="11_Proj_Cashflow_14"/>
      <sheetName val="11_1_Cash-flow_Chart14"/>
      <sheetName val="Threshold_Calculator14"/>
      <sheetName val="Version_Control14"/>
      <sheetName val="Prebid_Review14"/>
      <sheetName val="DJC_Parameters14"/>
      <sheetName val="Selling_Summary14"/>
      <sheetName val="1-BAS_(cost)14"/>
      <sheetName val="Controller_Configuration14"/>
      <sheetName val="IO_Summary14"/>
      <sheetName val="2-FAS_(cost)14"/>
      <sheetName val="Cost_Summary14"/>
      <sheetName val="3-PA_(cost)14"/>
      <sheetName val="Approved_Make14"/>
      <sheetName val="Basis_of_offer14"/>
      <sheetName val="High_Level_Summary14"/>
      <sheetName val="4-ACS__(cost)14"/>
      <sheetName val="5-CCTV__(cost)14"/>
      <sheetName val="6-FFT__(cost)14"/>
      <sheetName val="7-_Service_Retrofit__(cost)14"/>
      <sheetName val="8-Service_PSA,O&amp;M__(cost)14"/>
      <sheetName val="9-_Service_L&amp;M__(cost)14"/>
      <sheetName val="non_fixed_DJC_14"/>
      <sheetName val="10-UPG_(cost)14"/>
      <sheetName val="11-ESG__(cost)14"/>
      <sheetName val="12-Products_(cost)14"/>
      <sheetName val="13-VAV__(cost)14"/>
      <sheetName val="14-REF_(cost)14"/>
      <sheetName val="15_-_Local_Chiller_(cost)14"/>
      <sheetName val="Selling-Local_Chiller14"/>
      <sheetName val="Material_Cost_JCS14"/>
      <sheetName val="Costing_USD_Chiller14"/>
      <sheetName val="Selling-USD_Chiller14"/>
      <sheetName val="PRICE_MATRIX_-JCIPL14"/>
      <sheetName val="COST_SUMMARY-_JCIPL14"/>
      <sheetName val="6_-FFT-JCIPL14"/>
      <sheetName val="7-Ser_Retro_-JCIPL14"/>
      <sheetName val="8-Ser_PSA,_O&amp;M_-JCIPL14"/>
      <sheetName val="9-Ser_L&amp;M_-JCIPL14"/>
      <sheetName val="10-UPG_JCIPL14"/>
      <sheetName val="11-ESG_JCIPL14"/>
      <sheetName val="12-Products_JCIPL14"/>
      <sheetName val="13-VAV_JCIPL14"/>
      <sheetName val="14-REF_JCMRL_14"/>
      <sheetName val="Proj__DJC-JCIPL14"/>
      <sheetName val="_L0_DDC_114"/>
      <sheetName val="L0_DDC-214"/>
      <sheetName val="L16_DDC-314"/>
      <sheetName val="L16_DDC-514"/>
      <sheetName val="L17_DDC-614"/>
      <sheetName val="L17_DDC-7_14"/>
      <sheetName val="L18_DDC-814"/>
      <sheetName val="2-AutoDialer_Sys14"/>
      <sheetName val="1-BAS1_(cost)14"/>
      <sheetName val="2-BAS2_(cost)14"/>
      <sheetName val="Deviations-Project_Risks14"/>
      <sheetName val="IO_Schedule14"/>
      <sheetName val="Direct_cost_shed_A-2_14"/>
      <sheetName val="Staff_Forecast_spread14"/>
      <sheetName val="PRRM_Dashboard14"/>
      <sheetName val="Index_13"/>
      <sheetName val="Email_Approval_Template13"/>
      <sheetName val="1_Executive_Summary13"/>
      <sheetName val="2_Risk_Assessment_Analysis13"/>
      <sheetName val="3_Pre-Approval13"/>
      <sheetName val="4_CIS13"/>
      <sheetName val="5_Change_Order13"/>
      <sheetName val="5_1__Re-book_De-book_order13"/>
      <sheetName val="6_Contract_Re-estimates13"/>
      <sheetName val="7a_BG_Approval_Form13"/>
      <sheetName val="7b_BG_Email_Approval_Template13"/>
      <sheetName val="8_LAD_Approval_Form13"/>
      <sheetName val="9_LOI_Checklist13"/>
      <sheetName val="10_RPS_Information_Form13"/>
      <sheetName val="11_Proj_Cashflow_13"/>
      <sheetName val="11_1_Cash-flow_Chart13"/>
      <sheetName val="Threshold_Calculator13"/>
      <sheetName val="Version_Control13"/>
      <sheetName val="Prebid_Review13"/>
      <sheetName val="DJC_Parameters13"/>
      <sheetName val="Selling_Summary13"/>
      <sheetName val="1-BAS_(cost)13"/>
      <sheetName val="Controller_Configuration13"/>
      <sheetName val="IO_Summary13"/>
      <sheetName val="2-FAS_(cost)13"/>
      <sheetName val="Cost_Summary13"/>
      <sheetName val="3-PA_(cost)13"/>
      <sheetName val="Approved_Make13"/>
      <sheetName val="Basis_of_offer13"/>
      <sheetName val="High_Level_Summary13"/>
      <sheetName val="4-ACS__(cost)13"/>
      <sheetName val="5-CCTV__(cost)13"/>
      <sheetName val="6-FFT__(cost)13"/>
      <sheetName val="7-_Service_Retrofit__(cost)13"/>
      <sheetName val="8-Service_PSA,O&amp;M__(cost)13"/>
      <sheetName val="9-_Service_L&amp;M__(cost)13"/>
      <sheetName val="non_fixed_DJC_13"/>
      <sheetName val="10-UPG_(cost)13"/>
      <sheetName val="11-ESG__(cost)13"/>
      <sheetName val="12-Products_(cost)13"/>
      <sheetName val="13-VAV__(cost)13"/>
      <sheetName val="14-REF_(cost)13"/>
      <sheetName val="15_-_Local_Chiller_(cost)13"/>
      <sheetName val="Selling-Local_Chiller13"/>
      <sheetName val="Material_Cost_JCS13"/>
      <sheetName val="Costing_USD_Chiller13"/>
      <sheetName val="Selling-USD_Chiller13"/>
      <sheetName val="PRICE_MATRIX_-JCIPL13"/>
      <sheetName val="COST_SUMMARY-_JCIPL13"/>
      <sheetName val="6_-FFT-JCIPL13"/>
      <sheetName val="7-Ser_Retro_-JCIPL13"/>
      <sheetName val="8-Ser_PSA,_O&amp;M_-JCIPL13"/>
      <sheetName val="9-Ser_L&amp;M_-JCIPL13"/>
      <sheetName val="10-UPG_JCIPL13"/>
      <sheetName val="11-ESG_JCIPL13"/>
      <sheetName val="12-Products_JCIPL13"/>
      <sheetName val="13-VAV_JCIPL13"/>
      <sheetName val="14-REF_JCMRL_13"/>
      <sheetName val="Proj__DJC-JCIPL13"/>
      <sheetName val="_L0_DDC_113"/>
      <sheetName val="L0_DDC-213"/>
      <sheetName val="L16_DDC-313"/>
      <sheetName val="L16_DDC-513"/>
      <sheetName val="L17_DDC-613"/>
      <sheetName val="L17_DDC-7_13"/>
      <sheetName val="L18_DDC-813"/>
      <sheetName val="2-AutoDialer_Sys13"/>
      <sheetName val="1-BAS1_(cost)13"/>
      <sheetName val="2-BAS2_(cost)13"/>
      <sheetName val="Deviations-Project_Risks13"/>
      <sheetName val="IO_Schedule13"/>
      <sheetName val="Debits_as_on_12_04_0813"/>
      <sheetName val="Direct_cost_shed_A-2_13"/>
      <sheetName val="Staff_Forecast_spread13"/>
      <sheetName val="PRRM_Dashboard13"/>
      <sheetName val="Index_12"/>
      <sheetName val="Email_Approval_Template12"/>
      <sheetName val="1_Executive_Summary12"/>
      <sheetName val="2_Risk_Assessment_Analysis12"/>
      <sheetName val="3_Pre-Approval12"/>
      <sheetName val="4_CIS12"/>
      <sheetName val="5_Change_Order12"/>
      <sheetName val="5_1__Re-book_De-book_order12"/>
      <sheetName val="6_Contract_Re-estimates12"/>
      <sheetName val="7a_BG_Approval_Form12"/>
      <sheetName val="7b_BG_Email_Approval_Template12"/>
      <sheetName val="8_LAD_Approval_Form12"/>
      <sheetName val="9_LOI_Checklist12"/>
      <sheetName val="10_RPS_Information_Form12"/>
      <sheetName val="11_Proj_Cashflow_12"/>
      <sheetName val="11_1_Cash-flow_Chart12"/>
      <sheetName val="Threshold_Calculator12"/>
      <sheetName val="Version_Control12"/>
      <sheetName val="Prebid_Review12"/>
      <sheetName val="DJC_Parameters12"/>
      <sheetName val="Selling_Summary12"/>
      <sheetName val="1-BAS_(cost)12"/>
      <sheetName val="Controller_Configuration12"/>
      <sheetName val="IO_Summary12"/>
      <sheetName val="2-FAS_(cost)12"/>
      <sheetName val="Cost_Summary12"/>
      <sheetName val="3-PA_(cost)12"/>
      <sheetName val="Approved_Make12"/>
      <sheetName val="Basis_of_offer12"/>
      <sheetName val="High_Level_Summary12"/>
      <sheetName val="4-ACS__(cost)12"/>
      <sheetName val="5-CCTV__(cost)12"/>
      <sheetName val="6-FFT__(cost)12"/>
      <sheetName val="7-_Service_Retrofit__(cost)12"/>
      <sheetName val="8-Service_PSA,O&amp;M__(cost)12"/>
      <sheetName val="9-_Service_L&amp;M__(cost)12"/>
      <sheetName val="non_fixed_DJC_12"/>
      <sheetName val="10-UPG_(cost)12"/>
      <sheetName val="11-ESG__(cost)12"/>
      <sheetName val="12-Products_(cost)12"/>
      <sheetName val="13-VAV__(cost)12"/>
      <sheetName val="14-REF_(cost)12"/>
      <sheetName val="15_-_Local_Chiller_(cost)12"/>
      <sheetName val="Selling-Local_Chiller12"/>
      <sheetName val="Material_Cost_JCS12"/>
      <sheetName val="Costing_USD_Chiller12"/>
      <sheetName val="Selling-USD_Chiller12"/>
      <sheetName val="PRICE_MATRIX_-JCIPL12"/>
      <sheetName val="COST_SUMMARY-_JCIPL12"/>
      <sheetName val="6_-FFT-JCIPL12"/>
      <sheetName val="7-Ser_Retro_-JCIPL12"/>
      <sheetName val="8-Ser_PSA,_O&amp;M_-JCIPL12"/>
      <sheetName val="9-Ser_L&amp;M_-JCIPL12"/>
      <sheetName val="10-UPG_JCIPL12"/>
      <sheetName val="11-ESG_JCIPL12"/>
      <sheetName val="12-Products_JCIPL12"/>
      <sheetName val="13-VAV_JCIPL12"/>
      <sheetName val="14-REF_JCMRL_12"/>
      <sheetName val="Proj__DJC-JCIPL12"/>
      <sheetName val="_L0_DDC_112"/>
      <sheetName val="L0_DDC-212"/>
      <sheetName val="L16_DDC-312"/>
      <sheetName val="L16_DDC-512"/>
      <sheetName val="L17_DDC-612"/>
      <sheetName val="L17_DDC-7_12"/>
      <sheetName val="L18_DDC-812"/>
      <sheetName val="2-AutoDialer_Sys12"/>
      <sheetName val="1-BAS1_(cost)12"/>
      <sheetName val="2-BAS2_(cost)12"/>
      <sheetName val="Deviations-Project_Risks12"/>
      <sheetName val="IO_Schedule12"/>
      <sheetName val="Debits_as_on_12_04_0812"/>
      <sheetName val="Direct_cost_shed_A-2_12"/>
      <sheetName val="Staff_Forecast_spread12"/>
      <sheetName val="Index_11"/>
      <sheetName val="Email_Approval_Template11"/>
      <sheetName val="1_Executive_Summary11"/>
      <sheetName val="2_Risk_Assessment_Analysis11"/>
      <sheetName val="3_Pre-Approval11"/>
      <sheetName val="4_CIS11"/>
      <sheetName val="5_Change_Order11"/>
      <sheetName val="5_1__Re-book_De-book_order11"/>
      <sheetName val="6_Contract_Re-estimates11"/>
      <sheetName val="7a_BG_Approval_Form11"/>
      <sheetName val="7b_BG_Email_Approval_Template11"/>
      <sheetName val="8_LAD_Approval_Form11"/>
      <sheetName val="9_LOI_Checklist11"/>
      <sheetName val="10_RPS_Information_Form11"/>
      <sheetName val="11_Proj_Cashflow_11"/>
      <sheetName val="11_1_Cash-flow_Chart11"/>
      <sheetName val="Threshold_Calculator11"/>
      <sheetName val="Version_Control11"/>
      <sheetName val="Prebid_Review11"/>
      <sheetName val="DJC_Parameters11"/>
      <sheetName val="Selling_Summary11"/>
      <sheetName val="1-BAS_(cost)11"/>
      <sheetName val="Controller_Configuration11"/>
      <sheetName val="IO_Summary11"/>
      <sheetName val="2-FAS_(cost)11"/>
      <sheetName val="Cost_Summary11"/>
      <sheetName val="3-PA_(cost)11"/>
      <sheetName val="Approved_Make11"/>
      <sheetName val="Basis_of_offer11"/>
      <sheetName val="High_Level_Summary11"/>
      <sheetName val="4-ACS__(cost)11"/>
      <sheetName val="5-CCTV__(cost)11"/>
      <sheetName val="6-FFT__(cost)11"/>
      <sheetName val="7-_Service_Retrofit__(cost)11"/>
      <sheetName val="8-Service_PSA,O&amp;M__(cost)11"/>
      <sheetName val="9-_Service_L&amp;M__(cost)11"/>
      <sheetName val="non_fixed_DJC_11"/>
      <sheetName val="10-UPG_(cost)11"/>
      <sheetName val="11-ESG__(cost)11"/>
      <sheetName val="12-Products_(cost)11"/>
      <sheetName val="13-VAV__(cost)11"/>
      <sheetName val="14-REF_(cost)11"/>
      <sheetName val="15_-_Local_Chiller_(cost)11"/>
      <sheetName val="Selling-Local_Chiller11"/>
      <sheetName val="Material_Cost_JCS11"/>
      <sheetName val="Costing_USD_Chiller11"/>
      <sheetName val="Selling-USD_Chiller11"/>
      <sheetName val="PRICE_MATRIX_-JCIPL11"/>
      <sheetName val="COST_SUMMARY-_JCIPL11"/>
      <sheetName val="6_-FFT-JCIPL11"/>
      <sheetName val="7-Ser_Retro_-JCIPL11"/>
      <sheetName val="8-Ser_PSA,_O&amp;M_-JCIPL11"/>
      <sheetName val="9-Ser_L&amp;M_-JCIPL11"/>
      <sheetName val="10-UPG_JCIPL11"/>
      <sheetName val="11-ESG_JCIPL11"/>
      <sheetName val="12-Products_JCIPL11"/>
      <sheetName val="13-VAV_JCIPL11"/>
      <sheetName val="14-REF_JCMRL_11"/>
      <sheetName val="Proj__DJC-JCIPL11"/>
      <sheetName val="_L0_DDC_111"/>
      <sheetName val="L0_DDC-211"/>
      <sheetName val="L16_DDC-311"/>
      <sheetName val="L16_DDC-511"/>
      <sheetName val="L17_DDC-611"/>
      <sheetName val="L17_DDC-7_11"/>
      <sheetName val="L18_DDC-811"/>
      <sheetName val="2-AutoDialer_Sys11"/>
      <sheetName val="1-BAS1_(cost)11"/>
      <sheetName val="2-BAS2_(cost)11"/>
      <sheetName val="Deviations-Project_Risks11"/>
      <sheetName val="IO_Schedule11"/>
      <sheetName val="Debits_as_on_12_04_0811"/>
      <sheetName val="Direct_cost_shed_A-2_11"/>
      <sheetName val="Staff_Forecast_spread11"/>
      <sheetName val="PRRM_Dashboard16"/>
      <sheetName val="Index_15"/>
      <sheetName val="Email_Approval_Template15"/>
      <sheetName val="1_Executive_Summary15"/>
      <sheetName val="2_Risk_Assessment_Analysis15"/>
      <sheetName val="3_Pre-Approval15"/>
      <sheetName val="4_CIS15"/>
      <sheetName val="5_Change_Order15"/>
      <sheetName val="5_1__Re-book_De-book_order15"/>
      <sheetName val="6_Contract_Re-estimates15"/>
      <sheetName val="7a_BG_Approval_Form15"/>
      <sheetName val="7b_BG_Email_Approval_Template15"/>
      <sheetName val="8_LAD_Approval_Form15"/>
      <sheetName val="9_LOI_Checklist15"/>
      <sheetName val="10_RPS_Information_Form15"/>
      <sheetName val="11_Proj_Cashflow_15"/>
      <sheetName val="11_1_Cash-flow_Chart15"/>
      <sheetName val="Threshold_Calculator15"/>
      <sheetName val="Version_Control15"/>
      <sheetName val="Prebid_Review15"/>
      <sheetName val="DJC_Parameters15"/>
      <sheetName val="Selling_Summary15"/>
      <sheetName val="1-BAS_(cost)15"/>
      <sheetName val="Controller_Configuration15"/>
      <sheetName val="IO_Summary15"/>
      <sheetName val="2-FAS_(cost)15"/>
      <sheetName val="Cost_Summary15"/>
      <sheetName val="3-PA_(cost)15"/>
      <sheetName val="Approved_Make15"/>
      <sheetName val="Basis_of_offer15"/>
      <sheetName val="High_Level_Summary15"/>
      <sheetName val="4-ACS__(cost)15"/>
      <sheetName val="5-CCTV__(cost)15"/>
      <sheetName val="6-FFT__(cost)15"/>
      <sheetName val="7-_Service_Retrofit__(cost)15"/>
      <sheetName val="8-Service_PSA,O&amp;M__(cost)15"/>
      <sheetName val="9-_Service_L&amp;M__(cost)15"/>
      <sheetName val="non_fixed_DJC_15"/>
      <sheetName val="10-UPG_(cost)15"/>
      <sheetName val="11-ESG__(cost)15"/>
      <sheetName val="12-Products_(cost)15"/>
      <sheetName val="13-VAV__(cost)15"/>
      <sheetName val="14-REF_(cost)15"/>
      <sheetName val="15_-_Local_Chiller_(cost)15"/>
      <sheetName val="Selling-Local_Chiller15"/>
      <sheetName val="Material_Cost_JCS15"/>
      <sheetName val="Costing_USD_Chiller15"/>
      <sheetName val="Selling-USD_Chiller15"/>
      <sheetName val="PRICE_MATRIX_-JCIPL15"/>
      <sheetName val="COST_SUMMARY-_JCIPL15"/>
      <sheetName val="6_-FFT-JCIPL15"/>
      <sheetName val="7-Ser_Retro_-JCIPL15"/>
      <sheetName val="8-Ser_PSA,_O&amp;M_-JCIPL15"/>
      <sheetName val="9-Ser_L&amp;M_-JCIPL15"/>
      <sheetName val="10-UPG_JCIPL15"/>
      <sheetName val="11-ESG_JCIPL15"/>
      <sheetName val="12-Products_JCIPL15"/>
      <sheetName val="13-VAV_JCIPL15"/>
      <sheetName val="14-REF_JCMRL_15"/>
      <sheetName val="Proj__DJC-JCIPL15"/>
      <sheetName val="_L0_DDC_115"/>
      <sheetName val="L0_DDC-215"/>
      <sheetName val="L16_DDC-315"/>
      <sheetName val="L16_DDC-515"/>
      <sheetName val="L17_DDC-615"/>
      <sheetName val="L17_DDC-7_15"/>
      <sheetName val="L18_DDC-815"/>
      <sheetName val="2-AutoDialer_Sys15"/>
      <sheetName val="1-BAS1_(cost)15"/>
      <sheetName val="2-BAS2_(cost)15"/>
      <sheetName val="Deviations-Project_Risks15"/>
      <sheetName val="IO_Schedule15"/>
      <sheetName val="Debits_as_on_12_04_0815"/>
      <sheetName val="Direct_cost_shed_A-2_15"/>
      <sheetName val="Staff_Forecast_spread15"/>
      <sheetName val="PRRM_Dashboard17"/>
      <sheetName val="Index_16"/>
      <sheetName val="Email_Approval_Template16"/>
      <sheetName val="1_Executive_Summary16"/>
      <sheetName val="2_Risk_Assessment_Analysis16"/>
      <sheetName val="3_Pre-Approval16"/>
      <sheetName val="4_CIS16"/>
      <sheetName val="5_Change_Order16"/>
      <sheetName val="5_1__Re-book_De-book_order16"/>
      <sheetName val="6_Contract_Re-estimates16"/>
      <sheetName val="7a_BG_Approval_Form16"/>
      <sheetName val="7b_BG_Email_Approval_Template16"/>
      <sheetName val="8_LAD_Approval_Form16"/>
      <sheetName val="9_LOI_Checklist16"/>
      <sheetName val="10_RPS_Information_Form16"/>
      <sheetName val="11_Proj_Cashflow_16"/>
      <sheetName val="11_1_Cash-flow_Chart16"/>
      <sheetName val="Threshold_Calculator16"/>
      <sheetName val="Version_Control16"/>
      <sheetName val="Prebid_Review16"/>
      <sheetName val="DJC_Parameters16"/>
      <sheetName val="Selling_Summary16"/>
      <sheetName val="1-BAS_(cost)16"/>
      <sheetName val="Controller_Configuration16"/>
      <sheetName val="IO_Summary16"/>
      <sheetName val="2-FAS_(cost)16"/>
      <sheetName val="Cost_Summary16"/>
      <sheetName val="3-PA_(cost)16"/>
      <sheetName val="Approved_Make16"/>
      <sheetName val="Basis_of_offer16"/>
      <sheetName val="High_Level_Summary16"/>
      <sheetName val="4-ACS__(cost)16"/>
      <sheetName val="5-CCTV__(cost)16"/>
      <sheetName val="6-FFT__(cost)16"/>
      <sheetName val="7-_Service_Retrofit__(cost)16"/>
      <sheetName val="8-Service_PSA,O&amp;M__(cost)16"/>
      <sheetName val="9-_Service_L&amp;M__(cost)16"/>
      <sheetName val="non_fixed_DJC_16"/>
      <sheetName val="10-UPG_(cost)16"/>
      <sheetName val="11-ESG__(cost)16"/>
      <sheetName val="12-Products_(cost)16"/>
      <sheetName val="13-VAV__(cost)16"/>
      <sheetName val="14-REF_(cost)16"/>
      <sheetName val="15_-_Local_Chiller_(cost)16"/>
      <sheetName val="Selling-Local_Chiller16"/>
      <sheetName val="Material_Cost_JCS16"/>
      <sheetName val="Costing_USD_Chiller16"/>
      <sheetName val="Selling-USD_Chiller16"/>
      <sheetName val="PRICE_MATRIX_-JCIPL16"/>
      <sheetName val="COST_SUMMARY-_JCIPL16"/>
      <sheetName val="6_-FFT-JCIPL16"/>
      <sheetName val="7-Ser_Retro_-JCIPL16"/>
      <sheetName val="8-Ser_PSA,_O&amp;M_-JCIPL16"/>
      <sheetName val="9-Ser_L&amp;M_-JCIPL16"/>
      <sheetName val="10-UPG_JCIPL16"/>
      <sheetName val="11-ESG_JCIPL16"/>
      <sheetName val="12-Products_JCIPL16"/>
      <sheetName val="13-VAV_JCIPL16"/>
      <sheetName val="14-REF_JCMRL_16"/>
      <sheetName val="Proj__DJC-JCIPL16"/>
      <sheetName val="_L0_DDC_116"/>
      <sheetName val="L0_DDC-216"/>
      <sheetName val="L16_DDC-316"/>
      <sheetName val="L16_DDC-516"/>
      <sheetName val="L17_DDC-616"/>
      <sheetName val="L17_DDC-7_16"/>
      <sheetName val="L18_DDC-816"/>
      <sheetName val="2-AutoDialer_Sys16"/>
      <sheetName val="1-BAS1_(cost)16"/>
      <sheetName val="2-BAS2_(cost)16"/>
      <sheetName val="Deviations-Project_Risks16"/>
      <sheetName val="IO_Schedule16"/>
      <sheetName val="Debits_as_on_12_04_0816"/>
      <sheetName val="Direct_cost_shed_A-2_16"/>
      <sheetName val="Staff_Forecast_spread16"/>
      <sheetName val="PRRM_Dashboard19"/>
      <sheetName val="Debits_as_on_12_04_0817"/>
      <sheetName val="Index_17"/>
      <sheetName val="Email_Approval_Template17"/>
      <sheetName val="1_Executive_Summary17"/>
      <sheetName val="2_Risk_Assessment_Analysis17"/>
      <sheetName val="3_Pre-Approval17"/>
      <sheetName val="4_CIS17"/>
      <sheetName val="5_Change_Order17"/>
      <sheetName val="5_1__Re-book_De-book_order17"/>
      <sheetName val="6_Contract_Re-estimates17"/>
      <sheetName val="7a_BG_Approval_Form17"/>
      <sheetName val="7b_BG_Email_Approval_Template17"/>
      <sheetName val="8_LAD_Approval_Form17"/>
      <sheetName val="9_LOI_Checklist17"/>
      <sheetName val="10_RPS_Information_Form17"/>
      <sheetName val="11_Proj_Cashflow_17"/>
      <sheetName val="11_1_Cash-flow_Chart17"/>
      <sheetName val="Threshold_Calculator17"/>
      <sheetName val="Version_Control17"/>
      <sheetName val="Prebid_Review17"/>
      <sheetName val="DJC_Parameters17"/>
      <sheetName val="Selling_Summary17"/>
      <sheetName val="1-BAS_(cost)17"/>
      <sheetName val="Controller_Configuration17"/>
      <sheetName val="IO_Summary17"/>
      <sheetName val="2-FAS_(cost)17"/>
      <sheetName val="Cost_Summary17"/>
      <sheetName val="3-PA_(cost)17"/>
      <sheetName val="Approved_Make17"/>
      <sheetName val="Basis_of_offer17"/>
      <sheetName val="High_Level_Summary17"/>
      <sheetName val="4-ACS__(cost)17"/>
      <sheetName val="5-CCTV__(cost)17"/>
      <sheetName val="6-FFT__(cost)17"/>
      <sheetName val="7-_Service_Retrofit__(cost)17"/>
      <sheetName val="8-Service_PSA,O&amp;M__(cost)17"/>
      <sheetName val="9-_Service_L&amp;M__(cost)17"/>
      <sheetName val="non_fixed_DJC_17"/>
      <sheetName val="10-UPG_(cost)17"/>
      <sheetName val="11-ESG__(cost)17"/>
      <sheetName val="12-Products_(cost)17"/>
      <sheetName val="13-VAV__(cost)17"/>
      <sheetName val="14-REF_(cost)17"/>
      <sheetName val="15_-_Local_Chiller_(cost)17"/>
      <sheetName val="Selling-Local_Chiller17"/>
      <sheetName val="Material_Cost_JCS17"/>
      <sheetName val="Costing_USD_Chiller17"/>
      <sheetName val="Selling-USD_Chiller17"/>
      <sheetName val="PRICE_MATRIX_-JCIPL17"/>
      <sheetName val="COST_SUMMARY-_JCIPL17"/>
      <sheetName val="6_-FFT-JCIPL17"/>
      <sheetName val="7-Ser_Retro_-JCIPL17"/>
      <sheetName val="8-Ser_PSA,_O&amp;M_-JCIPL17"/>
      <sheetName val="9-Ser_L&amp;M_-JCIPL17"/>
      <sheetName val="10-UPG_JCIPL17"/>
      <sheetName val="11-ESG_JCIPL17"/>
      <sheetName val="12-Products_JCIPL17"/>
      <sheetName val="13-VAV_JCIPL17"/>
      <sheetName val="14-REF_JCMRL_17"/>
      <sheetName val="Proj__DJC-JCIPL17"/>
      <sheetName val="_L0_DDC_117"/>
      <sheetName val="L0_DDC-217"/>
      <sheetName val="L16_DDC-317"/>
      <sheetName val="L16_DDC-517"/>
      <sheetName val="L17_DDC-617"/>
      <sheetName val="L17_DDC-7_17"/>
      <sheetName val="L18_DDC-817"/>
      <sheetName val="2-AutoDialer_Sys17"/>
      <sheetName val="1-BAS1_(cost)17"/>
      <sheetName val="2-BAS2_(cost)17"/>
      <sheetName val="Deviations-Project_Risks17"/>
      <sheetName val="IO_Schedule17"/>
      <sheetName val="Direct_cost_shed_A-2_17"/>
      <sheetName val="Staff_Forecast_spread17"/>
      <sheetName val="PRRM_Dashboard20"/>
      <sheetName val="Debits_as_on_12_04_0818"/>
      <sheetName val="Index_18"/>
      <sheetName val="Email_Approval_Template18"/>
      <sheetName val="1_Executive_Summary18"/>
      <sheetName val="2_Risk_Assessment_Analysis18"/>
      <sheetName val="3_Pre-Approval18"/>
      <sheetName val="4_CIS18"/>
      <sheetName val="5_Change_Order18"/>
      <sheetName val="5_1__Re-book_De-book_order18"/>
      <sheetName val="6_Contract_Re-estimates18"/>
      <sheetName val="7a_BG_Approval_Form18"/>
      <sheetName val="7b_BG_Email_Approval_Template18"/>
      <sheetName val="8_LAD_Approval_Form18"/>
      <sheetName val="9_LOI_Checklist18"/>
      <sheetName val="10_RPS_Information_Form18"/>
      <sheetName val="11_Proj_Cashflow_18"/>
      <sheetName val="11_1_Cash-flow_Chart18"/>
      <sheetName val="Threshold_Calculator18"/>
      <sheetName val="Version_Control18"/>
      <sheetName val="Prebid_Review18"/>
      <sheetName val="DJC_Parameters18"/>
      <sheetName val="Selling_Summary18"/>
      <sheetName val="1-BAS_(cost)18"/>
      <sheetName val="Controller_Configuration18"/>
      <sheetName val="IO_Summary18"/>
      <sheetName val="2-FAS_(cost)18"/>
      <sheetName val="Cost_Summary18"/>
      <sheetName val="3-PA_(cost)18"/>
      <sheetName val="Approved_Make18"/>
      <sheetName val="Basis_of_offer18"/>
      <sheetName val="High_Level_Summary18"/>
      <sheetName val="4-ACS__(cost)18"/>
      <sheetName val="5-CCTV__(cost)18"/>
      <sheetName val="6-FFT__(cost)18"/>
      <sheetName val="7-_Service_Retrofit__(cost)18"/>
      <sheetName val="8-Service_PSA,O&amp;M__(cost)18"/>
      <sheetName val="9-_Service_L&amp;M__(cost)18"/>
      <sheetName val="non_fixed_DJC_18"/>
      <sheetName val="10-UPG_(cost)18"/>
      <sheetName val="11-ESG__(cost)18"/>
      <sheetName val="12-Products_(cost)18"/>
      <sheetName val="13-VAV__(cost)18"/>
      <sheetName val="14-REF_(cost)18"/>
      <sheetName val="15_-_Local_Chiller_(cost)18"/>
      <sheetName val="Selling-Local_Chiller18"/>
      <sheetName val="Material_Cost_JCS18"/>
      <sheetName val="Costing_USD_Chiller18"/>
      <sheetName val="Selling-USD_Chiller18"/>
      <sheetName val="PRICE_MATRIX_-JCIPL18"/>
      <sheetName val="COST_SUMMARY-_JCIPL18"/>
      <sheetName val="6_-FFT-JCIPL18"/>
      <sheetName val="7-Ser_Retro_-JCIPL18"/>
      <sheetName val="8-Ser_PSA,_O&amp;M_-JCIPL18"/>
      <sheetName val="9-Ser_L&amp;M_-JCIPL18"/>
      <sheetName val="10-UPG_JCIPL18"/>
      <sheetName val="11-ESG_JCIPL18"/>
      <sheetName val="12-Products_JCIPL18"/>
      <sheetName val="13-VAV_JCIPL18"/>
      <sheetName val="14-REF_JCMRL_18"/>
      <sheetName val="Proj__DJC-JCIPL18"/>
      <sheetName val="_L0_DDC_118"/>
      <sheetName val="L0_DDC-218"/>
      <sheetName val="L16_DDC-318"/>
      <sheetName val="L16_DDC-518"/>
      <sheetName val="L17_DDC-618"/>
      <sheetName val="L17_DDC-7_18"/>
      <sheetName val="L18_DDC-818"/>
      <sheetName val="2-AutoDialer_Sys18"/>
      <sheetName val="1-BAS1_(cost)18"/>
      <sheetName val="2-BAS2_(cost)18"/>
      <sheetName val="Deviations-Project_Risks18"/>
      <sheetName val="IO_Schedule18"/>
      <sheetName val="Direct_cost_shed_A-2_18"/>
      <sheetName val="Staff_Forecast_spread18"/>
      <sheetName val="PRRM_Dashboard21"/>
      <sheetName val="Debits_as_on_12_04_0819"/>
      <sheetName val="Index_19"/>
      <sheetName val="Email_Approval_Template19"/>
      <sheetName val="1_Executive_Summary19"/>
      <sheetName val="2_Risk_Assessment_Analysis19"/>
      <sheetName val="3_Pre-Approval19"/>
      <sheetName val="4_CIS19"/>
      <sheetName val="5_Change_Order19"/>
      <sheetName val="5_1__Re-book_De-book_order19"/>
      <sheetName val="6_Contract_Re-estimates19"/>
      <sheetName val="7a_BG_Approval_Form19"/>
      <sheetName val="7b_BG_Email_Approval_Template19"/>
      <sheetName val="8_LAD_Approval_Form19"/>
      <sheetName val="9_LOI_Checklist19"/>
      <sheetName val="10_RPS_Information_Form19"/>
      <sheetName val="11_Proj_Cashflow_19"/>
      <sheetName val="11_1_Cash-flow_Chart19"/>
      <sheetName val="Threshold_Calculator19"/>
      <sheetName val="Version_Control19"/>
      <sheetName val="Prebid_Review19"/>
      <sheetName val="DJC_Parameters19"/>
      <sheetName val="Selling_Summary19"/>
      <sheetName val="1-BAS_(cost)19"/>
      <sheetName val="Controller_Configuration19"/>
      <sheetName val="IO_Summary19"/>
      <sheetName val="2-FAS_(cost)19"/>
      <sheetName val="Cost_Summary19"/>
      <sheetName val="3-PA_(cost)19"/>
      <sheetName val="Approved_Make19"/>
      <sheetName val="Basis_of_offer19"/>
      <sheetName val="High_Level_Summary19"/>
      <sheetName val="4-ACS__(cost)19"/>
      <sheetName val="5-CCTV__(cost)19"/>
      <sheetName val="6-FFT__(cost)19"/>
      <sheetName val="7-_Service_Retrofit__(cost)19"/>
      <sheetName val="8-Service_PSA,O&amp;M__(cost)19"/>
      <sheetName val="9-_Service_L&amp;M__(cost)19"/>
      <sheetName val="non_fixed_DJC_19"/>
      <sheetName val="10-UPG_(cost)19"/>
      <sheetName val="11-ESG__(cost)19"/>
      <sheetName val="12-Products_(cost)19"/>
      <sheetName val="13-VAV__(cost)19"/>
      <sheetName val="14-REF_(cost)19"/>
      <sheetName val="15_-_Local_Chiller_(cost)19"/>
      <sheetName val="Selling-Local_Chiller19"/>
      <sheetName val="Material_Cost_JCS19"/>
      <sheetName val="Costing_USD_Chiller19"/>
      <sheetName val="Selling-USD_Chiller19"/>
      <sheetName val="PRICE_MATRIX_-JCIPL19"/>
      <sheetName val="COST_SUMMARY-_JCIPL19"/>
      <sheetName val="6_-FFT-JCIPL19"/>
      <sheetName val="7-Ser_Retro_-JCIPL19"/>
      <sheetName val="8-Ser_PSA,_O&amp;M_-JCIPL19"/>
      <sheetName val="9-Ser_L&amp;M_-JCIPL19"/>
      <sheetName val="10-UPG_JCIPL19"/>
      <sheetName val="11-ESG_JCIPL19"/>
      <sheetName val="12-Products_JCIPL19"/>
      <sheetName val="13-VAV_JCIPL19"/>
      <sheetName val="14-REF_JCMRL_19"/>
      <sheetName val="Proj__DJC-JCIPL19"/>
      <sheetName val="_L0_DDC_119"/>
      <sheetName val="L0_DDC-219"/>
      <sheetName val="L16_DDC-319"/>
      <sheetName val="L16_DDC-519"/>
      <sheetName val="L17_DDC-619"/>
      <sheetName val="L17_DDC-7_19"/>
      <sheetName val="L18_DDC-819"/>
      <sheetName val="2-AutoDialer_Sys19"/>
      <sheetName val="1-BAS1_(cost)19"/>
      <sheetName val="2-BAS2_(cost)19"/>
      <sheetName val="Deviations-Project_Risks19"/>
      <sheetName val="IO_Schedule19"/>
      <sheetName val="Direct_cost_shed_A-2_19"/>
      <sheetName val="Staff_Forecast_spread19"/>
      <sheetName val="PRRM_Dashboard22"/>
      <sheetName val="Index_20"/>
      <sheetName val="Email_Approval_Template20"/>
      <sheetName val="1_Executive_Summary20"/>
      <sheetName val="2_Risk_Assessment_Analysis20"/>
      <sheetName val="3_Pre-Approval20"/>
      <sheetName val="4_CIS20"/>
      <sheetName val="5_Change_Order20"/>
      <sheetName val="5_1__Re-book_De-book_order20"/>
      <sheetName val="6_Contract_Re-estimates20"/>
      <sheetName val="7a_BG_Approval_Form20"/>
      <sheetName val="7b_BG_Email_Approval_Template20"/>
      <sheetName val="8_LAD_Approval_Form20"/>
      <sheetName val="9_LOI_Checklist20"/>
      <sheetName val="10_RPS_Information_Form20"/>
      <sheetName val="11_Proj_Cashflow_20"/>
      <sheetName val="11_1_Cash-flow_Chart20"/>
      <sheetName val="Threshold_Calculator20"/>
      <sheetName val="Version_Control20"/>
      <sheetName val="Prebid_Review20"/>
      <sheetName val="DJC_Parameters20"/>
      <sheetName val="Selling_Summary20"/>
      <sheetName val="1-BAS_(cost)20"/>
      <sheetName val="Controller_Configuration20"/>
      <sheetName val="IO_Summary20"/>
      <sheetName val="2-FAS_(cost)20"/>
      <sheetName val="Cost_Summary20"/>
      <sheetName val="3-PA_(cost)20"/>
      <sheetName val="Approved_Make20"/>
      <sheetName val="Basis_of_offer20"/>
      <sheetName val="High_Level_Summary20"/>
      <sheetName val="4-ACS__(cost)20"/>
      <sheetName val="5-CCTV__(cost)20"/>
      <sheetName val="6-FFT__(cost)20"/>
      <sheetName val="7-_Service_Retrofit__(cost)20"/>
      <sheetName val="8-Service_PSA,O&amp;M__(cost)20"/>
      <sheetName val="9-_Service_L&amp;M__(cost)20"/>
      <sheetName val="non_fixed_DJC_20"/>
      <sheetName val="10-UPG_(cost)20"/>
      <sheetName val="11-ESG__(cost)20"/>
      <sheetName val="12-Products_(cost)20"/>
      <sheetName val="13-VAV__(cost)20"/>
      <sheetName val="14-REF_(cost)20"/>
      <sheetName val="15_-_Local_Chiller_(cost)20"/>
      <sheetName val="Selling-Local_Chiller20"/>
      <sheetName val="Material_Cost_JCS20"/>
      <sheetName val="Costing_USD_Chiller20"/>
      <sheetName val="Selling-USD_Chiller20"/>
      <sheetName val="PRICE_MATRIX_-JCIPL20"/>
      <sheetName val="COST_SUMMARY-_JCIPL20"/>
      <sheetName val="6_-FFT-JCIPL20"/>
      <sheetName val="7-Ser_Retro_-JCIPL20"/>
      <sheetName val="8-Ser_PSA,_O&amp;M_-JCIPL20"/>
      <sheetName val="9-Ser_L&amp;M_-JCIPL20"/>
      <sheetName val="10-UPG_JCIPL20"/>
      <sheetName val="11-ESG_JCIPL20"/>
      <sheetName val="12-Products_JCIPL20"/>
      <sheetName val="13-VAV_JCIPL20"/>
      <sheetName val="14-REF_JCMRL_20"/>
      <sheetName val="Proj__DJC-JCIPL20"/>
      <sheetName val="_L0_DDC_120"/>
      <sheetName val="L0_DDC-220"/>
      <sheetName val="L16_DDC-320"/>
      <sheetName val="L16_DDC-520"/>
      <sheetName val="L17_DDC-620"/>
      <sheetName val="L17_DDC-7_20"/>
      <sheetName val="L18_DDC-820"/>
      <sheetName val="2-AutoDialer_Sys20"/>
      <sheetName val="1-BAS1_(cost)20"/>
      <sheetName val="2-BAS2_(cost)20"/>
      <sheetName val="Deviations-Project_Risks20"/>
      <sheetName val="IO_Schedule20"/>
      <sheetName val="Debits_as_on_12_04_0820"/>
      <sheetName val="Direct_cost_shed_A-2_20"/>
      <sheetName val="Staff_Forecast_spread20"/>
      <sheetName val="LT_Motor_catalog5"/>
      <sheetName val="Cable_cat5"/>
      <sheetName val="PRRM_Dashboard23"/>
      <sheetName val="Index_21"/>
      <sheetName val="Email_Approval_Template21"/>
      <sheetName val="1_Executive_Summary21"/>
      <sheetName val="2_Risk_Assessment_Analysis21"/>
      <sheetName val="3_Pre-Approval21"/>
      <sheetName val="4_CIS21"/>
      <sheetName val="5_Change_Order21"/>
      <sheetName val="5_1__Re-book_De-book_order21"/>
      <sheetName val="6_Contract_Re-estimates21"/>
      <sheetName val="7a_BG_Approval_Form21"/>
      <sheetName val="7b_BG_Email_Approval_Template21"/>
      <sheetName val="8_LAD_Approval_Form21"/>
      <sheetName val="9_LOI_Checklist21"/>
      <sheetName val="10_RPS_Information_Form21"/>
      <sheetName val="11_Proj_Cashflow_21"/>
      <sheetName val="11_1_Cash-flow_Chart21"/>
      <sheetName val="Threshold_Calculator21"/>
      <sheetName val="Version_Control21"/>
      <sheetName val="Prebid_Review21"/>
      <sheetName val="DJC_Parameters21"/>
      <sheetName val="Selling_Summary21"/>
      <sheetName val="1-BAS_(cost)21"/>
      <sheetName val="Controller_Configuration21"/>
      <sheetName val="IO_Summary21"/>
      <sheetName val="2-FAS_(cost)21"/>
      <sheetName val="Cost_Summary21"/>
      <sheetName val="3-PA_(cost)21"/>
      <sheetName val="Approved_Make21"/>
      <sheetName val="Basis_of_offer21"/>
      <sheetName val="High_Level_Summary21"/>
      <sheetName val="4-ACS__(cost)21"/>
      <sheetName val="5-CCTV__(cost)21"/>
      <sheetName val="6-FFT__(cost)21"/>
      <sheetName val="7-_Service_Retrofit__(cost)21"/>
      <sheetName val="8-Service_PSA,O&amp;M__(cost)21"/>
      <sheetName val="9-_Service_L&amp;M__(cost)21"/>
      <sheetName val="non_fixed_DJC_21"/>
      <sheetName val="10-UPG_(cost)21"/>
      <sheetName val="11-ESG__(cost)21"/>
      <sheetName val="12-Products_(cost)21"/>
      <sheetName val="13-VAV__(cost)21"/>
      <sheetName val="14-REF_(cost)21"/>
      <sheetName val="15_-_Local_Chiller_(cost)21"/>
      <sheetName val="Selling-Local_Chiller21"/>
      <sheetName val="Material_Cost_JCS21"/>
      <sheetName val="Costing_USD_Chiller21"/>
      <sheetName val="Selling-USD_Chiller21"/>
      <sheetName val="PRICE_MATRIX_-JCIPL21"/>
      <sheetName val="COST_SUMMARY-_JCIPL21"/>
      <sheetName val="6_-FFT-JCIPL21"/>
      <sheetName val="7-Ser_Retro_-JCIPL21"/>
      <sheetName val="8-Ser_PSA,_O&amp;M_-JCIPL21"/>
      <sheetName val="9-Ser_L&amp;M_-JCIPL21"/>
      <sheetName val="10-UPG_JCIPL21"/>
      <sheetName val="11-ESG_JCIPL21"/>
      <sheetName val="12-Products_JCIPL21"/>
      <sheetName val="13-VAV_JCIPL21"/>
      <sheetName val="14-REF_JCMRL_21"/>
      <sheetName val="Proj__DJC-JCIPL21"/>
      <sheetName val="_L0_DDC_121"/>
      <sheetName val="L0_DDC-221"/>
      <sheetName val="L16_DDC-321"/>
      <sheetName val="L16_DDC-521"/>
      <sheetName val="L17_DDC-621"/>
      <sheetName val="L17_DDC-7_21"/>
      <sheetName val="L18_DDC-821"/>
      <sheetName val="2-AutoDialer_Sys21"/>
      <sheetName val="1-BAS1_(cost)21"/>
      <sheetName val="2-BAS2_(cost)21"/>
      <sheetName val="Deviations-Project_Risks21"/>
      <sheetName val="IO_Schedule21"/>
      <sheetName val="Debits_as_on_12_04_0821"/>
      <sheetName val="Direct_cost_shed_A-2_21"/>
      <sheetName val="Staff_Forecast_spread21"/>
      <sheetName val="LT_Motor_catalog6"/>
      <sheetName val="Cable_cat6"/>
      <sheetName val="Metso_-_Forth_&amp;_Slurry_11_02_38"/>
      <sheetName val="Fee_Rate_Summary28"/>
      <sheetName val="PRRM_Dashboard26"/>
      <sheetName val="d-safe_specs28"/>
      <sheetName val="Rein-Final_(Ph_1+Ph2)28"/>
      <sheetName val="class_&amp;_category28"/>
      <sheetName val="STAFFSCHED_28"/>
      <sheetName val="Site_wise_NADs28"/>
      <sheetName val="Stress_Calculation28"/>
      <sheetName val="Quote_Sheet28"/>
      <sheetName val="Index_24"/>
      <sheetName val="Email_Approval_Template24"/>
      <sheetName val="1_Executive_Summary24"/>
      <sheetName val="2_Risk_Assessment_Analysis24"/>
      <sheetName val="3_Pre-Approval24"/>
      <sheetName val="4_CIS24"/>
      <sheetName val="5_Change_Order24"/>
      <sheetName val="5_1__Re-book_De-book_order24"/>
      <sheetName val="6_Contract_Re-estimates24"/>
      <sheetName val="7a_BG_Approval_Form24"/>
      <sheetName val="7b_BG_Email_Approval_Template24"/>
      <sheetName val="8_LAD_Approval_Form24"/>
      <sheetName val="9_LOI_Checklist24"/>
      <sheetName val="10_RPS_Information_Form24"/>
      <sheetName val="11_Proj_Cashflow_24"/>
      <sheetName val="11_1_Cash-flow_Chart24"/>
      <sheetName val="Threshold_Calculator24"/>
      <sheetName val="Version_Control24"/>
      <sheetName val="Prebid_Review24"/>
      <sheetName val="DJC_Parameters24"/>
      <sheetName val="Selling_Summary24"/>
      <sheetName val="1-BAS_(cost)24"/>
      <sheetName val="Controller_Configuration24"/>
      <sheetName val="IO_Summary24"/>
      <sheetName val="2-FAS_(cost)24"/>
      <sheetName val="Cost_Summary24"/>
      <sheetName val="3-PA_(cost)24"/>
      <sheetName val="Approved_Make24"/>
      <sheetName val="Basis_of_offer24"/>
      <sheetName val="High_Level_Summary24"/>
      <sheetName val="4-ACS__(cost)24"/>
      <sheetName val="5-CCTV__(cost)24"/>
      <sheetName val="6-FFT__(cost)24"/>
      <sheetName val="7-_Service_Retrofit__(cost)24"/>
      <sheetName val="8-Service_PSA,O&amp;M__(cost)24"/>
      <sheetName val="9-_Service_L&amp;M__(cost)24"/>
      <sheetName val="non_fixed_DJC_24"/>
      <sheetName val="10-UPG_(cost)24"/>
      <sheetName val="11-ESG__(cost)24"/>
      <sheetName val="12-Products_(cost)24"/>
      <sheetName val="13-VAV__(cost)24"/>
      <sheetName val="14-REF_(cost)24"/>
      <sheetName val="15_-_Local_Chiller_(cost)24"/>
      <sheetName val="Selling-Local_Chiller24"/>
      <sheetName val="Material_Cost_JCS24"/>
      <sheetName val="Costing_USD_Chiller24"/>
      <sheetName val="Selling-USD_Chiller24"/>
      <sheetName val="PRICE_MATRIX_-JCIPL24"/>
      <sheetName val="COST_SUMMARY-_JCIPL24"/>
      <sheetName val="6_-FFT-JCIPL24"/>
      <sheetName val="7-Ser_Retro_-JCIPL24"/>
      <sheetName val="8-Ser_PSA,_O&amp;M_-JCIPL24"/>
      <sheetName val="9-Ser_L&amp;M_-JCIPL24"/>
      <sheetName val="10-UPG_JCIPL24"/>
      <sheetName val="11-ESG_JCIPL24"/>
      <sheetName val="12-Products_JCIPL24"/>
      <sheetName val="13-VAV_JCIPL24"/>
      <sheetName val="14-REF_JCMRL_24"/>
      <sheetName val="Proj__DJC-JCIPL24"/>
      <sheetName val="_L0_DDC_124"/>
      <sheetName val="L0_DDC-224"/>
      <sheetName val="L16_DDC-324"/>
      <sheetName val="L16_DDC-524"/>
      <sheetName val="L17_DDC-624"/>
      <sheetName val="L17_DDC-7_24"/>
      <sheetName val="L18_DDC-824"/>
      <sheetName val="2-AutoDialer_Sys24"/>
      <sheetName val="1-BAS1_(cost)24"/>
      <sheetName val="2-BAS2_(cost)24"/>
      <sheetName val="Deviations-Project_Risks24"/>
      <sheetName val="IO_Schedule24"/>
      <sheetName val="Debits_as_on_12_04_0824"/>
      <sheetName val="Direct_cost_shed_A-2_24"/>
      <sheetName val="Staff_Forecast_spread24"/>
      <sheetName val="LT_Motor_catalog9"/>
      <sheetName val="Cable_cat9"/>
      <sheetName val="PRRM_Dashboard25"/>
      <sheetName val="Index_23"/>
      <sheetName val="Email_Approval_Template23"/>
      <sheetName val="1_Executive_Summary23"/>
      <sheetName val="2_Risk_Assessment_Analysis23"/>
      <sheetName val="3_Pre-Approval23"/>
      <sheetName val="4_CIS23"/>
      <sheetName val="5_Change_Order23"/>
      <sheetName val="5_1__Re-book_De-book_order23"/>
      <sheetName val="6_Contract_Re-estimates23"/>
      <sheetName val="7a_BG_Approval_Form23"/>
      <sheetName val="7b_BG_Email_Approval_Template23"/>
      <sheetName val="8_LAD_Approval_Form23"/>
      <sheetName val="9_LOI_Checklist23"/>
      <sheetName val="10_RPS_Information_Form23"/>
      <sheetName val="11_Proj_Cashflow_23"/>
      <sheetName val="11_1_Cash-flow_Chart23"/>
      <sheetName val="Threshold_Calculator23"/>
      <sheetName val="Version_Control23"/>
      <sheetName val="Prebid_Review23"/>
      <sheetName val="DJC_Parameters23"/>
      <sheetName val="Selling_Summary23"/>
      <sheetName val="1-BAS_(cost)23"/>
      <sheetName val="Controller_Configuration23"/>
      <sheetName val="IO_Summary23"/>
      <sheetName val="2-FAS_(cost)23"/>
      <sheetName val="Cost_Summary23"/>
      <sheetName val="3-PA_(cost)23"/>
      <sheetName val="Approved_Make23"/>
      <sheetName val="Basis_of_offer23"/>
      <sheetName val="High_Level_Summary23"/>
      <sheetName val="4-ACS__(cost)23"/>
      <sheetName val="5-CCTV__(cost)23"/>
      <sheetName val="6-FFT__(cost)23"/>
      <sheetName val="7-_Service_Retrofit__(cost)23"/>
      <sheetName val="8-Service_PSA,O&amp;M__(cost)23"/>
      <sheetName val="9-_Service_L&amp;M__(cost)23"/>
      <sheetName val="non_fixed_DJC_23"/>
      <sheetName val="10-UPG_(cost)23"/>
      <sheetName val="11-ESG__(cost)23"/>
      <sheetName val="12-Products_(cost)23"/>
      <sheetName val="13-VAV__(cost)23"/>
      <sheetName val="14-REF_(cost)23"/>
      <sheetName val="15_-_Local_Chiller_(cost)23"/>
      <sheetName val="Selling-Local_Chiller23"/>
      <sheetName val="Material_Cost_JCS23"/>
      <sheetName val="Costing_USD_Chiller23"/>
      <sheetName val="Selling-USD_Chiller23"/>
      <sheetName val="PRICE_MATRIX_-JCIPL23"/>
      <sheetName val="COST_SUMMARY-_JCIPL23"/>
      <sheetName val="6_-FFT-JCIPL23"/>
      <sheetName val="7-Ser_Retro_-JCIPL23"/>
      <sheetName val="8-Ser_PSA,_O&amp;M_-JCIPL23"/>
      <sheetName val="9-Ser_L&amp;M_-JCIPL23"/>
      <sheetName val="10-UPG_JCIPL23"/>
      <sheetName val="11-ESG_JCIPL23"/>
      <sheetName val="12-Products_JCIPL23"/>
      <sheetName val="13-VAV_JCIPL23"/>
      <sheetName val="14-REF_JCMRL_23"/>
      <sheetName val="Proj__DJC-JCIPL23"/>
      <sheetName val="_L0_DDC_123"/>
      <sheetName val="L0_DDC-223"/>
      <sheetName val="L16_DDC-323"/>
      <sheetName val="L16_DDC-523"/>
      <sheetName val="L17_DDC-623"/>
      <sheetName val="L17_DDC-7_23"/>
      <sheetName val="L18_DDC-823"/>
      <sheetName val="2-AutoDialer_Sys23"/>
      <sheetName val="1-BAS1_(cost)23"/>
      <sheetName val="2-BAS2_(cost)23"/>
      <sheetName val="Deviations-Project_Risks23"/>
      <sheetName val="IO_Schedule23"/>
      <sheetName val="Debits_as_on_12_04_0823"/>
      <sheetName val="Direct_cost_shed_A-2_23"/>
      <sheetName val="Staff_Forecast_spread23"/>
      <sheetName val="LT_Motor_catalog8"/>
      <sheetName val="Cable_cat8"/>
      <sheetName val="PRRM_Dashboard24"/>
      <sheetName val="Index_22"/>
      <sheetName val="Email_Approval_Template22"/>
      <sheetName val="1_Executive_Summary22"/>
      <sheetName val="2_Risk_Assessment_Analysis22"/>
      <sheetName val="3_Pre-Approval22"/>
      <sheetName val="4_CIS22"/>
      <sheetName val="5_Change_Order22"/>
      <sheetName val="5_1__Re-book_De-book_order22"/>
      <sheetName val="6_Contract_Re-estimates22"/>
      <sheetName val="7a_BG_Approval_Form22"/>
      <sheetName val="7b_BG_Email_Approval_Template22"/>
      <sheetName val="8_LAD_Approval_Form22"/>
      <sheetName val="9_LOI_Checklist22"/>
      <sheetName val="10_RPS_Information_Form22"/>
      <sheetName val="11_Proj_Cashflow_22"/>
      <sheetName val="11_1_Cash-flow_Chart22"/>
      <sheetName val="Threshold_Calculator22"/>
      <sheetName val="Version_Control22"/>
      <sheetName val="Prebid_Review22"/>
      <sheetName val="DJC_Parameters22"/>
      <sheetName val="Selling_Summary22"/>
      <sheetName val="1-BAS_(cost)22"/>
      <sheetName val="Controller_Configuration22"/>
      <sheetName val="IO_Summary22"/>
      <sheetName val="2-FAS_(cost)22"/>
      <sheetName val="Cost_Summary22"/>
      <sheetName val="3-PA_(cost)22"/>
      <sheetName val="Approved_Make22"/>
      <sheetName val="Basis_of_offer22"/>
      <sheetName val="High_Level_Summary22"/>
      <sheetName val="4-ACS__(cost)22"/>
      <sheetName val="5-CCTV__(cost)22"/>
      <sheetName val="6-FFT__(cost)22"/>
      <sheetName val="7-_Service_Retrofit__(cost)22"/>
      <sheetName val="8-Service_PSA,O&amp;M__(cost)22"/>
      <sheetName val="9-_Service_L&amp;M__(cost)22"/>
      <sheetName val="non_fixed_DJC_22"/>
      <sheetName val="10-UPG_(cost)22"/>
      <sheetName val="11-ESG__(cost)22"/>
      <sheetName val="12-Products_(cost)22"/>
      <sheetName val="13-VAV__(cost)22"/>
      <sheetName val="14-REF_(cost)22"/>
      <sheetName val="15_-_Local_Chiller_(cost)22"/>
      <sheetName val="Selling-Local_Chiller22"/>
      <sheetName val="Material_Cost_JCS22"/>
      <sheetName val="Costing_USD_Chiller22"/>
      <sheetName val="Selling-USD_Chiller22"/>
      <sheetName val="PRICE_MATRIX_-JCIPL22"/>
      <sheetName val="COST_SUMMARY-_JCIPL22"/>
      <sheetName val="6_-FFT-JCIPL22"/>
      <sheetName val="7-Ser_Retro_-JCIPL22"/>
      <sheetName val="8-Ser_PSA,_O&amp;M_-JCIPL22"/>
      <sheetName val="9-Ser_L&amp;M_-JCIPL22"/>
      <sheetName val="10-UPG_JCIPL22"/>
      <sheetName val="11-ESG_JCIPL22"/>
      <sheetName val="12-Products_JCIPL22"/>
      <sheetName val="13-VAV_JCIPL22"/>
      <sheetName val="14-REF_JCMRL_22"/>
      <sheetName val="Proj__DJC-JCIPL22"/>
      <sheetName val="_L0_DDC_122"/>
      <sheetName val="L0_DDC-222"/>
      <sheetName val="L16_DDC-322"/>
      <sheetName val="L16_DDC-522"/>
      <sheetName val="L17_DDC-622"/>
      <sheetName val="L17_DDC-7_22"/>
      <sheetName val="L18_DDC-822"/>
      <sheetName val="2-AutoDialer_Sys22"/>
      <sheetName val="1-BAS1_(cost)22"/>
      <sheetName val="2-BAS2_(cost)22"/>
      <sheetName val="Deviations-Project_Risks22"/>
      <sheetName val="IO_Schedule22"/>
      <sheetName val="Debits_as_on_12_04_0822"/>
      <sheetName val="Direct_cost_shed_A-2_22"/>
      <sheetName val="Staff_Forecast_spread22"/>
      <sheetName val="LT_Motor_catalog7"/>
      <sheetName val="Cable_cat7"/>
      <sheetName val="SPT_vs_PHI31"/>
      <sheetName val="glass_project_concrete31"/>
      <sheetName val="glass_project_reift31"/>
      <sheetName val="glass_project_indices31"/>
      <sheetName val="SBC-BH_1930"/>
      <sheetName val="Rate_Analysis30"/>
      <sheetName val="BH_12-11-10-1330"/>
      <sheetName val="BH_12-11-10-930"/>
      <sheetName val="BH_36-15-3730"/>
      <sheetName val="BH_16-35-25-1730"/>
      <sheetName val="BH_35-25-1730"/>
      <sheetName val="Sheet1_(2)30"/>
      <sheetName val="Summary_050630"/>
      <sheetName val="Summary_0607-_31_MAR30"/>
      <sheetName val="Civil_Boq29"/>
      <sheetName val="Pile_cap29"/>
      <sheetName val="V_O_4_-_PCC_Qty29"/>
      <sheetName val="TBAL9697_-group_wise__sdpl29"/>
      <sheetName val="Abstract_Sheet29"/>
      <sheetName val="Legal_Risk_Analysis29"/>
      <sheetName val="PRECAST_lightconc-II29"/>
      <sheetName val="d-safe_DELUXE29"/>
      <sheetName val="Mix_Design29"/>
      <sheetName val="Form_630"/>
      <sheetName val="PointNo_529"/>
      <sheetName val="RCC,Ret__Wall29"/>
      <sheetName val="E_&amp;_R29"/>
      <sheetName val="Break_up_Sheet29"/>
      <sheetName val="beam-reinft-IIInd_floor29"/>
      <sheetName val="Fill_this_out_first___29"/>
      <sheetName val="REVISED4A_PROG_PERF-SITE_129"/>
      <sheetName val="BOQ_Direct_selling_cost29"/>
      <sheetName val="Load_Details-220kV29"/>
      <sheetName val="BOQ_(2)29"/>
      <sheetName val="CABLE_DATA29"/>
      <sheetName val="final_abstract29"/>
      <sheetName val="Staff_Acco_29"/>
      <sheetName val="Pipe_Supports29"/>
      <sheetName val="SANJAY_PAL29"/>
      <sheetName val="P_A_SELVAM29"/>
      <sheetName val="ANSARI_29"/>
      <sheetName val="abdesh_pal29"/>
      <sheetName val="sujay_bagchi29"/>
      <sheetName val="S_K_SINHA_BASU29"/>
      <sheetName val="KRISHNA_PRASAD29"/>
      <sheetName val="BARATH_&amp;_CO29"/>
      <sheetName val="L_B_YADAV29"/>
      <sheetName val="DEEPAK_KUMAR29"/>
      <sheetName val="MUKLAL_YADAV29"/>
      <sheetName val="MADHU_SUDHAN29"/>
      <sheetName val="SAUD_ALAM_29"/>
      <sheetName val="RAMESH_BABU29"/>
      <sheetName val="SAILEN_SARKAR29"/>
      <sheetName val="SANJAY_JENA129"/>
      <sheetName val="upendra_saw_29"/>
      <sheetName val="ALLOK_KUMAR_29"/>
      <sheetName val="except_wiring29"/>
      <sheetName val="Rev_S1_Abstract29"/>
      <sheetName val="Quantity_Abstract29"/>
      <sheetName val="M-Book_for_Conc29"/>
      <sheetName val="M-Book_for_FW29"/>
      <sheetName val="INPUT_SHEET29"/>
      <sheetName val="Project_Budget_Worksheet29"/>
      <sheetName val="BOQ_-II_ph_229"/>
      <sheetName val="Metso_-_Forth_&amp;_Slurry_11_02_39"/>
      <sheetName val="Fee_Rate_Summary29"/>
      <sheetName val="PRRM_Dashboard27"/>
      <sheetName val="d-safe_specs29"/>
      <sheetName val="Rein-Final_(Ph_1+Ph2)29"/>
      <sheetName val="class_&amp;_category29"/>
      <sheetName val="STAFFSCHED_29"/>
      <sheetName val="Site_wise_NADs29"/>
      <sheetName val="Stress_Calculation29"/>
      <sheetName val="Quote_Sheet29"/>
      <sheetName val="Index_25"/>
      <sheetName val="Email_Approval_Template25"/>
      <sheetName val="1_Executive_Summary25"/>
      <sheetName val="2_Risk_Assessment_Analysis25"/>
      <sheetName val="3_Pre-Approval25"/>
      <sheetName val="4_CIS25"/>
      <sheetName val="5_Change_Order25"/>
      <sheetName val="5_1__Re-book_De-book_order25"/>
      <sheetName val="6_Contract_Re-estimates25"/>
      <sheetName val="7a_BG_Approval_Form25"/>
      <sheetName val="7b_BG_Email_Approval_Template25"/>
      <sheetName val="8_LAD_Approval_Form25"/>
      <sheetName val="9_LOI_Checklist25"/>
      <sheetName val="10_RPS_Information_Form25"/>
      <sheetName val="11_Proj_Cashflow_25"/>
      <sheetName val="11_1_Cash-flow_Chart25"/>
      <sheetName val="Threshold_Calculator25"/>
      <sheetName val="Version_Control25"/>
      <sheetName val="Prebid_Review25"/>
      <sheetName val="DJC_Parameters25"/>
      <sheetName val="Selling_Summary25"/>
      <sheetName val="1-BAS_(cost)25"/>
      <sheetName val="Controller_Configuration25"/>
      <sheetName val="IO_Summary25"/>
      <sheetName val="2-FAS_(cost)25"/>
      <sheetName val="Cost_Summary25"/>
      <sheetName val="3-PA_(cost)25"/>
      <sheetName val="Approved_Make25"/>
      <sheetName val="Basis_of_offer25"/>
      <sheetName val="High_Level_Summary25"/>
      <sheetName val="4-ACS__(cost)25"/>
      <sheetName val="5-CCTV__(cost)25"/>
      <sheetName val="6-FFT__(cost)25"/>
      <sheetName val="7-_Service_Retrofit__(cost)25"/>
      <sheetName val="8-Service_PSA,O&amp;M__(cost)25"/>
      <sheetName val="9-_Service_L&amp;M__(cost)25"/>
      <sheetName val="non_fixed_DJC_25"/>
      <sheetName val="10-UPG_(cost)25"/>
      <sheetName val="11-ESG__(cost)25"/>
      <sheetName val="12-Products_(cost)25"/>
      <sheetName val="13-VAV__(cost)25"/>
      <sheetName val="14-REF_(cost)25"/>
      <sheetName val="15_-_Local_Chiller_(cost)25"/>
      <sheetName val="Selling-Local_Chiller25"/>
      <sheetName val="Material_Cost_JCS25"/>
      <sheetName val="Costing_USD_Chiller25"/>
      <sheetName val="Selling-USD_Chiller25"/>
      <sheetName val="PRICE_MATRIX_-JCIPL25"/>
      <sheetName val="COST_SUMMARY-_JCIPL25"/>
      <sheetName val="6_-FFT-JCIPL25"/>
      <sheetName val="7-Ser_Retro_-JCIPL25"/>
      <sheetName val="8-Ser_PSA,_O&amp;M_-JCIPL25"/>
      <sheetName val="9-Ser_L&amp;M_-JCIPL25"/>
      <sheetName val="10-UPG_JCIPL25"/>
      <sheetName val="11-ESG_JCIPL25"/>
      <sheetName val="12-Products_JCIPL25"/>
      <sheetName val="13-VAV_JCIPL25"/>
      <sheetName val="14-REF_JCMRL_25"/>
      <sheetName val="Proj__DJC-JCIPL25"/>
      <sheetName val="_L0_DDC_125"/>
      <sheetName val="L0_DDC-225"/>
      <sheetName val="L16_DDC-325"/>
      <sheetName val="L16_DDC-525"/>
      <sheetName val="L17_DDC-625"/>
      <sheetName val="L17_DDC-7_25"/>
      <sheetName val="L18_DDC-825"/>
      <sheetName val="2-AutoDialer_Sys25"/>
      <sheetName val="1-BAS1_(cost)25"/>
      <sheetName val="2-BAS2_(cost)25"/>
      <sheetName val="Deviations-Project_Risks25"/>
      <sheetName val="IO_Schedule25"/>
      <sheetName val="Debits_as_on_12_04_0825"/>
      <sheetName val="Direct_cost_shed_A-2_25"/>
      <sheetName val="Staff_Forecast_spread25"/>
      <sheetName val="LT_Motor_catalog10"/>
      <sheetName val="Cable_cat10"/>
      <sheetName val="glass_project_i"/>
      <sheetName val="oject_indices4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_Recovered_SheetName_3141_"/>
      <sheetName val="_Recovered_SheetName_3142_"/>
      <sheetName val="_Recovered_SheetName_3143_"/>
      <sheetName val="_Recovered_SheetName_3144_"/>
      <sheetName val="_Recovered_SheetName_3145_"/>
      <sheetName val="_Recovered_SheetName_3146_"/>
      <sheetName val="_Recovered_SheetName_3147_"/>
      <sheetName val="_Recovered_SheetName_3148_"/>
      <sheetName val="_Recovered_SheetName_3149_"/>
      <sheetName val="_Recovered_SheetName_3150_"/>
      <sheetName val="_Recovered_SheetName_3151_"/>
      <sheetName val="_Recovered_SheetName_3152_"/>
      <sheetName val="_Recovered_SheetName_3153_"/>
      <sheetName val="_Recovered_SheetName_3154_"/>
      <sheetName val="_Recovered_SheetName_3155_"/>
      <sheetName val="_Recovered_SheetName_3156_"/>
      <sheetName val="_Recovered_SheetName_3157_"/>
      <sheetName val="_Recovered_SheetName_3158_"/>
      <sheetName val="_Recovered_SheetName_3159_"/>
      <sheetName val="_Recovered_SheetName_3160_"/>
      <sheetName val="_Recovered_SheetName_3161_"/>
      <sheetName val="_Recovered_SheetName_3162_"/>
      <sheetName val="_Recovered_SheetName_3163_"/>
      <sheetName val="_Recovered_SheetName_3164_"/>
      <sheetName val="_Recovered_SheetName_3165_"/>
      <sheetName val="_Recovered_SheetName_3166_"/>
      <sheetName val="_Recovered_SheetName_3167_"/>
      <sheetName val="_Recovered_SheetName_3168_"/>
      <sheetName val="_Recovered_SheetName_3169_"/>
      <sheetName val="_Recovered_SheetName_3170_"/>
      <sheetName val="_Recovered_SheetName_3171_"/>
      <sheetName val="_Recovered_SheetName_3172_"/>
      <sheetName val="_Recovered_SheetName_3173_"/>
      <sheetName val="_Recovered_SheetName_3174_"/>
      <sheetName val="_Recovered_SheetName_3175_"/>
      <sheetName val="_Recovered_SheetName_3176_"/>
      <sheetName val="_Recovered_SheetName_3177_"/>
      <sheetName val="_Recovered_SheetName_3178_"/>
      <sheetName val="_Recovered_SheetName_3179_"/>
      <sheetName val="_Recovered_SheetName_3180_"/>
      <sheetName val="_Recovered_SheetName_3181_"/>
      <sheetName val="_Recovered_SheetName_3182_"/>
      <sheetName val="_Recovered_SheetName_3183_"/>
      <sheetName val="_Recovered_SheetName_3184_"/>
      <sheetName val="_Recovered_SheetName_3185_"/>
      <sheetName val="_Recovered_SheetName_3186_"/>
      <sheetName val="_Recovered_SheetName_3187_"/>
      <sheetName val="_Recovered_SheetName_3188_"/>
      <sheetName val="_Recovered_SheetName_3189_"/>
      <sheetName val="_Recovered_SheetName_3190_"/>
      <sheetName val="_Recovered_SheetName_3191_"/>
      <sheetName val="_Recovered_SheetName_3192_"/>
      <sheetName val="_Recovered_SheetName_3193_"/>
      <sheetName val="_Recovered_SheetName_3194_"/>
      <sheetName val="_Recovered_SheetName_3195_"/>
      <sheetName val="_Recovered_SheetName_3196_"/>
      <sheetName val="_Recovered_SheetName_3197_"/>
      <sheetName val="_Recovered_SheetName_3198_"/>
      <sheetName val="_Recovered_SheetName_3199_"/>
      <sheetName val="_Recovered_SheetName_3200_"/>
      <sheetName val="_Recovered_SheetName_3201_"/>
      <sheetName val="_Recovered_SheetName_3202_"/>
      <sheetName val="_Recovered_SheetName_3203_"/>
      <sheetName val="_Recovered_SheetName_3204_"/>
      <sheetName val="_Recovered_SheetName_3205_"/>
      <sheetName val="_Recovered_SheetName_3206_"/>
      <sheetName val="_Recovered_SheetName_3207_"/>
      <sheetName val="_Recovered_SheetName_3208_"/>
      <sheetName val="_Recovered_SheetName_3209_"/>
      <sheetName val="_Recovered_SheetName_3210_"/>
      <sheetName val="_Recovered_SheetName_3211_"/>
      <sheetName val="_Recovered_SheetName_3212_"/>
      <sheetName val="_Recovered_SheetName_3213_"/>
      <sheetName val="_Recovered_SheetName_3214_"/>
      <sheetName val="_Recovered_SheetName_3215_"/>
      <sheetName val="_Recovered_SheetName_3216_"/>
      <sheetName val="_Recovered_SheetName_3217_"/>
      <sheetName val="_Recovered_SheetName_3218_"/>
      <sheetName val="_Recovered_SheetName_3219_"/>
      <sheetName val="_Recovered_SheetName_3220_"/>
      <sheetName val="_Recovered_SheetName_3221_"/>
      <sheetName val="_Recovered_SheetName_3222_"/>
      <sheetName val="_Recovered_SheetName_3223_"/>
      <sheetName val="_Recovered_SheetName_3224_"/>
      <sheetName val="_Recovered_SheetName_3225_"/>
      <sheetName val="_Recovered_SheetName_3226_"/>
      <sheetName val="_Recovered_SheetName_3227_"/>
      <sheetName val="_Recovered_SheetName_3228_"/>
      <sheetName val="_Recovered_SheetName_3229_"/>
      <sheetName val="_Recovered_SheetName_3230_"/>
      <sheetName val="_Recovered_SheetName_3231_"/>
      <sheetName val="_Recovered_SheetName_3232_"/>
      <sheetName val="_Recovered_SheetName_3233_"/>
      <sheetName val="_Recovered_SheetName_3234_"/>
      <sheetName val="_Recovered_SheetName_3235_"/>
      <sheetName val="_Recovered_SheetName_3236_"/>
      <sheetName val="_Recovered_SheetName_3237_"/>
      <sheetName val="_Recovered_SheetName_3238_"/>
      <sheetName val="_Recovered_SheetName_3239_"/>
      <sheetName val="_Recovered_SheetName_3240_"/>
      <sheetName val="_Recovered_SheetName_3241_"/>
      <sheetName val="_Recovered_SheetName_3242_"/>
      <sheetName val="_Recovered_SheetName_3243_"/>
      <sheetName val="_Recovered_SheetName_3244_"/>
      <sheetName val="_Recovered_SheetName_3245_"/>
      <sheetName val="_Recovered_SheetName_3246_"/>
      <sheetName val="_Recovered_SheetName_3247_"/>
      <sheetName val="_Recovered_SheetName_3248_"/>
      <sheetName val="_Recovered_SheetName_3249_"/>
      <sheetName val="_Recovered_SheetName_3250_"/>
      <sheetName val="_Recovered_SheetName_3251_"/>
      <sheetName val="_Recovered_SheetName_3252_"/>
      <sheetName val="_Recovered_SheetName_3253_"/>
      <sheetName val="_Recovered_SheetName_3254_"/>
      <sheetName val="_Recovered_SheetName_3255_"/>
      <sheetName val="_Recovered_SheetName_3256_"/>
      <sheetName val="_Recovered_SheetName_3257_"/>
      <sheetName val="_Recovered_SheetName_3258_"/>
      <sheetName val="_Recovered_SheetName_3259_"/>
      <sheetName val="_Recovered_SheetName_3260_"/>
      <sheetName val="_Recovered_SheetName_3261_"/>
      <sheetName val="_Recovered_SheetName_3262_"/>
      <sheetName val="_Recovered_SheetName_3263_"/>
      <sheetName val="_Recovered_SheetName_3264_"/>
      <sheetName val="_Recovered_SheetName_3265_"/>
      <sheetName val="_Recovered_SheetName_3266_"/>
      <sheetName val="_Recovered_SheetName_3267_"/>
      <sheetName val="_Recovered_SheetName_3268_"/>
      <sheetName val="_Recovered_SheetName_3269_"/>
      <sheetName val="_Recovered_SheetName_3270_"/>
      <sheetName val="_Recovered_SheetName_3271_"/>
      <sheetName val="_Recovered_SheetName_3272_"/>
      <sheetName val="_Recovered_SheetName_3273_"/>
      <sheetName val="_Recovered_SheetName_3274_"/>
      <sheetName val="_Recovered_SheetName_3275_"/>
      <sheetName val="_Recovered_SheetName_3276_"/>
      <sheetName val="_Recovered_SheetName_3277_"/>
      <sheetName val="_Recovered_SheetName_3278_"/>
      <sheetName val="_Recovered_SheetName_3279_"/>
      <sheetName val="_Recovered_SheetName_3280_"/>
      <sheetName val="_Recovered_SheetName_3281_"/>
      <sheetName val="_Recovered_SheetName_3282_"/>
      <sheetName val="_Recovered_SheetName_3283_"/>
      <sheetName val="_Recovered_SheetName_3284_"/>
      <sheetName val="_Recovered_SheetName_3285_"/>
      <sheetName val="_Recovered_SheetName_3286_"/>
      <sheetName val="_Recovered_SheetName_3287_"/>
      <sheetName val="_Recovered_SheetName_3288_"/>
      <sheetName val="_Recovered_SheetName_3289_"/>
      <sheetName val="_Recovered_SheetName_3290_"/>
      <sheetName val="_Recovered_SheetName_3291_"/>
      <sheetName val="_Recovered_SheetName_3292_"/>
      <sheetName val="_Recovered_SheetName_3293_"/>
      <sheetName val="_Recovered_SheetName_3294_"/>
      <sheetName val="_Recovered_SheetName_3295_"/>
      <sheetName val="_Recovered_SheetName_3296_"/>
      <sheetName val="_Recovered_SheetName_3297_"/>
      <sheetName val="_Recovered_SheetName_3298_"/>
      <sheetName val="_Recovered_SheetName_3299_"/>
      <sheetName val="_Recovered_SheetName_3300_"/>
      <sheetName val="_Recovered_SheetName_3301_"/>
      <sheetName val="_Recovered_SheetName_3302_"/>
      <sheetName val="_Recovered_SheetName_3303_"/>
      <sheetName val="_Recovered_SheetName_3304_"/>
      <sheetName val="_Recovered_SheetName_3305_"/>
      <sheetName val="_Recovered_SheetName_3306_"/>
      <sheetName val="_Recovered_SheetName_3307_"/>
      <sheetName val="_Recovered_SheetName_3308_"/>
      <sheetName val="_Recovered_SheetName_3309_"/>
      <sheetName val="_Recovered_SheetName_3310_"/>
      <sheetName val="_Recovered_SheetName_3311_"/>
      <sheetName val="_Recovered_SheetName_3312_"/>
      <sheetName val="_Recovered_SheetName_3313_"/>
      <sheetName val="_Recovered_SheetName_3314_"/>
      <sheetName val="_Recovered_SheetName_3315_"/>
      <sheetName val="_Recovered_SheetName_3316_"/>
      <sheetName val="_Recovered_SheetName_3317_"/>
      <sheetName val="_Recovered_SheetName_3318_"/>
      <sheetName val="_Recovered_SheetName_3319_"/>
      <sheetName val="_Recovered_SheetName_3320_"/>
      <sheetName val="_Recovered_SheetName_3321_"/>
      <sheetName val="_Recovered_SheetName_3322_"/>
      <sheetName val="_Recovered_SheetName_3323_"/>
      <sheetName val="_Recovered_SheetName_3324_"/>
      <sheetName val="_Recovered_SheetName_3325_"/>
      <sheetName val="_Recovered_SheetName_3326_"/>
      <sheetName val="_Recovered_SheetName_3327_"/>
      <sheetName val="_Recovered_SheetName_3328_"/>
      <sheetName val="_Recovered_SheetName_3329_"/>
      <sheetName val="_Recovered_SheetName_3330_"/>
      <sheetName val="_Recovered_SheetName_3331_"/>
      <sheetName val="_Recovered_SheetName_3332_"/>
      <sheetName val="_Recovered_SheetName_3333_"/>
      <sheetName val="_Recovered_SheetName_3334_"/>
      <sheetName val="_Recovered_SheetName_3335_"/>
      <sheetName val="_Recovered_SheetName_3336_"/>
      <sheetName val="_Recovered_SheetName_3337_"/>
      <sheetName val="_Recovered_SheetName_3338_"/>
      <sheetName val="_Recovered_SheetName_3339_"/>
      <sheetName val="_Recovered_SheetName_3340_"/>
      <sheetName val="_Recovered_SheetName_3341_"/>
      <sheetName val="_Recovered_SheetName_3342_"/>
      <sheetName val="_Recovered_SheetName_3343_"/>
      <sheetName val="_Recovered_SheetName_3344_"/>
      <sheetName val="_Recovered_SheetName_3345_"/>
      <sheetName val="_Recovered_SheetName_3346_"/>
      <sheetName val="_Recovered_SheetName_3347_"/>
      <sheetName val="_Recovered_SheetName_3348_"/>
      <sheetName val="_Recovered_SheetName_3349_"/>
      <sheetName val="_Recovered_SheetName_3350_"/>
      <sheetName val="_Recovered_SheetName_3351_"/>
      <sheetName val="_Recovered_SheetName_3352_"/>
      <sheetName val="_Recovered_SheetName_3353_"/>
      <sheetName val="_Recovered_SheetName_3354_"/>
      <sheetName val="_Recovered_SheetName_3355_"/>
      <sheetName val="_Recovered_SheetName_3356_"/>
      <sheetName val="_Recovered_SheetName_3357_"/>
      <sheetName val="_Recovered_SheetName_3358_"/>
      <sheetName val="_Recovered_SheetName_3359_"/>
      <sheetName val="_Recovered_SheetName_3360_"/>
      <sheetName val="_Recovered_SheetName_3361_"/>
      <sheetName val="_Recovered_SheetName_3362_"/>
      <sheetName val="_Recovered_SheetName_3363_"/>
      <sheetName val="_Recovered_SheetName_3364_"/>
      <sheetName val="_Recovered_SheetName_3365_"/>
      <sheetName val="_Recovered_SheetName_3366_"/>
      <sheetName val="_Recovered_SheetName_3367_"/>
      <sheetName val="_Recovered_SheetName_3368_"/>
      <sheetName val="_Recovered_SheetName_3369_"/>
      <sheetName val="_Recovered_SheetName_3370_"/>
      <sheetName val="_Recovered_SheetName_3371_"/>
      <sheetName val="_Recovered_SheetName_3372_"/>
      <sheetName val="_Recovered_SheetName_3373_"/>
      <sheetName val="_Recovered_SheetName_3374_"/>
      <sheetName val="_Recovered_SheetName_3375_"/>
      <sheetName val="_Recovered_SheetName_3376_"/>
      <sheetName val="_Recovered_SheetName_3377_"/>
      <sheetName val="_Recovered_SheetName_3378_"/>
      <sheetName val="_Recovered_SheetName_3379_"/>
      <sheetName val="_Recovered_SheetName_3380_"/>
      <sheetName val="_Recovered_SheetName_3381_"/>
      <sheetName val="_Recovered_SheetName_3382_"/>
      <sheetName val="_Recovered_SheetName_3383_"/>
      <sheetName val="_Recovered_SheetName_3384_"/>
      <sheetName val="_Recovered_SheetName_3385_"/>
      <sheetName val="_Recovered_SheetName_3386_"/>
      <sheetName val="_Recovered_SheetName_3387_"/>
      <sheetName val="_Recovered_SheetName_3388_"/>
      <sheetName val="_Recovered_SheetName_3389_"/>
      <sheetName val="_Recovered_SheetName_3390_"/>
      <sheetName val="_Recovered_SheetName_3391_"/>
      <sheetName val="_Recovered_SheetName_3392_"/>
      <sheetName val="_Recovered_SheetName_3393_"/>
      <sheetName val="_Recovered_SheetName_3394_"/>
      <sheetName val="_Recovered_SheetName_3395_"/>
      <sheetName val="_Recovered_SheetName_3396_"/>
      <sheetName val="_Recovered_SheetName_3397_"/>
      <sheetName val="_Recovered_SheetName_3398_"/>
      <sheetName val="_Recovered_SheetName_3399_"/>
      <sheetName val="_Recovered_SheetName_3400_"/>
      <sheetName val="_Recovered_SheetName_3401_"/>
      <sheetName val="_Recovered_SheetName_3402_"/>
      <sheetName val="_Recovered_SheetName_3403_"/>
      <sheetName val="_Recovered_SheetName_3404_"/>
      <sheetName val="_Recovered_SheetName_3405_"/>
      <sheetName val="_Recovered_SheetName_3406_"/>
      <sheetName val="_Recovered_SheetName_3407_"/>
      <sheetName val="_Recovered_SheetName_3408_"/>
      <sheetName val="_Recovered_SheetName_3409_"/>
      <sheetName val="_Recovered_SheetName_3410_"/>
      <sheetName val="_Recovered_SheetName_3411_"/>
      <sheetName val="_Recovered_SheetName_3412_"/>
      <sheetName val="_Recovered_SheetName_3413_"/>
      <sheetName val="_Recovered_SheetName_3414_"/>
      <sheetName val="_Recovered_SheetName_3415_"/>
      <sheetName val="_Recovered_SheetName_3416_"/>
      <sheetName val="_Recovered_SheetName_3417_"/>
      <sheetName val="_Recovered_SheetName_3418_"/>
      <sheetName val="_Recovered_SheetName_3419_"/>
      <sheetName val="_Recovered_SheetName_3420_"/>
      <sheetName val="_Recovered_SheetName_3421_"/>
      <sheetName val="_Recovered_SheetName_3422_"/>
      <sheetName val="_Recovered_SheetName_3423_"/>
      <sheetName val="_Recovered_SheetName_3424_"/>
      <sheetName val="_Recovered_SheetName_3425_"/>
      <sheetName val="_Recovered_SheetName_3426_"/>
      <sheetName val="_Recovered_SheetName_3427_"/>
      <sheetName val="_Recovered_SheetName_3428_"/>
      <sheetName val="_Recovered_SheetName_3429_"/>
      <sheetName val="_Recovered_SheetName_3430_"/>
      <sheetName val="_Recovered_SheetName_3431_"/>
      <sheetName val="_Recovered_SheetName_3432_"/>
      <sheetName val="_Recovered_SheetName_3433_"/>
      <sheetName val="_Recovered_SheetName_3434_"/>
      <sheetName val="_Recovered_SheetName_3435_"/>
      <sheetName val="_Recovered_SheetName_3436_"/>
      <sheetName val="_Recovered_SheetName_3437_"/>
      <sheetName val="_Recovered_SheetName_3438_"/>
      <sheetName val="_Recovered_SheetName_3439_"/>
      <sheetName val="_Recovered_SheetName_3440_"/>
      <sheetName val="_Recovered_SheetName_3441_"/>
      <sheetName val="_Recovered_SheetName_3442_"/>
      <sheetName val="_Recovered_SheetName_3443_"/>
      <sheetName val="_Recovered_SheetName_3444_"/>
      <sheetName val="_Recovered_SheetName_3445_"/>
      <sheetName val="_Recovered_SheetName_3446_"/>
      <sheetName val="_Recovered_SheetName_3447_"/>
      <sheetName val="_Recovered_SheetName_3448_"/>
      <sheetName val="_Recovered_SheetName_3449_"/>
      <sheetName val="_Recovered_SheetName_3450_"/>
      <sheetName val="_Recovered_SheetName_3451_"/>
      <sheetName val="_Recovered_SheetName_3452_"/>
      <sheetName val="_Recovered_SheetName_3453_"/>
      <sheetName val="_Recovered_SheetName_3454_"/>
      <sheetName val="_Recovered_SheetName_3455_"/>
      <sheetName val="_Recovered_SheetName_3456_"/>
      <sheetName val="_Recovered_SheetName_3457_"/>
      <sheetName val="_Recovered_SheetName_3458_"/>
      <sheetName val="_Recovered_SheetName_3459_"/>
      <sheetName val="_Recovered_SheetName_3460_"/>
      <sheetName val="_Recovered_SheetName_3461_"/>
      <sheetName val="_Recovered_SheetName_3462_"/>
      <sheetName val="_Recovered_SheetName_3463_"/>
      <sheetName val="_Recovered_SheetName_3464_"/>
      <sheetName val="_Recovered_SheetName_3465_"/>
      <sheetName val="_Recovered_SheetName_3466_"/>
      <sheetName val="_Recovered_SheetName_3467_"/>
      <sheetName val="_Recovered_SheetName_3468_"/>
      <sheetName val="_Recovered_SheetName_3469_"/>
      <sheetName val="_Recovered_SheetName_3470_"/>
      <sheetName val="_Recovered_SheetName_3471_"/>
      <sheetName val="_Recovered_SheetName_3472_"/>
      <sheetName val="_Recovered_SheetName_3473_"/>
      <sheetName val="_Recovered_SheetName_3474_"/>
      <sheetName val="_Recovered_SheetName_3475_"/>
      <sheetName val="_Recovered_SheetName_3476_"/>
      <sheetName val="_Recovered_SheetName_3477_"/>
      <sheetName val="_Recovered_SheetName_3478_"/>
      <sheetName val="_Recovered_SheetName_3479_"/>
      <sheetName val="_Recovered_SheetName_3480_"/>
      <sheetName val="_Recovered_SheetName_3481_"/>
      <sheetName val="_Recovered_SheetName_3482_"/>
      <sheetName val="_Recovered_SheetName_3483_"/>
      <sheetName val="_Recovered_SheetName_3484_"/>
      <sheetName val="_Recovered_SheetName_3485_"/>
      <sheetName val="_Recovered_SheetName_3486_"/>
      <sheetName val="_Recovered_SheetName_3487_"/>
      <sheetName val="_Recovered_SheetName_3488_"/>
      <sheetName val="_Recovered_SheetName_3489_"/>
      <sheetName val="_Recovered_SheetName_3490_"/>
      <sheetName val="_Recovered_SheetName_3491_"/>
      <sheetName val="_Recovered_SheetName_3492_"/>
      <sheetName val="_Recovered_SheetName_3493_"/>
      <sheetName val="_Recovered_SheetName_3494_"/>
      <sheetName val="_Recovered_SheetName_3495_"/>
      <sheetName val="_Recovered_SheetName_3496_"/>
      <sheetName val="_Recovered_SheetName_3497_"/>
      <sheetName val="_Recovered_SheetName_3498_"/>
      <sheetName val="_Recovered_SheetName_3499_"/>
      <sheetName val="_Recovered_SheetName_3500_"/>
      <sheetName val="_Recovered_SheetName_3501_"/>
      <sheetName val="_Recovered_SheetName_3502_"/>
      <sheetName val="_Recovered_SheetName_3503_"/>
      <sheetName val="_Recovered_SheetName_3504_"/>
      <sheetName val="_Recovered_SheetName_3505_"/>
      <sheetName val="_Recovered_SheetName_3506_"/>
      <sheetName val="_Recovered_SheetName_3507_"/>
      <sheetName val="_Recovered_SheetName_3508_"/>
      <sheetName val="_Recovered_SheetName_3509_"/>
      <sheetName val="_Recovered_SheetName_3510_"/>
      <sheetName val="_Recovered_SheetName_3511_"/>
      <sheetName val="_Recovered_SheetName_3512_"/>
      <sheetName val="_Recovered_SheetName_3513_"/>
      <sheetName val="_Recovered_SheetName_3514_"/>
      <sheetName val="_Recovered_SheetName_3515_"/>
      <sheetName val="_Recovered_SheetName_3516_"/>
      <sheetName val="_Recovered_SheetName_3517_"/>
      <sheetName val="_Recovered_SheetName_3518_"/>
      <sheetName val="_Recovered_SheetName_3519_"/>
      <sheetName val="_Recovered_SheetName_3520_"/>
      <sheetName val="_Recovered_SheetName_3521_"/>
      <sheetName val="_Recovered_SheetName_3522_"/>
      <sheetName val="_Recovered_SheetName_3523_"/>
      <sheetName val="_Recovered_SheetName_3524_"/>
      <sheetName val="_Recovered_SheetName_3525_"/>
      <sheetName val="_Recovered_SheetName_3526_"/>
      <sheetName val="_Recovered_SheetName_3527_"/>
      <sheetName val="_Recovered_SheetName_3528_"/>
      <sheetName val="_Recovered_SheetName_3529_"/>
      <sheetName val="_Recovered_SheetName_3530_"/>
      <sheetName val="_Recovered_SheetName_3531_"/>
      <sheetName val="_Recovered_SheetName_3532_"/>
      <sheetName val="_Recovered_SheetName_3533_"/>
      <sheetName val="_Recovered_SheetName_3534_"/>
      <sheetName val="_Recovered_SheetName_3535_"/>
      <sheetName val="_Recovered_SheetName_3536_"/>
      <sheetName val="_Recovered_SheetName_3537_"/>
      <sheetName val="_Recovered_SheetName_3538_"/>
      <sheetName val="_Recovered_SheetName_3539_"/>
      <sheetName val="_Recovered_SheetName_3540_"/>
      <sheetName val="_Recovered_SheetName_3541_"/>
      <sheetName val="_Recovered_SheetName_3542_"/>
      <sheetName val="_Recovered_SheetName_3543_"/>
      <sheetName val="_Recovered_SheetName_3544_"/>
      <sheetName val="_Recovered_SheetName_3545_"/>
      <sheetName val="_Recovered_SheetName_3546_"/>
      <sheetName val="_Recovered_SheetName_3547_"/>
      <sheetName val="_Recovered_SheetName_3548_"/>
      <sheetName val="_Recovered_SheetName_3549_"/>
      <sheetName val="_Recovered_SheetName_3550_"/>
      <sheetName val="_Recovered_SheetName_3551_"/>
      <sheetName val="_Recovered_SheetName_3552_"/>
      <sheetName val="_Recovered_SheetName_3553_"/>
      <sheetName val="_Recovered_SheetName_3554_"/>
      <sheetName val="_Recovered_SheetName_3555_"/>
      <sheetName val="_Recovered_SheetName_3556_"/>
      <sheetName val="_Recovered_SheetName_3557_"/>
      <sheetName val="_Recovered_SheetName_3558_"/>
      <sheetName val="_Recovered_SheetName_3559_"/>
      <sheetName val="_Recovered_SheetName_3560_"/>
      <sheetName val="_Recovered_SheetName_3561_"/>
      <sheetName val="_Recovered_SheetName_3562_"/>
      <sheetName val="_Recovered_SheetName_3563_"/>
      <sheetName val="_Recovered_SheetName_3564_"/>
      <sheetName val="_Recovered_SheetName_3565_"/>
      <sheetName val="_Recovered_SheetName_3566_"/>
      <sheetName val="_Recovered_SheetName_3567_"/>
      <sheetName val="_Recovered_SheetName_3568_"/>
      <sheetName val="_Recovered_SheetName_3569_"/>
      <sheetName val="_Recovered_SheetName_3570_"/>
      <sheetName val="_Recovered_SheetName_3571_"/>
      <sheetName val="_Recovered_SheetName_3572_"/>
      <sheetName val="_Recovered_SheetName_3573_"/>
      <sheetName val="_Recovered_SheetName_3574_"/>
      <sheetName val="_Recovered_SheetName_3575_"/>
      <sheetName val="_Recovered_SheetName_3576_"/>
      <sheetName val="_Recovered_SheetName_3577_"/>
      <sheetName val="_Recovered_SheetName_3578_"/>
      <sheetName val="_Recovered_SheetName_3579_"/>
      <sheetName val="_Recovered_SheetName_3580_"/>
      <sheetName val="_Recovered_SheetName_3581_"/>
      <sheetName val="_Recovered_SheetName_3582_"/>
      <sheetName val="_Recovered_SheetName_3583_"/>
      <sheetName val="_Recovered_SheetName_3584_"/>
      <sheetName val="_Recovered_SheetName_3585_"/>
      <sheetName val="_Recovered_SheetName_3586_"/>
      <sheetName val="_Recovered_SheetName_3587_"/>
      <sheetName val="_Recovered_SheetName_3588_"/>
      <sheetName val="_Recovered_SheetName_3589_"/>
      <sheetName val="_Recovered_SheetName_3590_"/>
      <sheetName val="_Recovered_SheetName_3591_"/>
      <sheetName val="_Recovered_SheetName_3592_"/>
      <sheetName val="_Recovered_SheetName_3593_"/>
      <sheetName val="_Recovered_SheetName_3594_"/>
      <sheetName val="_Recovered_SheetName_3595_"/>
      <sheetName val="_Recovered_SheetName_3596_"/>
      <sheetName val="_Recovered_SheetName_3597_"/>
      <sheetName val="_Recovered_SheetName_3598_"/>
      <sheetName val="_Recovered_SheetName_3599_"/>
      <sheetName val="_Recovered_SheetName_3600_"/>
      <sheetName val="_Recovered_SheetName_3601_"/>
      <sheetName val="_Recovered_SheetName_3602_"/>
      <sheetName val="_Recovered_SheetName_3603_"/>
      <sheetName val="_Recovered_SheetName_3604_"/>
      <sheetName val="_Recovered_SheetName_3605_"/>
      <sheetName val="_Recovered_SheetName_3606_"/>
      <sheetName val="_Recovered_SheetName_3607_"/>
      <sheetName val="_Recovered_SheetName_3608_"/>
      <sheetName val="_Recovered_SheetName_3609_"/>
      <sheetName val="_Recovered_SheetName_3610_"/>
      <sheetName val="_Recovered_SheetName_3611_"/>
      <sheetName val="_Recovered_SheetName_3612_"/>
      <sheetName val="_Recovered_SheetName_3613_"/>
      <sheetName val="_Recovered_SheetName_3614_"/>
      <sheetName val="_Recovered_SheetName_3615_"/>
      <sheetName val="_Recovered_SheetName_3616_"/>
      <sheetName val="_Recovered_SheetName_3617_"/>
      <sheetName val="_Recovered_SheetName_3618_"/>
      <sheetName val="_Recovered_SheetName_3619_"/>
      <sheetName val="_Recovered_SheetName_3620_"/>
      <sheetName val="_Recovered_SheetName_3621_"/>
      <sheetName val="_Recovered_SheetName_3622_"/>
      <sheetName val="_Recovered_SheetName_3623_"/>
      <sheetName val="_Recovered_SheetName_3624_"/>
      <sheetName val="_Recovered_SheetName_3625_"/>
      <sheetName val="_Recovered_SheetName_3626_"/>
      <sheetName val="_Recovered_SheetName_3627_"/>
      <sheetName val="_Recovered_SheetName_3628_"/>
      <sheetName val="_Recovered_SheetName_3629_"/>
      <sheetName val="_Recovered_SheetName_3630_"/>
      <sheetName val="_Recovered_SheetName_3631_"/>
      <sheetName val="_Recovered_SheetName_3632_"/>
      <sheetName val="_Recovered_SheetName_3633_"/>
      <sheetName val="_Recovered_SheetName_3634_"/>
      <sheetName val="_Recovered_SheetName_3635_"/>
      <sheetName val="_Recovered_SheetName_3636_"/>
      <sheetName val="_Recovered_SheetName_3637_"/>
      <sheetName val="_Recovered_SheetName_3638_"/>
      <sheetName val="_Recovered_SheetName_3639_"/>
      <sheetName val="_Recovered_SheetName_3640_"/>
      <sheetName val="_Recovered_SheetName_3641_"/>
      <sheetName val="_Recovered_SheetName_3642_"/>
      <sheetName val="_Recovered_SheetName_3643_"/>
      <sheetName val="_Recovered_SheetName_3644_"/>
      <sheetName val="_Recovered_SheetName_3645_"/>
      <sheetName val="_Recovered_SheetName_3646_"/>
      <sheetName val="_Recovered_SheetName_3647_"/>
      <sheetName val="_Recovered_SheetName_3648_"/>
      <sheetName val="_Recovered_SheetName_3649_"/>
      <sheetName val="_Recovered_SheetName_3650_"/>
      <sheetName val="_Recovered_SheetName_3651_"/>
      <sheetName val="_Recovered_SheetName_3652_"/>
      <sheetName val="_Recovered_SheetName_3653_"/>
      <sheetName val="_Recovered_SheetName_3654_"/>
      <sheetName val="_Recovered_SheetName_3655_"/>
      <sheetName val="_Recovered_SheetName_3656_"/>
      <sheetName val="_Recovered_SheetName_3657_"/>
      <sheetName val="_Recovered_SheetName_3658_"/>
      <sheetName val="_Recovered_SheetName_3659_"/>
      <sheetName val="_Recovered_SheetName_3660_"/>
      <sheetName val="_Recovered_SheetName_3661_"/>
      <sheetName val="_Recovered_SheetName_3662_"/>
      <sheetName val="_Recovered_SheetName_3663_"/>
      <sheetName val="_Recovered_SheetName_3664_"/>
      <sheetName val="_Recovered_SheetName_3665_"/>
      <sheetName val="_Recovered_SheetName_3666_"/>
      <sheetName val="_Recovered_SheetName_3667_"/>
      <sheetName val="_Recovered_SheetName_3668_"/>
      <sheetName val="_Recovered_SheetName_3669_"/>
      <sheetName val="_Recovered_SheetName_3670_"/>
      <sheetName val="_Recovered_SheetName_3671_"/>
      <sheetName val="_Recovered_SheetName_3672_"/>
      <sheetName val="_Recovered_SheetName_3673_"/>
      <sheetName val="_Recovered_SheetName_3674_"/>
      <sheetName val="_Recovered_SheetName_3675_"/>
      <sheetName val="_Recovered_SheetName_3676_"/>
      <sheetName val="_Recovered_SheetName_3677_"/>
      <sheetName val="_Recovered_SheetName_3678_"/>
      <sheetName val="_Recovered_SheetName_3679_"/>
      <sheetName val="_Recovered_SheetName_3680_"/>
      <sheetName val="_Recovered_SheetName_3681_"/>
      <sheetName val="_Recovered_SheetName_3682_"/>
      <sheetName val="_Recovered_SheetName_3683_"/>
      <sheetName val="_Recovered_SheetName_3684_"/>
      <sheetName val="_Recovered_SheetName_3685_"/>
      <sheetName val="_Recovered_SheetName_3686_"/>
      <sheetName val="_Recovered_SheetName_3687_"/>
      <sheetName val="_Recovered_SheetName_3688_"/>
      <sheetName val="_Recovered_SheetName_3689_"/>
      <sheetName val="_Recovered_SheetName_3690_"/>
      <sheetName val="_Recovered_SheetName_3691_"/>
      <sheetName val="_Recovered_SheetName_3692_"/>
      <sheetName val="_Recovered_SheetName_3693_"/>
      <sheetName val="_Recovered_SheetName_3694_"/>
      <sheetName val="_Recovered_SheetName_3695_"/>
      <sheetName val="_Recovered_SheetName_3696_"/>
      <sheetName val="_Recovered_SheetName_3697_"/>
      <sheetName val="_Recovered_SheetName_3698_"/>
      <sheetName val="_Recovered_SheetName_3699_"/>
      <sheetName val="_Recovered_SheetName_3700_"/>
      <sheetName val="_Recovered_SheetName_3701_"/>
      <sheetName val="_Recovered_SheetName_3702_"/>
      <sheetName val="_Recovered_SheetName_3703_"/>
      <sheetName val="_Recovered_SheetName_3704_"/>
      <sheetName val="_Recovered_SheetName_3705_"/>
      <sheetName val="_Recovered_SheetName_3706_"/>
      <sheetName val="_Recovered_SheetName_3707_"/>
      <sheetName val="_Recovered_SheetName_3708_"/>
      <sheetName val="_Recovered_SheetName_3709_"/>
      <sheetName val="_Recovered_SheetName_3710_"/>
      <sheetName val="_Recovered_SheetName_3711_"/>
      <sheetName val="_Recovered_SheetName_3712_"/>
      <sheetName val="_Recovered_SheetName_3713_"/>
      <sheetName val="_Recovered_SheetName_3714_"/>
      <sheetName val="_Recovered_SheetName_3715_"/>
      <sheetName val="_Recovered_SheetName_3716_"/>
      <sheetName val="_Recovered_SheetName_3717_"/>
      <sheetName val="_Recovered_SheetName_3718_"/>
      <sheetName val="_Recovered_SheetName_3719_"/>
      <sheetName val="_Recovered_SheetName_3720_"/>
      <sheetName val="_Recovered_SheetName_3721_"/>
      <sheetName val="_Recovered_SheetName_3722_"/>
      <sheetName val="_Recovered_SheetName_3723_"/>
      <sheetName val="_Recovered_SheetName_3724_"/>
      <sheetName val="_Recovered_SheetName_3725_"/>
      <sheetName val="_Recovered_SheetName_3726_"/>
      <sheetName val="_Recovered_SheetName_3727_"/>
      <sheetName val="_Recovered_SheetName_3728_"/>
      <sheetName val="_Recovered_SheetName_3729_"/>
      <sheetName val="_Recovered_SheetName_3730_"/>
      <sheetName val="_Recovered_SheetName_3731_"/>
      <sheetName val="_Recovered_SheetName_3732_"/>
      <sheetName val="_Recovered_SheetName_3733_"/>
      <sheetName val="_Recovered_SheetName_3734_"/>
      <sheetName val="_Recovered_SheetName_3735_"/>
      <sheetName val="_Recovered_SheetName_3736_"/>
      <sheetName val="_Recovered_SheetName_3737_"/>
      <sheetName val="_Recovered_SheetName_3738_"/>
      <sheetName val="_Recovered_SheetName_3739_"/>
      <sheetName val="_Recovered_SheetName_3740_"/>
      <sheetName val="_Recovered_SheetName_3741_"/>
      <sheetName val="_Recovered_SheetName_3742_"/>
      <sheetName val="_Recovered_SheetName_3743_"/>
      <sheetName val="_Recovered_SheetName_3744_"/>
      <sheetName val="_Recovered_SheetName_3745_"/>
      <sheetName val="_Recovered_SheetName_3746_"/>
      <sheetName val="_Recovered_SheetName_3747_"/>
      <sheetName val="_Recovered_SheetName_3748_"/>
      <sheetName val="_Recovered_SheetName_3749_"/>
      <sheetName val="_Recovered_SheetName_3750_"/>
      <sheetName val="_Recovered_SheetName_3751_"/>
      <sheetName val="_Recovered_SheetName_3752_"/>
      <sheetName val="_Recovered_SheetName_3753_"/>
      <sheetName val="_Recovered_SheetName_3754_"/>
      <sheetName val="_Recovered_SheetName_3755_"/>
      <sheetName val="_Recovered_SheetName_3756_"/>
      <sheetName val="_Recovered_SheetName_3757_"/>
      <sheetName val="_Recovered_SheetName_3758_"/>
      <sheetName val="_Recovered_SheetName_3759_"/>
      <sheetName val="_Recovered_SheetName_3760_"/>
      <sheetName val="_Recovered_SheetName_3761_"/>
      <sheetName val="_Recovered_SheetName_3762_"/>
      <sheetName val="_Recovered_SheetName_3763_"/>
      <sheetName val="_Recovered_SheetName_3764_"/>
      <sheetName val="_Recovered_SheetName_3765_"/>
      <sheetName val="_Recovered_SheetName_3766_"/>
      <sheetName val="_Recovered_SheetName_3767_"/>
      <sheetName val="_Recovered_SheetName_3768_"/>
      <sheetName val="_Recovered_SheetName_3769_"/>
      <sheetName val="_Recovered_SheetName_3770_"/>
      <sheetName val="_Recovered_SheetName_3771_"/>
      <sheetName val="_Recovered_SheetName_3772_"/>
      <sheetName val="_Recovered_SheetName_3773_"/>
      <sheetName val="_Recovered_SheetName_3774_"/>
      <sheetName val="_Recovered_SheetName_3775_"/>
      <sheetName val="_Recovered_SheetName_3776_"/>
      <sheetName val="_Recovered_SheetName_3777_"/>
      <sheetName val="_Recovered_SheetName_3778_"/>
      <sheetName val="_Recovered_SheetName_3779_"/>
      <sheetName val="_Recovered_SheetName_3780_"/>
      <sheetName val="_Recovered_SheetName_3781_"/>
      <sheetName val="_Recovered_SheetName_3782_"/>
      <sheetName val="_Recovered_SheetName_3783_"/>
      <sheetName val="_Recovered_SheetName_3784_"/>
      <sheetName val="_Recovered_SheetName_3785_"/>
      <sheetName val="_Recovered_SheetName_3786_"/>
      <sheetName val="_Recovered_SheetName_3787_"/>
      <sheetName val="_Recovered_SheetName_3788_"/>
      <sheetName val="_Recovered_SheetName_3789_"/>
      <sheetName val="_Recovered_SheetName_3790_"/>
      <sheetName val="_Recovered_SheetName_3791_"/>
      <sheetName val="_Recovered_SheetName_3792_"/>
      <sheetName val="_Recovered_SheetName_3793_"/>
      <sheetName val="_Recovered_SheetName_3794_"/>
      <sheetName val="_Recovered_SheetName_3795_"/>
      <sheetName val="_Recovered_SheetName_3796_"/>
      <sheetName val="_Recovered_SheetName_3797_"/>
      <sheetName val="_Recovered_SheetName_3798_"/>
      <sheetName val="_Recovered_SheetName_3799_"/>
      <sheetName val="_Recovered_SheetName_3800_"/>
      <sheetName val="_Recovered_SheetName_3801_"/>
      <sheetName val="_Recovered_SheetName_3802_"/>
      <sheetName val="_Recovered_SheetName_3803_"/>
      <sheetName val="_Recovered_SheetName_3804_"/>
      <sheetName val="_Recovered_SheetName_3805_"/>
      <sheetName val="_Recovered_SheetName_3806_"/>
      <sheetName val="_Recovered_SheetName_3807_"/>
      <sheetName val="_Recovered_SheetName_3808_"/>
      <sheetName val="_Recovered_SheetName_3809_"/>
      <sheetName val="_Recovered_SheetName_3810_"/>
      <sheetName val="_Recovered_SheetName_3811_"/>
      <sheetName val="_Recovered_SheetName_3812_"/>
      <sheetName val="_Recovered_SheetName_3813_"/>
      <sheetName val="_Recovered_SheetName_3814_"/>
      <sheetName val="_Recovered_SheetName_3815_"/>
      <sheetName val="_Recovered_SheetName_3816_"/>
      <sheetName val="_Recovered_SheetName_3817_"/>
      <sheetName val="_Recovered_SheetName_3818_"/>
      <sheetName val="_Recovered_SheetName_3819_"/>
      <sheetName val="_Recovered_SheetName_3820_"/>
      <sheetName val="_Recovered_SheetName_3821_"/>
      <sheetName val="_Recovered_SheetName_3822_"/>
      <sheetName val="_Recovered_SheetName_3823_"/>
      <sheetName val="_Recovered_SheetName_3824_"/>
      <sheetName val="_Recovered_SheetName_3825_"/>
      <sheetName val="_Recovered_SheetName_3826_"/>
      <sheetName val="_Recovered_SheetName_3827_"/>
      <sheetName val="_Recovered_SheetName_3828_"/>
      <sheetName val="_Recovered_SheetName_3829_"/>
      <sheetName val="_Recovered_SheetName_3830_"/>
      <sheetName val="_Recovered_SheetName_3831_"/>
      <sheetName val="_Recovered_SheetName_3832_"/>
      <sheetName val="_Recovered_SheetName_3833_"/>
      <sheetName val="_Recovered_SheetName_3834_"/>
      <sheetName val="_Recovered_SheetName_3835_"/>
      <sheetName val="_Recovered_SheetName_3836_"/>
      <sheetName val="_Recovered_SheetName_3837_"/>
      <sheetName val="_Recovered_SheetName_3838_"/>
      <sheetName val="_Recovered_SheetName_3839_"/>
      <sheetName val="_Recovered_SheetName_3840_"/>
      <sheetName val="_Recovered_SheetName_3841_"/>
      <sheetName val="_Recovered_SheetName_3842_"/>
      <sheetName val="_Recovered_SheetName_3843_"/>
      <sheetName val="_Recovered_SheetName_3844_"/>
      <sheetName val="_Recovered_SheetName_3845_"/>
      <sheetName val="_Recovered_SheetName_3846_"/>
      <sheetName val="_Recovered_SheetName_3847_"/>
      <sheetName val="_Recovered_SheetName_3848_"/>
      <sheetName val="_Recovered_SheetName_3849_"/>
      <sheetName val="_Recovered_SheetName_3850_"/>
      <sheetName val="_Recovered_SheetName_3851_"/>
      <sheetName val="_Recovered_SheetName_3852_"/>
      <sheetName val="_Recovered_SheetName_3853_"/>
      <sheetName val="_Recovered_SheetName_3854_"/>
      <sheetName val="_Recovered_SheetName_3855_"/>
      <sheetName val="_Recovered_SheetName_3856_"/>
      <sheetName val="_Recovered_SheetName_3857_"/>
      <sheetName val="_Recovered_SheetName_3858_"/>
      <sheetName val="_Recovered_SheetName_3859_"/>
      <sheetName val="_Recovered_SheetName_3860_"/>
      <sheetName val="_Recovered_SheetName_3861_"/>
      <sheetName val="_Recovered_SheetName_3862_"/>
      <sheetName val="_Recovered_SheetName_3863_"/>
      <sheetName val="_Recovered_SheetName_3864_"/>
      <sheetName val="_Recovered_SheetName_3865_"/>
      <sheetName val="_Recovered_SheetName_3866_"/>
      <sheetName val="_Recovered_SheetName_3867_"/>
      <sheetName val="_Recovered_SheetName_3868_"/>
      <sheetName val="_Recovered_SheetName_3869_"/>
      <sheetName val="_Recovered_SheetName_3870_"/>
      <sheetName val="_Recovered_SheetName_3871_"/>
      <sheetName val="_Recovered_SheetName_3872_"/>
      <sheetName val="_Recovered_SheetName_3873_"/>
      <sheetName val="_Recovered_SheetName_3874_"/>
      <sheetName val="_Recovered_SheetName_3875_"/>
      <sheetName val="_Recovered_SheetName_3876_"/>
      <sheetName val="_Recovered_SheetName_3877_"/>
      <sheetName val="_Recovered_SheetName_3878_"/>
      <sheetName val="_Recovered_SheetName_3879_"/>
      <sheetName val="_Recovered_SheetName_3880_"/>
      <sheetName val="_Recovered_SheetName_3881_"/>
      <sheetName val="_Recovered_SheetName_3882_"/>
      <sheetName val="_Recovered_SheetName_3883_"/>
      <sheetName val="_Recovered_SheetName_3884_"/>
      <sheetName val="_Recovered_SheetName_3885_"/>
      <sheetName val="_Recovered_SheetName_3886_"/>
      <sheetName val="_Recovered_SheetName_3887_"/>
      <sheetName val="_Recovered_SheetName_3888_"/>
      <sheetName val="_Recovered_SheetName_3889_"/>
      <sheetName val="_Recovered_SheetName_3890_"/>
      <sheetName val="_Recovered_SheetName_3891_"/>
      <sheetName val="_Recovered_SheetName_3892_"/>
      <sheetName val="_Recovered_SheetName_3893_"/>
      <sheetName val="_Recovered_SheetName_3894_"/>
      <sheetName val="_Recovered_SheetName_3895_"/>
      <sheetName val="_Recovered_SheetName_3896_"/>
      <sheetName val="_Recovered_SheetName_3897_"/>
      <sheetName val="_Recovered_SheetName_3898_"/>
      <sheetName val="_Recovered_SheetName_3899_"/>
      <sheetName val="_Recovered_SheetName_3900_"/>
      <sheetName val="_Recovered_SheetName_3901_"/>
      <sheetName val="_Recovered_SheetName_3902_"/>
      <sheetName val="_Recovered_SheetName_3903_"/>
      <sheetName val="_Recovered_SheetName_3904_"/>
      <sheetName val="_Recovered_SheetName_3905_"/>
      <sheetName val="_Recovered_SheetName_3906_"/>
      <sheetName val="_Recovered_SheetName_3907_"/>
      <sheetName val="_Recovered_SheetName_3908_"/>
      <sheetName val="_Recovered_SheetName_3909_"/>
      <sheetName val="_Recovered_SheetName_3910_"/>
      <sheetName val="_Recovered_SheetName_3911_"/>
      <sheetName val="_Recovered_SheetName_3912_"/>
      <sheetName val="_Recovered_SheetName_3913_"/>
      <sheetName val="_Recovered_SheetName_3914_"/>
      <sheetName val="_Recovered_SheetName_3915_"/>
      <sheetName val="_Recovered_SheetName_3916_"/>
      <sheetName val="_Recovered_SheetName_3917_"/>
      <sheetName val="_Recovered_SheetName_3918_"/>
      <sheetName val="_Recovered_SheetName_3919_"/>
      <sheetName val="_Recovered_SheetName_3920_"/>
      <sheetName val="_Recovered_SheetName_3921_"/>
      <sheetName val="_Recovered_SheetName_3922_"/>
      <sheetName val="_Recovered_SheetName_3923_"/>
      <sheetName val="_Recovered_SheetName_3924_"/>
      <sheetName val="_Recovered_SheetName_3925_"/>
      <sheetName val="_Recovered_SheetName_3926_"/>
      <sheetName val="_Recovered_SheetName_3927_"/>
      <sheetName val="_Recovered_SheetName_3928_"/>
      <sheetName val="_Recovered_SheetName_3929_"/>
      <sheetName val="_Recovered_SheetName_3930_"/>
      <sheetName val="_Recovered_SheetName_3931_"/>
      <sheetName val="_Recovered_SheetName_3932_"/>
      <sheetName val="_Recovered_SheetName_3933_"/>
      <sheetName val="_Recovered_SheetName_3934_"/>
      <sheetName val="_Recovered_SheetName_3935_"/>
      <sheetName val="_Recovered_SheetName_3936_"/>
      <sheetName val="_Recovered_SheetName_3937_"/>
      <sheetName val="_Recovered_SheetName_3938_"/>
      <sheetName val="_Recovered_SheetName_3939_"/>
      <sheetName val="_Recovered_SheetName_3940_"/>
      <sheetName val="_Recovered_SheetName_3941_"/>
      <sheetName val="_Recovered_SheetName_3942_"/>
      <sheetName val="_Recovered_SheetName_3943_"/>
      <sheetName val="_Recovered_SheetName_3944_"/>
      <sheetName val="_Recovered_SheetName_3945_"/>
      <sheetName val="_Recovered_SheetName_3946_"/>
      <sheetName val="_Recovered_SheetName_3947_"/>
      <sheetName val="_Recovered_SheetName_3948_"/>
      <sheetName val="_Recovered_SheetName_3949_"/>
      <sheetName val="_Recovered_SheetName_3950_"/>
      <sheetName val="_Recovered_SheetName_3951_"/>
      <sheetName val="_Recovered_SheetName_3952_"/>
      <sheetName val="_Recovered_SheetName_3953_"/>
      <sheetName val="_Recovered_SheetName_3954_"/>
      <sheetName val="_Recovered_SheetName_3955_"/>
      <sheetName val="_Recovered_SheetName_3956_"/>
      <sheetName val="_Recovered_SheetName_3957_"/>
      <sheetName val="_Recovered_SheetName_3958_"/>
      <sheetName val="_Recovered_SheetName_3959_"/>
      <sheetName val="_Recovered_SheetName_3960_"/>
      <sheetName val="_Recovered_SheetName_3961_"/>
      <sheetName val="_Recovered_SheetName_3962_"/>
      <sheetName val="_Recovered_SheetName_3963_"/>
      <sheetName val="_Recovered_SheetName_3964_"/>
      <sheetName val="_Recovered_SheetName_3965_"/>
      <sheetName val="_Recovered_SheetName_3966_"/>
      <sheetName val="_Recovered_SheetName_3967_"/>
      <sheetName val="_Recovered_SheetName_3968_"/>
      <sheetName val="_Recovered_SheetName_3969_"/>
      <sheetName val="_Recovered_SheetName_3970_"/>
      <sheetName val="_Recovered_SheetName_3971_"/>
      <sheetName val="_Recovered_SheetName_3972_"/>
      <sheetName val="_Recovered_SheetName_3973_"/>
      <sheetName val="_Recovered_SheetName_3974_"/>
      <sheetName val="_Recovered_SheetName_3975_"/>
      <sheetName val="_Recovered_SheetName_3976_"/>
      <sheetName val="_Recovered_SheetName_3977_"/>
      <sheetName val="_Recovered_SheetName_3978_"/>
      <sheetName val="_Recovered_SheetName_3979_"/>
      <sheetName val="_Recovered_SheetName_3980_"/>
      <sheetName val="_Recovered_SheetName_3981_"/>
      <sheetName val="_Recovered_SheetName_3982_"/>
      <sheetName val="_Recovered_SheetName_3983_"/>
      <sheetName val="_Recovered_SheetName_3984_"/>
      <sheetName val="_Recovered_SheetName_3985_"/>
      <sheetName val="_Recovered_SheetName_3986_"/>
      <sheetName val="_Recovered_SheetName_3987_"/>
      <sheetName val="_Recovered_SheetName_3988_"/>
      <sheetName val="_Recovered_SheetName_3989_"/>
      <sheetName val="_Recovered_SheetName_3990_"/>
      <sheetName val="_Recovered_SheetName_3991_"/>
      <sheetName val="_Recovered_SheetName_3992_"/>
      <sheetName val="_Recovered_SheetName_3993_"/>
      <sheetName val="_Recovered_SheetName_3994_"/>
      <sheetName val="_Recovered_SheetName_3995_"/>
      <sheetName val="_Recovered_SheetName_3996_"/>
      <sheetName val="_Recovered_SheetName_3997_"/>
      <sheetName val="_Recovered_SheetName_3998_"/>
      <sheetName val="_Recovered_SheetName_3999_"/>
      <sheetName val="_Recovered_SheetName_4000_"/>
      <sheetName val="_Recovered_SheetName_4001_"/>
      <sheetName val="_Recovered_SheetName_4002_"/>
      <sheetName val="_Recovered_SheetName_4003_"/>
      <sheetName val="_Recovered_SheetName_4004_"/>
      <sheetName val="_Recovered_SheetName_4005_"/>
      <sheetName val="_Recovered_SheetName_4006_"/>
      <sheetName val="_Recovered_SheetName_4007_"/>
      <sheetName val="_Recovered_SheetName_4008_"/>
      <sheetName val="_Recovered_SheetName_4009_"/>
      <sheetName val="_Recovered_SheetName_4010_"/>
      <sheetName val="_Recovered_SheetName_4011_"/>
      <sheetName val="_Recovered_SheetName_4012_"/>
      <sheetName val="_Recovered_SheetName_4013_"/>
      <sheetName val="_Recovered_SheetName_4014_"/>
      <sheetName val="_Recovered_SheetName_4015_"/>
      <sheetName val="_Recovered_SheetName_4016_"/>
      <sheetName val="_Recovered_SheetName_4017_"/>
      <sheetName val="_Recovered_SheetName_4018_"/>
      <sheetName val="_Recovered_SheetName_4019_"/>
      <sheetName val="_Recovered_SheetName_4020_"/>
      <sheetName val="_Recovered_SheetName_4021_"/>
      <sheetName val="_Recovered_SheetName_4022_"/>
      <sheetName val="_Recovered_SheetName_4023_"/>
      <sheetName val="_Recovered_SheetName_4024_"/>
      <sheetName val="_Recovered_SheetName_4025_"/>
      <sheetName val="_Recovered_SheetName_4026_"/>
      <sheetName val="_Recovered_SheetName_4027_"/>
      <sheetName val="_Recovered_SheetName_4028_"/>
      <sheetName val="_Recovered_SheetName_4029_"/>
      <sheetName val="_Recovered_SheetName_4030_"/>
      <sheetName val="_Recovered_SheetName_4031_"/>
      <sheetName val="_Recovered_SheetName_4032_"/>
      <sheetName val="_Recovered_SheetName_4033_"/>
      <sheetName val="_Recovered_SheetName_4034_"/>
      <sheetName val="_Recovered_SheetName_4035_"/>
      <sheetName val="_Recovered_SheetName_4036_"/>
      <sheetName val="_Recovered_SheetName_4037_"/>
      <sheetName val="_Recovered_SheetName_4038_"/>
      <sheetName val="_Recovered_SheetName_4039_"/>
      <sheetName val="_Recovered_SheetName_4040_"/>
      <sheetName val="_Recovered_SheetName_4041_"/>
      <sheetName val="_Recovered_SheetName_4042_"/>
      <sheetName val="_Recovered_SheetName_4043_"/>
      <sheetName val="_Recovered_SheetName_4044_"/>
      <sheetName val="_Recovered_SheetName_4045_"/>
      <sheetName val="_Recovered_SheetName_4046_"/>
      <sheetName val="_Recovered_SheetName_4047_"/>
      <sheetName val="_Recovered_SheetName_4048_"/>
      <sheetName val="_Recovered_SheetName_4049_"/>
      <sheetName val="_Recovered_SheetName_4050_"/>
      <sheetName val="_Recovered_SheetName_4051_"/>
      <sheetName val="_Recovered_SheetName_4052_"/>
      <sheetName val="_Recovered_SheetName_4053_"/>
      <sheetName val="_Recovered_SheetName_4054_"/>
      <sheetName val="_Recovered_SheetName_4055_"/>
      <sheetName val="_Recovered_SheetName_4056_"/>
      <sheetName val="_Recovered_SheetName_4057_"/>
      <sheetName val="_Recovered_SheetName_4058_"/>
      <sheetName val="_Recovered_SheetName_4059_"/>
      <sheetName val="_Recovered_SheetName_4060_"/>
      <sheetName val="_Recovered_SheetName_4061_"/>
      <sheetName val="_Recovered_SheetName_4062_"/>
      <sheetName val="_Recovered_SheetName_4063_"/>
      <sheetName val="_Recovered_SheetName_4064_"/>
      <sheetName val="_Recovered_SheetName_4065_"/>
      <sheetName val="_Recovered_SheetName_4066_"/>
      <sheetName val="_Recovered_SheetName_4067_"/>
      <sheetName val="_Recovered_SheetName_4068_"/>
      <sheetName val="_Recovered_SheetName_4069_"/>
      <sheetName val="_Recovered_SheetName_4070_"/>
      <sheetName val="_Recovered_SheetName_4071_"/>
      <sheetName val="_Recovered_SheetName_4072_"/>
      <sheetName val="_Recovered_SheetName_4073_"/>
      <sheetName val="_Recovered_SheetName_4074_"/>
      <sheetName val="_Recovered_SheetName_4075_"/>
      <sheetName val="_Recovered_SheetName_4076_"/>
      <sheetName val="_Recovered_SheetName_4077_"/>
      <sheetName val="_Recovered_SheetName_4078_"/>
      <sheetName val="_Recovered_SheetName_4079_"/>
      <sheetName val="_Recovered_SheetName_4080_"/>
      <sheetName val="_Recovered_SheetName_4081_"/>
      <sheetName val="_Recovered_SheetName_4082_"/>
      <sheetName val="_Recovered_SheetName_4083_"/>
      <sheetName val="_Recovered_SheetName_4084_"/>
      <sheetName val="_Recovered_SheetName_4085_"/>
      <sheetName val="_Recovered_SheetName_4086_"/>
      <sheetName val="_Recovered_SheetName_4087_"/>
      <sheetName val="_Recovered_SheetName_4088_"/>
      <sheetName val="_Recovered_SheetName_4089_"/>
      <sheetName val="_Recovered_SheetName_4090_"/>
      <sheetName val="_Recovered_SheetName_4091_"/>
      <sheetName val="_Recovered_SheetName_4092_"/>
      <sheetName val="_Recovered_SheetName_4093_"/>
      <sheetName val="_Recovered_SheetName_4094_"/>
      <sheetName val="_Recovered_SheetName_4095_"/>
      <sheetName val="_Recovered_SheetName_4096_"/>
      <sheetName val="_Recovered_SheetName_4097_"/>
      <sheetName val="_Recovered_SheetName_4098_"/>
      <sheetName val="_Recovered_SheetName_4099_"/>
      <sheetName val="_Recovered_SheetName_4100_"/>
      <sheetName val="_Recovered_SheetName_4101_"/>
      <sheetName val="_Recovered_SheetName_4102_"/>
      <sheetName val="_Recovered_SheetName_4103_"/>
      <sheetName val="_Recovered_SheetName_4104_"/>
      <sheetName val="_Recovered_SheetName_4105_"/>
      <sheetName val="_Recovered_SheetName_4106_"/>
      <sheetName val="_Recovered_SheetName_4107_"/>
      <sheetName val="_Recovered_SheetName_4108_"/>
      <sheetName val="_Recovered_SheetName_4109_"/>
      <sheetName val="_Recovered_SheetName_4110_"/>
      <sheetName val="_Recovered_SheetName_4111_"/>
      <sheetName val="_Recovered_SheetName_4112_"/>
      <sheetName val="_Recovered_SheetName_4113_"/>
      <sheetName val="_Recovered_SheetName_4114_"/>
      <sheetName val="_Recovered_SheetName_4115_"/>
      <sheetName val="_Recovered_SheetName_4116_"/>
      <sheetName val="_Recovered_SheetName_4117_"/>
      <sheetName val="_Recovered_SheetName_4118_"/>
      <sheetName val="_Recovered_SheetName_4119_"/>
      <sheetName val="_Recovered_SheetName_4120_"/>
      <sheetName val="_Recovered_SheetName_4121_"/>
      <sheetName val="_Recovered_SheetName_4122_"/>
      <sheetName val="_Recovered_SheetName_4123_"/>
      <sheetName val="_Recovered_SheetName_4124_"/>
      <sheetName val="_Recovered_SheetName_4125_"/>
      <sheetName val="_Recovered_SheetName_4126_"/>
      <sheetName val="_Recovered_SheetName_4127_"/>
      <sheetName val="_Recovered_SheetName_4128_"/>
      <sheetName val="_Recovered_SheetName_4129_"/>
      <sheetName val="_Recovered_SheetName_4130_"/>
      <sheetName val="_Recovered_SheetName_4131_"/>
      <sheetName val="_Recovered_SheetName_4132_"/>
      <sheetName val="_Recovered_SheetName_4133_"/>
      <sheetName val="_Recovered_SheetName_4134_"/>
      <sheetName val="_Recovered_SheetName_4135_"/>
      <sheetName val="_Recovered_SheetName_4136_"/>
      <sheetName val="_Recovered_SheetName_4137_"/>
      <sheetName val="_Recovered_SheetName_4138_"/>
      <sheetName val="_Recovered_SheetName_4139_"/>
      <sheetName val="_Recovered_SheetName_4140_"/>
      <sheetName val="_Recovered_SheetName_4141_"/>
      <sheetName val="_Recovered_SheetName_4142_"/>
      <sheetName val="_Recovered_SheetName_4143_"/>
      <sheetName val="_Recovered_SheetName_4144_"/>
      <sheetName val="_Recovered_SheetName_4145_"/>
      <sheetName val="_Recovered_SheetName_4146_"/>
      <sheetName val="_Recovered_SheetName_4147_"/>
      <sheetName val="_Recovered_SheetName_4148_"/>
      <sheetName val="_Recovered_SheetName_4149_"/>
      <sheetName val="_Recovered_SheetName_4150_"/>
      <sheetName val="_Recovered_SheetName_4151_"/>
      <sheetName val="_Recovered_SheetName_4152_"/>
      <sheetName val="_Recovered_SheetName_4153_"/>
      <sheetName val="_Recovered_SheetName_4154_"/>
      <sheetName val="_Recovered_SheetName_4155_"/>
      <sheetName val="_Recovered_SheetName_4156_"/>
      <sheetName val="_Recovered_SheetName_4157_"/>
      <sheetName val="_Recovered_SheetName_4158_"/>
      <sheetName val="_Recovered_SheetName_4159_"/>
      <sheetName val="_Recovered_SheetName_4160_"/>
      <sheetName val="_Recovered_SheetName_4161_"/>
      <sheetName val="_Recovered_SheetName_4162_"/>
      <sheetName val="_Recovered_SheetName_4163_"/>
      <sheetName val="_Recovered_SheetName_4164_"/>
      <sheetName val="_Recovered_SheetName_4165_"/>
      <sheetName val="_Recovered_SheetName_4166_"/>
      <sheetName val="_Recovered_SheetName_4167_"/>
      <sheetName val="_Recovered_SheetName_4168_"/>
      <sheetName val="_Recovered_SheetName_4169_"/>
      <sheetName val="_Recovered_SheetName_4170_"/>
      <sheetName val="_Recovered_SheetName_4171_"/>
      <sheetName val="_Recovered_SheetName_4172_"/>
      <sheetName val="_Recovered_SheetName_4173_"/>
      <sheetName val="_Recovered_SheetName_4174_"/>
      <sheetName val="_Recovered_SheetName_4175_"/>
      <sheetName val="_Recovered_SheetName_4176_"/>
      <sheetName val="_Recovered_SheetName_4177_"/>
      <sheetName val="_Recovered_SheetName_4178_"/>
      <sheetName val="_Recovered_SheetName_4179_"/>
      <sheetName val="_Recovered_SheetName_4180_"/>
      <sheetName val="_Recovered_SheetName_4181_"/>
      <sheetName val="_Recovered_SheetName_4182_"/>
      <sheetName val="_Recovered_SheetName_4183_"/>
      <sheetName val="_Recovered_SheetName_4184_"/>
      <sheetName val="_Recovered_SheetName_4185_"/>
      <sheetName val="_Recovered_SheetName_4186_"/>
      <sheetName val="_Recovered_SheetName_4187_"/>
      <sheetName val="_Recovered_SheetName_4188_"/>
      <sheetName val="_Recovered_SheetName_4189_"/>
      <sheetName val="_Recovered_SheetName_4190_"/>
      <sheetName val="_Recovered_SheetName_4191_"/>
      <sheetName val="_Recovered_SheetName_4192_"/>
      <sheetName val="_Recovered_SheetName_4193_"/>
      <sheetName val="_Recovered_SheetName_4194_"/>
      <sheetName val="_Recovered_SheetName_4195_"/>
      <sheetName val="_Recovered_SheetName_4196_"/>
      <sheetName val="_Recovered_SheetName_4197_"/>
      <sheetName val="_Recovered_SheetName_4198_"/>
      <sheetName val="_Recovered_SheetName_4199_"/>
      <sheetName val="_Recovered_SheetName_4200_"/>
      <sheetName val="_Recovered_SheetName_4201_"/>
      <sheetName val="_Recovered_SheetName_4202_"/>
      <sheetName val="_Recovered_SheetName_4203_"/>
      <sheetName val="_Recovered_SheetName_4204_"/>
      <sheetName val="_Recovered_SheetName_4205_"/>
      <sheetName val="_Recovered_SheetName_4206_"/>
      <sheetName val="_Recovered_SheetName_4207_"/>
      <sheetName val="_Recovered_SheetName_4208_"/>
      <sheetName val="_Recovered_SheetName_4209_"/>
      <sheetName val="_Recovered_SheetName_4210_"/>
      <sheetName val="_Recovered_SheetName_4211_"/>
      <sheetName val="_Recovered_SheetName_4212_"/>
      <sheetName val="_Recovered_SheetName_4213_"/>
      <sheetName val="_Recovered_SheetName_4214_"/>
      <sheetName val="_Recovered_SheetName_4215_"/>
      <sheetName val="_Recovered_SheetName_4216_"/>
      <sheetName val="_Recovered_SheetName_4217_"/>
      <sheetName val="_Recovered_SheetName_4218_"/>
      <sheetName val="_Recovered_SheetName_4219_"/>
      <sheetName val="_Recovered_SheetName_4220_"/>
      <sheetName val="_Recovered_SheetName_4221_"/>
      <sheetName val="_Recovered_SheetName_4222_"/>
      <sheetName val="_Recovered_SheetName_4223_"/>
      <sheetName val="_Recovered_SheetName_4224_"/>
      <sheetName val="_Recovered_SheetName_4225_"/>
      <sheetName val="_Recovered_SheetName_4226_"/>
      <sheetName val="_Recovered_SheetName_4227_"/>
      <sheetName val="_Recovered_SheetName_4228_"/>
      <sheetName val="_Recovered_SheetName_4229_"/>
      <sheetName val="_Recovered_SheetName_4230_"/>
      <sheetName val="_Recovered_SheetName_4231_"/>
      <sheetName val="_Recovered_SheetName_4232_"/>
      <sheetName val="_Recovered_SheetName_4233_"/>
      <sheetName val="_Recovered_SheetName_4234_"/>
      <sheetName val="_Recovered_SheetName_4235_"/>
      <sheetName val="_Recovered_SheetName_4236_"/>
      <sheetName val="_Recovered_SheetName_4237_"/>
      <sheetName val="_Recovered_SheetName_4238_"/>
      <sheetName val="_Recovered_SheetName_4239_"/>
      <sheetName val="_Recovered_SheetName_4240_"/>
      <sheetName val="_Recovered_SheetName_4241_"/>
      <sheetName val="_Recovered_SheetName_4242_"/>
      <sheetName val="_Recovered_SheetName_4243_"/>
      <sheetName val="_Recovered_SheetName_4244_"/>
      <sheetName val="_Recovered_SheetName_4245_"/>
      <sheetName val="_Recovered_SheetName_4246_"/>
      <sheetName val="_Recovered_SheetName_4247_"/>
      <sheetName val="_Recovered_SheetName_4248_"/>
      <sheetName val="_Recovered_SheetName_4249_"/>
      <sheetName val="_Recovered_SheetName_4250_"/>
      <sheetName val="_Recovered_SheetName_4251_"/>
      <sheetName val="_Recovered_SheetName_4252_"/>
      <sheetName val="_Recovered_SheetName_4253_"/>
      <sheetName val="_Recovered_SheetName_4254_"/>
      <sheetName val="_Recovered_SheetName_4255_"/>
      <sheetName val="_Recovered_SheetName_4256_"/>
      <sheetName val="_Recovered_SheetName_4257_"/>
      <sheetName val="_Recovered_SheetName_4258_"/>
      <sheetName val="_Recovered_SheetName_4259_"/>
      <sheetName val="_Recovered_SheetName_4260_"/>
      <sheetName val="_Recovered_SheetName_4261_"/>
      <sheetName val="_Recovered_SheetName_4262_"/>
      <sheetName val="_Recovered_SheetName_4263_"/>
      <sheetName val="_Recovered_SheetName_4264_"/>
      <sheetName val="_Recovered_SheetName_4265_"/>
      <sheetName val="_Recovered_SheetName_4266_"/>
      <sheetName val="_Recovered_SheetName_4267_"/>
      <sheetName val="_Recovered_SheetName_4268_"/>
      <sheetName val="_Recovered_SheetName_4269_"/>
      <sheetName val="_Recovered_SheetName_4270_"/>
      <sheetName val="_Recovered_SheetName_4271_"/>
      <sheetName val="_Recovered_SheetName_4272_"/>
      <sheetName val="_Recovered_SheetName_4273_"/>
      <sheetName val="_Recovered_SheetName_4274_"/>
      <sheetName val="_Recovered_SheetName_4275_"/>
      <sheetName val="_Recovered_SheetName_4276_"/>
      <sheetName val="_Recovered_SheetName_4277_"/>
      <sheetName val="_Recovered_SheetName_4278_"/>
      <sheetName val="_Recovered_SheetName_4279_"/>
      <sheetName val="_Recovered_SheetName_4280_"/>
      <sheetName val="_Recovered_SheetName_4281_"/>
      <sheetName val="_Recovered_SheetName_4282_"/>
      <sheetName val="_Recovered_SheetName_4283_"/>
      <sheetName val="_Recovered_SheetName_4284_"/>
      <sheetName val="_Recovered_SheetName_4285_"/>
      <sheetName val="_Recovered_SheetName_4286_"/>
      <sheetName val="_Recovered_SheetName_4287_"/>
      <sheetName val="_Recovered_SheetName_4288_"/>
      <sheetName val="_Recovered_SheetName_4289_"/>
      <sheetName val="_Recovered_SheetName_4290_"/>
      <sheetName val="_Recovered_SheetName_4291_"/>
      <sheetName val="_Recovered_SheetName_4292_"/>
      <sheetName val="_Recovered_SheetName_4293_"/>
      <sheetName val="_Recovered_SheetName_4294_"/>
      <sheetName val="_Recovered_SheetName_4295_"/>
      <sheetName val="_Recovered_SheetName_4296_"/>
      <sheetName val="_Recovered_SheetName_4297_"/>
      <sheetName val="_Recovered_SheetName_4298_"/>
      <sheetName val="_Recovered_SheetName_4299_"/>
      <sheetName val="_Recovered_SheetName_4300_"/>
      <sheetName val="_Recovered_SheetName_4301_"/>
      <sheetName val="_Recovered_SheetName_4302_"/>
      <sheetName val="_Recovered_SheetName_4303_"/>
      <sheetName val="_Recovered_SheetName_4304_"/>
      <sheetName val="_Recovered_SheetName_4305_"/>
      <sheetName val="_Recovered_SheetName_4306_"/>
      <sheetName val="_Recovered_SheetName_4307_"/>
      <sheetName val="_Recovered_SheetName_4308_"/>
      <sheetName val="_Recovered_SheetName_4309_"/>
      <sheetName val="_Recovered_SheetName_4310_"/>
      <sheetName val="_Recovered_SheetName_4311_"/>
      <sheetName val="_Recovered_SheetName_4312_"/>
      <sheetName val="_Recovered_SheetName_4313_"/>
      <sheetName val="_Recovered_SheetName_4314_"/>
      <sheetName val="_Recovered_SheetName_4315_"/>
      <sheetName val="_Recovered_SheetName_4316_"/>
      <sheetName val="_Recovered_SheetName_4317_"/>
      <sheetName val="_Recovered_SheetName_4318_"/>
      <sheetName val="_Recovered_SheetName_4319_"/>
      <sheetName val="_Recovered_SheetName_4320_"/>
      <sheetName val="_Recovered_SheetName_4321_"/>
      <sheetName val="_Recovered_SheetName_4322_"/>
      <sheetName val="_Recovered_SheetName_4323_"/>
      <sheetName val="_Recovered_SheetName_4324_"/>
      <sheetName val="_Recovered_SheetName_4325_"/>
      <sheetName val="_Recovered_SheetName_4326_"/>
      <sheetName val="_Recovered_SheetName_4327_"/>
      <sheetName val="_Recovered_SheetName_4328_"/>
      <sheetName val="_Recovered_SheetName_4329_"/>
      <sheetName val="_Recovered_SheetName_4330_"/>
      <sheetName val="_Recovered_SheetName_4331_"/>
      <sheetName val="_Recovered_SheetName_4332_"/>
      <sheetName val="_Recovered_SheetName_4333_"/>
      <sheetName val="_Recovered_SheetName_4334_"/>
      <sheetName val="_Recovered_SheetName_4335_"/>
      <sheetName val="_Recovered_SheetName_4336_"/>
      <sheetName val="_Recovered_SheetName_4337_"/>
      <sheetName val="_Recovered_SheetName_4338_"/>
      <sheetName val="_Recovered_SheetName_4339_"/>
      <sheetName val="_Recovered_SheetName_4340_"/>
      <sheetName val="_Recovered_SheetName_4341_"/>
      <sheetName val="_Recovered_SheetName_4342_"/>
      <sheetName val="_Recovered_SheetName_4343_"/>
      <sheetName val="_Recovered_SheetName_4344_"/>
      <sheetName val="_Recovered_SheetName_4345_"/>
      <sheetName val="_Recovered_SheetName_4346_"/>
      <sheetName val="_Recovered_SheetName_4347_"/>
      <sheetName val="_Recovered_SheetName_4348_"/>
      <sheetName val="_Recovered_SheetName_4349_"/>
      <sheetName val="_Recovered_SheetName_4350_"/>
      <sheetName val="_Recovered_SheetName_4351_"/>
      <sheetName val="_Recovered_SheetName_4352_"/>
      <sheetName val="_Recovered_SheetName_4353_"/>
      <sheetName val="_Recovered_SheetName_4354_"/>
      <sheetName val="_Recovered_SheetName_4355_"/>
      <sheetName val="_Recovered_SheetName_4356_"/>
      <sheetName val="_Recovered_SheetName_4357_"/>
      <sheetName val="_Recovered_SheetName_4358_"/>
      <sheetName val="_Recovered_SheetName_4359_"/>
      <sheetName val="_Recovered_SheetName_4360_"/>
      <sheetName val="_Recovered_SheetName_4361_"/>
      <sheetName val="_Recovered_SheetName_4362_"/>
      <sheetName val="_Recovered_SheetName_4363_"/>
      <sheetName val="_Recovered_SheetName_4364_"/>
      <sheetName val="_Recovered_SheetName_4365_"/>
      <sheetName val="_Recovered_SheetName_4366_"/>
      <sheetName val="_Recovered_SheetName_4367_"/>
      <sheetName val="_Recovered_SheetName_4368_"/>
      <sheetName val="_Recovered_SheetName_4369_"/>
      <sheetName val="_Recovered_SheetName_4370_"/>
      <sheetName val="_Recovered_SheetName_4371_"/>
      <sheetName val="_Recovered_SheetName_4372_"/>
      <sheetName val="_Recovered_SheetName_4373_"/>
      <sheetName val="_Recovered_SheetName_4374_"/>
      <sheetName val="_Recovered_SheetName_4375_"/>
      <sheetName val="_Recovered_SheetName_4376_"/>
      <sheetName val="_Recovered_SheetName_4377_"/>
      <sheetName val="_Recovered_SheetName_4378_"/>
      <sheetName val="_Recovered_SheetName_4379_"/>
      <sheetName val="_Recovered_SheetName_4380_"/>
      <sheetName val="_Recovered_SheetName_4381_"/>
      <sheetName val="_Recovered_SheetName_4382_"/>
      <sheetName val="_Recovered_SheetName_4383_"/>
      <sheetName val="_Recovered_SheetName_4384_"/>
      <sheetName val="_Recovered_SheetName_4385_"/>
      <sheetName val="_Recovered_SheetName_4386_"/>
      <sheetName val="_Recovered_SheetName_4387_"/>
      <sheetName val="_Recovered_SheetName_4388_"/>
      <sheetName val="_Recovered_SheetName_4389_"/>
      <sheetName val="_Recovered_SheetName_4390_"/>
      <sheetName val="_Recovered_SheetName_4391_"/>
      <sheetName val="_Recovered_SheetName_4392_"/>
      <sheetName val="_Recovered_SheetName_4393_"/>
      <sheetName val="_Recovered_SheetName_4394_"/>
      <sheetName val="_Recovered_SheetName_4395_"/>
      <sheetName val="_Recovered_SheetName_4396_"/>
      <sheetName val="_Recovered_SheetName_4397_"/>
      <sheetName val="_Recovered_SheetName_4398_"/>
      <sheetName val="_Recovered_SheetName_4399_"/>
      <sheetName val="_Recovered_SheetName_4400_"/>
      <sheetName val="_Recovered_SheetName_4401_"/>
      <sheetName val="_Recovered_SheetName_4402_"/>
      <sheetName val="_Recovered_SheetName_4403_"/>
      <sheetName val="_Recovered_SheetName_4404_"/>
      <sheetName val="_Recovered_SheetName_4405_"/>
      <sheetName val="_Recovered_SheetName_4406_"/>
      <sheetName val="_Recovered_SheetName_4407_"/>
      <sheetName val="_Recovered_SheetName_4408_"/>
      <sheetName val="_Recovered_SheetName_4409_"/>
      <sheetName val="_Recovered_SheetName_4410_"/>
      <sheetName val="_Recovered_SheetName_4411_"/>
      <sheetName val="_Recovered_SheetName_4412_"/>
      <sheetName val="_Recovered_SheetName_4413_"/>
      <sheetName val="_Recovered_SheetName_4414_"/>
      <sheetName val="_Recovered_SheetName_4415_"/>
      <sheetName val="_Recovered_SheetName_4416_"/>
      <sheetName val="_Recovered_SheetName_4417_"/>
      <sheetName val="_Recovered_SheetName_4418_"/>
      <sheetName val="_Recovered_SheetName_4419_"/>
      <sheetName val="_Recovered_SheetName_4420_"/>
      <sheetName val="_Recovered_SheetName_4421_"/>
      <sheetName val="_Recovered_SheetName_4422_"/>
      <sheetName val="_Recovered_SheetName_4423_"/>
      <sheetName val="_Recovered_SheetName_4424_"/>
      <sheetName val="_Recovered_SheetName_4425_"/>
      <sheetName val="_Recovered_SheetName_4426_"/>
      <sheetName val="_Recovered_SheetName_4427_"/>
      <sheetName val="_Recovered_SheetName_4428_"/>
      <sheetName val="_Recovered_SheetName_4429_"/>
      <sheetName val="_Recovered_SheetName_4430_"/>
      <sheetName val="_Recovered_SheetName_4431_"/>
      <sheetName val="_Recovered_SheetName_4432_"/>
      <sheetName val="_Recovered_SheetName_4433_"/>
      <sheetName val="_Recovered_SheetName_4434_"/>
      <sheetName val="_Recovered_SheetName_4435_"/>
      <sheetName val="_Recovered_SheetName_4436_"/>
      <sheetName val="_Recovered_SheetName_4437_"/>
      <sheetName val="_Recovered_SheetName_4438_"/>
      <sheetName val="_Recovered_SheetName_4439_"/>
      <sheetName val="_Recovered_SheetName_4440_"/>
      <sheetName val="_Recovered_SheetName_4441_"/>
      <sheetName val="_Recovered_SheetName_4442_"/>
      <sheetName val="_Recovered_SheetName_4443_"/>
      <sheetName val="_Recovered_SheetName_4444_"/>
      <sheetName val="_Recovered_SheetName_4445_"/>
      <sheetName val="_Recovered_SheetName_4446_"/>
      <sheetName val="_Recovered_SheetName_4447_"/>
      <sheetName val="_Recovered_SheetName_4448_"/>
      <sheetName val="_Recovered_SheetName_4449_"/>
      <sheetName val="_Recovered_SheetName_4450_"/>
      <sheetName val="_Recovered_SheetName_4451_"/>
      <sheetName val="_Recovered_SheetName_4452_"/>
      <sheetName val="_Recovered_SheetName_4453_"/>
      <sheetName val="_Recovered_SheetName_4454_"/>
      <sheetName val="_Recovered_SheetName_4455_"/>
      <sheetName val="_Recovered_SheetName_4456_"/>
      <sheetName val="_Recovered_SheetName_4457_"/>
      <sheetName val="_Recovered_SheetName_4458_"/>
      <sheetName val="_Recovered_SheetName_4459_"/>
      <sheetName val="_Recovered_SheetName_4460_"/>
      <sheetName val="_Recovered_SheetName_4461_"/>
      <sheetName val="_Recovered_SheetName_4462_"/>
      <sheetName val="_Recovered_SheetName_4463_"/>
      <sheetName val="_Recovered_SheetName_4464_"/>
      <sheetName val="_Recovered_SheetName_4465_"/>
      <sheetName val="_Recovered_SheetName_4466_"/>
      <sheetName val="_Recovered_SheetName_4467_"/>
      <sheetName val="_Recovered_SheetName_4468_"/>
      <sheetName val="_Recovered_SheetName_4469_"/>
      <sheetName val="_Recovered_SheetName_4470_"/>
      <sheetName val="_Recovered_SheetName_4471_"/>
      <sheetName val="_Recovered_SheetName_4472_"/>
      <sheetName val="_Recovered_SheetName_4473_"/>
      <sheetName val="_Recovered_SheetName_4474_"/>
      <sheetName val="_Recovered_SheetName_4475_"/>
      <sheetName val="_Recovered_SheetName_4476_"/>
      <sheetName val="_Recovered_SheetName_4477_"/>
      <sheetName val="_Recovered_SheetName_4478_"/>
      <sheetName val="_Recovered_SheetName_4479_"/>
      <sheetName val="_Recovered_SheetName_4480_"/>
      <sheetName val="_Recovered_SheetName_4481_"/>
      <sheetName val="_Recovered_SheetName_4482_"/>
      <sheetName val="_Recovered_SheetName_4483_"/>
      <sheetName val="_Recovered_SheetName_4484_"/>
      <sheetName val="_Recovered_SheetName_4485_"/>
      <sheetName val="_Recovered_SheetName_4486_"/>
      <sheetName val="_Recovered_SheetName_4487_"/>
      <sheetName val="_Recovered_SheetName_4488_"/>
      <sheetName val="_Recovered_SheetName_4489_"/>
      <sheetName val="_Recovered_SheetName_4490_"/>
      <sheetName val="_Recovered_SheetName_4491_"/>
      <sheetName val="_Recovered_SheetName_4492_"/>
      <sheetName val="_Recovered_SheetName_4493_"/>
      <sheetName val="_Recovered_SheetName_4494_"/>
      <sheetName val="_Recovered_SheetName_4495_"/>
      <sheetName val="_Recovered_SheetName_4496_"/>
      <sheetName val="_Recovered_SheetName_4497_"/>
      <sheetName val="_Recovered_SheetName_4498_"/>
      <sheetName val="_Recovered_SheetName_4499_"/>
      <sheetName val="_Recovered_SheetName_4500_"/>
      <sheetName val="_Recovered_SheetName_4501_"/>
      <sheetName val="_Recovered_SheetName_4502_"/>
      <sheetName val="_Recovered_SheetName_4503_"/>
      <sheetName val="_Recovered_SheetName_4504_"/>
      <sheetName val="_Recovered_SheetName_4505_"/>
      <sheetName val="_Recovered_SheetName_4506_"/>
      <sheetName val="_Recovered_SheetName_4507_"/>
      <sheetName val="_Recovered_SheetName_4508_"/>
      <sheetName val="_Recovered_SheetName_4509_"/>
      <sheetName val="_Recovered_SheetName_4510_"/>
      <sheetName val="_Recovered_SheetName_4511_"/>
      <sheetName val="_Recovered_SheetName_4512_"/>
      <sheetName val="_Recovered_SheetName_4513_"/>
      <sheetName val="_Recovered_SheetName_4514_"/>
      <sheetName val="_Recovered_SheetName_4515_"/>
      <sheetName val="_Recovered_SheetName_4516_"/>
      <sheetName val="_Recovered_SheetName_4517_"/>
      <sheetName val="_Recovered_SheetName_4518_"/>
      <sheetName val="_Recovered_SheetName_4519_"/>
      <sheetName val="_Recovered_SheetName_4520_"/>
      <sheetName val="_Recovered_SheetName_4521_"/>
      <sheetName val="_Recovered_SheetName_4522_"/>
      <sheetName val="_Recovered_SheetName_4523_"/>
      <sheetName val="_Recovered_SheetName_4524_"/>
      <sheetName val="_Recovered_SheetName_4525_"/>
      <sheetName val="_Recovered_SheetName_4526_"/>
      <sheetName val="_Recovered_SheetName_4527_"/>
      <sheetName val="_Recovered_SheetName_4528_"/>
      <sheetName val="_Recovered_SheetName_4529_"/>
      <sheetName val="_Recovered_SheetName_4530_"/>
      <sheetName val="_Recovered_SheetName_4531_"/>
      <sheetName val="_Recovered_SheetName_4532_"/>
      <sheetName val="_Recovered_SheetName_4533_"/>
      <sheetName val="_Recovered_SheetName_4534_"/>
      <sheetName val="_Recovered_SheetName_4535_"/>
      <sheetName val="_Recovered_SheetName_4536_"/>
      <sheetName val="_Recovered_SheetName_4537_"/>
      <sheetName val="_Recovered_SheetName_4538_"/>
      <sheetName val="_Recovered_SheetName_4539_"/>
      <sheetName val="_Recovered_SheetName_4540_"/>
      <sheetName val="_Recovered_SheetName_4541_"/>
      <sheetName val="_Recovered_SheetName_4542_"/>
      <sheetName val="_Recovered_SheetName_4543_"/>
      <sheetName val="_Recovered_SheetName_4544_"/>
      <sheetName val="_Recovered_SheetName_4545_"/>
      <sheetName val="_Recovered_SheetName_4546_"/>
      <sheetName val="_Recovered_SheetName_4547_"/>
      <sheetName val="_Recovered_SheetName_4548_"/>
      <sheetName val="_Recovered_SheetName_4549_"/>
      <sheetName val="_Recovered_SheetName_4550_"/>
      <sheetName val="_Recovered_SheetName_4551_"/>
      <sheetName val="_Recovered_SheetName_4552_"/>
      <sheetName val="_Recovered_SheetName_4553_"/>
      <sheetName val="_Recovered_SheetName_4554_"/>
      <sheetName val="_Recovered_SheetName_4555_"/>
      <sheetName val="_Recovered_SheetName_4556_"/>
      <sheetName val="_Recovered_SheetName_4557_"/>
      <sheetName val="_Recovered_SheetName_4558_"/>
      <sheetName val="_Recovered_SheetName_4559_"/>
      <sheetName val="_Recovered_SheetName_4560_"/>
      <sheetName val="_Recovered_SheetName_4561_"/>
      <sheetName val="_Recovered_SheetName_4562_"/>
      <sheetName val="_Recovered_SheetName_4563_"/>
      <sheetName val="_Recovered_SheetName_4564_"/>
      <sheetName val="_Recovered_SheetName_4565_"/>
      <sheetName val="_Recovered_SheetName_4566_"/>
      <sheetName val="_Recovered_SheetName_4567_"/>
      <sheetName val="_Recovered_SheetName_4568_"/>
      <sheetName val="_Recovered_SheetName_4569_"/>
      <sheetName val="_Recovered_SheetName_4570_"/>
      <sheetName val="_Recovered_SheetName_4571_"/>
      <sheetName val="_Recovered_SheetName_4572_"/>
      <sheetName val="_Recovered_SheetName_4573_"/>
      <sheetName val="_Recovered_SheetName_4574_"/>
      <sheetName val="_Recovered_SheetName_4575_"/>
      <sheetName val="_Recovered_SheetName_4576_"/>
      <sheetName val="_Recovered_SheetName_4577_"/>
      <sheetName val="_Recovered_SheetName_4578_"/>
      <sheetName val="_Recovered_SheetName_4579_"/>
      <sheetName val="_Recovered_SheetName_4580_"/>
      <sheetName val="_Recovered_SheetName_4581_"/>
      <sheetName val="_Recovered_SheetName_4582_"/>
      <sheetName val="_Recovered_SheetName_4583_"/>
      <sheetName val="_Recovered_SheetName_4584_"/>
      <sheetName val="_Recovered_SheetName_4585_"/>
      <sheetName val="_Recovered_SheetName_4586_"/>
      <sheetName val="_Recovered_SheetName_4587_"/>
      <sheetName val="_Recovered_SheetName_4588_"/>
      <sheetName val="_Recovered_SheetName_4589_"/>
      <sheetName val="_Recovered_SheetName_4590_"/>
      <sheetName val="_Recovered_SheetName_4591_"/>
      <sheetName val="_Recovered_SheetName_4592_"/>
      <sheetName val="_Recovered_SheetName_4593_"/>
      <sheetName val="_Recovered_SheetName_4594_"/>
      <sheetName val="_Recovered_SheetName_4595_"/>
      <sheetName val="_Recovered_SheetName_4596_"/>
      <sheetName val="_Recovered_SheetName_4597_"/>
      <sheetName val="_Recovered_SheetName_4598_"/>
      <sheetName val="_Recovered_SheetName_4599_"/>
      <sheetName val="_Recovered_SheetName_4600_"/>
      <sheetName val="_Recovered_SheetName_4601_"/>
      <sheetName val="_Recovered_SheetName_4602_"/>
      <sheetName val="_Recovered_SheetName_4603_"/>
      <sheetName val="_Recovered_SheetName_4604_"/>
      <sheetName val="_Recovered_SheetName_4605_"/>
      <sheetName val="_Recovered_SheetName_4606_"/>
      <sheetName val="_Recovered_SheetName_4607_"/>
      <sheetName val="_Recovered_SheetName_4608_"/>
      <sheetName val="_Recovered_SheetName_4609_"/>
      <sheetName val="_Recovered_SheetName_4610_"/>
      <sheetName val="_Recovered_SheetName_4611_"/>
      <sheetName val="_Recovered_SheetName_4612_"/>
      <sheetName val="_Recovered_SheetName_4613_"/>
      <sheetName val="_Recovered_SheetName_4614_"/>
      <sheetName val="_Recovered_SheetName_4615_"/>
      <sheetName val="_Recovered_SheetName_4616_"/>
      <sheetName val="_Recovered_SheetName_4617_"/>
      <sheetName val="_Recovered_SheetName_4618_"/>
      <sheetName val="_Recovered_SheetName_4619_"/>
      <sheetName val="_Recovered_SheetName_4620_"/>
      <sheetName val="_Recovered_SheetName_4621_"/>
      <sheetName val="_Recovered_SheetName_4622_"/>
      <sheetName val="_Recovered_SheetName_4623_"/>
      <sheetName val="_Recovered_SheetName_4624_"/>
      <sheetName val="_Recovered_SheetName_4625_"/>
      <sheetName val="_Recovered_SheetName_4626_"/>
      <sheetName val="_Recovered_SheetName_4627_"/>
      <sheetName val="_Recovered_SheetName_4628_"/>
      <sheetName val="_Recovered_SheetName_4629_"/>
      <sheetName val="_Recovered_SheetName_4630_"/>
      <sheetName val="_Recovered_SheetName_4631_"/>
      <sheetName val="_Recovered_SheetName_4632_"/>
      <sheetName val="_Recovered_SheetName_4633_"/>
      <sheetName val="_Recovered_SheetName_4634_"/>
      <sheetName val="_Recovered_SheetName_4635_"/>
      <sheetName val="_Recovered_SheetName_4636_"/>
      <sheetName val="_Recovered_SheetName_4637_"/>
      <sheetName val="_Recovered_SheetName_4638_"/>
      <sheetName val="_Recovered_SheetName_4639_"/>
      <sheetName val="_Recovered_SheetName_4640_"/>
      <sheetName val="_Recovered_SheetName_4641_"/>
      <sheetName val="_Recovered_SheetName_4642_"/>
      <sheetName val="_Recovered_SheetName_4643_"/>
      <sheetName val="_Recovered_SheetName_4644_"/>
      <sheetName val="_Recovered_SheetName_4645_"/>
      <sheetName val="_Recovered_SheetName_4646_"/>
      <sheetName val="_Recovered_SheetName_4647_"/>
      <sheetName val="_Recovered_SheetName_4648_"/>
      <sheetName val="_Recovered_SheetName_4649_"/>
      <sheetName val="_Recovered_SheetName_4650_"/>
      <sheetName val="_Recovered_SheetName_4651_"/>
      <sheetName val="_Recovered_SheetName_4652_"/>
      <sheetName val="_Recovered_SheetName_4653_"/>
      <sheetName val="_Recovered_SheetName_4654_"/>
      <sheetName val="_Recovered_SheetName_4655_"/>
      <sheetName val="_Recovered_SheetName_4656_"/>
      <sheetName val="_Recovered_SheetName_4657_"/>
      <sheetName val="_Recovered_SheetName_4658_"/>
      <sheetName val="_Recovered_SheetName_4659_"/>
      <sheetName val="_Recovered_SheetName_4660_"/>
      <sheetName val="_Recovered_SheetName_4661_"/>
      <sheetName val="_Recovered_SheetName_4662_"/>
      <sheetName val="_Recovered_SheetName_4663_"/>
      <sheetName val="_Recovered_SheetName_4664_"/>
      <sheetName val="_Recovered_SheetName_4665_"/>
      <sheetName val="_Recovered_SheetName_4666_"/>
      <sheetName val="_Recovered_SheetName_4667_"/>
      <sheetName val="_Recovered_SheetName_4668_"/>
      <sheetName val="_Recovered_SheetName_4669_"/>
      <sheetName val="_Recovered_SheetName_4670_"/>
      <sheetName val="_Recovered_SheetName_4671_"/>
      <sheetName val="_Recovered_SheetName_4672_"/>
      <sheetName val="_Recovered_SheetName_4673_"/>
      <sheetName val="_Recovered_SheetName_4674_"/>
      <sheetName val="_Recovered_SheetName_4675_"/>
      <sheetName val="_Recovered_SheetName_4676_"/>
      <sheetName val="_Recovered_SheetName_4677_"/>
      <sheetName val="_Recovered_SheetName_4678_"/>
      <sheetName val="_Recovered_SheetName_4679_"/>
      <sheetName val="_Recovered_SheetName_4680_"/>
      <sheetName val="_Recovered_SheetName_4681_"/>
      <sheetName val="_Recovered_SheetName_4682_"/>
      <sheetName val="_Recovered_SheetName_4683_"/>
      <sheetName val="_Recovered_SheetName_4684_"/>
      <sheetName val="_Recovered_SheetName_4685_"/>
      <sheetName val="_Recovered_SheetName_4686_"/>
      <sheetName val="_Recovered_SheetName_4687_"/>
      <sheetName val="_Recovered_SheetName_4688_"/>
      <sheetName val="_Recovered_SheetName_4689_"/>
      <sheetName val="_Recovered_SheetName_4690_"/>
      <sheetName val="_Recovered_SheetName_4691_"/>
      <sheetName val="_Recovered_SheetName_4692_"/>
      <sheetName val="_Recovered_SheetName_4693_"/>
      <sheetName val="_Recovered_SheetName_4694_"/>
      <sheetName val="_Recovered_SheetName_4695_"/>
      <sheetName val="_Recovered_SheetName_4696_"/>
      <sheetName val="_Recovered_SheetName_4697_"/>
      <sheetName val="_Recovered_SheetName_4698_"/>
      <sheetName val="_Recovered_SheetName_4699_"/>
      <sheetName val="_Recovered_SheetName_4700_"/>
      <sheetName val="_Recovered_SheetName_4701_"/>
      <sheetName val="_Recovered_SheetName_4702_"/>
      <sheetName val="_Recovered_SheetName_4703_"/>
      <sheetName val="_Recovered_SheetName_4704_"/>
      <sheetName val="_Recovered_SheetName_4705_"/>
      <sheetName val="_Recovered_SheetName_4706_"/>
      <sheetName val="_Recovered_SheetName_4707_"/>
      <sheetName val="_Recovered_SheetName_4708_"/>
      <sheetName val="_Recovered_SheetName_4709_"/>
      <sheetName val="_Recovered_SheetName_4710_"/>
      <sheetName val="_Recovered_SheetName_4711_"/>
      <sheetName val="_Recovered_SheetName_4712_"/>
      <sheetName val="_Recovered_SheetName_4713_"/>
      <sheetName val="_Recovered_SheetName_4714_"/>
      <sheetName val="_Recovered_SheetName_4715_"/>
      <sheetName val="_Recovered_SheetName_4716_"/>
      <sheetName val="_Recovered_SheetName_4717_"/>
      <sheetName val="_Recovered_SheetName_4718_"/>
      <sheetName val="_Recovered_SheetName_4719_"/>
      <sheetName val="_Recovered_SheetName_4720_"/>
      <sheetName val="_Recovered_SheetName_4721_"/>
      <sheetName val="_Recovered_SheetName_4722_"/>
      <sheetName val="_Recovered_SheetName_4723_"/>
      <sheetName val="_Recovered_SheetName_4724_"/>
      <sheetName val="_Recovered_SheetName_4725_"/>
      <sheetName val="_Recovered_SheetName_4726_"/>
      <sheetName val="_Recovered_SheetName_4727_"/>
      <sheetName val="_Recovered_SheetName_4728_"/>
      <sheetName val="_Recovered_SheetName_4729_"/>
      <sheetName val="_Recovered_SheetName_4730_"/>
      <sheetName val="_Recovered_SheetName_4731_"/>
      <sheetName val="_Recovered_SheetName_4732_"/>
      <sheetName val="_Recovered_SheetName_4733_"/>
      <sheetName val="_Recovered_SheetName_4734_"/>
      <sheetName val="_Recovered_SheetName_4735_"/>
      <sheetName val="_Recovered_SheetName_4736_"/>
      <sheetName val="_Recovered_SheetName_4737_"/>
      <sheetName val="_Recovered_SheetName_4738_"/>
      <sheetName val="_Recovered_SheetName_4739_"/>
      <sheetName val="_Recovered_SheetName_4740_"/>
      <sheetName val="_Recovered_SheetName_4741_"/>
      <sheetName val="_Recovered_SheetName_4742_"/>
      <sheetName val="_Recovered_SheetName_4743_"/>
      <sheetName val="_Recovered_SheetName_4744_"/>
      <sheetName val="_Recovered_SheetName_4745_"/>
      <sheetName val="_Recovered_SheetName_4746_"/>
      <sheetName val="_Recovered_SheetName_4747_"/>
      <sheetName val="_Recovered_SheetName_4748_"/>
      <sheetName val="_Recovered_SheetName_4749_"/>
      <sheetName val="_Recovered_SheetName_4750_"/>
      <sheetName val="_Recovered_SheetName_4751_"/>
      <sheetName val="_Recovered_SheetName_4752_"/>
      <sheetName val="_Recovered_SheetName_4753_"/>
      <sheetName val="_Recovered_SheetName_4754_"/>
      <sheetName val="_Recovered_SheetName_4755_"/>
      <sheetName val="_Recovered_SheetName_4756_"/>
      <sheetName val="_Recovered_SheetName_4757_"/>
      <sheetName val="_Recovered_SheetName_4758_"/>
      <sheetName val="_Recovered_SheetName_4759_"/>
      <sheetName val="_Recovered_SheetName_4760_"/>
      <sheetName val="_Recovered_SheetName_4761_"/>
      <sheetName val="_Recovered_SheetName_4762_"/>
      <sheetName val="_Recovered_SheetName_4763_"/>
      <sheetName val="_Recovered_SheetName_4764_"/>
      <sheetName val="_Recovered_SheetName_4765_"/>
      <sheetName val="_Recovered_SheetName_4766_"/>
      <sheetName val="_Recovered_SheetName_4767_"/>
      <sheetName val="_Recovered_SheetName_4768_"/>
      <sheetName val="_Recovered_SheetName_4769_"/>
      <sheetName val="_Recovered_SheetName_4770_"/>
      <sheetName val="_Recovered_SheetName_4771_"/>
      <sheetName val="_Recovered_SheetName_4772_"/>
      <sheetName val="_Recovered_SheetName_4773_"/>
      <sheetName val="_Recovered_SheetName_4774_"/>
      <sheetName val="_Recovered_SheetName_4775_"/>
      <sheetName val="_Recovered_SheetName_4776_"/>
      <sheetName val="_Recovered_SheetName_4777_"/>
      <sheetName val="_Recovered_SheetName_4778_"/>
      <sheetName val="_Recovered_SheetName_4779_"/>
      <sheetName val="_Recovered_SheetName_4780_"/>
      <sheetName val="_Recovered_SheetName_4781_"/>
      <sheetName val="_Recovered_SheetName_4782_"/>
      <sheetName val="_Recovered_SheetName_4783_"/>
      <sheetName val="_Recovered_SheetName_4784_"/>
      <sheetName val="_Recovered_SheetName_4785_"/>
      <sheetName val="_Recovered_SheetName_4786_"/>
      <sheetName val="_Recovered_SheetName_4787_"/>
      <sheetName val="_Recovered_SheetName_4788_"/>
      <sheetName val="_Recovered_SheetName_4789_"/>
      <sheetName val="_Recovered_SheetName_4790_"/>
      <sheetName val="_Recovered_SheetName_4791_"/>
      <sheetName val="_Recovered_SheetName_4792_"/>
      <sheetName val="_Recovered_SheetName_4793_"/>
      <sheetName val="_Recovered_SheetName_4794_"/>
      <sheetName val="_Recovered_SheetName_4795_"/>
      <sheetName val="_Recovered_SheetName_4796_"/>
      <sheetName val="_Recovered_SheetName_4797_"/>
      <sheetName val="_Recovered_SheetName_4798_"/>
      <sheetName val="_Recovered_SheetName_4799_"/>
      <sheetName val="_Recovered_SheetName_4800_"/>
      <sheetName val="_Recovered_SheetName_4801_"/>
      <sheetName val="_Recovered_SheetName_4802_"/>
      <sheetName val="_Recovered_SheetName_4803_"/>
      <sheetName val="_Recovered_SheetName_4804_"/>
      <sheetName val="_Recovered_SheetName_4805_"/>
      <sheetName val="_Recovered_SheetName_4806_"/>
      <sheetName val="_Recovered_SheetName_4807_"/>
      <sheetName val="_Recovered_SheetName_4808_"/>
      <sheetName val="_Recovered_SheetName_4809_"/>
      <sheetName val="_Recovered_SheetName_4810_"/>
      <sheetName val="_Recovered_SheetName_4811_"/>
      <sheetName val="_Recovered_SheetName_4812_"/>
      <sheetName val="_Recovered_SheetName_4813_"/>
      <sheetName val="_Recovered_SheetName_4814_"/>
      <sheetName val="_Recovered_SheetName_4815_"/>
      <sheetName val="_Recovered_SheetName_4816_"/>
      <sheetName val="_Recovered_SheetName_4817_"/>
      <sheetName val="_Recovered_SheetName_4818_"/>
      <sheetName val="_Recovered_SheetName_4819_"/>
      <sheetName val="_Recovered_SheetName_4820_"/>
      <sheetName val="_Recovered_SheetName_4821_"/>
      <sheetName val="_Recovered_SheetName_4822_"/>
      <sheetName val="_Recovered_SheetName_4823_"/>
      <sheetName val="_Recovered_SheetName_4824_"/>
      <sheetName val="_Recovered_SheetName_4825_"/>
      <sheetName val="_Recovered_SheetName_4826_"/>
      <sheetName val="_Recovered_SheetName_4827_"/>
      <sheetName val="_Recovered_SheetName_4828_"/>
      <sheetName val="_Recovered_SheetName_4829_"/>
      <sheetName val="_Recovered_SheetName_4830_"/>
      <sheetName val="_Recovered_SheetName_4831_"/>
      <sheetName val="_Recovered_SheetName_4832_"/>
      <sheetName val="_Recovered_SheetName_4833_"/>
      <sheetName val="_Recovered_SheetName_4834_"/>
      <sheetName val="_Recovered_SheetName_4835_"/>
      <sheetName val="_Recovered_SheetName_4836_"/>
      <sheetName val="_Recovered_SheetName_4837_"/>
      <sheetName val="_Recovered_SheetName_4838_"/>
      <sheetName val="_Recovered_SheetName_4839_"/>
      <sheetName val="_Recovered_SheetName_4840_"/>
      <sheetName val="_Recovered_SheetName_4841_"/>
      <sheetName val="_Recovered_SheetName_4842_"/>
      <sheetName val="_Recovered_SheetName_4843_"/>
      <sheetName val="_Recovered_SheetName_4844_"/>
      <sheetName val="_Recovered_SheetName_4845_"/>
      <sheetName val="_Recovered_SheetName_4846_"/>
      <sheetName val="_Recovered_SheetName_4847_"/>
      <sheetName val="_Recovered_SheetName_4848_"/>
      <sheetName val="_Recovered_SheetName_4849_"/>
      <sheetName val="_Recovered_SheetName_4850_"/>
      <sheetName val="_Recovered_SheetName_4851_"/>
      <sheetName val="_Recovered_SheetName_4852_"/>
      <sheetName val="_Recovered_SheetName_4853_"/>
      <sheetName val="_Recovered_SheetName_4854_"/>
      <sheetName val="_Recovered_SheetName_4855_"/>
      <sheetName val="_Recovered_SheetName_4856_"/>
      <sheetName val="_Recovered_SheetName_4857_"/>
      <sheetName val="_Recovered_SheetName_4858_"/>
      <sheetName val="_Recovered_SheetName_4859_"/>
      <sheetName val="_Recovered_SheetName_4860_"/>
      <sheetName val="_Recovered_SheetName_4861_"/>
      <sheetName val="_Recovered_SheetName_4862_"/>
      <sheetName val="_Recovered_SheetName_4863_"/>
      <sheetName val="_Recovered_SheetName_4864_"/>
      <sheetName val="_Recovered_SheetName_4865_"/>
      <sheetName val="_Recovered_SheetName_4866_"/>
      <sheetName val="_Recovered_SheetName_4867_"/>
      <sheetName val="_Recovered_SheetName_4868_"/>
      <sheetName val="_Recovered_SheetName_4869_"/>
      <sheetName val="_Recovered_SheetName_4870_"/>
      <sheetName val="_Recovered_SheetName_4871_"/>
      <sheetName val="_Recovered_SheetName_4872_"/>
      <sheetName val="_Recovered_SheetName_4873_"/>
      <sheetName val="_Recovered_SheetName_4874_"/>
      <sheetName val="_Recovered_SheetName_4875_"/>
      <sheetName val="_Recovered_SheetName_4876_"/>
      <sheetName val="_Recovered_SheetName_4877_"/>
      <sheetName val="_Recovered_SheetName_4878_"/>
      <sheetName val="_Recovered_SheetName_4879_"/>
      <sheetName val="_Recovered_SheetName_4880_"/>
      <sheetName val="_Recovered_SheetName_4881_"/>
      <sheetName val="_Recovered_SheetName_4882_"/>
      <sheetName val="_Recovered_SheetName_4883_"/>
      <sheetName val="_Recovered_SheetName_4884_"/>
      <sheetName val="_Recovered_SheetName_4885_"/>
      <sheetName val="_Recovered_SheetName_4886_"/>
      <sheetName val="_Recovered_SheetName_4887_"/>
      <sheetName val="_Recovered_SheetName_4888_"/>
      <sheetName val="_Recovered_SheetName_4889_"/>
      <sheetName val="_Recovered_SheetName_4890_"/>
      <sheetName val="_Recovered_SheetName_4891_"/>
      <sheetName val="_Recovered_SheetName_4892_"/>
      <sheetName val="_Recovered_SheetName_4893_"/>
      <sheetName val="_Recovered_SheetName_4894_"/>
      <sheetName val="_Recovered_SheetName_4895_"/>
      <sheetName val="_Recovered_SheetName_4896_"/>
      <sheetName val="_Recovered_SheetName_4897_"/>
      <sheetName val="_Recovered_SheetName_4898_"/>
      <sheetName val="_Recovered_SheetName_4899_"/>
      <sheetName val="_Recovered_SheetName_4900_"/>
      <sheetName val="_Recovered_SheetName_4901_"/>
      <sheetName val="_Recovered_SheetName_4902_"/>
      <sheetName val="_Recovered_SheetName_4903_"/>
      <sheetName val="_Recovered_SheetName_4904_"/>
      <sheetName val="_Recovered_SheetName_4905_"/>
      <sheetName val="_Recovered_SheetName_4906_"/>
      <sheetName val="_Recovered_SheetName_4907_"/>
      <sheetName val="_Recovered_SheetName_4908_"/>
      <sheetName val="_Recovered_SheetName_4909_"/>
      <sheetName val="_Recovered_SheetName_4910_"/>
      <sheetName val="_Recovered_SheetName_4911_"/>
      <sheetName val="_Recovered_SheetName_4912_"/>
      <sheetName val="_Recovered_SheetName_4913_"/>
      <sheetName val="_Recovered_SheetName_4914_"/>
      <sheetName val="_Recovered_SheetName_4915_"/>
      <sheetName val="_Recovered_SheetName_4916_"/>
      <sheetName val="_Recovered_SheetName_4917_"/>
      <sheetName val="_Recovered_SheetName_4918_"/>
      <sheetName val="_Recovered_SheetName_4919_"/>
      <sheetName val="_Recovered_SheetName_4920_"/>
      <sheetName val="_Recovered_SheetName_4921_"/>
      <sheetName val="_Recovered_SheetName_4922_"/>
      <sheetName val="_Recovered_SheetName_4923_"/>
      <sheetName val="_Recovered_SheetName_4924_"/>
      <sheetName val="_Recovered_SheetName_4925_"/>
      <sheetName val="_Recovered_SheetName_4926_"/>
      <sheetName val="_Recovered_SheetName_4927_"/>
      <sheetName val="_Recovered_SheetName_4928_"/>
      <sheetName val="_Recovered_SheetName_4929_"/>
      <sheetName val="_Recovered_SheetName_4930_"/>
      <sheetName val="_Recovered_SheetName_4931_"/>
      <sheetName val="_Recovered_SheetName_4932_"/>
      <sheetName val="_Recovered_SheetName_4933_"/>
      <sheetName val="_Recovered_SheetName_4934_"/>
      <sheetName val="_Recovered_SheetName_4935_"/>
      <sheetName val="_Recovered_SheetName_4936_"/>
      <sheetName val="_Recovered_SheetName_4937_"/>
      <sheetName val="_Recovered_SheetName_4938_"/>
      <sheetName val="_Recovered_SheetName_4939_"/>
      <sheetName val="_Recovered_SheetName_4940_"/>
      <sheetName val="_Recovered_SheetName_4941_"/>
      <sheetName val="_Recovered_SheetName_4942_"/>
      <sheetName val="_Recovered_SheetName_4943_"/>
      <sheetName val="_Recovered_SheetName_4944_"/>
      <sheetName val="_Recovered_SheetName_4945_"/>
      <sheetName val="_Recovered_SheetName_4946_"/>
      <sheetName val="_Recovered_SheetName_4947_"/>
      <sheetName val="_Recovered_SheetName_4948_"/>
      <sheetName val="_Recovered_SheetName_4949_"/>
      <sheetName val="_Recovered_SheetName_4950_"/>
      <sheetName val="_Recovered_SheetName_4951_"/>
      <sheetName val="_Recovered_SheetName_4952_"/>
      <sheetName val="_Recovered_SheetName_4953_"/>
      <sheetName val="_Recovered_SheetName_4954_"/>
      <sheetName val="_Recovered_SheetName_4955_"/>
      <sheetName val="_Recovered_SheetName_4956_"/>
      <sheetName val="_Recovered_SheetName_4957_"/>
      <sheetName val="_Recovered_SheetName_4958_"/>
      <sheetName val="_Recovered_SheetName_4959_"/>
      <sheetName val="_Recovered_SheetName_4960_"/>
      <sheetName val="_Recovered_SheetName_4961_"/>
      <sheetName val="_Recovered_SheetName_4962_"/>
      <sheetName val="_Recovered_SheetName_4963_"/>
      <sheetName val="_Recovered_SheetName_4964_"/>
      <sheetName val="_Recovered_SheetName_4965_"/>
      <sheetName val="_Recovered_SheetName_4966_"/>
      <sheetName val="_Recovered_SheetName_4967_"/>
      <sheetName val="_Recovered_SheetName_4968_"/>
      <sheetName val="_Recovered_SheetName_4969_"/>
      <sheetName val="_Recovered_SheetName_4970_"/>
      <sheetName val="_Recovered_SheetName_4971_"/>
      <sheetName val="_Recovered_SheetName_4972_"/>
      <sheetName val="_Recovered_SheetName_4973_"/>
      <sheetName val="_Recovered_SheetName_4974_"/>
      <sheetName val="_Recovered_SheetName_4975_"/>
      <sheetName val="_Recovered_SheetName_4976_"/>
      <sheetName val="_Recovered_SheetName_4977_"/>
      <sheetName val="_Recovered_SheetName_4978_"/>
      <sheetName val="_Recovered_SheetName_4979_"/>
      <sheetName val="_Recovered_SheetName_4980_"/>
      <sheetName val="_Recovered_SheetName_4981_"/>
      <sheetName val="_Recovered_SheetName_4982_"/>
      <sheetName val="_Recovered_SheetName_4983_"/>
      <sheetName val="_Recovered_SheetName_4984_"/>
      <sheetName val="_Recovered_SheetName_4985_"/>
      <sheetName val="_Recovered_SheetName_4986_"/>
      <sheetName val="_Recovered_SheetName_4987_"/>
      <sheetName val="_Recovered_SheetName_4988_"/>
      <sheetName val="_Recovered_SheetName_4989_"/>
      <sheetName val="_Recovered_SheetName_4990_"/>
      <sheetName val="_Recovered_SheetName_4991_"/>
      <sheetName val="_Recovered_SheetName_4992_"/>
      <sheetName val="_Recovered_SheetName_4993_"/>
      <sheetName val="_Recovered_SheetName_4994_"/>
      <sheetName val="_Recovered_SheetName_4995_"/>
      <sheetName val="_Recovered_SheetName_4996_"/>
      <sheetName val="_Recovered_SheetName_4997_"/>
      <sheetName val="_Recovered_SheetName_4998_"/>
      <sheetName val="_Recovered_SheetName_4999_"/>
      <sheetName val="_Recovered_SheetName_5000_"/>
      <sheetName val="_Recovered_SheetName_5001_"/>
      <sheetName val="_Recovered_SheetName_5002_"/>
      <sheetName val="_Recovered_SheetName_5003_"/>
      <sheetName val="_Recovered_SheetName_5004_"/>
      <sheetName val="_Recovered_SheetName_5005_"/>
      <sheetName val="_Recovered_SheetName_5006_"/>
      <sheetName val="_Recovered_SheetName_5007_"/>
      <sheetName val="_Recovered_SheetName_5008_"/>
      <sheetName val="_Recovered_SheetName_5009_"/>
      <sheetName val="_Recovered_SheetName_5010_"/>
      <sheetName val="_Recovered_SheetName_5011_"/>
      <sheetName val="_Recovered_SheetName_5012_"/>
      <sheetName val="_Recovered_SheetName_5013_"/>
      <sheetName val="_Recovered_SheetName_5014_"/>
      <sheetName val="_Recovered_SheetName_5015_"/>
      <sheetName val="_Recovered_SheetName_5016_"/>
      <sheetName val="_Recovered_SheetName_5017_"/>
      <sheetName val="_Recovered_SheetName_5018_"/>
      <sheetName val="_Recovered_SheetName_5019_"/>
      <sheetName val="_Recovered_SheetName_5020_"/>
      <sheetName val="_Recovered_SheetName_5021_"/>
      <sheetName val="_Recovered_SheetName_5022_"/>
      <sheetName val="_Recovered_SheetName_5023_"/>
      <sheetName val="_Recovered_SheetName_5024_"/>
      <sheetName val="_Recovered_SheetName_5025_"/>
      <sheetName val="_Recovered_SheetName_5026_"/>
      <sheetName val="_Recovered_SheetName_5027_"/>
      <sheetName val="_Recovered_SheetName_5028_"/>
      <sheetName val="_Recovered_SheetName_5029_"/>
      <sheetName val="_Recovered_SheetName_5030_"/>
      <sheetName val="_Recovered_SheetName_5031_"/>
      <sheetName val="_Recovered_SheetName_5032_"/>
      <sheetName val="_Recovered_SheetName_5033_"/>
      <sheetName val="_Recovered_SheetName_5034_"/>
      <sheetName val="_Recovered_SheetName_5035_"/>
      <sheetName val="_Recovered_SheetName_5036_"/>
      <sheetName val="_Recovered_SheetName_5037_"/>
      <sheetName val="_Recovered_SheetName_5038_"/>
      <sheetName val="_Recovered_SheetName_5039_"/>
      <sheetName val="_Recovered_SheetName_5040_"/>
      <sheetName val="_Recovered_SheetName_5041_"/>
      <sheetName val="_Recovered_SheetName_5042_"/>
      <sheetName val="_Recovered_SheetName_5043_"/>
      <sheetName val="_Recovered_SheetName_5044_"/>
      <sheetName val="_Recovered_SheetName_5045_"/>
      <sheetName val="_Recovered_SheetName_5046_"/>
      <sheetName val="_Recovered_SheetName_5047_"/>
      <sheetName val="_Recovered_SheetName_5048_"/>
      <sheetName val="_Recovered_SheetName_5049_"/>
      <sheetName val="_Recovered_SheetName_5050_"/>
      <sheetName val="_Recovered_SheetName_5051_"/>
      <sheetName val="_Recovered_SheetName_5052_"/>
      <sheetName val="_Recovered_SheetName_5053_"/>
      <sheetName val="_Recovered_SheetName_5054_"/>
      <sheetName val="_Recovered_SheetName_5055_"/>
      <sheetName val="_Recovered_SheetName_5056_"/>
      <sheetName val="_Recovered_SheetName_5057_"/>
      <sheetName val="_Recovered_SheetName_5058_"/>
      <sheetName val="_Recovered_SheetName_5059_"/>
      <sheetName val="_Recovered_SheetName_5060_"/>
      <sheetName val="_Recovered_SheetName_5061_"/>
      <sheetName val="_Recovered_SheetName_5062_"/>
      <sheetName val="_Recovered_SheetName_5063_"/>
      <sheetName val="_Recovered_SheetName_5064_"/>
      <sheetName val="_Recovered_SheetName_5065_"/>
      <sheetName val="_Recovered_SheetName_5066_"/>
      <sheetName val="_Recovered_SheetName_5067_"/>
      <sheetName val="_Recovered_SheetName_5068_"/>
      <sheetName val="_Recovered_SheetName_5069_"/>
      <sheetName val="_Recovered_SheetName_5070_"/>
      <sheetName val="_Recovered_SheetName_5071_"/>
      <sheetName val="_Recovered_SheetName_5072_"/>
      <sheetName val="_Recovered_SheetName_5073_"/>
      <sheetName val="_Recovered_SheetName_5074_"/>
      <sheetName val="_Recovered_SheetName_5075_"/>
      <sheetName val="_Recovered_SheetName_5076_"/>
      <sheetName val="_Recovered_SheetName_5077_"/>
      <sheetName val="_Recovered_SheetName_5078_"/>
      <sheetName val="_Recovered_SheetName_5079_"/>
      <sheetName val="_Recovered_SheetName_5080_"/>
      <sheetName val="_Recovered_SheetName_5081_"/>
      <sheetName val="_Recovered_SheetName_5082_"/>
      <sheetName val="_Recovered_SheetName_5083_"/>
      <sheetName val="_Recovered_SheetName_5084_"/>
      <sheetName val="_Recovered_SheetName_5085_"/>
      <sheetName val="_Recovered_SheetName_5086_"/>
      <sheetName val="_Recovered_SheetName_5087_"/>
      <sheetName val="_Recovered_SheetName_5088_"/>
      <sheetName val="_Recovered_SheetName_5089_"/>
      <sheetName val="_Recovered_SheetName_5090_"/>
      <sheetName val="_Recovered_SheetName_5091_"/>
      <sheetName val="_Recovered_SheetName_5092_"/>
      <sheetName val="_Recovered_SheetName_5093_"/>
      <sheetName val="_Recovered_SheetName_5094_"/>
      <sheetName val="_Recovered_SheetName_5095_"/>
      <sheetName val="_Recovered_SheetName_5096_"/>
      <sheetName val="_Recovered_SheetName_5097_"/>
      <sheetName val="_Recovered_SheetName_5098_"/>
      <sheetName val="_Recovered_SheetName_5099_"/>
      <sheetName val="_Recovered_SheetName_5100_"/>
      <sheetName val="_Recovered_SheetName_5101_"/>
      <sheetName val="_Recovered_SheetName_5102_"/>
      <sheetName val="_Recovered_SheetName_5103_"/>
      <sheetName val="_Recovered_SheetName_5104_"/>
      <sheetName val="_Recovered_SheetName_5105_"/>
      <sheetName val="_Recovered_SheetName_5106_"/>
      <sheetName val="_Recovered_SheetName_5107_"/>
      <sheetName val="_Recovered_SheetName_5108_"/>
      <sheetName val="_Recovered_SheetName_5109_"/>
      <sheetName val="_Recovered_SheetName_5110_"/>
      <sheetName val="_Recovered_SheetName_5111_"/>
      <sheetName val="_Recovered_SheetName_5112_"/>
      <sheetName val="_Recovered_SheetName_5113_"/>
      <sheetName val="_Recovered_SheetName_5114_"/>
      <sheetName val="_Recovered_SheetName_5115_"/>
      <sheetName val="_Recovered_SheetName_5116_"/>
      <sheetName val="_Recovered_SheetName_5117_"/>
      <sheetName val="_Recovered_SheetName_5118_"/>
      <sheetName val="_Recovered_SheetName_5119_"/>
      <sheetName val="_Recovered_SheetName_5120_"/>
      <sheetName val="_Recovered_SheetName_5121_"/>
      <sheetName val="_Recovered_SheetName_5122_"/>
      <sheetName val="_Recovered_SheetName_5123_"/>
      <sheetName val="_Recovered_SheetName_5124_"/>
      <sheetName val="_Recovered_SheetName_5125_"/>
      <sheetName val="_Recovered_SheetName_5126_"/>
      <sheetName val="_Recovered_SheetName_5127_"/>
      <sheetName val="_Recovered_SheetName_5128_"/>
      <sheetName val="_Recovered_SheetName_5129_"/>
      <sheetName val="_Recovered_SheetName_5130_"/>
      <sheetName val="_Recovered_SheetName_5131_"/>
      <sheetName val="_Recovered_SheetName_5132_"/>
      <sheetName val="_Recovered_SheetName_5133_"/>
      <sheetName val="_Recovered_SheetName_5134_"/>
      <sheetName val="_Recovered_SheetName_5135_"/>
      <sheetName val="_Recovered_SheetName_5136_"/>
      <sheetName val="_Recovered_SheetName_5137_"/>
      <sheetName val="_Recovered_SheetName_5138_"/>
      <sheetName val="_Recovered_SheetName_5139_"/>
      <sheetName val="_Recovered_SheetName_5140_"/>
      <sheetName val="_Recovered_SheetName_5141_"/>
      <sheetName val="_Recovered_SheetName_5142_"/>
      <sheetName val="_Recovered_SheetName_5143_"/>
      <sheetName val="_Recovered_SheetName_5144_"/>
      <sheetName val="_Recovered_SheetName_5145_"/>
      <sheetName val="_Recovered_SheetName_5146_"/>
      <sheetName val="_Recovered_SheetName_5147_"/>
      <sheetName val="_Recovered_SheetName_5148_"/>
      <sheetName val="_Recovered_SheetName_5149_"/>
      <sheetName val="_Recovered_SheetName_5150_"/>
      <sheetName val="_Recovered_SheetName_5151_"/>
      <sheetName val="_Recovered_SheetName_5152_"/>
      <sheetName val="_Recovered_SheetName_5153_"/>
      <sheetName val="_Recovered_SheetName_5154_"/>
      <sheetName val="_Recovered_SheetName_5155_"/>
      <sheetName val="_Recovered_SheetName_5156_"/>
      <sheetName val="_Recovered_SheetName_5157_"/>
      <sheetName val="_Recovered_SheetName_5158_"/>
      <sheetName val="_Recovered_SheetName_5159_"/>
      <sheetName val="_Recovered_SheetName_5160_"/>
      <sheetName val="_Recovered_SheetName_5161_"/>
      <sheetName val="_Recovered_SheetName_5162_"/>
      <sheetName val="_Recovered_SheetName_5163_"/>
      <sheetName val="_Recovered_SheetName_5164_"/>
      <sheetName val="_Recovered_SheetName_5165_"/>
      <sheetName val="_Recovered_SheetName_5166_"/>
      <sheetName val="_Recovered_SheetName_5167_"/>
      <sheetName val="_Recovered_SheetName_5168_"/>
      <sheetName val="_Recovered_SheetName_5169_"/>
      <sheetName val="_Recovered_SheetName_5170_"/>
      <sheetName val="_Recovered_SheetName_5171_"/>
      <sheetName val="_Recovered_SheetName_5172_"/>
      <sheetName val="_Recovered_SheetName_5173_"/>
      <sheetName val="_Recovered_SheetName_5174_"/>
      <sheetName val="_Recovered_SheetName_5175_"/>
      <sheetName val="_Recovered_SheetName_5176_"/>
      <sheetName val="_Recovered_SheetName_5177_"/>
      <sheetName val="_Recovered_SheetName_5178_"/>
      <sheetName val="_Recovered_SheetName_5179_"/>
      <sheetName val="_Recovered_SheetName_5180_"/>
      <sheetName val="_Recovered_SheetName_5181_"/>
      <sheetName val="_Recovered_SheetName_5182_"/>
      <sheetName val="_Recovered_SheetName_5183_"/>
      <sheetName val="_Recovered_SheetName_5184_"/>
      <sheetName val="_Recovered_SheetName_5185_"/>
      <sheetName val="_Recovered_SheetName_5186_"/>
      <sheetName val="_Recovered_SheetName_5187_"/>
      <sheetName val="_Recovered_SheetName_5188_"/>
      <sheetName val="_Recovered_SheetName_5189_"/>
      <sheetName val="_Recovered_SheetName_5190_"/>
      <sheetName val="_Recovered_SheetName_5191_"/>
      <sheetName val="_Recovered_SheetName_5192_"/>
      <sheetName val="_Recovered_SheetName_5193_"/>
      <sheetName val="_Recovered_SheetName_5194_"/>
      <sheetName val="_Recovered_SheetName_5195_"/>
      <sheetName val="_Recovered_SheetName_5196_"/>
      <sheetName val="_Recovered_SheetName_5197_"/>
      <sheetName val="_Recovered_SheetName_5198_"/>
      <sheetName val="_Recovered_SheetName_5199_"/>
      <sheetName val="_Recovered_SheetName_5200_"/>
      <sheetName val="_Recovered_SheetName_5201_"/>
      <sheetName val="_Recovered_SheetName_5202_"/>
      <sheetName val="_Recovered_SheetName_5203_"/>
      <sheetName val="_Recovered_SheetName_5204_"/>
      <sheetName val="_Recovered_SheetName_5205_"/>
      <sheetName val="_Recovered_SheetName_5206_"/>
      <sheetName val="_Recovered_SheetName_5207_"/>
      <sheetName val="_Recovered_SheetName_5208_"/>
      <sheetName val="_Recovered_SheetName_5209_"/>
      <sheetName val="_Recovered_SheetName_5210_"/>
      <sheetName val="_Recovered_SheetName_5211_"/>
      <sheetName val="_Recovered_SheetName_5212_"/>
      <sheetName val="_Recovered_SheetName_5213_"/>
      <sheetName val="_Recovered_SheetName_5214_"/>
      <sheetName val="_Recovered_SheetName_5215_"/>
      <sheetName val="_Recovered_SheetName_5216_"/>
      <sheetName val="_Recovered_SheetName_5217_"/>
      <sheetName val="_Recovered_SheetName_5218_"/>
      <sheetName val="_Recovered_SheetName_5219_"/>
      <sheetName val="_Recovered_SheetName_5220_"/>
      <sheetName val="_Recovered_SheetName_5221_"/>
      <sheetName val="_Recovered_SheetName_5222_"/>
      <sheetName val="_Recovered_SheetName_5223_"/>
      <sheetName val="_Recovered_SheetName_5224_"/>
      <sheetName val="_Recovered_SheetName_5225_"/>
      <sheetName val="_Recovered_SheetName_5226_"/>
      <sheetName val="_Recovered_SheetName_5227_"/>
      <sheetName val="_Recovered_SheetName_5228_"/>
      <sheetName val="_Recovered_SheetName_5229_"/>
      <sheetName val="_Recovered_SheetName_5230_"/>
      <sheetName val="_Recovered_SheetName_5231_"/>
      <sheetName val="_Recovered_SheetName_5232_"/>
      <sheetName val="_Recovered_SheetName_5233_"/>
      <sheetName val="_Recovered_SheetName_5234_"/>
      <sheetName val="_Recovered_SheetName_5235_"/>
      <sheetName val="_Recovered_SheetName_5236_"/>
      <sheetName val="_Recovered_SheetName_5237_"/>
      <sheetName val="_Recovered_SheetName_5238_"/>
      <sheetName val="_Recovered_SheetName_5239_"/>
      <sheetName val="_Recovered_SheetName_5240_"/>
      <sheetName val="_Recovered_SheetName_5241_"/>
      <sheetName val="_Recovered_SheetName_5242_"/>
      <sheetName val="_Recovered_SheetName_5243_"/>
      <sheetName val="_Recovered_SheetName_5244_"/>
      <sheetName val="_Recovered_SheetName_5245_"/>
      <sheetName val="_Recovered_SheetName_5246_"/>
      <sheetName val="_Recovered_SheetName_5247_"/>
      <sheetName val="_Recovered_SheetName_5248_"/>
      <sheetName val="_Recovered_SheetName_5249_"/>
      <sheetName val="_Recovered_SheetName_5250_"/>
      <sheetName val="_Recovered_SheetName_5251_"/>
      <sheetName val="_Recovered_SheetName_5252_"/>
      <sheetName val="_Recovered_SheetName_5253_"/>
      <sheetName val="_Recovered_SheetName_5254_"/>
      <sheetName val="_Recovered_SheetName_5255_"/>
      <sheetName val="_Recovered_SheetName_5256_"/>
      <sheetName val="_Recovered_SheetName_5257_"/>
      <sheetName val="_Recovered_SheetName_5258_"/>
      <sheetName val="_Recovered_SheetName_5259_"/>
      <sheetName val="_Recovered_SheetName_5260_"/>
      <sheetName val="_Recovered_SheetName_5261_"/>
      <sheetName val="_Recovered_SheetName_5262_"/>
      <sheetName val="_Recovered_SheetName_5263_"/>
      <sheetName val="_Recovered_SheetName_5264_"/>
      <sheetName val="_Recovered_SheetName_5265_"/>
      <sheetName val="_Recovered_SheetName_5266_"/>
      <sheetName val="_Recovered_SheetName_5267_"/>
      <sheetName val="_Recovered_SheetName_5268_"/>
      <sheetName val="_Recovered_SheetName_5269_"/>
      <sheetName val="_Recovered_SheetName_5270_"/>
      <sheetName val="_Recovered_SheetName_5271_"/>
      <sheetName val="_Recovered_SheetName_5272_"/>
      <sheetName val="_Recovered_SheetName_5273_"/>
      <sheetName val="_Recovered_SheetName_5274_"/>
      <sheetName val="_Recovered_SheetName_5275_"/>
      <sheetName val="_Recovered_SheetName_5276_"/>
      <sheetName val="_Recovered_SheetName_5277_"/>
      <sheetName val="_Recovered_SheetName_5278_"/>
      <sheetName val="_Recovered_SheetName_5279_"/>
      <sheetName val="_Recovered_SheetName_5280_"/>
      <sheetName val="_Recovered_SheetName_5281_"/>
      <sheetName val="_Recovered_SheetName_5282_"/>
      <sheetName val="_Recovered_SheetName_5283_"/>
      <sheetName val="_Recovered_SheetName_5284_"/>
      <sheetName val="_Recovered_SheetName_5285_"/>
      <sheetName val="_Recovered_SheetName_5286_"/>
      <sheetName val="_Recovered_SheetName_5287_"/>
      <sheetName val="_Recovered_SheetName_5288_"/>
      <sheetName val="_Recovered_SheetName_5289_"/>
      <sheetName val="_Recovered_SheetName_5290_"/>
      <sheetName val="_Recovered_SheetName_5291_"/>
      <sheetName val="_Recovered_SheetName_5292_"/>
      <sheetName val="_Recovered_SheetName_5293_"/>
      <sheetName val="_Recovered_SheetName_5294_"/>
      <sheetName val="_Recovered_SheetName_5295_"/>
      <sheetName val="_Recovered_SheetName_5296_"/>
      <sheetName val="_Recovered_SheetName_5297_"/>
      <sheetName val="_Recovered_SheetName_5298_"/>
      <sheetName val="_Recovered_SheetName_5299_"/>
      <sheetName val="_Recovered_SheetName_5300_"/>
      <sheetName val="_Recovered_SheetName_5301_"/>
      <sheetName val="_Recovered_SheetName_5302_"/>
      <sheetName val="_Recovered_SheetName_5303_"/>
      <sheetName val="_Recovered_SheetName_5304_"/>
      <sheetName val="_Recovered_SheetName_5305_"/>
      <sheetName val="_Recovered_SheetName_5306_"/>
      <sheetName val="_Recovered_SheetName_5307_"/>
      <sheetName val="_Recovered_SheetName_5308_"/>
      <sheetName val="_Recovered_SheetName_5309_"/>
      <sheetName val="_Recovered_SheetName_5310_"/>
      <sheetName val="_Recovered_SheetName_5311_"/>
      <sheetName val="_Recovered_SheetName_5312_"/>
      <sheetName val="_Recovered_SheetName_5313_"/>
      <sheetName val="_Recovered_SheetName_5314_"/>
      <sheetName val="_Recovered_SheetName_5315_"/>
      <sheetName val="_Recovered_SheetName_5316_"/>
      <sheetName val="_Recovered_SheetName_5317_"/>
      <sheetName val="_Recovered_SheetName_5318_"/>
      <sheetName val="_Recovered_SheetName_5319_"/>
      <sheetName val="_Recovered_SheetName_5320_"/>
      <sheetName val="_Recovered_SheetName_5321_"/>
      <sheetName val="_Recovered_SheetName_5322_"/>
      <sheetName val="_Recovered_SheetName_5323_"/>
      <sheetName val="_Recovered_SheetName_5324_"/>
      <sheetName val="_Recovered_SheetName_5325_"/>
      <sheetName val="_Recovered_SheetName_5326_"/>
      <sheetName val="_Recovered_SheetName_5327_"/>
      <sheetName val="_Recovered_SheetName_5328_"/>
      <sheetName val="_Recovered_SheetName_5329_"/>
      <sheetName val="_Recovered_SheetName_5330_"/>
      <sheetName val="_Recovered_SheetName_5331_"/>
      <sheetName val="_Recovered_SheetName_5332_"/>
      <sheetName val="_Recovered_SheetName_5333_"/>
      <sheetName val="_Recovered_SheetName_5334_"/>
      <sheetName val="_Recovered_SheetName_5335_"/>
      <sheetName val="_Recovered_SheetName_5336_"/>
      <sheetName val="_Recovered_SheetName_5337_"/>
      <sheetName val="_Recovered_SheetName_5338_"/>
      <sheetName val="_Recovered_SheetName_5339_"/>
      <sheetName val="_Recovered_SheetName_5340_"/>
      <sheetName val="_Recovered_SheetName_5341_"/>
      <sheetName val="_Recovered_SheetName_5342_"/>
      <sheetName val="Schd 8 Input"/>
      <sheetName val="Emp &amp; Trng"/>
      <sheetName val="SANJAY_JENE120"/>
      <sheetName val="sujay_fagchi20"/>
      <sheetName val="RCC-Rates"/>
      <sheetName val="Rate analysis- BOQ 1 "/>
      <sheetName val="p_m"/>
      <sheetName val="dummy2"/>
      <sheetName val="SCHEDULE"/>
      <sheetName val="beam-reinft-machine rm"/>
      <sheetName val="TB"/>
      <sheetName val="입찰내역 발주처 양식"/>
      <sheetName val="detail'02"/>
      <sheetName val="CASHFLOWS"/>
      <sheetName val="MFG"/>
      <sheetName val="Contract Status"/>
      <sheetName val="Budget"/>
      <sheetName val="Door"/>
      <sheetName val="_Spt-BH.xls__Spt-BH.xls_B@__x00"/>
      <sheetName val="_Spt-BH.xls__Spt-BH.xls_B@___x0"/>
      <sheetName val="_Spt-BH.xls_B@__x005f_x0000__x0"/>
      <sheetName val="_Spt-BH.xls_B@__x0000__x0004_@_"/>
      <sheetName val="_Spt-BH.xls_B@___x0004_@_____$_"/>
      <sheetName val="_Spt-BH.xls_B@_@__$"/>
      <sheetName val="_Spt-BH.xls_B@__@_____$__"/>
      <sheetName val="_Spt-BH.xls_B@___x0004_@___$_"/>
      <sheetName val="_Spt-BH.xls_B@__@___$_"/>
      <sheetName val="_Spt-BH.xls__Spt-BH.xls_B@_@__$"/>
      <sheetName val="Sales"/>
      <sheetName val="Internet"/>
      <sheetName val="SC Cost FEB 03"/>
      <sheetName val="MG"/>
      <sheetName val="Schedule(4)"/>
      <sheetName val="B@[_x0000__x0004_@_x0000__x0000"/>
      <sheetName val="B@[_x005f_x0000__x005f_x0004_@_"/>
      <sheetName val="PPA Summary"/>
      <sheetName val="Bill No 2 to 8 (Rev)"/>
      <sheetName val="20th Office"/>
      <sheetName val="[Spt-BH.xls][Spt-BH.xls]B___238"/>
      <sheetName val="[Spt-BH.xls][Spt-BH.xls]_Spt_56"/>
      <sheetName val="[Spt-BH.xls][Spt-BH.xls]B___244"/>
      <sheetName val="[Spt-BH.xls][Spt-BH.xls]B___245"/>
      <sheetName val="[Spt-BH.xls][Spt-BH.xls]B___246"/>
      <sheetName val="[Spt-BH.xls][Spt-BH.xls]_Spt_59"/>
      <sheetName val="[Spt-BH.xls][Spt-BH.xls]B___247"/>
      <sheetName val="[Spt-BH.xls][Spt-BH.xls]B___248"/>
      <sheetName val="[Spt-BH.xls][Spt-BH.xls]_Spt_58"/>
      <sheetName val="[Spt-BH.xls][Spt-BH.xls]B___239"/>
      <sheetName val="[Spt-BH.xls][Spt-BH.xls]B___240"/>
      <sheetName val="[Spt-BH.xls][Spt-BH.xls]B___241"/>
      <sheetName val="[Spt-BH.xls][Spt-BH.xls]B___242"/>
      <sheetName val="[Spt-BH.xls][Spt-BH.xls]B___243"/>
      <sheetName val="[Spt-BH.xls][Spt-BH.xls]_Spt_57"/>
      <sheetName val="[Spt-BH.xls][Spt-BH.xls]_Spt_61"/>
      <sheetName val="[Spt-BH.xls][Spt-BH.xls]_Spt_60"/>
      <sheetName val="[Spt-BH.xls][Spt-BH.xls]B___249"/>
      <sheetName val="[Spt-BH.xls][Spt-BH.xls]B___250"/>
      <sheetName val="[Spt-BH.xls][Spt-BH.xls]_Spt_64"/>
      <sheetName val="[Spt-BH.xls][Spt-BH.xls]B___251"/>
      <sheetName val="[Spt-BH.xls][Spt-BH.xls]B___252"/>
      <sheetName val="[Spt-BH.xls][Spt-BH.xls]B___253"/>
      <sheetName val="[Spt-BH.xls][Spt-BH.xls]_Spt_63"/>
      <sheetName val="[Spt-BH.xls][Spt-BH.xls]B___254"/>
      <sheetName val="[Spt-BH.xls][Spt-BH.xls]B___261"/>
      <sheetName val="[Spt-BH.xls][Spt-BH.xls]B___262"/>
      <sheetName val="[Spt-BH.xls][Spt-BH.xls]_Spt_66"/>
      <sheetName val="[Spt-BH.xls][Spt-BH.xls]B___263"/>
      <sheetName val="[Spt-BH.xls][Spt-BH.xls]B___264"/>
      <sheetName val="[Spt-BH.xls][Spt-BH.xls]B___265"/>
      <sheetName val="[Spt-BH.xls][Spt-BH.xls]B___255"/>
      <sheetName val="[Spt-BH.xls][Spt-BH.xls]B___256"/>
      <sheetName val="[Spt-BH.xls][Spt-BH.xls]_Spt_65"/>
      <sheetName val="[Spt-BH.xls][Spt-BH.xls]B___257"/>
      <sheetName val="[Spt-BH.xls][Spt-BH.xls]B___258"/>
      <sheetName val="[Spt-BH.xls][Spt-BH.xls]B___259"/>
      <sheetName val="[Spt-BH.xls][Spt-BH.xls]B___260"/>
      <sheetName val="[Spt-BH.xls][Spt-BH.xls]B___266"/>
      <sheetName val="[Spt-BH.xls][Spt-BH.xls]_Spt_68"/>
      <sheetName val="[Spt-BH.xls][Spt-BH.xls]B___273"/>
      <sheetName val="[Spt-BH.xls][Spt-BH.xls]B___274"/>
      <sheetName val="[Spt-BH.xls][Spt-BH.xls]_Spt_69"/>
      <sheetName val="[Spt-BH.xls][Spt-BH.xls]B___275"/>
      <sheetName val="[Spt-BH.xls][Spt-BH.xls]B___276"/>
      <sheetName val="[Spt-BH.xls][Spt-BH.xls]B___277"/>
      <sheetName val="[Spt-BH.xls][Spt-BH.xls]B___278"/>
      <sheetName val="[Spt-BH.xls][Spt-BH.xls]B___267"/>
      <sheetName val="[Spt-BH.xls][Spt-BH.xls]B___268"/>
      <sheetName val="[Spt-BH.xls][Spt-BH.xls]B___269"/>
      <sheetName val="[Spt-BH.xls][Spt-BH.xls]B___270"/>
      <sheetName val="[Spt-BH.xls][Spt-BH.xls]B___271"/>
      <sheetName val="[Spt-BH.xls][Spt-BH.xls]B___272"/>
      <sheetName val="[Spt-BH.xls][Spt-BH.xls]B___284"/>
      <sheetName val="[Spt-BH.xls][Spt-BH.xls]B___285"/>
      <sheetName val="[Spt-BH.xls][Spt-BH.xls]B___286"/>
      <sheetName val="[Spt-BH.xls][Spt-BH.xls]B___287"/>
      <sheetName val="[Spt-BH.xls][Spt-BH.xls]B___288"/>
      <sheetName val="[Spt-BH.xls]B____x005f_x0004_______21"/>
      <sheetName val="[Spt-BH.xls]B___x005f_x0000__x005f_x0004_21"/>
      <sheetName val="[Spt-BH.xls][Spt-BH.xls]B___313"/>
      <sheetName val="[Spt-BH.xls][Spt-BH.xls]B___314"/>
      <sheetName val="[Spt-BH.xls][Spt-BH.xls]_Spt_78"/>
      <sheetName val="[Spt-BH.xls][Spt-BH.xls]B___315"/>
      <sheetName val="[Spt-BH.xls][Spt-BH.xls]B___316"/>
      <sheetName val="[Spt-BH.xls][Spt-BH.xls]B___317"/>
      <sheetName val="[Spt-BH.xls][Spt-BH.xls]_Spt_77"/>
      <sheetName val="[Spt-BH.xls][Spt-BH.xls]B___318"/>
      <sheetName val="[Spt-BH.xls][Spt-BH.xls]B___319"/>
      <sheetName val="[Spt-BH.xls][Spt-BH.xls]B___320"/>
      <sheetName val="[Spt-BH.xls][Spt-BH.xls]_Spt_80"/>
      <sheetName val="[Spt-BH.xls][Spt-BH.xls]B___321"/>
      <sheetName val="[Spt-BH.xls][Spt-BH.xls]B___322"/>
      <sheetName val="[Spt-BH.xls][Spt-BH.xls]B___323"/>
      <sheetName val="[Spt-BH.xls][Spt-BH.xls]B___324"/>
      <sheetName val="[Spt-BH.xls][Spt-BH.xls]_Spt_81"/>
      <sheetName val="[Spt-BH.xls][Spt-BH.xls]B___325"/>
      <sheetName val="[Spt-BH.xls][Spt-BH.xls]B___326"/>
      <sheetName val="[Spt-BH.xls][Spt-BH.xls]_Spt_82"/>
      <sheetName val="[Spt-BH.xls][Spt-BH.xls]B___327"/>
      <sheetName val="[Spt-BH.xls][Spt-BH.xls]B___328"/>
      <sheetName val="[Spt-BH.xls][Spt-BH.xls]B___329"/>
      <sheetName val="[Spt-BH.xls][Spt-BH.xls]B___330"/>
      <sheetName val="[Spt-BH.xls][Spt-BH.xls]B___331"/>
      <sheetName val="[Spt-BH.xls][Spt-BH.xls]B___332"/>
      <sheetName val="[Spt-BH.xls][Spt-BH.xls]_Spt_84"/>
      <sheetName val="[Spt-BH.xls][Spt-BH.xls]B___333"/>
      <sheetName val="[Spt-BH.xls][Spt-BH.xls]B___334"/>
      <sheetName val="[Spt-BH.xls][Spt-BH.xls]B___335"/>
      <sheetName val="[Spt-BH.xls]B____x005f_x0004_______23"/>
      <sheetName val="[Spt-BH.xls]B___x005f_x0000__x005f_x0004_23"/>
      <sheetName val="[Spt-BH.xls][Spt-BH.xls]B___336"/>
      <sheetName val="[Spt-BH.xls][Spt-BH.xls]B___349"/>
      <sheetName val="[Spt-BH.xls][Spt-BH.xls]B___350"/>
      <sheetName val="[Spt-BH.xls][Spt-BH.xls]_Spt_85"/>
      <sheetName val="[Spt-BH.xls][Spt-BH.xls]B___351"/>
      <sheetName val="[Spt-BH.xls][Spt-BH.xls]B___352"/>
      <sheetName val="[Spt-BH.xls][Spt-BH.xls]B___353"/>
      <sheetName val="[Spt-BH.xls][Spt-BH.xls]B___354"/>
      <sheetName val="[Spt-BH.xls]B____x005f_x0004_______24"/>
      <sheetName val="[Spt-BH.xls]B___x005f_x0000__x005f_x0004_24"/>
      <sheetName val="[Spt-BH.xls]B____x005f_x0004_______25"/>
      <sheetName val="[Spt-BH.xls]B___x005f_x0000__x005f_x0004_25"/>
      <sheetName val="[Spt-BH.xls][Spt-BH.xls]B___337"/>
      <sheetName val="[Spt-BH.xls][Spt-BH.xls]B___338"/>
      <sheetName val="[Spt-BH.xls][Spt-BH.xls]B___339"/>
      <sheetName val="[Spt-BH.xls][Spt-BH.xls]B___340"/>
      <sheetName val="[Spt-BH.xls][Spt-BH.xls]B___341"/>
      <sheetName val="[Spt-BH.xls][Spt-BH.xls]B___342"/>
      <sheetName val="[Spt-BH.xls][Spt-BH.xls]_Spt_83"/>
      <sheetName val="[Spt-BH.xls][Spt-BH.xls]B___343"/>
      <sheetName val="[Spt-BH.xls][Spt-BH.xls]B___344"/>
      <sheetName val="[Spt-BH.xls][Spt-BH.xls]B___345"/>
      <sheetName val="[Spt-BH.xls][Spt-BH.xls]B___346"/>
      <sheetName val="[Spt-BH.xls][Spt-BH.xls]B___347"/>
      <sheetName val="[Spt-BH.xls][Spt-BH.xls]B___348"/>
      <sheetName val="[Spt-BH.xls]B____x005f_x0004_______30"/>
      <sheetName val="[Spt-BH.xls]B___x005f_x0000__x005f_x0004_30"/>
      <sheetName val="[Spt-BH.xls][Spt-BH.xls]B___412"/>
      <sheetName val="B@__x005f_x005f_x005F"/>
      <sheetName val="B@__x005f_x005F_x00"/>
      <sheetName val="B@___x005f_x005F_x0"/>
      <sheetName val="B@___x005f_x0004_@_"/>
      <sheetName val="cash-flow"/>
      <sheetName val="[Spt-BH.xls][Spt-BH.xls]_Spt_89"/>
      <sheetName val="[Spt-BH.xls][Spt-BH.xls]B___373"/>
      <sheetName val="[Spt-BH.xls][Spt-BH.xls]B___374"/>
      <sheetName val="[Spt-BH.xls][Spt-BH.xls]_Spt_90"/>
      <sheetName val="[Spt-BH.xls][Spt-BH.xls]B___375"/>
      <sheetName val="[Spt-BH.xls][Spt-BH.xls]B___376"/>
      <sheetName val="[Spt-BH.xls][Spt-BH.xls]B___377"/>
      <sheetName val="[Spt-BH.xls][Spt-BH.xls]B___378"/>
      <sheetName val="[Spt-BH.xls][Spt-BH.xls]B___379"/>
      <sheetName val="[Spt-BH.xls][Spt-BH.xls]B___380"/>
      <sheetName val="[Spt-BH.xls][Spt-BH.xls]_Spt_92"/>
      <sheetName val="[Spt-BH.xls][Spt-BH.xls]B___381"/>
      <sheetName val="[Spt-BH.xls][Spt-BH.xls]B___382"/>
      <sheetName val="[Spt-BH.xls][Spt-BH.xls]B___383"/>
      <sheetName val="[Spt-BH.xls]B____x005f_x0004_______29"/>
      <sheetName val="[Spt-BH.xls]B___x005f_x0000__x005f_x0004_29"/>
      <sheetName val="[Spt-BH.xls][Spt-BH.xls]B___384"/>
      <sheetName val="[Spt-BH.xls][Spt-BH.xls]_Spt_86"/>
      <sheetName val="[Spt-BH.xls][Spt-BH.xls]B___355"/>
      <sheetName val="[Spt-BH.xls][Spt-BH.xls]B___356"/>
      <sheetName val="[Spt-BH.xls][Spt-BH.xls]_Spt_87"/>
      <sheetName val="[Spt-BH.xls][Spt-BH.xls]B___357"/>
      <sheetName val="[Spt-BH.xls][Spt-BH.xls]B___358"/>
      <sheetName val="[Spt-BH.xls][Spt-BH.xls]B___359"/>
      <sheetName val="[Spt-BH.xls][Spt-BH.xls]B___360"/>
      <sheetName val="[Spt-BH.xls][Spt-BH.xls]B___361"/>
      <sheetName val="[Spt-BH.xls][Spt-BH.xls]B___362"/>
      <sheetName val="[Spt-BH.xls][Spt-BH.xls]B___363"/>
      <sheetName val="[Spt-BH.xls][Spt-BH.xls]_Spt_88"/>
      <sheetName val="[Spt-BH.xls][Spt-BH.xls]B___364"/>
      <sheetName val="[Spt-BH.xls][Spt-BH.xls]B___365"/>
      <sheetName val="[Spt-BH.xls]B____x005f_x0004_______26"/>
      <sheetName val="[Spt-BH.xls]B___x005f_x0000__x005f_x0004_26"/>
      <sheetName val="[Spt-BH.xls][Spt-BH.xls]B___366"/>
      <sheetName val="[Spt-BH.xls][Spt-BH.xls]B___367"/>
      <sheetName val="[Spt-BH.xls][Spt-BH.xls]B___368"/>
      <sheetName val="[Spt-BH.xls][Spt-BH.xls]B___369"/>
      <sheetName val="[Spt-BH.xls][Spt-BH.xls]B___370"/>
      <sheetName val="[Spt-BH.xls][Spt-BH.xls]B___371"/>
      <sheetName val="[Spt-BH.xls]B____x005f_x0004_______27"/>
      <sheetName val="[Spt-BH.xls]B___x005f_x0000__x005f_x0004_27"/>
      <sheetName val="[Spt-BH.xls][Spt-BH.xls]B___372"/>
      <sheetName val="[Spt-BH.xls]B____x005f_x0004_______28"/>
      <sheetName val="[Spt-BH.xls]B___x005f_x0000__x005f_x0004_28"/>
      <sheetName val="[Spt-BH.xls][Spt-BH.xls]_Spt_91"/>
      <sheetName val="[Spt-BH.xls][Spt-BH.xls]_Spt_93"/>
      <sheetName val="[Spt-BH.xls][Spt-BH.xls]_Spt_94"/>
      <sheetName val="[Spt-BH.xls][Spt-BH.xls]B___385"/>
      <sheetName val="[Spt-BH.xls][Spt-BH.xls]B___386"/>
      <sheetName val="[Spt-BH.xls][Spt-BH.xls]_Spt_95"/>
      <sheetName val="[Spt-BH.xls][Spt-BH.xls]B___387"/>
      <sheetName val="[Spt-BH.xls][Spt-BH.xls]B___388"/>
      <sheetName val="[Spt-BH.xls][Spt-BH.xls]B___389"/>
      <sheetName val="[Spt-BH.xls][Spt-BH.xls]B___390"/>
      <sheetName val="[Spt-BH.xls][Spt-BH.xls]B___396"/>
      <sheetName val="[Spt-BH.xls][Spt-BH.xls]B___397"/>
      <sheetName val="[Spt-BH.xls][Spt-BH.xls]_Spt_98"/>
      <sheetName val="[Spt-BH.xls][Spt-BH.xls]B___398"/>
      <sheetName val="[Spt-BH.xls][Spt-BH.xls]B___399"/>
      <sheetName val="[Spt-BH.xls][Spt-BH.xls]B___400"/>
      <sheetName val="[Spt-BH.xls][Spt-BH.xls]B___391"/>
      <sheetName val="[Spt-BH.xls][Spt-BH.xls]B___392"/>
      <sheetName val="[Spt-BH.xls][Spt-BH.xls]_Spt_97"/>
      <sheetName val="[Spt-BH.xls][Spt-BH.xls]B___393"/>
      <sheetName val="[Spt-BH.xls][Spt-BH.xls]B___394"/>
      <sheetName val="[Spt-BH.xls][Spt-BH.xls]B___395"/>
      <sheetName val="[Spt-BH.xls][Spt-BH.xls]_Spt_96"/>
      <sheetName val="[Spt-BH.xls][Spt-BH.xls]B___413"/>
      <sheetName val="[Spt-BH.xls][Spt-BH.xls]B___414"/>
      <sheetName val="[Spt-BH.xls][Spt-BH.xls]_Sp_102"/>
      <sheetName val="[Spt-BH.xls][Spt-BH.xls]B___415"/>
      <sheetName val="[Spt-BH.xls][Spt-BH.xls]B___416"/>
      <sheetName val="[Spt-BH.xls][Spt-BH.xls]B___417"/>
      <sheetName val="[Spt-BH.xls][Spt-BH.xls]B___419"/>
      <sheetName val="[Spt-BH.xls][Spt-BH.xls]B___420"/>
      <sheetName val="[Spt-BH.xls][Spt-BH.xls]_Sp_103"/>
      <sheetName val="[Spt-BH.xls][Spt-BH.xls]B___421"/>
      <sheetName val="[Spt-BH.xls][Spt-BH.xls]B___422"/>
      <sheetName val="[Spt-BH.xls][Spt-BH.xls]B___423"/>
      <sheetName val="[Spt-BH.xls][Spt-BH.xls]B___418"/>
      <sheetName val="[Spt-BH.xls]B____x005f_x0004_______31"/>
      <sheetName val="[Spt-BH.xls]B___x005f_x0000__x005f_x0004_31"/>
      <sheetName val="[Spt-BH.xls][Spt-BH.xls]B___424"/>
      <sheetName val="[Spt-BH.xls][Spt-BH.xls]B___425"/>
      <sheetName val="[Spt-BH.xls][Spt-BH.xls]B___426"/>
      <sheetName val="[Spt-BH.xls][Spt-BH.xls]_Sp_104"/>
      <sheetName val="[Spt-BH.xls][Spt-BH.xls]B___427"/>
      <sheetName val="[Spt-BH.xls][Spt-BH.xls]B___428"/>
      <sheetName val="[Spt-BH.xls][Spt-BH.xls]B___429"/>
      <sheetName val="[Spt-BH.xls][Spt-BH.xls]B___430"/>
      <sheetName val="[Spt-BH.xls][Spt-BH.xls]B___431"/>
      <sheetName val="[Spt-BH.xls][Spt-BH.xls]B___432"/>
      <sheetName val="[Spt-BH.xls][Spt-BH.xls]_Sp_106"/>
      <sheetName val="[Spt-BH.xls][Spt-BH.xls]B___433"/>
      <sheetName val="[Spt-BH.xls][Spt-BH.xls]B___434"/>
      <sheetName val="[Spt-BH.xls][Spt-BH.xls]_Sp_105"/>
      <sheetName val="[Spt-BH.xls][Spt-BH.xls]_Sp_162"/>
      <sheetName val="[Spt-BH.xls][Spt-BH.xls]B___697"/>
      <sheetName val="[Spt-BH.xls][Spt-BH.xls]B___698"/>
      <sheetName val="[Spt-BH.xls][Spt-BH.xls]_Sp_163"/>
      <sheetName val="[Spt-BH.xls][Spt-BH.xls]B___699"/>
      <sheetName val="[Spt-BH.xls][Spt-BH.xls]B___700"/>
      <sheetName val="[Spt-BH.xls][Spt-BH.xls]B___701"/>
      <sheetName val="[Spt-BH.xls][Spt-BH.xls]B___702"/>
      <sheetName val="[Spt-BH.xls][Spt-BH.xls]B___703"/>
      <sheetName val="[Spt-BH.xls][Spt-BH.xls]B___704"/>
      <sheetName val="[Spt-BH.xls][Spt-BH.xls]_Sp_164"/>
      <sheetName val="[Spt-BH.xls][Spt-BH.xls]B___705"/>
      <sheetName val="[Spt-BH.xls][Spt-BH.xls]B___706"/>
      <sheetName val="[Spt-BH.xls][Spt-BH.xls]B___707"/>
      <sheetName val="[Spt-BH.xls][Spt-BH.xls]_Sp_107"/>
      <sheetName val="[Spt-BH.xls][Spt-BH.xls]B___435"/>
      <sheetName val="[Spt-BH.xls][Spt-BH.xls]B___436"/>
      <sheetName val="[Spt-BH.xls][Spt-BH.xls]B___437"/>
      <sheetName val="[Spt-BH.xls][Spt-BH.xls]B___438"/>
      <sheetName val="[Spt-BH.xls][Spt-BH.xls]_Sp_109"/>
      <sheetName val="[Spt-BH.xls][Spt-BH.xls]B___439"/>
      <sheetName val="[Spt-BH.xls][Spt-BH.xls]B___440"/>
      <sheetName val="[Spt-BH.xls][Spt-BH.xls]B___441"/>
      <sheetName val="[Spt-BH.xls][Spt-BH.xls]B___448"/>
      <sheetName val="[Spt-BH.xls][Spt-BH.xls]B___449"/>
      <sheetName val="[Spt-BH.xls][Spt-BH.xls]B___450"/>
      <sheetName val="[Spt-BH.xls][Spt-BH.xls]_Sp_110"/>
      <sheetName val="[Spt-BH.xls][Spt-BH.xls]B___451"/>
      <sheetName val="[Spt-BH.xls][Spt-BH.xls]B___452"/>
      <sheetName val="[Spt-BH.xls][Spt-BH.xls]B___453"/>
      <sheetName val="[Spt-BH.xls][Spt-BH.xls]_Sp_108"/>
      <sheetName val="[Spt-BH.xls][Spt-BH.xls]B___442"/>
      <sheetName val="[Spt-BH.xls][Spt-BH.xls]B___443"/>
      <sheetName val="[Spt-BH.xls][Spt-BH.xls]B___444"/>
      <sheetName val="[Spt-BH.xls][Spt-BH.xls]B___445"/>
      <sheetName val="[Spt-BH.xls][Spt-BH.xls]B___446"/>
      <sheetName val="[Spt-BH.xls][Spt-BH.xls]B___447"/>
      <sheetName val="[Spt-BH.xls][Spt-BH.xls]_Sp_111"/>
      <sheetName val="[Spt-BH.xls][Spt-BH.xls]B___454"/>
      <sheetName val="[Spt-BH.xls][Spt-BH.xls]B___455"/>
      <sheetName val="[Spt-BH.xls][Spt-BH.xls]_Sp_129"/>
      <sheetName val="[Spt-BH.xls][Spt-BH.xls]B___456"/>
      <sheetName val="[Spt-BH.xls][Spt-BH.xls]B___457"/>
      <sheetName val="[Spt-BH.xls][Spt-BH.xls]B___458"/>
      <sheetName val="[Spt-BH.xls][Spt-BH.xls]B___459"/>
      <sheetName val="[Spt-BH.xls][Spt-BH.xls]B___544"/>
      <sheetName val="[Spt-BH.xls][Spt-BH.xls]B___545"/>
      <sheetName val="[Spt-BH.xls][Spt-BH.xls]B___546"/>
      <sheetName val="[Spt-BH.xls][Spt-BH.xls]B___547"/>
      <sheetName val="[Spt-BH.xls][Spt-BH.xls]B___548"/>
      <sheetName val="[Spt-BH.xls]B____x005f_x0004_______32"/>
      <sheetName val="[Spt-BH.xls]B___x005f_x0000__x005f_x0004_32"/>
      <sheetName val="[Spt-BH.xls][Spt-BH.xls]B___549"/>
      <sheetName val="[Spt-BH.xls][Spt-BH.xls]_Sp_112"/>
      <sheetName val="[Spt-BH.xls][Spt-BH.xls]B___460"/>
      <sheetName val="[Spt-BH.xls][Spt-BH.xls]B___461"/>
      <sheetName val="[Spt-BH.xls][Spt-BH.xls]_Sp_113"/>
      <sheetName val="[Spt-BH.xls][Spt-BH.xls]B___462"/>
      <sheetName val="[Spt-BH.xls][Spt-BH.xls]B___463"/>
      <sheetName val="[Spt-BH.xls][Spt-BH.xls]B___464"/>
      <sheetName val="[Spt-BH.xls][Spt-BH.xls]B___465"/>
      <sheetName val="[Spt-BH.xls][Spt-BH.xls]B___466"/>
      <sheetName val="[Spt-BH.xls][Spt-BH.xls]B___467"/>
      <sheetName val="[Spt-BH.xls][Spt-BH.xls]_Sp_115"/>
      <sheetName val="[Spt-BH.xls][Spt-BH.xls]B___468"/>
      <sheetName val="[Spt-BH.xls][Spt-BH.xls]B___469"/>
      <sheetName val="[Spt-BH.xls][Spt-BH.xls]B___470"/>
      <sheetName val="[Spt-BH.xls][Spt-BH.xls]B___471"/>
      <sheetName val="[Spt-BH.xls][Spt-BH.xls]B___478"/>
      <sheetName val="[Spt-BH.xls][Spt-BH.xls]B___479"/>
      <sheetName val="[Spt-BH.xls][Spt-BH.xls]B___480"/>
      <sheetName val="[Spt-BH.xls][Spt-BH.xls]_Sp_116"/>
      <sheetName val="[Spt-BH.xls][Spt-BH.xls]B___481"/>
      <sheetName val="[Spt-BH.xls][Spt-BH.xls]B___482"/>
      <sheetName val="[Spt-BH.xls]B____x005f_x0004_______33"/>
      <sheetName val="[Spt-BH.xls]B___x005f_x0000__x005f_x0004_33"/>
      <sheetName val="[Spt-BH.xls][Spt-BH.xls]B___483"/>
      <sheetName val="[Spt-BH.xls][Spt-BH.xls]B___484"/>
      <sheetName val="[Spt-BH.xls][Spt-BH.xls]B___485"/>
      <sheetName val="[Spt-BH.xls][Spt-BH.xls]B___486"/>
      <sheetName val="[Spt-BH.xls][Spt-BH.xls]_Sp_119"/>
      <sheetName val="[Spt-BH.xls][Spt-BH.xls]B___487"/>
      <sheetName val="[Spt-BH.xls][Spt-BH.xls]B___488"/>
      <sheetName val="[Spt-BH.xls]B____x005f_x0004_______35"/>
      <sheetName val="[Spt-BH.xls]B___x005f_x0000__x005f_x0004_35"/>
      <sheetName val="[Spt-BH.xls][Spt-BH.xls]B___489"/>
      <sheetName val="[Spt-BH.xls][Spt-BH.xls]_Sp_114"/>
      <sheetName val="[Spt-BH.xls][Spt-BH.xls]B___472"/>
      <sheetName val="[Spt-BH.xls][Spt-BH.xls]B___473"/>
      <sheetName val="[Spt-BH.xls][Spt-BH.xls]B___474"/>
      <sheetName val="[Spt-BH.xls][Spt-BH.xls]B___475"/>
      <sheetName val="[Spt-BH.xls][Spt-BH.xls]B___476"/>
      <sheetName val="[Spt-BH.xls][Spt-BH.xls]B___477"/>
      <sheetName val="[Spt-BH.xls]B____x005f_x0004_______34"/>
      <sheetName val="[Spt-BH.xls]B___x005f_x0000__x005f_x0004_34"/>
      <sheetName val="[Spt-BH.xls][Spt-BH.xls]B___490"/>
      <sheetName val="[Spt-BH.xls][Spt-BH.xls]B___491"/>
      <sheetName val="[Spt-BH.xls][Spt-BH.xls]B___492"/>
      <sheetName val="[Spt-BH.xls][Spt-BH.xls]_Sp_126"/>
      <sheetName val="[Spt-BH.xls][Spt-BH.xls]B___493"/>
      <sheetName val="[Spt-BH.xls][Spt-BH.xls]B___494"/>
      <sheetName val="[Spt-BH.xls]B____x005f_x0004_______36"/>
      <sheetName val="[Spt-BH.xls]B___x005f_x0000__x005f_x0004_36"/>
      <sheetName val="[Spt-BH.xls][Spt-BH.xls]B___495"/>
      <sheetName val="[Spt-BH.xls][Spt-BH.xls]B___526"/>
      <sheetName val="[Spt-BH.xls][Spt-BH.xls]B___527"/>
      <sheetName val="[Spt-BH.xls][Spt-BH.xls]_Sp_128"/>
      <sheetName val="[Spt-BH.xls][Spt-BH.xls]B___528"/>
      <sheetName val="[Spt-BH.xls][Spt-BH.xls]B___529"/>
      <sheetName val="[Spt-BH.xls][Spt-BH.xls]B___530"/>
      <sheetName val="[Spt-BH.xls]B____x005f_x0004_______37"/>
      <sheetName val="[Spt-BH.xls]B___x005f_x0000__x005f_x0004_37"/>
      <sheetName val="[Spt-BH.xls][Spt-BH.xls]B___531"/>
      <sheetName val="[Spt-BH.xls][Spt-BH.xls]_Sp_118"/>
      <sheetName val="[Spt-BH.xls][Spt-BH.xls]_Sp_117"/>
      <sheetName val="[Spt-BH.xls][Spt-BH.xls]_Sp_125"/>
      <sheetName val="[Spt-BH.xls][Spt-BH.xls]B___520"/>
      <sheetName val="[Spt-BH.xls][Spt-BH.xls]B___521"/>
      <sheetName val="[Spt-BH.xls][Spt-BH.xls]B___522"/>
      <sheetName val="[Spt-BH.xls][Spt-BH.xls]B___523"/>
      <sheetName val="[Spt-BH.xls][Spt-BH.xls]B___524"/>
      <sheetName val="[Spt-BH.xls][Spt-BH.xls]B___525"/>
      <sheetName val="_Spt-BH.xls_B@_"/>
      <sheetName val="_Spt-BH.xls_B@___x0004_@_____$__"/>
      <sheetName val="[Spt-BH.xls][Spt-BH.xls]B___496"/>
      <sheetName val="[Spt-BH.xls][Spt-BH.xls]B___497"/>
      <sheetName val="[Spt-BH.xls][Spt-BH.xls]_Sp_120"/>
      <sheetName val="[Spt-BH.xls][Spt-BH.xls]B___498"/>
      <sheetName val="[Spt-BH.xls][Spt-BH.xls]B___499"/>
      <sheetName val="[Spt-BH.xls][Spt-BH.xls]B___500"/>
      <sheetName val="[Spt-BH.xls][Spt-BH.xls]B___501"/>
      <sheetName val="[Spt-BH.xls][Spt-BH.xls]_Sp_122"/>
      <sheetName val="[Spt-BH.xls][Spt-BH.xls]B___508"/>
      <sheetName val="[Spt-BH.xls][Spt-BH.xls]B___509"/>
      <sheetName val="[Spt-BH.xls][Spt-BH.xls]_Sp_123"/>
      <sheetName val="[Spt-BH.xls][Spt-BH.xls]B___510"/>
      <sheetName val="[Spt-BH.xls][Spt-BH.xls]B___511"/>
      <sheetName val="[Spt-BH.xls][Spt-BH.xls]B___512"/>
      <sheetName val="[Spt-BH.xls][Spt-BH.xls]B___513"/>
      <sheetName val="[Spt-BH.xls][Spt-BH.xls]B___514"/>
      <sheetName val="[Spt-BH.xls][Spt-BH.xls]B___515"/>
      <sheetName val="[Spt-BH.xls][Spt-BH.xls]_Sp_124"/>
      <sheetName val="[Spt-BH.xls][Spt-BH.xls]B___516"/>
      <sheetName val="[Spt-BH.xls][Spt-BH.xls]B___517"/>
      <sheetName val="[Spt-BH.xls][Spt-BH.xls]B___518"/>
      <sheetName val="[Spt-BH.xls]B____x005f_x0004_______39"/>
      <sheetName val="[Spt-BH.xls]B___x005f_x0000__x005f_x0004_39"/>
      <sheetName val="[Spt-BH.xls][Spt-BH.xls]B___519"/>
      <sheetName val="[Spt-BH.xls][Spt-BH.xls]_Sp_121"/>
      <sheetName val="[Spt-BH.xls][Spt-BH.xls]B___502"/>
      <sheetName val="[Spt-BH.xls][Spt-BH.xls]B___503"/>
      <sheetName val="[Spt-BH.xls][Spt-BH.xls]B___504"/>
      <sheetName val="[Spt-BH.xls][Spt-BH.xls]B___505"/>
      <sheetName val="[Spt-BH.xls][Spt-BH.xls]B___506"/>
      <sheetName val="[Spt-BH.xls][Spt-BH.xls]B___507"/>
      <sheetName val="[Spt-BH.xls]B____x005f_x0004_______38"/>
      <sheetName val="[Spt-BH.xls]B___x005f_x0000__x005f_x0004_38"/>
      <sheetName val="[Spt-BH.xls][Spt-BH.xls]B___538"/>
      <sheetName val="[Spt-BH.xls][Spt-BH.xls]B___539"/>
      <sheetName val="[Spt-BH.xls][Spt-BH.xls]B___540"/>
      <sheetName val="[Spt-BH.xls][Spt-BH.xls]B___541"/>
      <sheetName val="[Spt-BH.xls][Spt-BH.xls]B___542"/>
      <sheetName val="[Spt-BH.xls][Spt-BH.xls]B___543"/>
      <sheetName val="[Spt-BH.xls][Spt-BH.xls]_Sp_127"/>
      <sheetName val="[Spt-BH.xls][Spt-BH.xls]B___532"/>
      <sheetName val="[Spt-BH.xls][Spt-BH.xls]B___533"/>
      <sheetName val="[Spt-BH.xls][Spt-BH.xls]B___534"/>
      <sheetName val="[Spt-BH.xls][Spt-BH.xls]B___535"/>
      <sheetName val="[Spt-BH.xls][Spt-BH.xls]B___536"/>
      <sheetName val="[Spt-BH.xls][Spt-BH.xls]B___537"/>
      <sheetName val="[Spt-BH.xls]B____x005f_x0004_______40"/>
      <sheetName val="[Spt-BH.xls]B___x005f_x0000__x005f_x0004_40"/>
      <sheetName val="[Spt-BH.xls][Spt-BH.xls]B___662"/>
      <sheetName val="[Spt-BH.xls][Spt-BH.xls]B___663"/>
      <sheetName val="[Spt-BH.xls][Spt-BH.xls]B___667"/>
      <sheetName val="[Spt-BH.xls][Spt-BH.xls]B___668"/>
      <sheetName val="[Spt-BH.xls][Spt-BH.xls]_Sp_157"/>
      <sheetName val="[Spt-BH.xls][Spt-BH.xls]B___669"/>
      <sheetName val="[Spt-BH.xls][Spt-BH.xls]B___670"/>
      <sheetName val="[Spt-BH.xls][Spt-BH.xls]B___671"/>
      <sheetName val="[Spt-BH.xls][Spt-BH.xls]_Sp_156"/>
      <sheetName val="[Spt-BH.xls][Spt-BH.xls]B___664"/>
      <sheetName val="[Spt-BH.xls][Spt-BH.xls]B___665"/>
      <sheetName val="[Spt-BH.xls][Spt-BH.xls]B___666"/>
      <sheetName val="[Spt-BH.xls][Spt-BH.xls]_Sp_144"/>
      <sheetName val="[Spt-BH.xls][Spt-BH.xls]_Sp_131"/>
      <sheetName val="[Spt-BH.xls][Spt-BH.xls]B___556"/>
      <sheetName val="[Spt-BH.xls][Spt-BH.xls]B___557"/>
      <sheetName val="[Spt-BH.xls][Spt-BH.xls]_Sp_133"/>
      <sheetName val="[Spt-BH.xls][Spt-BH.xls]B___558"/>
      <sheetName val="[Spt-BH.xls][Spt-BH.xls]B___559"/>
      <sheetName val="[Spt-BH.xls][Spt-BH.xls]B___560"/>
      <sheetName val="[Spt-BH.xls][Spt-BH.xls]B___561"/>
      <sheetName val="[Spt-BH.xls][Spt-BH.xls]B___568"/>
      <sheetName val="[Spt-BH.xls][Spt-BH.xls]B___569"/>
      <sheetName val="[Spt-BH.xls][Spt-BH.xls]_Sp_134"/>
      <sheetName val="[Spt-BH.xls][Spt-BH.xls]B___570"/>
      <sheetName val="[Spt-BH.xls][Spt-BH.xls]B___571"/>
      <sheetName val="[Spt-BH.xls][Spt-BH.xls]B___572"/>
      <sheetName val="[Spt-BH.xls]B____x005f_x0004_______42"/>
      <sheetName val="[Spt-BH.xls]B___x005f_x0000__x005f_x0004_42"/>
      <sheetName val="[Spt-BH.xls][Spt-BH.xls]B___573"/>
      <sheetName val="[Spt-BH.xls][Spt-BH.xls]_Sp_130"/>
      <sheetName val="[Spt-BH.xls][Spt-BH.xls]B___550"/>
      <sheetName val="[Spt-BH.xls][Spt-BH.xls]B___551"/>
      <sheetName val="[Spt-BH.xls][Spt-BH.xls]B___552"/>
      <sheetName val="[Spt-BH.xls][Spt-BH.xls]B___553"/>
      <sheetName val="[Spt-BH.xls][Spt-BH.xls]B___554"/>
      <sheetName val="[Spt-BH.xls][Spt-BH.xls]B___555"/>
      <sheetName val="[Spt-BH.xls]B____x005f_x0004_______41"/>
      <sheetName val="[Spt-BH.xls]B___x005f_x0000__x005f_x0004_41"/>
      <sheetName val="[Spt-BH.xls][Spt-BH.xls]_Sp_132"/>
      <sheetName val="[Spt-BH.xls][Spt-BH.xls]B___562"/>
      <sheetName val="[Spt-BH.xls][Spt-BH.xls]B___563"/>
      <sheetName val="[Spt-BH.xls][Spt-BH.xls]B___564"/>
      <sheetName val="[Spt-BH.xls][Spt-BH.xls]B___565"/>
      <sheetName val="[Spt-BH.xls][Spt-BH.xls]B___566"/>
      <sheetName val="[Spt-BH.xls][Spt-BH.xls]B___567"/>
      <sheetName val="[Spt-BH.xls][Spt-BH.xls]_Sp_139"/>
      <sheetName val="[Spt-BH.xls][Spt-BH.xls]_Sp_136"/>
      <sheetName val="[Spt-BH.xls][Spt-BH.xls]_Sp_137"/>
      <sheetName val="[Spt-BH.xls][Spt-BH.xls]_Sp_135"/>
      <sheetName val="[Spt-BH.xls][Spt-BH.xls]_Sp_138"/>
      <sheetName val="[Spt-BH.xls][Spt-BH.xls]_Sp_140"/>
      <sheetName val="[Spt-BH.xls][Spt-BH.xls]B___574"/>
      <sheetName val="[Spt-BH.xls][Spt-BH.xls]B___575"/>
      <sheetName val="[Spt-BH.xls][Spt-BH.xls]_Sp_143"/>
      <sheetName val="[Spt-BH.xls][Spt-BH.xls]B___576"/>
      <sheetName val="[Spt-BH.xls][Spt-BH.xls]B___577"/>
      <sheetName val="[Spt-BH.xls][Spt-BH.xls]B___578"/>
      <sheetName val="[Spt-BH.xls][Spt-BH.xls]B___579"/>
      <sheetName val="[Spt-BH.xls][Spt-BH.xls]_Sp_141"/>
      <sheetName val="[Spt-BH.xls][Spt-BH.xls]_Sp_142"/>
      <sheetName val="[Spt-BH.xls][Spt-BH.xls]B___580"/>
      <sheetName val="[Spt-BH.xls][Spt-BH.xls]B___581"/>
      <sheetName val="[Spt-BH.xls][Spt-BH.xls]_Sp_155"/>
      <sheetName val="[Spt-BH.xls][Spt-BH.xls]B___582"/>
      <sheetName val="[Spt-BH.xls][Spt-BH.xls]B___583"/>
      <sheetName val="[Spt-BH.xls][Spt-BH.xls]B___584"/>
      <sheetName val="[Spt-BH.xls][Spt-BH.xls]_Sp_154"/>
      <sheetName val="[Spt-BH.xls][Spt-BH.xls]_Sp_152"/>
      <sheetName val="[Spt-BH.xls][Spt-BH.xls]_Sp_150"/>
      <sheetName val="[Spt-BH.xls][Spt-BH.xls]B___590"/>
      <sheetName val="[Spt-BH.xls][Spt-BH.xls]B___591"/>
      <sheetName val="[Spt-BH.xls][Spt-BH.xls]B___592"/>
      <sheetName val="[Spt-BH.xls][Spt-BH.xls]B___593"/>
      <sheetName val="[Spt-BH.xls][Spt-BH.xls]B___594"/>
      <sheetName val="[Spt-BH.xls][Spt-BH.xls]B___608"/>
      <sheetName val="[Spt-BH.xls][Spt-BH.xls]B___609"/>
      <sheetName val="[Spt-BH.xls][Spt-BH.xls]_Sp_145"/>
      <sheetName val="[Spt-BH.xls][Spt-BH.xls]B___610"/>
      <sheetName val="[Spt-BH.xls][Spt-BH.xls]B___611"/>
      <sheetName val="[Spt-BH.xls][Spt-BH.xls]B___612"/>
      <sheetName val="[Spt-BH.xls][Spt-BH.xls]B___595"/>
      <sheetName val="[Spt-BH.xls]B____x005f_x0004_______43"/>
      <sheetName val="[Spt-BH.xls]B___x005f_x0000__x005f_x0004_43"/>
      <sheetName val="[Spt-BH.xls][Spt-BH.xls]B___613"/>
      <sheetName val="[Spt-BH.xls][Spt-BH.xls]B___585"/>
      <sheetName val="[Spt-BH.xls][Spt-BH.xls]B___586"/>
      <sheetName val="[Spt-BH.xls][Spt-BH.xls]B___587"/>
      <sheetName val="[Spt-BH.xls][Spt-BH.xls]B___588"/>
      <sheetName val="[Spt-BH.xls][Spt-BH.xls]B___589"/>
      <sheetName val="[Spt-BH.xls][Spt-BH.xls]B___596"/>
      <sheetName val="[Spt-BH.xls][Spt-BH.xls]B___597"/>
      <sheetName val="[Spt-BH.xls][Spt-BH.xls]B___598"/>
      <sheetName val="[Spt-BH.xls][Spt-BH.xls]B___599"/>
      <sheetName val="[Spt-BH.xls][Spt-BH.xls]B___600"/>
      <sheetName val="[Spt-BH.xls][Spt-BH.xls]B___601"/>
      <sheetName val="[Spt-BH.xls][Spt-BH.xls]B___602"/>
      <sheetName val="[Spt-BH.xls][Spt-BH.xls]B___603"/>
      <sheetName val="[Spt-BH.xls][Spt-BH.xls]B___604"/>
      <sheetName val="[Spt-BH.xls][Spt-BH.xls]B___605"/>
      <sheetName val="[Spt-BH.xls][Spt-BH.xls]B___606"/>
      <sheetName val="[Spt-BH.xls][Spt-BH.xls]B___607"/>
      <sheetName val="[Spt-BH.xls][Spt-BH.xls]B___626"/>
      <sheetName val="[Spt-BH.xls][Spt-BH.xls]B___627"/>
      <sheetName val="[Spt-BH.xls][Spt-BH.xls]_Sp_147"/>
      <sheetName val="[Spt-BH.xls][Spt-BH.xls]B___628"/>
      <sheetName val="[Spt-BH.xls][Spt-BH.xls]B___629"/>
      <sheetName val="[Spt-BH.xls][Spt-BH.xls]B___630"/>
      <sheetName val="[Spt-BH.xls][Spt-BH.xls]B___631"/>
      <sheetName val="[Spt-BH.xls][Spt-BH.xls]B___614"/>
      <sheetName val="[Spt-BH.xls][Spt-BH.xls]B___615"/>
      <sheetName val="[Spt-BH.xls][Spt-BH.xls]B___616"/>
      <sheetName val="[Spt-BH.xls][Spt-BH.xls]B___617"/>
      <sheetName val="[Spt-BH.xls][Spt-BH.xls]B___618"/>
      <sheetName val="[Spt-BH.xls][Spt-BH.xls]B___619"/>
      <sheetName val="[Spt-BH.xls][Spt-BH.xls]B___638"/>
      <sheetName val="[Spt-BH.xls][Spt-BH.xls]B___639"/>
      <sheetName val="[Spt-BH.xls][Spt-BH.xls]_Sp_148"/>
      <sheetName val="[Spt-BH.xls][Spt-BH.xls]B___640"/>
      <sheetName val="[Spt-BH.xls][Spt-BH.xls]B___641"/>
      <sheetName val="[Spt-BH.xls][Spt-BH.xls]B___642"/>
      <sheetName val="[Spt-BH.xls]B____x005f_x0004_______45"/>
      <sheetName val="[Spt-BH.xls]B___x005f_x0000__x005f_x0004_45"/>
      <sheetName val="[Spt-BH.xls][Spt-BH.xls]B___643"/>
      <sheetName val="[Spt-BH.xls][Spt-BH.xls]B___620"/>
      <sheetName val="[Spt-BH.xls][Spt-BH.xls]B___621"/>
      <sheetName val="[Spt-BH.xls][Spt-BH.xls]B___622"/>
      <sheetName val="[Spt-BH.xls][Spt-BH.xls]B___623"/>
      <sheetName val="[Spt-BH.xls][Spt-BH.xls]B___624"/>
      <sheetName val="[Spt-BH.xls][Spt-BH.xls]B___625"/>
      <sheetName val="[Spt-BH.xls]B____x005f_x0004_______44"/>
      <sheetName val="[Spt-BH.xls]B___x005f_x0000__x005f_x0004_44"/>
      <sheetName val="[Spt-BH.xls][Spt-BH.xls]_Sp_146"/>
      <sheetName val="[Spt-BH.xls][Spt-BH.xls]B___632"/>
      <sheetName val="[Spt-BH.xls][Spt-BH.xls]B___633"/>
      <sheetName val="[Spt-BH.xls][Spt-BH.xls]B___634"/>
      <sheetName val="[Spt-BH.xls][Spt-BH.xls]B___635"/>
      <sheetName val="[Spt-BH.xls][Spt-BH.xls]B___636"/>
      <sheetName val="[Spt-BH.xls][Spt-BH.xls]B___637"/>
      <sheetName val="[Spt-BH.xls]B____x005f_x0004_______46"/>
      <sheetName val="[Spt-BH.xls]B___x005f_x0000__x005f_x0004_46"/>
      <sheetName val="[Spt-BH.xls][Spt-BH.xls]_Sp_149"/>
      <sheetName val="[Spt-BH.xls][Spt-BH.xls]B___644"/>
      <sheetName val="[Spt-BH.xls][Spt-BH.xls]B___645"/>
      <sheetName val="[Spt-BH.xls][Spt-BH.xls]_Sp_151"/>
      <sheetName val="[Spt-BH.xls][Spt-BH.xls]B___646"/>
      <sheetName val="[Spt-BH.xls][Spt-BH.xls]B___647"/>
      <sheetName val="[Spt-BH.xls][Spt-BH.xls]B___648"/>
      <sheetName val="[Spt-BH.xls][Spt-BH.xls]B___649"/>
      <sheetName val="[Spt-BH.xls][Spt-BH.xls]B___650"/>
      <sheetName val="[Spt-BH.xls][Spt-BH.xls]B___651"/>
      <sheetName val="[Spt-BH.xls][Spt-BH.xls]B___652"/>
      <sheetName val="[Spt-BH.xls][Spt-BH.xls]B___653"/>
      <sheetName val="[Spt-BH.xls][Spt-BH.xls]B___654"/>
      <sheetName val="[Spt-BH.xls][Spt-BH.xls]B___655"/>
      <sheetName val="[Spt-BH.xls][Spt-BH.xls]_Sp_153"/>
      <sheetName val="[Spt-BH.xls][Spt-BH.xls]B___656"/>
      <sheetName val="[Spt-BH.xls][Spt-BH.xls]B___657"/>
      <sheetName val="[Spt-BH.xls][Spt-BH.xls]B___658"/>
      <sheetName val="[Spt-BH.xls][Spt-BH.xls]B___659"/>
      <sheetName val="[Spt-BH.xls][Spt-BH.xls]B___660"/>
      <sheetName val="[Spt-BH.xls][Spt-BH.xls]B___661"/>
      <sheetName val="[Spt-BH.xls][Spt-BH.xls]B___672"/>
      <sheetName val="[Spt-BH.xls][Spt-BH.xls]B___673"/>
      <sheetName val="[Spt-BH.xls][Spt-BH.xls]_Sp_158"/>
      <sheetName val="[Spt-BH.xls][Spt-BH.xls]B___674"/>
      <sheetName val="[Spt-BH.xls][Spt-BH.xls]B___675"/>
      <sheetName val="[Spt-BH.xls][Spt-BH.xls]B___676"/>
      <sheetName val="[Spt-BH.xls][Spt-BH.xls]B___677"/>
      <sheetName val="[Spt-BH.xls][Spt-BH.xls]B___678"/>
      <sheetName val="[Spt-BH.xls][Spt-BH.xls]B___679"/>
      <sheetName val="[Spt-BH.xls][Spt-BH.xls]B___680"/>
      <sheetName val="[Spt-BH.xls][Spt-BH.xls]B___681"/>
      <sheetName val="[Spt-BH.xls][Spt-BH.xls]_Sp_161"/>
      <sheetName val="[Spt-BH.xls][Spt-BH.xls]B___692"/>
      <sheetName val="[Spt-BH.xls][Spt-BH.xls]B___693"/>
      <sheetName val="[Spt-BH.xls][Spt-BH.xls]B___694"/>
      <sheetName val="[Spt-BH.xls][Spt-BH.xls]B___695"/>
      <sheetName val="[Spt-BH.xls][Spt-BH.xls]B___696"/>
      <sheetName val="[Spt-BH.xls][Spt-BH.xls]_Sp_159"/>
      <sheetName val="[Spt-BH.xls][Spt-BH.xls]B___682"/>
      <sheetName val="[Spt-BH.xls][Spt-BH.xls]B___683"/>
      <sheetName val="[Spt-BH.xls][Spt-BH.xls]B___684"/>
      <sheetName val="[Spt-BH.xls][Spt-BH.xls]B___685"/>
      <sheetName val="[Spt-BH.xls][Spt-BH.xls]B___686"/>
      <sheetName val="[Spt-BH.xls][Spt-BH.xls]_Sp_160"/>
      <sheetName val="[Spt-BH.xls][Spt-BH.xls]B___687"/>
      <sheetName val="[Spt-BH.xls][Spt-BH.xls]B___688"/>
      <sheetName val="[Spt-BH.xls][Spt-BH.xls]B___689"/>
      <sheetName val="[Spt-BH.xls][Spt-BH.xls]B___690"/>
      <sheetName val="[Spt-BH.xls][Spt-BH.xls]B___691"/>
      <sheetName val="[Spt-BH.xls][Spt-BH.xls]B___708"/>
      <sheetName val="[Spt-BH.xls][Spt-BH.xls]B___709"/>
      <sheetName val="[Spt-BH.xls][Spt-BH.xls]B___710"/>
      <sheetName val="[Spt-BH.xls][Spt-BH.xls]_Sp_165"/>
      <sheetName val="[Spt-BH.xls][Spt-BH.xls]B___711"/>
      <sheetName val="[Spt-BH.xls][Spt-BH.xls]B___712"/>
      <sheetName val="[Spt-BH.xls][Spt-BH.xls]B___723"/>
      <sheetName val="[Spt-BH.xls][Spt-BH.xls]B___724"/>
      <sheetName val="[Spt-BH.xls][Spt-BH.xls]B___725"/>
      <sheetName val="[Spt-BH.xls][Spt-BH.xls]_Sp_168"/>
      <sheetName val="[Spt-BH.xls][Spt-BH.xls]B___726"/>
      <sheetName val="[Spt-BH.xls][Spt-BH.xls]B___727"/>
      <sheetName val="[Spt-BH.xls][Spt-BH.xls]B___718"/>
      <sheetName val="[Spt-BH.xls][Spt-BH.xls]B___719"/>
      <sheetName val="[Spt-BH.xls][Spt-BH.xls]B___720"/>
      <sheetName val="[Spt-BH.xls][Spt-BH.xls]_Sp_167"/>
      <sheetName val="[Spt-BH.xls][Spt-BH.xls]B___721"/>
      <sheetName val="[Spt-BH.xls][Spt-BH.xls]B___722"/>
      <sheetName val="[Spt-BH.xls][Spt-BH.xls]B___713"/>
      <sheetName val="[Spt-BH.xls][Spt-BH.xls]B___714"/>
      <sheetName val="[Spt-BH.xls][Spt-BH.xls]B___715"/>
      <sheetName val="[Spt-BH.xls][Spt-BH.xls]_Sp_166"/>
      <sheetName val="[Spt-BH.xls][Spt-BH.xls]B___716"/>
      <sheetName val="[Spt-BH.xls][Spt-BH.xls]B___717"/>
      <sheetName val="rdamdata"/>
      <sheetName val="C-data"/>
      <sheetName val="maya"/>
      <sheetName val="P-Ins &amp; Bonds"/>
    </sheetNames>
    <sheetDataSet>
      <sheetData sheetId="0">
        <row r="1">
          <cell r="J1">
            <v>1.7453292519943295E-2</v>
          </cell>
        </row>
      </sheetData>
      <sheetData sheetId="1">
        <row r="1">
          <cell r="J1">
            <v>1.7453292519943295E-2</v>
          </cell>
        </row>
      </sheetData>
      <sheetData sheetId="2">
        <row r="1">
          <cell r="J1">
            <v>1.7453292519943295E-2</v>
          </cell>
        </row>
      </sheetData>
      <sheetData sheetId="3" refreshError="1">
        <row r="1">
          <cell r="J1">
            <v>1.7453292519943295E-2</v>
          </cell>
        </row>
        <row r="2">
          <cell r="B2">
            <v>1</v>
          </cell>
          <cell r="C2">
            <v>25</v>
          </cell>
        </row>
        <row r="3">
          <cell r="B3">
            <v>2</v>
          </cell>
          <cell r="C3">
            <v>25</v>
          </cell>
        </row>
        <row r="4">
          <cell r="B4">
            <v>3</v>
          </cell>
          <cell r="C4">
            <v>25</v>
          </cell>
        </row>
        <row r="5">
          <cell r="B5">
            <v>4</v>
          </cell>
          <cell r="C5">
            <v>25</v>
          </cell>
        </row>
        <row r="6">
          <cell r="B6">
            <v>5</v>
          </cell>
          <cell r="C6">
            <v>28</v>
          </cell>
        </row>
        <row r="7">
          <cell r="B7">
            <v>6</v>
          </cell>
          <cell r="C7">
            <v>28.5</v>
          </cell>
        </row>
        <row r="8">
          <cell r="B8">
            <v>7</v>
          </cell>
          <cell r="C8">
            <v>29</v>
          </cell>
        </row>
        <row r="9">
          <cell r="B9">
            <v>8</v>
          </cell>
          <cell r="C9">
            <v>29</v>
          </cell>
        </row>
        <row r="10">
          <cell r="B10">
            <v>9</v>
          </cell>
          <cell r="C10">
            <v>30</v>
          </cell>
        </row>
        <row r="11">
          <cell r="B11">
            <v>10</v>
          </cell>
          <cell r="C11">
            <v>30</v>
          </cell>
        </row>
        <row r="12">
          <cell r="B12">
            <v>11</v>
          </cell>
          <cell r="C12">
            <v>30</v>
          </cell>
        </row>
        <row r="13">
          <cell r="B13">
            <v>12</v>
          </cell>
          <cell r="C13">
            <v>31</v>
          </cell>
        </row>
        <row r="14">
          <cell r="B14">
            <v>13</v>
          </cell>
          <cell r="C14">
            <v>31</v>
          </cell>
        </row>
        <row r="15">
          <cell r="B15">
            <v>14</v>
          </cell>
          <cell r="C15">
            <v>31</v>
          </cell>
        </row>
        <row r="16">
          <cell r="B16">
            <v>15</v>
          </cell>
          <cell r="C16">
            <v>32</v>
          </cell>
        </row>
        <row r="17">
          <cell r="B17">
            <v>16</v>
          </cell>
          <cell r="C17">
            <v>32</v>
          </cell>
        </row>
        <row r="18">
          <cell r="B18">
            <v>17</v>
          </cell>
          <cell r="C18">
            <v>32</v>
          </cell>
        </row>
        <row r="19">
          <cell r="B19">
            <v>18</v>
          </cell>
          <cell r="C19">
            <v>33</v>
          </cell>
        </row>
        <row r="20">
          <cell r="B20">
            <v>19</v>
          </cell>
          <cell r="C20">
            <v>33</v>
          </cell>
        </row>
        <row r="21">
          <cell r="B21">
            <v>20</v>
          </cell>
          <cell r="C21">
            <v>33</v>
          </cell>
        </row>
        <row r="22">
          <cell r="B22">
            <v>21</v>
          </cell>
          <cell r="C22">
            <v>33</v>
          </cell>
        </row>
        <row r="23">
          <cell r="B23">
            <v>22</v>
          </cell>
          <cell r="C23">
            <v>34</v>
          </cell>
        </row>
        <row r="24">
          <cell r="B24">
            <v>23</v>
          </cell>
          <cell r="C24">
            <v>34</v>
          </cell>
        </row>
        <row r="25">
          <cell r="B25">
            <v>24</v>
          </cell>
          <cell r="C25">
            <v>35</v>
          </cell>
        </row>
        <row r="26">
          <cell r="B26">
            <v>25</v>
          </cell>
          <cell r="C26">
            <v>35</v>
          </cell>
        </row>
        <row r="27">
          <cell r="B27">
            <v>26</v>
          </cell>
          <cell r="C27">
            <v>35</v>
          </cell>
        </row>
        <row r="28">
          <cell r="B28">
            <v>27</v>
          </cell>
          <cell r="C28">
            <v>35</v>
          </cell>
        </row>
        <row r="29">
          <cell r="B29">
            <v>28</v>
          </cell>
          <cell r="C29">
            <v>36</v>
          </cell>
        </row>
        <row r="30">
          <cell r="B30">
            <v>29</v>
          </cell>
          <cell r="C30">
            <v>36</v>
          </cell>
        </row>
        <row r="31">
          <cell r="B31">
            <v>30</v>
          </cell>
          <cell r="C31">
            <v>36</v>
          </cell>
        </row>
        <row r="32">
          <cell r="B32">
            <v>31</v>
          </cell>
          <cell r="C32">
            <v>36</v>
          </cell>
        </row>
        <row r="33">
          <cell r="B33">
            <v>32</v>
          </cell>
          <cell r="C33">
            <v>37</v>
          </cell>
        </row>
        <row r="34">
          <cell r="B34">
            <v>33</v>
          </cell>
          <cell r="C34">
            <v>36</v>
          </cell>
        </row>
        <row r="35">
          <cell r="B35">
            <v>34</v>
          </cell>
          <cell r="C35">
            <v>37</v>
          </cell>
        </row>
        <row r="36">
          <cell r="B36">
            <v>35</v>
          </cell>
          <cell r="C36">
            <v>37</v>
          </cell>
        </row>
        <row r="37">
          <cell r="B37">
            <v>36</v>
          </cell>
          <cell r="C37">
            <v>38</v>
          </cell>
        </row>
        <row r="38">
          <cell r="B38">
            <v>37</v>
          </cell>
          <cell r="C38">
            <v>38</v>
          </cell>
        </row>
        <row r="39">
          <cell r="B39">
            <v>38</v>
          </cell>
          <cell r="C39">
            <v>38</v>
          </cell>
        </row>
        <row r="40">
          <cell r="B40">
            <v>39</v>
          </cell>
          <cell r="C40">
            <v>38</v>
          </cell>
        </row>
        <row r="41">
          <cell r="B41">
            <v>40</v>
          </cell>
          <cell r="C41">
            <v>39</v>
          </cell>
        </row>
        <row r="42">
          <cell r="B42">
            <v>41</v>
          </cell>
          <cell r="C42">
            <v>39</v>
          </cell>
        </row>
        <row r="43">
          <cell r="B43">
            <v>42</v>
          </cell>
          <cell r="C43">
            <v>39</v>
          </cell>
        </row>
        <row r="44">
          <cell r="B44">
            <v>43</v>
          </cell>
          <cell r="C44">
            <v>39</v>
          </cell>
        </row>
        <row r="45">
          <cell r="B45">
            <v>44</v>
          </cell>
          <cell r="C45">
            <v>39</v>
          </cell>
        </row>
        <row r="46">
          <cell r="B46">
            <v>45</v>
          </cell>
          <cell r="C46">
            <v>39</v>
          </cell>
        </row>
        <row r="47">
          <cell r="B47">
            <v>46</v>
          </cell>
          <cell r="C47">
            <v>39</v>
          </cell>
        </row>
        <row r="48">
          <cell r="B48">
            <v>47</v>
          </cell>
          <cell r="C48">
            <v>40</v>
          </cell>
        </row>
        <row r="49">
          <cell r="B49">
            <v>48</v>
          </cell>
          <cell r="C49">
            <v>40</v>
          </cell>
        </row>
        <row r="50">
          <cell r="B50">
            <v>49</v>
          </cell>
          <cell r="C50">
            <v>40</v>
          </cell>
        </row>
        <row r="51">
          <cell r="B51">
            <v>50</v>
          </cell>
          <cell r="C51">
            <v>40</v>
          </cell>
        </row>
        <row r="52">
          <cell r="B52">
            <v>51</v>
          </cell>
          <cell r="C52">
            <v>41</v>
          </cell>
        </row>
        <row r="53">
          <cell r="B53">
            <v>52</v>
          </cell>
          <cell r="C53">
            <v>41</v>
          </cell>
        </row>
        <row r="54">
          <cell r="B54">
            <v>53</v>
          </cell>
          <cell r="C54">
            <v>41</v>
          </cell>
        </row>
        <row r="55">
          <cell r="B55">
            <v>54</v>
          </cell>
          <cell r="C55">
            <v>41</v>
          </cell>
        </row>
        <row r="56">
          <cell r="B56">
            <v>55</v>
          </cell>
          <cell r="C56">
            <v>42</v>
          </cell>
        </row>
        <row r="57">
          <cell r="B57">
            <v>56</v>
          </cell>
          <cell r="C57">
            <v>42</v>
          </cell>
        </row>
        <row r="58">
          <cell r="B58">
            <v>57</v>
          </cell>
          <cell r="C58">
            <v>42</v>
          </cell>
        </row>
        <row r="59">
          <cell r="B59">
            <v>58</v>
          </cell>
          <cell r="C59">
            <v>42</v>
          </cell>
        </row>
        <row r="60">
          <cell r="B60">
            <v>59</v>
          </cell>
          <cell r="C60">
            <v>42</v>
          </cell>
        </row>
        <row r="61">
          <cell r="B61">
            <v>60</v>
          </cell>
          <cell r="C61">
            <v>42</v>
          </cell>
        </row>
        <row r="62">
          <cell r="B62">
            <v>61</v>
          </cell>
          <cell r="C62">
            <v>42</v>
          </cell>
        </row>
        <row r="63">
          <cell r="B63">
            <v>62</v>
          </cell>
          <cell r="C63">
            <v>43</v>
          </cell>
        </row>
        <row r="64">
          <cell r="B64">
            <v>63</v>
          </cell>
          <cell r="C64">
            <v>43</v>
          </cell>
        </row>
        <row r="65">
          <cell r="B65">
            <v>64</v>
          </cell>
          <cell r="C65">
            <v>43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J1">
            <v>1.7453292519943295E-2</v>
          </cell>
        </row>
      </sheetData>
      <sheetData sheetId="15">
        <row r="1">
          <cell r="J1">
            <v>1.7453292519943295E-2</v>
          </cell>
        </row>
      </sheetData>
      <sheetData sheetId="16">
        <row r="1">
          <cell r="J1">
            <v>1.7453292519943295E-2</v>
          </cell>
        </row>
      </sheetData>
      <sheetData sheetId="17">
        <row r="1">
          <cell r="J1">
            <v>1.7453292519943295E-2</v>
          </cell>
        </row>
      </sheetData>
      <sheetData sheetId="18">
        <row r="1">
          <cell r="J1">
            <v>1.7453292519943295E-2</v>
          </cell>
        </row>
      </sheetData>
      <sheetData sheetId="19">
        <row r="1">
          <cell r="J1">
            <v>1.7453292519943295E-2</v>
          </cell>
        </row>
      </sheetData>
      <sheetData sheetId="20">
        <row r="1">
          <cell r="J1">
            <v>1.7453292519943295E-2</v>
          </cell>
        </row>
      </sheetData>
      <sheetData sheetId="21">
        <row r="1">
          <cell r="J1">
            <v>1.7453292519943295E-2</v>
          </cell>
        </row>
      </sheetData>
      <sheetData sheetId="22">
        <row r="1">
          <cell r="J1">
            <v>1.7453292519943295E-2</v>
          </cell>
        </row>
      </sheetData>
      <sheetData sheetId="23">
        <row r="1">
          <cell r="J1">
            <v>1.7453292519943295E-2</v>
          </cell>
        </row>
      </sheetData>
      <sheetData sheetId="24">
        <row r="1">
          <cell r="J1">
            <v>1.7453292519943295E-2</v>
          </cell>
        </row>
      </sheetData>
      <sheetData sheetId="25">
        <row r="1">
          <cell r="J1">
            <v>1.7453292519943295E-2</v>
          </cell>
        </row>
      </sheetData>
      <sheetData sheetId="26">
        <row r="1">
          <cell r="J1">
            <v>1.7453292519943295E-2</v>
          </cell>
        </row>
      </sheetData>
      <sheetData sheetId="27">
        <row r="1">
          <cell r="J1">
            <v>1.7453292519943295E-2</v>
          </cell>
        </row>
      </sheetData>
      <sheetData sheetId="28">
        <row r="1">
          <cell r="J1">
            <v>1.7453292519943295E-2</v>
          </cell>
        </row>
      </sheetData>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J1">
            <v>1.7453292519943295E-2</v>
          </cell>
        </row>
      </sheetData>
      <sheetData sheetId="46"/>
      <sheetData sheetId="47"/>
      <sheetData sheetId="48" refreshError="1"/>
      <sheetData sheetId="49" refreshError="1"/>
      <sheetData sheetId="50" refreshError="1"/>
      <sheetData sheetId="51" refreshError="1"/>
      <sheetData sheetId="52" refreshError="1"/>
      <sheetData sheetId="53">
        <row r="1">
          <cell r="J1">
            <v>1.7453292519943295E-2</v>
          </cell>
        </row>
      </sheetData>
      <sheetData sheetId="54">
        <row r="1">
          <cell r="J1">
            <v>1.7453292519943295E-2</v>
          </cell>
        </row>
      </sheetData>
      <sheetData sheetId="55" refreshError="1"/>
      <sheetData sheetId="56">
        <row r="1">
          <cell r="J1">
            <v>1.7453292519943295E-2</v>
          </cell>
        </row>
      </sheetData>
      <sheetData sheetId="57">
        <row r="1">
          <cell r="J1">
            <v>1.7453292519943295E-2</v>
          </cell>
        </row>
      </sheetData>
      <sheetData sheetId="58">
        <row r="1">
          <cell r="J1">
            <v>1.7453292519943295E-2</v>
          </cell>
        </row>
      </sheetData>
      <sheetData sheetId="59">
        <row r="1">
          <cell r="J1">
            <v>1.7453292519943295E-2</v>
          </cell>
        </row>
      </sheetData>
      <sheetData sheetId="60">
        <row r="1">
          <cell r="J1">
            <v>1.7453292519943295E-2</v>
          </cell>
        </row>
      </sheetData>
      <sheetData sheetId="61">
        <row r="1">
          <cell r="J1">
            <v>1.7453292519943295E-2</v>
          </cell>
        </row>
      </sheetData>
      <sheetData sheetId="62">
        <row r="2">
          <cell r="B2">
            <v>1</v>
          </cell>
        </row>
      </sheetData>
      <sheetData sheetId="63">
        <row r="2">
          <cell r="B2">
            <v>1</v>
          </cell>
        </row>
      </sheetData>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ow r="1">
          <cell r="J1">
            <v>1.7453292519943295E-2</v>
          </cell>
        </row>
      </sheetData>
      <sheetData sheetId="232">
        <row r="1">
          <cell r="J1">
            <v>1.7453292519943295E-2</v>
          </cell>
        </row>
      </sheetData>
      <sheetData sheetId="233">
        <row r="1">
          <cell r="J1">
            <v>1.7453292519943295E-2</v>
          </cell>
        </row>
      </sheetData>
      <sheetData sheetId="234">
        <row r="1">
          <cell r="J1">
            <v>1.7453292519943295E-2</v>
          </cell>
        </row>
      </sheetData>
      <sheetData sheetId="235">
        <row r="1">
          <cell r="J1">
            <v>1.7453292519943295E-2</v>
          </cell>
        </row>
      </sheetData>
      <sheetData sheetId="236">
        <row r="1">
          <cell r="J1">
            <v>1.7453292519943295E-2</v>
          </cell>
        </row>
      </sheetData>
      <sheetData sheetId="237">
        <row r="1">
          <cell r="J1">
            <v>1.7453292519943295E-2</v>
          </cell>
        </row>
      </sheetData>
      <sheetData sheetId="238">
        <row r="1">
          <cell r="J1">
            <v>1.7453292519943295E-2</v>
          </cell>
        </row>
      </sheetData>
      <sheetData sheetId="239">
        <row r="1">
          <cell r="J1">
            <v>1.7453292519943295E-2</v>
          </cell>
        </row>
      </sheetData>
      <sheetData sheetId="240">
        <row r="1">
          <cell r="J1">
            <v>1.7453292519943295E-2</v>
          </cell>
        </row>
      </sheetData>
      <sheetData sheetId="241">
        <row r="1">
          <cell r="J1">
            <v>1.7453292519943295E-2</v>
          </cell>
        </row>
      </sheetData>
      <sheetData sheetId="242">
        <row r="1">
          <cell r="J1">
            <v>1.7453292519943295E-2</v>
          </cell>
        </row>
      </sheetData>
      <sheetData sheetId="243">
        <row r="1">
          <cell r="J1">
            <v>1.7453292519943295E-2</v>
          </cell>
        </row>
      </sheetData>
      <sheetData sheetId="244">
        <row r="1">
          <cell r="J1">
            <v>1.7453292519943295E-2</v>
          </cell>
        </row>
      </sheetData>
      <sheetData sheetId="245">
        <row r="1">
          <cell r="J1">
            <v>1.7453292519943295E-2</v>
          </cell>
        </row>
      </sheetData>
      <sheetData sheetId="246">
        <row r="1">
          <cell r="J1">
            <v>1.7453292519943295E-2</v>
          </cell>
        </row>
      </sheetData>
      <sheetData sheetId="247">
        <row r="1">
          <cell r="J1">
            <v>1.7453292519943295E-2</v>
          </cell>
        </row>
      </sheetData>
      <sheetData sheetId="248">
        <row r="1">
          <cell r="J1">
            <v>1.7453292519943295E-2</v>
          </cell>
        </row>
      </sheetData>
      <sheetData sheetId="249">
        <row r="1">
          <cell r="J1">
            <v>1.7453292519943295E-2</v>
          </cell>
        </row>
      </sheetData>
      <sheetData sheetId="250">
        <row r="1">
          <cell r="J1">
            <v>1.7453292519943295E-2</v>
          </cell>
        </row>
      </sheetData>
      <sheetData sheetId="251">
        <row r="1">
          <cell r="J1">
            <v>1.7453292519943295E-2</v>
          </cell>
        </row>
      </sheetData>
      <sheetData sheetId="252">
        <row r="1">
          <cell r="J1">
            <v>1.7453292519943295E-2</v>
          </cell>
        </row>
      </sheetData>
      <sheetData sheetId="253">
        <row r="1">
          <cell r="J1">
            <v>1.7453292519943295E-2</v>
          </cell>
        </row>
      </sheetData>
      <sheetData sheetId="254">
        <row r="1">
          <cell r="J1">
            <v>1.7453292519943295E-2</v>
          </cell>
        </row>
      </sheetData>
      <sheetData sheetId="255">
        <row r="1">
          <cell r="J1">
            <v>1.7453292519943295E-2</v>
          </cell>
        </row>
      </sheetData>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ow r="1">
          <cell r="J1">
            <v>1.7453292519943295E-2</v>
          </cell>
        </row>
      </sheetData>
      <sheetData sheetId="279">
        <row r="1">
          <cell r="J1">
            <v>1.7453292519943295E-2</v>
          </cell>
        </row>
      </sheetData>
      <sheetData sheetId="280">
        <row r="1">
          <cell r="J1">
            <v>1.7453292519943295E-2</v>
          </cell>
        </row>
      </sheetData>
      <sheetData sheetId="281">
        <row r="1">
          <cell r="J1">
            <v>1.7453292519943295E-2</v>
          </cell>
        </row>
      </sheetData>
      <sheetData sheetId="282">
        <row r="1">
          <cell r="J1">
            <v>1.7453292519943295E-2</v>
          </cell>
        </row>
      </sheetData>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ow r="1">
          <cell r="J1">
            <v>1.7453292519943295E-2</v>
          </cell>
        </row>
      </sheetData>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ow r="1">
          <cell r="J1">
            <v>1.7453292519943295E-2</v>
          </cell>
        </row>
      </sheetData>
      <sheetData sheetId="335">
        <row r="1">
          <cell r="J1">
            <v>1.7453292519943295E-2</v>
          </cell>
        </row>
      </sheetData>
      <sheetData sheetId="336" refreshError="1"/>
      <sheetData sheetId="337">
        <row r="1">
          <cell r="J1">
            <v>1.7453292519943295E-2</v>
          </cell>
        </row>
      </sheetData>
      <sheetData sheetId="338">
        <row r="1">
          <cell r="J1">
            <v>1.7453292519943295E-2</v>
          </cell>
        </row>
      </sheetData>
      <sheetData sheetId="339">
        <row r="1">
          <cell r="J1">
            <v>1.7453292519943295E-2</v>
          </cell>
        </row>
      </sheetData>
      <sheetData sheetId="340">
        <row r="1">
          <cell r="J1">
            <v>1.7453292519943295E-2</v>
          </cell>
        </row>
      </sheetData>
      <sheetData sheetId="341">
        <row r="1">
          <cell r="J1">
            <v>1.7453292519943295E-2</v>
          </cell>
        </row>
      </sheetData>
      <sheetData sheetId="342">
        <row r="1">
          <cell r="J1">
            <v>1.7453292519943295E-2</v>
          </cell>
        </row>
      </sheetData>
      <sheetData sheetId="343">
        <row r="1">
          <cell r="J1">
            <v>1.7453292519943295E-2</v>
          </cell>
        </row>
      </sheetData>
      <sheetData sheetId="344" refreshError="1"/>
      <sheetData sheetId="345" refreshError="1"/>
      <sheetData sheetId="346">
        <row r="1">
          <cell r="J1">
            <v>1.7453292519943295E-2</v>
          </cell>
        </row>
      </sheetData>
      <sheetData sheetId="347">
        <row r="1">
          <cell r="J1">
            <v>1.7453292519943295E-2</v>
          </cell>
        </row>
      </sheetData>
      <sheetData sheetId="348">
        <row r="1">
          <cell r="J1">
            <v>1.7453292519943295E-2</v>
          </cell>
        </row>
      </sheetData>
      <sheetData sheetId="349">
        <row r="1">
          <cell r="J1">
            <v>1.7453292519943295E-2</v>
          </cell>
        </row>
      </sheetData>
      <sheetData sheetId="350">
        <row r="1">
          <cell r="J1">
            <v>1.7453292519943295E-2</v>
          </cell>
        </row>
      </sheetData>
      <sheetData sheetId="351">
        <row r="1">
          <cell r="J1">
            <v>1.7453292519943295E-2</v>
          </cell>
        </row>
      </sheetData>
      <sheetData sheetId="352">
        <row r="1">
          <cell r="J1">
            <v>1.7453292519943295E-2</v>
          </cell>
        </row>
      </sheetData>
      <sheetData sheetId="353">
        <row r="1">
          <cell r="J1">
            <v>1.7453292519943295E-2</v>
          </cell>
        </row>
      </sheetData>
      <sheetData sheetId="354">
        <row r="1">
          <cell r="J1">
            <v>1.7453292519943295E-2</v>
          </cell>
        </row>
      </sheetData>
      <sheetData sheetId="355">
        <row r="1">
          <cell r="J1">
            <v>1.7453292519943295E-2</v>
          </cell>
        </row>
      </sheetData>
      <sheetData sheetId="356">
        <row r="1">
          <cell r="J1">
            <v>1.7453292519943295E-2</v>
          </cell>
        </row>
      </sheetData>
      <sheetData sheetId="357">
        <row r="1">
          <cell r="J1">
            <v>1.7453292519943295E-2</v>
          </cell>
        </row>
      </sheetData>
      <sheetData sheetId="358">
        <row r="1">
          <cell r="J1">
            <v>1.7453292519943295E-2</v>
          </cell>
        </row>
      </sheetData>
      <sheetData sheetId="359">
        <row r="1">
          <cell r="J1">
            <v>1.7453292519943295E-2</v>
          </cell>
        </row>
      </sheetData>
      <sheetData sheetId="360">
        <row r="1">
          <cell r="J1">
            <v>1.7453292519943295E-2</v>
          </cell>
        </row>
      </sheetData>
      <sheetData sheetId="361">
        <row r="1">
          <cell r="J1">
            <v>1.7453292519943295E-2</v>
          </cell>
        </row>
      </sheetData>
      <sheetData sheetId="362">
        <row r="1">
          <cell r="J1">
            <v>1.7453292519943295E-2</v>
          </cell>
        </row>
      </sheetData>
      <sheetData sheetId="363">
        <row r="1">
          <cell r="J1">
            <v>1.7453292519943295E-2</v>
          </cell>
        </row>
      </sheetData>
      <sheetData sheetId="364">
        <row r="1">
          <cell r="J1">
            <v>1.7453292519943295E-2</v>
          </cell>
        </row>
      </sheetData>
      <sheetData sheetId="365">
        <row r="1">
          <cell r="J1">
            <v>1.7453292519943295E-2</v>
          </cell>
        </row>
      </sheetData>
      <sheetData sheetId="366">
        <row r="1">
          <cell r="J1">
            <v>1.7453292519943295E-2</v>
          </cell>
        </row>
      </sheetData>
      <sheetData sheetId="367">
        <row r="1">
          <cell r="J1">
            <v>1.7453292519943295E-2</v>
          </cell>
        </row>
      </sheetData>
      <sheetData sheetId="368">
        <row r="1">
          <cell r="J1">
            <v>1.7453292519943295E-2</v>
          </cell>
        </row>
      </sheetData>
      <sheetData sheetId="369">
        <row r="1">
          <cell r="J1">
            <v>1.7453292519943295E-2</v>
          </cell>
        </row>
      </sheetData>
      <sheetData sheetId="370">
        <row r="1">
          <cell r="J1">
            <v>1.7453292519943295E-2</v>
          </cell>
        </row>
      </sheetData>
      <sheetData sheetId="371">
        <row r="1">
          <cell r="J1">
            <v>1.7453292519943295E-2</v>
          </cell>
        </row>
      </sheetData>
      <sheetData sheetId="372">
        <row r="1">
          <cell r="J1">
            <v>1.7453292519943295E-2</v>
          </cell>
        </row>
      </sheetData>
      <sheetData sheetId="373">
        <row r="1">
          <cell r="J1">
            <v>1.7453292519943295E-2</v>
          </cell>
        </row>
      </sheetData>
      <sheetData sheetId="374">
        <row r="1">
          <cell r="J1">
            <v>1.7453292519943295E-2</v>
          </cell>
        </row>
      </sheetData>
      <sheetData sheetId="375">
        <row r="1">
          <cell r="J1">
            <v>1.7453292519943295E-2</v>
          </cell>
        </row>
      </sheetData>
      <sheetData sheetId="376">
        <row r="1">
          <cell r="J1">
            <v>1.7453292519943295E-2</v>
          </cell>
        </row>
      </sheetData>
      <sheetData sheetId="377">
        <row r="1">
          <cell r="J1">
            <v>1.7453292519943295E-2</v>
          </cell>
        </row>
      </sheetData>
      <sheetData sheetId="378" refreshError="1"/>
      <sheetData sheetId="379" refreshError="1"/>
      <sheetData sheetId="380" refreshError="1"/>
      <sheetData sheetId="381" refreshError="1"/>
      <sheetData sheetId="382"/>
      <sheetData sheetId="383">
        <row r="1">
          <cell r="J1">
            <v>1.7453292519943295E-2</v>
          </cell>
        </row>
      </sheetData>
      <sheetData sheetId="384">
        <row r="1">
          <cell r="J1">
            <v>1.7453292519943295E-2</v>
          </cell>
        </row>
      </sheetData>
      <sheetData sheetId="385">
        <row r="1">
          <cell r="J1">
            <v>1.7453292519943295E-2</v>
          </cell>
        </row>
      </sheetData>
      <sheetData sheetId="386">
        <row r="1">
          <cell r="J1">
            <v>1.7453292519943295E-2</v>
          </cell>
        </row>
      </sheetData>
      <sheetData sheetId="387">
        <row r="1">
          <cell r="J1">
            <v>1.7453292519943295E-2</v>
          </cell>
        </row>
      </sheetData>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ow r="1">
          <cell r="J1">
            <v>1.7453292519943295E-2</v>
          </cell>
        </row>
      </sheetData>
      <sheetData sheetId="412">
        <row r="1">
          <cell r="J1">
            <v>1.7453292519943295E-2</v>
          </cell>
        </row>
      </sheetData>
      <sheetData sheetId="413" refreshError="1"/>
      <sheetData sheetId="414" refreshError="1"/>
      <sheetData sheetId="415" refreshError="1"/>
      <sheetData sheetId="416" refreshError="1"/>
      <sheetData sheetId="417">
        <row r="1">
          <cell r="J1">
            <v>1.7453292519943295E-2</v>
          </cell>
        </row>
      </sheetData>
      <sheetData sheetId="418">
        <row r="1">
          <cell r="J1">
            <v>1.7453292519943295E-2</v>
          </cell>
        </row>
      </sheetData>
      <sheetData sheetId="419">
        <row r="1">
          <cell r="J1">
            <v>1.7453292519943295E-2</v>
          </cell>
        </row>
      </sheetData>
      <sheetData sheetId="420">
        <row r="1">
          <cell r="J1">
            <v>1.7453292519943295E-2</v>
          </cell>
        </row>
      </sheetData>
      <sheetData sheetId="421">
        <row r="1">
          <cell r="J1">
            <v>1.7453292519943295E-2</v>
          </cell>
        </row>
      </sheetData>
      <sheetData sheetId="422">
        <row r="1">
          <cell r="J1">
            <v>1.7453292519943295E-2</v>
          </cell>
        </row>
      </sheetData>
      <sheetData sheetId="423">
        <row r="1">
          <cell r="J1">
            <v>1.7453292519943295E-2</v>
          </cell>
        </row>
      </sheetData>
      <sheetData sheetId="424">
        <row r="1">
          <cell r="J1">
            <v>1.7453292519943295E-2</v>
          </cell>
        </row>
      </sheetData>
      <sheetData sheetId="425">
        <row r="1">
          <cell r="J1">
            <v>1.7453292519943295E-2</v>
          </cell>
        </row>
      </sheetData>
      <sheetData sheetId="426">
        <row r="1">
          <cell r="J1">
            <v>1.7453292519943295E-2</v>
          </cell>
        </row>
      </sheetData>
      <sheetData sheetId="427">
        <row r="1">
          <cell r="J1">
            <v>1.7453292519943295E-2</v>
          </cell>
        </row>
      </sheetData>
      <sheetData sheetId="428">
        <row r="1">
          <cell r="J1">
            <v>1.7453292519943295E-2</v>
          </cell>
        </row>
      </sheetData>
      <sheetData sheetId="429">
        <row r="1">
          <cell r="J1">
            <v>1.7453292519943295E-2</v>
          </cell>
        </row>
      </sheetData>
      <sheetData sheetId="430">
        <row r="1">
          <cell r="J1">
            <v>1.7453292519943295E-2</v>
          </cell>
        </row>
      </sheetData>
      <sheetData sheetId="431">
        <row r="1">
          <cell r="J1">
            <v>1.7453292519943295E-2</v>
          </cell>
        </row>
      </sheetData>
      <sheetData sheetId="432">
        <row r="1">
          <cell r="J1">
            <v>1.7453292519943295E-2</v>
          </cell>
        </row>
      </sheetData>
      <sheetData sheetId="433">
        <row r="1">
          <cell r="J1">
            <v>1.7453292519943295E-2</v>
          </cell>
        </row>
      </sheetData>
      <sheetData sheetId="434">
        <row r="1">
          <cell r="J1">
            <v>1.7453292519943295E-2</v>
          </cell>
        </row>
      </sheetData>
      <sheetData sheetId="435">
        <row r="1">
          <cell r="J1">
            <v>1.7453292519943295E-2</v>
          </cell>
        </row>
      </sheetData>
      <sheetData sheetId="436">
        <row r="1">
          <cell r="J1">
            <v>1.7453292519943295E-2</v>
          </cell>
        </row>
      </sheetData>
      <sheetData sheetId="437">
        <row r="1">
          <cell r="J1">
            <v>1.7453292519943295E-2</v>
          </cell>
        </row>
      </sheetData>
      <sheetData sheetId="438">
        <row r="1">
          <cell r="J1">
            <v>1.7453292519943295E-2</v>
          </cell>
        </row>
      </sheetData>
      <sheetData sheetId="439">
        <row r="1">
          <cell r="J1">
            <v>1.7453292519943295E-2</v>
          </cell>
        </row>
      </sheetData>
      <sheetData sheetId="440">
        <row r="1">
          <cell r="J1">
            <v>1.7453292519943295E-2</v>
          </cell>
        </row>
      </sheetData>
      <sheetData sheetId="441">
        <row r="1">
          <cell r="J1">
            <v>1.7453292519943295E-2</v>
          </cell>
        </row>
      </sheetData>
      <sheetData sheetId="442">
        <row r="1">
          <cell r="J1">
            <v>1.7453292519943295E-2</v>
          </cell>
        </row>
      </sheetData>
      <sheetData sheetId="443">
        <row r="1">
          <cell r="J1">
            <v>1.7453292519943295E-2</v>
          </cell>
        </row>
      </sheetData>
      <sheetData sheetId="444">
        <row r="1">
          <cell r="J1">
            <v>1.7453292519943295E-2</v>
          </cell>
        </row>
      </sheetData>
      <sheetData sheetId="445">
        <row r="1">
          <cell r="J1">
            <v>1.7453292519943295E-2</v>
          </cell>
        </row>
      </sheetData>
      <sheetData sheetId="446">
        <row r="1">
          <cell r="J1">
            <v>1.7453292519943295E-2</v>
          </cell>
        </row>
      </sheetData>
      <sheetData sheetId="447">
        <row r="1">
          <cell r="J1">
            <v>1.7453292519943295E-2</v>
          </cell>
        </row>
      </sheetData>
      <sheetData sheetId="448">
        <row r="1">
          <cell r="J1">
            <v>1.7453292519943295E-2</v>
          </cell>
        </row>
      </sheetData>
      <sheetData sheetId="449">
        <row r="1">
          <cell r="J1">
            <v>1.7453292519943295E-2</v>
          </cell>
        </row>
      </sheetData>
      <sheetData sheetId="450">
        <row r="1">
          <cell r="J1">
            <v>1.7453292519943295E-2</v>
          </cell>
        </row>
      </sheetData>
      <sheetData sheetId="451">
        <row r="1">
          <cell r="J1">
            <v>1.7453292519943295E-2</v>
          </cell>
        </row>
      </sheetData>
      <sheetData sheetId="452">
        <row r="1">
          <cell r="J1">
            <v>1.7453292519943295E-2</v>
          </cell>
        </row>
      </sheetData>
      <sheetData sheetId="453">
        <row r="1">
          <cell r="J1">
            <v>1.7453292519943295E-2</v>
          </cell>
        </row>
      </sheetData>
      <sheetData sheetId="454">
        <row r="1">
          <cell r="J1">
            <v>1.7453292519943295E-2</v>
          </cell>
        </row>
      </sheetData>
      <sheetData sheetId="455">
        <row r="1">
          <cell r="J1">
            <v>1.7453292519943295E-2</v>
          </cell>
        </row>
      </sheetData>
      <sheetData sheetId="456">
        <row r="1">
          <cell r="J1">
            <v>1.7453292519943295E-2</v>
          </cell>
        </row>
      </sheetData>
      <sheetData sheetId="457">
        <row r="1">
          <cell r="J1">
            <v>1.7453292519943295E-2</v>
          </cell>
        </row>
      </sheetData>
      <sheetData sheetId="458">
        <row r="1">
          <cell r="J1">
            <v>1.7453292519943295E-2</v>
          </cell>
        </row>
      </sheetData>
      <sheetData sheetId="459">
        <row r="1">
          <cell r="J1">
            <v>1.7453292519943295E-2</v>
          </cell>
        </row>
      </sheetData>
      <sheetData sheetId="460">
        <row r="1">
          <cell r="J1">
            <v>1.7453292519943295E-2</v>
          </cell>
        </row>
      </sheetData>
      <sheetData sheetId="461">
        <row r="1">
          <cell r="J1">
            <v>1.7453292519943295E-2</v>
          </cell>
        </row>
      </sheetData>
      <sheetData sheetId="462">
        <row r="1">
          <cell r="J1">
            <v>1.7453292519943295E-2</v>
          </cell>
        </row>
      </sheetData>
      <sheetData sheetId="463">
        <row r="1">
          <cell r="J1">
            <v>1.7453292519943295E-2</v>
          </cell>
        </row>
      </sheetData>
      <sheetData sheetId="464">
        <row r="1">
          <cell r="J1">
            <v>1.7453292519943295E-2</v>
          </cell>
        </row>
      </sheetData>
      <sheetData sheetId="465">
        <row r="1">
          <cell r="J1">
            <v>1.7453292519943295E-2</v>
          </cell>
        </row>
      </sheetData>
      <sheetData sheetId="466">
        <row r="1">
          <cell r="J1">
            <v>1.7453292519943295E-2</v>
          </cell>
        </row>
      </sheetData>
      <sheetData sheetId="467">
        <row r="1">
          <cell r="J1">
            <v>1.7453292519943295E-2</v>
          </cell>
        </row>
      </sheetData>
      <sheetData sheetId="468">
        <row r="1">
          <cell r="J1">
            <v>1.7453292519943295E-2</v>
          </cell>
        </row>
      </sheetData>
      <sheetData sheetId="469">
        <row r="1">
          <cell r="J1">
            <v>1.7453292519943295E-2</v>
          </cell>
        </row>
      </sheetData>
      <sheetData sheetId="470">
        <row r="1">
          <cell r="J1">
            <v>1.7453292519943295E-2</v>
          </cell>
        </row>
      </sheetData>
      <sheetData sheetId="471">
        <row r="1">
          <cell r="J1">
            <v>1.7453292519943295E-2</v>
          </cell>
        </row>
      </sheetData>
      <sheetData sheetId="472">
        <row r="1">
          <cell r="J1">
            <v>1.7453292519943295E-2</v>
          </cell>
        </row>
      </sheetData>
      <sheetData sheetId="473">
        <row r="1">
          <cell r="J1">
            <v>1.7453292519943295E-2</v>
          </cell>
        </row>
      </sheetData>
      <sheetData sheetId="474">
        <row r="1">
          <cell r="J1">
            <v>1.7453292519943295E-2</v>
          </cell>
        </row>
      </sheetData>
      <sheetData sheetId="475">
        <row r="1">
          <cell r="J1">
            <v>1.7453292519943295E-2</v>
          </cell>
        </row>
      </sheetData>
      <sheetData sheetId="476">
        <row r="1">
          <cell r="J1">
            <v>1.7453292519943295E-2</v>
          </cell>
        </row>
      </sheetData>
      <sheetData sheetId="477">
        <row r="1">
          <cell r="J1">
            <v>1.7453292519943295E-2</v>
          </cell>
        </row>
      </sheetData>
      <sheetData sheetId="478">
        <row r="1">
          <cell r="J1">
            <v>1.7453292519943295E-2</v>
          </cell>
        </row>
      </sheetData>
      <sheetData sheetId="479">
        <row r="1">
          <cell r="J1">
            <v>1.7453292519943295E-2</v>
          </cell>
        </row>
      </sheetData>
      <sheetData sheetId="480">
        <row r="1">
          <cell r="J1">
            <v>1.7453292519943295E-2</v>
          </cell>
        </row>
      </sheetData>
      <sheetData sheetId="481">
        <row r="1">
          <cell r="J1">
            <v>1.7453292519943295E-2</v>
          </cell>
        </row>
      </sheetData>
      <sheetData sheetId="482">
        <row r="1">
          <cell r="J1">
            <v>1.7453292519943295E-2</v>
          </cell>
        </row>
      </sheetData>
      <sheetData sheetId="483">
        <row r="1">
          <cell r="J1">
            <v>1.7453292519943295E-2</v>
          </cell>
        </row>
      </sheetData>
      <sheetData sheetId="484">
        <row r="1">
          <cell r="J1">
            <v>1.7453292519943295E-2</v>
          </cell>
        </row>
      </sheetData>
      <sheetData sheetId="485">
        <row r="1">
          <cell r="J1">
            <v>1.7453292519943295E-2</v>
          </cell>
        </row>
      </sheetData>
      <sheetData sheetId="486">
        <row r="1">
          <cell r="J1">
            <v>1.7453292519943295E-2</v>
          </cell>
        </row>
      </sheetData>
      <sheetData sheetId="487">
        <row r="1">
          <cell r="J1">
            <v>1.7453292519943295E-2</v>
          </cell>
        </row>
      </sheetData>
      <sheetData sheetId="488">
        <row r="1">
          <cell r="J1">
            <v>1.7453292519943295E-2</v>
          </cell>
        </row>
      </sheetData>
      <sheetData sheetId="489">
        <row r="1">
          <cell r="J1">
            <v>1.7453292519943295E-2</v>
          </cell>
        </row>
      </sheetData>
      <sheetData sheetId="490">
        <row r="1">
          <cell r="J1">
            <v>1.7453292519943295E-2</v>
          </cell>
        </row>
      </sheetData>
      <sheetData sheetId="491">
        <row r="1">
          <cell r="J1">
            <v>1.7453292519943295E-2</v>
          </cell>
        </row>
      </sheetData>
      <sheetData sheetId="492">
        <row r="1">
          <cell r="J1">
            <v>1.7453292519943295E-2</v>
          </cell>
        </row>
      </sheetData>
      <sheetData sheetId="493">
        <row r="1">
          <cell r="J1">
            <v>1.7453292519943295E-2</v>
          </cell>
        </row>
      </sheetData>
      <sheetData sheetId="494">
        <row r="1">
          <cell r="J1">
            <v>1.7453292519943295E-2</v>
          </cell>
        </row>
      </sheetData>
      <sheetData sheetId="495">
        <row r="1">
          <cell r="J1">
            <v>1.7453292519943295E-2</v>
          </cell>
        </row>
      </sheetData>
      <sheetData sheetId="496">
        <row r="1">
          <cell r="J1">
            <v>1.7453292519943295E-2</v>
          </cell>
        </row>
      </sheetData>
      <sheetData sheetId="497">
        <row r="1">
          <cell r="J1">
            <v>1.7453292519943295E-2</v>
          </cell>
        </row>
      </sheetData>
      <sheetData sheetId="498">
        <row r="1">
          <cell r="J1">
            <v>1.7453292519943295E-2</v>
          </cell>
        </row>
      </sheetData>
      <sheetData sheetId="499">
        <row r="1">
          <cell r="J1">
            <v>1.7453292519943295E-2</v>
          </cell>
        </row>
      </sheetData>
      <sheetData sheetId="500">
        <row r="1">
          <cell r="J1">
            <v>1.7453292519943295E-2</v>
          </cell>
        </row>
      </sheetData>
      <sheetData sheetId="501">
        <row r="1">
          <cell r="J1">
            <v>1.7453292519943295E-2</v>
          </cell>
        </row>
      </sheetData>
      <sheetData sheetId="502">
        <row r="1">
          <cell r="J1">
            <v>1.7453292519943295E-2</v>
          </cell>
        </row>
      </sheetData>
      <sheetData sheetId="503">
        <row r="1">
          <cell r="J1">
            <v>1.7453292519943295E-2</v>
          </cell>
        </row>
      </sheetData>
      <sheetData sheetId="504">
        <row r="1">
          <cell r="J1">
            <v>1.7453292519943295E-2</v>
          </cell>
        </row>
      </sheetData>
      <sheetData sheetId="505">
        <row r="1">
          <cell r="J1">
            <v>1.7453292519943295E-2</v>
          </cell>
        </row>
      </sheetData>
      <sheetData sheetId="506">
        <row r="1">
          <cell r="J1">
            <v>1.7453292519943295E-2</v>
          </cell>
        </row>
      </sheetData>
      <sheetData sheetId="507">
        <row r="1">
          <cell r="J1">
            <v>1.7453292519943295E-2</v>
          </cell>
        </row>
      </sheetData>
      <sheetData sheetId="508">
        <row r="1">
          <cell r="J1">
            <v>1.7453292519943295E-2</v>
          </cell>
        </row>
      </sheetData>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ow r="2">
          <cell r="B2">
            <v>1</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ow r="1">
          <cell r="J1">
            <v>1.7453292519943295E-2</v>
          </cell>
        </row>
      </sheetData>
      <sheetData sheetId="676">
        <row r="1">
          <cell r="J1">
            <v>1.7453292519943295E-2</v>
          </cell>
        </row>
      </sheetData>
      <sheetData sheetId="677">
        <row r="1">
          <cell r="J1">
            <v>1.7453292519943295E-2</v>
          </cell>
        </row>
      </sheetData>
      <sheetData sheetId="678">
        <row r="1">
          <cell r="J1">
            <v>1.7453292519943295E-2</v>
          </cell>
        </row>
      </sheetData>
      <sheetData sheetId="679">
        <row r="1">
          <cell r="J1">
            <v>1.7453292519943295E-2</v>
          </cell>
        </row>
      </sheetData>
      <sheetData sheetId="680">
        <row r="1">
          <cell r="J1">
            <v>1.7453292519943295E-2</v>
          </cell>
        </row>
      </sheetData>
      <sheetData sheetId="681">
        <row r="1">
          <cell r="J1">
            <v>1.7453292519943295E-2</v>
          </cell>
        </row>
      </sheetData>
      <sheetData sheetId="682">
        <row r="1">
          <cell r="J1">
            <v>1.7453292519943295E-2</v>
          </cell>
        </row>
      </sheetData>
      <sheetData sheetId="683">
        <row r="1">
          <cell r="J1">
            <v>1.7453292519943295E-2</v>
          </cell>
        </row>
      </sheetData>
      <sheetData sheetId="684">
        <row r="1">
          <cell r="J1">
            <v>1.7453292519943295E-2</v>
          </cell>
        </row>
      </sheetData>
      <sheetData sheetId="685">
        <row r="1">
          <cell r="J1">
            <v>1.7453292519943295E-2</v>
          </cell>
        </row>
      </sheetData>
      <sheetData sheetId="686">
        <row r="1">
          <cell r="J1">
            <v>1.7453292519943295E-2</v>
          </cell>
        </row>
      </sheetData>
      <sheetData sheetId="687">
        <row r="1">
          <cell r="J1">
            <v>1.7453292519943295E-2</v>
          </cell>
        </row>
      </sheetData>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1">
          <cell r="J1">
            <v>1.7453292519943295E-2</v>
          </cell>
        </row>
      </sheetData>
      <sheetData sheetId="709">
        <row r="1">
          <cell r="J1">
            <v>1.7453292519943295E-2</v>
          </cell>
        </row>
      </sheetData>
      <sheetData sheetId="710">
        <row r="1">
          <cell r="J1">
            <v>1.7453292519943295E-2</v>
          </cell>
        </row>
      </sheetData>
      <sheetData sheetId="711">
        <row r="1">
          <cell r="J1">
            <v>1.7453292519943295E-2</v>
          </cell>
        </row>
      </sheetData>
      <sheetData sheetId="712">
        <row r="1">
          <cell r="J1">
            <v>1.7453292519943295E-2</v>
          </cell>
        </row>
      </sheetData>
      <sheetData sheetId="713">
        <row r="1">
          <cell r="J1">
            <v>1.7453292519943295E-2</v>
          </cell>
        </row>
      </sheetData>
      <sheetData sheetId="714">
        <row r="1">
          <cell r="J1">
            <v>1.7453292519943295E-2</v>
          </cell>
        </row>
      </sheetData>
      <sheetData sheetId="715">
        <row r="1">
          <cell r="J1">
            <v>1.7453292519943295E-2</v>
          </cell>
        </row>
      </sheetData>
      <sheetData sheetId="716">
        <row r="1">
          <cell r="J1">
            <v>1.7453292519943295E-2</v>
          </cell>
        </row>
      </sheetData>
      <sheetData sheetId="717">
        <row r="1">
          <cell r="J1">
            <v>1.7453292519943295E-2</v>
          </cell>
        </row>
      </sheetData>
      <sheetData sheetId="718">
        <row r="1">
          <cell r="J1">
            <v>1.7453292519943295E-2</v>
          </cell>
        </row>
      </sheetData>
      <sheetData sheetId="719">
        <row r="1">
          <cell r="J1">
            <v>1.7453292519943295E-2</v>
          </cell>
        </row>
      </sheetData>
      <sheetData sheetId="720">
        <row r="1">
          <cell r="J1">
            <v>1.7453292519943295E-2</v>
          </cell>
        </row>
      </sheetData>
      <sheetData sheetId="721">
        <row r="1">
          <cell r="J1">
            <v>1.7453292519943295E-2</v>
          </cell>
        </row>
      </sheetData>
      <sheetData sheetId="722">
        <row r="1">
          <cell r="J1">
            <v>1.7453292519943295E-2</v>
          </cell>
        </row>
      </sheetData>
      <sheetData sheetId="723">
        <row r="1">
          <cell r="J1">
            <v>1.7453292519943295E-2</v>
          </cell>
        </row>
      </sheetData>
      <sheetData sheetId="724">
        <row r="1">
          <cell r="J1">
            <v>1.7453292519943295E-2</v>
          </cell>
        </row>
      </sheetData>
      <sheetData sheetId="725">
        <row r="1">
          <cell r="J1">
            <v>1.7453292519943295E-2</v>
          </cell>
        </row>
      </sheetData>
      <sheetData sheetId="726">
        <row r="1">
          <cell r="J1">
            <v>1.7453292519943295E-2</v>
          </cell>
        </row>
      </sheetData>
      <sheetData sheetId="727">
        <row r="1">
          <cell r="J1">
            <v>1.7453292519943295E-2</v>
          </cell>
        </row>
      </sheetData>
      <sheetData sheetId="728">
        <row r="1">
          <cell r="J1">
            <v>1.7453292519943295E-2</v>
          </cell>
        </row>
      </sheetData>
      <sheetData sheetId="729">
        <row r="1">
          <cell r="J1">
            <v>1.7453292519943295E-2</v>
          </cell>
        </row>
      </sheetData>
      <sheetData sheetId="730">
        <row r="1">
          <cell r="J1">
            <v>1.7453292519943295E-2</v>
          </cell>
        </row>
      </sheetData>
      <sheetData sheetId="731">
        <row r="1">
          <cell r="J1">
            <v>1.7453292519943295E-2</v>
          </cell>
        </row>
      </sheetData>
      <sheetData sheetId="732">
        <row r="1">
          <cell r="J1">
            <v>1.7453292519943295E-2</v>
          </cell>
        </row>
      </sheetData>
      <sheetData sheetId="733">
        <row r="1">
          <cell r="J1">
            <v>1.7453292519943295E-2</v>
          </cell>
        </row>
      </sheetData>
      <sheetData sheetId="734">
        <row r="1">
          <cell r="J1">
            <v>1.7453292519943295E-2</v>
          </cell>
        </row>
      </sheetData>
      <sheetData sheetId="735">
        <row r="1">
          <cell r="J1">
            <v>1.7453292519943295E-2</v>
          </cell>
        </row>
      </sheetData>
      <sheetData sheetId="736">
        <row r="1">
          <cell r="J1">
            <v>1.7453292519943295E-2</v>
          </cell>
        </row>
      </sheetData>
      <sheetData sheetId="737">
        <row r="1">
          <cell r="J1">
            <v>1.7453292519943295E-2</v>
          </cell>
        </row>
      </sheetData>
      <sheetData sheetId="738">
        <row r="1">
          <cell r="J1">
            <v>1.7453292519943295E-2</v>
          </cell>
        </row>
      </sheetData>
      <sheetData sheetId="739">
        <row r="1">
          <cell r="J1">
            <v>1.7453292519943295E-2</v>
          </cell>
        </row>
      </sheetData>
      <sheetData sheetId="740">
        <row r="1">
          <cell r="J1">
            <v>1.7453292519943295E-2</v>
          </cell>
        </row>
      </sheetData>
      <sheetData sheetId="741">
        <row r="1">
          <cell r="J1">
            <v>1.7453292519943295E-2</v>
          </cell>
        </row>
      </sheetData>
      <sheetData sheetId="742">
        <row r="1">
          <cell r="J1">
            <v>1.7453292519943295E-2</v>
          </cell>
        </row>
      </sheetData>
      <sheetData sheetId="743">
        <row r="1">
          <cell r="J1">
            <v>1.7453292519943295E-2</v>
          </cell>
        </row>
      </sheetData>
      <sheetData sheetId="744">
        <row r="1">
          <cell r="J1">
            <v>1.7453292519943295E-2</v>
          </cell>
        </row>
      </sheetData>
      <sheetData sheetId="745">
        <row r="1">
          <cell r="J1">
            <v>1.7453292519943295E-2</v>
          </cell>
        </row>
      </sheetData>
      <sheetData sheetId="746">
        <row r="1">
          <cell r="J1">
            <v>1.7453292519943295E-2</v>
          </cell>
        </row>
      </sheetData>
      <sheetData sheetId="747">
        <row r="1">
          <cell r="J1">
            <v>1.7453292519943295E-2</v>
          </cell>
        </row>
      </sheetData>
      <sheetData sheetId="748">
        <row r="1">
          <cell r="J1">
            <v>1.7453292519943295E-2</v>
          </cell>
        </row>
      </sheetData>
      <sheetData sheetId="749">
        <row r="1">
          <cell r="J1">
            <v>1.7453292519943295E-2</v>
          </cell>
        </row>
      </sheetData>
      <sheetData sheetId="750">
        <row r="1">
          <cell r="J1">
            <v>1.7453292519943295E-2</v>
          </cell>
        </row>
      </sheetData>
      <sheetData sheetId="751">
        <row r="1">
          <cell r="J1">
            <v>1.7453292519943295E-2</v>
          </cell>
        </row>
      </sheetData>
      <sheetData sheetId="752">
        <row r="1">
          <cell r="J1">
            <v>1.7453292519943295E-2</v>
          </cell>
        </row>
      </sheetData>
      <sheetData sheetId="753">
        <row r="1">
          <cell r="J1">
            <v>1.7453292519943295E-2</v>
          </cell>
        </row>
      </sheetData>
      <sheetData sheetId="754">
        <row r="1">
          <cell r="J1">
            <v>1.7453292519943295E-2</v>
          </cell>
        </row>
      </sheetData>
      <sheetData sheetId="755">
        <row r="1">
          <cell r="J1">
            <v>1.7453292519943295E-2</v>
          </cell>
        </row>
      </sheetData>
      <sheetData sheetId="756">
        <row r="1">
          <cell r="J1">
            <v>1.7453292519943295E-2</v>
          </cell>
        </row>
      </sheetData>
      <sheetData sheetId="757">
        <row r="1">
          <cell r="J1">
            <v>1.7453292519943295E-2</v>
          </cell>
        </row>
      </sheetData>
      <sheetData sheetId="758">
        <row r="1">
          <cell r="J1">
            <v>1.7453292519943295E-2</v>
          </cell>
        </row>
      </sheetData>
      <sheetData sheetId="759">
        <row r="1">
          <cell r="J1">
            <v>1.7453292519943295E-2</v>
          </cell>
        </row>
      </sheetData>
      <sheetData sheetId="760">
        <row r="1">
          <cell r="J1">
            <v>1.7453292519943295E-2</v>
          </cell>
        </row>
      </sheetData>
      <sheetData sheetId="761">
        <row r="1">
          <cell r="J1">
            <v>1.7453292519943295E-2</v>
          </cell>
        </row>
      </sheetData>
      <sheetData sheetId="762">
        <row r="1">
          <cell r="J1">
            <v>1.7453292519943295E-2</v>
          </cell>
        </row>
      </sheetData>
      <sheetData sheetId="763">
        <row r="1">
          <cell r="J1">
            <v>1.7453292519943295E-2</v>
          </cell>
        </row>
      </sheetData>
      <sheetData sheetId="764">
        <row r="1">
          <cell r="J1">
            <v>1.7453292519943295E-2</v>
          </cell>
        </row>
      </sheetData>
      <sheetData sheetId="765">
        <row r="1">
          <cell r="J1">
            <v>1.7453292519943295E-2</v>
          </cell>
        </row>
      </sheetData>
      <sheetData sheetId="766">
        <row r="1">
          <cell r="J1">
            <v>1.7453292519943295E-2</v>
          </cell>
        </row>
      </sheetData>
      <sheetData sheetId="767">
        <row r="1">
          <cell r="J1">
            <v>1.7453292519943295E-2</v>
          </cell>
        </row>
      </sheetData>
      <sheetData sheetId="768">
        <row r="1">
          <cell r="J1">
            <v>1.7453292519943295E-2</v>
          </cell>
        </row>
      </sheetData>
      <sheetData sheetId="769">
        <row r="1">
          <cell r="J1">
            <v>1.7453292519943295E-2</v>
          </cell>
        </row>
      </sheetData>
      <sheetData sheetId="770">
        <row r="1">
          <cell r="J1">
            <v>1.7453292519943295E-2</v>
          </cell>
        </row>
      </sheetData>
      <sheetData sheetId="771">
        <row r="1">
          <cell r="J1">
            <v>1.7453292519943295E-2</v>
          </cell>
        </row>
      </sheetData>
      <sheetData sheetId="772">
        <row r="1">
          <cell r="J1">
            <v>1.7453292519943295E-2</v>
          </cell>
        </row>
      </sheetData>
      <sheetData sheetId="773">
        <row r="1">
          <cell r="J1">
            <v>1.7453292519943295E-2</v>
          </cell>
        </row>
      </sheetData>
      <sheetData sheetId="774">
        <row r="1">
          <cell r="J1">
            <v>1.7453292519943295E-2</v>
          </cell>
        </row>
      </sheetData>
      <sheetData sheetId="775">
        <row r="1">
          <cell r="J1">
            <v>1.7453292519943295E-2</v>
          </cell>
        </row>
      </sheetData>
      <sheetData sheetId="776">
        <row r="1">
          <cell r="J1">
            <v>1.7453292519943295E-2</v>
          </cell>
        </row>
      </sheetData>
      <sheetData sheetId="777">
        <row r="1">
          <cell r="J1">
            <v>1.7453292519943295E-2</v>
          </cell>
        </row>
      </sheetData>
      <sheetData sheetId="778">
        <row r="1">
          <cell r="J1">
            <v>1.7453292519943295E-2</v>
          </cell>
        </row>
      </sheetData>
      <sheetData sheetId="779">
        <row r="1">
          <cell r="J1">
            <v>1.7453292519943295E-2</v>
          </cell>
        </row>
      </sheetData>
      <sheetData sheetId="780">
        <row r="1">
          <cell r="J1">
            <v>1.7453292519943295E-2</v>
          </cell>
        </row>
      </sheetData>
      <sheetData sheetId="781">
        <row r="1">
          <cell r="J1">
            <v>1.7453292519943295E-2</v>
          </cell>
        </row>
      </sheetData>
      <sheetData sheetId="782">
        <row r="1">
          <cell r="J1">
            <v>1.7453292519943295E-2</v>
          </cell>
        </row>
      </sheetData>
      <sheetData sheetId="783">
        <row r="1">
          <cell r="J1">
            <v>1.7453292519943295E-2</v>
          </cell>
        </row>
      </sheetData>
      <sheetData sheetId="784">
        <row r="1">
          <cell r="J1">
            <v>1.7453292519943295E-2</v>
          </cell>
        </row>
      </sheetData>
      <sheetData sheetId="785">
        <row r="1">
          <cell r="J1">
            <v>1.7453292519943295E-2</v>
          </cell>
        </row>
      </sheetData>
      <sheetData sheetId="786">
        <row r="1">
          <cell r="J1">
            <v>1.7453292519943295E-2</v>
          </cell>
        </row>
      </sheetData>
      <sheetData sheetId="787">
        <row r="1">
          <cell r="J1">
            <v>1.7453292519943295E-2</v>
          </cell>
        </row>
      </sheetData>
      <sheetData sheetId="788">
        <row r="1">
          <cell r="J1">
            <v>1.7453292519943295E-2</v>
          </cell>
        </row>
      </sheetData>
      <sheetData sheetId="789">
        <row r="1">
          <cell r="J1">
            <v>1.7453292519943295E-2</v>
          </cell>
        </row>
      </sheetData>
      <sheetData sheetId="790">
        <row r="1">
          <cell r="J1">
            <v>1.7453292519943295E-2</v>
          </cell>
        </row>
      </sheetData>
      <sheetData sheetId="791">
        <row r="1">
          <cell r="J1">
            <v>1.7453292519943295E-2</v>
          </cell>
        </row>
      </sheetData>
      <sheetData sheetId="792">
        <row r="1">
          <cell r="J1">
            <v>1.7453292519943295E-2</v>
          </cell>
        </row>
      </sheetData>
      <sheetData sheetId="793">
        <row r="1">
          <cell r="J1">
            <v>1.7453292519943295E-2</v>
          </cell>
        </row>
      </sheetData>
      <sheetData sheetId="794">
        <row r="1">
          <cell r="J1">
            <v>1.7453292519943295E-2</v>
          </cell>
        </row>
      </sheetData>
      <sheetData sheetId="795">
        <row r="1">
          <cell r="J1">
            <v>1.7453292519943295E-2</v>
          </cell>
        </row>
      </sheetData>
      <sheetData sheetId="796">
        <row r="1">
          <cell r="J1">
            <v>1.7453292519943295E-2</v>
          </cell>
        </row>
      </sheetData>
      <sheetData sheetId="797">
        <row r="1">
          <cell r="J1">
            <v>1.7453292519943295E-2</v>
          </cell>
        </row>
      </sheetData>
      <sheetData sheetId="798">
        <row r="1">
          <cell r="J1">
            <v>1.7453292519943295E-2</v>
          </cell>
        </row>
      </sheetData>
      <sheetData sheetId="799">
        <row r="1">
          <cell r="J1">
            <v>1.7453292519943295E-2</v>
          </cell>
        </row>
      </sheetData>
      <sheetData sheetId="800">
        <row r="1">
          <cell r="J1">
            <v>1.7453292519943295E-2</v>
          </cell>
        </row>
      </sheetData>
      <sheetData sheetId="801">
        <row r="1">
          <cell r="J1">
            <v>1.7453292519943295E-2</v>
          </cell>
        </row>
      </sheetData>
      <sheetData sheetId="802">
        <row r="1">
          <cell r="J1">
            <v>1.7453292519943295E-2</v>
          </cell>
        </row>
      </sheetData>
      <sheetData sheetId="803">
        <row r="1">
          <cell r="J1">
            <v>1.7453292519943295E-2</v>
          </cell>
        </row>
      </sheetData>
      <sheetData sheetId="804">
        <row r="1">
          <cell r="J1">
            <v>1.7453292519943295E-2</v>
          </cell>
        </row>
      </sheetData>
      <sheetData sheetId="805">
        <row r="1">
          <cell r="J1">
            <v>1.7453292519943295E-2</v>
          </cell>
        </row>
      </sheetData>
      <sheetData sheetId="806">
        <row r="1">
          <cell r="J1">
            <v>1.7453292519943295E-2</v>
          </cell>
        </row>
      </sheetData>
      <sheetData sheetId="807">
        <row r="1">
          <cell r="J1">
            <v>1.7453292519943295E-2</v>
          </cell>
        </row>
      </sheetData>
      <sheetData sheetId="808">
        <row r="1">
          <cell r="J1">
            <v>1.7453292519943295E-2</v>
          </cell>
        </row>
      </sheetData>
      <sheetData sheetId="809">
        <row r="1">
          <cell r="J1">
            <v>1.7453292519943295E-2</v>
          </cell>
        </row>
      </sheetData>
      <sheetData sheetId="810">
        <row r="1">
          <cell r="J1">
            <v>1.7453292519943295E-2</v>
          </cell>
        </row>
      </sheetData>
      <sheetData sheetId="811">
        <row r="1">
          <cell r="J1">
            <v>1.7453292519943295E-2</v>
          </cell>
        </row>
      </sheetData>
      <sheetData sheetId="812">
        <row r="1">
          <cell r="J1">
            <v>1.7453292519943295E-2</v>
          </cell>
        </row>
      </sheetData>
      <sheetData sheetId="813">
        <row r="1">
          <cell r="J1">
            <v>1.7453292519943295E-2</v>
          </cell>
        </row>
      </sheetData>
      <sheetData sheetId="814">
        <row r="1">
          <cell r="J1">
            <v>1.7453292519943295E-2</v>
          </cell>
        </row>
      </sheetData>
      <sheetData sheetId="815">
        <row r="1">
          <cell r="J1">
            <v>1.7453292519943295E-2</v>
          </cell>
        </row>
      </sheetData>
      <sheetData sheetId="816">
        <row r="1">
          <cell r="J1">
            <v>1.7453292519943295E-2</v>
          </cell>
        </row>
      </sheetData>
      <sheetData sheetId="817">
        <row r="1">
          <cell r="J1">
            <v>1.7453292519943295E-2</v>
          </cell>
        </row>
      </sheetData>
      <sheetData sheetId="818">
        <row r="1">
          <cell r="J1">
            <v>1.7453292519943295E-2</v>
          </cell>
        </row>
      </sheetData>
      <sheetData sheetId="819">
        <row r="1">
          <cell r="J1">
            <v>1.7453292519943295E-2</v>
          </cell>
        </row>
      </sheetData>
      <sheetData sheetId="820">
        <row r="1">
          <cell r="J1">
            <v>1.7453292519943295E-2</v>
          </cell>
        </row>
      </sheetData>
      <sheetData sheetId="821">
        <row r="1">
          <cell r="J1">
            <v>1.7453292519943295E-2</v>
          </cell>
        </row>
      </sheetData>
      <sheetData sheetId="822">
        <row r="1">
          <cell r="J1">
            <v>1.7453292519943295E-2</v>
          </cell>
        </row>
      </sheetData>
      <sheetData sheetId="823">
        <row r="1">
          <cell r="J1">
            <v>1.7453292519943295E-2</v>
          </cell>
        </row>
      </sheetData>
      <sheetData sheetId="824">
        <row r="1">
          <cell r="J1">
            <v>1.7453292519943295E-2</v>
          </cell>
        </row>
      </sheetData>
      <sheetData sheetId="825">
        <row r="1">
          <cell r="J1">
            <v>1.7453292519943295E-2</v>
          </cell>
        </row>
      </sheetData>
      <sheetData sheetId="826">
        <row r="1">
          <cell r="J1">
            <v>1.7453292519943295E-2</v>
          </cell>
        </row>
      </sheetData>
      <sheetData sheetId="827">
        <row r="1">
          <cell r="J1">
            <v>1.7453292519943295E-2</v>
          </cell>
        </row>
      </sheetData>
      <sheetData sheetId="828">
        <row r="1">
          <cell r="J1">
            <v>1.7453292519943295E-2</v>
          </cell>
        </row>
      </sheetData>
      <sheetData sheetId="829">
        <row r="1">
          <cell r="J1">
            <v>1.7453292519943295E-2</v>
          </cell>
        </row>
      </sheetData>
      <sheetData sheetId="830">
        <row r="1">
          <cell r="J1">
            <v>1.7453292519943295E-2</v>
          </cell>
        </row>
      </sheetData>
      <sheetData sheetId="831">
        <row r="1">
          <cell r="J1">
            <v>1.7453292519943295E-2</v>
          </cell>
        </row>
      </sheetData>
      <sheetData sheetId="832">
        <row r="1">
          <cell r="J1">
            <v>1.7453292519943295E-2</v>
          </cell>
        </row>
      </sheetData>
      <sheetData sheetId="833">
        <row r="1">
          <cell r="J1">
            <v>1.7453292519943295E-2</v>
          </cell>
        </row>
      </sheetData>
      <sheetData sheetId="834">
        <row r="1">
          <cell r="J1">
            <v>1.7453292519943295E-2</v>
          </cell>
        </row>
      </sheetData>
      <sheetData sheetId="835">
        <row r="1">
          <cell r="J1">
            <v>1.7453292519943295E-2</v>
          </cell>
        </row>
      </sheetData>
      <sheetData sheetId="836">
        <row r="1">
          <cell r="J1">
            <v>1.7453292519943295E-2</v>
          </cell>
        </row>
      </sheetData>
      <sheetData sheetId="837">
        <row r="1">
          <cell r="J1">
            <v>1.7453292519943295E-2</v>
          </cell>
        </row>
      </sheetData>
      <sheetData sheetId="838">
        <row r="1">
          <cell r="J1">
            <v>1.7453292519943295E-2</v>
          </cell>
        </row>
      </sheetData>
      <sheetData sheetId="839">
        <row r="1">
          <cell r="J1">
            <v>1.7453292519943295E-2</v>
          </cell>
        </row>
      </sheetData>
      <sheetData sheetId="840">
        <row r="1">
          <cell r="J1">
            <v>1.7453292519943295E-2</v>
          </cell>
        </row>
      </sheetData>
      <sheetData sheetId="841">
        <row r="1">
          <cell r="J1">
            <v>1.7453292519943295E-2</v>
          </cell>
        </row>
      </sheetData>
      <sheetData sheetId="842">
        <row r="1">
          <cell r="J1">
            <v>1.7453292519943295E-2</v>
          </cell>
        </row>
      </sheetData>
      <sheetData sheetId="843">
        <row r="1">
          <cell r="J1">
            <v>1.7453292519943295E-2</v>
          </cell>
        </row>
      </sheetData>
      <sheetData sheetId="844">
        <row r="1">
          <cell r="J1">
            <v>1.7453292519943295E-2</v>
          </cell>
        </row>
      </sheetData>
      <sheetData sheetId="845">
        <row r="1">
          <cell r="J1">
            <v>1.7453292519943295E-2</v>
          </cell>
        </row>
      </sheetData>
      <sheetData sheetId="846">
        <row r="1">
          <cell r="J1">
            <v>1.7453292519943295E-2</v>
          </cell>
        </row>
      </sheetData>
      <sheetData sheetId="847">
        <row r="1">
          <cell r="J1">
            <v>1.7453292519943295E-2</v>
          </cell>
        </row>
      </sheetData>
      <sheetData sheetId="848">
        <row r="1">
          <cell r="J1">
            <v>1.7453292519943295E-2</v>
          </cell>
        </row>
      </sheetData>
      <sheetData sheetId="849">
        <row r="1">
          <cell r="J1">
            <v>1.7453292519943295E-2</v>
          </cell>
        </row>
      </sheetData>
      <sheetData sheetId="850">
        <row r="1">
          <cell r="J1">
            <v>1.7453292519943295E-2</v>
          </cell>
        </row>
      </sheetData>
      <sheetData sheetId="851">
        <row r="1">
          <cell r="J1">
            <v>1.7453292519943295E-2</v>
          </cell>
        </row>
      </sheetData>
      <sheetData sheetId="852">
        <row r="1">
          <cell r="J1">
            <v>1.7453292519943295E-2</v>
          </cell>
        </row>
      </sheetData>
      <sheetData sheetId="853">
        <row r="1">
          <cell r="J1">
            <v>1.7453292519943295E-2</v>
          </cell>
        </row>
      </sheetData>
      <sheetData sheetId="854">
        <row r="1">
          <cell r="J1">
            <v>1.7453292519943295E-2</v>
          </cell>
        </row>
      </sheetData>
      <sheetData sheetId="855">
        <row r="1">
          <cell r="J1">
            <v>1.7453292519943295E-2</v>
          </cell>
        </row>
      </sheetData>
      <sheetData sheetId="856">
        <row r="1">
          <cell r="J1">
            <v>1.7453292519943295E-2</v>
          </cell>
        </row>
      </sheetData>
      <sheetData sheetId="857">
        <row r="1">
          <cell r="J1">
            <v>1.7453292519943295E-2</v>
          </cell>
        </row>
      </sheetData>
      <sheetData sheetId="858">
        <row r="1">
          <cell r="J1">
            <v>1.7453292519943295E-2</v>
          </cell>
        </row>
      </sheetData>
      <sheetData sheetId="859">
        <row r="1">
          <cell r="J1">
            <v>1.7453292519943295E-2</v>
          </cell>
        </row>
      </sheetData>
      <sheetData sheetId="860">
        <row r="1">
          <cell r="J1">
            <v>1.7453292519943295E-2</v>
          </cell>
        </row>
      </sheetData>
      <sheetData sheetId="861">
        <row r="1">
          <cell r="J1">
            <v>1.7453292519943295E-2</v>
          </cell>
        </row>
      </sheetData>
      <sheetData sheetId="862">
        <row r="1">
          <cell r="J1">
            <v>1.7453292519943295E-2</v>
          </cell>
        </row>
      </sheetData>
      <sheetData sheetId="863">
        <row r="1">
          <cell r="J1">
            <v>1.7453292519943295E-2</v>
          </cell>
        </row>
      </sheetData>
      <sheetData sheetId="864">
        <row r="1">
          <cell r="J1">
            <v>1.7453292519943295E-2</v>
          </cell>
        </row>
      </sheetData>
      <sheetData sheetId="865">
        <row r="1">
          <cell r="J1">
            <v>1.7453292519943295E-2</v>
          </cell>
        </row>
      </sheetData>
      <sheetData sheetId="866">
        <row r="1">
          <cell r="J1">
            <v>1.7453292519943295E-2</v>
          </cell>
        </row>
      </sheetData>
      <sheetData sheetId="867">
        <row r="1">
          <cell r="J1">
            <v>1.7453292519943295E-2</v>
          </cell>
        </row>
      </sheetData>
      <sheetData sheetId="868">
        <row r="1">
          <cell r="J1">
            <v>1.7453292519943295E-2</v>
          </cell>
        </row>
      </sheetData>
      <sheetData sheetId="869">
        <row r="1">
          <cell r="J1">
            <v>1.7453292519943295E-2</v>
          </cell>
        </row>
      </sheetData>
      <sheetData sheetId="870">
        <row r="1">
          <cell r="J1">
            <v>1.7453292519943295E-2</v>
          </cell>
        </row>
      </sheetData>
      <sheetData sheetId="871">
        <row r="1">
          <cell r="J1">
            <v>1.7453292519943295E-2</v>
          </cell>
        </row>
      </sheetData>
      <sheetData sheetId="872">
        <row r="1">
          <cell r="J1">
            <v>1.7453292519943295E-2</v>
          </cell>
        </row>
      </sheetData>
      <sheetData sheetId="873">
        <row r="1">
          <cell r="J1">
            <v>1.7453292519943295E-2</v>
          </cell>
        </row>
      </sheetData>
      <sheetData sheetId="874">
        <row r="1">
          <cell r="J1">
            <v>1.7453292519943295E-2</v>
          </cell>
        </row>
      </sheetData>
      <sheetData sheetId="875">
        <row r="1">
          <cell r="J1">
            <v>1.7453292519943295E-2</v>
          </cell>
        </row>
      </sheetData>
      <sheetData sheetId="876">
        <row r="1">
          <cell r="J1">
            <v>1.7453292519943295E-2</v>
          </cell>
        </row>
      </sheetData>
      <sheetData sheetId="877">
        <row r="1">
          <cell r="J1">
            <v>1.7453292519943295E-2</v>
          </cell>
        </row>
      </sheetData>
      <sheetData sheetId="878">
        <row r="1">
          <cell r="J1">
            <v>1.7453292519943295E-2</v>
          </cell>
        </row>
      </sheetData>
      <sheetData sheetId="879">
        <row r="1">
          <cell r="J1">
            <v>1.7453292519943295E-2</v>
          </cell>
        </row>
      </sheetData>
      <sheetData sheetId="880">
        <row r="1">
          <cell r="J1">
            <v>1.7453292519943295E-2</v>
          </cell>
        </row>
      </sheetData>
      <sheetData sheetId="881">
        <row r="1">
          <cell r="J1">
            <v>1.7453292519943295E-2</v>
          </cell>
        </row>
      </sheetData>
      <sheetData sheetId="882">
        <row r="1">
          <cell r="J1">
            <v>1.7453292519943295E-2</v>
          </cell>
        </row>
      </sheetData>
      <sheetData sheetId="883">
        <row r="1">
          <cell r="J1">
            <v>1.7453292519943295E-2</v>
          </cell>
        </row>
      </sheetData>
      <sheetData sheetId="884">
        <row r="1">
          <cell r="J1">
            <v>1.7453292519943295E-2</v>
          </cell>
        </row>
      </sheetData>
      <sheetData sheetId="885">
        <row r="1">
          <cell r="J1">
            <v>1.7453292519943295E-2</v>
          </cell>
        </row>
      </sheetData>
      <sheetData sheetId="886">
        <row r="1">
          <cell r="J1">
            <v>1.7453292519943295E-2</v>
          </cell>
        </row>
      </sheetData>
      <sheetData sheetId="887">
        <row r="1">
          <cell r="J1">
            <v>1.7453292519943295E-2</v>
          </cell>
        </row>
      </sheetData>
      <sheetData sheetId="888">
        <row r="1">
          <cell r="J1">
            <v>1.7453292519943295E-2</v>
          </cell>
        </row>
      </sheetData>
      <sheetData sheetId="889">
        <row r="1">
          <cell r="J1">
            <v>1.7453292519943295E-2</v>
          </cell>
        </row>
      </sheetData>
      <sheetData sheetId="890">
        <row r="1">
          <cell r="J1">
            <v>1.7453292519943295E-2</v>
          </cell>
        </row>
      </sheetData>
      <sheetData sheetId="891">
        <row r="1">
          <cell r="J1">
            <v>1.7453292519943295E-2</v>
          </cell>
        </row>
      </sheetData>
      <sheetData sheetId="892">
        <row r="1">
          <cell r="J1">
            <v>1.7453292519943295E-2</v>
          </cell>
        </row>
      </sheetData>
      <sheetData sheetId="893">
        <row r="1">
          <cell r="J1">
            <v>1.7453292519943295E-2</v>
          </cell>
        </row>
      </sheetData>
      <sheetData sheetId="894">
        <row r="1">
          <cell r="J1">
            <v>1.7453292519943295E-2</v>
          </cell>
        </row>
      </sheetData>
      <sheetData sheetId="895">
        <row r="1">
          <cell r="J1">
            <v>1.7453292519943295E-2</v>
          </cell>
        </row>
      </sheetData>
      <sheetData sheetId="896">
        <row r="1">
          <cell r="J1">
            <v>1.7453292519943295E-2</v>
          </cell>
        </row>
      </sheetData>
      <sheetData sheetId="897">
        <row r="1">
          <cell r="J1">
            <v>1.7453292519943295E-2</v>
          </cell>
        </row>
      </sheetData>
      <sheetData sheetId="898">
        <row r="1">
          <cell r="J1">
            <v>1.7453292519943295E-2</v>
          </cell>
        </row>
      </sheetData>
      <sheetData sheetId="899">
        <row r="1">
          <cell r="J1">
            <v>1.7453292519943295E-2</v>
          </cell>
        </row>
      </sheetData>
      <sheetData sheetId="900">
        <row r="1">
          <cell r="J1">
            <v>1.7453292519943295E-2</v>
          </cell>
        </row>
      </sheetData>
      <sheetData sheetId="901">
        <row r="1">
          <cell r="J1">
            <v>1.7453292519943295E-2</v>
          </cell>
        </row>
      </sheetData>
      <sheetData sheetId="902">
        <row r="1">
          <cell r="J1">
            <v>1.7453292519943295E-2</v>
          </cell>
        </row>
      </sheetData>
      <sheetData sheetId="903">
        <row r="1">
          <cell r="J1">
            <v>1.7453292519943295E-2</v>
          </cell>
        </row>
      </sheetData>
      <sheetData sheetId="904">
        <row r="1">
          <cell r="J1">
            <v>1.7453292519943295E-2</v>
          </cell>
        </row>
      </sheetData>
      <sheetData sheetId="905">
        <row r="1">
          <cell r="J1">
            <v>1.7453292519943295E-2</v>
          </cell>
        </row>
      </sheetData>
      <sheetData sheetId="906">
        <row r="1">
          <cell r="J1">
            <v>1.7453292519943295E-2</v>
          </cell>
        </row>
      </sheetData>
      <sheetData sheetId="907">
        <row r="1">
          <cell r="J1">
            <v>1.7453292519943295E-2</v>
          </cell>
        </row>
      </sheetData>
      <sheetData sheetId="908">
        <row r="1">
          <cell r="J1">
            <v>1.7453292519943295E-2</v>
          </cell>
        </row>
      </sheetData>
      <sheetData sheetId="909">
        <row r="1">
          <cell r="J1">
            <v>1.7453292519943295E-2</v>
          </cell>
        </row>
      </sheetData>
      <sheetData sheetId="910">
        <row r="1">
          <cell r="J1">
            <v>1.7453292519943295E-2</v>
          </cell>
        </row>
      </sheetData>
      <sheetData sheetId="911">
        <row r="1">
          <cell r="J1">
            <v>1.7453292519943295E-2</v>
          </cell>
        </row>
      </sheetData>
      <sheetData sheetId="912">
        <row r="1">
          <cell r="J1">
            <v>1.7453292519943295E-2</v>
          </cell>
        </row>
      </sheetData>
      <sheetData sheetId="913">
        <row r="1">
          <cell r="J1">
            <v>1.7453292519943295E-2</v>
          </cell>
        </row>
      </sheetData>
      <sheetData sheetId="914">
        <row r="1">
          <cell r="J1">
            <v>1.7453292519943295E-2</v>
          </cell>
        </row>
      </sheetData>
      <sheetData sheetId="915">
        <row r="1">
          <cell r="J1">
            <v>1.7453292519943295E-2</v>
          </cell>
        </row>
      </sheetData>
      <sheetData sheetId="916">
        <row r="1">
          <cell r="J1">
            <v>1.7453292519943295E-2</v>
          </cell>
        </row>
      </sheetData>
      <sheetData sheetId="917">
        <row r="1">
          <cell r="J1">
            <v>1.7453292519943295E-2</v>
          </cell>
        </row>
      </sheetData>
      <sheetData sheetId="918">
        <row r="1">
          <cell r="J1">
            <v>1.7453292519943295E-2</v>
          </cell>
        </row>
      </sheetData>
      <sheetData sheetId="919">
        <row r="1">
          <cell r="J1">
            <v>1.7453292519943295E-2</v>
          </cell>
        </row>
      </sheetData>
      <sheetData sheetId="920">
        <row r="1">
          <cell r="J1">
            <v>1.7453292519943295E-2</v>
          </cell>
        </row>
      </sheetData>
      <sheetData sheetId="921">
        <row r="1">
          <cell r="J1">
            <v>1.7453292519943295E-2</v>
          </cell>
        </row>
      </sheetData>
      <sheetData sheetId="922">
        <row r="1">
          <cell r="J1">
            <v>1.7453292519943295E-2</v>
          </cell>
        </row>
      </sheetData>
      <sheetData sheetId="923">
        <row r="1">
          <cell r="J1">
            <v>1.7453292519943295E-2</v>
          </cell>
        </row>
      </sheetData>
      <sheetData sheetId="924">
        <row r="1">
          <cell r="J1">
            <v>1.7453292519943295E-2</v>
          </cell>
        </row>
      </sheetData>
      <sheetData sheetId="925">
        <row r="1">
          <cell r="J1">
            <v>1.7453292519943295E-2</v>
          </cell>
        </row>
      </sheetData>
      <sheetData sheetId="926">
        <row r="1">
          <cell r="J1">
            <v>1.7453292519943295E-2</v>
          </cell>
        </row>
      </sheetData>
      <sheetData sheetId="927">
        <row r="1">
          <cell r="J1">
            <v>1.7453292519943295E-2</v>
          </cell>
        </row>
      </sheetData>
      <sheetData sheetId="928">
        <row r="1">
          <cell r="J1">
            <v>1.7453292519943295E-2</v>
          </cell>
        </row>
      </sheetData>
      <sheetData sheetId="929">
        <row r="1">
          <cell r="J1">
            <v>1.7453292519943295E-2</v>
          </cell>
        </row>
      </sheetData>
      <sheetData sheetId="930">
        <row r="1">
          <cell r="J1">
            <v>1.7453292519943295E-2</v>
          </cell>
        </row>
      </sheetData>
      <sheetData sheetId="931">
        <row r="1">
          <cell r="J1">
            <v>1.7453292519943295E-2</v>
          </cell>
        </row>
      </sheetData>
      <sheetData sheetId="932">
        <row r="1">
          <cell r="J1">
            <v>1.7453292519943295E-2</v>
          </cell>
        </row>
      </sheetData>
      <sheetData sheetId="933">
        <row r="1">
          <cell r="J1">
            <v>1.7453292519943295E-2</v>
          </cell>
        </row>
      </sheetData>
      <sheetData sheetId="934">
        <row r="1">
          <cell r="J1">
            <v>1.7453292519943295E-2</v>
          </cell>
        </row>
      </sheetData>
      <sheetData sheetId="935">
        <row r="1">
          <cell r="J1">
            <v>1.7453292519943295E-2</v>
          </cell>
        </row>
      </sheetData>
      <sheetData sheetId="936">
        <row r="1">
          <cell r="J1">
            <v>1.7453292519943295E-2</v>
          </cell>
        </row>
      </sheetData>
      <sheetData sheetId="937">
        <row r="1">
          <cell r="J1">
            <v>1.7453292519943295E-2</v>
          </cell>
        </row>
      </sheetData>
      <sheetData sheetId="938">
        <row r="1">
          <cell r="J1">
            <v>1.7453292519943295E-2</v>
          </cell>
        </row>
      </sheetData>
      <sheetData sheetId="939">
        <row r="1">
          <cell r="J1">
            <v>1.7453292519943295E-2</v>
          </cell>
        </row>
      </sheetData>
      <sheetData sheetId="940">
        <row r="1">
          <cell r="J1">
            <v>1.7453292519943295E-2</v>
          </cell>
        </row>
      </sheetData>
      <sheetData sheetId="941">
        <row r="1">
          <cell r="J1">
            <v>1.7453292519943295E-2</v>
          </cell>
        </row>
      </sheetData>
      <sheetData sheetId="942">
        <row r="1">
          <cell r="J1">
            <v>1.7453292519943295E-2</v>
          </cell>
        </row>
      </sheetData>
      <sheetData sheetId="943">
        <row r="1">
          <cell r="J1">
            <v>1.7453292519943295E-2</v>
          </cell>
        </row>
      </sheetData>
      <sheetData sheetId="944">
        <row r="1">
          <cell r="J1">
            <v>1.7453292519943295E-2</v>
          </cell>
        </row>
      </sheetData>
      <sheetData sheetId="945">
        <row r="1">
          <cell r="J1">
            <v>1.7453292519943295E-2</v>
          </cell>
        </row>
      </sheetData>
      <sheetData sheetId="946">
        <row r="1">
          <cell r="J1">
            <v>1.7453292519943295E-2</v>
          </cell>
        </row>
      </sheetData>
      <sheetData sheetId="947">
        <row r="1">
          <cell r="J1">
            <v>1.7453292519943295E-2</v>
          </cell>
        </row>
      </sheetData>
      <sheetData sheetId="948">
        <row r="1">
          <cell r="J1">
            <v>1.7453292519943295E-2</v>
          </cell>
        </row>
      </sheetData>
      <sheetData sheetId="949">
        <row r="1">
          <cell r="J1">
            <v>1.7453292519943295E-2</v>
          </cell>
        </row>
      </sheetData>
      <sheetData sheetId="950">
        <row r="1">
          <cell r="J1">
            <v>1.7453292519943295E-2</v>
          </cell>
        </row>
      </sheetData>
      <sheetData sheetId="951">
        <row r="1">
          <cell r="J1">
            <v>1.7453292519943295E-2</v>
          </cell>
        </row>
      </sheetData>
      <sheetData sheetId="952">
        <row r="1">
          <cell r="J1">
            <v>1.7453292519943295E-2</v>
          </cell>
        </row>
      </sheetData>
      <sheetData sheetId="953">
        <row r="1">
          <cell r="J1">
            <v>1.7453292519943295E-2</v>
          </cell>
        </row>
      </sheetData>
      <sheetData sheetId="954">
        <row r="1">
          <cell r="J1">
            <v>1.7453292519943295E-2</v>
          </cell>
        </row>
      </sheetData>
      <sheetData sheetId="955">
        <row r="1">
          <cell r="J1">
            <v>1.7453292519943295E-2</v>
          </cell>
        </row>
      </sheetData>
      <sheetData sheetId="956">
        <row r="1">
          <cell r="J1">
            <v>1.7453292519943295E-2</v>
          </cell>
        </row>
      </sheetData>
      <sheetData sheetId="957">
        <row r="1">
          <cell r="J1">
            <v>1.7453292519943295E-2</v>
          </cell>
        </row>
      </sheetData>
      <sheetData sheetId="958">
        <row r="1">
          <cell r="J1">
            <v>1.7453292519943295E-2</v>
          </cell>
        </row>
      </sheetData>
      <sheetData sheetId="959">
        <row r="1">
          <cell r="J1">
            <v>1.7453292519943295E-2</v>
          </cell>
        </row>
      </sheetData>
      <sheetData sheetId="960">
        <row r="1">
          <cell r="J1">
            <v>1.7453292519943295E-2</v>
          </cell>
        </row>
      </sheetData>
      <sheetData sheetId="961">
        <row r="1">
          <cell r="J1">
            <v>1.7453292519943295E-2</v>
          </cell>
        </row>
      </sheetData>
      <sheetData sheetId="962">
        <row r="1">
          <cell r="J1">
            <v>1.7453292519943295E-2</v>
          </cell>
        </row>
      </sheetData>
      <sheetData sheetId="963">
        <row r="1">
          <cell r="J1">
            <v>1.7453292519943295E-2</v>
          </cell>
        </row>
      </sheetData>
      <sheetData sheetId="964">
        <row r="1">
          <cell r="J1">
            <v>1.7453292519943295E-2</v>
          </cell>
        </row>
      </sheetData>
      <sheetData sheetId="965">
        <row r="1">
          <cell r="J1">
            <v>1.7453292519943295E-2</v>
          </cell>
        </row>
      </sheetData>
      <sheetData sheetId="966">
        <row r="1">
          <cell r="J1">
            <v>1.7453292519943295E-2</v>
          </cell>
        </row>
      </sheetData>
      <sheetData sheetId="967">
        <row r="1">
          <cell r="J1">
            <v>1.7453292519943295E-2</v>
          </cell>
        </row>
      </sheetData>
      <sheetData sheetId="968">
        <row r="1">
          <cell r="J1">
            <v>1.7453292519943295E-2</v>
          </cell>
        </row>
      </sheetData>
      <sheetData sheetId="969">
        <row r="1">
          <cell r="J1">
            <v>1.7453292519943295E-2</v>
          </cell>
        </row>
      </sheetData>
      <sheetData sheetId="970">
        <row r="1">
          <cell r="J1">
            <v>1.7453292519943295E-2</v>
          </cell>
        </row>
      </sheetData>
      <sheetData sheetId="971">
        <row r="1">
          <cell r="J1">
            <v>1.7453292519943295E-2</v>
          </cell>
        </row>
      </sheetData>
      <sheetData sheetId="972">
        <row r="1">
          <cell r="J1">
            <v>1.7453292519943295E-2</v>
          </cell>
        </row>
      </sheetData>
      <sheetData sheetId="973">
        <row r="1">
          <cell r="J1">
            <v>1.7453292519943295E-2</v>
          </cell>
        </row>
      </sheetData>
      <sheetData sheetId="974">
        <row r="1">
          <cell r="J1">
            <v>1.7453292519943295E-2</v>
          </cell>
        </row>
      </sheetData>
      <sheetData sheetId="975">
        <row r="1">
          <cell r="J1">
            <v>1.7453292519943295E-2</v>
          </cell>
        </row>
      </sheetData>
      <sheetData sheetId="976">
        <row r="1">
          <cell r="J1">
            <v>1.7453292519943295E-2</v>
          </cell>
        </row>
      </sheetData>
      <sheetData sheetId="977">
        <row r="1">
          <cell r="J1">
            <v>1.7453292519943295E-2</v>
          </cell>
        </row>
      </sheetData>
      <sheetData sheetId="978">
        <row r="1">
          <cell r="J1">
            <v>1.7453292519943295E-2</v>
          </cell>
        </row>
      </sheetData>
      <sheetData sheetId="979">
        <row r="1">
          <cell r="J1">
            <v>1.7453292519943295E-2</v>
          </cell>
        </row>
      </sheetData>
      <sheetData sheetId="980">
        <row r="1">
          <cell r="J1">
            <v>1.7453292519943295E-2</v>
          </cell>
        </row>
      </sheetData>
      <sheetData sheetId="981">
        <row r="1">
          <cell r="J1">
            <v>1.7453292519943295E-2</v>
          </cell>
        </row>
      </sheetData>
      <sheetData sheetId="982">
        <row r="1">
          <cell r="J1">
            <v>1.7453292519943295E-2</v>
          </cell>
        </row>
      </sheetData>
      <sheetData sheetId="983">
        <row r="1">
          <cell r="J1">
            <v>1.7453292519943295E-2</v>
          </cell>
        </row>
      </sheetData>
      <sheetData sheetId="984">
        <row r="1">
          <cell r="J1">
            <v>1.7453292519943295E-2</v>
          </cell>
        </row>
      </sheetData>
      <sheetData sheetId="985">
        <row r="1">
          <cell r="J1">
            <v>1.7453292519943295E-2</v>
          </cell>
        </row>
      </sheetData>
      <sheetData sheetId="986">
        <row r="1">
          <cell r="J1">
            <v>1.7453292519943295E-2</v>
          </cell>
        </row>
      </sheetData>
      <sheetData sheetId="987">
        <row r="1">
          <cell r="J1">
            <v>1.7453292519943295E-2</v>
          </cell>
        </row>
      </sheetData>
      <sheetData sheetId="988">
        <row r="1">
          <cell r="J1">
            <v>1.7453292519943295E-2</v>
          </cell>
        </row>
      </sheetData>
      <sheetData sheetId="989">
        <row r="1">
          <cell r="J1">
            <v>1.7453292519943295E-2</v>
          </cell>
        </row>
      </sheetData>
      <sheetData sheetId="990">
        <row r="1">
          <cell r="J1">
            <v>1.7453292519943295E-2</v>
          </cell>
        </row>
      </sheetData>
      <sheetData sheetId="991">
        <row r="1">
          <cell r="J1">
            <v>1.7453292519943295E-2</v>
          </cell>
        </row>
      </sheetData>
      <sheetData sheetId="992">
        <row r="1">
          <cell r="J1">
            <v>1.7453292519943295E-2</v>
          </cell>
        </row>
      </sheetData>
      <sheetData sheetId="993">
        <row r="1">
          <cell r="J1">
            <v>1.7453292519943295E-2</v>
          </cell>
        </row>
      </sheetData>
      <sheetData sheetId="994">
        <row r="1">
          <cell r="J1">
            <v>1.7453292519943295E-2</v>
          </cell>
        </row>
      </sheetData>
      <sheetData sheetId="995">
        <row r="1">
          <cell r="J1">
            <v>1.7453292519943295E-2</v>
          </cell>
        </row>
      </sheetData>
      <sheetData sheetId="996">
        <row r="1">
          <cell r="J1">
            <v>1.7453292519943295E-2</v>
          </cell>
        </row>
      </sheetData>
      <sheetData sheetId="997">
        <row r="1">
          <cell r="J1">
            <v>1.7453292519943295E-2</v>
          </cell>
        </row>
      </sheetData>
      <sheetData sheetId="998">
        <row r="1">
          <cell r="J1">
            <v>1.7453292519943295E-2</v>
          </cell>
        </row>
      </sheetData>
      <sheetData sheetId="999">
        <row r="1">
          <cell r="J1">
            <v>1.7453292519943295E-2</v>
          </cell>
        </row>
      </sheetData>
      <sheetData sheetId="1000">
        <row r="1">
          <cell r="J1">
            <v>1.7453292519943295E-2</v>
          </cell>
        </row>
      </sheetData>
      <sheetData sheetId="1001">
        <row r="1">
          <cell r="J1">
            <v>1.7453292519943295E-2</v>
          </cell>
        </row>
      </sheetData>
      <sheetData sheetId="1002">
        <row r="1">
          <cell r="J1">
            <v>1.7453292519943295E-2</v>
          </cell>
        </row>
      </sheetData>
      <sheetData sheetId="1003">
        <row r="1">
          <cell r="J1">
            <v>1.7453292519943295E-2</v>
          </cell>
        </row>
      </sheetData>
      <sheetData sheetId="1004">
        <row r="1">
          <cell r="J1">
            <v>1.7453292519943295E-2</v>
          </cell>
        </row>
      </sheetData>
      <sheetData sheetId="1005">
        <row r="1">
          <cell r="J1">
            <v>1.7453292519943295E-2</v>
          </cell>
        </row>
      </sheetData>
      <sheetData sheetId="1006">
        <row r="1">
          <cell r="J1">
            <v>1.7453292519943295E-2</v>
          </cell>
        </row>
      </sheetData>
      <sheetData sheetId="1007">
        <row r="1">
          <cell r="J1">
            <v>1.7453292519943295E-2</v>
          </cell>
        </row>
      </sheetData>
      <sheetData sheetId="1008">
        <row r="1">
          <cell r="J1">
            <v>1.7453292519943295E-2</v>
          </cell>
        </row>
      </sheetData>
      <sheetData sheetId="1009">
        <row r="1">
          <cell r="J1">
            <v>1.7453292519943295E-2</v>
          </cell>
        </row>
      </sheetData>
      <sheetData sheetId="1010">
        <row r="1">
          <cell r="J1">
            <v>1.7453292519943295E-2</v>
          </cell>
        </row>
      </sheetData>
      <sheetData sheetId="1011">
        <row r="1">
          <cell r="J1">
            <v>1.7453292519943295E-2</v>
          </cell>
        </row>
      </sheetData>
      <sheetData sheetId="1012">
        <row r="1">
          <cell r="J1">
            <v>1.7453292519943295E-2</v>
          </cell>
        </row>
      </sheetData>
      <sheetData sheetId="1013">
        <row r="1">
          <cell r="J1">
            <v>1.7453292519943295E-2</v>
          </cell>
        </row>
      </sheetData>
      <sheetData sheetId="1014">
        <row r="1">
          <cell r="J1">
            <v>1.7453292519943295E-2</v>
          </cell>
        </row>
      </sheetData>
      <sheetData sheetId="1015">
        <row r="1">
          <cell r="J1">
            <v>1.7453292519943295E-2</v>
          </cell>
        </row>
      </sheetData>
      <sheetData sheetId="1016">
        <row r="1">
          <cell r="J1">
            <v>1.7453292519943295E-2</v>
          </cell>
        </row>
      </sheetData>
      <sheetData sheetId="1017">
        <row r="1">
          <cell r="J1">
            <v>1.7453292519943295E-2</v>
          </cell>
        </row>
      </sheetData>
      <sheetData sheetId="1018">
        <row r="1">
          <cell r="J1">
            <v>1.7453292519943295E-2</v>
          </cell>
        </row>
      </sheetData>
      <sheetData sheetId="1019">
        <row r="1">
          <cell r="J1">
            <v>1.7453292519943295E-2</v>
          </cell>
        </row>
      </sheetData>
      <sheetData sheetId="1020">
        <row r="1">
          <cell r="J1">
            <v>1.7453292519943295E-2</v>
          </cell>
        </row>
      </sheetData>
      <sheetData sheetId="1021">
        <row r="1">
          <cell r="J1">
            <v>1.7453292519943295E-2</v>
          </cell>
        </row>
      </sheetData>
      <sheetData sheetId="1022">
        <row r="1">
          <cell r="J1">
            <v>1.7453292519943295E-2</v>
          </cell>
        </row>
      </sheetData>
      <sheetData sheetId="1023">
        <row r="1">
          <cell r="J1">
            <v>1.7453292519943295E-2</v>
          </cell>
        </row>
      </sheetData>
      <sheetData sheetId="1024">
        <row r="1">
          <cell r="J1">
            <v>1.7453292519943295E-2</v>
          </cell>
        </row>
      </sheetData>
      <sheetData sheetId="1025">
        <row r="1">
          <cell r="J1">
            <v>1.7453292519943295E-2</v>
          </cell>
        </row>
      </sheetData>
      <sheetData sheetId="1026">
        <row r="1">
          <cell r="J1">
            <v>1.7453292519943295E-2</v>
          </cell>
        </row>
      </sheetData>
      <sheetData sheetId="1027">
        <row r="1">
          <cell r="J1">
            <v>1.7453292519943295E-2</v>
          </cell>
        </row>
      </sheetData>
      <sheetData sheetId="1028">
        <row r="1">
          <cell r="J1">
            <v>1.7453292519943295E-2</v>
          </cell>
        </row>
      </sheetData>
      <sheetData sheetId="1029">
        <row r="1">
          <cell r="J1">
            <v>1.7453292519943295E-2</v>
          </cell>
        </row>
      </sheetData>
      <sheetData sheetId="1030">
        <row r="1">
          <cell r="J1">
            <v>1.7453292519943295E-2</v>
          </cell>
        </row>
      </sheetData>
      <sheetData sheetId="1031">
        <row r="1">
          <cell r="J1">
            <v>1.7453292519943295E-2</v>
          </cell>
        </row>
      </sheetData>
      <sheetData sheetId="1032">
        <row r="1">
          <cell r="J1">
            <v>1.7453292519943295E-2</v>
          </cell>
        </row>
      </sheetData>
      <sheetData sheetId="1033">
        <row r="1">
          <cell r="J1">
            <v>1.7453292519943295E-2</v>
          </cell>
        </row>
      </sheetData>
      <sheetData sheetId="1034">
        <row r="1">
          <cell r="J1">
            <v>1.7453292519943295E-2</v>
          </cell>
        </row>
      </sheetData>
      <sheetData sheetId="1035">
        <row r="1">
          <cell r="J1">
            <v>1.7453292519943295E-2</v>
          </cell>
        </row>
      </sheetData>
      <sheetData sheetId="1036">
        <row r="1">
          <cell r="J1">
            <v>1.7453292519943295E-2</v>
          </cell>
        </row>
      </sheetData>
      <sheetData sheetId="1037">
        <row r="1">
          <cell r="J1">
            <v>1.7453292519943295E-2</v>
          </cell>
        </row>
      </sheetData>
      <sheetData sheetId="1038">
        <row r="1">
          <cell r="J1">
            <v>1.7453292519943295E-2</v>
          </cell>
        </row>
      </sheetData>
      <sheetData sheetId="1039">
        <row r="1">
          <cell r="J1">
            <v>1.7453292519943295E-2</v>
          </cell>
        </row>
      </sheetData>
      <sheetData sheetId="1040">
        <row r="1">
          <cell r="J1">
            <v>1.7453292519943295E-2</v>
          </cell>
        </row>
      </sheetData>
      <sheetData sheetId="1041">
        <row r="1">
          <cell r="J1">
            <v>1.7453292519943295E-2</v>
          </cell>
        </row>
      </sheetData>
      <sheetData sheetId="1042">
        <row r="1">
          <cell r="J1">
            <v>1.7453292519943295E-2</v>
          </cell>
        </row>
      </sheetData>
      <sheetData sheetId="1043">
        <row r="1">
          <cell r="J1">
            <v>1.7453292519943295E-2</v>
          </cell>
        </row>
      </sheetData>
      <sheetData sheetId="1044">
        <row r="1">
          <cell r="J1">
            <v>1.7453292519943295E-2</v>
          </cell>
        </row>
      </sheetData>
      <sheetData sheetId="1045">
        <row r="1">
          <cell r="J1">
            <v>1.7453292519943295E-2</v>
          </cell>
        </row>
      </sheetData>
      <sheetData sheetId="1046">
        <row r="1">
          <cell r="J1">
            <v>1.7453292519943295E-2</v>
          </cell>
        </row>
      </sheetData>
      <sheetData sheetId="1047">
        <row r="1">
          <cell r="J1">
            <v>1.7453292519943295E-2</v>
          </cell>
        </row>
      </sheetData>
      <sheetData sheetId="1048">
        <row r="1">
          <cell r="J1">
            <v>1.7453292519943295E-2</v>
          </cell>
        </row>
      </sheetData>
      <sheetData sheetId="1049">
        <row r="1">
          <cell r="J1">
            <v>1.7453292519943295E-2</v>
          </cell>
        </row>
      </sheetData>
      <sheetData sheetId="1050">
        <row r="1">
          <cell r="J1">
            <v>1.7453292519943295E-2</v>
          </cell>
        </row>
      </sheetData>
      <sheetData sheetId="1051">
        <row r="1">
          <cell r="J1">
            <v>1.7453292519943295E-2</v>
          </cell>
        </row>
      </sheetData>
      <sheetData sheetId="1052">
        <row r="1">
          <cell r="J1">
            <v>1.7453292519943295E-2</v>
          </cell>
        </row>
      </sheetData>
      <sheetData sheetId="1053">
        <row r="1">
          <cell r="J1">
            <v>1.7453292519943295E-2</v>
          </cell>
        </row>
      </sheetData>
      <sheetData sheetId="1054">
        <row r="1">
          <cell r="J1">
            <v>1.7453292519943295E-2</v>
          </cell>
        </row>
      </sheetData>
      <sheetData sheetId="1055">
        <row r="1">
          <cell r="J1">
            <v>1.7453292519943295E-2</v>
          </cell>
        </row>
      </sheetData>
      <sheetData sheetId="1056">
        <row r="1">
          <cell r="J1">
            <v>1.7453292519943295E-2</v>
          </cell>
        </row>
      </sheetData>
      <sheetData sheetId="1057">
        <row r="1">
          <cell r="J1">
            <v>1.7453292519943295E-2</v>
          </cell>
        </row>
      </sheetData>
      <sheetData sheetId="1058">
        <row r="1">
          <cell r="J1">
            <v>1.7453292519943295E-2</v>
          </cell>
        </row>
      </sheetData>
      <sheetData sheetId="1059">
        <row r="1">
          <cell r="J1">
            <v>1.7453292519943295E-2</v>
          </cell>
        </row>
      </sheetData>
      <sheetData sheetId="1060">
        <row r="1">
          <cell r="J1">
            <v>1.7453292519943295E-2</v>
          </cell>
        </row>
      </sheetData>
      <sheetData sheetId="1061">
        <row r="1">
          <cell r="J1">
            <v>1.7453292519943295E-2</v>
          </cell>
        </row>
      </sheetData>
      <sheetData sheetId="1062">
        <row r="1">
          <cell r="J1">
            <v>1.7453292519943295E-2</v>
          </cell>
        </row>
      </sheetData>
      <sheetData sheetId="1063">
        <row r="1">
          <cell r="J1">
            <v>1.7453292519943295E-2</v>
          </cell>
        </row>
      </sheetData>
      <sheetData sheetId="1064">
        <row r="1">
          <cell r="J1">
            <v>1.7453292519943295E-2</v>
          </cell>
        </row>
      </sheetData>
      <sheetData sheetId="1065">
        <row r="1">
          <cell r="J1">
            <v>1.7453292519943295E-2</v>
          </cell>
        </row>
      </sheetData>
      <sheetData sheetId="1066">
        <row r="1">
          <cell r="J1">
            <v>1.7453292519943295E-2</v>
          </cell>
        </row>
      </sheetData>
      <sheetData sheetId="1067">
        <row r="1">
          <cell r="J1">
            <v>1.7453292519943295E-2</v>
          </cell>
        </row>
      </sheetData>
      <sheetData sheetId="1068">
        <row r="1">
          <cell r="J1">
            <v>1.7453292519943295E-2</v>
          </cell>
        </row>
      </sheetData>
      <sheetData sheetId="1069">
        <row r="1">
          <cell r="J1">
            <v>1.7453292519943295E-2</v>
          </cell>
        </row>
      </sheetData>
      <sheetData sheetId="1070">
        <row r="1">
          <cell r="J1">
            <v>1.7453292519943295E-2</v>
          </cell>
        </row>
      </sheetData>
      <sheetData sheetId="1071">
        <row r="1">
          <cell r="J1">
            <v>1.7453292519943295E-2</v>
          </cell>
        </row>
      </sheetData>
      <sheetData sheetId="1072">
        <row r="1">
          <cell r="J1">
            <v>1.7453292519943295E-2</v>
          </cell>
        </row>
      </sheetData>
      <sheetData sheetId="1073">
        <row r="1">
          <cell r="J1">
            <v>1.7453292519943295E-2</v>
          </cell>
        </row>
      </sheetData>
      <sheetData sheetId="1074">
        <row r="1">
          <cell r="J1">
            <v>1.7453292519943295E-2</v>
          </cell>
        </row>
      </sheetData>
      <sheetData sheetId="1075">
        <row r="1">
          <cell r="J1">
            <v>1.7453292519943295E-2</v>
          </cell>
        </row>
      </sheetData>
      <sheetData sheetId="1076">
        <row r="1">
          <cell r="J1">
            <v>1.7453292519943295E-2</v>
          </cell>
        </row>
      </sheetData>
      <sheetData sheetId="1077">
        <row r="1">
          <cell r="J1">
            <v>1.7453292519943295E-2</v>
          </cell>
        </row>
      </sheetData>
      <sheetData sheetId="1078">
        <row r="1">
          <cell r="J1">
            <v>1.7453292519943295E-2</v>
          </cell>
        </row>
      </sheetData>
      <sheetData sheetId="1079">
        <row r="1">
          <cell r="J1">
            <v>1.7453292519943295E-2</v>
          </cell>
        </row>
      </sheetData>
      <sheetData sheetId="1080">
        <row r="1">
          <cell r="J1">
            <v>1.7453292519943295E-2</v>
          </cell>
        </row>
      </sheetData>
      <sheetData sheetId="1081">
        <row r="1">
          <cell r="J1">
            <v>1.7453292519943295E-2</v>
          </cell>
        </row>
      </sheetData>
      <sheetData sheetId="1082">
        <row r="1">
          <cell r="J1">
            <v>1.7453292519943295E-2</v>
          </cell>
        </row>
      </sheetData>
      <sheetData sheetId="1083">
        <row r="1">
          <cell r="J1">
            <v>1.7453292519943295E-2</v>
          </cell>
        </row>
      </sheetData>
      <sheetData sheetId="1084">
        <row r="1">
          <cell r="J1">
            <v>1.7453292519943295E-2</v>
          </cell>
        </row>
      </sheetData>
      <sheetData sheetId="1085">
        <row r="1">
          <cell r="J1">
            <v>1.7453292519943295E-2</v>
          </cell>
        </row>
      </sheetData>
      <sheetData sheetId="1086">
        <row r="1">
          <cell r="J1">
            <v>1.7453292519943295E-2</v>
          </cell>
        </row>
      </sheetData>
      <sheetData sheetId="1087">
        <row r="1">
          <cell r="J1">
            <v>1.7453292519943295E-2</v>
          </cell>
        </row>
      </sheetData>
      <sheetData sheetId="1088">
        <row r="1">
          <cell r="J1">
            <v>1.7453292519943295E-2</v>
          </cell>
        </row>
      </sheetData>
      <sheetData sheetId="1089">
        <row r="1">
          <cell r="J1">
            <v>1.7453292519943295E-2</v>
          </cell>
        </row>
      </sheetData>
      <sheetData sheetId="1090">
        <row r="1">
          <cell r="J1">
            <v>1.7453292519943295E-2</v>
          </cell>
        </row>
      </sheetData>
      <sheetData sheetId="1091">
        <row r="1">
          <cell r="J1">
            <v>1.7453292519943295E-2</v>
          </cell>
        </row>
      </sheetData>
      <sheetData sheetId="1092">
        <row r="1">
          <cell r="J1">
            <v>1.7453292519943295E-2</v>
          </cell>
        </row>
      </sheetData>
      <sheetData sheetId="1093">
        <row r="1">
          <cell r="J1">
            <v>1.7453292519943295E-2</v>
          </cell>
        </row>
      </sheetData>
      <sheetData sheetId="1094">
        <row r="1">
          <cell r="J1">
            <v>1.7453292519943295E-2</v>
          </cell>
        </row>
      </sheetData>
      <sheetData sheetId="1095">
        <row r="1">
          <cell r="J1">
            <v>1.7453292519943295E-2</v>
          </cell>
        </row>
      </sheetData>
      <sheetData sheetId="1096">
        <row r="1">
          <cell r="J1">
            <v>1.7453292519943295E-2</v>
          </cell>
        </row>
      </sheetData>
      <sheetData sheetId="1097">
        <row r="1">
          <cell r="J1">
            <v>1.7453292519943295E-2</v>
          </cell>
        </row>
      </sheetData>
      <sheetData sheetId="1098">
        <row r="1">
          <cell r="J1">
            <v>1.7453292519943295E-2</v>
          </cell>
        </row>
      </sheetData>
      <sheetData sheetId="1099">
        <row r="1">
          <cell r="J1">
            <v>1.7453292519943295E-2</v>
          </cell>
        </row>
      </sheetData>
      <sheetData sheetId="1100">
        <row r="1">
          <cell r="J1">
            <v>1.7453292519943295E-2</v>
          </cell>
        </row>
      </sheetData>
      <sheetData sheetId="1101">
        <row r="1">
          <cell r="J1">
            <v>1.7453292519943295E-2</v>
          </cell>
        </row>
      </sheetData>
      <sheetData sheetId="1102">
        <row r="1">
          <cell r="J1">
            <v>1.7453292519943295E-2</v>
          </cell>
        </row>
      </sheetData>
      <sheetData sheetId="1103">
        <row r="1">
          <cell r="J1">
            <v>1.7453292519943295E-2</v>
          </cell>
        </row>
      </sheetData>
      <sheetData sheetId="1104">
        <row r="1">
          <cell r="J1">
            <v>1.7453292519943295E-2</v>
          </cell>
        </row>
      </sheetData>
      <sheetData sheetId="1105">
        <row r="1">
          <cell r="J1">
            <v>1.7453292519943295E-2</v>
          </cell>
        </row>
      </sheetData>
      <sheetData sheetId="1106">
        <row r="1">
          <cell r="J1">
            <v>1.7453292519943295E-2</v>
          </cell>
        </row>
      </sheetData>
      <sheetData sheetId="1107">
        <row r="1">
          <cell r="J1">
            <v>1.7453292519943295E-2</v>
          </cell>
        </row>
      </sheetData>
      <sheetData sheetId="1108">
        <row r="1">
          <cell r="J1">
            <v>1.7453292519943295E-2</v>
          </cell>
        </row>
      </sheetData>
      <sheetData sheetId="1109">
        <row r="1">
          <cell r="J1">
            <v>1.7453292519943295E-2</v>
          </cell>
        </row>
      </sheetData>
      <sheetData sheetId="1110">
        <row r="1">
          <cell r="J1">
            <v>1.7453292519943295E-2</v>
          </cell>
        </row>
      </sheetData>
      <sheetData sheetId="1111">
        <row r="1">
          <cell r="J1">
            <v>1.7453292519943295E-2</v>
          </cell>
        </row>
      </sheetData>
      <sheetData sheetId="1112">
        <row r="1">
          <cell r="J1">
            <v>1.7453292519943295E-2</v>
          </cell>
        </row>
      </sheetData>
      <sheetData sheetId="1113">
        <row r="1">
          <cell r="J1">
            <v>1.7453292519943295E-2</v>
          </cell>
        </row>
      </sheetData>
      <sheetData sheetId="1114">
        <row r="1">
          <cell r="J1">
            <v>1.7453292519943295E-2</v>
          </cell>
        </row>
      </sheetData>
      <sheetData sheetId="1115">
        <row r="1">
          <cell r="J1">
            <v>1.7453292519943295E-2</v>
          </cell>
        </row>
      </sheetData>
      <sheetData sheetId="1116">
        <row r="1">
          <cell r="J1">
            <v>1.7453292519943295E-2</v>
          </cell>
        </row>
      </sheetData>
      <sheetData sheetId="1117">
        <row r="1">
          <cell r="J1">
            <v>1.7453292519943295E-2</v>
          </cell>
        </row>
      </sheetData>
      <sheetData sheetId="1118">
        <row r="1">
          <cell r="J1">
            <v>1.7453292519943295E-2</v>
          </cell>
        </row>
      </sheetData>
      <sheetData sheetId="1119">
        <row r="1">
          <cell r="J1">
            <v>1.7453292519943295E-2</v>
          </cell>
        </row>
      </sheetData>
      <sheetData sheetId="1120">
        <row r="1">
          <cell r="J1">
            <v>1.7453292519943295E-2</v>
          </cell>
        </row>
      </sheetData>
      <sheetData sheetId="1121">
        <row r="1">
          <cell r="J1">
            <v>1.7453292519943295E-2</v>
          </cell>
        </row>
      </sheetData>
      <sheetData sheetId="1122">
        <row r="1">
          <cell r="J1">
            <v>1.7453292519943295E-2</v>
          </cell>
        </row>
      </sheetData>
      <sheetData sheetId="1123">
        <row r="1">
          <cell r="J1">
            <v>1.7453292519943295E-2</v>
          </cell>
        </row>
      </sheetData>
      <sheetData sheetId="1124">
        <row r="1">
          <cell r="J1">
            <v>1.7453292519943295E-2</v>
          </cell>
        </row>
      </sheetData>
      <sheetData sheetId="1125">
        <row r="1">
          <cell r="J1">
            <v>1.7453292519943295E-2</v>
          </cell>
        </row>
      </sheetData>
      <sheetData sheetId="1126">
        <row r="1">
          <cell r="J1">
            <v>1.7453292519943295E-2</v>
          </cell>
        </row>
      </sheetData>
      <sheetData sheetId="1127">
        <row r="1">
          <cell r="J1">
            <v>1.7453292519943295E-2</v>
          </cell>
        </row>
      </sheetData>
      <sheetData sheetId="1128">
        <row r="1">
          <cell r="J1">
            <v>1.7453292519943295E-2</v>
          </cell>
        </row>
      </sheetData>
      <sheetData sheetId="1129">
        <row r="1">
          <cell r="J1">
            <v>1.7453292519943295E-2</v>
          </cell>
        </row>
      </sheetData>
      <sheetData sheetId="1130">
        <row r="1">
          <cell r="J1">
            <v>1.7453292519943295E-2</v>
          </cell>
        </row>
      </sheetData>
      <sheetData sheetId="1131">
        <row r="1">
          <cell r="J1">
            <v>1.7453292519943295E-2</v>
          </cell>
        </row>
      </sheetData>
      <sheetData sheetId="1132">
        <row r="1">
          <cell r="J1">
            <v>1.7453292519943295E-2</v>
          </cell>
        </row>
      </sheetData>
      <sheetData sheetId="1133">
        <row r="1">
          <cell r="J1">
            <v>1.7453292519943295E-2</v>
          </cell>
        </row>
      </sheetData>
      <sheetData sheetId="1134">
        <row r="1">
          <cell r="J1">
            <v>1.7453292519943295E-2</v>
          </cell>
        </row>
      </sheetData>
      <sheetData sheetId="1135">
        <row r="1">
          <cell r="J1">
            <v>1.7453292519943295E-2</v>
          </cell>
        </row>
      </sheetData>
      <sheetData sheetId="1136">
        <row r="1">
          <cell r="J1">
            <v>1.7453292519943295E-2</v>
          </cell>
        </row>
      </sheetData>
      <sheetData sheetId="1137">
        <row r="1">
          <cell r="J1">
            <v>1.7453292519943295E-2</v>
          </cell>
        </row>
      </sheetData>
      <sheetData sheetId="1138">
        <row r="1">
          <cell r="J1">
            <v>1.7453292519943295E-2</v>
          </cell>
        </row>
      </sheetData>
      <sheetData sheetId="1139">
        <row r="1">
          <cell r="J1">
            <v>1.7453292519943295E-2</v>
          </cell>
        </row>
      </sheetData>
      <sheetData sheetId="1140">
        <row r="1">
          <cell r="J1">
            <v>1.7453292519943295E-2</v>
          </cell>
        </row>
      </sheetData>
      <sheetData sheetId="1141">
        <row r="1">
          <cell r="J1">
            <v>1.7453292519943295E-2</v>
          </cell>
        </row>
      </sheetData>
      <sheetData sheetId="1142">
        <row r="1">
          <cell r="J1">
            <v>1.7453292519943295E-2</v>
          </cell>
        </row>
      </sheetData>
      <sheetData sheetId="1143">
        <row r="1">
          <cell r="J1">
            <v>1.7453292519943295E-2</v>
          </cell>
        </row>
      </sheetData>
      <sheetData sheetId="1144">
        <row r="1">
          <cell r="J1">
            <v>1.7453292519943295E-2</v>
          </cell>
        </row>
      </sheetData>
      <sheetData sheetId="1145">
        <row r="1">
          <cell r="J1">
            <v>1.7453292519943295E-2</v>
          </cell>
        </row>
      </sheetData>
      <sheetData sheetId="1146">
        <row r="1">
          <cell r="J1">
            <v>1.7453292519943295E-2</v>
          </cell>
        </row>
      </sheetData>
      <sheetData sheetId="1147">
        <row r="1">
          <cell r="J1">
            <v>1.7453292519943295E-2</v>
          </cell>
        </row>
      </sheetData>
      <sheetData sheetId="1148">
        <row r="1">
          <cell r="J1">
            <v>1.7453292519943295E-2</v>
          </cell>
        </row>
      </sheetData>
      <sheetData sheetId="1149">
        <row r="1">
          <cell r="J1">
            <v>1.7453292519943295E-2</v>
          </cell>
        </row>
      </sheetData>
      <sheetData sheetId="1150">
        <row r="1">
          <cell r="J1">
            <v>1.7453292519943295E-2</v>
          </cell>
        </row>
      </sheetData>
      <sheetData sheetId="1151">
        <row r="1">
          <cell r="J1">
            <v>1.7453292519943295E-2</v>
          </cell>
        </row>
      </sheetData>
      <sheetData sheetId="1152">
        <row r="1">
          <cell r="J1">
            <v>1.7453292519943295E-2</v>
          </cell>
        </row>
      </sheetData>
      <sheetData sheetId="1153">
        <row r="1">
          <cell r="J1">
            <v>1.7453292519943295E-2</v>
          </cell>
        </row>
      </sheetData>
      <sheetData sheetId="1154">
        <row r="1">
          <cell r="J1">
            <v>1.7453292519943295E-2</v>
          </cell>
        </row>
      </sheetData>
      <sheetData sheetId="1155">
        <row r="1">
          <cell r="J1">
            <v>1.7453292519943295E-2</v>
          </cell>
        </row>
      </sheetData>
      <sheetData sheetId="1156">
        <row r="1">
          <cell r="J1">
            <v>1.7453292519943295E-2</v>
          </cell>
        </row>
      </sheetData>
      <sheetData sheetId="1157">
        <row r="1">
          <cell r="J1">
            <v>1.7453292519943295E-2</v>
          </cell>
        </row>
      </sheetData>
      <sheetData sheetId="1158">
        <row r="1">
          <cell r="J1">
            <v>1.7453292519943295E-2</v>
          </cell>
        </row>
      </sheetData>
      <sheetData sheetId="1159">
        <row r="1">
          <cell r="J1">
            <v>1.7453292519943295E-2</v>
          </cell>
        </row>
      </sheetData>
      <sheetData sheetId="1160">
        <row r="1">
          <cell r="J1">
            <v>1.7453292519943295E-2</v>
          </cell>
        </row>
      </sheetData>
      <sheetData sheetId="1161">
        <row r="1">
          <cell r="J1">
            <v>1.7453292519943295E-2</v>
          </cell>
        </row>
      </sheetData>
      <sheetData sheetId="1162">
        <row r="1">
          <cell r="J1">
            <v>1.7453292519943295E-2</v>
          </cell>
        </row>
      </sheetData>
      <sheetData sheetId="1163">
        <row r="1">
          <cell r="J1">
            <v>1.7453292519943295E-2</v>
          </cell>
        </row>
      </sheetData>
      <sheetData sheetId="1164">
        <row r="1">
          <cell r="J1">
            <v>1.7453292519943295E-2</v>
          </cell>
        </row>
      </sheetData>
      <sheetData sheetId="1165">
        <row r="1">
          <cell r="J1">
            <v>1.7453292519943295E-2</v>
          </cell>
        </row>
      </sheetData>
      <sheetData sheetId="1166">
        <row r="1">
          <cell r="J1">
            <v>1.7453292519943295E-2</v>
          </cell>
        </row>
      </sheetData>
      <sheetData sheetId="1167">
        <row r="1">
          <cell r="J1">
            <v>1.7453292519943295E-2</v>
          </cell>
        </row>
      </sheetData>
      <sheetData sheetId="1168">
        <row r="1">
          <cell r="J1">
            <v>1.7453292519943295E-2</v>
          </cell>
        </row>
      </sheetData>
      <sheetData sheetId="1169">
        <row r="1">
          <cell r="J1">
            <v>1.7453292519943295E-2</v>
          </cell>
        </row>
      </sheetData>
      <sheetData sheetId="1170">
        <row r="1">
          <cell r="J1">
            <v>1.7453292519943295E-2</v>
          </cell>
        </row>
      </sheetData>
      <sheetData sheetId="1171">
        <row r="1">
          <cell r="J1">
            <v>1.7453292519943295E-2</v>
          </cell>
        </row>
      </sheetData>
      <sheetData sheetId="1172">
        <row r="1">
          <cell r="J1">
            <v>1.7453292519943295E-2</v>
          </cell>
        </row>
      </sheetData>
      <sheetData sheetId="1173">
        <row r="1">
          <cell r="J1">
            <v>1.7453292519943295E-2</v>
          </cell>
        </row>
      </sheetData>
      <sheetData sheetId="1174">
        <row r="1">
          <cell r="J1">
            <v>1.7453292519943295E-2</v>
          </cell>
        </row>
      </sheetData>
      <sheetData sheetId="1175">
        <row r="1">
          <cell r="J1">
            <v>1.7453292519943295E-2</v>
          </cell>
        </row>
      </sheetData>
      <sheetData sheetId="1176">
        <row r="1">
          <cell r="J1">
            <v>1.7453292519943295E-2</v>
          </cell>
        </row>
      </sheetData>
      <sheetData sheetId="1177">
        <row r="1">
          <cell r="J1">
            <v>1.7453292519943295E-2</v>
          </cell>
        </row>
      </sheetData>
      <sheetData sheetId="1178">
        <row r="1">
          <cell r="J1">
            <v>1.7453292519943295E-2</v>
          </cell>
        </row>
      </sheetData>
      <sheetData sheetId="1179">
        <row r="1">
          <cell r="J1">
            <v>1.7453292519943295E-2</v>
          </cell>
        </row>
      </sheetData>
      <sheetData sheetId="1180">
        <row r="1">
          <cell r="J1">
            <v>1.7453292519943295E-2</v>
          </cell>
        </row>
      </sheetData>
      <sheetData sheetId="1181">
        <row r="1">
          <cell r="J1">
            <v>1.7453292519943295E-2</v>
          </cell>
        </row>
      </sheetData>
      <sheetData sheetId="1182">
        <row r="1">
          <cell r="J1">
            <v>1.7453292519943295E-2</v>
          </cell>
        </row>
      </sheetData>
      <sheetData sheetId="1183">
        <row r="1">
          <cell r="J1">
            <v>1.7453292519943295E-2</v>
          </cell>
        </row>
      </sheetData>
      <sheetData sheetId="1184">
        <row r="1">
          <cell r="J1">
            <v>1.7453292519943295E-2</v>
          </cell>
        </row>
      </sheetData>
      <sheetData sheetId="1185">
        <row r="1">
          <cell r="J1">
            <v>1.7453292519943295E-2</v>
          </cell>
        </row>
      </sheetData>
      <sheetData sheetId="1186">
        <row r="1">
          <cell r="J1">
            <v>1.7453292519943295E-2</v>
          </cell>
        </row>
      </sheetData>
      <sheetData sheetId="1187">
        <row r="1">
          <cell r="J1">
            <v>1.7453292519943295E-2</v>
          </cell>
        </row>
      </sheetData>
      <sheetData sheetId="1188">
        <row r="1">
          <cell r="J1">
            <v>1.7453292519943295E-2</v>
          </cell>
        </row>
      </sheetData>
      <sheetData sheetId="1189">
        <row r="1">
          <cell r="J1">
            <v>1.7453292519943295E-2</v>
          </cell>
        </row>
      </sheetData>
      <sheetData sheetId="1190">
        <row r="1">
          <cell r="J1">
            <v>1.7453292519943295E-2</v>
          </cell>
        </row>
      </sheetData>
      <sheetData sheetId="1191">
        <row r="1">
          <cell r="J1">
            <v>1.7453292519943295E-2</v>
          </cell>
        </row>
      </sheetData>
      <sheetData sheetId="1192">
        <row r="1">
          <cell r="J1">
            <v>1.7453292519943295E-2</v>
          </cell>
        </row>
      </sheetData>
      <sheetData sheetId="1193">
        <row r="1">
          <cell r="J1">
            <v>1.7453292519943295E-2</v>
          </cell>
        </row>
      </sheetData>
      <sheetData sheetId="1194">
        <row r="1">
          <cell r="J1">
            <v>1.7453292519943295E-2</v>
          </cell>
        </row>
      </sheetData>
      <sheetData sheetId="1195">
        <row r="1">
          <cell r="J1">
            <v>1.7453292519943295E-2</v>
          </cell>
        </row>
      </sheetData>
      <sheetData sheetId="1196">
        <row r="1">
          <cell r="J1">
            <v>1.7453292519943295E-2</v>
          </cell>
        </row>
      </sheetData>
      <sheetData sheetId="1197">
        <row r="1">
          <cell r="J1">
            <v>1.7453292519943295E-2</v>
          </cell>
        </row>
      </sheetData>
      <sheetData sheetId="1198">
        <row r="1">
          <cell r="J1">
            <v>1.7453292519943295E-2</v>
          </cell>
        </row>
      </sheetData>
      <sheetData sheetId="1199">
        <row r="1">
          <cell r="J1">
            <v>1.7453292519943295E-2</v>
          </cell>
        </row>
      </sheetData>
      <sheetData sheetId="1200">
        <row r="1">
          <cell r="J1">
            <v>1.7453292519943295E-2</v>
          </cell>
        </row>
      </sheetData>
      <sheetData sheetId="1201">
        <row r="1">
          <cell r="J1">
            <v>1.7453292519943295E-2</v>
          </cell>
        </row>
      </sheetData>
      <sheetData sheetId="1202">
        <row r="1">
          <cell r="J1">
            <v>1.7453292519943295E-2</v>
          </cell>
        </row>
      </sheetData>
      <sheetData sheetId="1203">
        <row r="1">
          <cell r="J1">
            <v>1.7453292519943295E-2</v>
          </cell>
        </row>
      </sheetData>
      <sheetData sheetId="1204">
        <row r="1">
          <cell r="J1">
            <v>1.7453292519943295E-2</v>
          </cell>
        </row>
      </sheetData>
      <sheetData sheetId="1205">
        <row r="1">
          <cell r="J1">
            <v>1.7453292519943295E-2</v>
          </cell>
        </row>
      </sheetData>
      <sheetData sheetId="1206">
        <row r="1">
          <cell r="J1">
            <v>1.7453292519943295E-2</v>
          </cell>
        </row>
      </sheetData>
      <sheetData sheetId="1207">
        <row r="1">
          <cell r="J1">
            <v>1.7453292519943295E-2</v>
          </cell>
        </row>
      </sheetData>
      <sheetData sheetId="1208">
        <row r="1">
          <cell r="J1">
            <v>1.7453292519943295E-2</v>
          </cell>
        </row>
      </sheetData>
      <sheetData sheetId="1209">
        <row r="1">
          <cell r="J1">
            <v>1.7453292519943295E-2</v>
          </cell>
        </row>
      </sheetData>
      <sheetData sheetId="1210">
        <row r="1">
          <cell r="J1">
            <v>1.7453292519943295E-2</v>
          </cell>
        </row>
      </sheetData>
      <sheetData sheetId="1211">
        <row r="1">
          <cell r="J1">
            <v>1.7453292519943295E-2</v>
          </cell>
        </row>
      </sheetData>
      <sheetData sheetId="1212">
        <row r="1">
          <cell r="J1">
            <v>1.7453292519943295E-2</v>
          </cell>
        </row>
      </sheetData>
      <sheetData sheetId="1213">
        <row r="1">
          <cell r="J1">
            <v>1.7453292519943295E-2</v>
          </cell>
        </row>
      </sheetData>
      <sheetData sheetId="1214">
        <row r="1">
          <cell r="J1">
            <v>1.7453292519943295E-2</v>
          </cell>
        </row>
      </sheetData>
      <sheetData sheetId="1215">
        <row r="1">
          <cell r="J1">
            <v>1.7453292519943295E-2</v>
          </cell>
        </row>
      </sheetData>
      <sheetData sheetId="1216">
        <row r="1">
          <cell r="J1">
            <v>1.7453292519943295E-2</v>
          </cell>
        </row>
      </sheetData>
      <sheetData sheetId="1217">
        <row r="1">
          <cell r="J1">
            <v>1.7453292519943295E-2</v>
          </cell>
        </row>
      </sheetData>
      <sheetData sheetId="1218">
        <row r="1">
          <cell r="J1">
            <v>1.7453292519943295E-2</v>
          </cell>
        </row>
      </sheetData>
      <sheetData sheetId="1219">
        <row r="1">
          <cell r="J1">
            <v>1.7453292519943295E-2</v>
          </cell>
        </row>
      </sheetData>
      <sheetData sheetId="1220">
        <row r="1">
          <cell r="J1">
            <v>1.7453292519943295E-2</v>
          </cell>
        </row>
      </sheetData>
      <sheetData sheetId="1221">
        <row r="1">
          <cell r="J1">
            <v>1.7453292519943295E-2</v>
          </cell>
        </row>
      </sheetData>
      <sheetData sheetId="1222">
        <row r="1">
          <cell r="J1">
            <v>1.7453292519943295E-2</v>
          </cell>
        </row>
      </sheetData>
      <sheetData sheetId="1223">
        <row r="1">
          <cell r="J1">
            <v>1.7453292519943295E-2</v>
          </cell>
        </row>
      </sheetData>
      <sheetData sheetId="1224">
        <row r="1">
          <cell r="J1">
            <v>1.7453292519943295E-2</v>
          </cell>
        </row>
      </sheetData>
      <sheetData sheetId="1225">
        <row r="1">
          <cell r="J1">
            <v>1.7453292519943295E-2</v>
          </cell>
        </row>
      </sheetData>
      <sheetData sheetId="1226">
        <row r="1">
          <cell r="J1">
            <v>1.7453292519943295E-2</v>
          </cell>
        </row>
      </sheetData>
      <sheetData sheetId="1227">
        <row r="1">
          <cell r="J1">
            <v>1.7453292519943295E-2</v>
          </cell>
        </row>
      </sheetData>
      <sheetData sheetId="1228">
        <row r="1">
          <cell r="J1">
            <v>1.7453292519943295E-2</v>
          </cell>
        </row>
      </sheetData>
      <sheetData sheetId="1229">
        <row r="1">
          <cell r="J1">
            <v>1.7453292519943295E-2</v>
          </cell>
        </row>
      </sheetData>
      <sheetData sheetId="1230">
        <row r="1">
          <cell r="J1">
            <v>1.7453292519943295E-2</v>
          </cell>
        </row>
      </sheetData>
      <sheetData sheetId="1231">
        <row r="1">
          <cell r="J1">
            <v>1.7453292519943295E-2</v>
          </cell>
        </row>
      </sheetData>
      <sheetData sheetId="1232">
        <row r="1">
          <cell r="J1">
            <v>1.7453292519943295E-2</v>
          </cell>
        </row>
      </sheetData>
      <sheetData sheetId="1233">
        <row r="1">
          <cell r="J1">
            <v>1.7453292519943295E-2</v>
          </cell>
        </row>
      </sheetData>
      <sheetData sheetId="1234">
        <row r="1">
          <cell r="J1">
            <v>1.7453292519943295E-2</v>
          </cell>
        </row>
      </sheetData>
      <sheetData sheetId="1235">
        <row r="1">
          <cell r="J1">
            <v>1.7453292519943295E-2</v>
          </cell>
        </row>
      </sheetData>
      <sheetData sheetId="1236">
        <row r="1">
          <cell r="J1">
            <v>1.7453292519943295E-2</v>
          </cell>
        </row>
      </sheetData>
      <sheetData sheetId="1237">
        <row r="1">
          <cell r="J1">
            <v>1.7453292519943295E-2</v>
          </cell>
        </row>
      </sheetData>
      <sheetData sheetId="1238">
        <row r="1">
          <cell r="J1">
            <v>1.7453292519943295E-2</v>
          </cell>
        </row>
      </sheetData>
      <sheetData sheetId="1239">
        <row r="1">
          <cell r="J1">
            <v>1.7453292519943295E-2</v>
          </cell>
        </row>
      </sheetData>
      <sheetData sheetId="1240">
        <row r="1">
          <cell r="J1">
            <v>1.7453292519943295E-2</v>
          </cell>
        </row>
      </sheetData>
      <sheetData sheetId="1241">
        <row r="1">
          <cell r="J1">
            <v>1.7453292519943295E-2</v>
          </cell>
        </row>
      </sheetData>
      <sheetData sheetId="1242">
        <row r="1">
          <cell r="J1">
            <v>1.7453292519943295E-2</v>
          </cell>
        </row>
      </sheetData>
      <sheetData sheetId="1243">
        <row r="1">
          <cell r="J1">
            <v>1.7453292519943295E-2</v>
          </cell>
        </row>
      </sheetData>
      <sheetData sheetId="1244">
        <row r="1">
          <cell r="J1">
            <v>1.7453292519943295E-2</v>
          </cell>
        </row>
      </sheetData>
      <sheetData sheetId="1245">
        <row r="1">
          <cell r="J1">
            <v>1.7453292519943295E-2</v>
          </cell>
        </row>
      </sheetData>
      <sheetData sheetId="1246">
        <row r="1">
          <cell r="J1">
            <v>1.7453292519943295E-2</v>
          </cell>
        </row>
      </sheetData>
      <sheetData sheetId="1247">
        <row r="1">
          <cell r="J1">
            <v>1.7453292519943295E-2</v>
          </cell>
        </row>
      </sheetData>
      <sheetData sheetId="1248">
        <row r="1">
          <cell r="J1">
            <v>1.7453292519943295E-2</v>
          </cell>
        </row>
      </sheetData>
      <sheetData sheetId="1249">
        <row r="1">
          <cell r="J1">
            <v>1.7453292519943295E-2</v>
          </cell>
        </row>
      </sheetData>
      <sheetData sheetId="1250">
        <row r="1">
          <cell r="J1">
            <v>1.7453292519943295E-2</v>
          </cell>
        </row>
      </sheetData>
      <sheetData sheetId="1251">
        <row r="1">
          <cell r="J1">
            <v>1.7453292519943295E-2</v>
          </cell>
        </row>
      </sheetData>
      <sheetData sheetId="1252">
        <row r="1">
          <cell r="J1">
            <v>1.7453292519943295E-2</v>
          </cell>
        </row>
      </sheetData>
      <sheetData sheetId="1253">
        <row r="1">
          <cell r="J1">
            <v>1.7453292519943295E-2</v>
          </cell>
        </row>
      </sheetData>
      <sheetData sheetId="1254">
        <row r="1">
          <cell r="J1">
            <v>1.7453292519943295E-2</v>
          </cell>
        </row>
      </sheetData>
      <sheetData sheetId="1255">
        <row r="1">
          <cell r="J1">
            <v>1.7453292519943295E-2</v>
          </cell>
        </row>
      </sheetData>
      <sheetData sheetId="1256">
        <row r="1">
          <cell r="J1">
            <v>1.7453292519943295E-2</v>
          </cell>
        </row>
      </sheetData>
      <sheetData sheetId="1257">
        <row r="1">
          <cell r="J1">
            <v>1.7453292519943295E-2</v>
          </cell>
        </row>
      </sheetData>
      <sheetData sheetId="1258">
        <row r="1">
          <cell r="J1">
            <v>1.7453292519943295E-2</v>
          </cell>
        </row>
      </sheetData>
      <sheetData sheetId="1259">
        <row r="1">
          <cell r="J1">
            <v>1.7453292519943295E-2</v>
          </cell>
        </row>
      </sheetData>
      <sheetData sheetId="1260">
        <row r="1">
          <cell r="J1">
            <v>1.7453292519943295E-2</v>
          </cell>
        </row>
      </sheetData>
      <sheetData sheetId="1261">
        <row r="1">
          <cell r="J1">
            <v>1.7453292519943295E-2</v>
          </cell>
        </row>
      </sheetData>
      <sheetData sheetId="1262">
        <row r="1">
          <cell r="J1">
            <v>1.7453292519943295E-2</v>
          </cell>
        </row>
      </sheetData>
      <sheetData sheetId="1263">
        <row r="1">
          <cell r="J1">
            <v>1.7453292519943295E-2</v>
          </cell>
        </row>
      </sheetData>
      <sheetData sheetId="1264">
        <row r="1">
          <cell r="J1">
            <v>1.7453292519943295E-2</v>
          </cell>
        </row>
      </sheetData>
      <sheetData sheetId="1265">
        <row r="1">
          <cell r="J1">
            <v>1.7453292519943295E-2</v>
          </cell>
        </row>
      </sheetData>
      <sheetData sheetId="1266">
        <row r="1">
          <cell r="J1">
            <v>1.7453292519943295E-2</v>
          </cell>
        </row>
      </sheetData>
      <sheetData sheetId="1267">
        <row r="1">
          <cell r="J1">
            <v>1.7453292519943295E-2</v>
          </cell>
        </row>
      </sheetData>
      <sheetData sheetId="1268">
        <row r="1">
          <cell r="J1">
            <v>1.7453292519943295E-2</v>
          </cell>
        </row>
      </sheetData>
      <sheetData sheetId="1269">
        <row r="1">
          <cell r="J1">
            <v>1.7453292519943295E-2</v>
          </cell>
        </row>
      </sheetData>
      <sheetData sheetId="1270">
        <row r="1">
          <cell r="J1">
            <v>1.7453292519943295E-2</v>
          </cell>
        </row>
      </sheetData>
      <sheetData sheetId="1271">
        <row r="1">
          <cell r="J1">
            <v>1.7453292519943295E-2</v>
          </cell>
        </row>
      </sheetData>
      <sheetData sheetId="1272">
        <row r="1">
          <cell r="J1">
            <v>1.7453292519943295E-2</v>
          </cell>
        </row>
      </sheetData>
      <sheetData sheetId="1273">
        <row r="1">
          <cell r="J1">
            <v>1.7453292519943295E-2</v>
          </cell>
        </row>
      </sheetData>
      <sheetData sheetId="1274">
        <row r="1">
          <cell r="J1">
            <v>1.7453292519943295E-2</v>
          </cell>
        </row>
      </sheetData>
      <sheetData sheetId="1275">
        <row r="1">
          <cell r="J1">
            <v>1.7453292519943295E-2</v>
          </cell>
        </row>
      </sheetData>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ow r="1">
          <cell r="J1">
            <v>1.7453292519943295E-2</v>
          </cell>
        </row>
      </sheetData>
      <sheetData sheetId="1315">
        <row r="1">
          <cell r="J1">
            <v>1.7453292519943295E-2</v>
          </cell>
        </row>
      </sheetData>
      <sheetData sheetId="1316">
        <row r="1">
          <cell r="J1">
            <v>1.7453292519943295E-2</v>
          </cell>
        </row>
      </sheetData>
      <sheetData sheetId="1317">
        <row r="1">
          <cell r="J1">
            <v>1.7453292519943295E-2</v>
          </cell>
        </row>
      </sheetData>
      <sheetData sheetId="1318">
        <row r="1">
          <cell r="J1">
            <v>1.7453292519943295E-2</v>
          </cell>
        </row>
      </sheetData>
      <sheetData sheetId="1319">
        <row r="1">
          <cell r="J1">
            <v>1.7453292519943295E-2</v>
          </cell>
        </row>
      </sheetData>
      <sheetData sheetId="1320">
        <row r="1">
          <cell r="J1">
            <v>1.7453292519943295E-2</v>
          </cell>
        </row>
      </sheetData>
      <sheetData sheetId="1321">
        <row r="1">
          <cell r="J1">
            <v>1.7453292519943295E-2</v>
          </cell>
        </row>
      </sheetData>
      <sheetData sheetId="1322">
        <row r="1">
          <cell r="J1">
            <v>1.7453292519943295E-2</v>
          </cell>
        </row>
      </sheetData>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ow r="1">
          <cell r="J1">
            <v>1.7453292519943295E-2</v>
          </cell>
        </row>
      </sheetData>
      <sheetData sheetId="1352">
        <row r="1">
          <cell r="J1">
            <v>1.7453292519943295E-2</v>
          </cell>
        </row>
      </sheetData>
      <sheetData sheetId="1353">
        <row r="1">
          <cell r="J1">
            <v>1.7453292519943295E-2</v>
          </cell>
        </row>
      </sheetData>
      <sheetData sheetId="1354">
        <row r="1">
          <cell r="J1">
            <v>1.7453292519943295E-2</v>
          </cell>
        </row>
      </sheetData>
      <sheetData sheetId="1355">
        <row r="1">
          <cell r="J1">
            <v>1.7453292519943295E-2</v>
          </cell>
        </row>
      </sheetData>
      <sheetData sheetId="1356">
        <row r="1">
          <cell r="J1">
            <v>1.7453292519943295E-2</v>
          </cell>
        </row>
      </sheetData>
      <sheetData sheetId="1357">
        <row r="1">
          <cell r="J1">
            <v>1.7453292519943295E-2</v>
          </cell>
        </row>
      </sheetData>
      <sheetData sheetId="1358">
        <row r="1">
          <cell r="J1">
            <v>1.7453292519943295E-2</v>
          </cell>
        </row>
      </sheetData>
      <sheetData sheetId="1359">
        <row r="1">
          <cell r="J1">
            <v>1.7453292519943295E-2</v>
          </cell>
        </row>
      </sheetData>
      <sheetData sheetId="1360">
        <row r="1">
          <cell r="J1">
            <v>1.7453292519943295E-2</v>
          </cell>
        </row>
      </sheetData>
      <sheetData sheetId="1361">
        <row r="1">
          <cell r="J1">
            <v>1.7453292519943295E-2</v>
          </cell>
        </row>
      </sheetData>
      <sheetData sheetId="1362">
        <row r="1">
          <cell r="J1">
            <v>1.7453292519943295E-2</v>
          </cell>
        </row>
      </sheetData>
      <sheetData sheetId="1363">
        <row r="1">
          <cell r="J1">
            <v>1.7453292519943295E-2</v>
          </cell>
        </row>
      </sheetData>
      <sheetData sheetId="1364">
        <row r="1">
          <cell r="J1">
            <v>1.7453292519943295E-2</v>
          </cell>
        </row>
      </sheetData>
      <sheetData sheetId="1365">
        <row r="1">
          <cell r="J1">
            <v>1.7453292519943295E-2</v>
          </cell>
        </row>
      </sheetData>
      <sheetData sheetId="1366">
        <row r="1">
          <cell r="J1">
            <v>1.7453292519943295E-2</v>
          </cell>
        </row>
      </sheetData>
      <sheetData sheetId="1367">
        <row r="1">
          <cell r="J1">
            <v>1.7453292519943295E-2</v>
          </cell>
        </row>
      </sheetData>
      <sheetData sheetId="1368">
        <row r="1">
          <cell r="J1">
            <v>1.7453292519943295E-2</v>
          </cell>
        </row>
      </sheetData>
      <sheetData sheetId="1369">
        <row r="1">
          <cell r="J1">
            <v>1.7453292519943295E-2</v>
          </cell>
        </row>
      </sheetData>
      <sheetData sheetId="1370">
        <row r="1">
          <cell r="J1">
            <v>1.7453292519943295E-2</v>
          </cell>
        </row>
      </sheetData>
      <sheetData sheetId="1371">
        <row r="1">
          <cell r="J1">
            <v>1.7453292519943295E-2</v>
          </cell>
        </row>
      </sheetData>
      <sheetData sheetId="1372">
        <row r="1">
          <cell r="J1">
            <v>1.7453292519943295E-2</v>
          </cell>
        </row>
      </sheetData>
      <sheetData sheetId="1373">
        <row r="1">
          <cell r="J1">
            <v>1.7453292519943295E-2</v>
          </cell>
        </row>
      </sheetData>
      <sheetData sheetId="1374">
        <row r="1">
          <cell r="J1">
            <v>1.7453292519943295E-2</v>
          </cell>
        </row>
      </sheetData>
      <sheetData sheetId="1375">
        <row r="1">
          <cell r="J1">
            <v>1.7453292519943295E-2</v>
          </cell>
        </row>
      </sheetData>
      <sheetData sheetId="1376">
        <row r="1">
          <cell r="J1">
            <v>1.7453292519943295E-2</v>
          </cell>
        </row>
      </sheetData>
      <sheetData sheetId="1377">
        <row r="1">
          <cell r="J1">
            <v>1.7453292519943295E-2</v>
          </cell>
        </row>
      </sheetData>
      <sheetData sheetId="1378">
        <row r="1">
          <cell r="J1">
            <v>1.7453292519943295E-2</v>
          </cell>
        </row>
      </sheetData>
      <sheetData sheetId="1379">
        <row r="1">
          <cell r="J1">
            <v>1.7453292519943295E-2</v>
          </cell>
        </row>
      </sheetData>
      <sheetData sheetId="1380">
        <row r="1">
          <cell r="J1">
            <v>1.7453292519943295E-2</v>
          </cell>
        </row>
      </sheetData>
      <sheetData sheetId="1381">
        <row r="1">
          <cell r="J1">
            <v>1.7453292519943295E-2</v>
          </cell>
        </row>
      </sheetData>
      <sheetData sheetId="1382">
        <row r="1">
          <cell r="J1">
            <v>1.7453292519943295E-2</v>
          </cell>
        </row>
      </sheetData>
      <sheetData sheetId="1383">
        <row r="1">
          <cell r="J1">
            <v>1.7453292519943295E-2</v>
          </cell>
        </row>
      </sheetData>
      <sheetData sheetId="1384">
        <row r="1">
          <cell r="J1">
            <v>1.7453292519943295E-2</v>
          </cell>
        </row>
      </sheetData>
      <sheetData sheetId="1385">
        <row r="1">
          <cell r="J1">
            <v>1.7453292519943295E-2</v>
          </cell>
        </row>
      </sheetData>
      <sheetData sheetId="1386">
        <row r="1">
          <cell r="J1">
            <v>1.7453292519943295E-2</v>
          </cell>
        </row>
      </sheetData>
      <sheetData sheetId="1387">
        <row r="1">
          <cell r="J1">
            <v>1.7453292519943295E-2</v>
          </cell>
        </row>
      </sheetData>
      <sheetData sheetId="1388">
        <row r="1">
          <cell r="J1">
            <v>1.7453292519943295E-2</v>
          </cell>
        </row>
      </sheetData>
      <sheetData sheetId="1389">
        <row r="1">
          <cell r="J1">
            <v>1.7453292519943295E-2</v>
          </cell>
        </row>
      </sheetData>
      <sheetData sheetId="1390">
        <row r="1">
          <cell r="J1">
            <v>1.7453292519943295E-2</v>
          </cell>
        </row>
      </sheetData>
      <sheetData sheetId="1391">
        <row r="1">
          <cell r="J1">
            <v>1.7453292519943295E-2</v>
          </cell>
        </row>
      </sheetData>
      <sheetData sheetId="1392">
        <row r="1">
          <cell r="J1">
            <v>1.7453292519943295E-2</v>
          </cell>
        </row>
      </sheetData>
      <sheetData sheetId="1393">
        <row r="1">
          <cell r="J1">
            <v>1.7453292519943295E-2</v>
          </cell>
        </row>
      </sheetData>
      <sheetData sheetId="1394">
        <row r="1">
          <cell r="J1">
            <v>1.7453292519943295E-2</v>
          </cell>
        </row>
      </sheetData>
      <sheetData sheetId="1395">
        <row r="1">
          <cell r="J1">
            <v>1.7453292519943295E-2</v>
          </cell>
        </row>
      </sheetData>
      <sheetData sheetId="1396">
        <row r="1">
          <cell r="J1">
            <v>1.7453292519943295E-2</v>
          </cell>
        </row>
      </sheetData>
      <sheetData sheetId="1397">
        <row r="1">
          <cell r="J1">
            <v>1.7453292519943295E-2</v>
          </cell>
        </row>
      </sheetData>
      <sheetData sheetId="1398">
        <row r="1">
          <cell r="J1">
            <v>1.7453292519943295E-2</v>
          </cell>
        </row>
      </sheetData>
      <sheetData sheetId="1399">
        <row r="1">
          <cell r="J1">
            <v>1.7453292519943295E-2</v>
          </cell>
        </row>
      </sheetData>
      <sheetData sheetId="1400">
        <row r="1">
          <cell r="J1">
            <v>1.7453292519943295E-2</v>
          </cell>
        </row>
      </sheetData>
      <sheetData sheetId="1401">
        <row r="1">
          <cell r="J1">
            <v>1.7453292519943295E-2</v>
          </cell>
        </row>
      </sheetData>
      <sheetData sheetId="1402">
        <row r="1">
          <cell r="J1">
            <v>1.7453292519943295E-2</v>
          </cell>
        </row>
      </sheetData>
      <sheetData sheetId="1403">
        <row r="1">
          <cell r="J1">
            <v>1.7453292519943295E-2</v>
          </cell>
        </row>
      </sheetData>
      <sheetData sheetId="1404">
        <row r="1">
          <cell r="J1">
            <v>1.7453292519943295E-2</v>
          </cell>
        </row>
      </sheetData>
      <sheetData sheetId="1405">
        <row r="1">
          <cell r="J1">
            <v>1.7453292519943295E-2</v>
          </cell>
        </row>
      </sheetData>
      <sheetData sheetId="1406">
        <row r="1">
          <cell r="J1">
            <v>1.7453292519943295E-2</v>
          </cell>
        </row>
      </sheetData>
      <sheetData sheetId="1407">
        <row r="1">
          <cell r="J1">
            <v>1.7453292519943295E-2</v>
          </cell>
        </row>
      </sheetData>
      <sheetData sheetId="1408">
        <row r="1">
          <cell r="J1">
            <v>1.7453292519943295E-2</v>
          </cell>
        </row>
      </sheetData>
      <sheetData sheetId="1409">
        <row r="1">
          <cell r="J1">
            <v>1.7453292519943295E-2</v>
          </cell>
        </row>
      </sheetData>
      <sheetData sheetId="1410">
        <row r="1">
          <cell r="J1">
            <v>1.7453292519943295E-2</v>
          </cell>
        </row>
      </sheetData>
      <sheetData sheetId="1411">
        <row r="1">
          <cell r="J1">
            <v>1.7453292519943295E-2</v>
          </cell>
        </row>
      </sheetData>
      <sheetData sheetId="1412">
        <row r="1">
          <cell r="J1">
            <v>1.7453292519943295E-2</v>
          </cell>
        </row>
      </sheetData>
      <sheetData sheetId="1413">
        <row r="1">
          <cell r="J1">
            <v>1.7453292519943295E-2</v>
          </cell>
        </row>
      </sheetData>
      <sheetData sheetId="1414">
        <row r="1">
          <cell r="J1">
            <v>1.7453292519943295E-2</v>
          </cell>
        </row>
      </sheetData>
      <sheetData sheetId="1415">
        <row r="1">
          <cell r="J1">
            <v>1.7453292519943295E-2</v>
          </cell>
        </row>
      </sheetData>
      <sheetData sheetId="1416">
        <row r="1">
          <cell r="J1">
            <v>1.7453292519943295E-2</v>
          </cell>
        </row>
      </sheetData>
      <sheetData sheetId="1417">
        <row r="1">
          <cell r="J1">
            <v>1.7453292519943295E-2</v>
          </cell>
        </row>
      </sheetData>
      <sheetData sheetId="1418">
        <row r="1">
          <cell r="J1">
            <v>1.7453292519943295E-2</v>
          </cell>
        </row>
      </sheetData>
      <sheetData sheetId="1419">
        <row r="1">
          <cell r="J1">
            <v>1.7453292519943295E-2</v>
          </cell>
        </row>
      </sheetData>
      <sheetData sheetId="1420">
        <row r="1">
          <cell r="J1">
            <v>1.7453292519943295E-2</v>
          </cell>
        </row>
      </sheetData>
      <sheetData sheetId="1421">
        <row r="1">
          <cell r="J1">
            <v>1.7453292519943295E-2</v>
          </cell>
        </row>
      </sheetData>
      <sheetData sheetId="1422">
        <row r="1">
          <cell r="J1">
            <v>1.7453292519943295E-2</v>
          </cell>
        </row>
      </sheetData>
      <sheetData sheetId="1423">
        <row r="1">
          <cell r="J1">
            <v>1.7453292519943295E-2</v>
          </cell>
        </row>
      </sheetData>
      <sheetData sheetId="1424">
        <row r="1">
          <cell r="J1">
            <v>1.7453292519943295E-2</v>
          </cell>
        </row>
      </sheetData>
      <sheetData sheetId="1425">
        <row r="1">
          <cell r="J1">
            <v>1.7453292519943295E-2</v>
          </cell>
        </row>
      </sheetData>
      <sheetData sheetId="1426">
        <row r="1">
          <cell r="J1">
            <v>1.7453292519943295E-2</v>
          </cell>
        </row>
      </sheetData>
      <sheetData sheetId="1427">
        <row r="1">
          <cell r="J1">
            <v>1.7453292519943295E-2</v>
          </cell>
        </row>
      </sheetData>
      <sheetData sheetId="1428">
        <row r="1">
          <cell r="J1">
            <v>1.7453292519943295E-2</v>
          </cell>
        </row>
      </sheetData>
      <sheetData sheetId="1429">
        <row r="1">
          <cell r="J1">
            <v>1.7453292519943295E-2</v>
          </cell>
        </row>
      </sheetData>
      <sheetData sheetId="1430">
        <row r="1">
          <cell r="J1">
            <v>1.7453292519943295E-2</v>
          </cell>
        </row>
      </sheetData>
      <sheetData sheetId="1431">
        <row r="1">
          <cell r="J1">
            <v>1.7453292519943295E-2</v>
          </cell>
        </row>
      </sheetData>
      <sheetData sheetId="1432">
        <row r="1">
          <cell r="J1">
            <v>1.7453292519943295E-2</v>
          </cell>
        </row>
      </sheetData>
      <sheetData sheetId="1433">
        <row r="1">
          <cell r="J1">
            <v>1.7453292519943295E-2</v>
          </cell>
        </row>
      </sheetData>
      <sheetData sheetId="1434">
        <row r="1">
          <cell r="J1">
            <v>1.7453292519943295E-2</v>
          </cell>
        </row>
      </sheetData>
      <sheetData sheetId="1435">
        <row r="1">
          <cell r="J1">
            <v>1.7453292519943295E-2</v>
          </cell>
        </row>
      </sheetData>
      <sheetData sheetId="1436">
        <row r="1">
          <cell r="J1">
            <v>1.7453292519943295E-2</v>
          </cell>
        </row>
      </sheetData>
      <sheetData sheetId="1437">
        <row r="1">
          <cell r="J1">
            <v>1.7453292519943295E-2</v>
          </cell>
        </row>
      </sheetData>
      <sheetData sheetId="1438">
        <row r="1">
          <cell r="J1">
            <v>1.7453292519943295E-2</v>
          </cell>
        </row>
      </sheetData>
      <sheetData sheetId="1439">
        <row r="1">
          <cell r="J1">
            <v>1.7453292519943295E-2</v>
          </cell>
        </row>
      </sheetData>
      <sheetData sheetId="1440">
        <row r="1">
          <cell r="J1">
            <v>1.7453292519943295E-2</v>
          </cell>
        </row>
      </sheetData>
      <sheetData sheetId="1441">
        <row r="1">
          <cell r="J1">
            <v>1.7453292519943295E-2</v>
          </cell>
        </row>
      </sheetData>
      <sheetData sheetId="1442">
        <row r="1">
          <cell r="J1">
            <v>1.7453292519943295E-2</v>
          </cell>
        </row>
      </sheetData>
      <sheetData sheetId="1443">
        <row r="1">
          <cell r="J1">
            <v>1.7453292519943295E-2</v>
          </cell>
        </row>
      </sheetData>
      <sheetData sheetId="1444">
        <row r="1">
          <cell r="J1">
            <v>1.7453292519943295E-2</v>
          </cell>
        </row>
      </sheetData>
      <sheetData sheetId="1445">
        <row r="1">
          <cell r="J1">
            <v>1.7453292519943295E-2</v>
          </cell>
        </row>
      </sheetData>
      <sheetData sheetId="1446">
        <row r="1">
          <cell r="J1">
            <v>1.7453292519943295E-2</v>
          </cell>
        </row>
      </sheetData>
      <sheetData sheetId="1447">
        <row r="1">
          <cell r="J1">
            <v>1.7453292519943295E-2</v>
          </cell>
        </row>
      </sheetData>
      <sheetData sheetId="1448">
        <row r="1">
          <cell r="J1">
            <v>1.7453292519943295E-2</v>
          </cell>
        </row>
      </sheetData>
      <sheetData sheetId="1449">
        <row r="1">
          <cell r="J1">
            <v>1.7453292519943295E-2</v>
          </cell>
        </row>
      </sheetData>
      <sheetData sheetId="1450">
        <row r="1">
          <cell r="J1">
            <v>1.7453292519943295E-2</v>
          </cell>
        </row>
      </sheetData>
      <sheetData sheetId="1451">
        <row r="1">
          <cell r="J1">
            <v>1.7453292519943295E-2</v>
          </cell>
        </row>
      </sheetData>
      <sheetData sheetId="1452">
        <row r="1">
          <cell r="J1">
            <v>1.7453292519943295E-2</v>
          </cell>
        </row>
      </sheetData>
      <sheetData sheetId="1453">
        <row r="1">
          <cell r="J1">
            <v>1.7453292519943295E-2</v>
          </cell>
        </row>
      </sheetData>
      <sheetData sheetId="1454">
        <row r="1">
          <cell r="J1">
            <v>1.7453292519943295E-2</v>
          </cell>
        </row>
      </sheetData>
      <sheetData sheetId="1455">
        <row r="1">
          <cell r="J1">
            <v>1.7453292519943295E-2</v>
          </cell>
        </row>
      </sheetData>
      <sheetData sheetId="1456">
        <row r="1">
          <cell r="J1">
            <v>1.7453292519943295E-2</v>
          </cell>
        </row>
      </sheetData>
      <sheetData sheetId="1457">
        <row r="1">
          <cell r="J1">
            <v>1.7453292519943295E-2</v>
          </cell>
        </row>
      </sheetData>
      <sheetData sheetId="1458">
        <row r="1">
          <cell r="J1">
            <v>1.7453292519943295E-2</v>
          </cell>
        </row>
      </sheetData>
      <sheetData sheetId="1459">
        <row r="1">
          <cell r="J1">
            <v>1.7453292519943295E-2</v>
          </cell>
        </row>
      </sheetData>
      <sheetData sheetId="1460">
        <row r="1">
          <cell r="J1">
            <v>1.7453292519943295E-2</v>
          </cell>
        </row>
      </sheetData>
      <sheetData sheetId="1461">
        <row r="1">
          <cell r="J1">
            <v>1.7453292519943295E-2</v>
          </cell>
        </row>
      </sheetData>
      <sheetData sheetId="1462">
        <row r="1">
          <cell r="J1">
            <v>1.7453292519943295E-2</v>
          </cell>
        </row>
      </sheetData>
      <sheetData sheetId="1463">
        <row r="1">
          <cell r="J1">
            <v>1.7453292519943295E-2</v>
          </cell>
        </row>
      </sheetData>
      <sheetData sheetId="1464">
        <row r="1">
          <cell r="J1">
            <v>1.7453292519943295E-2</v>
          </cell>
        </row>
      </sheetData>
      <sheetData sheetId="1465">
        <row r="1">
          <cell r="J1">
            <v>1.7453292519943295E-2</v>
          </cell>
        </row>
      </sheetData>
      <sheetData sheetId="1466">
        <row r="1">
          <cell r="J1">
            <v>1.7453292519943295E-2</v>
          </cell>
        </row>
      </sheetData>
      <sheetData sheetId="1467">
        <row r="1">
          <cell r="J1">
            <v>1.7453292519943295E-2</v>
          </cell>
        </row>
      </sheetData>
      <sheetData sheetId="1468">
        <row r="1">
          <cell r="J1">
            <v>1.7453292519943295E-2</v>
          </cell>
        </row>
      </sheetData>
      <sheetData sheetId="1469">
        <row r="1">
          <cell r="J1">
            <v>1.7453292519943295E-2</v>
          </cell>
        </row>
      </sheetData>
      <sheetData sheetId="1470">
        <row r="1">
          <cell r="J1">
            <v>1.7453292519943295E-2</v>
          </cell>
        </row>
      </sheetData>
      <sheetData sheetId="1471">
        <row r="1">
          <cell r="J1">
            <v>1.7453292519943295E-2</v>
          </cell>
        </row>
      </sheetData>
      <sheetData sheetId="1472">
        <row r="1">
          <cell r="J1">
            <v>1.7453292519943295E-2</v>
          </cell>
        </row>
      </sheetData>
      <sheetData sheetId="1473">
        <row r="1">
          <cell r="J1">
            <v>1.7453292519943295E-2</v>
          </cell>
        </row>
      </sheetData>
      <sheetData sheetId="1474">
        <row r="1">
          <cell r="J1">
            <v>1.7453292519943295E-2</v>
          </cell>
        </row>
      </sheetData>
      <sheetData sheetId="1475">
        <row r="1">
          <cell r="J1">
            <v>1.7453292519943295E-2</v>
          </cell>
        </row>
      </sheetData>
      <sheetData sheetId="1476">
        <row r="1">
          <cell r="J1">
            <v>1.7453292519943295E-2</v>
          </cell>
        </row>
      </sheetData>
      <sheetData sheetId="1477">
        <row r="1">
          <cell r="J1">
            <v>1.7453292519943295E-2</v>
          </cell>
        </row>
      </sheetData>
      <sheetData sheetId="1478">
        <row r="1">
          <cell r="J1">
            <v>1.7453292519943295E-2</v>
          </cell>
        </row>
      </sheetData>
      <sheetData sheetId="1479">
        <row r="1">
          <cell r="J1">
            <v>1.7453292519943295E-2</v>
          </cell>
        </row>
      </sheetData>
      <sheetData sheetId="1480">
        <row r="1">
          <cell r="J1">
            <v>1.7453292519943295E-2</v>
          </cell>
        </row>
      </sheetData>
      <sheetData sheetId="1481">
        <row r="1">
          <cell r="J1">
            <v>1.7453292519943295E-2</v>
          </cell>
        </row>
      </sheetData>
      <sheetData sheetId="1482">
        <row r="1">
          <cell r="J1">
            <v>1.7453292519943295E-2</v>
          </cell>
        </row>
      </sheetData>
      <sheetData sheetId="1483">
        <row r="1">
          <cell r="J1">
            <v>1.7453292519943295E-2</v>
          </cell>
        </row>
      </sheetData>
      <sheetData sheetId="1484">
        <row r="1">
          <cell r="J1">
            <v>1.7453292519943295E-2</v>
          </cell>
        </row>
      </sheetData>
      <sheetData sheetId="1485">
        <row r="1">
          <cell r="J1">
            <v>1.7453292519943295E-2</v>
          </cell>
        </row>
      </sheetData>
      <sheetData sheetId="1486">
        <row r="1">
          <cell r="J1">
            <v>1.7453292519943295E-2</v>
          </cell>
        </row>
      </sheetData>
      <sheetData sheetId="1487">
        <row r="1">
          <cell r="J1">
            <v>1.7453292519943295E-2</v>
          </cell>
        </row>
      </sheetData>
      <sheetData sheetId="1488">
        <row r="1">
          <cell r="J1">
            <v>1.7453292519943295E-2</v>
          </cell>
        </row>
      </sheetData>
      <sheetData sheetId="1489">
        <row r="1">
          <cell r="J1">
            <v>1.7453292519943295E-2</v>
          </cell>
        </row>
      </sheetData>
      <sheetData sheetId="1490">
        <row r="1">
          <cell r="J1">
            <v>1.7453292519943295E-2</v>
          </cell>
        </row>
      </sheetData>
      <sheetData sheetId="1491">
        <row r="1">
          <cell r="J1">
            <v>1.7453292519943295E-2</v>
          </cell>
        </row>
      </sheetData>
      <sheetData sheetId="1492">
        <row r="1">
          <cell r="J1">
            <v>1.7453292519943295E-2</v>
          </cell>
        </row>
      </sheetData>
      <sheetData sheetId="1493">
        <row r="1">
          <cell r="J1">
            <v>1.7453292519943295E-2</v>
          </cell>
        </row>
      </sheetData>
      <sheetData sheetId="1494">
        <row r="1">
          <cell r="J1">
            <v>1.7453292519943295E-2</v>
          </cell>
        </row>
      </sheetData>
      <sheetData sheetId="1495">
        <row r="1">
          <cell r="J1">
            <v>1.7453292519943295E-2</v>
          </cell>
        </row>
      </sheetData>
      <sheetData sheetId="1496">
        <row r="1">
          <cell r="J1">
            <v>1.7453292519943295E-2</v>
          </cell>
        </row>
      </sheetData>
      <sheetData sheetId="1497">
        <row r="1">
          <cell r="J1">
            <v>1.7453292519943295E-2</v>
          </cell>
        </row>
      </sheetData>
      <sheetData sheetId="1498">
        <row r="1">
          <cell r="J1">
            <v>1.7453292519943295E-2</v>
          </cell>
        </row>
      </sheetData>
      <sheetData sheetId="1499">
        <row r="1">
          <cell r="J1">
            <v>1.7453292519943295E-2</v>
          </cell>
        </row>
      </sheetData>
      <sheetData sheetId="1500">
        <row r="1">
          <cell r="J1">
            <v>1.7453292519943295E-2</v>
          </cell>
        </row>
      </sheetData>
      <sheetData sheetId="1501">
        <row r="1">
          <cell r="J1">
            <v>1.7453292519943295E-2</v>
          </cell>
        </row>
      </sheetData>
      <sheetData sheetId="1502">
        <row r="1">
          <cell r="J1">
            <v>1.7453292519943295E-2</v>
          </cell>
        </row>
      </sheetData>
      <sheetData sheetId="1503">
        <row r="1">
          <cell r="J1">
            <v>1.7453292519943295E-2</v>
          </cell>
        </row>
      </sheetData>
      <sheetData sheetId="1504">
        <row r="1">
          <cell r="J1">
            <v>1.7453292519943295E-2</v>
          </cell>
        </row>
      </sheetData>
      <sheetData sheetId="1505">
        <row r="1">
          <cell r="J1">
            <v>1.7453292519943295E-2</v>
          </cell>
        </row>
      </sheetData>
      <sheetData sheetId="1506">
        <row r="1">
          <cell r="J1">
            <v>1.7453292519943295E-2</v>
          </cell>
        </row>
      </sheetData>
      <sheetData sheetId="1507">
        <row r="1">
          <cell r="J1">
            <v>1.7453292519943295E-2</v>
          </cell>
        </row>
      </sheetData>
      <sheetData sheetId="1508">
        <row r="1">
          <cell r="J1">
            <v>1.7453292519943295E-2</v>
          </cell>
        </row>
      </sheetData>
      <sheetData sheetId="1509">
        <row r="1">
          <cell r="J1">
            <v>1.7453292519943295E-2</v>
          </cell>
        </row>
      </sheetData>
      <sheetData sheetId="1510">
        <row r="1">
          <cell r="J1">
            <v>1.7453292519943295E-2</v>
          </cell>
        </row>
      </sheetData>
      <sheetData sheetId="1511">
        <row r="1">
          <cell r="J1">
            <v>1.7453292519943295E-2</v>
          </cell>
        </row>
      </sheetData>
      <sheetData sheetId="1512">
        <row r="1">
          <cell r="J1">
            <v>1.7453292519943295E-2</v>
          </cell>
        </row>
      </sheetData>
      <sheetData sheetId="1513">
        <row r="1">
          <cell r="J1">
            <v>1.7453292519943295E-2</v>
          </cell>
        </row>
      </sheetData>
      <sheetData sheetId="1514">
        <row r="1">
          <cell r="J1">
            <v>1.7453292519943295E-2</v>
          </cell>
        </row>
      </sheetData>
      <sheetData sheetId="1515">
        <row r="1">
          <cell r="J1">
            <v>1.7453292519943295E-2</v>
          </cell>
        </row>
      </sheetData>
      <sheetData sheetId="1516">
        <row r="1">
          <cell r="J1">
            <v>1.7453292519943295E-2</v>
          </cell>
        </row>
      </sheetData>
      <sheetData sheetId="1517">
        <row r="1">
          <cell r="J1">
            <v>1.7453292519943295E-2</v>
          </cell>
        </row>
      </sheetData>
      <sheetData sheetId="1518">
        <row r="1">
          <cell r="J1">
            <v>1.7453292519943295E-2</v>
          </cell>
        </row>
      </sheetData>
      <sheetData sheetId="1519">
        <row r="1">
          <cell r="J1">
            <v>1.7453292519943295E-2</v>
          </cell>
        </row>
      </sheetData>
      <sheetData sheetId="1520">
        <row r="1">
          <cell r="J1">
            <v>1.7453292519943295E-2</v>
          </cell>
        </row>
      </sheetData>
      <sheetData sheetId="1521">
        <row r="1">
          <cell r="J1">
            <v>1.7453292519943295E-2</v>
          </cell>
        </row>
      </sheetData>
      <sheetData sheetId="1522">
        <row r="1">
          <cell r="J1">
            <v>1.7453292519943295E-2</v>
          </cell>
        </row>
      </sheetData>
      <sheetData sheetId="1523">
        <row r="1">
          <cell r="J1">
            <v>1.7453292519943295E-2</v>
          </cell>
        </row>
      </sheetData>
      <sheetData sheetId="1524">
        <row r="1">
          <cell r="J1">
            <v>1.7453292519943295E-2</v>
          </cell>
        </row>
      </sheetData>
      <sheetData sheetId="1525">
        <row r="1">
          <cell r="J1">
            <v>1.7453292519943295E-2</v>
          </cell>
        </row>
      </sheetData>
      <sheetData sheetId="1526">
        <row r="1">
          <cell r="J1">
            <v>1.7453292519943295E-2</v>
          </cell>
        </row>
      </sheetData>
      <sheetData sheetId="1527">
        <row r="1">
          <cell r="J1">
            <v>1.7453292519943295E-2</v>
          </cell>
        </row>
      </sheetData>
      <sheetData sheetId="1528">
        <row r="1">
          <cell r="J1">
            <v>1.7453292519943295E-2</v>
          </cell>
        </row>
      </sheetData>
      <sheetData sheetId="1529">
        <row r="1">
          <cell r="J1">
            <v>1.7453292519943295E-2</v>
          </cell>
        </row>
      </sheetData>
      <sheetData sheetId="1530">
        <row r="1">
          <cell r="J1">
            <v>1.7453292519943295E-2</v>
          </cell>
        </row>
      </sheetData>
      <sheetData sheetId="1531">
        <row r="1">
          <cell r="J1">
            <v>1.7453292519943295E-2</v>
          </cell>
        </row>
      </sheetData>
      <sheetData sheetId="1532">
        <row r="1">
          <cell r="J1">
            <v>1.7453292519943295E-2</v>
          </cell>
        </row>
      </sheetData>
      <sheetData sheetId="1533">
        <row r="1">
          <cell r="J1">
            <v>1.7453292519943295E-2</v>
          </cell>
        </row>
      </sheetData>
      <sheetData sheetId="1534">
        <row r="1">
          <cell r="J1">
            <v>1.7453292519943295E-2</v>
          </cell>
        </row>
      </sheetData>
      <sheetData sheetId="1535">
        <row r="1">
          <cell r="J1">
            <v>1.7453292519943295E-2</v>
          </cell>
        </row>
      </sheetData>
      <sheetData sheetId="1536">
        <row r="1">
          <cell r="J1">
            <v>1.7453292519943295E-2</v>
          </cell>
        </row>
      </sheetData>
      <sheetData sheetId="1537">
        <row r="1">
          <cell r="J1">
            <v>1.7453292519943295E-2</v>
          </cell>
        </row>
      </sheetData>
      <sheetData sheetId="1538">
        <row r="1">
          <cell r="J1">
            <v>1.7453292519943295E-2</v>
          </cell>
        </row>
      </sheetData>
      <sheetData sheetId="1539">
        <row r="1">
          <cell r="J1">
            <v>1.7453292519943295E-2</v>
          </cell>
        </row>
      </sheetData>
      <sheetData sheetId="1540">
        <row r="1">
          <cell r="J1">
            <v>1.7453292519943295E-2</v>
          </cell>
        </row>
      </sheetData>
      <sheetData sheetId="1541">
        <row r="1">
          <cell r="J1">
            <v>1.7453292519943295E-2</v>
          </cell>
        </row>
      </sheetData>
      <sheetData sheetId="1542">
        <row r="1">
          <cell r="J1">
            <v>1.7453292519943295E-2</v>
          </cell>
        </row>
      </sheetData>
      <sheetData sheetId="1543">
        <row r="1">
          <cell r="J1">
            <v>1.7453292519943295E-2</v>
          </cell>
        </row>
      </sheetData>
      <sheetData sheetId="1544">
        <row r="1">
          <cell r="J1">
            <v>1.7453292519943295E-2</v>
          </cell>
        </row>
      </sheetData>
      <sheetData sheetId="1545">
        <row r="1">
          <cell r="J1">
            <v>1.7453292519943295E-2</v>
          </cell>
        </row>
      </sheetData>
      <sheetData sheetId="1546">
        <row r="1">
          <cell r="J1">
            <v>1.7453292519943295E-2</v>
          </cell>
        </row>
      </sheetData>
      <sheetData sheetId="1547">
        <row r="1">
          <cell r="J1">
            <v>1.7453292519943295E-2</v>
          </cell>
        </row>
      </sheetData>
      <sheetData sheetId="1548">
        <row r="1">
          <cell r="J1">
            <v>1.7453292519943295E-2</v>
          </cell>
        </row>
      </sheetData>
      <sheetData sheetId="1549">
        <row r="1">
          <cell r="J1">
            <v>1.7453292519943295E-2</v>
          </cell>
        </row>
      </sheetData>
      <sheetData sheetId="1550">
        <row r="1">
          <cell r="J1">
            <v>1.7453292519943295E-2</v>
          </cell>
        </row>
      </sheetData>
      <sheetData sheetId="1551">
        <row r="1">
          <cell r="J1">
            <v>1.7453292519943295E-2</v>
          </cell>
        </row>
      </sheetData>
      <sheetData sheetId="1552">
        <row r="1">
          <cell r="J1">
            <v>1.7453292519943295E-2</v>
          </cell>
        </row>
      </sheetData>
      <sheetData sheetId="1553">
        <row r="1">
          <cell r="J1">
            <v>1.7453292519943295E-2</v>
          </cell>
        </row>
      </sheetData>
      <sheetData sheetId="1554">
        <row r="1">
          <cell r="J1">
            <v>1.7453292519943295E-2</v>
          </cell>
        </row>
      </sheetData>
      <sheetData sheetId="1555">
        <row r="1">
          <cell r="J1">
            <v>1.7453292519943295E-2</v>
          </cell>
        </row>
      </sheetData>
      <sheetData sheetId="1556">
        <row r="1">
          <cell r="J1">
            <v>1.7453292519943295E-2</v>
          </cell>
        </row>
      </sheetData>
      <sheetData sheetId="1557">
        <row r="1">
          <cell r="J1">
            <v>1.7453292519943295E-2</v>
          </cell>
        </row>
      </sheetData>
      <sheetData sheetId="1558">
        <row r="1">
          <cell r="J1">
            <v>1.7453292519943295E-2</v>
          </cell>
        </row>
      </sheetData>
      <sheetData sheetId="1559">
        <row r="1">
          <cell r="J1">
            <v>1.7453292519943295E-2</v>
          </cell>
        </row>
      </sheetData>
      <sheetData sheetId="1560">
        <row r="1">
          <cell r="J1">
            <v>1.7453292519943295E-2</v>
          </cell>
        </row>
      </sheetData>
      <sheetData sheetId="1561">
        <row r="1">
          <cell r="J1">
            <v>1.7453292519943295E-2</v>
          </cell>
        </row>
      </sheetData>
      <sheetData sheetId="1562">
        <row r="1">
          <cell r="J1">
            <v>1.7453292519943295E-2</v>
          </cell>
        </row>
      </sheetData>
      <sheetData sheetId="1563">
        <row r="1">
          <cell r="J1">
            <v>1.7453292519943295E-2</v>
          </cell>
        </row>
      </sheetData>
      <sheetData sheetId="1564">
        <row r="1">
          <cell r="J1">
            <v>1.7453292519943295E-2</v>
          </cell>
        </row>
      </sheetData>
      <sheetData sheetId="1565">
        <row r="1">
          <cell r="J1">
            <v>1.7453292519943295E-2</v>
          </cell>
        </row>
      </sheetData>
      <sheetData sheetId="1566">
        <row r="1">
          <cell r="J1">
            <v>1.7453292519943295E-2</v>
          </cell>
        </row>
      </sheetData>
      <sheetData sheetId="1567">
        <row r="1">
          <cell r="J1">
            <v>1.7453292519943295E-2</v>
          </cell>
        </row>
      </sheetData>
      <sheetData sheetId="1568">
        <row r="1">
          <cell r="J1">
            <v>1.7453292519943295E-2</v>
          </cell>
        </row>
      </sheetData>
      <sheetData sheetId="1569">
        <row r="1">
          <cell r="J1">
            <v>1.7453292519943295E-2</v>
          </cell>
        </row>
      </sheetData>
      <sheetData sheetId="1570">
        <row r="1">
          <cell r="J1">
            <v>1.7453292519943295E-2</v>
          </cell>
        </row>
      </sheetData>
      <sheetData sheetId="1571">
        <row r="1">
          <cell r="J1">
            <v>1.7453292519943295E-2</v>
          </cell>
        </row>
      </sheetData>
      <sheetData sheetId="1572">
        <row r="1">
          <cell r="J1">
            <v>1.7453292519943295E-2</v>
          </cell>
        </row>
      </sheetData>
      <sheetData sheetId="1573">
        <row r="1">
          <cell r="J1">
            <v>1.7453292519943295E-2</v>
          </cell>
        </row>
      </sheetData>
      <sheetData sheetId="1574">
        <row r="1">
          <cell r="J1">
            <v>1.7453292519943295E-2</v>
          </cell>
        </row>
      </sheetData>
      <sheetData sheetId="1575">
        <row r="1">
          <cell r="J1">
            <v>1.7453292519943295E-2</v>
          </cell>
        </row>
      </sheetData>
      <sheetData sheetId="1576">
        <row r="1">
          <cell r="J1">
            <v>1.7453292519943295E-2</v>
          </cell>
        </row>
      </sheetData>
      <sheetData sheetId="1577">
        <row r="1">
          <cell r="J1">
            <v>1.7453292519943295E-2</v>
          </cell>
        </row>
      </sheetData>
      <sheetData sheetId="1578">
        <row r="1">
          <cell r="J1">
            <v>1.7453292519943295E-2</v>
          </cell>
        </row>
      </sheetData>
      <sheetData sheetId="1579">
        <row r="1">
          <cell r="J1">
            <v>1.7453292519943295E-2</v>
          </cell>
        </row>
      </sheetData>
      <sheetData sheetId="1580">
        <row r="1">
          <cell r="J1">
            <v>1.7453292519943295E-2</v>
          </cell>
        </row>
      </sheetData>
      <sheetData sheetId="1581">
        <row r="1">
          <cell r="J1">
            <v>1.7453292519943295E-2</v>
          </cell>
        </row>
      </sheetData>
      <sheetData sheetId="1582">
        <row r="1">
          <cell r="J1">
            <v>1.7453292519943295E-2</v>
          </cell>
        </row>
      </sheetData>
      <sheetData sheetId="1583">
        <row r="1">
          <cell r="J1">
            <v>1.7453292519943295E-2</v>
          </cell>
        </row>
      </sheetData>
      <sheetData sheetId="1584">
        <row r="1">
          <cell r="J1">
            <v>1.7453292519943295E-2</v>
          </cell>
        </row>
      </sheetData>
      <sheetData sheetId="1585">
        <row r="1">
          <cell r="J1">
            <v>1.7453292519943295E-2</v>
          </cell>
        </row>
      </sheetData>
      <sheetData sheetId="1586">
        <row r="1">
          <cell r="J1">
            <v>1.7453292519943295E-2</v>
          </cell>
        </row>
      </sheetData>
      <sheetData sheetId="1587">
        <row r="1">
          <cell r="J1">
            <v>1.7453292519943295E-2</v>
          </cell>
        </row>
      </sheetData>
      <sheetData sheetId="1588">
        <row r="1">
          <cell r="J1">
            <v>1.7453292519943295E-2</v>
          </cell>
        </row>
      </sheetData>
      <sheetData sheetId="1589">
        <row r="1">
          <cell r="J1">
            <v>1.7453292519943295E-2</v>
          </cell>
        </row>
      </sheetData>
      <sheetData sheetId="1590">
        <row r="1">
          <cell r="J1">
            <v>1.7453292519943295E-2</v>
          </cell>
        </row>
      </sheetData>
      <sheetData sheetId="1591">
        <row r="1">
          <cell r="J1">
            <v>1.7453292519943295E-2</v>
          </cell>
        </row>
      </sheetData>
      <sheetData sheetId="1592">
        <row r="1">
          <cell r="J1">
            <v>1.7453292519943295E-2</v>
          </cell>
        </row>
      </sheetData>
      <sheetData sheetId="1593">
        <row r="1">
          <cell r="J1">
            <v>1.7453292519943295E-2</v>
          </cell>
        </row>
      </sheetData>
      <sheetData sheetId="1594">
        <row r="1">
          <cell r="J1">
            <v>1.7453292519943295E-2</v>
          </cell>
        </row>
      </sheetData>
      <sheetData sheetId="1595">
        <row r="1">
          <cell r="J1">
            <v>1.7453292519943295E-2</v>
          </cell>
        </row>
      </sheetData>
      <sheetData sheetId="1596">
        <row r="1">
          <cell r="J1">
            <v>1.7453292519943295E-2</v>
          </cell>
        </row>
      </sheetData>
      <sheetData sheetId="1597">
        <row r="1">
          <cell r="J1">
            <v>1.7453292519943295E-2</v>
          </cell>
        </row>
      </sheetData>
      <sheetData sheetId="1598">
        <row r="1">
          <cell r="J1">
            <v>1.7453292519943295E-2</v>
          </cell>
        </row>
      </sheetData>
      <sheetData sheetId="1599">
        <row r="1">
          <cell r="J1">
            <v>1.7453292519943295E-2</v>
          </cell>
        </row>
      </sheetData>
      <sheetData sheetId="1600">
        <row r="1">
          <cell r="J1">
            <v>1.7453292519943295E-2</v>
          </cell>
        </row>
      </sheetData>
      <sheetData sheetId="1601">
        <row r="1">
          <cell r="J1">
            <v>1.7453292519943295E-2</v>
          </cell>
        </row>
      </sheetData>
      <sheetData sheetId="1602">
        <row r="1">
          <cell r="J1">
            <v>1.7453292519943295E-2</v>
          </cell>
        </row>
      </sheetData>
      <sheetData sheetId="1603">
        <row r="1">
          <cell r="J1">
            <v>1.7453292519943295E-2</v>
          </cell>
        </row>
      </sheetData>
      <sheetData sheetId="1604">
        <row r="1">
          <cell r="J1">
            <v>1.7453292519943295E-2</v>
          </cell>
        </row>
      </sheetData>
      <sheetData sheetId="1605">
        <row r="1">
          <cell r="J1">
            <v>1.7453292519943295E-2</v>
          </cell>
        </row>
      </sheetData>
      <sheetData sheetId="1606">
        <row r="1">
          <cell r="J1">
            <v>1.7453292519943295E-2</v>
          </cell>
        </row>
      </sheetData>
      <sheetData sheetId="1607">
        <row r="1">
          <cell r="J1">
            <v>1.7453292519943295E-2</v>
          </cell>
        </row>
      </sheetData>
      <sheetData sheetId="1608">
        <row r="1">
          <cell r="J1">
            <v>1.7453292519943295E-2</v>
          </cell>
        </row>
      </sheetData>
      <sheetData sheetId="1609">
        <row r="1">
          <cell r="J1">
            <v>1.7453292519943295E-2</v>
          </cell>
        </row>
      </sheetData>
      <sheetData sheetId="1610">
        <row r="1">
          <cell r="J1">
            <v>1.7453292519943295E-2</v>
          </cell>
        </row>
      </sheetData>
      <sheetData sheetId="1611">
        <row r="1">
          <cell r="J1">
            <v>1.7453292519943295E-2</v>
          </cell>
        </row>
      </sheetData>
      <sheetData sheetId="1612">
        <row r="1">
          <cell r="J1">
            <v>1.7453292519943295E-2</v>
          </cell>
        </row>
      </sheetData>
      <sheetData sheetId="1613">
        <row r="1">
          <cell r="J1">
            <v>1.7453292519943295E-2</v>
          </cell>
        </row>
      </sheetData>
      <sheetData sheetId="1614">
        <row r="1">
          <cell r="J1">
            <v>1.7453292519943295E-2</v>
          </cell>
        </row>
      </sheetData>
      <sheetData sheetId="1615">
        <row r="1">
          <cell r="J1">
            <v>1.7453292519943295E-2</v>
          </cell>
        </row>
      </sheetData>
      <sheetData sheetId="1616">
        <row r="1">
          <cell r="J1">
            <v>1.7453292519943295E-2</v>
          </cell>
        </row>
      </sheetData>
      <sheetData sheetId="1617">
        <row r="1">
          <cell r="J1">
            <v>1.7453292519943295E-2</v>
          </cell>
        </row>
      </sheetData>
      <sheetData sheetId="1618">
        <row r="1">
          <cell r="J1">
            <v>1.7453292519943295E-2</v>
          </cell>
        </row>
      </sheetData>
      <sheetData sheetId="1619">
        <row r="1">
          <cell r="J1">
            <v>1.7453292519943295E-2</v>
          </cell>
        </row>
      </sheetData>
      <sheetData sheetId="1620">
        <row r="1">
          <cell r="J1">
            <v>1.7453292519943295E-2</v>
          </cell>
        </row>
      </sheetData>
      <sheetData sheetId="1621">
        <row r="1">
          <cell r="J1">
            <v>1.7453292519943295E-2</v>
          </cell>
        </row>
      </sheetData>
      <sheetData sheetId="1622">
        <row r="1">
          <cell r="J1">
            <v>1.7453292519943295E-2</v>
          </cell>
        </row>
      </sheetData>
      <sheetData sheetId="1623">
        <row r="1">
          <cell r="J1">
            <v>1.7453292519943295E-2</v>
          </cell>
        </row>
      </sheetData>
      <sheetData sheetId="1624">
        <row r="1">
          <cell r="J1">
            <v>1.7453292519943295E-2</v>
          </cell>
        </row>
      </sheetData>
      <sheetData sheetId="1625">
        <row r="1">
          <cell r="J1">
            <v>1.7453292519943295E-2</v>
          </cell>
        </row>
      </sheetData>
      <sheetData sheetId="1626">
        <row r="1">
          <cell r="J1">
            <v>1.7453292519943295E-2</v>
          </cell>
        </row>
      </sheetData>
      <sheetData sheetId="1627">
        <row r="1">
          <cell r="J1">
            <v>1.7453292519943295E-2</v>
          </cell>
        </row>
      </sheetData>
      <sheetData sheetId="1628">
        <row r="1">
          <cell r="J1">
            <v>1.7453292519943295E-2</v>
          </cell>
        </row>
      </sheetData>
      <sheetData sheetId="1629">
        <row r="1">
          <cell r="J1">
            <v>1.7453292519943295E-2</v>
          </cell>
        </row>
      </sheetData>
      <sheetData sheetId="1630">
        <row r="1">
          <cell r="J1">
            <v>1.7453292519943295E-2</v>
          </cell>
        </row>
      </sheetData>
      <sheetData sheetId="1631">
        <row r="1">
          <cell r="J1">
            <v>1.7453292519943295E-2</v>
          </cell>
        </row>
      </sheetData>
      <sheetData sheetId="1632">
        <row r="1">
          <cell r="J1">
            <v>1.7453292519943295E-2</v>
          </cell>
        </row>
      </sheetData>
      <sheetData sheetId="1633">
        <row r="1">
          <cell r="J1">
            <v>1.7453292519943295E-2</v>
          </cell>
        </row>
      </sheetData>
      <sheetData sheetId="1634">
        <row r="1">
          <cell r="J1">
            <v>1.7453292519943295E-2</v>
          </cell>
        </row>
      </sheetData>
      <sheetData sheetId="1635">
        <row r="1">
          <cell r="J1">
            <v>1.7453292519943295E-2</v>
          </cell>
        </row>
      </sheetData>
      <sheetData sheetId="1636">
        <row r="1">
          <cell r="J1">
            <v>1.7453292519943295E-2</v>
          </cell>
        </row>
      </sheetData>
      <sheetData sheetId="1637">
        <row r="1">
          <cell r="J1">
            <v>1.7453292519943295E-2</v>
          </cell>
        </row>
      </sheetData>
      <sheetData sheetId="1638">
        <row r="1">
          <cell r="J1">
            <v>1.7453292519943295E-2</v>
          </cell>
        </row>
      </sheetData>
      <sheetData sheetId="1639">
        <row r="1">
          <cell r="J1">
            <v>1.7453292519943295E-2</v>
          </cell>
        </row>
      </sheetData>
      <sheetData sheetId="1640">
        <row r="1">
          <cell r="J1">
            <v>1.7453292519943295E-2</v>
          </cell>
        </row>
      </sheetData>
      <sheetData sheetId="1641">
        <row r="1">
          <cell r="J1">
            <v>1.7453292519943295E-2</v>
          </cell>
        </row>
      </sheetData>
      <sheetData sheetId="1642">
        <row r="1">
          <cell r="J1">
            <v>1.7453292519943295E-2</v>
          </cell>
        </row>
      </sheetData>
      <sheetData sheetId="1643">
        <row r="1">
          <cell r="J1">
            <v>1.7453292519943295E-2</v>
          </cell>
        </row>
      </sheetData>
      <sheetData sheetId="1644">
        <row r="1">
          <cell r="J1">
            <v>1.7453292519943295E-2</v>
          </cell>
        </row>
      </sheetData>
      <sheetData sheetId="1645">
        <row r="1">
          <cell r="J1">
            <v>1.7453292519943295E-2</v>
          </cell>
        </row>
      </sheetData>
      <sheetData sheetId="1646">
        <row r="1">
          <cell r="J1">
            <v>1.7453292519943295E-2</v>
          </cell>
        </row>
      </sheetData>
      <sheetData sheetId="1647">
        <row r="1">
          <cell r="J1">
            <v>1.7453292519943295E-2</v>
          </cell>
        </row>
      </sheetData>
      <sheetData sheetId="1648">
        <row r="1">
          <cell r="J1">
            <v>1.7453292519943295E-2</v>
          </cell>
        </row>
      </sheetData>
      <sheetData sheetId="1649">
        <row r="1">
          <cell r="J1">
            <v>1.7453292519943295E-2</v>
          </cell>
        </row>
      </sheetData>
      <sheetData sheetId="1650">
        <row r="1">
          <cell r="J1">
            <v>1.7453292519943295E-2</v>
          </cell>
        </row>
      </sheetData>
      <sheetData sheetId="1651">
        <row r="1">
          <cell r="J1">
            <v>1.7453292519943295E-2</v>
          </cell>
        </row>
      </sheetData>
      <sheetData sheetId="1652">
        <row r="1">
          <cell r="J1">
            <v>1.7453292519943295E-2</v>
          </cell>
        </row>
      </sheetData>
      <sheetData sheetId="1653">
        <row r="1">
          <cell r="J1">
            <v>1.7453292519943295E-2</v>
          </cell>
        </row>
      </sheetData>
      <sheetData sheetId="1654">
        <row r="1">
          <cell r="J1">
            <v>1.7453292519943295E-2</v>
          </cell>
        </row>
      </sheetData>
      <sheetData sheetId="1655">
        <row r="1">
          <cell r="J1">
            <v>1.7453292519943295E-2</v>
          </cell>
        </row>
      </sheetData>
      <sheetData sheetId="1656">
        <row r="1">
          <cell r="J1">
            <v>1.7453292519943295E-2</v>
          </cell>
        </row>
      </sheetData>
      <sheetData sheetId="1657">
        <row r="1">
          <cell r="J1">
            <v>1.7453292519943295E-2</v>
          </cell>
        </row>
      </sheetData>
      <sheetData sheetId="1658">
        <row r="1">
          <cell r="J1">
            <v>1.7453292519943295E-2</v>
          </cell>
        </row>
      </sheetData>
      <sheetData sheetId="1659">
        <row r="1">
          <cell r="J1">
            <v>1.7453292519943295E-2</v>
          </cell>
        </row>
      </sheetData>
      <sheetData sheetId="1660">
        <row r="1">
          <cell r="J1">
            <v>1.7453292519943295E-2</v>
          </cell>
        </row>
      </sheetData>
      <sheetData sheetId="1661">
        <row r="1">
          <cell r="J1">
            <v>1.7453292519943295E-2</v>
          </cell>
        </row>
      </sheetData>
      <sheetData sheetId="1662">
        <row r="1">
          <cell r="J1">
            <v>1.7453292519943295E-2</v>
          </cell>
        </row>
      </sheetData>
      <sheetData sheetId="1663">
        <row r="1">
          <cell r="J1">
            <v>1.7453292519943295E-2</v>
          </cell>
        </row>
      </sheetData>
      <sheetData sheetId="1664">
        <row r="1">
          <cell r="J1">
            <v>1.7453292519943295E-2</v>
          </cell>
        </row>
      </sheetData>
      <sheetData sheetId="1665">
        <row r="1">
          <cell r="J1">
            <v>1.7453292519943295E-2</v>
          </cell>
        </row>
      </sheetData>
      <sheetData sheetId="1666">
        <row r="1">
          <cell r="J1">
            <v>1.7453292519943295E-2</v>
          </cell>
        </row>
      </sheetData>
      <sheetData sheetId="1667">
        <row r="1">
          <cell r="J1">
            <v>1.7453292519943295E-2</v>
          </cell>
        </row>
      </sheetData>
      <sheetData sheetId="1668">
        <row r="1">
          <cell r="J1">
            <v>1.7453292519943295E-2</v>
          </cell>
        </row>
      </sheetData>
      <sheetData sheetId="1669">
        <row r="1">
          <cell r="J1">
            <v>1.7453292519943295E-2</v>
          </cell>
        </row>
      </sheetData>
      <sheetData sheetId="1670">
        <row r="1">
          <cell r="J1">
            <v>1.7453292519943295E-2</v>
          </cell>
        </row>
      </sheetData>
      <sheetData sheetId="1671">
        <row r="1">
          <cell r="J1">
            <v>1.7453292519943295E-2</v>
          </cell>
        </row>
      </sheetData>
      <sheetData sheetId="1672">
        <row r="1">
          <cell r="J1">
            <v>1.7453292519943295E-2</v>
          </cell>
        </row>
      </sheetData>
      <sheetData sheetId="1673">
        <row r="1">
          <cell r="J1">
            <v>1.7453292519943295E-2</v>
          </cell>
        </row>
      </sheetData>
      <sheetData sheetId="1674">
        <row r="1">
          <cell r="J1">
            <v>1.7453292519943295E-2</v>
          </cell>
        </row>
      </sheetData>
      <sheetData sheetId="1675">
        <row r="1">
          <cell r="J1">
            <v>1.7453292519943295E-2</v>
          </cell>
        </row>
      </sheetData>
      <sheetData sheetId="1676">
        <row r="1">
          <cell r="J1">
            <v>1.7453292519943295E-2</v>
          </cell>
        </row>
      </sheetData>
      <sheetData sheetId="1677">
        <row r="1">
          <cell r="J1">
            <v>1.7453292519943295E-2</v>
          </cell>
        </row>
      </sheetData>
      <sheetData sheetId="1678">
        <row r="1">
          <cell r="J1">
            <v>1.7453292519943295E-2</v>
          </cell>
        </row>
      </sheetData>
      <sheetData sheetId="1679">
        <row r="1">
          <cell r="J1">
            <v>1.7453292519943295E-2</v>
          </cell>
        </row>
      </sheetData>
      <sheetData sheetId="1680">
        <row r="1">
          <cell r="J1">
            <v>1.7453292519943295E-2</v>
          </cell>
        </row>
      </sheetData>
      <sheetData sheetId="1681">
        <row r="1">
          <cell r="J1">
            <v>1.7453292519943295E-2</v>
          </cell>
        </row>
      </sheetData>
      <sheetData sheetId="1682">
        <row r="1">
          <cell r="J1">
            <v>1.7453292519943295E-2</v>
          </cell>
        </row>
      </sheetData>
      <sheetData sheetId="1683">
        <row r="1">
          <cell r="J1">
            <v>1.7453292519943295E-2</v>
          </cell>
        </row>
      </sheetData>
      <sheetData sheetId="1684">
        <row r="1">
          <cell r="J1">
            <v>1.7453292519943295E-2</v>
          </cell>
        </row>
      </sheetData>
      <sheetData sheetId="1685">
        <row r="1">
          <cell r="J1">
            <v>1.7453292519943295E-2</v>
          </cell>
        </row>
      </sheetData>
      <sheetData sheetId="1686">
        <row r="1">
          <cell r="J1">
            <v>1.7453292519943295E-2</v>
          </cell>
        </row>
      </sheetData>
      <sheetData sheetId="1687">
        <row r="1">
          <cell r="J1">
            <v>1.7453292519943295E-2</v>
          </cell>
        </row>
      </sheetData>
      <sheetData sheetId="1688">
        <row r="1">
          <cell r="J1">
            <v>1.7453292519943295E-2</v>
          </cell>
        </row>
      </sheetData>
      <sheetData sheetId="1689">
        <row r="1">
          <cell r="J1">
            <v>1.7453292519943295E-2</v>
          </cell>
        </row>
      </sheetData>
      <sheetData sheetId="1690">
        <row r="1">
          <cell r="J1">
            <v>1.7453292519943295E-2</v>
          </cell>
        </row>
      </sheetData>
      <sheetData sheetId="1691">
        <row r="1">
          <cell r="J1">
            <v>1.7453292519943295E-2</v>
          </cell>
        </row>
      </sheetData>
      <sheetData sheetId="1692">
        <row r="1">
          <cell r="J1">
            <v>1.7453292519943295E-2</v>
          </cell>
        </row>
      </sheetData>
      <sheetData sheetId="1693">
        <row r="1">
          <cell r="J1">
            <v>1.7453292519943295E-2</v>
          </cell>
        </row>
      </sheetData>
      <sheetData sheetId="1694">
        <row r="1">
          <cell r="J1">
            <v>1.7453292519943295E-2</v>
          </cell>
        </row>
      </sheetData>
      <sheetData sheetId="1695">
        <row r="1">
          <cell r="J1">
            <v>1.7453292519943295E-2</v>
          </cell>
        </row>
      </sheetData>
      <sheetData sheetId="1696">
        <row r="1">
          <cell r="J1">
            <v>1.7453292519943295E-2</v>
          </cell>
        </row>
      </sheetData>
      <sheetData sheetId="1697">
        <row r="1">
          <cell r="J1">
            <v>1.7453292519943295E-2</v>
          </cell>
        </row>
      </sheetData>
      <sheetData sheetId="1698">
        <row r="1">
          <cell r="J1">
            <v>1.7453292519943295E-2</v>
          </cell>
        </row>
      </sheetData>
      <sheetData sheetId="1699">
        <row r="1">
          <cell r="J1">
            <v>1.7453292519943295E-2</v>
          </cell>
        </row>
      </sheetData>
      <sheetData sheetId="1700">
        <row r="1">
          <cell r="J1">
            <v>1.7453292519943295E-2</v>
          </cell>
        </row>
      </sheetData>
      <sheetData sheetId="1701">
        <row r="1">
          <cell r="J1">
            <v>1.7453292519943295E-2</v>
          </cell>
        </row>
      </sheetData>
      <sheetData sheetId="1702">
        <row r="1">
          <cell r="J1">
            <v>1.7453292519943295E-2</v>
          </cell>
        </row>
      </sheetData>
      <sheetData sheetId="1703">
        <row r="1">
          <cell r="J1">
            <v>1.7453292519943295E-2</v>
          </cell>
        </row>
      </sheetData>
      <sheetData sheetId="1704">
        <row r="1">
          <cell r="J1">
            <v>1.7453292519943295E-2</v>
          </cell>
        </row>
      </sheetData>
      <sheetData sheetId="1705">
        <row r="1">
          <cell r="J1">
            <v>1.7453292519943295E-2</v>
          </cell>
        </row>
      </sheetData>
      <sheetData sheetId="1706">
        <row r="1">
          <cell r="J1">
            <v>1.7453292519943295E-2</v>
          </cell>
        </row>
      </sheetData>
      <sheetData sheetId="1707">
        <row r="1">
          <cell r="J1">
            <v>1.7453292519943295E-2</v>
          </cell>
        </row>
      </sheetData>
      <sheetData sheetId="1708">
        <row r="1">
          <cell r="J1">
            <v>1.7453292519943295E-2</v>
          </cell>
        </row>
      </sheetData>
      <sheetData sheetId="1709">
        <row r="1">
          <cell r="J1">
            <v>1.7453292519943295E-2</v>
          </cell>
        </row>
      </sheetData>
      <sheetData sheetId="1710">
        <row r="1">
          <cell r="J1">
            <v>1.7453292519943295E-2</v>
          </cell>
        </row>
      </sheetData>
      <sheetData sheetId="1711">
        <row r="1">
          <cell r="J1">
            <v>1.7453292519943295E-2</v>
          </cell>
        </row>
      </sheetData>
      <sheetData sheetId="1712">
        <row r="1">
          <cell r="J1">
            <v>1.7453292519943295E-2</v>
          </cell>
        </row>
      </sheetData>
      <sheetData sheetId="1713">
        <row r="1">
          <cell r="J1">
            <v>1.7453292519943295E-2</v>
          </cell>
        </row>
      </sheetData>
      <sheetData sheetId="1714">
        <row r="1">
          <cell r="J1">
            <v>1.7453292519943295E-2</v>
          </cell>
        </row>
      </sheetData>
      <sheetData sheetId="1715">
        <row r="1">
          <cell r="J1">
            <v>1.7453292519943295E-2</v>
          </cell>
        </row>
      </sheetData>
      <sheetData sheetId="1716">
        <row r="1">
          <cell r="J1">
            <v>1.7453292519943295E-2</v>
          </cell>
        </row>
      </sheetData>
      <sheetData sheetId="1717">
        <row r="1">
          <cell r="J1">
            <v>1.7453292519943295E-2</v>
          </cell>
        </row>
      </sheetData>
      <sheetData sheetId="1718">
        <row r="1">
          <cell r="J1">
            <v>1.7453292519943295E-2</v>
          </cell>
        </row>
      </sheetData>
      <sheetData sheetId="1719">
        <row r="1">
          <cell r="J1">
            <v>1.7453292519943295E-2</v>
          </cell>
        </row>
      </sheetData>
      <sheetData sheetId="1720">
        <row r="1">
          <cell r="J1">
            <v>1.7453292519943295E-2</v>
          </cell>
        </row>
      </sheetData>
      <sheetData sheetId="1721">
        <row r="1">
          <cell r="J1">
            <v>1.7453292519943295E-2</v>
          </cell>
        </row>
      </sheetData>
      <sheetData sheetId="1722">
        <row r="1">
          <cell r="J1">
            <v>1.7453292519943295E-2</v>
          </cell>
        </row>
      </sheetData>
      <sheetData sheetId="1723">
        <row r="1">
          <cell r="J1">
            <v>1.7453292519943295E-2</v>
          </cell>
        </row>
      </sheetData>
      <sheetData sheetId="1724">
        <row r="1">
          <cell r="J1">
            <v>1.7453292519943295E-2</v>
          </cell>
        </row>
      </sheetData>
      <sheetData sheetId="1725">
        <row r="1">
          <cell r="J1">
            <v>1.7453292519943295E-2</v>
          </cell>
        </row>
      </sheetData>
      <sheetData sheetId="1726">
        <row r="1">
          <cell r="J1">
            <v>1.7453292519943295E-2</v>
          </cell>
        </row>
      </sheetData>
      <sheetData sheetId="1727">
        <row r="1">
          <cell r="J1">
            <v>1.7453292519943295E-2</v>
          </cell>
        </row>
      </sheetData>
      <sheetData sheetId="1728">
        <row r="1">
          <cell r="J1">
            <v>1.7453292519943295E-2</v>
          </cell>
        </row>
      </sheetData>
      <sheetData sheetId="1729">
        <row r="1">
          <cell r="J1">
            <v>1.7453292519943295E-2</v>
          </cell>
        </row>
      </sheetData>
      <sheetData sheetId="1730">
        <row r="1">
          <cell r="J1">
            <v>1.7453292519943295E-2</v>
          </cell>
        </row>
      </sheetData>
      <sheetData sheetId="1731">
        <row r="1">
          <cell r="J1">
            <v>1.7453292519943295E-2</v>
          </cell>
        </row>
      </sheetData>
      <sheetData sheetId="1732">
        <row r="1">
          <cell r="J1">
            <v>1.7453292519943295E-2</v>
          </cell>
        </row>
      </sheetData>
      <sheetData sheetId="1733">
        <row r="1">
          <cell r="J1">
            <v>1.7453292519943295E-2</v>
          </cell>
        </row>
      </sheetData>
      <sheetData sheetId="1734">
        <row r="1">
          <cell r="J1">
            <v>1.7453292519943295E-2</v>
          </cell>
        </row>
      </sheetData>
      <sheetData sheetId="1735">
        <row r="1">
          <cell r="J1">
            <v>1.7453292519943295E-2</v>
          </cell>
        </row>
      </sheetData>
      <sheetData sheetId="1736">
        <row r="1">
          <cell r="J1">
            <v>1.7453292519943295E-2</v>
          </cell>
        </row>
      </sheetData>
      <sheetData sheetId="1737">
        <row r="1">
          <cell r="J1">
            <v>1.7453292519943295E-2</v>
          </cell>
        </row>
      </sheetData>
      <sheetData sheetId="1738">
        <row r="1">
          <cell r="J1">
            <v>1.7453292519943295E-2</v>
          </cell>
        </row>
      </sheetData>
      <sheetData sheetId="1739">
        <row r="1">
          <cell r="J1">
            <v>1.7453292519943295E-2</v>
          </cell>
        </row>
      </sheetData>
      <sheetData sheetId="1740">
        <row r="1">
          <cell r="J1">
            <v>1.7453292519943295E-2</v>
          </cell>
        </row>
      </sheetData>
      <sheetData sheetId="1741">
        <row r="1">
          <cell r="J1">
            <v>1.7453292519943295E-2</v>
          </cell>
        </row>
      </sheetData>
      <sheetData sheetId="1742">
        <row r="1">
          <cell r="J1">
            <v>1.7453292519943295E-2</v>
          </cell>
        </row>
      </sheetData>
      <sheetData sheetId="1743">
        <row r="1">
          <cell r="J1">
            <v>1.7453292519943295E-2</v>
          </cell>
        </row>
      </sheetData>
      <sheetData sheetId="1744">
        <row r="1">
          <cell r="J1">
            <v>1.7453292519943295E-2</v>
          </cell>
        </row>
      </sheetData>
      <sheetData sheetId="1745">
        <row r="1">
          <cell r="J1">
            <v>1.7453292519943295E-2</v>
          </cell>
        </row>
      </sheetData>
      <sheetData sheetId="1746">
        <row r="1">
          <cell r="J1">
            <v>1.7453292519943295E-2</v>
          </cell>
        </row>
      </sheetData>
      <sheetData sheetId="1747">
        <row r="1">
          <cell r="J1">
            <v>1.7453292519943295E-2</v>
          </cell>
        </row>
      </sheetData>
      <sheetData sheetId="1748">
        <row r="1">
          <cell r="J1">
            <v>1.7453292519943295E-2</v>
          </cell>
        </row>
      </sheetData>
      <sheetData sheetId="1749">
        <row r="1">
          <cell r="J1">
            <v>1.7453292519943295E-2</v>
          </cell>
        </row>
      </sheetData>
      <sheetData sheetId="1750">
        <row r="1">
          <cell r="J1">
            <v>1.7453292519943295E-2</v>
          </cell>
        </row>
      </sheetData>
      <sheetData sheetId="1751">
        <row r="1">
          <cell r="J1">
            <v>1.7453292519943295E-2</v>
          </cell>
        </row>
      </sheetData>
      <sheetData sheetId="1752">
        <row r="1">
          <cell r="J1">
            <v>1.7453292519943295E-2</v>
          </cell>
        </row>
      </sheetData>
      <sheetData sheetId="1753">
        <row r="1">
          <cell r="J1">
            <v>1.7453292519943295E-2</v>
          </cell>
        </row>
      </sheetData>
      <sheetData sheetId="1754">
        <row r="1">
          <cell r="J1">
            <v>1.7453292519943295E-2</v>
          </cell>
        </row>
      </sheetData>
      <sheetData sheetId="1755">
        <row r="1">
          <cell r="J1">
            <v>1.7453292519943295E-2</v>
          </cell>
        </row>
      </sheetData>
      <sheetData sheetId="1756">
        <row r="1">
          <cell r="J1">
            <v>1.7453292519943295E-2</v>
          </cell>
        </row>
      </sheetData>
      <sheetData sheetId="1757">
        <row r="1">
          <cell r="J1">
            <v>1.7453292519943295E-2</v>
          </cell>
        </row>
      </sheetData>
      <sheetData sheetId="1758">
        <row r="1">
          <cell r="J1">
            <v>1.7453292519943295E-2</v>
          </cell>
        </row>
      </sheetData>
      <sheetData sheetId="1759">
        <row r="1">
          <cell r="J1">
            <v>1.7453292519943295E-2</v>
          </cell>
        </row>
      </sheetData>
      <sheetData sheetId="1760">
        <row r="1">
          <cell r="J1">
            <v>1.7453292519943295E-2</v>
          </cell>
        </row>
      </sheetData>
      <sheetData sheetId="1761">
        <row r="1">
          <cell r="J1">
            <v>1.7453292519943295E-2</v>
          </cell>
        </row>
      </sheetData>
      <sheetData sheetId="1762">
        <row r="1">
          <cell r="J1">
            <v>1.7453292519943295E-2</v>
          </cell>
        </row>
      </sheetData>
      <sheetData sheetId="1763">
        <row r="1">
          <cell r="J1">
            <v>1.7453292519943295E-2</v>
          </cell>
        </row>
      </sheetData>
      <sheetData sheetId="1764">
        <row r="1">
          <cell r="J1">
            <v>1.7453292519943295E-2</v>
          </cell>
        </row>
      </sheetData>
      <sheetData sheetId="1765">
        <row r="1">
          <cell r="J1">
            <v>1.7453292519943295E-2</v>
          </cell>
        </row>
      </sheetData>
      <sheetData sheetId="1766">
        <row r="1">
          <cell r="J1">
            <v>1.7453292519943295E-2</v>
          </cell>
        </row>
      </sheetData>
      <sheetData sheetId="1767">
        <row r="1">
          <cell r="J1">
            <v>1.7453292519943295E-2</v>
          </cell>
        </row>
      </sheetData>
      <sheetData sheetId="1768">
        <row r="1">
          <cell r="J1">
            <v>1.7453292519943295E-2</v>
          </cell>
        </row>
      </sheetData>
      <sheetData sheetId="1769">
        <row r="1">
          <cell r="J1">
            <v>1.7453292519943295E-2</v>
          </cell>
        </row>
      </sheetData>
      <sheetData sheetId="1770">
        <row r="1">
          <cell r="J1">
            <v>1.7453292519943295E-2</v>
          </cell>
        </row>
      </sheetData>
      <sheetData sheetId="1771">
        <row r="1">
          <cell r="J1">
            <v>1.7453292519943295E-2</v>
          </cell>
        </row>
      </sheetData>
      <sheetData sheetId="1772">
        <row r="1">
          <cell r="J1">
            <v>1.7453292519943295E-2</v>
          </cell>
        </row>
      </sheetData>
      <sheetData sheetId="1773">
        <row r="1">
          <cell r="J1">
            <v>1.7453292519943295E-2</v>
          </cell>
        </row>
      </sheetData>
      <sheetData sheetId="1774">
        <row r="1">
          <cell r="J1">
            <v>1.7453292519943295E-2</v>
          </cell>
        </row>
      </sheetData>
      <sheetData sheetId="1775">
        <row r="1">
          <cell r="J1">
            <v>1.7453292519943295E-2</v>
          </cell>
        </row>
      </sheetData>
      <sheetData sheetId="1776">
        <row r="1">
          <cell r="J1">
            <v>1.7453292519943295E-2</v>
          </cell>
        </row>
      </sheetData>
      <sheetData sheetId="1777">
        <row r="1">
          <cell r="J1">
            <v>1.7453292519943295E-2</v>
          </cell>
        </row>
      </sheetData>
      <sheetData sheetId="1778">
        <row r="1">
          <cell r="J1">
            <v>1.7453292519943295E-2</v>
          </cell>
        </row>
      </sheetData>
      <sheetData sheetId="1779">
        <row r="1">
          <cell r="J1">
            <v>1.7453292519943295E-2</v>
          </cell>
        </row>
      </sheetData>
      <sheetData sheetId="1780">
        <row r="1">
          <cell r="J1">
            <v>1.7453292519943295E-2</v>
          </cell>
        </row>
      </sheetData>
      <sheetData sheetId="1781">
        <row r="1">
          <cell r="J1">
            <v>1.7453292519943295E-2</v>
          </cell>
        </row>
      </sheetData>
      <sheetData sheetId="1782">
        <row r="1">
          <cell r="J1">
            <v>1.7453292519943295E-2</v>
          </cell>
        </row>
      </sheetData>
      <sheetData sheetId="1783">
        <row r="1">
          <cell r="J1">
            <v>1.7453292519943295E-2</v>
          </cell>
        </row>
      </sheetData>
      <sheetData sheetId="1784">
        <row r="1">
          <cell r="J1">
            <v>1.7453292519943295E-2</v>
          </cell>
        </row>
      </sheetData>
      <sheetData sheetId="1785">
        <row r="1">
          <cell r="J1">
            <v>1.7453292519943295E-2</v>
          </cell>
        </row>
      </sheetData>
      <sheetData sheetId="1786">
        <row r="1">
          <cell r="J1">
            <v>1.7453292519943295E-2</v>
          </cell>
        </row>
      </sheetData>
      <sheetData sheetId="1787">
        <row r="1">
          <cell r="J1">
            <v>1.7453292519943295E-2</v>
          </cell>
        </row>
      </sheetData>
      <sheetData sheetId="1788">
        <row r="1">
          <cell r="J1">
            <v>1.7453292519943295E-2</v>
          </cell>
        </row>
      </sheetData>
      <sheetData sheetId="1789">
        <row r="1">
          <cell r="J1">
            <v>1.7453292519943295E-2</v>
          </cell>
        </row>
      </sheetData>
      <sheetData sheetId="1790">
        <row r="1">
          <cell r="J1">
            <v>1.7453292519943295E-2</v>
          </cell>
        </row>
      </sheetData>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ow r="1">
          <cell r="J1">
            <v>1.7453292519943295E-2</v>
          </cell>
        </row>
      </sheetData>
      <sheetData sheetId="1883">
        <row r="1">
          <cell r="J1">
            <v>1.7453292519943295E-2</v>
          </cell>
        </row>
      </sheetData>
      <sheetData sheetId="1884">
        <row r="1">
          <cell r="J1">
            <v>1.7453292519943295E-2</v>
          </cell>
        </row>
      </sheetData>
      <sheetData sheetId="1885">
        <row r="1">
          <cell r="J1">
            <v>1.7453292519943295E-2</v>
          </cell>
        </row>
      </sheetData>
      <sheetData sheetId="1886">
        <row r="1">
          <cell r="J1">
            <v>1.7453292519943295E-2</v>
          </cell>
        </row>
      </sheetData>
      <sheetData sheetId="1887">
        <row r="1">
          <cell r="J1">
            <v>1.7453292519943295E-2</v>
          </cell>
        </row>
      </sheetData>
      <sheetData sheetId="1888">
        <row r="1">
          <cell r="J1">
            <v>1.7453292519943295E-2</v>
          </cell>
        </row>
      </sheetData>
      <sheetData sheetId="1889">
        <row r="1">
          <cell r="J1">
            <v>1.7453292519943295E-2</v>
          </cell>
        </row>
      </sheetData>
      <sheetData sheetId="1890">
        <row r="1">
          <cell r="J1">
            <v>1.7453292519943295E-2</v>
          </cell>
        </row>
      </sheetData>
      <sheetData sheetId="1891">
        <row r="1">
          <cell r="J1">
            <v>1.7453292519943295E-2</v>
          </cell>
        </row>
      </sheetData>
      <sheetData sheetId="1892">
        <row r="1">
          <cell r="J1">
            <v>1.7453292519943295E-2</v>
          </cell>
        </row>
      </sheetData>
      <sheetData sheetId="1893">
        <row r="1">
          <cell r="J1">
            <v>1.7453292519943295E-2</v>
          </cell>
        </row>
      </sheetData>
      <sheetData sheetId="1894">
        <row r="1">
          <cell r="J1">
            <v>1.7453292519943295E-2</v>
          </cell>
        </row>
      </sheetData>
      <sheetData sheetId="1895">
        <row r="1">
          <cell r="J1">
            <v>1.7453292519943295E-2</v>
          </cell>
        </row>
      </sheetData>
      <sheetData sheetId="1896">
        <row r="1">
          <cell r="J1">
            <v>1.7453292519943295E-2</v>
          </cell>
        </row>
      </sheetData>
      <sheetData sheetId="1897">
        <row r="1">
          <cell r="J1">
            <v>1.7453292519943295E-2</v>
          </cell>
        </row>
      </sheetData>
      <sheetData sheetId="1898">
        <row r="1">
          <cell r="J1">
            <v>1.7453292519943295E-2</v>
          </cell>
        </row>
      </sheetData>
      <sheetData sheetId="1899">
        <row r="1">
          <cell r="J1">
            <v>1.7453292519943295E-2</v>
          </cell>
        </row>
      </sheetData>
      <sheetData sheetId="1900">
        <row r="1">
          <cell r="J1">
            <v>1.7453292519943295E-2</v>
          </cell>
        </row>
      </sheetData>
      <sheetData sheetId="1901">
        <row r="1">
          <cell r="J1">
            <v>1.7453292519943295E-2</v>
          </cell>
        </row>
      </sheetData>
      <sheetData sheetId="1902">
        <row r="1">
          <cell r="J1">
            <v>1.7453292519943295E-2</v>
          </cell>
        </row>
      </sheetData>
      <sheetData sheetId="1903">
        <row r="1">
          <cell r="J1">
            <v>1.7453292519943295E-2</v>
          </cell>
        </row>
      </sheetData>
      <sheetData sheetId="1904">
        <row r="1">
          <cell r="J1">
            <v>1.7453292519943295E-2</v>
          </cell>
        </row>
      </sheetData>
      <sheetData sheetId="1905">
        <row r="1">
          <cell r="J1">
            <v>1.7453292519943295E-2</v>
          </cell>
        </row>
      </sheetData>
      <sheetData sheetId="1906">
        <row r="1">
          <cell r="J1">
            <v>1.7453292519943295E-2</v>
          </cell>
        </row>
      </sheetData>
      <sheetData sheetId="1907">
        <row r="1">
          <cell r="J1">
            <v>1.7453292519943295E-2</v>
          </cell>
        </row>
      </sheetData>
      <sheetData sheetId="1908">
        <row r="1">
          <cell r="J1">
            <v>1.7453292519943295E-2</v>
          </cell>
        </row>
      </sheetData>
      <sheetData sheetId="1909">
        <row r="1">
          <cell r="J1">
            <v>1.7453292519943295E-2</v>
          </cell>
        </row>
      </sheetData>
      <sheetData sheetId="1910">
        <row r="1">
          <cell r="J1">
            <v>1.7453292519943295E-2</v>
          </cell>
        </row>
      </sheetData>
      <sheetData sheetId="1911">
        <row r="1">
          <cell r="J1">
            <v>1.7453292519943295E-2</v>
          </cell>
        </row>
      </sheetData>
      <sheetData sheetId="1912">
        <row r="1">
          <cell r="J1">
            <v>1.7453292519943295E-2</v>
          </cell>
        </row>
      </sheetData>
      <sheetData sheetId="1913">
        <row r="1">
          <cell r="J1">
            <v>1.7453292519943295E-2</v>
          </cell>
        </row>
      </sheetData>
      <sheetData sheetId="1914">
        <row r="1">
          <cell r="J1">
            <v>1.7453292519943295E-2</v>
          </cell>
        </row>
      </sheetData>
      <sheetData sheetId="1915">
        <row r="1">
          <cell r="J1">
            <v>1.7453292519943295E-2</v>
          </cell>
        </row>
      </sheetData>
      <sheetData sheetId="1916">
        <row r="1">
          <cell r="J1">
            <v>1.7453292519943295E-2</v>
          </cell>
        </row>
      </sheetData>
      <sheetData sheetId="1917">
        <row r="1">
          <cell r="J1">
            <v>1.7453292519943295E-2</v>
          </cell>
        </row>
      </sheetData>
      <sheetData sheetId="1918">
        <row r="1">
          <cell r="J1">
            <v>1.7453292519943295E-2</v>
          </cell>
        </row>
      </sheetData>
      <sheetData sheetId="1919">
        <row r="1">
          <cell r="J1">
            <v>1.7453292519943295E-2</v>
          </cell>
        </row>
      </sheetData>
      <sheetData sheetId="1920">
        <row r="1">
          <cell r="J1">
            <v>1.7453292519943295E-2</v>
          </cell>
        </row>
      </sheetData>
      <sheetData sheetId="1921">
        <row r="1">
          <cell r="J1">
            <v>1.7453292519943295E-2</v>
          </cell>
        </row>
      </sheetData>
      <sheetData sheetId="1922">
        <row r="1">
          <cell r="J1">
            <v>1.7453292519943295E-2</v>
          </cell>
        </row>
      </sheetData>
      <sheetData sheetId="1923">
        <row r="1">
          <cell r="J1">
            <v>1.7453292519943295E-2</v>
          </cell>
        </row>
      </sheetData>
      <sheetData sheetId="1924">
        <row r="1">
          <cell r="J1">
            <v>1.7453292519943295E-2</v>
          </cell>
        </row>
      </sheetData>
      <sheetData sheetId="1925">
        <row r="1">
          <cell r="J1">
            <v>1.7453292519943295E-2</v>
          </cell>
        </row>
      </sheetData>
      <sheetData sheetId="1926">
        <row r="1">
          <cell r="J1">
            <v>1.7453292519943295E-2</v>
          </cell>
        </row>
      </sheetData>
      <sheetData sheetId="1927">
        <row r="1">
          <cell r="J1">
            <v>1.7453292519943295E-2</v>
          </cell>
        </row>
      </sheetData>
      <sheetData sheetId="1928">
        <row r="1">
          <cell r="J1">
            <v>1.7453292519943295E-2</v>
          </cell>
        </row>
      </sheetData>
      <sheetData sheetId="1929">
        <row r="1">
          <cell r="J1">
            <v>1.7453292519943295E-2</v>
          </cell>
        </row>
      </sheetData>
      <sheetData sheetId="1930">
        <row r="1">
          <cell r="J1">
            <v>1.7453292519943295E-2</v>
          </cell>
        </row>
      </sheetData>
      <sheetData sheetId="1931">
        <row r="1">
          <cell r="J1">
            <v>1.7453292519943295E-2</v>
          </cell>
        </row>
      </sheetData>
      <sheetData sheetId="1932">
        <row r="1">
          <cell r="J1">
            <v>1.7453292519943295E-2</v>
          </cell>
        </row>
      </sheetData>
      <sheetData sheetId="1933">
        <row r="1">
          <cell r="J1">
            <v>1.7453292519943295E-2</v>
          </cell>
        </row>
      </sheetData>
      <sheetData sheetId="1934">
        <row r="1">
          <cell r="J1">
            <v>1.7453292519943295E-2</v>
          </cell>
        </row>
      </sheetData>
      <sheetData sheetId="1935">
        <row r="1">
          <cell r="J1">
            <v>1.7453292519943295E-2</v>
          </cell>
        </row>
      </sheetData>
      <sheetData sheetId="1936">
        <row r="1">
          <cell r="J1">
            <v>1.7453292519943295E-2</v>
          </cell>
        </row>
      </sheetData>
      <sheetData sheetId="1937">
        <row r="1">
          <cell r="J1">
            <v>1.7453292519943295E-2</v>
          </cell>
        </row>
      </sheetData>
      <sheetData sheetId="1938">
        <row r="1">
          <cell r="J1">
            <v>1.7453292519943295E-2</v>
          </cell>
        </row>
      </sheetData>
      <sheetData sheetId="1939">
        <row r="1">
          <cell r="J1">
            <v>1.7453292519943295E-2</v>
          </cell>
        </row>
      </sheetData>
      <sheetData sheetId="1940">
        <row r="1">
          <cell r="J1">
            <v>1.7453292519943295E-2</v>
          </cell>
        </row>
      </sheetData>
      <sheetData sheetId="1941">
        <row r="1">
          <cell r="J1">
            <v>1.7453292519943295E-2</v>
          </cell>
        </row>
      </sheetData>
      <sheetData sheetId="1942">
        <row r="1">
          <cell r="J1">
            <v>1.7453292519943295E-2</v>
          </cell>
        </row>
      </sheetData>
      <sheetData sheetId="1943">
        <row r="1">
          <cell r="J1">
            <v>1.7453292519943295E-2</v>
          </cell>
        </row>
      </sheetData>
      <sheetData sheetId="1944">
        <row r="1">
          <cell r="J1">
            <v>1.7453292519943295E-2</v>
          </cell>
        </row>
      </sheetData>
      <sheetData sheetId="1945">
        <row r="1">
          <cell r="J1">
            <v>1.7453292519943295E-2</v>
          </cell>
        </row>
      </sheetData>
      <sheetData sheetId="1946">
        <row r="1">
          <cell r="J1">
            <v>1.7453292519943295E-2</v>
          </cell>
        </row>
      </sheetData>
      <sheetData sheetId="1947">
        <row r="1">
          <cell r="J1">
            <v>1.7453292519943295E-2</v>
          </cell>
        </row>
      </sheetData>
      <sheetData sheetId="1948">
        <row r="1">
          <cell r="J1">
            <v>1.7453292519943295E-2</v>
          </cell>
        </row>
      </sheetData>
      <sheetData sheetId="1949">
        <row r="1">
          <cell r="J1">
            <v>1.7453292519943295E-2</v>
          </cell>
        </row>
      </sheetData>
      <sheetData sheetId="1950">
        <row r="1">
          <cell r="J1">
            <v>1.7453292519943295E-2</v>
          </cell>
        </row>
      </sheetData>
      <sheetData sheetId="1951">
        <row r="1">
          <cell r="J1">
            <v>1.7453292519943295E-2</v>
          </cell>
        </row>
      </sheetData>
      <sheetData sheetId="1952">
        <row r="1">
          <cell r="J1">
            <v>1.7453292519943295E-2</v>
          </cell>
        </row>
      </sheetData>
      <sheetData sheetId="1953">
        <row r="1">
          <cell r="J1">
            <v>1.7453292519943295E-2</v>
          </cell>
        </row>
      </sheetData>
      <sheetData sheetId="1954">
        <row r="1">
          <cell r="J1">
            <v>1.7453292519943295E-2</v>
          </cell>
        </row>
      </sheetData>
      <sheetData sheetId="1955">
        <row r="1">
          <cell r="J1">
            <v>1.7453292519943295E-2</v>
          </cell>
        </row>
      </sheetData>
      <sheetData sheetId="1956">
        <row r="1">
          <cell r="J1">
            <v>1.7453292519943295E-2</v>
          </cell>
        </row>
      </sheetData>
      <sheetData sheetId="1957">
        <row r="1">
          <cell r="J1">
            <v>1.7453292519943295E-2</v>
          </cell>
        </row>
      </sheetData>
      <sheetData sheetId="1958">
        <row r="1">
          <cell r="J1">
            <v>1.7453292519943295E-2</v>
          </cell>
        </row>
      </sheetData>
      <sheetData sheetId="1959">
        <row r="1">
          <cell r="J1">
            <v>1.7453292519943295E-2</v>
          </cell>
        </row>
      </sheetData>
      <sheetData sheetId="1960">
        <row r="1">
          <cell r="J1">
            <v>1.7453292519943295E-2</v>
          </cell>
        </row>
      </sheetData>
      <sheetData sheetId="1961">
        <row r="1">
          <cell r="J1">
            <v>1.7453292519943295E-2</v>
          </cell>
        </row>
      </sheetData>
      <sheetData sheetId="1962">
        <row r="1">
          <cell r="J1">
            <v>1.7453292519943295E-2</v>
          </cell>
        </row>
      </sheetData>
      <sheetData sheetId="1963">
        <row r="1">
          <cell r="J1">
            <v>1.7453292519943295E-2</v>
          </cell>
        </row>
      </sheetData>
      <sheetData sheetId="1964">
        <row r="1">
          <cell r="J1">
            <v>1.7453292519943295E-2</v>
          </cell>
        </row>
      </sheetData>
      <sheetData sheetId="1965">
        <row r="1">
          <cell r="J1">
            <v>1.7453292519943295E-2</v>
          </cell>
        </row>
      </sheetData>
      <sheetData sheetId="1966">
        <row r="1">
          <cell r="J1">
            <v>1.7453292519943295E-2</v>
          </cell>
        </row>
      </sheetData>
      <sheetData sheetId="1967">
        <row r="1">
          <cell r="J1">
            <v>1.7453292519943295E-2</v>
          </cell>
        </row>
      </sheetData>
      <sheetData sheetId="1968">
        <row r="1">
          <cell r="J1">
            <v>1.7453292519943295E-2</v>
          </cell>
        </row>
      </sheetData>
      <sheetData sheetId="1969">
        <row r="1">
          <cell r="J1">
            <v>1.7453292519943295E-2</v>
          </cell>
        </row>
      </sheetData>
      <sheetData sheetId="1970">
        <row r="1">
          <cell r="J1">
            <v>1.7453292519943295E-2</v>
          </cell>
        </row>
      </sheetData>
      <sheetData sheetId="1971">
        <row r="1">
          <cell r="J1">
            <v>1.7453292519943295E-2</v>
          </cell>
        </row>
      </sheetData>
      <sheetData sheetId="1972">
        <row r="1">
          <cell r="J1">
            <v>1.7453292519943295E-2</v>
          </cell>
        </row>
      </sheetData>
      <sheetData sheetId="1973">
        <row r="1">
          <cell r="J1">
            <v>1.7453292519943295E-2</v>
          </cell>
        </row>
      </sheetData>
      <sheetData sheetId="1974">
        <row r="1">
          <cell r="J1">
            <v>1.7453292519943295E-2</v>
          </cell>
        </row>
      </sheetData>
      <sheetData sheetId="1975">
        <row r="1">
          <cell r="J1">
            <v>1.7453292519943295E-2</v>
          </cell>
        </row>
      </sheetData>
      <sheetData sheetId="1976">
        <row r="1">
          <cell r="J1">
            <v>1.7453292519943295E-2</v>
          </cell>
        </row>
      </sheetData>
      <sheetData sheetId="1977">
        <row r="1">
          <cell r="J1">
            <v>1.7453292519943295E-2</v>
          </cell>
        </row>
      </sheetData>
      <sheetData sheetId="1978">
        <row r="1">
          <cell r="J1">
            <v>1.7453292519943295E-2</v>
          </cell>
        </row>
      </sheetData>
      <sheetData sheetId="1979">
        <row r="1">
          <cell r="J1">
            <v>1.7453292519943295E-2</v>
          </cell>
        </row>
      </sheetData>
      <sheetData sheetId="1980">
        <row r="1">
          <cell r="J1">
            <v>1.7453292519943295E-2</v>
          </cell>
        </row>
      </sheetData>
      <sheetData sheetId="1981">
        <row r="1">
          <cell r="J1">
            <v>1.7453292519943295E-2</v>
          </cell>
        </row>
      </sheetData>
      <sheetData sheetId="1982">
        <row r="1">
          <cell r="J1">
            <v>1.7453292519943295E-2</v>
          </cell>
        </row>
      </sheetData>
      <sheetData sheetId="1983">
        <row r="1">
          <cell r="J1">
            <v>1.7453292519943295E-2</v>
          </cell>
        </row>
      </sheetData>
      <sheetData sheetId="1984">
        <row r="1">
          <cell r="J1">
            <v>1.7453292519943295E-2</v>
          </cell>
        </row>
      </sheetData>
      <sheetData sheetId="1985">
        <row r="1">
          <cell r="J1">
            <v>1.7453292519943295E-2</v>
          </cell>
        </row>
      </sheetData>
      <sheetData sheetId="1986">
        <row r="1">
          <cell r="J1">
            <v>1.7453292519943295E-2</v>
          </cell>
        </row>
      </sheetData>
      <sheetData sheetId="1987">
        <row r="1">
          <cell r="J1">
            <v>1.7453292519943295E-2</v>
          </cell>
        </row>
      </sheetData>
      <sheetData sheetId="1988">
        <row r="1">
          <cell r="J1">
            <v>1.7453292519943295E-2</v>
          </cell>
        </row>
      </sheetData>
      <sheetData sheetId="1989">
        <row r="1">
          <cell r="J1">
            <v>1.7453292519943295E-2</v>
          </cell>
        </row>
      </sheetData>
      <sheetData sheetId="1990">
        <row r="1">
          <cell r="J1">
            <v>1.7453292519943295E-2</v>
          </cell>
        </row>
      </sheetData>
      <sheetData sheetId="1991">
        <row r="1">
          <cell r="J1">
            <v>1.7453292519943295E-2</v>
          </cell>
        </row>
      </sheetData>
      <sheetData sheetId="1992">
        <row r="1">
          <cell r="J1">
            <v>1.7453292519943295E-2</v>
          </cell>
        </row>
      </sheetData>
      <sheetData sheetId="1993">
        <row r="1">
          <cell r="J1">
            <v>1.7453292519943295E-2</v>
          </cell>
        </row>
      </sheetData>
      <sheetData sheetId="1994">
        <row r="1">
          <cell r="J1">
            <v>1.7453292519943295E-2</v>
          </cell>
        </row>
      </sheetData>
      <sheetData sheetId="1995">
        <row r="1">
          <cell r="J1">
            <v>1.7453292519943295E-2</v>
          </cell>
        </row>
      </sheetData>
      <sheetData sheetId="1996">
        <row r="1">
          <cell r="J1">
            <v>1.7453292519943295E-2</v>
          </cell>
        </row>
      </sheetData>
      <sheetData sheetId="1997">
        <row r="1">
          <cell r="J1">
            <v>1.7453292519943295E-2</v>
          </cell>
        </row>
      </sheetData>
      <sheetData sheetId="1998">
        <row r="1">
          <cell r="J1">
            <v>1.7453292519943295E-2</v>
          </cell>
        </row>
      </sheetData>
      <sheetData sheetId="1999">
        <row r="1">
          <cell r="J1">
            <v>1.7453292519943295E-2</v>
          </cell>
        </row>
      </sheetData>
      <sheetData sheetId="2000">
        <row r="1">
          <cell r="J1">
            <v>1.7453292519943295E-2</v>
          </cell>
        </row>
      </sheetData>
      <sheetData sheetId="2001">
        <row r="1">
          <cell r="J1">
            <v>1.7453292519943295E-2</v>
          </cell>
        </row>
      </sheetData>
      <sheetData sheetId="2002">
        <row r="1">
          <cell r="J1">
            <v>1.7453292519943295E-2</v>
          </cell>
        </row>
      </sheetData>
      <sheetData sheetId="2003">
        <row r="1">
          <cell r="J1">
            <v>1.7453292519943295E-2</v>
          </cell>
        </row>
      </sheetData>
      <sheetData sheetId="2004">
        <row r="1">
          <cell r="J1">
            <v>1.7453292519943295E-2</v>
          </cell>
        </row>
      </sheetData>
      <sheetData sheetId="2005">
        <row r="1">
          <cell r="J1">
            <v>1.7453292519943295E-2</v>
          </cell>
        </row>
      </sheetData>
      <sheetData sheetId="2006">
        <row r="1">
          <cell r="J1">
            <v>1.7453292519943295E-2</v>
          </cell>
        </row>
      </sheetData>
      <sheetData sheetId="2007">
        <row r="1">
          <cell r="J1">
            <v>1.7453292519943295E-2</v>
          </cell>
        </row>
      </sheetData>
      <sheetData sheetId="2008">
        <row r="1">
          <cell r="J1">
            <v>1.7453292519943295E-2</v>
          </cell>
        </row>
      </sheetData>
      <sheetData sheetId="2009">
        <row r="1">
          <cell r="J1">
            <v>1.7453292519943295E-2</v>
          </cell>
        </row>
      </sheetData>
      <sheetData sheetId="2010">
        <row r="1">
          <cell r="J1">
            <v>1.7453292519943295E-2</v>
          </cell>
        </row>
      </sheetData>
      <sheetData sheetId="2011">
        <row r="1">
          <cell r="J1">
            <v>1.7453292519943295E-2</v>
          </cell>
        </row>
      </sheetData>
      <sheetData sheetId="2012">
        <row r="1">
          <cell r="J1">
            <v>1.7453292519943295E-2</v>
          </cell>
        </row>
      </sheetData>
      <sheetData sheetId="2013">
        <row r="1">
          <cell r="J1">
            <v>1.7453292519943295E-2</v>
          </cell>
        </row>
      </sheetData>
      <sheetData sheetId="2014">
        <row r="1">
          <cell r="J1">
            <v>1.7453292519943295E-2</v>
          </cell>
        </row>
      </sheetData>
      <sheetData sheetId="2015">
        <row r="1">
          <cell r="J1">
            <v>1.7453292519943295E-2</v>
          </cell>
        </row>
      </sheetData>
      <sheetData sheetId="2016">
        <row r="1">
          <cell r="J1">
            <v>1.7453292519943295E-2</v>
          </cell>
        </row>
      </sheetData>
      <sheetData sheetId="2017">
        <row r="1">
          <cell r="J1">
            <v>1.7453292519943295E-2</v>
          </cell>
        </row>
      </sheetData>
      <sheetData sheetId="2018">
        <row r="1">
          <cell r="J1">
            <v>1.7453292519943295E-2</v>
          </cell>
        </row>
      </sheetData>
      <sheetData sheetId="2019">
        <row r="1">
          <cell r="J1">
            <v>1.7453292519943295E-2</v>
          </cell>
        </row>
      </sheetData>
      <sheetData sheetId="2020">
        <row r="1">
          <cell r="J1">
            <v>1.7453292519943295E-2</v>
          </cell>
        </row>
      </sheetData>
      <sheetData sheetId="2021">
        <row r="1">
          <cell r="J1">
            <v>1.7453292519943295E-2</v>
          </cell>
        </row>
      </sheetData>
      <sheetData sheetId="2022">
        <row r="1">
          <cell r="J1">
            <v>1.7453292519943295E-2</v>
          </cell>
        </row>
      </sheetData>
      <sheetData sheetId="2023">
        <row r="1">
          <cell r="J1">
            <v>1.7453292519943295E-2</v>
          </cell>
        </row>
      </sheetData>
      <sheetData sheetId="2024">
        <row r="1">
          <cell r="J1">
            <v>1.7453292519943295E-2</v>
          </cell>
        </row>
      </sheetData>
      <sheetData sheetId="2025">
        <row r="1">
          <cell r="J1">
            <v>1.7453292519943295E-2</v>
          </cell>
        </row>
      </sheetData>
      <sheetData sheetId="2026">
        <row r="1">
          <cell r="J1">
            <v>1.7453292519943295E-2</v>
          </cell>
        </row>
      </sheetData>
      <sheetData sheetId="2027">
        <row r="1">
          <cell r="J1">
            <v>1.7453292519943295E-2</v>
          </cell>
        </row>
      </sheetData>
      <sheetData sheetId="2028">
        <row r="1">
          <cell r="J1">
            <v>1.7453292519943295E-2</v>
          </cell>
        </row>
      </sheetData>
      <sheetData sheetId="2029">
        <row r="1">
          <cell r="J1">
            <v>1.7453292519943295E-2</v>
          </cell>
        </row>
      </sheetData>
      <sheetData sheetId="2030">
        <row r="1">
          <cell r="J1">
            <v>1.7453292519943295E-2</v>
          </cell>
        </row>
      </sheetData>
      <sheetData sheetId="2031">
        <row r="1">
          <cell r="J1">
            <v>1.7453292519943295E-2</v>
          </cell>
        </row>
      </sheetData>
      <sheetData sheetId="2032">
        <row r="1">
          <cell r="J1">
            <v>1.7453292519943295E-2</v>
          </cell>
        </row>
      </sheetData>
      <sheetData sheetId="2033">
        <row r="1">
          <cell r="J1">
            <v>1.7453292519943295E-2</v>
          </cell>
        </row>
      </sheetData>
      <sheetData sheetId="2034">
        <row r="1">
          <cell r="J1">
            <v>1.7453292519943295E-2</v>
          </cell>
        </row>
      </sheetData>
      <sheetData sheetId="2035">
        <row r="1">
          <cell r="J1">
            <v>1.7453292519943295E-2</v>
          </cell>
        </row>
      </sheetData>
      <sheetData sheetId="2036">
        <row r="1">
          <cell r="J1">
            <v>1.7453292519943295E-2</v>
          </cell>
        </row>
      </sheetData>
      <sheetData sheetId="2037">
        <row r="1">
          <cell r="J1">
            <v>1.7453292519943295E-2</v>
          </cell>
        </row>
      </sheetData>
      <sheetData sheetId="2038">
        <row r="1">
          <cell r="J1">
            <v>1.7453292519943295E-2</v>
          </cell>
        </row>
      </sheetData>
      <sheetData sheetId="2039">
        <row r="1">
          <cell r="J1">
            <v>1.7453292519943295E-2</v>
          </cell>
        </row>
      </sheetData>
      <sheetData sheetId="2040">
        <row r="1">
          <cell r="J1">
            <v>1.7453292519943295E-2</v>
          </cell>
        </row>
      </sheetData>
      <sheetData sheetId="2041">
        <row r="1">
          <cell r="J1">
            <v>1.7453292519943295E-2</v>
          </cell>
        </row>
      </sheetData>
      <sheetData sheetId="2042">
        <row r="1">
          <cell r="J1">
            <v>1.7453292519943295E-2</v>
          </cell>
        </row>
      </sheetData>
      <sheetData sheetId="2043">
        <row r="1">
          <cell r="J1">
            <v>1.7453292519943295E-2</v>
          </cell>
        </row>
      </sheetData>
      <sheetData sheetId="2044">
        <row r="1">
          <cell r="J1">
            <v>1.7453292519943295E-2</v>
          </cell>
        </row>
      </sheetData>
      <sheetData sheetId="2045">
        <row r="1">
          <cell r="J1">
            <v>1.7453292519943295E-2</v>
          </cell>
        </row>
      </sheetData>
      <sheetData sheetId="2046">
        <row r="1">
          <cell r="J1">
            <v>1.7453292519943295E-2</v>
          </cell>
        </row>
      </sheetData>
      <sheetData sheetId="2047">
        <row r="1">
          <cell r="J1">
            <v>1.7453292519943295E-2</v>
          </cell>
        </row>
      </sheetData>
      <sheetData sheetId="2048">
        <row r="1">
          <cell r="J1">
            <v>1.7453292519943295E-2</v>
          </cell>
        </row>
      </sheetData>
      <sheetData sheetId="2049">
        <row r="1">
          <cell r="J1">
            <v>1.7453292519943295E-2</v>
          </cell>
        </row>
      </sheetData>
      <sheetData sheetId="2050">
        <row r="1">
          <cell r="J1">
            <v>1.7453292519943295E-2</v>
          </cell>
        </row>
      </sheetData>
      <sheetData sheetId="2051">
        <row r="1">
          <cell r="J1">
            <v>1.7453292519943295E-2</v>
          </cell>
        </row>
      </sheetData>
      <sheetData sheetId="2052">
        <row r="1">
          <cell r="J1">
            <v>1.7453292519943295E-2</v>
          </cell>
        </row>
      </sheetData>
      <sheetData sheetId="2053">
        <row r="1">
          <cell r="J1">
            <v>1.7453292519943295E-2</v>
          </cell>
        </row>
      </sheetData>
      <sheetData sheetId="2054">
        <row r="1">
          <cell r="J1">
            <v>1.7453292519943295E-2</v>
          </cell>
        </row>
      </sheetData>
      <sheetData sheetId="2055">
        <row r="1">
          <cell r="J1">
            <v>1.7453292519943295E-2</v>
          </cell>
        </row>
      </sheetData>
      <sheetData sheetId="2056">
        <row r="1">
          <cell r="J1">
            <v>1.7453292519943295E-2</v>
          </cell>
        </row>
      </sheetData>
      <sheetData sheetId="2057">
        <row r="1">
          <cell r="J1">
            <v>1.7453292519943295E-2</v>
          </cell>
        </row>
      </sheetData>
      <sheetData sheetId="2058">
        <row r="1">
          <cell r="J1">
            <v>1.7453292519943295E-2</v>
          </cell>
        </row>
      </sheetData>
      <sheetData sheetId="2059">
        <row r="1">
          <cell r="J1">
            <v>1.7453292519943295E-2</v>
          </cell>
        </row>
      </sheetData>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ow r="1">
          <cell r="J1">
            <v>1.7453292519943295E-2</v>
          </cell>
        </row>
      </sheetData>
      <sheetData sheetId="2077">
        <row r="1">
          <cell r="J1">
            <v>1.7453292519943295E-2</v>
          </cell>
        </row>
      </sheetData>
      <sheetData sheetId="2078">
        <row r="1">
          <cell r="J1">
            <v>1.7453292519943295E-2</v>
          </cell>
        </row>
      </sheetData>
      <sheetData sheetId="2079">
        <row r="1">
          <cell r="J1">
            <v>1.7453292519943295E-2</v>
          </cell>
        </row>
      </sheetData>
      <sheetData sheetId="2080">
        <row r="1">
          <cell r="J1">
            <v>1.7453292519943295E-2</v>
          </cell>
        </row>
      </sheetData>
      <sheetData sheetId="2081">
        <row r="1">
          <cell r="J1">
            <v>1.7453292519943295E-2</v>
          </cell>
        </row>
      </sheetData>
      <sheetData sheetId="2082">
        <row r="1">
          <cell r="J1">
            <v>1.7453292519943295E-2</v>
          </cell>
        </row>
      </sheetData>
      <sheetData sheetId="2083">
        <row r="1">
          <cell r="J1">
            <v>1.7453292519943295E-2</v>
          </cell>
        </row>
      </sheetData>
      <sheetData sheetId="2084">
        <row r="1">
          <cell r="J1">
            <v>1.7453292519943295E-2</v>
          </cell>
        </row>
      </sheetData>
      <sheetData sheetId="2085">
        <row r="1">
          <cell r="J1">
            <v>1.7453292519943295E-2</v>
          </cell>
        </row>
      </sheetData>
      <sheetData sheetId="2086">
        <row r="1">
          <cell r="J1">
            <v>1.7453292519943295E-2</v>
          </cell>
        </row>
      </sheetData>
      <sheetData sheetId="2087">
        <row r="1">
          <cell r="J1">
            <v>1.7453292519943295E-2</v>
          </cell>
        </row>
      </sheetData>
      <sheetData sheetId="2088">
        <row r="1">
          <cell r="J1">
            <v>1.7453292519943295E-2</v>
          </cell>
        </row>
      </sheetData>
      <sheetData sheetId="2089">
        <row r="1">
          <cell r="J1">
            <v>1.7453292519943295E-2</v>
          </cell>
        </row>
      </sheetData>
      <sheetData sheetId="2090">
        <row r="1">
          <cell r="J1">
            <v>1.7453292519943295E-2</v>
          </cell>
        </row>
      </sheetData>
      <sheetData sheetId="2091">
        <row r="1">
          <cell r="J1">
            <v>1.7453292519943295E-2</v>
          </cell>
        </row>
      </sheetData>
      <sheetData sheetId="2092">
        <row r="1">
          <cell r="J1">
            <v>1.7453292519943295E-2</v>
          </cell>
        </row>
      </sheetData>
      <sheetData sheetId="2093">
        <row r="1">
          <cell r="J1">
            <v>1.7453292519943295E-2</v>
          </cell>
        </row>
      </sheetData>
      <sheetData sheetId="2094">
        <row r="1">
          <cell r="J1">
            <v>1.7453292519943295E-2</v>
          </cell>
        </row>
      </sheetData>
      <sheetData sheetId="2095">
        <row r="1">
          <cell r="J1">
            <v>1.7453292519943295E-2</v>
          </cell>
        </row>
      </sheetData>
      <sheetData sheetId="2096">
        <row r="1">
          <cell r="J1">
            <v>1.7453292519943295E-2</v>
          </cell>
        </row>
      </sheetData>
      <sheetData sheetId="2097">
        <row r="1">
          <cell r="J1">
            <v>1.7453292519943295E-2</v>
          </cell>
        </row>
      </sheetData>
      <sheetData sheetId="2098">
        <row r="1">
          <cell r="J1">
            <v>1.7453292519943295E-2</v>
          </cell>
        </row>
      </sheetData>
      <sheetData sheetId="2099">
        <row r="1">
          <cell r="J1">
            <v>1.7453292519943295E-2</v>
          </cell>
        </row>
      </sheetData>
      <sheetData sheetId="2100">
        <row r="1">
          <cell r="J1">
            <v>1.7453292519943295E-2</v>
          </cell>
        </row>
      </sheetData>
      <sheetData sheetId="2101">
        <row r="1">
          <cell r="J1">
            <v>1.7453292519943295E-2</v>
          </cell>
        </row>
      </sheetData>
      <sheetData sheetId="2102">
        <row r="1">
          <cell r="J1">
            <v>1.7453292519943295E-2</v>
          </cell>
        </row>
      </sheetData>
      <sheetData sheetId="2103">
        <row r="1">
          <cell r="J1">
            <v>1.7453292519943295E-2</v>
          </cell>
        </row>
      </sheetData>
      <sheetData sheetId="2104">
        <row r="1">
          <cell r="J1">
            <v>1.7453292519943295E-2</v>
          </cell>
        </row>
      </sheetData>
      <sheetData sheetId="2105">
        <row r="1">
          <cell r="J1">
            <v>1.7453292519943295E-2</v>
          </cell>
        </row>
      </sheetData>
      <sheetData sheetId="2106">
        <row r="1">
          <cell r="J1">
            <v>1.7453292519943295E-2</v>
          </cell>
        </row>
      </sheetData>
      <sheetData sheetId="2107">
        <row r="1">
          <cell r="J1">
            <v>1.7453292519943295E-2</v>
          </cell>
        </row>
      </sheetData>
      <sheetData sheetId="2108">
        <row r="1">
          <cell r="J1">
            <v>1.7453292519943295E-2</v>
          </cell>
        </row>
      </sheetData>
      <sheetData sheetId="2109">
        <row r="1">
          <cell r="J1">
            <v>1.7453292519943295E-2</v>
          </cell>
        </row>
      </sheetData>
      <sheetData sheetId="2110">
        <row r="1">
          <cell r="J1">
            <v>1.7453292519943295E-2</v>
          </cell>
        </row>
      </sheetData>
      <sheetData sheetId="2111">
        <row r="1">
          <cell r="J1">
            <v>1.7453292519943295E-2</v>
          </cell>
        </row>
      </sheetData>
      <sheetData sheetId="2112">
        <row r="1">
          <cell r="J1">
            <v>1.7453292519943295E-2</v>
          </cell>
        </row>
      </sheetData>
      <sheetData sheetId="2113">
        <row r="1">
          <cell r="J1">
            <v>1.7453292519943295E-2</v>
          </cell>
        </row>
      </sheetData>
      <sheetData sheetId="2114">
        <row r="1">
          <cell r="J1">
            <v>1.7453292519943295E-2</v>
          </cell>
        </row>
      </sheetData>
      <sheetData sheetId="2115">
        <row r="1">
          <cell r="J1">
            <v>1.7453292519943295E-2</v>
          </cell>
        </row>
      </sheetData>
      <sheetData sheetId="2116">
        <row r="1">
          <cell r="J1">
            <v>1.7453292519943295E-2</v>
          </cell>
        </row>
      </sheetData>
      <sheetData sheetId="2117">
        <row r="1">
          <cell r="J1">
            <v>1.7453292519943295E-2</v>
          </cell>
        </row>
      </sheetData>
      <sheetData sheetId="2118">
        <row r="1">
          <cell r="J1">
            <v>1.7453292519943295E-2</v>
          </cell>
        </row>
      </sheetData>
      <sheetData sheetId="2119">
        <row r="1">
          <cell r="J1">
            <v>1.7453292519943295E-2</v>
          </cell>
        </row>
      </sheetData>
      <sheetData sheetId="2120">
        <row r="1">
          <cell r="J1">
            <v>1.7453292519943295E-2</v>
          </cell>
        </row>
      </sheetData>
      <sheetData sheetId="2121">
        <row r="1">
          <cell r="J1">
            <v>1.7453292519943295E-2</v>
          </cell>
        </row>
      </sheetData>
      <sheetData sheetId="2122">
        <row r="1">
          <cell r="J1">
            <v>1.7453292519943295E-2</v>
          </cell>
        </row>
      </sheetData>
      <sheetData sheetId="2123">
        <row r="1">
          <cell r="J1">
            <v>1.7453292519943295E-2</v>
          </cell>
        </row>
      </sheetData>
      <sheetData sheetId="2124">
        <row r="1">
          <cell r="J1">
            <v>1.7453292519943295E-2</v>
          </cell>
        </row>
      </sheetData>
      <sheetData sheetId="2125">
        <row r="1">
          <cell r="J1">
            <v>1.7453292519943295E-2</v>
          </cell>
        </row>
      </sheetData>
      <sheetData sheetId="2126">
        <row r="1">
          <cell r="J1">
            <v>1.7453292519943295E-2</v>
          </cell>
        </row>
      </sheetData>
      <sheetData sheetId="2127">
        <row r="1">
          <cell r="J1">
            <v>1.7453292519943295E-2</v>
          </cell>
        </row>
      </sheetData>
      <sheetData sheetId="2128">
        <row r="1">
          <cell r="J1">
            <v>1.7453292519943295E-2</v>
          </cell>
        </row>
      </sheetData>
      <sheetData sheetId="2129">
        <row r="1">
          <cell r="J1">
            <v>1.7453292519943295E-2</v>
          </cell>
        </row>
      </sheetData>
      <sheetData sheetId="2130">
        <row r="1">
          <cell r="J1">
            <v>1.7453292519943295E-2</v>
          </cell>
        </row>
      </sheetData>
      <sheetData sheetId="2131">
        <row r="1">
          <cell r="J1">
            <v>1.7453292519943295E-2</v>
          </cell>
        </row>
      </sheetData>
      <sheetData sheetId="2132">
        <row r="1">
          <cell r="J1">
            <v>1.7453292519943295E-2</v>
          </cell>
        </row>
      </sheetData>
      <sheetData sheetId="2133">
        <row r="1">
          <cell r="J1">
            <v>1.7453292519943295E-2</v>
          </cell>
        </row>
      </sheetData>
      <sheetData sheetId="2134">
        <row r="1">
          <cell r="J1">
            <v>1.7453292519943295E-2</v>
          </cell>
        </row>
      </sheetData>
      <sheetData sheetId="2135">
        <row r="1">
          <cell r="J1">
            <v>1.7453292519943295E-2</v>
          </cell>
        </row>
      </sheetData>
      <sheetData sheetId="2136">
        <row r="1">
          <cell r="J1">
            <v>1.7453292519943295E-2</v>
          </cell>
        </row>
      </sheetData>
      <sheetData sheetId="2137">
        <row r="1">
          <cell r="J1">
            <v>1.7453292519943295E-2</v>
          </cell>
        </row>
      </sheetData>
      <sheetData sheetId="2138">
        <row r="1">
          <cell r="J1">
            <v>1.7453292519943295E-2</v>
          </cell>
        </row>
      </sheetData>
      <sheetData sheetId="2139">
        <row r="1">
          <cell r="J1">
            <v>1.7453292519943295E-2</v>
          </cell>
        </row>
      </sheetData>
      <sheetData sheetId="2140">
        <row r="1">
          <cell r="J1">
            <v>1.7453292519943295E-2</v>
          </cell>
        </row>
      </sheetData>
      <sheetData sheetId="2141">
        <row r="1">
          <cell r="J1">
            <v>1.7453292519943295E-2</v>
          </cell>
        </row>
      </sheetData>
      <sheetData sheetId="2142">
        <row r="1">
          <cell r="J1">
            <v>1.7453292519943295E-2</v>
          </cell>
        </row>
      </sheetData>
      <sheetData sheetId="2143">
        <row r="1">
          <cell r="J1">
            <v>1.7453292519943295E-2</v>
          </cell>
        </row>
      </sheetData>
      <sheetData sheetId="2144">
        <row r="1">
          <cell r="J1">
            <v>1.7453292519943295E-2</v>
          </cell>
        </row>
      </sheetData>
      <sheetData sheetId="2145">
        <row r="1">
          <cell r="J1">
            <v>1.7453292519943295E-2</v>
          </cell>
        </row>
      </sheetData>
      <sheetData sheetId="2146">
        <row r="1">
          <cell r="J1">
            <v>1.7453292519943295E-2</v>
          </cell>
        </row>
      </sheetData>
      <sheetData sheetId="2147">
        <row r="1">
          <cell r="J1">
            <v>1.7453292519943295E-2</v>
          </cell>
        </row>
      </sheetData>
      <sheetData sheetId="2148">
        <row r="1">
          <cell r="J1">
            <v>1.7453292519943295E-2</v>
          </cell>
        </row>
      </sheetData>
      <sheetData sheetId="2149">
        <row r="1">
          <cell r="J1">
            <v>1.7453292519943295E-2</v>
          </cell>
        </row>
      </sheetData>
      <sheetData sheetId="2150">
        <row r="1">
          <cell r="J1">
            <v>1.7453292519943295E-2</v>
          </cell>
        </row>
      </sheetData>
      <sheetData sheetId="2151">
        <row r="1">
          <cell r="J1">
            <v>1.7453292519943295E-2</v>
          </cell>
        </row>
      </sheetData>
      <sheetData sheetId="2152">
        <row r="1">
          <cell r="J1">
            <v>1.7453292519943295E-2</v>
          </cell>
        </row>
      </sheetData>
      <sheetData sheetId="2153">
        <row r="1">
          <cell r="J1">
            <v>1.7453292519943295E-2</v>
          </cell>
        </row>
      </sheetData>
      <sheetData sheetId="2154">
        <row r="1">
          <cell r="J1">
            <v>1.7453292519943295E-2</v>
          </cell>
        </row>
      </sheetData>
      <sheetData sheetId="2155">
        <row r="1">
          <cell r="J1">
            <v>1.7453292519943295E-2</v>
          </cell>
        </row>
      </sheetData>
      <sheetData sheetId="2156">
        <row r="1">
          <cell r="J1">
            <v>1.7453292519943295E-2</v>
          </cell>
        </row>
      </sheetData>
      <sheetData sheetId="2157">
        <row r="1">
          <cell r="J1">
            <v>1.7453292519943295E-2</v>
          </cell>
        </row>
      </sheetData>
      <sheetData sheetId="2158">
        <row r="1">
          <cell r="J1">
            <v>1.7453292519943295E-2</v>
          </cell>
        </row>
      </sheetData>
      <sheetData sheetId="2159">
        <row r="1">
          <cell r="J1">
            <v>1.7453292519943295E-2</v>
          </cell>
        </row>
      </sheetData>
      <sheetData sheetId="2160">
        <row r="1">
          <cell r="J1">
            <v>1.7453292519943295E-2</v>
          </cell>
        </row>
      </sheetData>
      <sheetData sheetId="2161">
        <row r="1">
          <cell r="J1">
            <v>1.7453292519943295E-2</v>
          </cell>
        </row>
      </sheetData>
      <sheetData sheetId="2162">
        <row r="1">
          <cell r="J1">
            <v>1.7453292519943295E-2</v>
          </cell>
        </row>
      </sheetData>
      <sheetData sheetId="2163">
        <row r="1">
          <cell r="J1">
            <v>1.7453292519943295E-2</v>
          </cell>
        </row>
      </sheetData>
      <sheetData sheetId="2164">
        <row r="1">
          <cell r="J1">
            <v>1.7453292519943295E-2</v>
          </cell>
        </row>
      </sheetData>
      <sheetData sheetId="2165">
        <row r="1">
          <cell r="J1">
            <v>1.7453292519943295E-2</v>
          </cell>
        </row>
      </sheetData>
      <sheetData sheetId="2166">
        <row r="1">
          <cell r="J1">
            <v>1.7453292519943295E-2</v>
          </cell>
        </row>
      </sheetData>
      <sheetData sheetId="2167">
        <row r="1">
          <cell r="J1">
            <v>1.7453292519943295E-2</v>
          </cell>
        </row>
      </sheetData>
      <sheetData sheetId="2168">
        <row r="1">
          <cell r="J1">
            <v>1.7453292519943295E-2</v>
          </cell>
        </row>
      </sheetData>
      <sheetData sheetId="2169">
        <row r="1">
          <cell r="J1">
            <v>1.7453292519943295E-2</v>
          </cell>
        </row>
      </sheetData>
      <sheetData sheetId="2170">
        <row r="1">
          <cell r="J1">
            <v>1.7453292519943295E-2</v>
          </cell>
        </row>
      </sheetData>
      <sheetData sheetId="2171">
        <row r="1">
          <cell r="J1">
            <v>1.7453292519943295E-2</v>
          </cell>
        </row>
      </sheetData>
      <sheetData sheetId="2172">
        <row r="1">
          <cell r="J1">
            <v>1.7453292519943295E-2</v>
          </cell>
        </row>
      </sheetData>
      <sheetData sheetId="2173">
        <row r="1">
          <cell r="J1">
            <v>1.7453292519943295E-2</v>
          </cell>
        </row>
      </sheetData>
      <sheetData sheetId="2174">
        <row r="1">
          <cell r="J1">
            <v>1.7453292519943295E-2</v>
          </cell>
        </row>
      </sheetData>
      <sheetData sheetId="2175">
        <row r="1">
          <cell r="J1">
            <v>1.7453292519943295E-2</v>
          </cell>
        </row>
      </sheetData>
      <sheetData sheetId="2176">
        <row r="1">
          <cell r="J1">
            <v>1.7453292519943295E-2</v>
          </cell>
        </row>
      </sheetData>
      <sheetData sheetId="2177">
        <row r="1">
          <cell r="J1">
            <v>1.7453292519943295E-2</v>
          </cell>
        </row>
      </sheetData>
      <sheetData sheetId="2178">
        <row r="1">
          <cell r="J1">
            <v>1.7453292519943295E-2</v>
          </cell>
        </row>
      </sheetData>
      <sheetData sheetId="2179">
        <row r="1">
          <cell r="J1">
            <v>1.7453292519943295E-2</v>
          </cell>
        </row>
      </sheetData>
      <sheetData sheetId="2180">
        <row r="1">
          <cell r="J1">
            <v>1.7453292519943295E-2</v>
          </cell>
        </row>
      </sheetData>
      <sheetData sheetId="2181">
        <row r="1">
          <cell r="J1">
            <v>1.7453292519943295E-2</v>
          </cell>
        </row>
      </sheetData>
      <sheetData sheetId="2182">
        <row r="1">
          <cell r="J1">
            <v>1.7453292519943295E-2</v>
          </cell>
        </row>
      </sheetData>
      <sheetData sheetId="2183">
        <row r="1">
          <cell r="J1">
            <v>1.7453292519943295E-2</v>
          </cell>
        </row>
      </sheetData>
      <sheetData sheetId="2184">
        <row r="1">
          <cell r="J1">
            <v>1.7453292519943295E-2</v>
          </cell>
        </row>
      </sheetData>
      <sheetData sheetId="2185">
        <row r="1">
          <cell r="J1">
            <v>1.7453292519943295E-2</v>
          </cell>
        </row>
      </sheetData>
      <sheetData sheetId="2186">
        <row r="1">
          <cell r="J1">
            <v>1.7453292519943295E-2</v>
          </cell>
        </row>
      </sheetData>
      <sheetData sheetId="2187">
        <row r="1">
          <cell r="J1">
            <v>1.7453292519943295E-2</v>
          </cell>
        </row>
      </sheetData>
      <sheetData sheetId="2188">
        <row r="1">
          <cell r="J1">
            <v>1.7453292519943295E-2</v>
          </cell>
        </row>
      </sheetData>
      <sheetData sheetId="2189">
        <row r="1">
          <cell r="J1">
            <v>1.7453292519943295E-2</v>
          </cell>
        </row>
      </sheetData>
      <sheetData sheetId="2190">
        <row r="1">
          <cell r="J1">
            <v>1.7453292519943295E-2</v>
          </cell>
        </row>
      </sheetData>
      <sheetData sheetId="2191">
        <row r="1">
          <cell r="J1">
            <v>1.7453292519943295E-2</v>
          </cell>
        </row>
      </sheetData>
      <sheetData sheetId="2192">
        <row r="1">
          <cell r="J1">
            <v>1.7453292519943295E-2</v>
          </cell>
        </row>
      </sheetData>
      <sheetData sheetId="2193">
        <row r="1">
          <cell r="J1">
            <v>1.7453292519943295E-2</v>
          </cell>
        </row>
      </sheetData>
      <sheetData sheetId="2194">
        <row r="1">
          <cell r="J1">
            <v>1.7453292519943295E-2</v>
          </cell>
        </row>
      </sheetData>
      <sheetData sheetId="2195">
        <row r="1">
          <cell r="J1">
            <v>1.7453292519943295E-2</v>
          </cell>
        </row>
      </sheetData>
      <sheetData sheetId="2196">
        <row r="1">
          <cell r="J1">
            <v>1.7453292519943295E-2</v>
          </cell>
        </row>
      </sheetData>
      <sheetData sheetId="2197">
        <row r="1">
          <cell r="J1">
            <v>1.7453292519943295E-2</v>
          </cell>
        </row>
      </sheetData>
      <sheetData sheetId="2198">
        <row r="1">
          <cell r="J1">
            <v>1.7453292519943295E-2</v>
          </cell>
        </row>
      </sheetData>
      <sheetData sheetId="2199">
        <row r="1">
          <cell r="J1">
            <v>1.7453292519943295E-2</v>
          </cell>
        </row>
      </sheetData>
      <sheetData sheetId="2200">
        <row r="1">
          <cell r="J1">
            <v>1.7453292519943295E-2</v>
          </cell>
        </row>
      </sheetData>
      <sheetData sheetId="2201">
        <row r="1">
          <cell r="J1">
            <v>1.7453292519943295E-2</v>
          </cell>
        </row>
      </sheetData>
      <sheetData sheetId="2202">
        <row r="1">
          <cell r="J1">
            <v>1.7453292519943295E-2</v>
          </cell>
        </row>
      </sheetData>
      <sheetData sheetId="2203">
        <row r="1">
          <cell r="J1">
            <v>1.7453292519943295E-2</v>
          </cell>
        </row>
      </sheetData>
      <sheetData sheetId="2204">
        <row r="1">
          <cell r="J1">
            <v>1.7453292519943295E-2</v>
          </cell>
        </row>
      </sheetData>
      <sheetData sheetId="2205">
        <row r="1">
          <cell r="J1">
            <v>1.7453292519943295E-2</v>
          </cell>
        </row>
      </sheetData>
      <sheetData sheetId="2206">
        <row r="1">
          <cell r="J1">
            <v>1.7453292519943295E-2</v>
          </cell>
        </row>
      </sheetData>
      <sheetData sheetId="2207">
        <row r="1">
          <cell r="J1">
            <v>1.7453292519943295E-2</v>
          </cell>
        </row>
      </sheetData>
      <sheetData sheetId="2208">
        <row r="1">
          <cell r="J1">
            <v>1.7453292519943295E-2</v>
          </cell>
        </row>
      </sheetData>
      <sheetData sheetId="2209">
        <row r="1">
          <cell r="J1">
            <v>1.7453292519943295E-2</v>
          </cell>
        </row>
      </sheetData>
      <sheetData sheetId="2210">
        <row r="1">
          <cell r="J1">
            <v>1.7453292519943295E-2</v>
          </cell>
        </row>
      </sheetData>
      <sheetData sheetId="2211">
        <row r="1">
          <cell r="J1">
            <v>1.7453292519943295E-2</v>
          </cell>
        </row>
      </sheetData>
      <sheetData sheetId="2212">
        <row r="1">
          <cell r="J1">
            <v>1.7453292519943295E-2</v>
          </cell>
        </row>
      </sheetData>
      <sheetData sheetId="2213">
        <row r="1">
          <cell r="J1">
            <v>1.7453292519943295E-2</v>
          </cell>
        </row>
      </sheetData>
      <sheetData sheetId="2214">
        <row r="1">
          <cell r="J1">
            <v>1.7453292519943295E-2</v>
          </cell>
        </row>
      </sheetData>
      <sheetData sheetId="2215">
        <row r="1">
          <cell r="J1">
            <v>1.7453292519943295E-2</v>
          </cell>
        </row>
      </sheetData>
      <sheetData sheetId="2216">
        <row r="1">
          <cell r="J1">
            <v>1.7453292519943295E-2</v>
          </cell>
        </row>
      </sheetData>
      <sheetData sheetId="2217">
        <row r="1">
          <cell r="J1">
            <v>1.7453292519943295E-2</v>
          </cell>
        </row>
      </sheetData>
      <sheetData sheetId="2218">
        <row r="1">
          <cell r="J1">
            <v>1.7453292519943295E-2</v>
          </cell>
        </row>
      </sheetData>
      <sheetData sheetId="2219">
        <row r="1">
          <cell r="J1">
            <v>1.7453292519943295E-2</v>
          </cell>
        </row>
      </sheetData>
      <sheetData sheetId="2220">
        <row r="1">
          <cell r="J1">
            <v>1.7453292519943295E-2</v>
          </cell>
        </row>
      </sheetData>
      <sheetData sheetId="2221">
        <row r="1">
          <cell r="J1">
            <v>1.7453292519943295E-2</v>
          </cell>
        </row>
      </sheetData>
      <sheetData sheetId="2222">
        <row r="1">
          <cell r="J1">
            <v>1.7453292519943295E-2</v>
          </cell>
        </row>
      </sheetData>
      <sheetData sheetId="2223">
        <row r="1">
          <cell r="J1">
            <v>1.7453292519943295E-2</v>
          </cell>
        </row>
      </sheetData>
      <sheetData sheetId="2224">
        <row r="1">
          <cell r="J1">
            <v>1.7453292519943295E-2</v>
          </cell>
        </row>
      </sheetData>
      <sheetData sheetId="2225">
        <row r="1">
          <cell r="J1">
            <v>1.7453292519943295E-2</v>
          </cell>
        </row>
      </sheetData>
      <sheetData sheetId="2226">
        <row r="1">
          <cell r="J1">
            <v>1.7453292519943295E-2</v>
          </cell>
        </row>
      </sheetData>
      <sheetData sheetId="2227">
        <row r="1">
          <cell r="J1">
            <v>1.7453292519943295E-2</v>
          </cell>
        </row>
      </sheetData>
      <sheetData sheetId="2228">
        <row r="1">
          <cell r="J1">
            <v>1.7453292519943295E-2</v>
          </cell>
        </row>
      </sheetData>
      <sheetData sheetId="2229">
        <row r="1">
          <cell r="J1">
            <v>1.7453292519943295E-2</v>
          </cell>
        </row>
      </sheetData>
      <sheetData sheetId="2230">
        <row r="1">
          <cell r="J1">
            <v>1.7453292519943295E-2</v>
          </cell>
        </row>
      </sheetData>
      <sheetData sheetId="2231">
        <row r="1">
          <cell r="J1">
            <v>1.7453292519943295E-2</v>
          </cell>
        </row>
      </sheetData>
      <sheetData sheetId="2232">
        <row r="1">
          <cell r="J1">
            <v>1.7453292519943295E-2</v>
          </cell>
        </row>
      </sheetData>
      <sheetData sheetId="2233">
        <row r="1">
          <cell r="J1">
            <v>1.7453292519943295E-2</v>
          </cell>
        </row>
      </sheetData>
      <sheetData sheetId="2234">
        <row r="1">
          <cell r="J1">
            <v>1.7453292519943295E-2</v>
          </cell>
        </row>
      </sheetData>
      <sheetData sheetId="2235">
        <row r="1">
          <cell r="J1">
            <v>1.7453292519943295E-2</v>
          </cell>
        </row>
      </sheetData>
      <sheetData sheetId="2236">
        <row r="1">
          <cell r="J1">
            <v>1.7453292519943295E-2</v>
          </cell>
        </row>
      </sheetData>
      <sheetData sheetId="2237">
        <row r="1">
          <cell r="J1">
            <v>1.7453292519943295E-2</v>
          </cell>
        </row>
      </sheetData>
      <sheetData sheetId="2238">
        <row r="1">
          <cell r="J1">
            <v>1.7453292519943295E-2</v>
          </cell>
        </row>
      </sheetData>
      <sheetData sheetId="2239">
        <row r="1">
          <cell r="J1">
            <v>1.7453292519943295E-2</v>
          </cell>
        </row>
      </sheetData>
      <sheetData sheetId="2240">
        <row r="1">
          <cell r="J1">
            <v>1.7453292519943295E-2</v>
          </cell>
        </row>
      </sheetData>
      <sheetData sheetId="2241">
        <row r="1">
          <cell r="J1">
            <v>1.7453292519943295E-2</v>
          </cell>
        </row>
      </sheetData>
      <sheetData sheetId="2242">
        <row r="1">
          <cell r="J1">
            <v>1.7453292519943295E-2</v>
          </cell>
        </row>
      </sheetData>
      <sheetData sheetId="2243">
        <row r="1">
          <cell r="J1">
            <v>1.7453292519943295E-2</v>
          </cell>
        </row>
      </sheetData>
      <sheetData sheetId="2244">
        <row r="1">
          <cell r="J1">
            <v>1.7453292519943295E-2</v>
          </cell>
        </row>
      </sheetData>
      <sheetData sheetId="2245">
        <row r="1">
          <cell r="J1">
            <v>1.7453292519943295E-2</v>
          </cell>
        </row>
      </sheetData>
      <sheetData sheetId="2246">
        <row r="1">
          <cell r="J1">
            <v>1.7453292519943295E-2</v>
          </cell>
        </row>
      </sheetData>
      <sheetData sheetId="2247">
        <row r="1">
          <cell r="J1">
            <v>1.7453292519943295E-2</v>
          </cell>
        </row>
      </sheetData>
      <sheetData sheetId="2248">
        <row r="1">
          <cell r="J1">
            <v>1.7453292519943295E-2</v>
          </cell>
        </row>
      </sheetData>
      <sheetData sheetId="2249">
        <row r="1">
          <cell r="J1">
            <v>1.7453292519943295E-2</v>
          </cell>
        </row>
      </sheetData>
      <sheetData sheetId="2250">
        <row r="1">
          <cell r="J1">
            <v>1.7453292519943295E-2</v>
          </cell>
        </row>
      </sheetData>
      <sheetData sheetId="2251">
        <row r="1">
          <cell r="J1">
            <v>1.7453292519943295E-2</v>
          </cell>
        </row>
      </sheetData>
      <sheetData sheetId="2252">
        <row r="1">
          <cell r="J1">
            <v>1.7453292519943295E-2</v>
          </cell>
        </row>
      </sheetData>
      <sheetData sheetId="2253">
        <row r="1">
          <cell r="J1">
            <v>1.7453292519943295E-2</v>
          </cell>
        </row>
      </sheetData>
      <sheetData sheetId="2254">
        <row r="1">
          <cell r="J1">
            <v>1.7453292519943295E-2</v>
          </cell>
        </row>
      </sheetData>
      <sheetData sheetId="2255">
        <row r="1">
          <cell r="J1">
            <v>1.7453292519943295E-2</v>
          </cell>
        </row>
      </sheetData>
      <sheetData sheetId="2256">
        <row r="1">
          <cell r="J1">
            <v>1.7453292519943295E-2</v>
          </cell>
        </row>
      </sheetData>
      <sheetData sheetId="2257">
        <row r="1">
          <cell r="J1">
            <v>1.7453292519943295E-2</v>
          </cell>
        </row>
      </sheetData>
      <sheetData sheetId="2258">
        <row r="1">
          <cell r="J1">
            <v>1.7453292519943295E-2</v>
          </cell>
        </row>
      </sheetData>
      <sheetData sheetId="2259">
        <row r="1">
          <cell r="J1">
            <v>1.7453292519943295E-2</v>
          </cell>
        </row>
      </sheetData>
      <sheetData sheetId="2260">
        <row r="1">
          <cell r="J1">
            <v>1.7453292519943295E-2</v>
          </cell>
        </row>
      </sheetData>
      <sheetData sheetId="2261">
        <row r="1">
          <cell r="J1">
            <v>1.7453292519943295E-2</v>
          </cell>
        </row>
      </sheetData>
      <sheetData sheetId="2262">
        <row r="1">
          <cell r="J1">
            <v>1.7453292519943295E-2</v>
          </cell>
        </row>
      </sheetData>
      <sheetData sheetId="2263">
        <row r="1">
          <cell r="J1">
            <v>1.7453292519943295E-2</v>
          </cell>
        </row>
      </sheetData>
      <sheetData sheetId="2264">
        <row r="1">
          <cell r="J1">
            <v>1.7453292519943295E-2</v>
          </cell>
        </row>
      </sheetData>
      <sheetData sheetId="2265">
        <row r="1">
          <cell r="J1">
            <v>1.7453292519943295E-2</v>
          </cell>
        </row>
      </sheetData>
      <sheetData sheetId="2266">
        <row r="1">
          <cell r="J1">
            <v>1.7453292519943295E-2</v>
          </cell>
        </row>
      </sheetData>
      <sheetData sheetId="2267">
        <row r="1">
          <cell r="J1">
            <v>1.7453292519943295E-2</v>
          </cell>
        </row>
      </sheetData>
      <sheetData sheetId="2268">
        <row r="1">
          <cell r="J1">
            <v>1.7453292519943295E-2</v>
          </cell>
        </row>
      </sheetData>
      <sheetData sheetId="2269">
        <row r="1">
          <cell r="J1">
            <v>1.7453292519943295E-2</v>
          </cell>
        </row>
      </sheetData>
      <sheetData sheetId="2270">
        <row r="1">
          <cell r="J1">
            <v>1.7453292519943295E-2</v>
          </cell>
        </row>
      </sheetData>
      <sheetData sheetId="2271">
        <row r="1">
          <cell r="J1">
            <v>1.7453292519943295E-2</v>
          </cell>
        </row>
      </sheetData>
      <sheetData sheetId="2272">
        <row r="1">
          <cell r="J1">
            <v>1.7453292519943295E-2</v>
          </cell>
        </row>
      </sheetData>
      <sheetData sheetId="2273">
        <row r="1">
          <cell r="J1">
            <v>1.7453292519943295E-2</v>
          </cell>
        </row>
      </sheetData>
      <sheetData sheetId="2274">
        <row r="1">
          <cell r="J1">
            <v>1.7453292519943295E-2</v>
          </cell>
        </row>
      </sheetData>
      <sheetData sheetId="2275">
        <row r="1">
          <cell r="J1">
            <v>1.7453292519943295E-2</v>
          </cell>
        </row>
      </sheetData>
      <sheetData sheetId="2276">
        <row r="1">
          <cell r="J1">
            <v>1.7453292519943295E-2</v>
          </cell>
        </row>
      </sheetData>
      <sheetData sheetId="2277">
        <row r="1">
          <cell r="J1">
            <v>1.7453292519943295E-2</v>
          </cell>
        </row>
      </sheetData>
      <sheetData sheetId="2278">
        <row r="1">
          <cell r="J1">
            <v>1.7453292519943295E-2</v>
          </cell>
        </row>
      </sheetData>
      <sheetData sheetId="2279">
        <row r="1">
          <cell r="J1">
            <v>1.7453292519943295E-2</v>
          </cell>
        </row>
      </sheetData>
      <sheetData sheetId="2280">
        <row r="1">
          <cell r="J1">
            <v>1.7453292519943295E-2</v>
          </cell>
        </row>
      </sheetData>
      <sheetData sheetId="2281">
        <row r="1">
          <cell r="J1">
            <v>1.7453292519943295E-2</v>
          </cell>
        </row>
      </sheetData>
      <sheetData sheetId="2282">
        <row r="1">
          <cell r="J1">
            <v>1.7453292519943295E-2</v>
          </cell>
        </row>
      </sheetData>
      <sheetData sheetId="2283">
        <row r="1">
          <cell r="J1">
            <v>1.7453292519943295E-2</v>
          </cell>
        </row>
      </sheetData>
      <sheetData sheetId="2284">
        <row r="1">
          <cell r="J1">
            <v>1.7453292519943295E-2</v>
          </cell>
        </row>
      </sheetData>
      <sheetData sheetId="2285">
        <row r="1">
          <cell r="J1">
            <v>1.7453292519943295E-2</v>
          </cell>
        </row>
      </sheetData>
      <sheetData sheetId="2286">
        <row r="1">
          <cell r="J1">
            <v>1.7453292519943295E-2</v>
          </cell>
        </row>
      </sheetData>
      <sheetData sheetId="2287">
        <row r="1">
          <cell r="J1">
            <v>1.7453292519943295E-2</v>
          </cell>
        </row>
      </sheetData>
      <sheetData sheetId="2288">
        <row r="1">
          <cell r="J1">
            <v>1.7453292519943295E-2</v>
          </cell>
        </row>
      </sheetData>
      <sheetData sheetId="2289">
        <row r="1">
          <cell r="J1">
            <v>1.7453292519943295E-2</v>
          </cell>
        </row>
      </sheetData>
      <sheetData sheetId="2290">
        <row r="1">
          <cell r="J1">
            <v>1.7453292519943295E-2</v>
          </cell>
        </row>
      </sheetData>
      <sheetData sheetId="2291">
        <row r="1">
          <cell r="J1">
            <v>1.7453292519943295E-2</v>
          </cell>
        </row>
      </sheetData>
      <sheetData sheetId="2292">
        <row r="1">
          <cell r="J1">
            <v>1.7453292519943295E-2</v>
          </cell>
        </row>
      </sheetData>
      <sheetData sheetId="2293">
        <row r="1">
          <cell r="J1">
            <v>1.7453292519943295E-2</v>
          </cell>
        </row>
      </sheetData>
      <sheetData sheetId="2294">
        <row r="1">
          <cell r="J1">
            <v>1.7453292519943295E-2</v>
          </cell>
        </row>
      </sheetData>
      <sheetData sheetId="2295">
        <row r="1">
          <cell r="J1">
            <v>1.7453292519943295E-2</v>
          </cell>
        </row>
      </sheetData>
      <sheetData sheetId="2296">
        <row r="1">
          <cell r="J1">
            <v>1.7453292519943295E-2</v>
          </cell>
        </row>
      </sheetData>
      <sheetData sheetId="2297">
        <row r="1">
          <cell r="J1">
            <v>1.7453292519943295E-2</v>
          </cell>
        </row>
      </sheetData>
      <sheetData sheetId="2298">
        <row r="1">
          <cell r="J1">
            <v>1.7453292519943295E-2</v>
          </cell>
        </row>
      </sheetData>
      <sheetData sheetId="2299">
        <row r="1">
          <cell r="J1">
            <v>1.7453292519943295E-2</v>
          </cell>
        </row>
      </sheetData>
      <sheetData sheetId="2300">
        <row r="1">
          <cell r="J1">
            <v>1.7453292519943295E-2</v>
          </cell>
        </row>
      </sheetData>
      <sheetData sheetId="2301">
        <row r="1">
          <cell r="J1">
            <v>1.7453292519943295E-2</v>
          </cell>
        </row>
      </sheetData>
      <sheetData sheetId="2302">
        <row r="1">
          <cell r="J1">
            <v>1.7453292519943295E-2</v>
          </cell>
        </row>
      </sheetData>
      <sheetData sheetId="2303">
        <row r="1">
          <cell r="J1">
            <v>1.7453292519943295E-2</v>
          </cell>
        </row>
      </sheetData>
      <sheetData sheetId="2304">
        <row r="1">
          <cell r="J1">
            <v>1.7453292519943295E-2</v>
          </cell>
        </row>
      </sheetData>
      <sheetData sheetId="2305">
        <row r="1">
          <cell r="J1">
            <v>1.7453292519943295E-2</v>
          </cell>
        </row>
      </sheetData>
      <sheetData sheetId="2306">
        <row r="1">
          <cell r="J1">
            <v>1.7453292519943295E-2</v>
          </cell>
        </row>
      </sheetData>
      <sheetData sheetId="2307">
        <row r="1">
          <cell r="J1">
            <v>1.7453292519943295E-2</v>
          </cell>
        </row>
      </sheetData>
      <sheetData sheetId="2308">
        <row r="1">
          <cell r="J1">
            <v>1.7453292519943295E-2</v>
          </cell>
        </row>
      </sheetData>
      <sheetData sheetId="2309">
        <row r="1">
          <cell r="J1">
            <v>1.7453292519943295E-2</v>
          </cell>
        </row>
      </sheetData>
      <sheetData sheetId="2310">
        <row r="1">
          <cell r="J1">
            <v>1.7453292519943295E-2</v>
          </cell>
        </row>
      </sheetData>
      <sheetData sheetId="2311">
        <row r="1">
          <cell r="J1">
            <v>1.7453292519943295E-2</v>
          </cell>
        </row>
      </sheetData>
      <sheetData sheetId="2312">
        <row r="1">
          <cell r="J1">
            <v>1.7453292519943295E-2</v>
          </cell>
        </row>
      </sheetData>
      <sheetData sheetId="2313">
        <row r="1">
          <cell r="J1">
            <v>1.7453292519943295E-2</v>
          </cell>
        </row>
      </sheetData>
      <sheetData sheetId="2314">
        <row r="1">
          <cell r="J1">
            <v>1.7453292519943295E-2</v>
          </cell>
        </row>
      </sheetData>
      <sheetData sheetId="2315">
        <row r="1">
          <cell r="J1">
            <v>1.7453292519943295E-2</v>
          </cell>
        </row>
      </sheetData>
      <sheetData sheetId="2316">
        <row r="1">
          <cell r="J1">
            <v>1.7453292519943295E-2</v>
          </cell>
        </row>
      </sheetData>
      <sheetData sheetId="2317">
        <row r="1">
          <cell r="J1">
            <v>1.7453292519943295E-2</v>
          </cell>
        </row>
      </sheetData>
      <sheetData sheetId="2318">
        <row r="1">
          <cell r="J1">
            <v>1.7453292519943295E-2</v>
          </cell>
        </row>
      </sheetData>
      <sheetData sheetId="2319">
        <row r="1">
          <cell r="J1">
            <v>1.7453292519943295E-2</v>
          </cell>
        </row>
      </sheetData>
      <sheetData sheetId="2320">
        <row r="1">
          <cell r="J1">
            <v>1.7453292519943295E-2</v>
          </cell>
        </row>
      </sheetData>
      <sheetData sheetId="2321">
        <row r="1">
          <cell r="J1">
            <v>1.7453292519943295E-2</v>
          </cell>
        </row>
      </sheetData>
      <sheetData sheetId="2322">
        <row r="1">
          <cell r="J1">
            <v>1.7453292519943295E-2</v>
          </cell>
        </row>
      </sheetData>
      <sheetData sheetId="2323">
        <row r="1">
          <cell r="J1">
            <v>1.7453292519943295E-2</v>
          </cell>
        </row>
      </sheetData>
      <sheetData sheetId="2324">
        <row r="1">
          <cell r="J1">
            <v>1.7453292519943295E-2</v>
          </cell>
        </row>
      </sheetData>
      <sheetData sheetId="2325">
        <row r="1">
          <cell r="J1">
            <v>1.7453292519943295E-2</v>
          </cell>
        </row>
      </sheetData>
      <sheetData sheetId="2326">
        <row r="1">
          <cell r="J1">
            <v>1.7453292519943295E-2</v>
          </cell>
        </row>
      </sheetData>
      <sheetData sheetId="2327">
        <row r="1">
          <cell r="J1">
            <v>1.7453292519943295E-2</v>
          </cell>
        </row>
      </sheetData>
      <sheetData sheetId="2328">
        <row r="1">
          <cell r="J1">
            <v>1.7453292519943295E-2</v>
          </cell>
        </row>
      </sheetData>
      <sheetData sheetId="2329">
        <row r="1">
          <cell r="J1">
            <v>1.7453292519943295E-2</v>
          </cell>
        </row>
      </sheetData>
      <sheetData sheetId="2330">
        <row r="1">
          <cell r="J1">
            <v>1.7453292519943295E-2</v>
          </cell>
        </row>
      </sheetData>
      <sheetData sheetId="2331">
        <row r="1">
          <cell r="J1">
            <v>1.7453292519943295E-2</v>
          </cell>
        </row>
      </sheetData>
      <sheetData sheetId="2332">
        <row r="1">
          <cell r="J1">
            <v>1.7453292519943295E-2</v>
          </cell>
        </row>
      </sheetData>
      <sheetData sheetId="2333">
        <row r="1">
          <cell r="J1">
            <v>1.7453292519943295E-2</v>
          </cell>
        </row>
      </sheetData>
      <sheetData sheetId="2334">
        <row r="1">
          <cell r="J1">
            <v>1.7453292519943295E-2</v>
          </cell>
        </row>
      </sheetData>
      <sheetData sheetId="2335">
        <row r="1">
          <cell r="J1">
            <v>1.7453292519943295E-2</v>
          </cell>
        </row>
      </sheetData>
      <sheetData sheetId="2336">
        <row r="1">
          <cell r="J1">
            <v>1.7453292519943295E-2</v>
          </cell>
        </row>
      </sheetData>
      <sheetData sheetId="2337">
        <row r="1">
          <cell r="J1">
            <v>1.7453292519943295E-2</v>
          </cell>
        </row>
      </sheetData>
      <sheetData sheetId="2338">
        <row r="1">
          <cell r="J1">
            <v>1.7453292519943295E-2</v>
          </cell>
        </row>
      </sheetData>
      <sheetData sheetId="2339">
        <row r="1">
          <cell r="J1">
            <v>1.7453292519943295E-2</v>
          </cell>
        </row>
      </sheetData>
      <sheetData sheetId="2340">
        <row r="1">
          <cell r="J1">
            <v>1.7453292519943295E-2</v>
          </cell>
        </row>
      </sheetData>
      <sheetData sheetId="2341">
        <row r="1">
          <cell r="J1">
            <v>1.7453292519943295E-2</v>
          </cell>
        </row>
      </sheetData>
      <sheetData sheetId="2342">
        <row r="1">
          <cell r="J1">
            <v>1.7453292519943295E-2</v>
          </cell>
        </row>
      </sheetData>
      <sheetData sheetId="2343">
        <row r="1">
          <cell r="J1">
            <v>1.7453292519943295E-2</v>
          </cell>
        </row>
      </sheetData>
      <sheetData sheetId="2344">
        <row r="1">
          <cell r="J1">
            <v>1.7453292519943295E-2</v>
          </cell>
        </row>
      </sheetData>
      <sheetData sheetId="2345">
        <row r="1">
          <cell r="J1">
            <v>1.7453292519943295E-2</v>
          </cell>
        </row>
      </sheetData>
      <sheetData sheetId="2346">
        <row r="1">
          <cell r="J1">
            <v>1.7453292519943295E-2</v>
          </cell>
        </row>
      </sheetData>
      <sheetData sheetId="2347">
        <row r="1">
          <cell r="J1">
            <v>1.7453292519943295E-2</v>
          </cell>
        </row>
      </sheetData>
      <sheetData sheetId="2348">
        <row r="1">
          <cell r="J1">
            <v>1.7453292519943295E-2</v>
          </cell>
        </row>
      </sheetData>
      <sheetData sheetId="2349">
        <row r="1">
          <cell r="J1">
            <v>1.7453292519943295E-2</v>
          </cell>
        </row>
      </sheetData>
      <sheetData sheetId="2350">
        <row r="1">
          <cell r="J1">
            <v>1.7453292519943295E-2</v>
          </cell>
        </row>
      </sheetData>
      <sheetData sheetId="2351">
        <row r="1">
          <cell r="J1">
            <v>1.7453292519943295E-2</v>
          </cell>
        </row>
      </sheetData>
      <sheetData sheetId="2352">
        <row r="1">
          <cell r="J1">
            <v>1.7453292519943295E-2</v>
          </cell>
        </row>
      </sheetData>
      <sheetData sheetId="2353">
        <row r="1">
          <cell r="J1">
            <v>1.7453292519943295E-2</v>
          </cell>
        </row>
      </sheetData>
      <sheetData sheetId="2354">
        <row r="1">
          <cell r="J1">
            <v>1.7453292519943295E-2</v>
          </cell>
        </row>
      </sheetData>
      <sheetData sheetId="2355">
        <row r="1">
          <cell r="J1">
            <v>1.7453292519943295E-2</v>
          </cell>
        </row>
      </sheetData>
      <sheetData sheetId="2356">
        <row r="1">
          <cell r="J1">
            <v>1.7453292519943295E-2</v>
          </cell>
        </row>
      </sheetData>
      <sheetData sheetId="2357">
        <row r="1">
          <cell r="J1">
            <v>1.7453292519943295E-2</v>
          </cell>
        </row>
      </sheetData>
      <sheetData sheetId="2358">
        <row r="1">
          <cell r="J1">
            <v>1.7453292519943295E-2</v>
          </cell>
        </row>
      </sheetData>
      <sheetData sheetId="2359">
        <row r="1">
          <cell r="J1">
            <v>1.7453292519943295E-2</v>
          </cell>
        </row>
      </sheetData>
      <sheetData sheetId="2360">
        <row r="1">
          <cell r="J1">
            <v>1.7453292519943295E-2</v>
          </cell>
        </row>
      </sheetData>
      <sheetData sheetId="2361">
        <row r="1">
          <cell r="J1">
            <v>1.7453292519943295E-2</v>
          </cell>
        </row>
      </sheetData>
      <sheetData sheetId="2362">
        <row r="1">
          <cell r="J1">
            <v>1.7453292519943295E-2</v>
          </cell>
        </row>
      </sheetData>
      <sheetData sheetId="2363">
        <row r="1">
          <cell r="J1">
            <v>1.7453292519943295E-2</v>
          </cell>
        </row>
      </sheetData>
      <sheetData sheetId="2364">
        <row r="1">
          <cell r="J1">
            <v>1.7453292519943295E-2</v>
          </cell>
        </row>
      </sheetData>
      <sheetData sheetId="2365">
        <row r="1">
          <cell r="J1">
            <v>1.7453292519943295E-2</v>
          </cell>
        </row>
      </sheetData>
      <sheetData sheetId="2366">
        <row r="1">
          <cell r="J1">
            <v>1.7453292519943295E-2</v>
          </cell>
        </row>
      </sheetData>
      <sheetData sheetId="2367">
        <row r="1">
          <cell r="J1">
            <v>1.7453292519943295E-2</v>
          </cell>
        </row>
      </sheetData>
      <sheetData sheetId="2368">
        <row r="1">
          <cell r="J1">
            <v>1.7453292519943295E-2</v>
          </cell>
        </row>
      </sheetData>
      <sheetData sheetId="2369">
        <row r="1">
          <cell r="J1">
            <v>1.7453292519943295E-2</v>
          </cell>
        </row>
      </sheetData>
      <sheetData sheetId="2370">
        <row r="1">
          <cell r="J1">
            <v>1.7453292519943295E-2</v>
          </cell>
        </row>
      </sheetData>
      <sheetData sheetId="2371">
        <row r="1">
          <cell r="J1">
            <v>1.7453292519943295E-2</v>
          </cell>
        </row>
      </sheetData>
      <sheetData sheetId="2372">
        <row r="1">
          <cell r="J1">
            <v>1.7453292519943295E-2</v>
          </cell>
        </row>
      </sheetData>
      <sheetData sheetId="2373">
        <row r="1">
          <cell r="J1">
            <v>1.7453292519943295E-2</v>
          </cell>
        </row>
      </sheetData>
      <sheetData sheetId="2374">
        <row r="1">
          <cell r="J1">
            <v>1.7453292519943295E-2</v>
          </cell>
        </row>
      </sheetData>
      <sheetData sheetId="2375">
        <row r="1">
          <cell r="J1">
            <v>1.7453292519943295E-2</v>
          </cell>
        </row>
      </sheetData>
      <sheetData sheetId="2376">
        <row r="1">
          <cell r="J1">
            <v>1.7453292519943295E-2</v>
          </cell>
        </row>
      </sheetData>
      <sheetData sheetId="2377">
        <row r="1">
          <cell r="J1">
            <v>1.7453292519943295E-2</v>
          </cell>
        </row>
      </sheetData>
      <sheetData sheetId="2378">
        <row r="1">
          <cell r="J1">
            <v>1.7453292519943295E-2</v>
          </cell>
        </row>
      </sheetData>
      <sheetData sheetId="2379">
        <row r="1">
          <cell r="J1">
            <v>1.7453292519943295E-2</v>
          </cell>
        </row>
      </sheetData>
      <sheetData sheetId="2380">
        <row r="1">
          <cell r="J1">
            <v>1.7453292519943295E-2</v>
          </cell>
        </row>
      </sheetData>
      <sheetData sheetId="2381">
        <row r="1">
          <cell r="J1">
            <v>1.7453292519943295E-2</v>
          </cell>
        </row>
      </sheetData>
      <sheetData sheetId="2382">
        <row r="1">
          <cell r="J1">
            <v>1.7453292519943295E-2</v>
          </cell>
        </row>
      </sheetData>
      <sheetData sheetId="2383">
        <row r="1">
          <cell r="J1">
            <v>1.7453292519943295E-2</v>
          </cell>
        </row>
      </sheetData>
      <sheetData sheetId="2384">
        <row r="1">
          <cell r="J1">
            <v>1.7453292519943295E-2</v>
          </cell>
        </row>
      </sheetData>
      <sheetData sheetId="2385">
        <row r="1">
          <cell r="J1">
            <v>1.7453292519943295E-2</v>
          </cell>
        </row>
      </sheetData>
      <sheetData sheetId="2386">
        <row r="1">
          <cell r="J1">
            <v>1.7453292519943295E-2</v>
          </cell>
        </row>
      </sheetData>
      <sheetData sheetId="2387">
        <row r="1">
          <cell r="J1">
            <v>1.7453292519943295E-2</v>
          </cell>
        </row>
      </sheetData>
      <sheetData sheetId="2388">
        <row r="1">
          <cell r="J1">
            <v>1.7453292519943295E-2</v>
          </cell>
        </row>
      </sheetData>
      <sheetData sheetId="2389">
        <row r="1">
          <cell r="J1">
            <v>1.7453292519943295E-2</v>
          </cell>
        </row>
      </sheetData>
      <sheetData sheetId="2390">
        <row r="1">
          <cell r="J1">
            <v>1.7453292519943295E-2</v>
          </cell>
        </row>
      </sheetData>
      <sheetData sheetId="2391">
        <row r="1">
          <cell r="J1">
            <v>1.7453292519943295E-2</v>
          </cell>
        </row>
      </sheetData>
      <sheetData sheetId="2392">
        <row r="1">
          <cell r="J1">
            <v>1.7453292519943295E-2</v>
          </cell>
        </row>
      </sheetData>
      <sheetData sheetId="2393">
        <row r="1">
          <cell r="J1">
            <v>1.7453292519943295E-2</v>
          </cell>
        </row>
      </sheetData>
      <sheetData sheetId="2394">
        <row r="1">
          <cell r="J1">
            <v>1.7453292519943295E-2</v>
          </cell>
        </row>
      </sheetData>
      <sheetData sheetId="2395">
        <row r="1">
          <cell r="J1">
            <v>1.7453292519943295E-2</v>
          </cell>
        </row>
      </sheetData>
      <sheetData sheetId="2396">
        <row r="1">
          <cell r="J1">
            <v>1.7453292519943295E-2</v>
          </cell>
        </row>
      </sheetData>
      <sheetData sheetId="2397">
        <row r="1">
          <cell r="J1">
            <v>1.7453292519943295E-2</v>
          </cell>
        </row>
      </sheetData>
      <sheetData sheetId="2398">
        <row r="1">
          <cell r="J1">
            <v>1.7453292519943295E-2</v>
          </cell>
        </row>
      </sheetData>
      <sheetData sheetId="2399">
        <row r="1">
          <cell r="J1">
            <v>1.7453292519943295E-2</v>
          </cell>
        </row>
      </sheetData>
      <sheetData sheetId="2400">
        <row r="1">
          <cell r="J1">
            <v>1.7453292519943295E-2</v>
          </cell>
        </row>
      </sheetData>
      <sheetData sheetId="2401">
        <row r="1">
          <cell r="J1">
            <v>1.7453292519943295E-2</v>
          </cell>
        </row>
      </sheetData>
      <sheetData sheetId="2402">
        <row r="1">
          <cell r="J1">
            <v>1.7453292519943295E-2</v>
          </cell>
        </row>
      </sheetData>
      <sheetData sheetId="2403">
        <row r="1">
          <cell r="J1">
            <v>1.7453292519943295E-2</v>
          </cell>
        </row>
      </sheetData>
      <sheetData sheetId="2404">
        <row r="1">
          <cell r="J1">
            <v>1.7453292519943295E-2</v>
          </cell>
        </row>
      </sheetData>
      <sheetData sheetId="2405">
        <row r="1">
          <cell r="J1">
            <v>1.7453292519943295E-2</v>
          </cell>
        </row>
      </sheetData>
      <sheetData sheetId="2406">
        <row r="1">
          <cell r="J1">
            <v>1.7453292519943295E-2</v>
          </cell>
        </row>
      </sheetData>
      <sheetData sheetId="2407">
        <row r="1">
          <cell r="J1">
            <v>1.7453292519943295E-2</v>
          </cell>
        </row>
      </sheetData>
      <sheetData sheetId="2408">
        <row r="1">
          <cell r="J1">
            <v>1.7453292519943295E-2</v>
          </cell>
        </row>
      </sheetData>
      <sheetData sheetId="2409">
        <row r="1">
          <cell r="J1">
            <v>1.7453292519943295E-2</v>
          </cell>
        </row>
      </sheetData>
      <sheetData sheetId="2410">
        <row r="1">
          <cell r="J1">
            <v>1.7453292519943295E-2</v>
          </cell>
        </row>
      </sheetData>
      <sheetData sheetId="2411">
        <row r="1">
          <cell r="J1">
            <v>1.7453292519943295E-2</v>
          </cell>
        </row>
      </sheetData>
      <sheetData sheetId="2412">
        <row r="1">
          <cell r="J1">
            <v>1.7453292519943295E-2</v>
          </cell>
        </row>
      </sheetData>
      <sheetData sheetId="2413">
        <row r="1">
          <cell r="J1">
            <v>1.7453292519943295E-2</v>
          </cell>
        </row>
      </sheetData>
      <sheetData sheetId="2414">
        <row r="1">
          <cell r="J1">
            <v>1.7453292519943295E-2</v>
          </cell>
        </row>
      </sheetData>
      <sheetData sheetId="2415">
        <row r="1">
          <cell r="J1">
            <v>1.7453292519943295E-2</v>
          </cell>
        </row>
      </sheetData>
      <sheetData sheetId="2416">
        <row r="1">
          <cell r="J1">
            <v>1.7453292519943295E-2</v>
          </cell>
        </row>
      </sheetData>
      <sheetData sheetId="2417">
        <row r="1">
          <cell r="J1">
            <v>1.7453292519943295E-2</v>
          </cell>
        </row>
      </sheetData>
      <sheetData sheetId="2418">
        <row r="1">
          <cell r="J1">
            <v>1.7453292519943295E-2</v>
          </cell>
        </row>
      </sheetData>
      <sheetData sheetId="2419">
        <row r="1">
          <cell r="J1">
            <v>1.7453292519943295E-2</v>
          </cell>
        </row>
      </sheetData>
      <sheetData sheetId="2420">
        <row r="1">
          <cell r="J1">
            <v>1.7453292519943295E-2</v>
          </cell>
        </row>
      </sheetData>
      <sheetData sheetId="2421">
        <row r="1">
          <cell r="J1">
            <v>1.7453292519943295E-2</v>
          </cell>
        </row>
      </sheetData>
      <sheetData sheetId="2422">
        <row r="1">
          <cell r="J1">
            <v>1.7453292519943295E-2</v>
          </cell>
        </row>
      </sheetData>
      <sheetData sheetId="2423">
        <row r="1">
          <cell r="J1">
            <v>1.7453292519943295E-2</v>
          </cell>
        </row>
      </sheetData>
      <sheetData sheetId="2424">
        <row r="1">
          <cell r="J1">
            <v>1.7453292519943295E-2</v>
          </cell>
        </row>
      </sheetData>
      <sheetData sheetId="2425">
        <row r="1">
          <cell r="J1">
            <v>1.7453292519943295E-2</v>
          </cell>
        </row>
      </sheetData>
      <sheetData sheetId="2426">
        <row r="1">
          <cell r="J1">
            <v>1.7453292519943295E-2</v>
          </cell>
        </row>
      </sheetData>
      <sheetData sheetId="2427">
        <row r="1">
          <cell r="J1">
            <v>1.7453292519943295E-2</v>
          </cell>
        </row>
      </sheetData>
      <sheetData sheetId="2428">
        <row r="1">
          <cell r="J1">
            <v>1.7453292519943295E-2</v>
          </cell>
        </row>
      </sheetData>
      <sheetData sheetId="2429">
        <row r="1">
          <cell r="J1">
            <v>1.7453292519943295E-2</v>
          </cell>
        </row>
      </sheetData>
      <sheetData sheetId="2430">
        <row r="1">
          <cell r="J1">
            <v>1.7453292519943295E-2</v>
          </cell>
        </row>
      </sheetData>
      <sheetData sheetId="2431">
        <row r="1">
          <cell r="J1">
            <v>1.7453292519943295E-2</v>
          </cell>
        </row>
      </sheetData>
      <sheetData sheetId="2432">
        <row r="1">
          <cell r="J1">
            <v>1.7453292519943295E-2</v>
          </cell>
        </row>
      </sheetData>
      <sheetData sheetId="2433">
        <row r="1">
          <cell r="J1">
            <v>1.7453292519943295E-2</v>
          </cell>
        </row>
      </sheetData>
      <sheetData sheetId="2434">
        <row r="1">
          <cell r="J1">
            <v>1.7453292519943295E-2</v>
          </cell>
        </row>
      </sheetData>
      <sheetData sheetId="2435">
        <row r="1">
          <cell r="J1">
            <v>1.7453292519943295E-2</v>
          </cell>
        </row>
      </sheetData>
      <sheetData sheetId="2436">
        <row r="1">
          <cell r="J1">
            <v>1.7453292519943295E-2</v>
          </cell>
        </row>
      </sheetData>
      <sheetData sheetId="2437">
        <row r="1">
          <cell r="J1">
            <v>1.7453292519943295E-2</v>
          </cell>
        </row>
      </sheetData>
      <sheetData sheetId="2438">
        <row r="1">
          <cell r="J1">
            <v>1.7453292519943295E-2</v>
          </cell>
        </row>
      </sheetData>
      <sheetData sheetId="2439">
        <row r="1">
          <cell r="J1">
            <v>1.7453292519943295E-2</v>
          </cell>
        </row>
      </sheetData>
      <sheetData sheetId="2440">
        <row r="1">
          <cell r="J1">
            <v>1.7453292519943295E-2</v>
          </cell>
        </row>
      </sheetData>
      <sheetData sheetId="2441">
        <row r="1">
          <cell r="J1">
            <v>1.7453292519943295E-2</v>
          </cell>
        </row>
      </sheetData>
      <sheetData sheetId="2442">
        <row r="1">
          <cell r="J1">
            <v>1.7453292519943295E-2</v>
          </cell>
        </row>
      </sheetData>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ow r="1">
          <cell r="J1">
            <v>1.7453292519943295E-2</v>
          </cell>
        </row>
      </sheetData>
      <sheetData sheetId="2538">
        <row r="1">
          <cell r="J1">
            <v>1.7453292519943295E-2</v>
          </cell>
        </row>
      </sheetData>
      <sheetData sheetId="2539">
        <row r="1">
          <cell r="J1">
            <v>1.7453292519943295E-2</v>
          </cell>
        </row>
      </sheetData>
      <sheetData sheetId="2540">
        <row r="1">
          <cell r="J1">
            <v>1.7453292519943295E-2</v>
          </cell>
        </row>
      </sheetData>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ow r="2">
          <cell r="C2" t="str">
            <v>LARSEN &amp; TOUBRO LIMITED</v>
          </cell>
        </row>
      </sheetData>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ow r="1">
          <cell r="J1">
            <v>1.7453292519943295E-2</v>
          </cell>
        </row>
      </sheetData>
      <sheetData sheetId="2636">
        <row r="1">
          <cell r="J1">
            <v>1.7453292519943295E-2</v>
          </cell>
        </row>
      </sheetData>
      <sheetData sheetId="2637">
        <row r="1">
          <cell r="J1">
            <v>1.7453292519943295E-2</v>
          </cell>
        </row>
      </sheetData>
      <sheetData sheetId="2638">
        <row r="1">
          <cell r="J1">
            <v>1.7453292519943295E-2</v>
          </cell>
        </row>
      </sheetData>
      <sheetData sheetId="2639">
        <row r="1">
          <cell r="J1">
            <v>1.7453292519943295E-2</v>
          </cell>
        </row>
      </sheetData>
      <sheetData sheetId="2640">
        <row r="1">
          <cell r="J1">
            <v>1.7453292519943295E-2</v>
          </cell>
        </row>
      </sheetData>
      <sheetData sheetId="2641">
        <row r="1">
          <cell r="J1">
            <v>1.7453292519943295E-2</v>
          </cell>
        </row>
      </sheetData>
      <sheetData sheetId="2642">
        <row r="1">
          <cell r="J1">
            <v>1.7453292519943295E-2</v>
          </cell>
        </row>
      </sheetData>
      <sheetData sheetId="2643">
        <row r="1">
          <cell r="J1">
            <v>1.7453292519943295E-2</v>
          </cell>
        </row>
      </sheetData>
      <sheetData sheetId="2644">
        <row r="1">
          <cell r="J1">
            <v>1.7453292519943295E-2</v>
          </cell>
        </row>
      </sheetData>
      <sheetData sheetId="2645">
        <row r="1">
          <cell r="J1">
            <v>1.7453292519943295E-2</v>
          </cell>
        </row>
      </sheetData>
      <sheetData sheetId="2646">
        <row r="1">
          <cell r="J1">
            <v>1.7453292519943295E-2</v>
          </cell>
        </row>
      </sheetData>
      <sheetData sheetId="2647">
        <row r="1">
          <cell r="J1">
            <v>1.7453292519943295E-2</v>
          </cell>
        </row>
      </sheetData>
      <sheetData sheetId="2648">
        <row r="1">
          <cell r="J1">
            <v>1.7453292519943295E-2</v>
          </cell>
        </row>
      </sheetData>
      <sheetData sheetId="2649">
        <row r="1">
          <cell r="J1">
            <v>1.7453292519943295E-2</v>
          </cell>
        </row>
      </sheetData>
      <sheetData sheetId="2650">
        <row r="1">
          <cell r="J1">
            <v>1.7453292519943295E-2</v>
          </cell>
        </row>
      </sheetData>
      <sheetData sheetId="2651">
        <row r="1">
          <cell r="J1">
            <v>1.7453292519943295E-2</v>
          </cell>
        </row>
      </sheetData>
      <sheetData sheetId="2652">
        <row r="1">
          <cell r="J1">
            <v>1.7453292519943295E-2</v>
          </cell>
        </row>
      </sheetData>
      <sheetData sheetId="2653">
        <row r="1">
          <cell r="J1">
            <v>1.7453292519943295E-2</v>
          </cell>
        </row>
      </sheetData>
      <sheetData sheetId="2654">
        <row r="1">
          <cell r="J1">
            <v>1.7453292519943295E-2</v>
          </cell>
        </row>
      </sheetData>
      <sheetData sheetId="2655">
        <row r="1">
          <cell r="J1">
            <v>1.7453292519943295E-2</v>
          </cell>
        </row>
      </sheetData>
      <sheetData sheetId="2656">
        <row r="1">
          <cell r="J1">
            <v>1.7453292519943295E-2</v>
          </cell>
        </row>
      </sheetData>
      <sheetData sheetId="2657">
        <row r="1">
          <cell r="J1">
            <v>1.7453292519943295E-2</v>
          </cell>
        </row>
      </sheetData>
      <sheetData sheetId="2658">
        <row r="1">
          <cell r="J1">
            <v>1.7453292519943295E-2</v>
          </cell>
        </row>
      </sheetData>
      <sheetData sheetId="2659">
        <row r="1">
          <cell r="J1">
            <v>1.7453292519943295E-2</v>
          </cell>
        </row>
      </sheetData>
      <sheetData sheetId="2660">
        <row r="1">
          <cell r="J1">
            <v>1.7453292519943295E-2</v>
          </cell>
        </row>
      </sheetData>
      <sheetData sheetId="2661">
        <row r="1">
          <cell r="J1">
            <v>1.7453292519943295E-2</v>
          </cell>
        </row>
      </sheetData>
      <sheetData sheetId="2662">
        <row r="1">
          <cell r="J1">
            <v>1.7453292519943295E-2</v>
          </cell>
        </row>
      </sheetData>
      <sheetData sheetId="2663">
        <row r="1">
          <cell r="J1">
            <v>1.7453292519943295E-2</v>
          </cell>
        </row>
      </sheetData>
      <sheetData sheetId="2664">
        <row r="1">
          <cell r="J1">
            <v>1.7453292519943295E-2</v>
          </cell>
        </row>
      </sheetData>
      <sheetData sheetId="2665">
        <row r="1">
          <cell r="J1">
            <v>1.7453292519943295E-2</v>
          </cell>
        </row>
      </sheetData>
      <sheetData sheetId="2666">
        <row r="1">
          <cell r="J1">
            <v>1.7453292519943295E-2</v>
          </cell>
        </row>
      </sheetData>
      <sheetData sheetId="2667">
        <row r="1">
          <cell r="J1">
            <v>1.7453292519943295E-2</v>
          </cell>
        </row>
      </sheetData>
      <sheetData sheetId="2668">
        <row r="1">
          <cell r="J1">
            <v>1.7453292519943295E-2</v>
          </cell>
        </row>
      </sheetData>
      <sheetData sheetId="2669">
        <row r="1">
          <cell r="J1">
            <v>1.7453292519943295E-2</v>
          </cell>
        </row>
      </sheetData>
      <sheetData sheetId="2670">
        <row r="1">
          <cell r="J1">
            <v>1.7453292519943295E-2</v>
          </cell>
        </row>
      </sheetData>
      <sheetData sheetId="2671">
        <row r="1">
          <cell r="J1">
            <v>1.7453292519943295E-2</v>
          </cell>
        </row>
      </sheetData>
      <sheetData sheetId="2672">
        <row r="1">
          <cell r="J1">
            <v>1.7453292519943295E-2</v>
          </cell>
        </row>
      </sheetData>
      <sheetData sheetId="2673">
        <row r="1">
          <cell r="J1">
            <v>1.7453292519943295E-2</v>
          </cell>
        </row>
      </sheetData>
      <sheetData sheetId="2674">
        <row r="1">
          <cell r="J1">
            <v>1.7453292519943295E-2</v>
          </cell>
        </row>
      </sheetData>
      <sheetData sheetId="2675">
        <row r="1">
          <cell r="J1">
            <v>1.7453292519943295E-2</v>
          </cell>
        </row>
      </sheetData>
      <sheetData sheetId="2676">
        <row r="1">
          <cell r="J1">
            <v>1.7453292519943295E-2</v>
          </cell>
        </row>
      </sheetData>
      <sheetData sheetId="2677">
        <row r="1">
          <cell r="J1">
            <v>1.7453292519943295E-2</v>
          </cell>
        </row>
      </sheetData>
      <sheetData sheetId="2678">
        <row r="1">
          <cell r="J1">
            <v>1.7453292519943295E-2</v>
          </cell>
        </row>
      </sheetData>
      <sheetData sheetId="2679">
        <row r="1">
          <cell r="J1">
            <v>1.7453292519943295E-2</v>
          </cell>
        </row>
      </sheetData>
      <sheetData sheetId="2680">
        <row r="1">
          <cell r="J1">
            <v>1.7453292519943295E-2</v>
          </cell>
        </row>
      </sheetData>
      <sheetData sheetId="2681">
        <row r="1">
          <cell r="J1">
            <v>1.7453292519943295E-2</v>
          </cell>
        </row>
      </sheetData>
      <sheetData sheetId="2682">
        <row r="1">
          <cell r="J1">
            <v>1.7453292519943295E-2</v>
          </cell>
        </row>
      </sheetData>
      <sheetData sheetId="2683">
        <row r="1">
          <cell r="J1">
            <v>1.7453292519943295E-2</v>
          </cell>
        </row>
      </sheetData>
      <sheetData sheetId="2684">
        <row r="1">
          <cell r="J1">
            <v>1.7453292519943295E-2</v>
          </cell>
        </row>
      </sheetData>
      <sheetData sheetId="2685">
        <row r="1">
          <cell r="J1">
            <v>1.7453292519943295E-2</v>
          </cell>
        </row>
      </sheetData>
      <sheetData sheetId="2686">
        <row r="1">
          <cell r="J1">
            <v>1.7453292519943295E-2</v>
          </cell>
        </row>
      </sheetData>
      <sheetData sheetId="2687">
        <row r="1">
          <cell r="J1">
            <v>1.7453292519943295E-2</v>
          </cell>
        </row>
      </sheetData>
      <sheetData sheetId="2688">
        <row r="1">
          <cell r="J1">
            <v>1.7453292519943295E-2</v>
          </cell>
        </row>
      </sheetData>
      <sheetData sheetId="2689">
        <row r="1">
          <cell r="J1">
            <v>1.7453292519943295E-2</v>
          </cell>
        </row>
      </sheetData>
      <sheetData sheetId="2690">
        <row r="1">
          <cell r="J1">
            <v>1.7453292519943295E-2</v>
          </cell>
        </row>
      </sheetData>
      <sheetData sheetId="2691">
        <row r="1">
          <cell r="J1">
            <v>1.7453292519943295E-2</v>
          </cell>
        </row>
      </sheetData>
      <sheetData sheetId="2692">
        <row r="1">
          <cell r="J1">
            <v>1.7453292519943295E-2</v>
          </cell>
        </row>
      </sheetData>
      <sheetData sheetId="2693">
        <row r="1">
          <cell r="J1">
            <v>1.7453292519943295E-2</v>
          </cell>
        </row>
      </sheetData>
      <sheetData sheetId="2694">
        <row r="1">
          <cell r="J1">
            <v>1.7453292519943295E-2</v>
          </cell>
        </row>
      </sheetData>
      <sheetData sheetId="2695">
        <row r="1">
          <cell r="J1">
            <v>1.7453292519943295E-2</v>
          </cell>
        </row>
      </sheetData>
      <sheetData sheetId="2696">
        <row r="1">
          <cell r="J1">
            <v>1.7453292519943295E-2</v>
          </cell>
        </row>
      </sheetData>
      <sheetData sheetId="2697">
        <row r="1">
          <cell r="J1">
            <v>1.7453292519943295E-2</v>
          </cell>
        </row>
      </sheetData>
      <sheetData sheetId="2698">
        <row r="1">
          <cell r="J1">
            <v>1.7453292519943295E-2</v>
          </cell>
        </row>
      </sheetData>
      <sheetData sheetId="2699">
        <row r="1">
          <cell r="J1">
            <v>1.7453292519943295E-2</v>
          </cell>
        </row>
      </sheetData>
      <sheetData sheetId="2700">
        <row r="1">
          <cell r="J1">
            <v>1.7453292519943295E-2</v>
          </cell>
        </row>
      </sheetData>
      <sheetData sheetId="2701">
        <row r="1">
          <cell r="J1">
            <v>1.7453292519943295E-2</v>
          </cell>
        </row>
      </sheetData>
      <sheetData sheetId="2702">
        <row r="1">
          <cell r="J1">
            <v>1.7453292519943295E-2</v>
          </cell>
        </row>
      </sheetData>
      <sheetData sheetId="2703">
        <row r="1">
          <cell r="J1">
            <v>1.7453292519943295E-2</v>
          </cell>
        </row>
      </sheetData>
      <sheetData sheetId="2704">
        <row r="1">
          <cell r="J1">
            <v>1.7453292519943295E-2</v>
          </cell>
        </row>
      </sheetData>
      <sheetData sheetId="2705">
        <row r="1">
          <cell r="J1">
            <v>1.7453292519943295E-2</v>
          </cell>
        </row>
      </sheetData>
      <sheetData sheetId="2706">
        <row r="1">
          <cell r="J1">
            <v>1.7453292519943295E-2</v>
          </cell>
        </row>
      </sheetData>
      <sheetData sheetId="2707">
        <row r="1">
          <cell r="J1">
            <v>1.7453292519943295E-2</v>
          </cell>
        </row>
      </sheetData>
      <sheetData sheetId="2708">
        <row r="1">
          <cell r="J1">
            <v>1.7453292519943295E-2</v>
          </cell>
        </row>
      </sheetData>
      <sheetData sheetId="2709">
        <row r="1">
          <cell r="J1">
            <v>1.7453292519943295E-2</v>
          </cell>
        </row>
      </sheetData>
      <sheetData sheetId="2710">
        <row r="1">
          <cell r="J1">
            <v>1.7453292519943295E-2</v>
          </cell>
        </row>
      </sheetData>
      <sheetData sheetId="2711">
        <row r="1">
          <cell r="J1">
            <v>1.7453292519943295E-2</v>
          </cell>
        </row>
      </sheetData>
      <sheetData sheetId="2712">
        <row r="1">
          <cell r="J1">
            <v>1.7453292519943295E-2</v>
          </cell>
        </row>
      </sheetData>
      <sheetData sheetId="2713">
        <row r="1">
          <cell r="J1">
            <v>1.7453292519943295E-2</v>
          </cell>
        </row>
      </sheetData>
      <sheetData sheetId="2714">
        <row r="1">
          <cell r="J1">
            <v>1.7453292519943295E-2</v>
          </cell>
        </row>
      </sheetData>
      <sheetData sheetId="2715">
        <row r="1">
          <cell r="J1">
            <v>1.7453292519943295E-2</v>
          </cell>
        </row>
      </sheetData>
      <sheetData sheetId="2716">
        <row r="1">
          <cell r="J1">
            <v>1.7453292519943295E-2</v>
          </cell>
        </row>
      </sheetData>
      <sheetData sheetId="2717">
        <row r="1">
          <cell r="J1">
            <v>1.7453292519943295E-2</v>
          </cell>
        </row>
      </sheetData>
      <sheetData sheetId="2718">
        <row r="1">
          <cell r="J1">
            <v>1.7453292519943295E-2</v>
          </cell>
        </row>
      </sheetData>
      <sheetData sheetId="2719">
        <row r="1">
          <cell r="J1">
            <v>1.7453292519943295E-2</v>
          </cell>
        </row>
      </sheetData>
      <sheetData sheetId="2720">
        <row r="1">
          <cell r="J1">
            <v>1.7453292519943295E-2</v>
          </cell>
        </row>
      </sheetData>
      <sheetData sheetId="2721">
        <row r="1">
          <cell r="J1">
            <v>1.7453292519943295E-2</v>
          </cell>
        </row>
      </sheetData>
      <sheetData sheetId="2722">
        <row r="1">
          <cell r="J1">
            <v>1.7453292519943295E-2</v>
          </cell>
        </row>
      </sheetData>
      <sheetData sheetId="2723">
        <row r="1">
          <cell r="J1">
            <v>1.7453292519943295E-2</v>
          </cell>
        </row>
      </sheetData>
      <sheetData sheetId="2724">
        <row r="1">
          <cell r="J1">
            <v>1.7453292519943295E-2</v>
          </cell>
        </row>
      </sheetData>
      <sheetData sheetId="2725">
        <row r="1">
          <cell r="J1">
            <v>1.7453292519943295E-2</v>
          </cell>
        </row>
      </sheetData>
      <sheetData sheetId="2726">
        <row r="1">
          <cell r="J1">
            <v>1.7453292519943295E-2</v>
          </cell>
        </row>
      </sheetData>
      <sheetData sheetId="2727">
        <row r="1">
          <cell r="J1">
            <v>1.7453292519943295E-2</v>
          </cell>
        </row>
      </sheetData>
      <sheetData sheetId="2728">
        <row r="1">
          <cell r="J1">
            <v>1.7453292519943295E-2</v>
          </cell>
        </row>
      </sheetData>
      <sheetData sheetId="2729">
        <row r="1">
          <cell r="J1">
            <v>1.7453292519943295E-2</v>
          </cell>
        </row>
      </sheetData>
      <sheetData sheetId="2730">
        <row r="1">
          <cell r="J1">
            <v>1.7453292519943295E-2</v>
          </cell>
        </row>
      </sheetData>
      <sheetData sheetId="2731">
        <row r="1">
          <cell r="J1">
            <v>1.7453292519943295E-2</v>
          </cell>
        </row>
      </sheetData>
      <sheetData sheetId="2732">
        <row r="1">
          <cell r="J1">
            <v>1.7453292519943295E-2</v>
          </cell>
        </row>
      </sheetData>
      <sheetData sheetId="2733">
        <row r="1">
          <cell r="J1">
            <v>1.7453292519943295E-2</v>
          </cell>
        </row>
      </sheetData>
      <sheetData sheetId="2734">
        <row r="1">
          <cell r="J1">
            <v>1.7453292519943295E-2</v>
          </cell>
        </row>
      </sheetData>
      <sheetData sheetId="2735">
        <row r="1">
          <cell r="J1">
            <v>1.7453292519943295E-2</v>
          </cell>
        </row>
      </sheetData>
      <sheetData sheetId="2736">
        <row r="1">
          <cell r="J1">
            <v>1.7453292519943295E-2</v>
          </cell>
        </row>
      </sheetData>
      <sheetData sheetId="2737">
        <row r="1">
          <cell r="J1">
            <v>1.7453292519943295E-2</v>
          </cell>
        </row>
      </sheetData>
      <sheetData sheetId="2738">
        <row r="1">
          <cell r="J1">
            <v>1.7453292519943295E-2</v>
          </cell>
        </row>
      </sheetData>
      <sheetData sheetId="2739">
        <row r="1">
          <cell r="J1">
            <v>1.7453292519943295E-2</v>
          </cell>
        </row>
      </sheetData>
      <sheetData sheetId="2740">
        <row r="1">
          <cell r="J1">
            <v>1.7453292519943295E-2</v>
          </cell>
        </row>
      </sheetData>
      <sheetData sheetId="2741">
        <row r="1">
          <cell r="J1">
            <v>1.7453292519943295E-2</v>
          </cell>
        </row>
      </sheetData>
      <sheetData sheetId="2742">
        <row r="1">
          <cell r="J1">
            <v>1.7453292519943295E-2</v>
          </cell>
        </row>
      </sheetData>
      <sheetData sheetId="2743">
        <row r="1">
          <cell r="J1">
            <v>1.7453292519943295E-2</v>
          </cell>
        </row>
      </sheetData>
      <sheetData sheetId="2744">
        <row r="1">
          <cell r="J1">
            <v>1.7453292519943295E-2</v>
          </cell>
        </row>
      </sheetData>
      <sheetData sheetId="2745">
        <row r="1">
          <cell r="J1">
            <v>1.7453292519943295E-2</v>
          </cell>
        </row>
      </sheetData>
      <sheetData sheetId="2746">
        <row r="1">
          <cell r="J1">
            <v>1.7453292519943295E-2</v>
          </cell>
        </row>
      </sheetData>
      <sheetData sheetId="2747">
        <row r="1">
          <cell r="J1">
            <v>1.7453292519943295E-2</v>
          </cell>
        </row>
      </sheetData>
      <sheetData sheetId="2748">
        <row r="1">
          <cell r="J1">
            <v>1.7453292519943295E-2</v>
          </cell>
        </row>
      </sheetData>
      <sheetData sheetId="2749">
        <row r="1">
          <cell r="J1">
            <v>1.7453292519943295E-2</v>
          </cell>
        </row>
      </sheetData>
      <sheetData sheetId="2750">
        <row r="1">
          <cell r="J1">
            <v>1.7453292519943295E-2</v>
          </cell>
        </row>
      </sheetData>
      <sheetData sheetId="2751">
        <row r="1">
          <cell r="J1">
            <v>1.7453292519943295E-2</v>
          </cell>
        </row>
      </sheetData>
      <sheetData sheetId="2752">
        <row r="1">
          <cell r="J1">
            <v>1.7453292519943295E-2</v>
          </cell>
        </row>
      </sheetData>
      <sheetData sheetId="2753">
        <row r="1">
          <cell r="J1">
            <v>1.7453292519943295E-2</v>
          </cell>
        </row>
      </sheetData>
      <sheetData sheetId="2754">
        <row r="1">
          <cell r="J1">
            <v>1.7453292519943295E-2</v>
          </cell>
        </row>
      </sheetData>
      <sheetData sheetId="2755">
        <row r="1">
          <cell r="J1">
            <v>1.7453292519943295E-2</v>
          </cell>
        </row>
      </sheetData>
      <sheetData sheetId="2756">
        <row r="1">
          <cell r="J1">
            <v>1.7453292519943295E-2</v>
          </cell>
        </row>
      </sheetData>
      <sheetData sheetId="2757">
        <row r="1">
          <cell r="J1">
            <v>1.7453292519943295E-2</v>
          </cell>
        </row>
      </sheetData>
      <sheetData sheetId="2758">
        <row r="1">
          <cell r="J1">
            <v>1.7453292519943295E-2</v>
          </cell>
        </row>
      </sheetData>
      <sheetData sheetId="2759">
        <row r="1">
          <cell r="J1">
            <v>1.7453292519943295E-2</v>
          </cell>
        </row>
      </sheetData>
      <sheetData sheetId="2760">
        <row r="1">
          <cell r="J1">
            <v>1.7453292519943295E-2</v>
          </cell>
        </row>
      </sheetData>
      <sheetData sheetId="2761">
        <row r="1">
          <cell r="J1">
            <v>1.7453292519943295E-2</v>
          </cell>
        </row>
      </sheetData>
      <sheetData sheetId="2762">
        <row r="1">
          <cell r="J1">
            <v>1.7453292519943295E-2</v>
          </cell>
        </row>
      </sheetData>
      <sheetData sheetId="2763">
        <row r="1">
          <cell r="J1">
            <v>1.7453292519943295E-2</v>
          </cell>
        </row>
      </sheetData>
      <sheetData sheetId="2764">
        <row r="1">
          <cell r="J1">
            <v>1.7453292519943295E-2</v>
          </cell>
        </row>
      </sheetData>
      <sheetData sheetId="2765">
        <row r="1">
          <cell r="J1">
            <v>1.7453292519943295E-2</v>
          </cell>
        </row>
      </sheetData>
      <sheetData sheetId="2766">
        <row r="1">
          <cell r="J1">
            <v>1.7453292519943295E-2</v>
          </cell>
        </row>
      </sheetData>
      <sheetData sheetId="2767">
        <row r="1">
          <cell r="J1">
            <v>1.7453292519943295E-2</v>
          </cell>
        </row>
      </sheetData>
      <sheetData sheetId="2768">
        <row r="1">
          <cell r="J1">
            <v>1.7453292519943295E-2</v>
          </cell>
        </row>
      </sheetData>
      <sheetData sheetId="2769">
        <row r="1">
          <cell r="J1">
            <v>1.7453292519943295E-2</v>
          </cell>
        </row>
      </sheetData>
      <sheetData sheetId="2770">
        <row r="1">
          <cell r="J1">
            <v>1.7453292519943295E-2</v>
          </cell>
        </row>
      </sheetData>
      <sheetData sheetId="2771">
        <row r="1">
          <cell r="J1">
            <v>1.7453292519943295E-2</v>
          </cell>
        </row>
      </sheetData>
      <sheetData sheetId="2772">
        <row r="1">
          <cell r="J1">
            <v>1.7453292519943295E-2</v>
          </cell>
        </row>
      </sheetData>
      <sheetData sheetId="2773">
        <row r="1">
          <cell r="J1">
            <v>1.7453292519943295E-2</v>
          </cell>
        </row>
      </sheetData>
      <sheetData sheetId="2774">
        <row r="1">
          <cell r="J1">
            <v>1.7453292519943295E-2</v>
          </cell>
        </row>
      </sheetData>
      <sheetData sheetId="2775">
        <row r="1">
          <cell r="J1">
            <v>1.7453292519943295E-2</v>
          </cell>
        </row>
      </sheetData>
      <sheetData sheetId="2776">
        <row r="1">
          <cell r="J1">
            <v>1.7453292519943295E-2</v>
          </cell>
        </row>
      </sheetData>
      <sheetData sheetId="2777">
        <row r="1">
          <cell r="J1">
            <v>1.7453292519943295E-2</v>
          </cell>
        </row>
      </sheetData>
      <sheetData sheetId="2778">
        <row r="1">
          <cell r="J1">
            <v>1.7453292519943295E-2</v>
          </cell>
        </row>
      </sheetData>
      <sheetData sheetId="2779">
        <row r="1">
          <cell r="J1">
            <v>1.7453292519943295E-2</v>
          </cell>
        </row>
      </sheetData>
      <sheetData sheetId="2780">
        <row r="1">
          <cell r="J1">
            <v>1.7453292519943295E-2</v>
          </cell>
        </row>
      </sheetData>
      <sheetData sheetId="2781">
        <row r="1">
          <cell r="J1">
            <v>1.7453292519943295E-2</v>
          </cell>
        </row>
      </sheetData>
      <sheetData sheetId="2782">
        <row r="1">
          <cell r="J1">
            <v>1.7453292519943295E-2</v>
          </cell>
        </row>
      </sheetData>
      <sheetData sheetId="2783">
        <row r="1">
          <cell r="J1">
            <v>1.7453292519943295E-2</v>
          </cell>
        </row>
      </sheetData>
      <sheetData sheetId="2784">
        <row r="1">
          <cell r="J1">
            <v>1.7453292519943295E-2</v>
          </cell>
        </row>
      </sheetData>
      <sheetData sheetId="2785">
        <row r="1">
          <cell r="J1">
            <v>1.7453292519943295E-2</v>
          </cell>
        </row>
      </sheetData>
      <sheetData sheetId="2786">
        <row r="1">
          <cell r="J1">
            <v>1.7453292519943295E-2</v>
          </cell>
        </row>
      </sheetData>
      <sheetData sheetId="2787">
        <row r="1">
          <cell r="J1">
            <v>1.7453292519943295E-2</v>
          </cell>
        </row>
      </sheetData>
      <sheetData sheetId="2788">
        <row r="1">
          <cell r="J1">
            <v>1.7453292519943295E-2</v>
          </cell>
        </row>
      </sheetData>
      <sheetData sheetId="2789">
        <row r="1">
          <cell r="J1">
            <v>1.7453292519943295E-2</v>
          </cell>
        </row>
      </sheetData>
      <sheetData sheetId="2790">
        <row r="1">
          <cell r="J1">
            <v>1.7453292519943295E-2</v>
          </cell>
        </row>
      </sheetData>
      <sheetData sheetId="2791">
        <row r="1">
          <cell r="J1">
            <v>1.7453292519943295E-2</v>
          </cell>
        </row>
      </sheetData>
      <sheetData sheetId="2792">
        <row r="1">
          <cell r="J1">
            <v>1.7453292519943295E-2</v>
          </cell>
        </row>
      </sheetData>
      <sheetData sheetId="2793">
        <row r="1">
          <cell r="J1">
            <v>1.7453292519943295E-2</v>
          </cell>
        </row>
      </sheetData>
      <sheetData sheetId="2794">
        <row r="1">
          <cell r="J1">
            <v>1.7453292519943295E-2</v>
          </cell>
        </row>
      </sheetData>
      <sheetData sheetId="2795">
        <row r="1">
          <cell r="J1">
            <v>1.7453292519943295E-2</v>
          </cell>
        </row>
      </sheetData>
      <sheetData sheetId="2796">
        <row r="1">
          <cell r="J1">
            <v>1.7453292519943295E-2</v>
          </cell>
        </row>
      </sheetData>
      <sheetData sheetId="2797">
        <row r="1">
          <cell r="J1">
            <v>1.7453292519943295E-2</v>
          </cell>
        </row>
      </sheetData>
      <sheetData sheetId="2798">
        <row r="1">
          <cell r="J1">
            <v>1.7453292519943295E-2</v>
          </cell>
        </row>
      </sheetData>
      <sheetData sheetId="2799">
        <row r="1">
          <cell r="J1">
            <v>1.7453292519943295E-2</v>
          </cell>
        </row>
      </sheetData>
      <sheetData sheetId="2800">
        <row r="1">
          <cell r="J1">
            <v>1.7453292519943295E-2</v>
          </cell>
        </row>
      </sheetData>
      <sheetData sheetId="2801">
        <row r="1">
          <cell r="J1">
            <v>1.7453292519943295E-2</v>
          </cell>
        </row>
      </sheetData>
      <sheetData sheetId="2802">
        <row r="1">
          <cell r="J1">
            <v>1.7453292519943295E-2</v>
          </cell>
        </row>
      </sheetData>
      <sheetData sheetId="2803">
        <row r="1">
          <cell r="J1">
            <v>1.7453292519943295E-2</v>
          </cell>
        </row>
      </sheetData>
      <sheetData sheetId="2804">
        <row r="1">
          <cell r="J1">
            <v>1.7453292519943295E-2</v>
          </cell>
        </row>
      </sheetData>
      <sheetData sheetId="2805">
        <row r="1">
          <cell r="J1">
            <v>1.7453292519943295E-2</v>
          </cell>
        </row>
      </sheetData>
      <sheetData sheetId="2806">
        <row r="1">
          <cell r="J1">
            <v>1.7453292519943295E-2</v>
          </cell>
        </row>
      </sheetData>
      <sheetData sheetId="2807">
        <row r="1">
          <cell r="J1">
            <v>1.7453292519943295E-2</v>
          </cell>
        </row>
      </sheetData>
      <sheetData sheetId="2808">
        <row r="1">
          <cell r="J1">
            <v>1.7453292519943295E-2</v>
          </cell>
        </row>
      </sheetData>
      <sheetData sheetId="2809">
        <row r="1">
          <cell r="J1">
            <v>1.7453292519943295E-2</v>
          </cell>
        </row>
      </sheetData>
      <sheetData sheetId="2810">
        <row r="1">
          <cell r="J1">
            <v>1.7453292519943295E-2</v>
          </cell>
        </row>
      </sheetData>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ow r="1">
          <cell r="J1">
            <v>1.7453292519943295E-2</v>
          </cell>
        </row>
      </sheetData>
      <sheetData sheetId="2821">
        <row r="1">
          <cell r="J1">
            <v>1.7453292519943295E-2</v>
          </cell>
        </row>
      </sheetData>
      <sheetData sheetId="2822">
        <row r="1">
          <cell r="J1">
            <v>1.7453292519943295E-2</v>
          </cell>
        </row>
      </sheetData>
      <sheetData sheetId="2823">
        <row r="1">
          <cell r="J1">
            <v>1.7453292519943295E-2</v>
          </cell>
        </row>
      </sheetData>
      <sheetData sheetId="2824">
        <row r="1">
          <cell r="J1">
            <v>1.7453292519943295E-2</v>
          </cell>
        </row>
      </sheetData>
      <sheetData sheetId="2825">
        <row r="1">
          <cell r="J1">
            <v>1.7453292519943295E-2</v>
          </cell>
        </row>
      </sheetData>
      <sheetData sheetId="2826">
        <row r="1">
          <cell r="J1">
            <v>1.7453292519943295E-2</v>
          </cell>
        </row>
      </sheetData>
      <sheetData sheetId="2827">
        <row r="1">
          <cell r="J1">
            <v>1.7453292519943295E-2</v>
          </cell>
        </row>
      </sheetData>
      <sheetData sheetId="2828">
        <row r="1">
          <cell r="J1">
            <v>1.7453292519943295E-2</v>
          </cell>
        </row>
      </sheetData>
      <sheetData sheetId="2829">
        <row r="1">
          <cell r="J1">
            <v>1.7453292519943295E-2</v>
          </cell>
        </row>
      </sheetData>
      <sheetData sheetId="2830">
        <row r="1">
          <cell r="J1">
            <v>1.7453292519943295E-2</v>
          </cell>
        </row>
      </sheetData>
      <sheetData sheetId="2831">
        <row r="1">
          <cell r="J1">
            <v>1.7453292519943295E-2</v>
          </cell>
        </row>
      </sheetData>
      <sheetData sheetId="2832">
        <row r="1">
          <cell r="J1">
            <v>1.7453292519943295E-2</v>
          </cell>
        </row>
      </sheetData>
      <sheetData sheetId="2833">
        <row r="1">
          <cell r="J1">
            <v>1.7453292519943295E-2</v>
          </cell>
        </row>
      </sheetData>
      <sheetData sheetId="2834">
        <row r="1">
          <cell r="J1">
            <v>1.7453292519943295E-2</v>
          </cell>
        </row>
      </sheetData>
      <sheetData sheetId="2835">
        <row r="1">
          <cell r="J1">
            <v>1.7453292519943295E-2</v>
          </cell>
        </row>
      </sheetData>
      <sheetData sheetId="2836">
        <row r="1">
          <cell r="J1">
            <v>1.7453292519943295E-2</v>
          </cell>
        </row>
      </sheetData>
      <sheetData sheetId="2837">
        <row r="1">
          <cell r="J1">
            <v>1.7453292519943295E-2</v>
          </cell>
        </row>
      </sheetData>
      <sheetData sheetId="2838">
        <row r="1">
          <cell r="J1">
            <v>1.7453292519943295E-2</v>
          </cell>
        </row>
      </sheetData>
      <sheetData sheetId="2839">
        <row r="1">
          <cell r="J1">
            <v>1.7453292519943295E-2</v>
          </cell>
        </row>
      </sheetData>
      <sheetData sheetId="2840">
        <row r="1">
          <cell r="J1">
            <v>1.7453292519943295E-2</v>
          </cell>
        </row>
      </sheetData>
      <sheetData sheetId="2841">
        <row r="1">
          <cell r="J1">
            <v>1.7453292519943295E-2</v>
          </cell>
        </row>
      </sheetData>
      <sheetData sheetId="2842">
        <row r="1">
          <cell r="J1">
            <v>1.7453292519943295E-2</v>
          </cell>
        </row>
      </sheetData>
      <sheetData sheetId="2843">
        <row r="1">
          <cell r="J1">
            <v>1.7453292519943295E-2</v>
          </cell>
        </row>
      </sheetData>
      <sheetData sheetId="2844">
        <row r="1">
          <cell r="J1">
            <v>1.7453292519943295E-2</v>
          </cell>
        </row>
      </sheetData>
      <sheetData sheetId="2845">
        <row r="1">
          <cell r="J1">
            <v>1.7453292519943295E-2</v>
          </cell>
        </row>
      </sheetData>
      <sheetData sheetId="2846">
        <row r="1">
          <cell r="J1">
            <v>1.7453292519943295E-2</v>
          </cell>
        </row>
      </sheetData>
      <sheetData sheetId="2847">
        <row r="1">
          <cell r="J1">
            <v>1.7453292519943295E-2</v>
          </cell>
        </row>
      </sheetData>
      <sheetData sheetId="2848">
        <row r="1">
          <cell r="J1">
            <v>1.7453292519943295E-2</v>
          </cell>
        </row>
      </sheetData>
      <sheetData sheetId="2849">
        <row r="1">
          <cell r="J1">
            <v>1.7453292519943295E-2</v>
          </cell>
        </row>
      </sheetData>
      <sheetData sheetId="2850">
        <row r="1">
          <cell r="J1">
            <v>1.7453292519943295E-2</v>
          </cell>
        </row>
      </sheetData>
      <sheetData sheetId="2851">
        <row r="1">
          <cell r="J1">
            <v>1.7453292519943295E-2</v>
          </cell>
        </row>
      </sheetData>
      <sheetData sheetId="2852">
        <row r="1">
          <cell r="J1">
            <v>1.7453292519943295E-2</v>
          </cell>
        </row>
      </sheetData>
      <sheetData sheetId="2853">
        <row r="1">
          <cell r="J1">
            <v>1.7453292519943295E-2</v>
          </cell>
        </row>
      </sheetData>
      <sheetData sheetId="2854">
        <row r="1">
          <cell r="J1">
            <v>1.7453292519943295E-2</v>
          </cell>
        </row>
      </sheetData>
      <sheetData sheetId="2855">
        <row r="1">
          <cell r="J1">
            <v>1.7453292519943295E-2</v>
          </cell>
        </row>
      </sheetData>
      <sheetData sheetId="2856">
        <row r="1">
          <cell r="J1">
            <v>1.7453292519943295E-2</v>
          </cell>
        </row>
      </sheetData>
      <sheetData sheetId="2857">
        <row r="1">
          <cell r="J1">
            <v>1.7453292519943295E-2</v>
          </cell>
        </row>
      </sheetData>
      <sheetData sheetId="2858">
        <row r="1">
          <cell r="J1">
            <v>1.7453292519943295E-2</v>
          </cell>
        </row>
      </sheetData>
      <sheetData sheetId="2859">
        <row r="1">
          <cell r="J1">
            <v>1.7453292519943295E-2</v>
          </cell>
        </row>
      </sheetData>
      <sheetData sheetId="2860">
        <row r="1">
          <cell r="J1">
            <v>1.7453292519943295E-2</v>
          </cell>
        </row>
      </sheetData>
      <sheetData sheetId="2861">
        <row r="1">
          <cell r="J1">
            <v>1.7453292519943295E-2</v>
          </cell>
        </row>
      </sheetData>
      <sheetData sheetId="2862">
        <row r="1">
          <cell r="J1">
            <v>1.7453292519943295E-2</v>
          </cell>
        </row>
      </sheetData>
      <sheetData sheetId="2863">
        <row r="1">
          <cell r="J1">
            <v>1.7453292519943295E-2</v>
          </cell>
        </row>
      </sheetData>
      <sheetData sheetId="2864">
        <row r="1">
          <cell r="J1">
            <v>1.7453292519943295E-2</v>
          </cell>
        </row>
      </sheetData>
      <sheetData sheetId="2865">
        <row r="1">
          <cell r="J1">
            <v>1.7453292519943295E-2</v>
          </cell>
        </row>
      </sheetData>
      <sheetData sheetId="2866">
        <row r="1">
          <cell r="J1">
            <v>1.7453292519943295E-2</v>
          </cell>
        </row>
      </sheetData>
      <sheetData sheetId="2867">
        <row r="1">
          <cell r="J1">
            <v>1.7453292519943295E-2</v>
          </cell>
        </row>
      </sheetData>
      <sheetData sheetId="2868">
        <row r="1">
          <cell r="J1">
            <v>1.7453292519943295E-2</v>
          </cell>
        </row>
      </sheetData>
      <sheetData sheetId="2869">
        <row r="1">
          <cell r="J1">
            <v>1.7453292519943295E-2</v>
          </cell>
        </row>
      </sheetData>
      <sheetData sheetId="2870">
        <row r="1">
          <cell r="J1">
            <v>1.7453292519943295E-2</v>
          </cell>
        </row>
      </sheetData>
      <sheetData sheetId="2871">
        <row r="1">
          <cell r="J1">
            <v>1.7453292519943295E-2</v>
          </cell>
        </row>
      </sheetData>
      <sheetData sheetId="2872">
        <row r="1">
          <cell r="J1">
            <v>1.7453292519943295E-2</v>
          </cell>
        </row>
      </sheetData>
      <sheetData sheetId="2873">
        <row r="1">
          <cell r="J1">
            <v>1.7453292519943295E-2</v>
          </cell>
        </row>
      </sheetData>
      <sheetData sheetId="2874">
        <row r="1">
          <cell r="J1">
            <v>1.7453292519943295E-2</v>
          </cell>
        </row>
      </sheetData>
      <sheetData sheetId="2875">
        <row r="1">
          <cell r="J1">
            <v>1.7453292519943295E-2</v>
          </cell>
        </row>
      </sheetData>
      <sheetData sheetId="2876">
        <row r="1">
          <cell r="J1">
            <v>1.7453292519943295E-2</v>
          </cell>
        </row>
      </sheetData>
      <sheetData sheetId="2877">
        <row r="1">
          <cell r="J1">
            <v>1.7453292519943295E-2</v>
          </cell>
        </row>
      </sheetData>
      <sheetData sheetId="2878">
        <row r="1">
          <cell r="J1">
            <v>1.7453292519943295E-2</v>
          </cell>
        </row>
      </sheetData>
      <sheetData sheetId="2879">
        <row r="1">
          <cell r="J1">
            <v>1.7453292519943295E-2</v>
          </cell>
        </row>
      </sheetData>
      <sheetData sheetId="2880">
        <row r="1">
          <cell r="J1">
            <v>1.7453292519943295E-2</v>
          </cell>
        </row>
      </sheetData>
      <sheetData sheetId="2881">
        <row r="1">
          <cell r="J1">
            <v>1.7453292519943295E-2</v>
          </cell>
        </row>
      </sheetData>
      <sheetData sheetId="2882">
        <row r="1">
          <cell r="J1">
            <v>1.7453292519943295E-2</v>
          </cell>
        </row>
      </sheetData>
      <sheetData sheetId="2883">
        <row r="1">
          <cell r="J1">
            <v>1.7453292519943295E-2</v>
          </cell>
        </row>
      </sheetData>
      <sheetData sheetId="2884">
        <row r="1">
          <cell r="J1">
            <v>1.7453292519943295E-2</v>
          </cell>
        </row>
      </sheetData>
      <sheetData sheetId="2885">
        <row r="1">
          <cell r="J1">
            <v>1.7453292519943295E-2</v>
          </cell>
        </row>
      </sheetData>
      <sheetData sheetId="2886">
        <row r="1">
          <cell r="J1">
            <v>1.7453292519943295E-2</v>
          </cell>
        </row>
      </sheetData>
      <sheetData sheetId="2887">
        <row r="1">
          <cell r="J1">
            <v>1.7453292519943295E-2</v>
          </cell>
        </row>
      </sheetData>
      <sheetData sheetId="2888">
        <row r="1">
          <cell r="J1">
            <v>1.7453292519943295E-2</v>
          </cell>
        </row>
      </sheetData>
      <sheetData sheetId="2889">
        <row r="1">
          <cell r="J1">
            <v>1.7453292519943295E-2</v>
          </cell>
        </row>
      </sheetData>
      <sheetData sheetId="2890">
        <row r="1">
          <cell r="J1">
            <v>1.7453292519943295E-2</v>
          </cell>
        </row>
      </sheetData>
      <sheetData sheetId="2891">
        <row r="1">
          <cell r="J1">
            <v>1.7453292519943295E-2</v>
          </cell>
        </row>
      </sheetData>
      <sheetData sheetId="2892">
        <row r="1">
          <cell r="J1">
            <v>1.7453292519943295E-2</v>
          </cell>
        </row>
      </sheetData>
      <sheetData sheetId="2893">
        <row r="1">
          <cell r="J1">
            <v>1.7453292519943295E-2</v>
          </cell>
        </row>
      </sheetData>
      <sheetData sheetId="2894">
        <row r="1">
          <cell r="J1">
            <v>1.7453292519943295E-2</v>
          </cell>
        </row>
      </sheetData>
      <sheetData sheetId="2895">
        <row r="1">
          <cell r="J1">
            <v>1.7453292519943295E-2</v>
          </cell>
        </row>
      </sheetData>
      <sheetData sheetId="2896">
        <row r="1">
          <cell r="J1">
            <v>1.7453292519943295E-2</v>
          </cell>
        </row>
      </sheetData>
      <sheetData sheetId="2897">
        <row r="1">
          <cell r="J1">
            <v>1.7453292519943295E-2</v>
          </cell>
        </row>
      </sheetData>
      <sheetData sheetId="2898">
        <row r="1">
          <cell r="J1">
            <v>1.7453292519943295E-2</v>
          </cell>
        </row>
      </sheetData>
      <sheetData sheetId="2899">
        <row r="1">
          <cell r="J1">
            <v>1.7453292519943295E-2</v>
          </cell>
        </row>
      </sheetData>
      <sheetData sheetId="2900">
        <row r="1">
          <cell r="J1">
            <v>1.7453292519943295E-2</v>
          </cell>
        </row>
      </sheetData>
      <sheetData sheetId="2901">
        <row r="1">
          <cell r="J1">
            <v>1.7453292519943295E-2</v>
          </cell>
        </row>
      </sheetData>
      <sheetData sheetId="2902">
        <row r="1">
          <cell r="J1">
            <v>1.7453292519943295E-2</v>
          </cell>
        </row>
      </sheetData>
      <sheetData sheetId="2903">
        <row r="1">
          <cell r="J1">
            <v>1.7453292519943295E-2</v>
          </cell>
        </row>
      </sheetData>
      <sheetData sheetId="2904">
        <row r="1">
          <cell r="J1">
            <v>1.7453292519943295E-2</v>
          </cell>
        </row>
      </sheetData>
      <sheetData sheetId="2905">
        <row r="1">
          <cell r="J1">
            <v>1.7453292519943295E-2</v>
          </cell>
        </row>
      </sheetData>
      <sheetData sheetId="2906">
        <row r="1">
          <cell r="J1">
            <v>1.7453292519943295E-2</v>
          </cell>
        </row>
      </sheetData>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ow r="1">
          <cell r="J1">
            <v>1.7453292519943295E-2</v>
          </cell>
        </row>
      </sheetData>
      <sheetData sheetId="2986">
        <row r="1">
          <cell r="J1">
            <v>1.7453292519943295E-2</v>
          </cell>
        </row>
      </sheetData>
      <sheetData sheetId="2987">
        <row r="1">
          <cell r="J1">
            <v>1.7453292519943295E-2</v>
          </cell>
        </row>
      </sheetData>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ow r="1">
          <cell r="J1">
            <v>1.7453292519943295E-2</v>
          </cell>
        </row>
      </sheetData>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sheetData sheetId="3030">
        <row r="1">
          <cell r="J1">
            <v>1.7453292519943295E-2</v>
          </cell>
        </row>
      </sheetData>
      <sheetData sheetId="3031"/>
      <sheetData sheetId="3032"/>
      <sheetData sheetId="3033"/>
      <sheetData sheetId="3034" refreshError="1"/>
      <sheetData sheetId="3035" refreshError="1"/>
      <sheetData sheetId="3036" refreshError="1"/>
      <sheetData sheetId="3037" refreshError="1"/>
      <sheetData sheetId="3038" refreshError="1"/>
      <sheetData sheetId="3039" refreshError="1"/>
      <sheetData sheetId="3040" refreshError="1"/>
      <sheetData sheetId="3041">
        <row r="1">
          <cell r="J1">
            <v>1.7453292519943295E-2</v>
          </cell>
        </row>
      </sheetData>
      <sheetData sheetId="3042" refreshError="1"/>
      <sheetData sheetId="3043" refreshError="1"/>
      <sheetData sheetId="3044" refreshError="1"/>
      <sheetData sheetId="3045">
        <row r="1">
          <cell r="J1">
            <v>1.7453292519943295E-2</v>
          </cell>
        </row>
      </sheetData>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ow r="1">
          <cell r="J1">
            <v>1.7453292519943295E-2</v>
          </cell>
        </row>
      </sheetData>
      <sheetData sheetId="3079">
        <row r="1">
          <cell r="J1">
            <v>1.7453292519943295E-2</v>
          </cell>
        </row>
      </sheetData>
      <sheetData sheetId="3080">
        <row r="1">
          <cell r="J1">
            <v>1.7453292519943295E-2</v>
          </cell>
        </row>
      </sheetData>
      <sheetData sheetId="3081" refreshError="1"/>
      <sheetData sheetId="3082">
        <row r="1">
          <cell r="J1">
            <v>1.7453292519943295E-2</v>
          </cell>
        </row>
      </sheetData>
      <sheetData sheetId="3083">
        <row r="2">
          <cell r="B2">
            <v>1</v>
          </cell>
        </row>
      </sheetData>
      <sheetData sheetId="3084">
        <row r="1">
          <cell r="J1">
            <v>1.7453292519943295E-2</v>
          </cell>
        </row>
      </sheetData>
      <sheetData sheetId="3085">
        <row r="1">
          <cell r="J1">
            <v>1.7453292519943295E-2</v>
          </cell>
        </row>
      </sheetData>
      <sheetData sheetId="3086">
        <row r="1">
          <cell r="J1">
            <v>1.7453292519943295E-2</v>
          </cell>
        </row>
      </sheetData>
      <sheetData sheetId="3087" refreshError="1"/>
      <sheetData sheetId="3088" refreshError="1"/>
      <sheetData sheetId="3089" refreshError="1"/>
      <sheetData sheetId="3090">
        <row r="2">
          <cell r="B2">
            <v>1</v>
          </cell>
        </row>
      </sheetData>
      <sheetData sheetId="3091"/>
      <sheetData sheetId="3092" refreshError="1"/>
      <sheetData sheetId="3093" refreshError="1"/>
      <sheetData sheetId="3094" refreshError="1"/>
      <sheetData sheetId="3095">
        <row r="1">
          <cell r="J1">
            <v>1.7453292519943295E-2</v>
          </cell>
        </row>
      </sheetData>
      <sheetData sheetId="3096">
        <row r="1">
          <cell r="J1">
            <v>1.7453292519943295E-2</v>
          </cell>
        </row>
      </sheetData>
      <sheetData sheetId="3097" refreshError="1"/>
      <sheetData sheetId="3098" refreshError="1"/>
      <sheetData sheetId="3099" refreshError="1"/>
      <sheetData sheetId="3100">
        <row r="1">
          <cell r="J1">
            <v>1.7453292519943295E-2</v>
          </cell>
        </row>
      </sheetData>
      <sheetData sheetId="3101" refreshError="1"/>
      <sheetData sheetId="3102" refreshError="1"/>
      <sheetData sheetId="3103" refreshError="1"/>
      <sheetData sheetId="3104">
        <row r="1">
          <cell r="J1">
            <v>1.7453292519943295E-2</v>
          </cell>
        </row>
      </sheetData>
      <sheetData sheetId="3105">
        <row r="1">
          <cell r="J1">
            <v>1.7453292519943295E-2</v>
          </cell>
        </row>
      </sheetData>
      <sheetData sheetId="3106" refreshError="1"/>
      <sheetData sheetId="3107" refreshError="1"/>
      <sheetData sheetId="3108" refreshError="1"/>
      <sheetData sheetId="3109">
        <row r="1">
          <cell r="J1">
            <v>1.7453292519943295E-2</v>
          </cell>
        </row>
      </sheetData>
      <sheetData sheetId="3110">
        <row r="2">
          <cell r="B2">
            <v>1</v>
          </cell>
        </row>
      </sheetData>
      <sheetData sheetId="3111" refreshError="1"/>
      <sheetData sheetId="3112" refreshError="1"/>
      <sheetData sheetId="3113" refreshError="1"/>
      <sheetData sheetId="3114">
        <row r="2">
          <cell r="B2">
            <v>1</v>
          </cell>
        </row>
      </sheetData>
      <sheetData sheetId="3115">
        <row r="1">
          <cell r="J1">
            <v>1.7453292519943295E-2</v>
          </cell>
        </row>
      </sheetData>
      <sheetData sheetId="3116" refreshError="1"/>
      <sheetData sheetId="3117" refreshError="1"/>
      <sheetData sheetId="3118" refreshError="1"/>
      <sheetData sheetId="3119" refreshError="1"/>
      <sheetData sheetId="3120" refreshError="1"/>
      <sheetData sheetId="3121">
        <row r="2">
          <cell r="B2">
            <v>1</v>
          </cell>
        </row>
      </sheetData>
      <sheetData sheetId="3122">
        <row r="1">
          <cell r="J1">
            <v>1.7453292519943295E-2</v>
          </cell>
        </row>
      </sheetData>
      <sheetData sheetId="3123" refreshError="1"/>
      <sheetData sheetId="3124" refreshError="1"/>
      <sheetData sheetId="3125" refreshError="1"/>
      <sheetData sheetId="3126">
        <row r="1">
          <cell r="J1">
            <v>1.7453292519943295E-2</v>
          </cell>
        </row>
      </sheetData>
      <sheetData sheetId="3127">
        <row r="2">
          <cell r="B2">
            <v>1</v>
          </cell>
        </row>
      </sheetData>
      <sheetData sheetId="3128" refreshError="1"/>
      <sheetData sheetId="3129">
        <row r="1">
          <cell r="J1">
            <v>1.7453292519943295E-2</v>
          </cell>
        </row>
      </sheetData>
      <sheetData sheetId="3130">
        <row r="1">
          <cell r="J1">
            <v>1.7453292519943295E-2</v>
          </cell>
        </row>
      </sheetData>
      <sheetData sheetId="3131">
        <row r="1">
          <cell r="J1">
            <v>1.7453292519943295E-2</v>
          </cell>
        </row>
      </sheetData>
      <sheetData sheetId="3132">
        <row r="1">
          <cell r="J1">
            <v>1.7453292519943295E-2</v>
          </cell>
        </row>
      </sheetData>
      <sheetData sheetId="3133">
        <row r="1">
          <cell r="J1">
            <v>1.7453292519943295E-2</v>
          </cell>
        </row>
      </sheetData>
      <sheetData sheetId="3134">
        <row r="1">
          <cell r="J1">
            <v>1.7453292519943295E-2</v>
          </cell>
        </row>
      </sheetData>
      <sheetData sheetId="3135">
        <row r="1">
          <cell r="J1">
            <v>1.7453292519943295E-2</v>
          </cell>
        </row>
      </sheetData>
      <sheetData sheetId="3136">
        <row r="1">
          <cell r="J1">
            <v>1.7453292519943295E-2</v>
          </cell>
        </row>
      </sheetData>
      <sheetData sheetId="3137" refreshError="1"/>
      <sheetData sheetId="3138" refreshError="1"/>
      <sheetData sheetId="3139">
        <row r="1">
          <cell r="J1">
            <v>1.7453292519943295E-2</v>
          </cell>
        </row>
      </sheetData>
      <sheetData sheetId="3140" refreshError="1"/>
      <sheetData sheetId="3141" refreshError="1"/>
      <sheetData sheetId="3142">
        <row r="1">
          <cell r="J1">
            <v>1.7453292519943295E-2</v>
          </cell>
        </row>
      </sheetData>
      <sheetData sheetId="3143" refreshError="1"/>
      <sheetData sheetId="3144">
        <row r="1">
          <cell r="J1">
            <v>1.7453292519943295E-2</v>
          </cell>
        </row>
      </sheetData>
      <sheetData sheetId="3145">
        <row r="1">
          <cell r="J1">
            <v>1.7453292519943295E-2</v>
          </cell>
        </row>
      </sheetData>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ow r="1">
          <cell r="J1">
            <v>1.7453292519943295E-2</v>
          </cell>
        </row>
      </sheetData>
      <sheetData sheetId="3176">
        <row r="1">
          <cell r="J1">
            <v>1.7453292519943295E-2</v>
          </cell>
        </row>
      </sheetData>
      <sheetData sheetId="3177">
        <row r="1">
          <cell r="J1">
            <v>1.7453292519943295E-2</v>
          </cell>
        </row>
      </sheetData>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ow r="1">
          <cell r="J1">
            <v>1.7453292519943295E-2</v>
          </cell>
        </row>
      </sheetData>
      <sheetData sheetId="3212">
        <row r="1">
          <cell r="J1">
            <v>1.7453292519943295E-2</v>
          </cell>
        </row>
      </sheetData>
      <sheetData sheetId="3213">
        <row r="1">
          <cell r="J1">
            <v>1.7453292519943295E-2</v>
          </cell>
        </row>
      </sheetData>
      <sheetData sheetId="3214">
        <row r="1">
          <cell r="J1">
            <v>1.7453292519943295E-2</v>
          </cell>
        </row>
      </sheetData>
      <sheetData sheetId="3215">
        <row r="1">
          <cell r="J1">
            <v>1.7453292519943295E-2</v>
          </cell>
        </row>
      </sheetData>
      <sheetData sheetId="3216">
        <row r="1">
          <cell r="J1">
            <v>1.7453292519943295E-2</v>
          </cell>
        </row>
      </sheetData>
      <sheetData sheetId="3217">
        <row r="1">
          <cell r="J1">
            <v>1.7453292519943295E-2</v>
          </cell>
        </row>
      </sheetData>
      <sheetData sheetId="3218">
        <row r="1">
          <cell r="J1">
            <v>1.7453292519943295E-2</v>
          </cell>
        </row>
      </sheetData>
      <sheetData sheetId="3219">
        <row r="1">
          <cell r="J1">
            <v>1.7453292519943295E-2</v>
          </cell>
        </row>
      </sheetData>
      <sheetData sheetId="3220">
        <row r="1">
          <cell r="J1">
            <v>1.7453292519943295E-2</v>
          </cell>
        </row>
      </sheetData>
      <sheetData sheetId="3221">
        <row r="1">
          <cell r="J1">
            <v>1.7453292519943295E-2</v>
          </cell>
        </row>
      </sheetData>
      <sheetData sheetId="3222">
        <row r="1">
          <cell r="J1">
            <v>1.7453292519943295E-2</v>
          </cell>
        </row>
      </sheetData>
      <sheetData sheetId="3223">
        <row r="1">
          <cell r="J1">
            <v>1.7453292519943295E-2</v>
          </cell>
        </row>
      </sheetData>
      <sheetData sheetId="3224">
        <row r="1">
          <cell r="J1">
            <v>1.7453292519943295E-2</v>
          </cell>
        </row>
      </sheetData>
      <sheetData sheetId="3225">
        <row r="1">
          <cell r="J1">
            <v>1.7453292519943295E-2</v>
          </cell>
        </row>
      </sheetData>
      <sheetData sheetId="3226">
        <row r="1">
          <cell r="J1">
            <v>1.7453292519943295E-2</v>
          </cell>
        </row>
      </sheetData>
      <sheetData sheetId="3227">
        <row r="1">
          <cell r="J1">
            <v>1.7453292519943295E-2</v>
          </cell>
        </row>
      </sheetData>
      <sheetData sheetId="3228">
        <row r="1">
          <cell r="J1">
            <v>1.7453292519943295E-2</v>
          </cell>
        </row>
      </sheetData>
      <sheetData sheetId="3229">
        <row r="1">
          <cell r="J1">
            <v>1.7453292519943295E-2</v>
          </cell>
        </row>
      </sheetData>
      <sheetData sheetId="3230">
        <row r="1">
          <cell r="J1">
            <v>1.7453292519943295E-2</v>
          </cell>
        </row>
      </sheetData>
      <sheetData sheetId="3231">
        <row r="1">
          <cell r="J1">
            <v>1.7453292519943295E-2</v>
          </cell>
        </row>
      </sheetData>
      <sheetData sheetId="3232">
        <row r="1">
          <cell r="J1">
            <v>1.7453292519943295E-2</v>
          </cell>
        </row>
      </sheetData>
      <sheetData sheetId="3233">
        <row r="1">
          <cell r="J1">
            <v>1.7453292519943295E-2</v>
          </cell>
        </row>
      </sheetData>
      <sheetData sheetId="3234">
        <row r="1">
          <cell r="J1">
            <v>1.7453292519943295E-2</v>
          </cell>
        </row>
      </sheetData>
      <sheetData sheetId="3235">
        <row r="1">
          <cell r="J1">
            <v>1.7453292519943295E-2</v>
          </cell>
        </row>
      </sheetData>
      <sheetData sheetId="3236">
        <row r="1">
          <cell r="J1">
            <v>1.7453292519943295E-2</v>
          </cell>
        </row>
      </sheetData>
      <sheetData sheetId="3237">
        <row r="1">
          <cell r="J1">
            <v>1.7453292519943295E-2</v>
          </cell>
        </row>
      </sheetData>
      <sheetData sheetId="3238">
        <row r="1">
          <cell r="J1">
            <v>1.7453292519943295E-2</v>
          </cell>
        </row>
      </sheetData>
      <sheetData sheetId="3239">
        <row r="1">
          <cell r="J1">
            <v>1.7453292519943295E-2</v>
          </cell>
        </row>
      </sheetData>
      <sheetData sheetId="3240">
        <row r="1">
          <cell r="J1">
            <v>1.7453292519943295E-2</v>
          </cell>
        </row>
      </sheetData>
      <sheetData sheetId="3241">
        <row r="1">
          <cell r="J1">
            <v>1.7453292519943295E-2</v>
          </cell>
        </row>
      </sheetData>
      <sheetData sheetId="3242">
        <row r="1">
          <cell r="J1">
            <v>1.7453292519943295E-2</v>
          </cell>
        </row>
      </sheetData>
      <sheetData sheetId="3243">
        <row r="1">
          <cell r="J1">
            <v>1.7453292519943295E-2</v>
          </cell>
        </row>
      </sheetData>
      <sheetData sheetId="3244">
        <row r="1">
          <cell r="J1">
            <v>1.7453292519943295E-2</v>
          </cell>
        </row>
      </sheetData>
      <sheetData sheetId="3245">
        <row r="1">
          <cell r="J1">
            <v>1.7453292519943295E-2</v>
          </cell>
        </row>
      </sheetData>
      <sheetData sheetId="3246">
        <row r="1">
          <cell r="J1">
            <v>1.7453292519943295E-2</v>
          </cell>
        </row>
      </sheetData>
      <sheetData sheetId="3247">
        <row r="1">
          <cell r="J1">
            <v>1.7453292519943295E-2</v>
          </cell>
        </row>
      </sheetData>
      <sheetData sheetId="3248">
        <row r="1">
          <cell r="J1">
            <v>1.7453292519943295E-2</v>
          </cell>
        </row>
      </sheetData>
      <sheetData sheetId="3249">
        <row r="1">
          <cell r="J1">
            <v>1.7453292519943295E-2</v>
          </cell>
        </row>
      </sheetData>
      <sheetData sheetId="3250">
        <row r="1">
          <cell r="J1">
            <v>1.7453292519943295E-2</v>
          </cell>
        </row>
      </sheetData>
      <sheetData sheetId="3251">
        <row r="1">
          <cell r="J1">
            <v>1.7453292519943295E-2</v>
          </cell>
        </row>
      </sheetData>
      <sheetData sheetId="3252">
        <row r="1">
          <cell r="J1">
            <v>1.7453292519943295E-2</v>
          </cell>
        </row>
      </sheetData>
      <sheetData sheetId="3253">
        <row r="1">
          <cell r="J1">
            <v>1.7453292519943295E-2</v>
          </cell>
        </row>
      </sheetData>
      <sheetData sheetId="3254">
        <row r="1">
          <cell r="J1">
            <v>1.7453292519943295E-2</v>
          </cell>
        </row>
      </sheetData>
      <sheetData sheetId="3255">
        <row r="1">
          <cell r="J1">
            <v>1.7453292519943295E-2</v>
          </cell>
        </row>
      </sheetData>
      <sheetData sheetId="3256">
        <row r="1">
          <cell r="J1">
            <v>1.7453292519943295E-2</v>
          </cell>
        </row>
      </sheetData>
      <sheetData sheetId="3257">
        <row r="1">
          <cell r="J1">
            <v>1.7453292519943295E-2</v>
          </cell>
        </row>
      </sheetData>
      <sheetData sheetId="3258">
        <row r="1">
          <cell r="J1">
            <v>1.7453292519943295E-2</v>
          </cell>
        </row>
      </sheetData>
      <sheetData sheetId="3259">
        <row r="1">
          <cell r="J1">
            <v>1.7453292519943295E-2</v>
          </cell>
        </row>
      </sheetData>
      <sheetData sheetId="3260">
        <row r="1">
          <cell r="J1">
            <v>1.7453292519943295E-2</v>
          </cell>
        </row>
      </sheetData>
      <sheetData sheetId="3261">
        <row r="1">
          <cell r="J1">
            <v>1.7453292519943295E-2</v>
          </cell>
        </row>
      </sheetData>
      <sheetData sheetId="3262" refreshError="1"/>
      <sheetData sheetId="3263">
        <row r="1">
          <cell r="J1">
            <v>1.7453292519943295E-2</v>
          </cell>
        </row>
      </sheetData>
      <sheetData sheetId="3264" refreshError="1"/>
      <sheetData sheetId="3265">
        <row r="1">
          <cell r="J1">
            <v>1.7453292519943295E-2</v>
          </cell>
        </row>
      </sheetData>
      <sheetData sheetId="3266">
        <row r="1">
          <cell r="J1">
            <v>1.7453292519943295E-2</v>
          </cell>
        </row>
      </sheetData>
      <sheetData sheetId="3267">
        <row r="1">
          <cell r="J1">
            <v>1.7453292519943295E-2</v>
          </cell>
        </row>
      </sheetData>
      <sheetData sheetId="3268" refreshError="1"/>
      <sheetData sheetId="3269" refreshError="1"/>
      <sheetData sheetId="3270">
        <row r="1">
          <cell r="J1">
            <v>1.7453292519943295E-2</v>
          </cell>
        </row>
      </sheetData>
      <sheetData sheetId="3271">
        <row r="1">
          <cell r="J1">
            <v>1.7453292519943295E-2</v>
          </cell>
        </row>
      </sheetData>
      <sheetData sheetId="3272">
        <row r="1">
          <cell r="J1">
            <v>1.7453292519943295E-2</v>
          </cell>
        </row>
      </sheetData>
      <sheetData sheetId="3273">
        <row r="1">
          <cell r="J1">
            <v>1.7453292519943295E-2</v>
          </cell>
        </row>
      </sheetData>
      <sheetData sheetId="3274" refreshError="1"/>
      <sheetData sheetId="3275">
        <row r="1">
          <cell r="J1">
            <v>1.7453292519943295E-2</v>
          </cell>
        </row>
      </sheetData>
      <sheetData sheetId="3276">
        <row r="1">
          <cell r="J1">
            <v>1.7453292519943295E-2</v>
          </cell>
        </row>
      </sheetData>
      <sheetData sheetId="3277" refreshError="1"/>
      <sheetData sheetId="3278" refreshError="1"/>
      <sheetData sheetId="3279" refreshError="1"/>
      <sheetData sheetId="3280" refreshError="1"/>
      <sheetData sheetId="3281">
        <row r="1">
          <cell r="J1">
            <v>1.7453292519943295E-2</v>
          </cell>
        </row>
      </sheetData>
      <sheetData sheetId="3282">
        <row r="1">
          <cell r="J1">
            <v>1.7453292519943295E-2</v>
          </cell>
        </row>
      </sheetData>
      <sheetData sheetId="3283" refreshError="1"/>
      <sheetData sheetId="3284" refreshError="1"/>
      <sheetData sheetId="3285">
        <row r="1">
          <cell r="J1">
            <v>1.7453292519943295E-2</v>
          </cell>
        </row>
      </sheetData>
      <sheetData sheetId="3286" refreshError="1"/>
      <sheetData sheetId="3287" refreshError="1"/>
      <sheetData sheetId="3288">
        <row r="1">
          <cell r="J1">
            <v>1.7453292519943295E-2</v>
          </cell>
        </row>
      </sheetData>
      <sheetData sheetId="3289">
        <row r="1">
          <cell r="J1">
            <v>1.7453292519943295E-2</v>
          </cell>
        </row>
      </sheetData>
      <sheetData sheetId="3290" refreshError="1"/>
      <sheetData sheetId="3291" refreshError="1"/>
      <sheetData sheetId="3292">
        <row r="1">
          <cell r="J1">
            <v>1.7453292519943295E-2</v>
          </cell>
        </row>
      </sheetData>
      <sheetData sheetId="3293" refreshError="1"/>
      <sheetData sheetId="3294">
        <row r="1">
          <cell r="J1">
            <v>1.7453292519943295E-2</v>
          </cell>
        </row>
      </sheetData>
      <sheetData sheetId="3295" refreshError="1"/>
      <sheetData sheetId="3296">
        <row r="1">
          <cell r="J1">
            <v>1.7453292519943295E-2</v>
          </cell>
        </row>
      </sheetData>
      <sheetData sheetId="3297" refreshError="1"/>
      <sheetData sheetId="3298">
        <row r="1">
          <cell r="J1">
            <v>1.7453292519943295E-2</v>
          </cell>
        </row>
      </sheetData>
      <sheetData sheetId="3299" refreshError="1"/>
      <sheetData sheetId="3300" refreshError="1"/>
      <sheetData sheetId="3301" refreshError="1"/>
      <sheetData sheetId="3302">
        <row r="1">
          <cell r="J1">
            <v>1.7453292519943295E-2</v>
          </cell>
        </row>
      </sheetData>
      <sheetData sheetId="3303">
        <row r="1">
          <cell r="J1">
            <v>1.7453292519943295E-2</v>
          </cell>
        </row>
      </sheetData>
      <sheetData sheetId="3304" refreshError="1"/>
      <sheetData sheetId="3305" refreshError="1"/>
      <sheetData sheetId="3306" refreshError="1"/>
      <sheetData sheetId="3307" refreshError="1"/>
      <sheetData sheetId="3308" refreshError="1"/>
      <sheetData sheetId="3309" refreshError="1"/>
      <sheetData sheetId="3310" refreshError="1"/>
      <sheetData sheetId="3311">
        <row r="1">
          <cell r="J1">
            <v>1.7453292519943295E-2</v>
          </cell>
        </row>
      </sheetData>
      <sheetData sheetId="3312" refreshError="1"/>
      <sheetData sheetId="3313" refreshError="1"/>
      <sheetData sheetId="3314" refreshError="1"/>
      <sheetData sheetId="3315">
        <row r="1">
          <cell r="J1">
            <v>1.7453292519943295E-2</v>
          </cell>
        </row>
      </sheetData>
      <sheetData sheetId="3316">
        <row r="1">
          <cell r="J1">
            <v>1.7453292519943295E-2</v>
          </cell>
        </row>
      </sheetData>
      <sheetData sheetId="3317">
        <row r="1">
          <cell r="J1">
            <v>1.7453292519943295E-2</v>
          </cell>
        </row>
      </sheetData>
      <sheetData sheetId="3318">
        <row r="1">
          <cell r="J1">
            <v>1.7453292519943295E-2</v>
          </cell>
        </row>
      </sheetData>
      <sheetData sheetId="3319">
        <row r="1">
          <cell r="J1">
            <v>1.7453292519943295E-2</v>
          </cell>
        </row>
      </sheetData>
      <sheetData sheetId="3320" refreshError="1"/>
      <sheetData sheetId="3321">
        <row r="1">
          <cell r="J1">
            <v>1.7453292519943295E-2</v>
          </cell>
        </row>
      </sheetData>
      <sheetData sheetId="3322" refreshError="1"/>
      <sheetData sheetId="3323" refreshError="1"/>
      <sheetData sheetId="3324" refreshError="1"/>
      <sheetData sheetId="3325" refreshError="1"/>
      <sheetData sheetId="3326">
        <row r="1">
          <cell r="J1">
            <v>1.7453292519943295E-2</v>
          </cell>
        </row>
      </sheetData>
      <sheetData sheetId="3327" refreshError="1"/>
      <sheetData sheetId="3328" refreshError="1"/>
      <sheetData sheetId="3329" refreshError="1"/>
      <sheetData sheetId="3330" refreshError="1"/>
      <sheetData sheetId="3331">
        <row r="1">
          <cell r="J1">
            <v>1.7453292519943295E-2</v>
          </cell>
        </row>
      </sheetData>
      <sheetData sheetId="3332">
        <row r="1">
          <cell r="J1">
            <v>1.7453292519943295E-2</v>
          </cell>
        </row>
      </sheetData>
      <sheetData sheetId="3333" refreshError="1"/>
      <sheetData sheetId="3334" refreshError="1"/>
      <sheetData sheetId="3335">
        <row r="1">
          <cell r="J1">
            <v>1.7453292519943295E-2</v>
          </cell>
        </row>
      </sheetData>
      <sheetData sheetId="3336">
        <row r="1">
          <cell r="J1">
            <v>1.7453292519943295E-2</v>
          </cell>
        </row>
      </sheetData>
      <sheetData sheetId="3337" refreshError="1"/>
      <sheetData sheetId="3338" refreshError="1"/>
      <sheetData sheetId="3339" refreshError="1"/>
      <sheetData sheetId="3340">
        <row r="1">
          <cell r="J1">
            <v>1.7453292519943295E-2</v>
          </cell>
        </row>
      </sheetData>
      <sheetData sheetId="3341" refreshError="1"/>
      <sheetData sheetId="3342" refreshError="1"/>
      <sheetData sheetId="3343" refreshError="1"/>
      <sheetData sheetId="3344" refreshError="1"/>
      <sheetData sheetId="3345">
        <row r="1">
          <cell r="J1">
            <v>1.7453292519943295E-2</v>
          </cell>
        </row>
      </sheetData>
      <sheetData sheetId="3346">
        <row r="1">
          <cell r="J1">
            <v>1.7453292519943295E-2</v>
          </cell>
        </row>
      </sheetData>
      <sheetData sheetId="3347" refreshError="1"/>
      <sheetData sheetId="3348" refreshError="1"/>
      <sheetData sheetId="3349" refreshError="1"/>
      <sheetData sheetId="3350" refreshError="1"/>
      <sheetData sheetId="3351" refreshError="1"/>
      <sheetData sheetId="3352" refreshError="1"/>
      <sheetData sheetId="3353">
        <row r="1">
          <cell r="J1">
            <v>1.7453292519943295E-2</v>
          </cell>
        </row>
      </sheetData>
      <sheetData sheetId="3354">
        <row r="1">
          <cell r="J1">
            <v>1.7453292519943295E-2</v>
          </cell>
        </row>
      </sheetData>
      <sheetData sheetId="3355" refreshError="1"/>
      <sheetData sheetId="3356" refreshError="1"/>
      <sheetData sheetId="3357" refreshError="1"/>
      <sheetData sheetId="3358" refreshError="1"/>
      <sheetData sheetId="3359">
        <row r="1">
          <cell r="J1">
            <v>1.7453292519943295E-2</v>
          </cell>
        </row>
      </sheetData>
      <sheetData sheetId="3360">
        <row r="1">
          <cell r="J1">
            <v>1.7453292519943295E-2</v>
          </cell>
        </row>
      </sheetData>
      <sheetData sheetId="3361" refreshError="1"/>
      <sheetData sheetId="3362" refreshError="1"/>
      <sheetData sheetId="3363" refreshError="1"/>
      <sheetData sheetId="3364" refreshError="1"/>
      <sheetData sheetId="3365" refreshError="1"/>
      <sheetData sheetId="3366" refreshError="1"/>
      <sheetData sheetId="3367" refreshError="1"/>
      <sheetData sheetId="3368">
        <row r="1">
          <cell r="J1">
            <v>1.7453292519943295E-2</v>
          </cell>
        </row>
      </sheetData>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ow r="1">
          <cell r="J1">
            <v>1.7453292519943295E-2</v>
          </cell>
        </row>
      </sheetData>
      <sheetData sheetId="3378">
        <row r="1">
          <cell r="J1">
            <v>1.7453292519943295E-2</v>
          </cell>
        </row>
      </sheetData>
      <sheetData sheetId="3379" refreshError="1"/>
      <sheetData sheetId="3380" refreshError="1"/>
      <sheetData sheetId="3381" refreshError="1"/>
      <sheetData sheetId="3382" refreshError="1"/>
      <sheetData sheetId="3383" refreshError="1"/>
      <sheetData sheetId="3384">
        <row r="1">
          <cell r="J1">
            <v>1.7453292519943295E-2</v>
          </cell>
        </row>
      </sheetData>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ow r="1">
          <cell r="J1">
            <v>1.7453292519943295E-2</v>
          </cell>
        </row>
      </sheetData>
      <sheetData sheetId="3396" refreshError="1"/>
      <sheetData sheetId="3397">
        <row r="1">
          <cell r="J1">
            <v>1.7453292519943295E-2</v>
          </cell>
        </row>
      </sheetData>
      <sheetData sheetId="3398" refreshError="1"/>
      <sheetData sheetId="3399">
        <row r="1">
          <cell r="J1">
            <v>1.7453292519943295E-2</v>
          </cell>
        </row>
      </sheetData>
      <sheetData sheetId="3400" refreshError="1"/>
      <sheetData sheetId="3401" refreshError="1"/>
      <sheetData sheetId="3402" refreshError="1"/>
      <sheetData sheetId="3403">
        <row r="1">
          <cell r="J1">
            <v>1.7453292519943295E-2</v>
          </cell>
        </row>
      </sheetData>
      <sheetData sheetId="3404">
        <row r="1">
          <cell r="J1">
            <v>1.7453292519943295E-2</v>
          </cell>
        </row>
      </sheetData>
      <sheetData sheetId="3405" refreshError="1"/>
      <sheetData sheetId="3406" refreshError="1"/>
      <sheetData sheetId="3407" refreshError="1"/>
      <sheetData sheetId="3408" refreshError="1"/>
      <sheetData sheetId="3409" refreshError="1"/>
      <sheetData sheetId="3410">
        <row r="1">
          <cell r="J1">
            <v>1.7453292519943295E-2</v>
          </cell>
        </row>
      </sheetData>
      <sheetData sheetId="3411" refreshError="1"/>
      <sheetData sheetId="3412">
        <row r="1">
          <cell r="J1">
            <v>1.7453292519943295E-2</v>
          </cell>
        </row>
      </sheetData>
      <sheetData sheetId="3413" refreshError="1"/>
      <sheetData sheetId="3414">
        <row r="1">
          <cell r="J1">
            <v>1.7453292519943295E-2</v>
          </cell>
        </row>
      </sheetData>
      <sheetData sheetId="3415" refreshError="1"/>
      <sheetData sheetId="3416">
        <row r="1">
          <cell r="J1">
            <v>1.7453292519943295E-2</v>
          </cell>
        </row>
      </sheetData>
      <sheetData sheetId="3417" refreshError="1"/>
      <sheetData sheetId="3418" refreshError="1"/>
      <sheetData sheetId="3419" refreshError="1"/>
      <sheetData sheetId="3420">
        <row r="1">
          <cell r="J1">
            <v>1.7453292519943295E-2</v>
          </cell>
        </row>
      </sheetData>
      <sheetData sheetId="3421" refreshError="1"/>
      <sheetData sheetId="3422" refreshError="1"/>
      <sheetData sheetId="3423">
        <row r="1">
          <cell r="J1">
            <v>1.7453292519943295E-2</v>
          </cell>
        </row>
      </sheetData>
      <sheetData sheetId="3424" refreshError="1"/>
      <sheetData sheetId="3425">
        <row r="1">
          <cell r="J1">
            <v>1.7453292519943295E-2</v>
          </cell>
        </row>
      </sheetData>
      <sheetData sheetId="3426" refreshError="1"/>
      <sheetData sheetId="3427" refreshError="1"/>
      <sheetData sheetId="3428" refreshError="1"/>
      <sheetData sheetId="3429" refreshError="1"/>
      <sheetData sheetId="3430">
        <row r="1">
          <cell r="J1">
            <v>1.7453292519943295E-2</v>
          </cell>
        </row>
      </sheetData>
      <sheetData sheetId="3431" refreshError="1"/>
      <sheetData sheetId="3432" refreshError="1"/>
      <sheetData sheetId="3433" refreshError="1"/>
      <sheetData sheetId="3434"/>
      <sheetData sheetId="3435" refreshError="1"/>
      <sheetData sheetId="3436" refreshError="1"/>
      <sheetData sheetId="3437" refreshError="1"/>
      <sheetData sheetId="3438" refreshError="1"/>
      <sheetData sheetId="3439" refreshError="1"/>
      <sheetData sheetId="3440">
        <row r="1">
          <cell r="J1">
            <v>1.7453292519943295E-2</v>
          </cell>
        </row>
      </sheetData>
      <sheetData sheetId="3441"/>
      <sheetData sheetId="3442" refreshError="1"/>
      <sheetData sheetId="3443" refreshError="1"/>
      <sheetData sheetId="3444" refreshError="1"/>
      <sheetData sheetId="3445" refreshError="1"/>
      <sheetData sheetId="3446">
        <row r="1">
          <cell r="J1">
            <v>1.7453292519943295E-2</v>
          </cell>
        </row>
      </sheetData>
      <sheetData sheetId="3447" refreshError="1"/>
      <sheetData sheetId="3448" refreshError="1"/>
      <sheetData sheetId="3449" refreshError="1"/>
      <sheetData sheetId="3450" refreshError="1"/>
      <sheetData sheetId="3451" refreshError="1"/>
      <sheetData sheetId="3452" refreshError="1"/>
      <sheetData sheetId="3453" refreshError="1"/>
      <sheetData sheetId="3454">
        <row r="1">
          <cell r="J1">
            <v>1.7453292519943295E-2</v>
          </cell>
        </row>
      </sheetData>
      <sheetData sheetId="3455" refreshError="1"/>
      <sheetData sheetId="3456" refreshError="1"/>
      <sheetData sheetId="3457" refreshError="1"/>
      <sheetData sheetId="3458" refreshError="1"/>
      <sheetData sheetId="3459" refreshError="1"/>
      <sheetData sheetId="3460" refreshError="1"/>
      <sheetData sheetId="3461" refreshError="1"/>
      <sheetData sheetId="3462">
        <row r="1">
          <cell r="J1">
            <v>1.7453292519943295E-2</v>
          </cell>
        </row>
      </sheetData>
      <sheetData sheetId="3463" refreshError="1"/>
      <sheetData sheetId="3464" refreshError="1"/>
      <sheetData sheetId="3465" refreshError="1"/>
      <sheetData sheetId="3466" refreshError="1"/>
      <sheetData sheetId="3467">
        <row r="1">
          <cell r="J1">
            <v>1.7453292519943295E-2</v>
          </cell>
        </row>
      </sheetData>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ow r="1">
          <cell r="J1">
            <v>1.7453292519943295E-2</v>
          </cell>
        </row>
      </sheetData>
      <sheetData sheetId="3477" refreshError="1"/>
      <sheetData sheetId="3478" refreshError="1"/>
      <sheetData sheetId="3479">
        <row r="1">
          <cell r="J1">
            <v>1.7453292519943295E-2</v>
          </cell>
        </row>
      </sheetData>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ow r="1">
          <cell r="J1">
            <v>1.7453292519943295E-2</v>
          </cell>
        </row>
      </sheetData>
      <sheetData sheetId="3489" refreshError="1"/>
      <sheetData sheetId="3490" refreshError="1"/>
      <sheetData sheetId="3491">
        <row r="1">
          <cell r="J1">
            <v>1.7453292519943295E-2</v>
          </cell>
        </row>
      </sheetData>
      <sheetData sheetId="3492">
        <row r="1">
          <cell r="J1">
            <v>1.7453292519943295E-2</v>
          </cell>
        </row>
      </sheetData>
      <sheetData sheetId="3493" refreshError="1"/>
      <sheetData sheetId="3494" refreshError="1"/>
      <sheetData sheetId="3495" refreshError="1"/>
      <sheetData sheetId="3496">
        <row r="1">
          <cell r="J1">
            <v>1.7453292519943295E-2</v>
          </cell>
        </row>
      </sheetData>
      <sheetData sheetId="3497">
        <row r="1">
          <cell r="J1">
            <v>1.7453292519943295E-2</v>
          </cell>
        </row>
      </sheetData>
      <sheetData sheetId="3498" refreshError="1"/>
      <sheetData sheetId="3499">
        <row r="1">
          <cell r="J1">
            <v>1.7453292519943295E-2</v>
          </cell>
        </row>
      </sheetData>
      <sheetData sheetId="3500" refreshError="1"/>
      <sheetData sheetId="3501" refreshError="1"/>
      <sheetData sheetId="3502">
        <row r="1">
          <cell r="J1">
            <v>1.7453292519943295E-2</v>
          </cell>
        </row>
      </sheetData>
      <sheetData sheetId="3503" refreshError="1"/>
      <sheetData sheetId="3504" refreshError="1"/>
      <sheetData sheetId="3505" refreshError="1"/>
      <sheetData sheetId="3506" refreshError="1"/>
      <sheetData sheetId="3507" refreshError="1"/>
      <sheetData sheetId="3508" refreshError="1"/>
      <sheetData sheetId="3509">
        <row r="1">
          <cell r="J1">
            <v>1.7453292519943295E-2</v>
          </cell>
        </row>
      </sheetData>
      <sheetData sheetId="3510">
        <row r="1">
          <cell r="J1">
            <v>1.7453292519943295E-2</v>
          </cell>
        </row>
      </sheetData>
      <sheetData sheetId="3511" refreshError="1"/>
      <sheetData sheetId="3512" refreshError="1"/>
      <sheetData sheetId="3513">
        <row r="1">
          <cell r="J1">
            <v>1.7453292519943295E-2</v>
          </cell>
        </row>
      </sheetData>
      <sheetData sheetId="3514" refreshError="1"/>
      <sheetData sheetId="3515" refreshError="1"/>
      <sheetData sheetId="3516">
        <row r="1">
          <cell r="J1">
            <v>1.7453292519943295E-2</v>
          </cell>
        </row>
      </sheetData>
      <sheetData sheetId="3517">
        <row r="1">
          <cell r="J1">
            <v>1.7453292519943295E-2</v>
          </cell>
        </row>
      </sheetData>
      <sheetData sheetId="3518" refreshError="1"/>
      <sheetData sheetId="3519" refreshError="1"/>
      <sheetData sheetId="3520" refreshError="1"/>
      <sheetData sheetId="3521">
        <row r="1">
          <cell r="J1">
            <v>1.7453292519943295E-2</v>
          </cell>
        </row>
      </sheetData>
      <sheetData sheetId="3522" refreshError="1"/>
      <sheetData sheetId="3523" refreshError="1"/>
      <sheetData sheetId="3524">
        <row r="1">
          <cell r="J1">
            <v>1.7453292519943295E-2</v>
          </cell>
        </row>
      </sheetData>
      <sheetData sheetId="3525" refreshError="1"/>
      <sheetData sheetId="3526" refreshError="1"/>
      <sheetData sheetId="3527" refreshError="1"/>
      <sheetData sheetId="3528" refreshError="1"/>
      <sheetData sheetId="3529" refreshError="1"/>
      <sheetData sheetId="3530" refreshError="1"/>
      <sheetData sheetId="3531">
        <row r="1">
          <cell r="J1">
            <v>1.7453292519943295E-2</v>
          </cell>
        </row>
      </sheetData>
      <sheetData sheetId="3532" refreshError="1"/>
      <sheetData sheetId="3533" refreshError="1"/>
      <sheetData sheetId="3534" refreshError="1"/>
      <sheetData sheetId="3535">
        <row r="1">
          <cell r="J1">
            <v>1.7453292519943295E-2</v>
          </cell>
        </row>
      </sheetData>
      <sheetData sheetId="3536">
        <row r="1">
          <cell r="J1">
            <v>1.7453292519943295E-2</v>
          </cell>
        </row>
      </sheetData>
      <sheetData sheetId="3537" refreshError="1"/>
      <sheetData sheetId="3538" refreshError="1"/>
      <sheetData sheetId="3539" refreshError="1"/>
      <sheetData sheetId="3540">
        <row r="1">
          <cell r="J1">
            <v>1.7453292519943295E-2</v>
          </cell>
        </row>
      </sheetData>
      <sheetData sheetId="3541" refreshError="1"/>
      <sheetData sheetId="3542" refreshError="1"/>
      <sheetData sheetId="3543" refreshError="1"/>
      <sheetData sheetId="3544" refreshError="1"/>
      <sheetData sheetId="3545" refreshError="1"/>
      <sheetData sheetId="3546">
        <row r="1">
          <cell r="J1">
            <v>1.7453292519943295E-2</v>
          </cell>
        </row>
      </sheetData>
      <sheetData sheetId="3547" refreshError="1"/>
      <sheetData sheetId="3548" refreshError="1"/>
      <sheetData sheetId="3549" refreshError="1"/>
      <sheetData sheetId="3550">
        <row r="1">
          <cell r="J1">
            <v>1.7453292519943295E-2</v>
          </cell>
        </row>
      </sheetData>
      <sheetData sheetId="3551" refreshError="1"/>
      <sheetData sheetId="3552">
        <row r="1">
          <cell r="J1">
            <v>1.7453292519943295E-2</v>
          </cell>
        </row>
      </sheetData>
      <sheetData sheetId="3553" refreshError="1"/>
      <sheetData sheetId="3554" refreshError="1"/>
      <sheetData sheetId="3555" refreshError="1"/>
      <sheetData sheetId="3556" refreshError="1"/>
      <sheetData sheetId="3557">
        <row r="1">
          <cell r="J1">
            <v>1.7453292519943295E-2</v>
          </cell>
        </row>
      </sheetData>
      <sheetData sheetId="3558">
        <row r="1">
          <cell r="J1">
            <v>1.7453292519943295E-2</v>
          </cell>
        </row>
      </sheetData>
      <sheetData sheetId="3559" refreshError="1"/>
      <sheetData sheetId="3560" refreshError="1"/>
      <sheetData sheetId="3561" refreshError="1"/>
      <sheetData sheetId="3562" refreshError="1"/>
      <sheetData sheetId="3563" refreshError="1"/>
      <sheetData sheetId="3564">
        <row r="1">
          <cell r="J1">
            <v>1.7453292519943295E-2</v>
          </cell>
        </row>
      </sheetData>
      <sheetData sheetId="3565">
        <row r="1">
          <cell r="J1">
            <v>1.7453292519943295E-2</v>
          </cell>
        </row>
      </sheetData>
      <sheetData sheetId="3566" refreshError="1"/>
      <sheetData sheetId="3567" refreshError="1"/>
      <sheetData sheetId="3568" refreshError="1"/>
      <sheetData sheetId="3569" refreshError="1"/>
      <sheetData sheetId="3570" refreshError="1"/>
      <sheetData sheetId="3571">
        <row r="1">
          <cell r="J1">
            <v>1.7453292519943295E-2</v>
          </cell>
        </row>
      </sheetData>
      <sheetData sheetId="3572" refreshError="1"/>
      <sheetData sheetId="3573" refreshError="1"/>
      <sheetData sheetId="3574">
        <row r="1">
          <cell r="J1">
            <v>1.7453292519943295E-2</v>
          </cell>
        </row>
      </sheetData>
      <sheetData sheetId="3575" refreshError="1"/>
      <sheetData sheetId="3576" refreshError="1"/>
      <sheetData sheetId="3577" refreshError="1"/>
      <sheetData sheetId="3578" refreshError="1"/>
      <sheetData sheetId="3579" refreshError="1"/>
      <sheetData sheetId="3580">
        <row r="1">
          <cell r="J1">
            <v>1.7453292519943295E-2</v>
          </cell>
        </row>
      </sheetData>
      <sheetData sheetId="3581" refreshError="1"/>
      <sheetData sheetId="3582" refreshError="1"/>
      <sheetData sheetId="3583" refreshError="1"/>
      <sheetData sheetId="3584" refreshError="1"/>
      <sheetData sheetId="3585" refreshError="1"/>
      <sheetData sheetId="3586" refreshError="1"/>
      <sheetData sheetId="3587" refreshError="1"/>
      <sheetData sheetId="3588">
        <row r="1">
          <cell r="J1">
            <v>1.7453292519943295E-2</v>
          </cell>
        </row>
      </sheetData>
      <sheetData sheetId="3589" refreshError="1"/>
      <sheetData sheetId="3590" refreshError="1"/>
      <sheetData sheetId="3591" refreshError="1"/>
      <sheetData sheetId="3592">
        <row r="1">
          <cell r="J1">
            <v>1.7453292519943295E-2</v>
          </cell>
        </row>
      </sheetData>
      <sheetData sheetId="3593" refreshError="1"/>
      <sheetData sheetId="3594" refreshError="1"/>
      <sheetData sheetId="3595">
        <row r="1">
          <cell r="J1">
            <v>1.7453292519943295E-2</v>
          </cell>
        </row>
      </sheetData>
      <sheetData sheetId="3596" refreshError="1"/>
      <sheetData sheetId="3597">
        <row r="1">
          <cell r="J1">
            <v>1.7453292519943295E-2</v>
          </cell>
        </row>
      </sheetData>
      <sheetData sheetId="3598" refreshError="1"/>
      <sheetData sheetId="3599" refreshError="1"/>
      <sheetData sheetId="3600" refreshError="1"/>
      <sheetData sheetId="3601" refreshError="1"/>
      <sheetData sheetId="3602">
        <row r="1">
          <cell r="J1">
            <v>1.7453292519943295E-2</v>
          </cell>
        </row>
      </sheetData>
      <sheetData sheetId="3603">
        <row r="1">
          <cell r="J1">
            <v>1.7453292519943295E-2</v>
          </cell>
        </row>
      </sheetData>
      <sheetData sheetId="3604" refreshError="1"/>
      <sheetData sheetId="3605" refreshError="1"/>
      <sheetData sheetId="3606" refreshError="1"/>
      <sheetData sheetId="3607" refreshError="1"/>
      <sheetData sheetId="3608">
        <row r="1">
          <cell r="J1">
            <v>1.7453292519943295E-2</v>
          </cell>
        </row>
      </sheetData>
      <sheetData sheetId="3609" refreshError="1"/>
      <sheetData sheetId="3610" refreshError="1"/>
      <sheetData sheetId="3611" refreshError="1"/>
      <sheetData sheetId="3612" refreshError="1"/>
      <sheetData sheetId="3613" refreshError="1"/>
      <sheetData sheetId="3614" refreshError="1"/>
      <sheetData sheetId="3615" refreshError="1"/>
      <sheetData sheetId="3616">
        <row r="1">
          <cell r="J1">
            <v>1.7453292519943295E-2</v>
          </cell>
        </row>
      </sheetData>
      <sheetData sheetId="3617" refreshError="1"/>
      <sheetData sheetId="3618" refreshError="1"/>
      <sheetData sheetId="3619">
        <row r="1">
          <cell r="J1">
            <v>1.7453292519943295E-2</v>
          </cell>
        </row>
      </sheetData>
      <sheetData sheetId="3620">
        <row r="1">
          <cell r="J1">
            <v>1.7453292519943295E-2</v>
          </cell>
        </row>
      </sheetData>
      <sheetData sheetId="3621">
        <row r="1">
          <cell r="J1">
            <v>1.7453292519943295E-2</v>
          </cell>
        </row>
      </sheetData>
      <sheetData sheetId="3622" refreshError="1"/>
      <sheetData sheetId="3623" refreshError="1"/>
      <sheetData sheetId="3624" refreshError="1"/>
      <sheetData sheetId="3625">
        <row r="1">
          <cell r="J1">
            <v>1.7453292519943295E-2</v>
          </cell>
        </row>
      </sheetData>
      <sheetData sheetId="3626">
        <row r="1">
          <cell r="J1">
            <v>1.7453292519943295E-2</v>
          </cell>
        </row>
      </sheetData>
      <sheetData sheetId="3627">
        <row r="1">
          <cell r="J1">
            <v>1.7453292519943295E-2</v>
          </cell>
        </row>
      </sheetData>
      <sheetData sheetId="3628">
        <row r="1">
          <cell r="J1">
            <v>1.7453292519943295E-2</v>
          </cell>
        </row>
      </sheetData>
      <sheetData sheetId="3629" refreshError="1"/>
      <sheetData sheetId="3630" refreshError="1"/>
      <sheetData sheetId="3631" refreshError="1"/>
      <sheetData sheetId="3632" refreshError="1"/>
      <sheetData sheetId="3633" refreshError="1"/>
      <sheetData sheetId="3634">
        <row r="1">
          <cell r="J1">
            <v>1.7453292519943295E-2</v>
          </cell>
        </row>
      </sheetData>
      <sheetData sheetId="3635">
        <row r="1">
          <cell r="J1">
            <v>1.7453292519943295E-2</v>
          </cell>
        </row>
      </sheetData>
      <sheetData sheetId="3636">
        <row r="1">
          <cell r="J1">
            <v>1.7453292519943295E-2</v>
          </cell>
        </row>
      </sheetData>
      <sheetData sheetId="3637">
        <row r="1">
          <cell r="J1">
            <v>1.7453292519943295E-2</v>
          </cell>
        </row>
      </sheetData>
      <sheetData sheetId="3638">
        <row r="1">
          <cell r="J1">
            <v>1.7453292519943295E-2</v>
          </cell>
        </row>
      </sheetData>
      <sheetData sheetId="3639">
        <row r="1">
          <cell r="J1">
            <v>1.7453292519943295E-2</v>
          </cell>
        </row>
      </sheetData>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ow r="1">
          <cell r="J1">
            <v>1.7453292519943295E-2</v>
          </cell>
        </row>
      </sheetData>
      <sheetData sheetId="3694">
        <row r="1">
          <cell r="J1">
            <v>1.7453292519943295E-2</v>
          </cell>
        </row>
      </sheetData>
      <sheetData sheetId="3695">
        <row r="1">
          <cell r="J1">
            <v>1.7453292519943295E-2</v>
          </cell>
        </row>
      </sheetData>
      <sheetData sheetId="3696" refreshError="1"/>
      <sheetData sheetId="3697" refreshError="1"/>
      <sheetData sheetId="3698" refreshError="1"/>
      <sheetData sheetId="3699" refreshError="1"/>
      <sheetData sheetId="3700">
        <row r="1">
          <cell r="J1">
            <v>1.7453292519943295E-2</v>
          </cell>
        </row>
      </sheetData>
      <sheetData sheetId="3701">
        <row r="1">
          <cell r="J1">
            <v>1.7453292519943295E-2</v>
          </cell>
        </row>
      </sheetData>
      <sheetData sheetId="3702" refreshError="1"/>
      <sheetData sheetId="3703" refreshError="1"/>
      <sheetData sheetId="3704">
        <row r="1">
          <cell r="J1">
            <v>1.7453292519943295E-2</v>
          </cell>
        </row>
      </sheetData>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ow r="1">
          <cell r="J1">
            <v>1.7453292519943295E-2</v>
          </cell>
        </row>
      </sheetData>
      <sheetData sheetId="3744">
        <row r="1">
          <cell r="J1">
            <v>1.7453292519943295E-2</v>
          </cell>
        </row>
      </sheetData>
      <sheetData sheetId="3745">
        <row r="1">
          <cell r="J1">
            <v>1.7453292519943295E-2</v>
          </cell>
        </row>
      </sheetData>
      <sheetData sheetId="3746" refreshError="1"/>
      <sheetData sheetId="3747" refreshError="1"/>
      <sheetData sheetId="3748">
        <row r="1">
          <cell r="J1">
            <v>1.7453292519943295E-2</v>
          </cell>
        </row>
      </sheetData>
      <sheetData sheetId="3749">
        <row r="1">
          <cell r="J1">
            <v>1.7453292519943295E-2</v>
          </cell>
        </row>
      </sheetData>
      <sheetData sheetId="3750">
        <row r="1">
          <cell r="J1">
            <v>1.7453292519943295E-2</v>
          </cell>
        </row>
      </sheetData>
      <sheetData sheetId="3751">
        <row r="1">
          <cell r="J1">
            <v>1.7453292519943295E-2</v>
          </cell>
        </row>
      </sheetData>
      <sheetData sheetId="3752">
        <row r="1">
          <cell r="J1">
            <v>1.7453292519943295E-2</v>
          </cell>
        </row>
      </sheetData>
      <sheetData sheetId="3753">
        <row r="1">
          <cell r="J1">
            <v>1.7453292519943295E-2</v>
          </cell>
        </row>
      </sheetData>
      <sheetData sheetId="3754">
        <row r="1">
          <cell r="J1">
            <v>1.7453292519943295E-2</v>
          </cell>
        </row>
      </sheetData>
      <sheetData sheetId="3755">
        <row r="1">
          <cell r="J1">
            <v>1.7453292519943295E-2</v>
          </cell>
        </row>
      </sheetData>
      <sheetData sheetId="3756">
        <row r="1">
          <cell r="J1">
            <v>1.7453292519943295E-2</v>
          </cell>
        </row>
      </sheetData>
      <sheetData sheetId="3757">
        <row r="1">
          <cell r="J1">
            <v>1.7453292519943295E-2</v>
          </cell>
        </row>
      </sheetData>
      <sheetData sheetId="3758">
        <row r="1">
          <cell r="J1">
            <v>1.7453292519943295E-2</v>
          </cell>
        </row>
      </sheetData>
      <sheetData sheetId="3759">
        <row r="1">
          <cell r="J1">
            <v>1.7453292519943295E-2</v>
          </cell>
        </row>
      </sheetData>
      <sheetData sheetId="3760">
        <row r="1">
          <cell r="J1">
            <v>1.7453292519943295E-2</v>
          </cell>
        </row>
      </sheetData>
      <sheetData sheetId="3761">
        <row r="1">
          <cell r="J1">
            <v>1.7453292519943295E-2</v>
          </cell>
        </row>
      </sheetData>
      <sheetData sheetId="3762">
        <row r="1">
          <cell r="J1">
            <v>1.7453292519943295E-2</v>
          </cell>
        </row>
      </sheetData>
      <sheetData sheetId="3763">
        <row r="1">
          <cell r="J1">
            <v>1.7453292519943295E-2</v>
          </cell>
        </row>
      </sheetData>
      <sheetData sheetId="3764">
        <row r="1">
          <cell r="J1">
            <v>1.7453292519943295E-2</v>
          </cell>
        </row>
      </sheetData>
      <sheetData sheetId="3765">
        <row r="1">
          <cell r="J1">
            <v>1.7453292519943295E-2</v>
          </cell>
        </row>
      </sheetData>
      <sheetData sheetId="3766">
        <row r="1">
          <cell r="J1">
            <v>1.7453292519943295E-2</v>
          </cell>
        </row>
      </sheetData>
      <sheetData sheetId="3767">
        <row r="1">
          <cell r="J1">
            <v>1.7453292519943295E-2</v>
          </cell>
        </row>
      </sheetData>
      <sheetData sheetId="3768">
        <row r="1">
          <cell r="J1">
            <v>1.7453292519943295E-2</v>
          </cell>
        </row>
      </sheetData>
      <sheetData sheetId="3769">
        <row r="1">
          <cell r="J1">
            <v>1.7453292519943295E-2</v>
          </cell>
        </row>
      </sheetData>
      <sheetData sheetId="3770">
        <row r="1">
          <cell r="J1">
            <v>1.7453292519943295E-2</v>
          </cell>
        </row>
      </sheetData>
      <sheetData sheetId="3771">
        <row r="1">
          <cell r="J1">
            <v>1.7453292519943295E-2</v>
          </cell>
        </row>
      </sheetData>
      <sheetData sheetId="3772">
        <row r="1">
          <cell r="J1">
            <v>1.7453292519943295E-2</v>
          </cell>
        </row>
      </sheetData>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ow r="1">
          <cell r="J1">
            <v>1.7453292519943295E-2</v>
          </cell>
        </row>
      </sheetData>
      <sheetData sheetId="3784">
        <row r="1">
          <cell r="J1">
            <v>1.7453292519943295E-2</v>
          </cell>
        </row>
      </sheetData>
      <sheetData sheetId="3785">
        <row r="1">
          <cell r="J1">
            <v>1.7453292519943295E-2</v>
          </cell>
        </row>
      </sheetData>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ow r="1">
          <cell r="J1">
            <v>1.7453292519943295E-2</v>
          </cell>
        </row>
      </sheetData>
      <sheetData sheetId="3798" refreshError="1"/>
      <sheetData sheetId="3799">
        <row r="1">
          <cell r="J1">
            <v>1.7453292519943295E-2</v>
          </cell>
        </row>
      </sheetData>
      <sheetData sheetId="3800" refreshError="1"/>
      <sheetData sheetId="3801" refreshError="1"/>
      <sheetData sheetId="3802" refreshError="1"/>
      <sheetData sheetId="3803" refreshError="1"/>
      <sheetData sheetId="3804" refreshError="1"/>
      <sheetData sheetId="3805">
        <row r="1">
          <cell r="J1">
            <v>1.7453292519943295E-2</v>
          </cell>
        </row>
      </sheetData>
      <sheetData sheetId="3806" refreshError="1"/>
      <sheetData sheetId="3807">
        <row r="1">
          <cell r="J1">
            <v>1.7453292519943295E-2</v>
          </cell>
        </row>
      </sheetData>
      <sheetData sheetId="3808" refreshError="1"/>
      <sheetData sheetId="3809" refreshError="1"/>
      <sheetData sheetId="3810" refreshError="1"/>
      <sheetData sheetId="3811" refreshError="1"/>
      <sheetData sheetId="3812" refreshError="1"/>
      <sheetData sheetId="3813">
        <row r="1">
          <cell r="J1">
            <v>1.7453292519943295E-2</v>
          </cell>
        </row>
      </sheetData>
      <sheetData sheetId="3814" refreshError="1"/>
      <sheetData sheetId="3815">
        <row r="1">
          <cell r="J1">
            <v>1.7453292519943295E-2</v>
          </cell>
        </row>
      </sheetData>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ow r="1">
          <cell r="J1">
            <v>1.7453292519943295E-2</v>
          </cell>
        </row>
      </sheetData>
      <sheetData sheetId="3830">
        <row r="1">
          <cell r="J1">
            <v>1.7453292519943295E-2</v>
          </cell>
        </row>
      </sheetData>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ow r="1">
          <cell r="J1">
            <v>1.7453292519943295E-2</v>
          </cell>
        </row>
      </sheetData>
      <sheetData sheetId="3962">
        <row r="1">
          <cell r="J1">
            <v>1.7453292519943295E-2</v>
          </cell>
        </row>
      </sheetData>
      <sheetData sheetId="3963">
        <row r="1">
          <cell r="J1">
            <v>1.7453292519943295E-2</v>
          </cell>
        </row>
      </sheetData>
      <sheetData sheetId="3964">
        <row r="1">
          <cell r="J1">
            <v>1.7453292519943295E-2</v>
          </cell>
        </row>
      </sheetData>
      <sheetData sheetId="3965">
        <row r="1">
          <cell r="J1">
            <v>1.7453292519943295E-2</v>
          </cell>
        </row>
      </sheetData>
      <sheetData sheetId="3966">
        <row r="1">
          <cell r="J1">
            <v>1.7453292519943295E-2</v>
          </cell>
        </row>
      </sheetData>
      <sheetData sheetId="3967">
        <row r="1">
          <cell r="J1">
            <v>1.7453292519943295E-2</v>
          </cell>
        </row>
      </sheetData>
      <sheetData sheetId="3968">
        <row r="1">
          <cell r="J1">
            <v>1.7453292519943295E-2</v>
          </cell>
        </row>
      </sheetData>
      <sheetData sheetId="3969">
        <row r="1">
          <cell r="J1">
            <v>1.7453292519943295E-2</v>
          </cell>
        </row>
      </sheetData>
      <sheetData sheetId="3970">
        <row r="1">
          <cell r="J1">
            <v>1.7453292519943295E-2</v>
          </cell>
        </row>
      </sheetData>
      <sheetData sheetId="3971">
        <row r="1">
          <cell r="J1">
            <v>1.7453292519943295E-2</v>
          </cell>
        </row>
      </sheetData>
      <sheetData sheetId="3972">
        <row r="1">
          <cell r="J1">
            <v>1.7453292519943295E-2</v>
          </cell>
        </row>
      </sheetData>
      <sheetData sheetId="3973">
        <row r="1">
          <cell r="J1">
            <v>1.7453292519943295E-2</v>
          </cell>
        </row>
      </sheetData>
      <sheetData sheetId="3974">
        <row r="1">
          <cell r="J1">
            <v>1.7453292519943295E-2</v>
          </cell>
        </row>
      </sheetData>
      <sheetData sheetId="3975">
        <row r="1">
          <cell r="J1">
            <v>1.7453292519943295E-2</v>
          </cell>
        </row>
      </sheetData>
      <sheetData sheetId="3976">
        <row r="1">
          <cell r="J1">
            <v>1.7453292519943295E-2</v>
          </cell>
        </row>
      </sheetData>
      <sheetData sheetId="3977">
        <row r="1">
          <cell r="J1">
            <v>1.7453292519943295E-2</v>
          </cell>
        </row>
      </sheetData>
      <sheetData sheetId="3978">
        <row r="1">
          <cell r="J1">
            <v>1.7453292519943295E-2</v>
          </cell>
        </row>
      </sheetData>
      <sheetData sheetId="3979">
        <row r="1">
          <cell r="J1">
            <v>1.7453292519943295E-2</v>
          </cell>
        </row>
      </sheetData>
      <sheetData sheetId="3980">
        <row r="1">
          <cell r="J1">
            <v>1.7453292519943295E-2</v>
          </cell>
        </row>
      </sheetData>
      <sheetData sheetId="3981">
        <row r="1">
          <cell r="J1">
            <v>1.7453292519943295E-2</v>
          </cell>
        </row>
      </sheetData>
      <sheetData sheetId="3982">
        <row r="1">
          <cell r="J1">
            <v>1.7453292519943295E-2</v>
          </cell>
        </row>
      </sheetData>
      <sheetData sheetId="3983">
        <row r="1">
          <cell r="J1">
            <v>1.7453292519943295E-2</v>
          </cell>
        </row>
      </sheetData>
      <sheetData sheetId="3984">
        <row r="1">
          <cell r="J1">
            <v>1.7453292519943295E-2</v>
          </cell>
        </row>
      </sheetData>
      <sheetData sheetId="3985">
        <row r="1">
          <cell r="J1">
            <v>1.7453292519943295E-2</v>
          </cell>
        </row>
      </sheetData>
      <sheetData sheetId="3986">
        <row r="1">
          <cell r="J1">
            <v>1.7453292519943295E-2</v>
          </cell>
        </row>
      </sheetData>
      <sheetData sheetId="3987">
        <row r="1">
          <cell r="J1">
            <v>1.7453292519943295E-2</v>
          </cell>
        </row>
      </sheetData>
      <sheetData sheetId="3988">
        <row r="1">
          <cell r="J1">
            <v>1.7453292519943295E-2</v>
          </cell>
        </row>
      </sheetData>
      <sheetData sheetId="3989">
        <row r="1">
          <cell r="J1">
            <v>1.7453292519943295E-2</v>
          </cell>
        </row>
      </sheetData>
      <sheetData sheetId="3990">
        <row r="1">
          <cell r="J1">
            <v>1.7453292519943295E-2</v>
          </cell>
        </row>
      </sheetData>
      <sheetData sheetId="3991">
        <row r="1">
          <cell r="J1">
            <v>1.7453292519943295E-2</v>
          </cell>
        </row>
      </sheetData>
      <sheetData sheetId="3992">
        <row r="1">
          <cell r="J1">
            <v>1.7453292519943295E-2</v>
          </cell>
        </row>
      </sheetData>
      <sheetData sheetId="3993">
        <row r="1">
          <cell r="J1">
            <v>1.7453292519943295E-2</v>
          </cell>
        </row>
      </sheetData>
      <sheetData sheetId="3994">
        <row r="1">
          <cell r="J1">
            <v>1.7453292519943295E-2</v>
          </cell>
        </row>
      </sheetData>
      <sheetData sheetId="3995">
        <row r="1">
          <cell r="J1">
            <v>1.7453292519943295E-2</v>
          </cell>
        </row>
      </sheetData>
      <sheetData sheetId="3996">
        <row r="1">
          <cell r="J1">
            <v>1.7453292519943295E-2</v>
          </cell>
        </row>
      </sheetData>
      <sheetData sheetId="3997">
        <row r="1">
          <cell r="J1">
            <v>1.7453292519943295E-2</v>
          </cell>
        </row>
      </sheetData>
      <sheetData sheetId="3998">
        <row r="1">
          <cell r="J1">
            <v>1.7453292519943295E-2</v>
          </cell>
        </row>
      </sheetData>
      <sheetData sheetId="3999">
        <row r="1">
          <cell r="J1">
            <v>1.7453292519943295E-2</v>
          </cell>
        </row>
      </sheetData>
      <sheetData sheetId="4000">
        <row r="1">
          <cell r="J1">
            <v>1.7453292519943295E-2</v>
          </cell>
        </row>
      </sheetData>
      <sheetData sheetId="4001">
        <row r="1">
          <cell r="J1">
            <v>1.7453292519943295E-2</v>
          </cell>
        </row>
      </sheetData>
      <sheetData sheetId="4002">
        <row r="1">
          <cell r="J1">
            <v>1.7453292519943295E-2</v>
          </cell>
        </row>
      </sheetData>
      <sheetData sheetId="4003">
        <row r="1">
          <cell r="J1">
            <v>1.7453292519943295E-2</v>
          </cell>
        </row>
      </sheetData>
      <sheetData sheetId="4004">
        <row r="1">
          <cell r="J1">
            <v>1.7453292519943295E-2</v>
          </cell>
        </row>
      </sheetData>
      <sheetData sheetId="4005">
        <row r="1">
          <cell r="J1">
            <v>1.7453292519943295E-2</v>
          </cell>
        </row>
      </sheetData>
      <sheetData sheetId="4006">
        <row r="1">
          <cell r="J1">
            <v>1.7453292519943295E-2</v>
          </cell>
        </row>
      </sheetData>
      <sheetData sheetId="4007">
        <row r="1">
          <cell r="J1">
            <v>1.7453292519943295E-2</v>
          </cell>
        </row>
      </sheetData>
      <sheetData sheetId="4008">
        <row r="1">
          <cell r="J1">
            <v>1.7453292519943295E-2</v>
          </cell>
        </row>
      </sheetData>
      <sheetData sheetId="4009">
        <row r="1">
          <cell r="J1">
            <v>1.7453292519943295E-2</v>
          </cell>
        </row>
      </sheetData>
      <sheetData sheetId="4010">
        <row r="1">
          <cell r="J1">
            <v>1.7453292519943295E-2</v>
          </cell>
        </row>
      </sheetData>
      <sheetData sheetId="4011">
        <row r="1">
          <cell r="J1">
            <v>1.7453292519943295E-2</v>
          </cell>
        </row>
      </sheetData>
      <sheetData sheetId="4012">
        <row r="1">
          <cell r="J1">
            <v>1.7453292519943295E-2</v>
          </cell>
        </row>
      </sheetData>
      <sheetData sheetId="4013">
        <row r="1">
          <cell r="J1">
            <v>1.7453292519943295E-2</v>
          </cell>
        </row>
      </sheetData>
      <sheetData sheetId="4014">
        <row r="1">
          <cell r="J1">
            <v>1.7453292519943295E-2</v>
          </cell>
        </row>
      </sheetData>
      <sheetData sheetId="4015">
        <row r="1">
          <cell r="J1">
            <v>1.7453292519943295E-2</v>
          </cell>
        </row>
      </sheetData>
      <sheetData sheetId="4016">
        <row r="1">
          <cell r="J1">
            <v>1.7453292519943295E-2</v>
          </cell>
        </row>
      </sheetData>
      <sheetData sheetId="4017">
        <row r="1">
          <cell r="J1">
            <v>1.7453292519943295E-2</v>
          </cell>
        </row>
      </sheetData>
      <sheetData sheetId="4018">
        <row r="1">
          <cell r="J1">
            <v>1.7453292519943295E-2</v>
          </cell>
        </row>
      </sheetData>
      <sheetData sheetId="4019">
        <row r="1">
          <cell r="J1">
            <v>1.7453292519943295E-2</v>
          </cell>
        </row>
      </sheetData>
      <sheetData sheetId="4020">
        <row r="1">
          <cell r="J1">
            <v>1.7453292519943295E-2</v>
          </cell>
        </row>
      </sheetData>
      <sheetData sheetId="4021">
        <row r="1">
          <cell r="J1">
            <v>1.7453292519943295E-2</v>
          </cell>
        </row>
      </sheetData>
      <sheetData sheetId="4022">
        <row r="1">
          <cell r="J1">
            <v>1.7453292519943295E-2</v>
          </cell>
        </row>
      </sheetData>
      <sheetData sheetId="4023">
        <row r="1">
          <cell r="J1">
            <v>1.7453292519943295E-2</v>
          </cell>
        </row>
      </sheetData>
      <sheetData sheetId="4024">
        <row r="1">
          <cell r="J1">
            <v>1.7453292519943295E-2</v>
          </cell>
        </row>
      </sheetData>
      <sheetData sheetId="4025">
        <row r="1">
          <cell r="J1">
            <v>1.7453292519943295E-2</v>
          </cell>
        </row>
      </sheetData>
      <sheetData sheetId="4026">
        <row r="1">
          <cell r="J1">
            <v>1.7453292519943295E-2</v>
          </cell>
        </row>
      </sheetData>
      <sheetData sheetId="4027">
        <row r="1">
          <cell r="J1">
            <v>1.7453292519943295E-2</v>
          </cell>
        </row>
      </sheetData>
      <sheetData sheetId="4028">
        <row r="1">
          <cell r="J1">
            <v>1.7453292519943295E-2</v>
          </cell>
        </row>
      </sheetData>
      <sheetData sheetId="4029">
        <row r="1">
          <cell r="J1">
            <v>1.7453292519943295E-2</v>
          </cell>
        </row>
      </sheetData>
      <sheetData sheetId="4030">
        <row r="1">
          <cell r="J1">
            <v>1.7453292519943295E-2</v>
          </cell>
        </row>
      </sheetData>
      <sheetData sheetId="4031">
        <row r="1">
          <cell r="J1">
            <v>1.7453292519943295E-2</v>
          </cell>
        </row>
      </sheetData>
      <sheetData sheetId="4032">
        <row r="1">
          <cell r="J1">
            <v>1.7453292519943295E-2</v>
          </cell>
        </row>
      </sheetData>
      <sheetData sheetId="4033">
        <row r="1">
          <cell r="J1">
            <v>1.7453292519943295E-2</v>
          </cell>
        </row>
      </sheetData>
      <sheetData sheetId="4034">
        <row r="1">
          <cell r="J1">
            <v>1.7453292519943295E-2</v>
          </cell>
        </row>
      </sheetData>
      <sheetData sheetId="4035">
        <row r="1">
          <cell r="J1">
            <v>1.7453292519943295E-2</v>
          </cell>
        </row>
      </sheetData>
      <sheetData sheetId="4036">
        <row r="1">
          <cell r="J1">
            <v>1.7453292519943295E-2</v>
          </cell>
        </row>
      </sheetData>
      <sheetData sheetId="4037">
        <row r="1">
          <cell r="J1">
            <v>1.7453292519943295E-2</v>
          </cell>
        </row>
      </sheetData>
      <sheetData sheetId="4038">
        <row r="1">
          <cell r="J1">
            <v>1.7453292519943295E-2</v>
          </cell>
        </row>
      </sheetData>
      <sheetData sheetId="4039">
        <row r="1">
          <cell r="J1">
            <v>1.7453292519943295E-2</v>
          </cell>
        </row>
      </sheetData>
      <sheetData sheetId="4040">
        <row r="1">
          <cell r="J1">
            <v>1.7453292519943295E-2</v>
          </cell>
        </row>
      </sheetData>
      <sheetData sheetId="4041">
        <row r="1">
          <cell r="J1">
            <v>1.7453292519943295E-2</v>
          </cell>
        </row>
      </sheetData>
      <sheetData sheetId="4042">
        <row r="1">
          <cell r="J1">
            <v>1.7453292519943295E-2</v>
          </cell>
        </row>
      </sheetData>
      <sheetData sheetId="4043">
        <row r="1">
          <cell r="J1">
            <v>1.7453292519943295E-2</v>
          </cell>
        </row>
      </sheetData>
      <sheetData sheetId="4044">
        <row r="1">
          <cell r="J1">
            <v>1.7453292519943295E-2</v>
          </cell>
        </row>
      </sheetData>
      <sheetData sheetId="4045">
        <row r="1">
          <cell r="J1">
            <v>1.7453292519943295E-2</v>
          </cell>
        </row>
      </sheetData>
      <sheetData sheetId="4046">
        <row r="1">
          <cell r="J1">
            <v>1.7453292519943295E-2</v>
          </cell>
        </row>
      </sheetData>
      <sheetData sheetId="4047">
        <row r="1">
          <cell r="J1">
            <v>1.7453292519943295E-2</v>
          </cell>
        </row>
      </sheetData>
      <sheetData sheetId="4048">
        <row r="1">
          <cell r="J1">
            <v>1.7453292519943295E-2</v>
          </cell>
        </row>
      </sheetData>
      <sheetData sheetId="4049">
        <row r="1">
          <cell r="J1">
            <v>1.7453292519943295E-2</v>
          </cell>
        </row>
      </sheetData>
      <sheetData sheetId="4050">
        <row r="1">
          <cell r="J1">
            <v>1.7453292519943295E-2</v>
          </cell>
        </row>
      </sheetData>
      <sheetData sheetId="4051">
        <row r="1">
          <cell r="J1">
            <v>1.7453292519943295E-2</v>
          </cell>
        </row>
      </sheetData>
      <sheetData sheetId="4052">
        <row r="1">
          <cell r="J1">
            <v>1.7453292519943295E-2</v>
          </cell>
        </row>
      </sheetData>
      <sheetData sheetId="4053">
        <row r="1">
          <cell r="J1">
            <v>1.7453292519943295E-2</v>
          </cell>
        </row>
      </sheetData>
      <sheetData sheetId="4054">
        <row r="1">
          <cell r="J1">
            <v>1.7453292519943295E-2</v>
          </cell>
        </row>
      </sheetData>
      <sheetData sheetId="4055">
        <row r="1">
          <cell r="J1">
            <v>1.7453292519943295E-2</v>
          </cell>
        </row>
      </sheetData>
      <sheetData sheetId="4056">
        <row r="1">
          <cell r="J1">
            <v>1.7453292519943295E-2</v>
          </cell>
        </row>
      </sheetData>
      <sheetData sheetId="4057">
        <row r="1">
          <cell r="J1">
            <v>1.7453292519943295E-2</v>
          </cell>
        </row>
      </sheetData>
      <sheetData sheetId="4058">
        <row r="1">
          <cell r="J1">
            <v>1.7453292519943295E-2</v>
          </cell>
        </row>
      </sheetData>
      <sheetData sheetId="4059">
        <row r="1">
          <cell r="J1">
            <v>1.7453292519943295E-2</v>
          </cell>
        </row>
      </sheetData>
      <sheetData sheetId="4060">
        <row r="1">
          <cell r="J1">
            <v>1.7453292519943295E-2</v>
          </cell>
        </row>
      </sheetData>
      <sheetData sheetId="4061">
        <row r="1">
          <cell r="J1">
            <v>1.7453292519943295E-2</v>
          </cell>
        </row>
      </sheetData>
      <sheetData sheetId="4062">
        <row r="1">
          <cell r="J1">
            <v>1.7453292519943295E-2</v>
          </cell>
        </row>
      </sheetData>
      <sheetData sheetId="4063">
        <row r="1">
          <cell r="J1">
            <v>1.7453292519943295E-2</v>
          </cell>
        </row>
      </sheetData>
      <sheetData sheetId="4064">
        <row r="1">
          <cell r="J1">
            <v>1.7453292519943295E-2</v>
          </cell>
        </row>
      </sheetData>
      <sheetData sheetId="4065">
        <row r="1">
          <cell r="J1">
            <v>1.7453292519943295E-2</v>
          </cell>
        </row>
      </sheetData>
      <sheetData sheetId="4066">
        <row r="1">
          <cell r="J1">
            <v>1.7453292519943295E-2</v>
          </cell>
        </row>
      </sheetData>
      <sheetData sheetId="4067">
        <row r="1">
          <cell r="J1">
            <v>1.7453292519943295E-2</v>
          </cell>
        </row>
      </sheetData>
      <sheetData sheetId="4068">
        <row r="1">
          <cell r="J1">
            <v>1.7453292519943295E-2</v>
          </cell>
        </row>
      </sheetData>
      <sheetData sheetId="4069">
        <row r="1">
          <cell r="J1">
            <v>1.7453292519943295E-2</v>
          </cell>
        </row>
      </sheetData>
      <sheetData sheetId="4070">
        <row r="1">
          <cell r="J1">
            <v>1.7453292519943295E-2</v>
          </cell>
        </row>
      </sheetData>
      <sheetData sheetId="4071">
        <row r="1">
          <cell r="J1">
            <v>1.7453292519943295E-2</v>
          </cell>
        </row>
      </sheetData>
      <sheetData sheetId="4072">
        <row r="1">
          <cell r="J1">
            <v>1.7453292519943295E-2</v>
          </cell>
        </row>
      </sheetData>
      <sheetData sheetId="4073">
        <row r="1">
          <cell r="J1">
            <v>1.7453292519943295E-2</v>
          </cell>
        </row>
      </sheetData>
      <sheetData sheetId="4074">
        <row r="1">
          <cell r="J1">
            <v>1.7453292519943295E-2</v>
          </cell>
        </row>
      </sheetData>
      <sheetData sheetId="4075">
        <row r="1">
          <cell r="J1">
            <v>1.7453292519943295E-2</v>
          </cell>
        </row>
      </sheetData>
      <sheetData sheetId="4076">
        <row r="1">
          <cell r="J1">
            <v>1.7453292519943295E-2</v>
          </cell>
        </row>
      </sheetData>
      <sheetData sheetId="4077">
        <row r="1">
          <cell r="J1">
            <v>1.7453292519943295E-2</v>
          </cell>
        </row>
      </sheetData>
      <sheetData sheetId="4078">
        <row r="1">
          <cell r="J1">
            <v>1.7453292519943295E-2</v>
          </cell>
        </row>
      </sheetData>
      <sheetData sheetId="4079">
        <row r="1">
          <cell r="J1">
            <v>1.7453292519943295E-2</v>
          </cell>
        </row>
      </sheetData>
      <sheetData sheetId="4080">
        <row r="1">
          <cell r="J1">
            <v>1.7453292519943295E-2</v>
          </cell>
        </row>
      </sheetData>
      <sheetData sheetId="4081">
        <row r="1">
          <cell r="J1">
            <v>1.7453292519943295E-2</v>
          </cell>
        </row>
      </sheetData>
      <sheetData sheetId="4082">
        <row r="1">
          <cell r="J1">
            <v>1.7453292519943295E-2</v>
          </cell>
        </row>
      </sheetData>
      <sheetData sheetId="4083">
        <row r="1">
          <cell r="J1">
            <v>1.7453292519943295E-2</v>
          </cell>
        </row>
      </sheetData>
      <sheetData sheetId="4084">
        <row r="1">
          <cell r="J1">
            <v>1.7453292519943295E-2</v>
          </cell>
        </row>
      </sheetData>
      <sheetData sheetId="4085">
        <row r="1">
          <cell r="J1">
            <v>1.7453292519943295E-2</v>
          </cell>
        </row>
      </sheetData>
      <sheetData sheetId="4086">
        <row r="1">
          <cell r="J1">
            <v>1.7453292519943295E-2</v>
          </cell>
        </row>
      </sheetData>
      <sheetData sheetId="4087">
        <row r="1">
          <cell r="J1">
            <v>1.7453292519943295E-2</v>
          </cell>
        </row>
      </sheetData>
      <sheetData sheetId="4088">
        <row r="1">
          <cell r="J1">
            <v>1.7453292519943295E-2</v>
          </cell>
        </row>
      </sheetData>
      <sheetData sheetId="4089">
        <row r="1">
          <cell r="J1">
            <v>1.7453292519943295E-2</v>
          </cell>
        </row>
      </sheetData>
      <sheetData sheetId="4090">
        <row r="1">
          <cell r="J1">
            <v>1.7453292519943295E-2</v>
          </cell>
        </row>
      </sheetData>
      <sheetData sheetId="4091">
        <row r="1">
          <cell r="J1">
            <v>1.7453292519943295E-2</v>
          </cell>
        </row>
      </sheetData>
      <sheetData sheetId="4092">
        <row r="1">
          <cell r="J1">
            <v>1.7453292519943295E-2</v>
          </cell>
        </row>
      </sheetData>
      <sheetData sheetId="4093">
        <row r="1">
          <cell r="J1">
            <v>1.7453292519943295E-2</v>
          </cell>
        </row>
      </sheetData>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ow r="1">
          <cell r="J1">
            <v>1.7453292519943295E-2</v>
          </cell>
        </row>
      </sheetData>
      <sheetData sheetId="4133">
        <row r="1">
          <cell r="J1">
            <v>1.7453292519943295E-2</v>
          </cell>
        </row>
      </sheetData>
      <sheetData sheetId="4134">
        <row r="1">
          <cell r="J1">
            <v>1.7453292519943295E-2</v>
          </cell>
        </row>
      </sheetData>
      <sheetData sheetId="4135">
        <row r="1">
          <cell r="J1">
            <v>1.7453292519943295E-2</v>
          </cell>
        </row>
      </sheetData>
      <sheetData sheetId="4136">
        <row r="1">
          <cell r="J1">
            <v>1.7453292519943295E-2</v>
          </cell>
        </row>
      </sheetData>
      <sheetData sheetId="4137">
        <row r="1">
          <cell r="J1">
            <v>1.7453292519943295E-2</v>
          </cell>
        </row>
      </sheetData>
      <sheetData sheetId="4138">
        <row r="1">
          <cell r="J1">
            <v>1.7453292519943295E-2</v>
          </cell>
        </row>
      </sheetData>
      <sheetData sheetId="4139">
        <row r="1">
          <cell r="J1">
            <v>1.7453292519943295E-2</v>
          </cell>
        </row>
      </sheetData>
      <sheetData sheetId="4140">
        <row r="1">
          <cell r="J1">
            <v>1.7453292519943295E-2</v>
          </cell>
        </row>
      </sheetData>
      <sheetData sheetId="4141">
        <row r="1">
          <cell r="J1">
            <v>1.7453292519943295E-2</v>
          </cell>
        </row>
      </sheetData>
      <sheetData sheetId="4142">
        <row r="1">
          <cell r="J1">
            <v>1.7453292519943295E-2</v>
          </cell>
        </row>
      </sheetData>
      <sheetData sheetId="4143">
        <row r="1">
          <cell r="J1">
            <v>1.7453292519943295E-2</v>
          </cell>
        </row>
      </sheetData>
      <sheetData sheetId="4144">
        <row r="1">
          <cell r="J1">
            <v>1.7453292519943295E-2</v>
          </cell>
        </row>
      </sheetData>
      <sheetData sheetId="4145">
        <row r="1">
          <cell r="J1">
            <v>1.7453292519943295E-2</v>
          </cell>
        </row>
      </sheetData>
      <sheetData sheetId="4146">
        <row r="1">
          <cell r="J1">
            <v>1.7453292519943295E-2</v>
          </cell>
        </row>
      </sheetData>
      <sheetData sheetId="4147">
        <row r="1">
          <cell r="J1">
            <v>1.7453292519943295E-2</v>
          </cell>
        </row>
      </sheetData>
      <sheetData sheetId="4148">
        <row r="1">
          <cell r="J1">
            <v>1.7453292519943295E-2</v>
          </cell>
        </row>
      </sheetData>
      <sheetData sheetId="4149">
        <row r="1">
          <cell r="J1">
            <v>1.7453292519943295E-2</v>
          </cell>
        </row>
      </sheetData>
      <sheetData sheetId="4150">
        <row r="1">
          <cell r="J1">
            <v>1.7453292519943295E-2</v>
          </cell>
        </row>
      </sheetData>
      <sheetData sheetId="4151">
        <row r="1">
          <cell r="J1">
            <v>1.7453292519943295E-2</v>
          </cell>
        </row>
      </sheetData>
      <sheetData sheetId="4152">
        <row r="1">
          <cell r="J1">
            <v>1.7453292519943295E-2</v>
          </cell>
        </row>
      </sheetData>
      <sheetData sheetId="4153">
        <row r="1">
          <cell r="J1">
            <v>1.7453292519943295E-2</v>
          </cell>
        </row>
      </sheetData>
      <sheetData sheetId="4154">
        <row r="1">
          <cell r="J1">
            <v>1.7453292519943295E-2</v>
          </cell>
        </row>
      </sheetData>
      <sheetData sheetId="4155">
        <row r="1">
          <cell r="J1">
            <v>1.7453292519943295E-2</v>
          </cell>
        </row>
      </sheetData>
      <sheetData sheetId="4156">
        <row r="1">
          <cell r="J1">
            <v>1.7453292519943295E-2</v>
          </cell>
        </row>
      </sheetData>
      <sheetData sheetId="4157">
        <row r="1">
          <cell r="J1">
            <v>1.7453292519943295E-2</v>
          </cell>
        </row>
      </sheetData>
      <sheetData sheetId="4158">
        <row r="1">
          <cell r="J1">
            <v>1.7453292519943295E-2</v>
          </cell>
        </row>
      </sheetData>
      <sheetData sheetId="4159">
        <row r="1">
          <cell r="J1">
            <v>1.7453292519943295E-2</v>
          </cell>
        </row>
      </sheetData>
      <sheetData sheetId="4160">
        <row r="1">
          <cell r="J1">
            <v>1.7453292519943295E-2</v>
          </cell>
        </row>
      </sheetData>
      <sheetData sheetId="4161">
        <row r="1">
          <cell r="J1">
            <v>1.7453292519943295E-2</v>
          </cell>
        </row>
      </sheetData>
      <sheetData sheetId="4162">
        <row r="1">
          <cell r="J1">
            <v>1.7453292519943295E-2</v>
          </cell>
        </row>
      </sheetData>
      <sheetData sheetId="4163">
        <row r="1">
          <cell r="J1">
            <v>1.7453292519943295E-2</v>
          </cell>
        </row>
      </sheetData>
      <sheetData sheetId="4164">
        <row r="1">
          <cell r="J1">
            <v>1.7453292519943295E-2</v>
          </cell>
        </row>
      </sheetData>
      <sheetData sheetId="4165">
        <row r="1">
          <cell r="J1">
            <v>1.7453292519943295E-2</v>
          </cell>
        </row>
      </sheetData>
      <sheetData sheetId="4166">
        <row r="1">
          <cell r="J1">
            <v>1.7453292519943295E-2</v>
          </cell>
        </row>
      </sheetData>
      <sheetData sheetId="4167">
        <row r="1">
          <cell r="J1">
            <v>1.7453292519943295E-2</v>
          </cell>
        </row>
      </sheetData>
      <sheetData sheetId="4168">
        <row r="1">
          <cell r="J1">
            <v>1.7453292519943295E-2</v>
          </cell>
        </row>
      </sheetData>
      <sheetData sheetId="4169">
        <row r="1">
          <cell r="J1">
            <v>1.7453292519943295E-2</v>
          </cell>
        </row>
      </sheetData>
      <sheetData sheetId="4170">
        <row r="1">
          <cell r="J1">
            <v>1.7453292519943295E-2</v>
          </cell>
        </row>
      </sheetData>
      <sheetData sheetId="4171">
        <row r="1">
          <cell r="J1">
            <v>1.7453292519943295E-2</v>
          </cell>
        </row>
      </sheetData>
      <sheetData sheetId="4172">
        <row r="1">
          <cell r="J1">
            <v>1.7453292519943295E-2</v>
          </cell>
        </row>
      </sheetData>
      <sheetData sheetId="4173">
        <row r="1">
          <cell r="J1">
            <v>1.7453292519943295E-2</v>
          </cell>
        </row>
      </sheetData>
      <sheetData sheetId="4174">
        <row r="1">
          <cell r="J1">
            <v>1.7453292519943295E-2</v>
          </cell>
        </row>
      </sheetData>
      <sheetData sheetId="4175">
        <row r="1">
          <cell r="J1">
            <v>1.7453292519943295E-2</v>
          </cell>
        </row>
      </sheetData>
      <sheetData sheetId="4176">
        <row r="1">
          <cell r="J1">
            <v>1.7453292519943295E-2</v>
          </cell>
        </row>
      </sheetData>
      <sheetData sheetId="4177">
        <row r="1">
          <cell r="J1">
            <v>1.7453292519943295E-2</v>
          </cell>
        </row>
      </sheetData>
      <sheetData sheetId="4178">
        <row r="1">
          <cell r="J1">
            <v>1.7453292519943295E-2</v>
          </cell>
        </row>
      </sheetData>
      <sheetData sheetId="4179">
        <row r="1">
          <cell r="J1">
            <v>1.7453292519943295E-2</v>
          </cell>
        </row>
      </sheetData>
      <sheetData sheetId="4180">
        <row r="1">
          <cell r="J1">
            <v>1.7453292519943295E-2</v>
          </cell>
        </row>
      </sheetData>
      <sheetData sheetId="4181">
        <row r="1">
          <cell r="J1">
            <v>1.7453292519943295E-2</v>
          </cell>
        </row>
      </sheetData>
      <sheetData sheetId="4182">
        <row r="1">
          <cell r="J1">
            <v>1.7453292519943295E-2</v>
          </cell>
        </row>
      </sheetData>
      <sheetData sheetId="4183">
        <row r="1">
          <cell r="J1">
            <v>1.7453292519943295E-2</v>
          </cell>
        </row>
      </sheetData>
      <sheetData sheetId="4184">
        <row r="1">
          <cell r="J1">
            <v>1.7453292519943295E-2</v>
          </cell>
        </row>
      </sheetData>
      <sheetData sheetId="4185">
        <row r="1">
          <cell r="J1">
            <v>1.7453292519943295E-2</v>
          </cell>
        </row>
      </sheetData>
      <sheetData sheetId="4186">
        <row r="1">
          <cell r="J1">
            <v>1.7453292519943295E-2</v>
          </cell>
        </row>
      </sheetData>
      <sheetData sheetId="4187">
        <row r="1">
          <cell r="J1">
            <v>1.7453292519943295E-2</v>
          </cell>
        </row>
      </sheetData>
      <sheetData sheetId="4188">
        <row r="1">
          <cell r="J1">
            <v>1.7453292519943295E-2</v>
          </cell>
        </row>
      </sheetData>
      <sheetData sheetId="4189">
        <row r="1">
          <cell r="J1">
            <v>1.7453292519943295E-2</v>
          </cell>
        </row>
      </sheetData>
      <sheetData sheetId="4190">
        <row r="1">
          <cell r="J1">
            <v>1.7453292519943295E-2</v>
          </cell>
        </row>
      </sheetData>
      <sheetData sheetId="4191">
        <row r="1">
          <cell r="J1">
            <v>1.7453292519943295E-2</v>
          </cell>
        </row>
      </sheetData>
      <sheetData sheetId="4192">
        <row r="1">
          <cell r="J1">
            <v>1.7453292519943295E-2</v>
          </cell>
        </row>
      </sheetData>
      <sheetData sheetId="4193">
        <row r="1">
          <cell r="J1">
            <v>1.7453292519943295E-2</v>
          </cell>
        </row>
      </sheetData>
      <sheetData sheetId="4194">
        <row r="1">
          <cell r="J1">
            <v>1.7453292519943295E-2</v>
          </cell>
        </row>
      </sheetData>
      <sheetData sheetId="4195">
        <row r="1">
          <cell r="J1">
            <v>1.7453292519943295E-2</v>
          </cell>
        </row>
      </sheetData>
      <sheetData sheetId="4196">
        <row r="1">
          <cell r="J1">
            <v>1.7453292519943295E-2</v>
          </cell>
        </row>
      </sheetData>
      <sheetData sheetId="4197">
        <row r="1">
          <cell r="J1">
            <v>1.7453292519943295E-2</v>
          </cell>
        </row>
      </sheetData>
      <sheetData sheetId="4198">
        <row r="1">
          <cell r="J1">
            <v>1.7453292519943295E-2</v>
          </cell>
        </row>
      </sheetData>
      <sheetData sheetId="4199">
        <row r="1">
          <cell r="J1">
            <v>1.7453292519943295E-2</v>
          </cell>
        </row>
      </sheetData>
      <sheetData sheetId="4200">
        <row r="1">
          <cell r="J1">
            <v>1.7453292519943295E-2</v>
          </cell>
        </row>
      </sheetData>
      <sheetData sheetId="4201">
        <row r="1">
          <cell r="J1">
            <v>1.7453292519943295E-2</v>
          </cell>
        </row>
      </sheetData>
      <sheetData sheetId="4202">
        <row r="1">
          <cell r="J1">
            <v>1.7453292519943295E-2</v>
          </cell>
        </row>
      </sheetData>
      <sheetData sheetId="4203">
        <row r="1">
          <cell r="J1">
            <v>1.7453292519943295E-2</v>
          </cell>
        </row>
      </sheetData>
      <sheetData sheetId="4204">
        <row r="1">
          <cell r="J1">
            <v>1.7453292519943295E-2</v>
          </cell>
        </row>
      </sheetData>
      <sheetData sheetId="4205">
        <row r="1">
          <cell r="J1">
            <v>1.7453292519943295E-2</v>
          </cell>
        </row>
      </sheetData>
      <sheetData sheetId="4206">
        <row r="1">
          <cell r="J1">
            <v>1.7453292519943295E-2</v>
          </cell>
        </row>
      </sheetData>
      <sheetData sheetId="4207">
        <row r="1">
          <cell r="J1">
            <v>1.7453292519943295E-2</v>
          </cell>
        </row>
      </sheetData>
      <sheetData sheetId="4208">
        <row r="1">
          <cell r="J1">
            <v>1.7453292519943295E-2</v>
          </cell>
        </row>
      </sheetData>
      <sheetData sheetId="4209">
        <row r="1">
          <cell r="J1">
            <v>1.7453292519943295E-2</v>
          </cell>
        </row>
      </sheetData>
      <sheetData sheetId="4210">
        <row r="1">
          <cell r="J1">
            <v>1.7453292519943295E-2</v>
          </cell>
        </row>
      </sheetData>
      <sheetData sheetId="4211">
        <row r="1">
          <cell r="J1">
            <v>1.7453292519943295E-2</v>
          </cell>
        </row>
      </sheetData>
      <sheetData sheetId="4212">
        <row r="1">
          <cell r="J1">
            <v>1.7453292519943295E-2</v>
          </cell>
        </row>
      </sheetData>
      <sheetData sheetId="4213">
        <row r="1">
          <cell r="J1">
            <v>1.7453292519943295E-2</v>
          </cell>
        </row>
      </sheetData>
      <sheetData sheetId="4214">
        <row r="1">
          <cell r="J1">
            <v>1.7453292519943295E-2</v>
          </cell>
        </row>
      </sheetData>
      <sheetData sheetId="4215">
        <row r="1">
          <cell r="J1">
            <v>1.7453292519943295E-2</v>
          </cell>
        </row>
      </sheetData>
      <sheetData sheetId="4216">
        <row r="1">
          <cell r="J1">
            <v>1.7453292519943295E-2</v>
          </cell>
        </row>
      </sheetData>
      <sheetData sheetId="4217">
        <row r="1">
          <cell r="J1">
            <v>1.7453292519943295E-2</v>
          </cell>
        </row>
      </sheetData>
      <sheetData sheetId="4218">
        <row r="1">
          <cell r="J1">
            <v>1.7453292519943295E-2</v>
          </cell>
        </row>
      </sheetData>
      <sheetData sheetId="4219">
        <row r="1">
          <cell r="J1">
            <v>1.7453292519943295E-2</v>
          </cell>
        </row>
      </sheetData>
      <sheetData sheetId="4220">
        <row r="1">
          <cell r="J1">
            <v>1.7453292519943295E-2</v>
          </cell>
        </row>
      </sheetData>
      <sheetData sheetId="4221">
        <row r="1">
          <cell r="J1">
            <v>1.7453292519943295E-2</v>
          </cell>
        </row>
      </sheetData>
      <sheetData sheetId="4222">
        <row r="1">
          <cell r="J1">
            <v>1.7453292519943295E-2</v>
          </cell>
        </row>
      </sheetData>
      <sheetData sheetId="4223">
        <row r="1">
          <cell r="J1">
            <v>1.7453292519943295E-2</v>
          </cell>
        </row>
      </sheetData>
      <sheetData sheetId="4224">
        <row r="1">
          <cell r="J1">
            <v>1.7453292519943295E-2</v>
          </cell>
        </row>
      </sheetData>
      <sheetData sheetId="4225">
        <row r="1">
          <cell r="J1">
            <v>1.7453292519943295E-2</v>
          </cell>
        </row>
      </sheetData>
      <sheetData sheetId="4226">
        <row r="1">
          <cell r="J1">
            <v>1.7453292519943295E-2</v>
          </cell>
        </row>
      </sheetData>
      <sheetData sheetId="4227">
        <row r="1">
          <cell r="J1">
            <v>1.7453292519943295E-2</v>
          </cell>
        </row>
      </sheetData>
      <sheetData sheetId="4228">
        <row r="1">
          <cell r="J1">
            <v>1.7453292519943295E-2</v>
          </cell>
        </row>
      </sheetData>
      <sheetData sheetId="4229">
        <row r="1">
          <cell r="J1">
            <v>1.7453292519943295E-2</v>
          </cell>
        </row>
      </sheetData>
      <sheetData sheetId="4230">
        <row r="1">
          <cell r="J1">
            <v>1.7453292519943295E-2</v>
          </cell>
        </row>
      </sheetData>
      <sheetData sheetId="4231">
        <row r="1">
          <cell r="J1">
            <v>1.7453292519943295E-2</v>
          </cell>
        </row>
      </sheetData>
      <sheetData sheetId="4232">
        <row r="1">
          <cell r="J1">
            <v>1.7453292519943295E-2</v>
          </cell>
        </row>
      </sheetData>
      <sheetData sheetId="4233">
        <row r="1">
          <cell r="J1">
            <v>1.7453292519943295E-2</v>
          </cell>
        </row>
      </sheetData>
      <sheetData sheetId="4234">
        <row r="1">
          <cell r="J1">
            <v>1.7453292519943295E-2</v>
          </cell>
        </row>
      </sheetData>
      <sheetData sheetId="4235">
        <row r="1">
          <cell r="J1">
            <v>1.7453292519943295E-2</v>
          </cell>
        </row>
      </sheetData>
      <sheetData sheetId="4236">
        <row r="1">
          <cell r="J1">
            <v>1.7453292519943295E-2</v>
          </cell>
        </row>
      </sheetData>
      <sheetData sheetId="4237">
        <row r="1">
          <cell r="J1">
            <v>1.7453292519943295E-2</v>
          </cell>
        </row>
      </sheetData>
      <sheetData sheetId="4238">
        <row r="1">
          <cell r="J1">
            <v>1.7453292519943295E-2</v>
          </cell>
        </row>
      </sheetData>
      <sheetData sheetId="4239">
        <row r="1">
          <cell r="J1">
            <v>1.7453292519943295E-2</v>
          </cell>
        </row>
      </sheetData>
      <sheetData sheetId="4240">
        <row r="1">
          <cell r="J1">
            <v>1.7453292519943295E-2</v>
          </cell>
        </row>
      </sheetData>
      <sheetData sheetId="4241">
        <row r="1">
          <cell r="J1">
            <v>1.7453292519943295E-2</v>
          </cell>
        </row>
      </sheetData>
      <sheetData sheetId="4242">
        <row r="1">
          <cell r="J1">
            <v>1.7453292519943295E-2</v>
          </cell>
        </row>
      </sheetData>
      <sheetData sheetId="4243">
        <row r="1">
          <cell r="J1">
            <v>1.7453292519943295E-2</v>
          </cell>
        </row>
      </sheetData>
      <sheetData sheetId="4244">
        <row r="1">
          <cell r="J1">
            <v>1.7453292519943295E-2</v>
          </cell>
        </row>
      </sheetData>
      <sheetData sheetId="4245">
        <row r="1">
          <cell r="J1">
            <v>1.7453292519943295E-2</v>
          </cell>
        </row>
      </sheetData>
      <sheetData sheetId="4246">
        <row r="1">
          <cell r="J1">
            <v>1.7453292519943295E-2</v>
          </cell>
        </row>
      </sheetData>
      <sheetData sheetId="4247">
        <row r="1">
          <cell r="J1">
            <v>1.7453292519943295E-2</v>
          </cell>
        </row>
      </sheetData>
      <sheetData sheetId="4248">
        <row r="1">
          <cell r="J1">
            <v>1.7453292519943295E-2</v>
          </cell>
        </row>
      </sheetData>
      <sheetData sheetId="4249">
        <row r="1">
          <cell r="J1">
            <v>1.7453292519943295E-2</v>
          </cell>
        </row>
      </sheetData>
      <sheetData sheetId="4250">
        <row r="1">
          <cell r="J1">
            <v>1.7453292519943295E-2</v>
          </cell>
        </row>
      </sheetData>
      <sheetData sheetId="4251">
        <row r="1">
          <cell r="J1">
            <v>1.7453292519943295E-2</v>
          </cell>
        </row>
      </sheetData>
      <sheetData sheetId="4252">
        <row r="1">
          <cell r="J1">
            <v>1.7453292519943295E-2</v>
          </cell>
        </row>
      </sheetData>
      <sheetData sheetId="4253">
        <row r="1">
          <cell r="J1">
            <v>1.7453292519943295E-2</v>
          </cell>
        </row>
      </sheetData>
      <sheetData sheetId="4254">
        <row r="1">
          <cell r="J1">
            <v>1.7453292519943295E-2</v>
          </cell>
        </row>
      </sheetData>
      <sheetData sheetId="4255">
        <row r="1">
          <cell r="J1">
            <v>1.7453292519943295E-2</v>
          </cell>
        </row>
      </sheetData>
      <sheetData sheetId="4256">
        <row r="1">
          <cell r="J1">
            <v>1.7453292519943295E-2</v>
          </cell>
        </row>
      </sheetData>
      <sheetData sheetId="4257">
        <row r="1">
          <cell r="J1">
            <v>1.7453292519943295E-2</v>
          </cell>
        </row>
      </sheetData>
      <sheetData sheetId="4258">
        <row r="1">
          <cell r="J1">
            <v>1.7453292519943295E-2</v>
          </cell>
        </row>
      </sheetData>
      <sheetData sheetId="4259">
        <row r="1">
          <cell r="J1">
            <v>1.7453292519943295E-2</v>
          </cell>
        </row>
      </sheetData>
      <sheetData sheetId="4260">
        <row r="1">
          <cell r="J1">
            <v>1.7453292519943295E-2</v>
          </cell>
        </row>
      </sheetData>
      <sheetData sheetId="4261">
        <row r="1">
          <cell r="J1">
            <v>1.7453292519943295E-2</v>
          </cell>
        </row>
      </sheetData>
      <sheetData sheetId="4262">
        <row r="1">
          <cell r="J1">
            <v>1.7453292519943295E-2</v>
          </cell>
        </row>
      </sheetData>
      <sheetData sheetId="4263">
        <row r="1">
          <cell r="J1">
            <v>1.7453292519943295E-2</v>
          </cell>
        </row>
      </sheetData>
      <sheetData sheetId="4264">
        <row r="1">
          <cell r="J1">
            <v>1.7453292519943295E-2</v>
          </cell>
        </row>
      </sheetData>
      <sheetData sheetId="4265">
        <row r="1">
          <cell r="J1">
            <v>1.7453292519943295E-2</v>
          </cell>
        </row>
      </sheetData>
      <sheetData sheetId="4266">
        <row r="1">
          <cell r="J1">
            <v>1.7453292519943295E-2</v>
          </cell>
        </row>
      </sheetData>
      <sheetData sheetId="4267">
        <row r="1">
          <cell r="J1">
            <v>1.7453292519943295E-2</v>
          </cell>
        </row>
      </sheetData>
      <sheetData sheetId="4268">
        <row r="1">
          <cell r="J1">
            <v>1.7453292519943295E-2</v>
          </cell>
        </row>
      </sheetData>
      <sheetData sheetId="4269">
        <row r="1">
          <cell r="J1">
            <v>1.7453292519943295E-2</v>
          </cell>
        </row>
      </sheetData>
      <sheetData sheetId="4270">
        <row r="1">
          <cell r="J1">
            <v>1.7453292519943295E-2</v>
          </cell>
        </row>
      </sheetData>
      <sheetData sheetId="4271">
        <row r="1">
          <cell r="J1">
            <v>1.7453292519943295E-2</v>
          </cell>
        </row>
      </sheetData>
      <sheetData sheetId="4272">
        <row r="1">
          <cell r="J1">
            <v>1.7453292519943295E-2</v>
          </cell>
        </row>
      </sheetData>
      <sheetData sheetId="4273">
        <row r="1">
          <cell r="J1">
            <v>1.7453292519943295E-2</v>
          </cell>
        </row>
      </sheetData>
      <sheetData sheetId="4274">
        <row r="1">
          <cell r="J1">
            <v>1.7453292519943295E-2</v>
          </cell>
        </row>
      </sheetData>
      <sheetData sheetId="4275">
        <row r="1">
          <cell r="J1">
            <v>1.7453292519943295E-2</v>
          </cell>
        </row>
      </sheetData>
      <sheetData sheetId="4276">
        <row r="1">
          <cell r="J1">
            <v>1.7453292519943295E-2</v>
          </cell>
        </row>
      </sheetData>
      <sheetData sheetId="4277">
        <row r="1">
          <cell r="J1">
            <v>1.7453292519943295E-2</v>
          </cell>
        </row>
      </sheetData>
      <sheetData sheetId="4278">
        <row r="1">
          <cell r="J1">
            <v>1.7453292519943295E-2</v>
          </cell>
        </row>
      </sheetData>
      <sheetData sheetId="4279">
        <row r="1">
          <cell r="J1">
            <v>1.7453292519943295E-2</v>
          </cell>
        </row>
      </sheetData>
      <sheetData sheetId="4280">
        <row r="1">
          <cell r="J1">
            <v>1.7453292519943295E-2</v>
          </cell>
        </row>
      </sheetData>
      <sheetData sheetId="4281">
        <row r="1">
          <cell r="J1">
            <v>1.7453292519943295E-2</v>
          </cell>
        </row>
      </sheetData>
      <sheetData sheetId="4282">
        <row r="1">
          <cell r="J1">
            <v>1.7453292519943295E-2</v>
          </cell>
        </row>
      </sheetData>
      <sheetData sheetId="4283">
        <row r="1">
          <cell r="J1">
            <v>1.7453292519943295E-2</v>
          </cell>
        </row>
      </sheetData>
      <sheetData sheetId="4284">
        <row r="1">
          <cell r="J1">
            <v>1.7453292519943295E-2</v>
          </cell>
        </row>
      </sheetData>
      <sheetData sheetId="4285">
        <row r="1">
          <cell r="J1">
            <v>1.7453292519943295E-2</v>
          </cell>
        </row>
      </sheetData>
      <sheetData sheetId="4286">
        <row r="1">
          <cell r="J1">
            <v>1.7453292519943295E-2</v>
          </cell>
        </row>
      </sheetData>
      <sheetData sheetId="4287">
        <row r="1">
          <cell r="J1">
            <v>1.7453292519943295E-2</v>
          </cell>
        </row>
      </sheetData>
      <sheetData sheetId="4288">
        <row r="1">
          <cell r="J1">
            <v>1.7453292519943295E-2</v>
          </cell>
        </row>
      </sheetData>
      <sheetData sheetId="4289">
        <row r="1">
          <cell r="J1">
            <v>1.7453292519943295E-2</v>
          </cell>
        </row>
      </sheetData>
      <sheetData sheetId="4290">
        <row r="1">
          <cell r="J1">
            <v>1.7453292519943295E-2</v>
          </cell>
        </row>
      </sheetData>
      <sheetData sheetId="4291">
        <row r="1">
          <cell r="J1">
            <v>1.7453292519943295E-2</v>
          </cell>
        </row>
      </sheetData>
      <sheetData sheetId="4292">
        <row r="1">
          <cell r="J1">
            <v>1.7453292519943295E-2</v>
          </cell>
        </row>
      </sheetData>
      <sheetData sheetId="4293">
        <row r="1">
          <cell r="J1">
            <v>1.7453292519943295E-2</v>
          </cell>
        </row>
      </sheetData>
      <sheetData sheetId="4294">
        <row r="1">
          <cell r="J1">
            <v>1.7453292519943295E-2</v>
          </cell>
        </row>
      </sheetData>
      <sheetData sheetId="4295">
        <row r="1">
          <cell r="J1">
            <v>1.7453292519943295E-2</v>
          </cell>
        </row>
      </sheetData>
      <sheetData sheetId="4296">
        <row r="1">
          <cell r="J1">
            <v>1.7453292519943295E-2</v>
          </cell>
        </row>
      </sheetData>
      <sheetData sheetId="4297">
        <row r="1">
          <cell r="J1">
            <v>1.7453292519943295E-2</v>
          </cell>
        </row>
      </sheetData>
      <sheetData sheetId="4298">
        <row r="1">
          <cell r="J1">
            <v>1.7453292519943295E-2</v>
          </cell>
        </row>
      </sheetData>
      <sheetData sheetId="4299">
        <row r="1">
          <cell r="J1">
            <v>1.7453292519943295E-2</v>
          </cell>
        </row>
      </sheetData>
      <sheetData sheetId="4300">
        <row r="1">
          <cell r="J1">
            <v>1.7453292519943295E-2</v>
          </cell>
        </row>
      </sheetData>
      <sheetData sheetId="4301">
        <row r="1">
          <cell r="J1">
            <v>1.7453292519943295E-2</v>
          </cell>
        </row>
      </sheetData>
      <sheetData sheetId="4302">
        <row r="1">
          <cell r="J1">
            <v>1.7453292519943295E-2</v>
          </cell>
        </row>
      </sheetData>
      <sheetData sheetId="4303">
        <row r="1">
          <cell r="J1">
            <v>1.7453292519943295E-2</v>
          </cell>
        </row>
      </sheetData>
      <sheetData sheetId="4304">
        <row r="1">
          <cell r="J1">
            <v>1.7453292519943295E-2</v>
          </cell>
        </row>
      </sheetData>
      <sheetData sheetId="4305">
        <row r="1">
          <cell r="J1">
            <v>1.7453292519943295E-2</v>
          </cell>
        </row>
      </sheetData>
      <sheetData sheetId="4306">
        <row r="1">
          <cell r="J1">
            <v>1.7453292519943295E-2</v>
          </cell>
        </row>
      </sheetData>
      <sheetData sheetId="4307">
        <row r="1">
          <cell r="J1">
            <v>1.7453292519943295E-2</v>
          </cell>
        </row>
      </sheetData>
      <sheetData sheetId="4308">
        <row r="1">
          <cell r="J1">
            <v>1.7453292519943295E-2</v>
          </cell>
        </row>
      </sheetData>
      <sheetData sheetId="4309">
        <row r="1">
          <cell r="J1">
            <v>1.7453292519943295E-2</v>
          </cell>
        </row>
      </sheetData>
      <sheetData sheetId="4310">
        <row r="1">
          <cell r="J1">
            <v>1.7453292519943295E-2</v>
          </cell>
        </row>
      </sheetData>
      <sheetData sheetId="4311">
        <row r="1">
          <cell r="J1">
            <v>1.7453292519943295E-2</v>
          </cell>
        </row>
      </sheetData>
      <sheetData sheetId="4312">
        <row r="1">
          <cell r="J1">
            <v>1.7453292519943295E-2</v>
          </cell>
        </row>
      </sheetData>
      <sheetData sheetId="4313">
        <row r="1">
          <cell r="J1">
            <v>1.7453292519943295E-2</v>
          </cell>
        </row>
      </sheetData>
      <sheetData sheetId="4314">
        <row r="1">
          <cell r="J1">
            <v>1.7453292519943295E-2</v>
          </cell>
        </row>
      </sheetData>
      <sheetData sheetId="4315">
        <row r="1">
          <cell r="J1">
            <v>1.7453292519943295E-2</v>
          </cell>
        </row>
      </sheetData>
      <sheetData sheetId="4316">
        <row r="1">
          <cell r="J1">
            <v>1.7453292519943295E-2</v>
          </cell>
        </row>
      </sheetData>
      <sheetData sheetId="4317">
        <row r="1">
          <cell r="J1">
            <v>1.7453292519943295E-2</v>
          </cell>
        </row>
      </sheetData>
      <sheetData sheetId="4318">
        <row r="1">
          <cell r="J1">
            <v>1.7453292519943295E-2</v>
          </cell>
        </row>
      </sheetData>
      <sheetData sheetId="4319">
        <row r="1">
          <cell r="J1">
            <v>1.7453292519943295E-2</v>
          </cell>
        </row>
      </sheetData>
      <sheetData sheetId="4320">
        <row r="1">
          <cell r="J1">
            <v>1.7453292519943295E-2</v>
          </cell>
        </row>
      </sheetData>
      <sheetData sheetId="4321">
        <row r="1">
          <cell r="J1">
            <v>1.7453292519943295E-2</v>
          </cell>
        </row>
      </sheetData>
      <sheetData sheetId="4322">
        <row r="1">
          <cell r="J1">
            <v>1.7453292519943295E-2</v>
          </cell>
        </row>
      </sheetData>
      <sheetData sheetId="4323">
        <row r="1">
          <cell r="J1">
            <v>1.7453292519943295E-2</v>
          </cell>
        </row>
      </sheetData>
      <sheetData sheetId="4324">
        <row r="1">
          <cell r="J1">
            <v>1.7453292519943295E-2</v>
          </cell>
        </row>
      </sheetData>
      <sheetData sheetId="4325">
        <row r="1">
          <cell r="J1">
            <v>1.7453292519943295E-2</v>
          </cell>
        </row>
      </sheetData>
      <sheetData sheetId="4326">
        <row r="1">
          <cell r="J1">
            <v>1.7453292519943295E-2</v>
          </cell>
        </row>
      </sheetData>
      <sheetData sheetId="4327">
        <row r="1">
          <cell r="J1">
            <v>1.7453292519943295E-2</v>
          </cell>
        </row>
      </sheetData>
      <sheetData sheetId="4328">
        <row r="1">
          <cell r="J1">
            <v>1.7453292519943295E-2</v>
          </cell>
        </row>
      </sheetData>
      <sheetData sheetId="4329">
        <row r="1">
          <cell r="J1">
            <v>1.7453292519943295E-2</v>
          </cell>
        </row>
      </sheetData>
      <sheetData sheetId="4330">
        <row r="1">
          <cell r="J1">
            <v>1.7453292519943295E-2</v>
          </cell>
        </row>
      </sheetData>
      <sheetData sheetId="4331">
        <row r="1">
          <cell r="J1">
            <v>1.7453292519943295E-2</v>
          </cell>
        </row>
      </sheetData>
      <sheetData sheetId="4332">
        <row r="1">
          <cell r="J1">
            <v>1.7453292519943295E-2</v>
          </cell>
        </row>
      </sheetData>
      <sheetData sheetId="4333">
        <row r="1">
          <cell r="J1">
            <v>1.7453292519943295E-2</v>
          </cell>
        </row>
      </sheetData>
      <sheetData sheetId="4334">
        <row r="1">
          <cell r="J1">
            <v>1.7453292519943295E-2</v>
          </cell>
        </row>
      </sheetData>
      <sheetData sheetId="4335">
        <row r="1">
          <cell r="J1">
            <v>1.7453292519943295E-2</v>
          </cell>
        </row>
      </sheetData>
      <sheetData sheetId="4336">
        <row r="1">
          <cell r="J1">
            <v>1.7453292519943295E-2</v>
          </cell>
        </row>
      </sheetData>
      <sheetData sheetId="4337">
        <row r="1">
          <cell r="J1">
            <v>1.7453292519943295E-2</v>
          </cell>
        </row>
      </sheetData>
      <sheetData sheetId="4338">
        <row r="1">
          <cell r="J1">
            <v>1.7453292519943295E-2</v>
          </cell>
        </row>
      </sheetData>
      <sheetData sheetId="4339">
        <row r="1">
          <cell r="J1">
            <v>1.7453292519943295E-2</v>
          </cell>
        </row>
      </sheetData>
      <sheetData sheetId="4340">
        <row r="1">
          <cell r="J1">
            <v>1.7453292519943295E-2</v>
          </cell>
        </row>
      </sheetData>
      <sheetData sheetId="4341">
        <row r="1">
          <cell r="J1">
            <v>1.7453292519943295E-2</v>
          </cell>
        </row>
      </sheetData>
      <sheetData sheetId="4342">
        <row r="1">
          <cell r="J1">
            <v>1.7453292519943295E-2</v>
          </cell>
        </row>
      </sheetData>
      <sheetData sheetId="4343">
        <row r="1">
          <cell r="J1">
            <v>1.7453292519943295E-2</v>
          </cell>
        </row>
      </sheetData>
      <sheetData sheetId="4344">
        <row r="1">
          <cell r="J1">
            <v>1.7453292519943295E-2</v>
          </cell>
        </row>
      </sheetData>
      <sheetData sheetId="4345">
        <row r="1">
          <cell r="J1">
            <v>1.7453292519943295E-2</v>
          </cell>
        </row>
      </sheetData>
      <sheetData sheetId="4346">
        <row r="1">
          <cell r="J1">
            <v>1.7453292519943295E-2</v>
          </cell>
        </row>
      </sheetData>
      <sheetData sheetId="4347">
        <row r="1">
          <cell r="J1">
            <v>1.7453292519943295E-2</v>
          </cell>
        </row>
      </sheetData>
      <sheetData sheetId="4348">
        <row r="1">
          <cell r="J1">
            <v>1.7453292519943295E-2</v>
          </cell>
        </row>
      </sheetData>
      <sheetData sheetId="4349">
        <row r="1">
          <cell r="J1">
            <v>1.7453292519943295E-2</v>
          </cell>
        </row>
      </sheetData>
      <sheetData sheetId="4350">
        <row r="1">
          <cell r="J1">
            <v>1.7453292519943295E-2</v>
          </cell>
        </row>
      </sheetData>
      <sheetData sheetId="4351">
        <row r="1">
          <cell r="J1">
            <v>1.7453292519943295E-2</v>
          </cell>
        </row>
      </sheetData>
      <sheetData sheetId="4352">
        <row r="1">
          <cell r="J1">
            <v>1.7453292519943295E-2</v>
          </cell>
        </row>
      </sheetData>
      <sheetData sheetId="4353">
        <row r="1">
          <cell r="J1">
            <v>1.7453292519943295E-2</v>
          </cell>
        </row>
      </sheetData>
      <sheetData sheetId="4354">
        <row r="1">
          <cell r="J1">
            <v>1.7453292519943295E-2</v>
          </cell>
        </row>
      </sheetData>
      <sheetData sheetId="4355">
        <row r="1">
          <cell r="J1">
            <v>1.7453292519943295E-2</v>
          </cell>
        </row>
      </sheetData>
      <sheetData sheetId="4356">
        <row r="1">
          <cell r="J1">
            <v>1.7453292519943295E-2</v>
          </cell>
        </row>
      </sheetData>
      <sheetData sheetId="4357">
        <row r="1">
          <cell r="J1">
            <v>1.7453292519943295E-2</v>
          </cell>
        </row>
      </sheetData>
      <sheetData sheetId="4358">
        <row r="1">
          <cell r="J1">
            <v>1.7453292519943295E-2</v>
          </cell>
        </row>
      </sheetData>
      <sheetData sheetId="4359">
        <row r="1">
          <cell r="J1">
            <v>1.7453292519943295E-2</v>
          </cell>
        </row>
      </sheetData>
      <sheetData sheetId="4360">
        <row r="1">
          <cell r="J1">
            <v>1.7453292519943295E-2</v>
          </cell>
        </row>
      </sheetData>
      <sheetData sheetId="4361">
        <row r="1">
          <cell r="J1">
            <v>1.7453292519943295E-2</v>
          </cell>
        </row>
      </sheetData>
      <sheetData sheetId="4362">
        <row r="1">
          <cell r="J1">
            <v>1.7453292519943295E-2</v>
          </cell>
        </row>
      </sheetData>
      <sheetData sheetId="4363">
        <row r="1">
          <cell r="J1">
            <v>1.7453292519943295E-2</v>
          </cell>
        </row>
      </sheetData>
      <sheetData sheetId="4364">
        <row r="1">
          <cell r="J1">
            <v>1.7453292519943295E-2</v>
          </cell>
        </row>
      </sheetData>
      <sheetData sheetId="4365">
        <row r="1">
          <cell r="J1">
            <v>1.7453292519943295E-2</v>
          </cell>
        </row>
      </sheetData>
      <sheetData sheetId="4366">
        <row r="1">
          <cell r="J1">
            <v>1.7453292519943295E-2</v>
          </cell>
        </row>
      </sheetData>
      <sheetData sheetId="4367">
        <row r="1">
          <cell r="J1">
            <v>1.7453292519943295E-2</v>
          </cell>
        </row>
      </sheetData>
      <sheetData sheetId="4368">
        <row r="1">
          <cell r="J1">
            <v>1.7453292519943295E-2</v>
          </cell>
        </row>
      </sheetData>
      <sheetData sheetId="4369">
        <row r="1">
          <cell r="J1">
            <v>1.7453292519943295E-2</v>
          </cell>
        </row>
      </sheetData>
      <sheetData sheetId="4370">
        <row r="1">
          <cell r="J1">
            <v>1.7453292519943295E-2</v>
          </cell>
        </row>
      </sheetData>
      <sheetData sheetId="4371">
        <row r="1">
          <cell r="J1">
            <v>1.7453292519943295E-2</v>
          </cell>
        </row>
      </sheetData>
      <sheetData sheetId="4372">
        <row r="1">
          <cell r="J1">
            <v>1.7453292519943295E-2</v>
          </cell>
        </row>
      </sheetData>
      <sheetData sheetId="4373">
        <row r="1">
          <cell r="J1">
            <v>1.7453292519943295E-2</v>
          </cell>
        </row>
      </sheetData>
      <sheetData sheetId="4374">
        <row r="1">
          <cell r="J1">
            <v>1.7453292519943295E-2</v>
          </cell>
        </row>
      </sheetData>
      <sheetData sheetId="4375">
        <row r="1">
          <cell r="J1">
            <v>1.7453292519943295E-2</v>
          </cell>
        </row>
      </sheetData>
      <sheetData sheetId="4376">
        <row r="1">
          <cell r="J1">
            <v>1.7453292519943295E-2</v>
          </cell>
        </row>
      </sheetData>
      <sheetData sheetId="4377">
        <row r="1">
          <cell r="J1">
            <v>1.7453292519943295E-2</v>
          </cell>
        </row>
      </sheetData>
      <sheetData sheetId="4378">
        <row r="1">
          <cell r="J1">
            <v>1.7453292519943295E-2</v>
          </cell>
        </row>
      </sheetData>
      <sheetData sheetId="4379">
        <row r="1">
          <cell r="J1">
            <v>1.7453292519943295E-2</v>
          </cell>
        </row>
      </sheetData>
      <sheetData sheetId="4380">
        <row r="1">
          <cell r="J1">
            <v>1.7453292519943295E-2</v>
          </cell>
        </row>
      </sheetData>
      <sheetData sheetId="4381">
        <row r="1">
          <cell r="J1">
            <v>1.7453292519943295E-2</v>
          </cell>
        </row>
      </sheetData>
      <sheetData sheetId="4382">
        <row r="1">
          <cell r="J1">
            <v>1.7453292519943295E-2</v>
          </cell>
        </row>
      </sheetData>
      <sheetData sheetId="4383">
        <row r="1">
          <cell r="J1">
            <v>1.7453292519943295E-2</v>
          </cell>
        </row>
      </sheetData>
      <sheetData sheetId="4384">
        <row r="1">
          <cell r="J1">
            <v>1.7453292519943295E-2</v>
          </cell>
        </row>
      </sheetData>
      <sheetData sheetId="4385">
        <row r="1">
          <cell r="J1">
            <v>1.7453292519943295E-2</v>
          </cell>
        </row>
      </sheetData>
      <sheetData sheetId="4386">
        <row r="1">
          <cell r="J1">
            <v>1.7453292519943295E-2</v>
          </cell>
        </row>
      </sheetData>
      <sheetData sheetId="4387">
        <row r="1">
          <cell r="J1">
            <v>1.7453292519943295E-2</v>
          </cell>
        </row>
      </sheetData>
      <sheetData sheetId="4388">
        <row r="1">
          <cell r="J1">
            <v>1.7453292519943295E-2</v>
          </cell>
        </row>
      </sheetData>
      <sheetData sheetId="4389">
        <row r="1">
          <cell r="J1">
            <v>1.7453292519943295E-2</v>
          </cell>
        </row>
      </sheetData>
      <sheetData sheetId="4390">
        <row r="1">
          <cell r="J1">
            <v>1.7453292519943295E-2</v>
          </cell>
        </row>
      </sheetData>
      <sheetData sheetId="4391">
        <row r="1">
          <cell r="J1">
            <v>1.7453292519943295E-2</v>
          </cell>
        </row>
      </sheetData>
      <sheetData sheetId="4392">
        <row r="1">
          <cell r="J1">
            <v>1.7453292519943295E-2</v>
          </cell>
        </row>
      </sheetData>
      <sheetData sheetId="4393">
        <row r="1">
          <cell r="J1">
            <v>1.7453292519943295E-2</v>
          </cell>
        </row>
      </sheetData>
      <sheetData sheetId="4394">
        <row r="1">
          <cell r="J1">
            <v>1.7453292519943295E-2</v>
          </cell>
        </row>
      </sheetData>
      <sheetData sheetId="4395">
        <row r="1">
          <cell r="J1">
            <v>1.7453292519943295E-2</v>
          </cell>
        </row>
      </sheetData>
      <sheetData sheetId="4396">
        <row r="1">
          <cell r="J1">
            <v>1.7453292519943295E-2</v>
          </cell>
        </row>
      </sheetData>
      <sheetData sheetId="4397">
        <row r="1">
          <cell r="J1">
            <v>1.7453292519943295E-2</v>
          </cell>
        </row>
      </sheetData>
      <sheetData sheetId="4398">
        <row r="1">
          <cell r="J1">
            <v>1.7453292519943295E-2</v>
          </cell>
        </row>
      </sheetData>
      <sheetData sheetId="4399">
        <row r="1">
          <cell r="J1">
            <v>1.7453292519943295E-2</v>
          </cell>
        </row>
      </sheetData>
      <sheetData sheetId="4400">
        <row r="1">
          <cell r="J1">
            <v>1.7453292519943295E-2</v>
          </cell>
        </row>
      </sheetData>
      <sheetData sheetId="4401">
        <row r="1">
          <cell r="J1">
            <v>1.7453292519943295E-2</v>
          </cell>
        </row>
      </sheetData>
      <sheetData sheetId="4402">
        <row r="1">
          <cell r="J1">
            <v>1.7453292519943295E-2</v>
          </cell>
        </row>
      </sheetData>
      <sheetData sheetId="4403">
        <row r="1">
          <cell r="J1">
            <v>1.7453292519943295E-2</v>
          </cell>
        </row>
      </sheetData>
      <sheetData sheetId="4404">
        <row r="1">
          <cell r="J1">
            <v>1.7453292519943295E-2</v>
          </cell>
        </row>
      </sheetData>
      <sheetData sheetId="4405">
        <row r="1">
          <cell r="J1">
            <v>1.7453292519943295E-2</v>
          </cell>
        </row>
      </sheetData>
      <sheetData sheetId="4406">
        <row r="1">
          <cell r="J1">
            <v>1.7453292519943295E-2</v>
          </cell>
        </row>
      </sheetData>
      <sheetData sheetId="4407">
        <row r="1">
          <cell r="J1">
            <v>1.7453292519943295E-2</v>
          </cell>
        </row>
      </sheetData>
      <sheetData sheetId="4408">
        <row r="1">
          <cell r="J1">
            <v>1.7453292519943295E-2</v>
          </cell>
        </row>
      </sheetData>
      <sheetData sheetId="4409">
        <row r="1">
          <cell r="J1">
            <v>1.7453292519943295E-2</v>
          </cell>
        </row>
      </sheetData>
      <sheetData sheetId="4410">
        <row r="1">
          <cell r="J1">
            <v>1.7453292519943295E-2</v>
          </cell>
        </row>
      </sheetData>
      <sheetData sheetId="4411">
        <row r="1">
          <cell r="J1">
            <v>1.7453292519943295E-2</v>
          </cell>
        </row>
      </sheetData>
      <sheetData sheetId="4412">
        <row r="1">
          <cell r="J1">
            <v>1.7453292519943295E-2</v>
          </cell>
        </row>
      </sheetData>
      <sheetData sheetId="4413">
        <row r="1">
          <cell r="J1">
            <v>1.7453292519943295E-2</v>
          </cell>
        </row>
      </sheetData>
      <sheetData sheetId="4414">
        <row r="1">
          <cell r="J1">
            <v>1.7453292519943295E-2</v>
          </cell>
        </row>
      </sheetData>
      <sheetData sheetId="4415">
        <row r="1">
          <cell r="J1">
            <v>1.7453292519943295E-2</v>
          </cell>
        </row>
      </sheetData>
      <sheetData sheetId="4416">
        <row r="1">
          <cell r="J1">
            <v>1.7453292519943295E-2</v>
          </cell>
        </row>
      </sheetData>
      <sheetData sheetId="4417">
        <row r="1">
          <cell r="J1">
            <v>1.7453292519943295E-2</v>
          </cell>
        </row>
      </sheetData>
      <sheetData sheetId="4418">
        <row r="1">
          <cell r="J1">
            <v>1.7453292519943295E-2</v>
          </cell>
        </row>
      </sheetData>
      <sheetData sheetId="4419">
        <row r="1">
          <cell r="J1">
            <v>1.7453292519943295E-2</v>
          </cell>
        </row>
      </sheetData>
      <sheetData sheetId="4420">
        <row r="1">
          <cell r="J1">
            <v>1.7453292519943295E-2</v>
          </cell>
        </row>
      </sheetData>
      <sheetData sheetId="4421">
        <row r="1">
          <cell r="J1">
            <v>1.7453292519943295E-2</v>
          </cell>
        </row>
      </sheetData>
      <sheetData sheetId="4422">
        <row r="1">
          <cell r="J1">
            <v>1.7453292519943295E-2</v>
          </cell>
        </row>
      </sheetData>
      <sheetData sheetId="4423">
        <row r="1">
          <cell r="J1">
            <v>1.7453292519943295E-2</v>
          </cell>
        </row>
      </sheetData>
      <sheetData sheetId="4424">
        <row r="1">
          <cell r="J1">
            <v>1.7453292519943295E-2</v>
          </cell>
        </row>
      </sheetData>
      <sheetData sheetId="4425">
        <row r="1">
          <cell r="J1">
            <v>1.7453292519943295E-2</v>
          </cell>
        </row>
      </sheetData>
      <sheetData sheetId="4426">
        <row r="1">
          <cell r="J1">
            <v>1.7453292519943295E-2</v>
          </cell>
        </row>
      </sheetData>
      <sheetData sheetId="4427">
        <row r="1">
          <cell r="J1">
            <v>1.7453292519943295E-2</v>
          </cell>
        </row>
      </sheetData>
      <sheetData sheetId="4428">
        <row r="1">
          <cell r="J1">
            <v>1.7453292519943295E-2</v>
          </cell>
        </row>
      </sheetData>
      <sheetData sheetId="4429">
        <row r="1">
          <cell r="J1">
            <v>1.7453292519943295E-2</v>
          </cell>
        </row>
      </sheetData>
      <sheetData sheetId="4430">
        <row r="1">
          <cell r="J1">
            <v>1.7453292519943295E-2</v>
          </cell>
        </row>
      </sheetData>
      <sheetData sheetId="4431">
        <row r="1">
          <cell r="J1">
            <v>1.7453292519943295E-2</v>
          </cell>
        </row>
      </sheetData>
      <sheetData sheetId="4432">
        <row r="1">
          <cell r="J1">
            <v>1.7453292519943295E-2</v>
          </cell>
        </row>
      </sheetData>
      <sheetData sheetId="4433">
        <row r="1">
          <cell r="J1">
            <v>1.7453292519943295E-2</v>
          </cell>
        </row>
      </sheetData>
      <sheetData sheetId="4434">
        <row r="1">
          <cell r="J1">
            <v>1.7453292519943295E-2</v>
          </cell>
        </row>
      </sheetData>
      <sheetData sheetId="4435">
        <row r="1">
          <cell r="J1">
            <v>1.7453292519943295E-2</v>
          </cell>
        </row>
      </sheetData>
      <sheetData sheetId="4436">
        <row r="1">
          <cell r="J1">
            <v>1.7453292519943295E-2</v>
          </cell>
        </row>
      </sheetData>
      <sheetData sheetId="4437">
        <row r="1">
          <cell r="J1">
            <v>1.7453292519943295E-2</v>
          </cell>
        </row>
      </sheetData>
      <sheetData sheetId="4438">
        <row r="1">
          <cell r="J1">
            <v>1.7453292519943295E-2</v>
          </cell>
        </row>
      </sheetData>
      <sheetData sheetId="4439">
        <row r="1">
          <cell r="J1">
            <v>1.7453292519943295E-2</v>
          </cell>
        </row>
      </sheetData>
      <sheetData sheetId="4440">
        <row r="1">
          <cell r="J1">
            <v>1.7453292519943295E-2</v>
          </cell>
        </row>
      </sheetData>
      <sheetData sheetId="4441">
        <row r="1">
          <cell r="J1">
            <v>1.7453292519943295E-2</v>
          </cell>
        </row>
      </sheetData>
      <sheetData sheetId="4442">
        <row r="1">
          <cell r="J1">
            <v>1.7453292519943295E-2</v>
          </cell>
        </row>
      </sheetData>
      <sheetData sheetId="4443">
        <row r="1">
          <cell r="J1">
            <v>1.7453292519943295E-2</v>
          </cell>
        </row>
      </sheetData>
      <sheetData sheetId="4444">
        <row r="1">
          <cell r="J1">
            <v>1.7453292519943295E-2</v>
          </cell>
        </row>
      </sheetData>
      <sheetData sheetId="4445">
        <row r="1">
          <cell r="J1">
            <v>1.7453292519943295E-2</v>
          </cell>
        </row>
      </sheetData>
      <sheetData sheetId="4446">
        <row r="1">
          <cell r="J1">
            <v>1.7453292519943295E-2</v>
          </cell>
        </row>
      </sheetData>
      <sheetData sheetId="4447">
        <row r="1">
          <cell r="J1">
            <v>1.7453292519943295E-2</v>
          </cell>
        </row>
      </sheetData>
      <sheetData sheetId="4448">
        <row r="1">
          <cell r="J1">
            <v>1.7453292519943295E-2</v>
          </cell>
        </row>
      </sheetData>
      <sheetData sheetId="4449">
        <row r="1">
          <cell r="J1">
            <v>1.7453292519943295E-2</v>
          </cell>
        </row>
      </sheetData>
      <sheetData sheetId="4450">
        <row r="1">
          <cell r="J1">
            <v>1.7453292519943295E-2</v>
          </cell>
        </row>
      </sheetData>
      <sheetData sheetId="4451">
        <row r="1">
          <cell r="J1">
            <v>1.7453292519943295E-2</v>
          </cell>
        </row>
      </sheetData>
      <sheetData sheetId="4452">
        <row r="1">
          <cell r="J1">
            <v>1.7453292519943295E-2</v>
          </cell>
        </row>
      </sheetData>
      <sheetData sheetId="4453">
        <row r="1">
          <cell r="J1">
            <v>1.7453292519943295E-2</v>
          </cell>
        </row>
      </sheetData>
      <sheetData sheetId="4454">
        <row r="1">
          <cell r="J1">
            <v>1.7453292519943295E-2</v>
          </cell>
        </row>
      </sheetData>
      <sheetData sheetId="4455">
        <row r="1">
          <cell r="J1">
            <v>1.7453292519943295E-2</v>
          </cell>
        </row>
      </sheetData>
      <sheetData sheetId="4456">
        <row r="1">
          <cell r="J1">
            <v>1.7453292519943295E-2</v>
          </cell>
        </row>
      </sheetData>
      <sheetData sheetId="4457">
        <row r="1">
          <cell r="J1">
            <v>1.7453292519943295E-2</v>
          </cell>
        </row>
      </sheetData>
      <sheetData sheetId="4458">
        <row r="1">
          <cell r="J1">
            <v>1.7453292519943295E-2</v>
          </cell>
        </row>
      </sheetData>
      <sheetData sheetId="4459">
        <row r="1">
          <cell r="J1">
            <v>1.7453292519943295E-2</v>
          </cell>
        </row>
      </sheetData>
      <sheetData sheetId="4460">
        <row r="1">
          <cell r="J1">
            <v>1.7453292519943295E-2</v>
          </cell>
        </row>
      </sheetData>
      <sheetData sheetId="4461">
        <row r="1">
          <cell r="J1">
            <v>1.7453292519943295E-2</v>
          </cell>
        </row>
      </sheetData>
      <sheetData sheetId="4462">
        <row r="1">
          <cell r="J1">
            <v>1.7453292519943295E-2</v>
          </cell>
        </row>
      </sheetData>
      <sheetData sheetId="4463">
        <row r="1">
          <cell r="J1">
            <v>1.7453292519943295E-2</v>
          </cell>
        </row>
      </sheetData>
      <sheetData sheetId="4464">
        <row r="1">
          <cell r="J1">
            <v>1.7453292519943295E-2</v>
          </cell>
        </row>
      </sheetData>
      <sheetData sheetId="4465">
        <row r="1">
          <cell r="J1">
            <v>1.7453292519943295E-2</v>
          </cell>
        </row>
      </sheetData>
      <sheetData sheetId="4466">
        <row r="1">
          <cell r="J1">
            <v>1.7453292519943295E-2</v>
          </cell>
        </row>
      </sheetData>
      <sheetData sheetId="4467">
        <row r="1">
          <cell r="J1">
            <v>1.7453292519943295E-2</v>
          </cell>
        </row>
      </sheetData>
      <sheetData sheetId="4468">
        <row r="1">
          <cell r="J1">
            <v>1.7453292519943295E-2</v>
          </cell>
        </row>
      </sheetData>
      <sheetData sheetId="4469">
        <row r="1">
          <cell r="J1">
            <v>1.7453292519943295E-2</v>
          </cell>
        </row>
      </sheetData>
      <sheetData sheetId="4470">
        <row r="1">
          <cell r="J1">
            <v>1.7453292519943295E-2</v>
          </cell>
        </row>
      </sheetData>
      <sheetData sheetId="4471">
        <row r="1">
          <cell r="J1">
            <v>1.7453292519943295E-2</v>
          </cell>
        </row>
      </sheetData>
      <sheetData sheetId="4472">
        <row r="1">
          <cell r="J1">
            <v>1.7453292519943295E-2</v>
          </cell>
        </row>
      </sheetData>
      <sheetData sheetId="4473">
        <row r="1">
          <cell r="J1">
            <v>1.7453292519943295E-2</v>
          </cell>
        </row>
      </sheetData>
      <sheetData sheetId="4474">
        <row r="1">
          <cell r="J1">
            <v>1.7453292519943295E-2</v>
          </cell>
        </row>
      </sheetData>
      <sheetData sheetId="4475">
        <row r="1">
          <cell r="J1">
            <v>1.7453292519943295E-2</v>
          </cell>
        </row>
      </sheetData>
      <sheetData sheetId="4476">
        <row r="1">
          <cell r="J1">
            <v>1.7453292519943295E-2</v>
          </cell>
        </row>
      </sheetData>
      <sheetData sheetId="4477">
        <row r="1">
          <cell r="J1">
            <v>1.7453292519943295E-2</v>
          </cell>
        </row>
      </sheetData>
      <sheetData sheetId="4478">
        <row r="1">
          <cell r="J1">
            <v>1.7453292519943295E-2</v>
          </cell>
        </row>
      </sheetData>
      <sheetData sheetId="4479">
        <row r="1">
          <cell r="J1">
            <v>1.7453292519943295E-2</v>
          </cell>
        </row>
      </sheetData>
      <sheetData sheetId="4480">
        <row r="1">
          <cell r="J1">
            <v>1.7453292519943295E-2</v>
          </cell>
        </row>
      </sheetData>
      <sheetData sheetId="4481">
        <row r="1">
          <cell r="J1">
            <v>1.7453292519943295E-2</v>
          </cell>
        </row>
      </sheetData>
      <sheetData sheetId="4482">
        <row r="1">
          <cell r="J1">
            <v>1.7453292519943295E-2</v>
          </cell>
        </row>
      </sheetData>
      <sheetData sheetId="4483">
        <row r="1">
          <cell r="J1">
            <v>1.7453292519943295E-2</v>
          </cell>
        </row>
      </sheetData>
      <sheetData sheetId="4484">
        <row r="1">
          <cell r="J1">
            <v>1.7453292519943295E-2</v>
          </cell>
        </row>
      </sheetData>
      <sheetData sheetId="4485">
        <row r="1">
          <cell r="J1">
            <v>1.7453292519943295E-2</v>
          </cell>
        </row>
      </sheetData>
      <sheetData sheetId="4486">
        <row r="1">
          <cell r="J1">
            <v>1.7453292519943295E-2</v>
          </cell>
        </row>
      </sheetData>
      <sheetData sheetId="4487">
        <row r="1">
          <cell r="J1">
            <v>1.7453292519943295E-2</v>
          </cell>
        </row>
      </sheetData>
      <sheetData sheetId="4488">
        <row r="1">
          <cell r="J1">
            <v>1.7453292519943295E-2</v>
          </cell>
        </row>
      </sheetData>
      <sheetData sheetId="4489">
        <row r="1">
          <cell r="J1">
            <v>1.7453292519943295E-2</v>
          </cell>
        </row>
      </sheetData>
      <sheetData sheetId="4490">
        <row r="1">
          <cell r="J1">
            <v>1.7453292519943295E-2</v>
          </cell>
        </row>
      </sheetData>
      <sheetData sheetId="4491">
        <row r="1">
          <cell r="J1">
            <v>1.7453292519943295E-2</v>
          </cell>
        </row>
      </sheetData>
      <sheetData sheetId="4492">
        <row r="1">
          <cell r="J1">
            <v>1.7453292519943295E-2</v>
          </cell>
        </row>
      </sheetData>
      <sheetData sheetId="4493">
        <row r="1">
          <cell r="J1">
            <v>1.7453292519943295E-2</v>
          </cell>
        </row>
      </sheetData>
      <sheetData sheetId="4494">
        <row r="1">
          <cell r="J1">
            <v>1.7453292519943295E-2</v>
          </cell>
        </row>
      </sheetData>
      <sheetData sheetId="4495">
        <row r="1">
          <cell r="J1">
            <v>1.7453292519943295E-2</v>
          </cell>
        </row>
      </sheetData>
      <sheetData sheetId="4496">
        <row r="1">
          <cell r="J1">
            <v>1.7453292519943295E-2</v>
          </cell>
        </row>
      </sheetData>
      <sheetData sheetId="4497">
        <row r="1">
          <cell r="J1">
            <v>1.7453292519943295E-2</v>
          </cell>
        </row>
      </sheetData>
      <sheetData sheetId="4498">
        <row r="1">
          <cell r="J1">
            <v>1.7453292519943295E-2</v>
          </cell>
        </row>
      </sheetData>
      <sheetData sheetId="4499">
        <row r="1">
          <cell r="J1">
            <v>1.7453292519943295E-2</v>
          </cell>
        </row>
      </sheetData>
      <sheetData sheetId="4500">
        <row r="1">
          <cell r="J1">
            <v>1.7453292519943295E-2</v>
          </cell>
        </row>
      </sheetData>
      <sheetData sheetId="4501">
        <row r="1">
          <cell r="J1">
            <v>1.7453292519943295E-2</v>
          </cell>
        </row>
      </sheetData>
      <sheetData sheetId="4502">
        <row r="1">
          <cell r="J1">
            <v>1.7453292519943295E-2</v>
          </cell>
        </row>
      </sheetData>
      <sheetData sheetId="4503">
        <row r="1">
          <cell r="J1">
            <v>1.7453292519943295E-2</v>
          </cell>
        </row>
      </sheetData>
      <sheetData sheetId="4504">
        <row r="1">
          <cell r="J1">
            <v>1.7453292519943295E-2</v>
          </cell>
        </row>
      </sheetData>
      <sheetData sheetId="4505">
        <row r="1">
          <cell r="J1">
            <v>1.7453292519943295E-2</v>
          </cell>
        </row>
      </sheetData>
      <sheetData sheetId="4506">
        <row r="1">
          <cell r="J1">
            <v>1.7453292519943295E-2</v>
          </cell>
        </row>
      </sheetData>
      <sheetData sheetId="4507">
        <row r="1">
          <cell r="J1">
            <v>1.7453292519943295E-2</v>
          </cell>
        </row>
      </sheetData>
      <sheetData sheetId="4508">
        <row r="1">
          <cell r="J1">
            <v>1.7453292519943295E-2</v>
          </cell>
        </row>
      </sheetData>
      <sheetData sheetId="4509">
        <row r="1">
          <cell r="J1">
            <v>1.7453292519943295E-2</v>
          </cell>
        </row>
      </sheetData>
      <sheetData sheetId="4510">
        <row r="1">
          <cell r="J1">
            <v>1.7453292519943295E-2</v>
          </cell>
        </row>
      </sheetData>
      <sheetData sheetId="4511">
        <row r="1">
          <cell r="J1">
            <v>1.7453292519943295E-2</v>
          </cell>
        </row>
      </sheetData>
      <sheetData sheetId="4512">
        <row r="1">
          <cell r="J1">
            <v>1.7453292519943295E-2</v>
          </cell>
        </row>
      </sheetData>
      <sheetData sheetId="4513">
        <row r="1">
          <cell r="J1">
            <v>1.7453292519943295E-2</v>
          </cell>
        </row>
      </sheetData>
      <sheetData sheetId="4514">
        <row r="1">
          <cell r="J1">
            <v>1.7453292519943295E-2</v>
          </cell>
        </row>
      </sheetData>
      <sheetData sheetId="4515">
        <row r="1">
          <cell r="J1">
            <v>1.7453292519943295E-2</v>
          </cell>
        </row>
      </sheetData>
      <sheetData sheetId="4516">
        <row r="1">
          <cell r="J1">
            <v>1.7453292519943295E-2</v>
          </cell>
        </row>
      </sheetData>
      <sheetData sheetId="4517">
        <row r="1">
          <cell r="J1">
            <v>1.7453292519943295E-2</v>
          </cell>
        </row>
      </sheetData>
      <sheetData sheetId="4518">
        <row r="1">
          <cell r="J1">
            <v>1.7453292519943295E-2</v>
          </cell>
        </row>
      </sheetData>
      <sheetData sheetId="4519">
        <row r="1">
          <cell r="J1">
            <v>1.7453292519943295E-2</v>
          </cell>
        </row>
      </sheetData>
      <sheetData sheetId="4520">
        <row r="1">
          <cell r="J1">
            <v>1.7453292519943295E-2</v>
          </cell>
        </row>
      </sheetData>
      <sheetData sheetId="4521">
        <row r="1">
          <cell r="J1">
            <v>1.7453292519943295E-2</v>
          </cell>
        </row>
      </sheetData>
      <sheetData sheetId="4522">
        <row r="1">
          <cell r="J1">
            <v>1.7453292519943295E-2</v>
          </cell>
        </row>
      </sheetData>
      <sheetData sheetId="4523">
        <row r="1">
          <cell r="J1">
            <v>1.7453292519943295E-2</v>
          </cell>
        </row>
      </sheetData>
      <sheetData sheetId="4524">
        <row r="1">
          <cell r="J1">
            <v>1.7453292519943295E-2</v>
          </cell>
        </row>
      </sheetData>
      <sheetData sheetId="4525">
        <row r="1">
          <cell r="J1">
            <v>1.7453292519943295E-2</v>
          </cell>
        </row>
      </sheetData>
      <sheetData sheetId="4526">
        <row r="1">
          <cell r="J1">
            <v>1.7453292519943295E-2</v>
          </cell>
        </row>
      </sheetData>
      <sheetData sheetId="4527">
        <row r="1">
          <cell r="J1">
            <v>1.7453292519943295E-2</v>
          </cell>
        </row>
      </sheetData>
      <sheetData sheetId="4528">
        <row r="1">
          <cell r="J1">
            <v>1.7453292519943295E-2</v>
          </cell>
        </row>
      </sheetData>
      <sheetData sheetId="4529">
        <row r="1">
          <cell r="J1">
            <v>1.7453292519943295E-2</v>
          </cell>
        </row>
      </sheetData>
      <sheetData sheetId="4530">
        <row r="1">
          <cell r="J1">
            <v>1.7453292519943295E-2</v>
          </cell>
        </row>
      </sheetData>
      <sheetData sheetId="4531">
        <row r="1">
          <cell r="J1">
            <v>1.7453292519943295E-2</v>
          </cell>
        </row>
      </sheetData>
      <sheetData sheetId="4532">
        <row r="1">
          <cell r="J1">
            <v>1.7453292519943295E-2</v>
          </cell>
        </row>
      </sheetData>
      <sheetData sheetId="4533">
        <row r="1">
          <cell r="J1">
            <v>1.7453292519943295E-2</v>
          </cell>
        </row>
      </sheetData>
      <sheetData sheetId="4534">
        <row r="1">
          <cell r="J1">
            <v>1.7453292519943295E-2</v>
          </cell>
        </row>
      </sheetData>
      <sheetData sheetId="4535">
        <row r="1">
          <cell r="J1">
            <v>1.7453292519943295E-2</v>
          </cell>
        </row>
      </sheetData>
      <sheetData sheetId="4536">
        <row r="1">
          <cell r="J1">
            <v>1.7453292519943295E-2</v>
          </cell>
        </row>
      </sheetData>
      <sheetData sheetId="4537">
        <row r="1">
          <cell r="J1">
            <v>1.7453292519943295E-2</v>
          </cell>
        </row>
      </sheetData>
      <sheetData sheetId="4538">
        <row r="1">
          <cell r="J1">
            <v>1.7453292519943295E-2</v>
          </cell>
        </row>
      </sheetData>
      <sheetData sheetId="4539">
        <row r="1">
          <cell r="J1">
            <v>1.7453292519943295E-2</v>
          </cell>
        </row>
      </sheetData>
      <sheetData sheetId="4540">
        <row r="1">
          <cell r="J1">
            <v>1.7453292519943295E-2</v>
          </cell>
        </row>
      </sheetData>
      <sheetData sheetId="4541">
        <row r="1">
          <cell r="J1">
            <v>1.7453292519943295E-2</v>
          </cell>
        </row>
      </sheetData>
      <sheetData sheetId="4542">
        <row r="1">
          <cell r="J1">
            <v>1.7453292519943295E-2</v>
          </cell>
        </row>
      </sheetData>
      <sheetData sheetId="4543">
        <row r="1">
          <cell r="J1">
            <v>1.7453292519943295E-2</v>
          </cell>
        </row>
      </sheetData>
      <sheetData sheetId="4544">
        <row r="1">
          <cell r="J1">
            <v>1.7453292519943295E-2</v>
          </cell>
        </row>
      </sheetData>
      <sheetData sheetId="4545">
        <row r="1">
          <cell r="J1">
            <v>1.7453292519943295E-2</v>
          </cell>
        </row>
      </sheetData>
      <sheetData sheetId="4546">
        <row r="1">
          <cell r="J1">
            <v>1.7453292519943295E-2</v>
          </cell>
        </row>
      </sheetData>
      <sheetData sheetId="4547">
        <row r="1">
          <cell r="J1">
            <v>1.7453292519943295E-2</v>
          </cell>
        </row>
      </sheetData>
      <sheetData sheetId="4548">
        <row r="1">
          <cell r="J1">
            <v>1.7453292519943295E-2</v>
          </cell>
        </row>
      </sheetData>
      <sheetData sheetId="4549">
        <row r="1">
          <cell r="J1">
            <v>1.7453292519943295E-2</v>
          </cell>
        </row>
      </sheetData>
      <sheetData sheetId="4550">
        <row r="1">
          <cell r="J1">
            <v>1.7453292519943295E-2</v>
          </cell>
        </row>
      </sheetData>
      <sheetData sheetId="4551">
        <row r="1">
          <cell r="J1">
            <v>1.7453292519943295E-2</v>
          </cell>
        </row>
      </sheetData>
      <sheetData sheetId="4552">
        <row r="1">
          <cell r="J1">
            <v>1.7453292519943295E-2</v>
          </cell>
        </row>
      </sheetData>
      <sheetData sheetId="4553">
        <row r="1">
          <cell r="J1">
            <v>1.7453292519943295E-2</v>
          </cell>
        </row>
      </sheetData>
      <sheetData sheetId="4554">
        <row r="1">
          <cell r="J1">
            <v>1.7453292519943295E-2</v>
          </cell>
        </row>
      </sheetData>
      <sheetData sheetId="4555">
        <row r="1">
          <cell r="J1">
            <v>1.7453292519943295E-2</v>
          </cell>
        </row>
      </sheetData>
      <sheetData sheetId="4556">
        <row r="1">
          <cell r="J1">
            <v>1.7453292519943295E-2</v>
          </cell>
        </row>
      </sheetData>
      <sheetData sheetId="4557">
        <row r="1">
          <cell r="J1">
            <v>1.7453292519943295E-2</v>
          </cell>
        </row>
      </sheetData>
      <sheetData sheetId="4558">
        <row r="1">
          <cell r="J1">
            <v>1.7453292519943295E-2</v>
          </cell>
        </row>
      </sheetData>
      <sheetData sheetId="4559">
        <row r="1">
          <cell r="J1">
            <v>1.7453292519943295E-2</v>
          </cell>
        </row>
      </sheetData>
      <sheetData sheetId="4560">
        <row r="1">
          <cell r="J1">
            <v>1.7453292519943295E-2</v>
          </cell>
        </row>
      </sheetData>
      <sheetData sheetId="4561">
        <row r="1">
          <cell r="J1">
            <v>1.7453292519943295E-2</v>
          </cell>
        </row>
      </sheetData>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ow r="1">
          <cell r="J1">
            <v>1.7453292519943295E-2</v>
          </cell>
        </row>
      </sheetData>
      <sheetData sheetId="4719">
        <row r="1">
          <cell r="J1">
            <v>1.7453292519943295E-2</v>
          </cell>
        </row>
      </sheetData>
      <sheetData sheetId="4720">
        <row r="1">
          <cell r="J1">
            <v>1.7453292519943295E-2</v>
          </cell>
        </row>
      </sheetData>
      <sheetData sheetId="4721">
        <row r="1">
          <cell r="J1">
            <v>1.7453292519943295E-2</v>
          </cell>
        </row>
      </sheetData>
      <sheetData sheetId="4722">
        <row r="1">
          <cell r="J1">
            <v>1.7453292519943295E-2</v>
          </cell>
        </row>
      </sheetData>
      <sheetData sheetId="4723">
        <row r="1">
          <cell r="J1">
            <v>1.7453292519943295E-2</v>
          </cell>
        </row>
      </sheetData>
      <sheetData sheetId="4724">
        <row r="1">
          <cell r="J1">
            <v>1.7453292519943295E-2</v>
          </cell>
        </row>
      </sheetData>
      <sheetData sheetId="4725">
        <row r="1">
          <cell r="J1">
            <v>1.7453292519943295E-2</v>
          </cell>
        </row>
      </sheetData>
      <sheetData sheetId="4726">
        <row r="1">
          <cell r="J1">
            <v>1.7453292519943295E-2</v>
          </cell>
        </row>
      </sheetData>
      <sheetData sheetId="4727">
        <row r="1">
          <cell r="J1">
            <v>1.7453292519943295E-2</v>
          </cell>
        </row>
      </sheetData>
      <sheetData sheetId="4728">
        <row r="1">
          <cell r="J1">
            <v>1.7453292519943295E-2</v>
          </cell>
        </row>
      </sheetData>
      <sheetData sheetId="4729">
        <row r="1">
          <cell r="J1">
            <v>1.7453292519943295E-2</v>
          </cell>
        </row>
      </sheetData>
      <sheetData sheetId="4730">
        <row r="1">
          <cell r="J1">
            <v>1.7453292519943295E-2</v>
          </cell>
        </row>
      </sheetData>
      <sheetData sheetId="4731">
        <row r="1">
          <cell r="J1">
            <v>1.7453292519943295E-2</v>
          </cell>
        </row>
      </sheetData>
      <sheetData sheetId="4732">
        <row r="1">
          <cell r="J1">
            <v>1.7453292519943295E-2</v>
          </cell>
        </row>
      </sheetData>
      <sheetData sheetId="4733">
        <row r="1">
          <cell r="J1">
            <v>1.7453292519943295E-2</v>
          </cell>
        </row>
      </sheetData>
      <sheetData sheetId="4734">
        <row r="1">
          <cell r="J1">
            <v>1.7453292519943295E-2</v>
          </cell>
        </row>
      </sheetData>
      <sheetData sheetId="4735">
        <row r="1">
          <cell r="J1">
            <v>1.7453292519943295E-2</v>
          </cell>
        </row>
      </sheetData>
      <sheetData sheetId="4736">
        <row r="1">
          <cell r="J1">
            <v>1.7453292519943295E-2</v>
          </cell>
        </row>
      </sheetData>
      <sheetData sheetId="4737">
        <row r="1">
          <cell r="J1">
            <v>1.7453292519943295E-2</v>
          </cell>
        </row>
      </sheetData>
      <sheetData sheetId="4738">
        <row r="1">
          <cell r="J1">
            <v>1.7453292519943295E-2</v>
          </cell>
        </row>
      </sheetData>
      <sheetData sheetId="4739">
        <row r="1">
          <cell r="J1">
            <v>1.7453292519943295E-2</v>
          </cell>
        </row>
      </sheetData>
      <sheetData sheetId="4740">
        <row r="1">
          <cell r="J1">
            <v>1.7453292519943295E-2</v>
          </cell>
        </row>
      </sheetData>
      <sheetData sheetId="4741">
        <row r="1">
          <cell r="J1">
            <v>1.7453292519943295E-2</v>
          </cell>
        </row>
      </sheetData>
      <sheetData sheetId="4742">
        <row r="1">
          <cell r="J1">
            <v>1.7453292519943295E-2</v>
          </cell>
        </row>
      </sheetData>
      <sheetData sheetId="4743">
        <row r="1">
          <cell r="J1">
            <v>1.7453292519943295E-2</v>
          </cell>
        </row>
      </sheetData>
      <sheetData sheetId="4744">
        <row r="1">
          <cell r="J1">
            <v>1.7453292519943295E-2</v>
          </cell>
        </row>
      </sheetData>
      <sheetData sheetId="4745">
        <row r="1">
          <cell r="J1">
            <v>1.7453292519943295E-2</v>
          </cell>
        </row>
      </sheetData>
      <sheetData sheetId="4746">
        <row r="1">
          <cell r="J1">
            <v>1.7453292519943295E-2</v>
          </cell>
        </row>
      </sheetData>
      <sheetData sheetId="4747">
        <row r="1">
          <cell r="J1">
            <v>1.7453292519943295E-2</v>
          </cell>
        </row>
      </sheetData>
      <sheetData sheetId="4748">
        <row r="1">
          <cell r="J1">
            <v>1.7453292519943295E-2</v>
          </cell>
        </row>
      </sheetData>
      <sheetData sheetId="4749">
        <row r="1">
          <cell r="J1">
            <v>1.7453292519943295E-2</v>
          </cell>
        </row>
      </sheetData>
      <sheetData sheetId="4750">
        <row r="1">
          <cell r="J1">
            <v>1.7453292519943295E-2</v>
          </cell>
        </row>
      </sheetData>
      <sheetData sheetId="4751">
        <row r="1">
          <cell r="J1">
            <v>1.7453292519943295E-2</v>
          </cell>
        </row>
      </sheetData>
      <sheetData sheetId="4752">
        <row r="1">
          <cell r="J1">
            <v>1.7453292519943295E-2</v>
          </cell>
        </row>
      </sheetData>
      <sheetData sheetId="4753">
        <row r="1">
          <cell r="J1">
            <v>1.7453292519943295E-2</v>
          </cell>
        </row>
      </sheetData>
      <sheetData sheetId="4754">
        <row r="1">
          <cell r="J1">
            <v>1.7453292519943295E-2</v>
          </cell>
        </row>
      </sheetData>
      <sheetData sheetId="4755">
        <row r="1">
          <cell r="J1">
            <v>1.7453292519943295E-2</v>
          </cell>
        </row>
      </sheetData>
      <sheetData sheetId="4756">
        <row r="1">
          <cell r="J1">
            <v>1.7453292519943295E-2</v>
          </cell>
        </row>
      </sheetData>
      <sheetData sheetId="4757">
        <row r="1">
          <cell r="J1">
            <v>1.7453292519943295E-2</v>
          </cell>
        </row>
      </sheetData>
      <sheetData sheetId="4758">
        <row r="1">
          <cell r="J1">
            <v>1.7453292519943295E-2</v>
          </cell>
        </row>
      </sheetData>
      <sheetData sheetId="4759">
        <row r="1">
          <cell r="J1">
            <v>1.7453292519943295E-2</v>
          </cell>
        </row>
      </sheetData>
      <sheetData sheetId="4760">
        <row r="1">
          <cell r="J1">
            <v>1.7453292519943295E-2</v>
          </cell>
        </row>
      </sheetData>
      <sheetData sheetId="4761">
        <row r="1">
          <cell r="J1">
            <v>1.7453292519943295E-2</v>
          </cell>
        </row>
      </sheetData>
      <sheetData sheetId="4762">
        <row r="1">
          <cell r="J1">
            <v>1.7453292519943295E-2</v>
          </cell>
        </row>
      </sheetData>
      <sheetData sheetId="4763">
        <row r="1">
          <cell r="J1">
            <v>1.7453292519943295E-2</v>
          </cell>
        </row>
      </sheetData>
      <sheetData sheetId="4764">
        <row r="1">
          <cell r="J1">
            <v>1.7453292519943295E-2</v>
          </cell>
        </row>
      </sheetData>
      <sheetData sheetId="4765">
        <row r="1">
          <cell r="J1">
            <v>1.7453292519943295E-2</v>
          </cell>
        </row>
      </sheetData>
      <sheetData sheetId="4766">
        <row r="1">
          <cell r="J1">
            <v>1.7453292519943295E-2</v>
          </cell>
        </row>
      </sheetData>
      <sheetData sheetId="4767">
        <row r="1">
          <cell r="J1">
            <v>1.7453292519943295E-2</v>
          </cell>
        </row>
      </sheetData>
      <sheetData sheetId="4768">
        <row r="1">
          <cell r="J1">
            <v>1.7453292519943295E-2</v>
          </cell>
        </row>
      </sheetData>
      <sheetData sheetId="4769">
        <row r="1">
          <cell r="J1">
            <v>1.7453292519943295E-2</v>
          </cell>
        </row>
      </sheetData>
      <sheetData sheetId="4770">
        <row r="1">
          <cell r="J1">
            <v>1.7453292519943295E-2</v>
          </cell>
        </row>
      </sheetData>
      <sheetData sheetId="4771">
        <row r="1">
          <cell r="J1">
            <v>1.7453292519943295E-2</v>
          </cell>
        </row>
      </sheetData>
      <sheetData sheetId="4772">
        <row r="1">
          <cell r="J1">
            <v>1.7453292519943295E-2</v>
          </cell>
        </row>
      </sheetData>
      <sheetData sheetId="4773">
        <row r="1">
          <cell r="J1">
            <v>1.7453292519943295E-2</v>
          </cell>
        </row>
      </sheetData>
      <sheetData sheetId="4774">
        <row r="1">
          <cell r="J1">
            <v>1.7453292519943295E-2</v>
          </cell>
        </row>
      </sheetData>
      <sheetData sheetId="4775">
        <row r="1">
          <cell r="J1">
            <v>1.7453292519943295E-2</v>
          </cell>
        </row>
      </sheetData>
      <sheetData sheetId="4776">
        <row r="1">
          <cell r="J1">
            <v>1.7453292519943295E-2</v>
          </cell>
        </row>
      </sheetData>
      <sheetData sheetId="4777">
        <row r="1">
          <cell r="J1">
            <v>1.7453292519943295E-2</v>
          </cell>
        </row>
      </sheetData>
      <sheetData sheetId="4778">
        <row r="1">
          <cell r="J1">
            <v>1.7453292519943295E-2</v>
          </cell>
        </row>
      </sheetData>
      <sheetData sheetId="4779">
        <row r="1">
          <cell r="J1">
            <v>1.7453292519943295E-2</v>
          </cell>
        </row>
      </sheetData>
      <sheetData sheetId="4780">
        <row r="1">
          <cell r="J1">
            <v>1.7453292519943295E-2</v>
          </cell>
        </row>
      </sheetData>
      <sheetData sheetId="4781">
        <row r="1">
          <cell r="J1">
            <v>1.7453292519943295E-2</v>
          </cell>
        </row>
      </sheetData>
      <sheetData sheetId="4782">
        <row r="1">
          <cell r="J1">
            <v>1.7453292519943295E-2</v>
          </cell>
        </row>
      </sheetData>
      <sheetData sheetId="4783">
        <row r="1">
          <cell r="J1">
            <v>1.7453292519943295E-2</v>
          </cell>
        </row>
      </sheetData>
      <sheetData sheetId="4784">
        <row r="1">
          <cell r="J1">
            <v>1.7453292519943295E-2</v>
          </cell>
        </row>
      </sheetData>
      <sheetData sheetId="4785">
        <row r="1">
          <cell r="J1">
            <v>1.7453292519943295E-2</v>
          </cell>
        </row>
      </sheetData>
      <sheetData sheetId="4786">
        <row r="1">
          <cell r="J1">
            <v>1.7453292519943295E-2</v>
          </cell>
        </row>
      </sheetData>
      <sheetData sheetId="4787">
        <row r="1">
          <cell r="J1">
            <v>1.7453292519943295E-2</v>
          </cell>
        </row>
      </sheetData>
      <sheetData sheetId="4788">
        <row r="1">
          <cell r="J1">
            <v>1.7453292519943295E-2</v>
          </cell>
        </row>
      </sheetData>
      <sheetData sheetId="4789">
        <row r="1">
          <cell r="J1">
            <v>1.7453292519943295E-2</v>
          </cell>
        </row>
      </sheetData>
      <sheetData sheetId="4790">
        <row r="1">
          <cell r="J1">
            <v>1.7453292519943295E-2</v>
          </cell>
        </row>
      </sheetData>
      <sheetData sheetId="4791">
        <row r="1">
          <cell r="J1">
            <v>1.7453292519943295E-2</v>
          </cell>
        </row>
      </sheetData>
      <sheetData sheetId="4792">
        <row r="1">
          <cell r="J1">
            <v>1.7453292519943295E-2</v>
          </cell>
        </row>
      </sheetData>
      <sheetData sheetId="4793">
        <row r="1">
          <cell r="J1">
            <v>1.7453292519943295E-2</v>
          </cell>
        </row>
      </sheetData>
      <sheetData sheetId="4794">
        <row r="1">
          <cell r="J1">
            <v>1.7453292519943295E-2</v>
          </cell>
        </row>
      </sheetData>
      <sheetData sheetId="4795">
        <row r="1">
          <cell r="J1">
            <v>1.7453292519943295E-2</v>
          </cell>
        </row>
      </sheetData>
      <sheetData sheetId="4796">
        <row r="1">
          <cell r="J1">
            <v>1.7453292519943295E-2</v>
          </cell>
        </row>
      </sheetData>
      <sheetData sheetId="4797">
        <row r="1">
          <cell r="J1">
            <v>1.7453292519943295E-2</v>
          </cell>
        </row>
      </sheetData>
      <sheetData sheetId="4798">
        <row r="1">
          <cell r="J1">
            <v>1.7453292519943295E-2</v>
          </cell>
        </row>
      </sheetData>
      <sheetData sheetId="4799">
        <row r="1">
          <cell r="J1">
            <v>1.7453292519943295E-2</v>
          </cell>
        </row>
      </sheetData>
      <sheetData sheetId="4800">
        <row r="1">
          <cell r="J1">
            <v>1.7453292519943295E-2</v>
          </cell>
        </row>
      </sheetData>
      <sheetData sheetId="4801">
        <row r="1">
          <cell r="J1">
            <v>1.7453292519943295E-2</v>
          </cell>
        </row>
      </sheetData>
      <sheetData sheetId="4802">
        <row r="1">
          <cell r="J1">
            <v>1.7453292519943295E-2</v>
          </cell>
        </row>
      </sheetData>
      <sheetData sheetId="4803">
        <row r="1">
          <cell r="J1">
            <v>1.7453292519943295E-2</v>
          </cell>
        </row>
      </sheetData>
      <sheetData sheetId="4804">
        <row r="1">
          <cell r="J1">
            <v>1.7453292519943295E-2</v>
          </cell>
        </row>
      </sheetData>
      <sheetData sheetId="4805">
        <row r="1">
          <cell r="J1">
            <v>1.7453292519943295E-2</v>
          </cell>
        </row>
      </sheetData>
      <sheetData sheetId="4806">
        <row r="1">
          <cell r="J1">
            <v>1.7453292519943295E-2</v>
          </cell>
        </row>
      </sheetData>
      <sheetData sheetId="4807">
        <row r="1">
          <cell r="J1">
            <v>1.7453292519943295E-2</v>
          </cell>
        </row>
      </sheetData>
      <sheetData sheetId="4808">
        <row r="1">
          <cell r="J1">
            <v>1.7453292519943295E-2</v>
          </cell>
        </row>
      </sheetData>
      <sheetData sheetId="4809">
        <row r="1">
          <cell r="J1">
            <v>1.7453292519943295E-2</v>
          </cell>
        </row>
      </sheetData>
      <sheetData sheetId="4810">
        <row r="1">
          <cell r="J1">
            <v>1.7453292519943295E-2</v>
          </cell>
        </row>
      </sheetData>
      <sheetData sheetId="4811">
        <row r="1">
          <cell r="J1">
            <v>1.7453292519943295E-2</v>
          </cell>
        </row>
      </sheetData>
      <sheetData sheetId="4812">
        <row r="1">
          <cell r="J1">
            <v>1.7453292519943295E-2</v>
          </cell>
        </row>
      </sheetData>
      <sheetData sheetId="4813">
        <row r="1">
          <cell r="J1">
            <v>1.7453292519943295E-2</v>
          </cell>
        </row>
      </sheetData>
      <sheetData sheetId="4814">
        <row r="1">
          <cell r="J1">
            <v>1.7453292519943295E-2</v>
          </cell>
        </row>
      </sheetData>
      <sheetData sheetId="4815">
        <row r="1">
          <cell r="J1">
            <v>1.7453292519943295E-2</v>
          </cell>
        </row>
      </sheetData>
      <sheetData sheetId="4816">
        <row r="1">
          <cell r="J1">
            <v>1.7453292519943295E-2</v>
          </cell>
        </row>
      </sheetData>
      <sheetData sheetId="4817">
        <row r="1">
          <cell r="J1">
            <v>1.7453292519943295E-2</v>
          </cell>
        </row>
      </sheetData>
      <sheetData sheetId="4818">
        <row r="1">
          <cell r="J1">
            <v>1.7453292519943295E-2</v>
          </cell>
        </row>
      </sheetData>
      <sheetData sheetId="4819">
        <row r="1">
          <cell r="J1">
            <v>1.7453292519943295E-2</v>
          </cell>
        </row>
      </sheetData>
      <sheetData sheetId="4820">
        <row r="1">
          <cell r="J1">
            <v>1.7453292519943295E-2</v>
          </cell>
        </row>
      </sheetData>
      <sheetData sheetId="4821">
        <row r="1">
          <cell r="J1">
            <v>1.7453292519943295E-2</v>
          </cell>
        </row>
      </sheetData>
      <sheetData sheetId="4822">
        <row r="1">
          <cell r="J1">
            <v>1.7453292519943295E-2</v>
          </cell>
        </row>
      </sheetData>
      <sheetData sheetId="4823">
        <row r="1">
          <cell r="J1">
            <v>1.7453292519943295E-2</v>
          </cell>
        </row>
      </sheetData>
      <sheetData sheetId="4824">
        <row r="1">
          <cell r="J1">
            <v>1.7453292519943295E-2</v>
          </cell>
        </row>
      </sheetData>
      <sheetData sheetId="4825">
        <row r="1">
          <cell r="J1">
            <v>1.7453292519943295E-2</v>
          </cell>
        </row>
      </sheetData>
      <sheetData sheetId="4826">
        <row r="1">
          <cell r="J1">
            <v>1.7453292519943295E-2</v>
          </cell>
        </row>
      </sheetData>
      <sheetData sheetId="4827">
        <row r="1">
          <cell r="J1">
            <v>1.7453292519943295E-2</v>
          </cell>
        </row>
      </sheetData>
      <sheetData sheetId="4828">
        <row r="1">
          <cell r="J1">
            <v>1.7453292519943295E-2</v>
          </cell>
        </row>
      </sheetData>
      <sheetData sheetId="4829">
        <row r="1">
          <cell r="J1">
            <v>1.7453292519943295E-2</v>
          </cell>
        </row>
      </sheetData>
      <sheetData sheetId="4830">
        <row r="1">
          <cell r="J1">
            <v>1.7453292519943295E-2</v>
          </cell>
        </row>
      </sheetData>
      <sheetData sheetId="4831">
        <row r="1">
          <cell r="J1">
            <v>1.7453292519943295E-2</v>
          </cell>
        </row>
      </sheetData>
      <sheetData sheetId="4832">
        <row r="1">
          <cell r="J1">
            <v>1.7453292519943295E-2</v>
          </cell>
        </row>
      </sheetData>
      <sheetData sheetId="4833">
        <row r="1">
          <cell r="J1">
            <v>1.7453292519943295E-2</v>
          </cell>
        </row>
      </sheetData>
      <sheetData sheetId="4834">
        <row r="1">
          <cell r="J1">
            <v>1.7453292519943295E-2</v>
          </cell>
        </row>
      </sheetData>
      <sheetData sheetId="4835">
        <row r="1">
          <cell r="J1">
            <v>1.7453292519943295E-2</v>
          </cell>
        </row>
      </sheetData>
      <sheetData sheetId="4836">
        <row r="1">
          <cell r="J1">
            <v>1.7453292519943295E-2</v>
          </cell>
        </row>
      </sheetData>
      <sheetData sheetId="4837">
        <row r="1">
          <cell r="J1">
            <v>1.7453292519943295E-2</v>
          </cell>
        </row>
      </sheetData>
      <sheetData sheetId="4838">
        <row r="1">
          <cell r="J1">
            <v>1.7453292519943295E-2</v>
          </cell>
        </row>
      </sheetData>
      <sheetData sheetId="4839">
        <row r="1">
          <cell r="J1">
            <v>1.7453292519943295E-2</v>
          </cell>
        </row>
      </sheetData>
      <sheetData sheetId="4840">
        <row r="1">
          <cell r="J1">
            <v>1.7453292519943295E-2</v>
          </cell>
        </row>
      </sheetData>
      <sheetData sheetId="4841">
        <row r="1">
          <cell r="J1">
            <v>1.7453292519943295E-2</v>
          </cell>
        </row>
      </sheetData>
      <sheetData sheetId="4842">
        <row r="2">
          <cell r="B2">
            <v>1</v>
          </cell>
        </row>
      </sheetData>
      <sheetData sheetId="4843">
        <row r="2">
          <cell r="B2">
            <v>1</v>
          </cell>
        </row>
      </sheetData>
      <sheetData sheetId="4844">
        <row r="2">
          <cell r="B2">
            <v>1</v>
          </cell>
        </row>
      </sheetData>
      <sheetData sheetId="4845">
        <row r="2">
          <cell r="B2">
            <v>1</v>
          </cell>
        </row>
      </sheetData>
      <sheetData sheetId="4846">
        <row r="2">
          <cell r="B2">
            <v>1</v>
          </cell>
        </row>
      </sheetData>
      <sheetData sheetId="4847">
        <row r="2">
          <cell r="B2">
            <v>1</v>
          </cell>
        </row>
      </sheetData>
      <sheetData sheetId="4848">
        <row r="2">
          <cell r="B2">
            <v>1</v>
          </cell>
        </row>
      </sheetData>
      <sheetData sheetId="4849">
        <row r="2">
          <cell r="B2">
            <v>1</v>
          </cell>
        </row>
      </sheetData>
      <sheetData sheetId="4850">
        <row r="2">
          <cell r="B2">
            <v>1</v>
          </cell>
        </row>
      </sheetData>
      <sheetData sheetId="4851">
        <row r="2">
          <cell r="B2">
            <v>1</v>
          </cell>
        </row>
      </sheetData>
      <sheetData sheetId="4852">
        <row r="2">
          <cell r="B2">
            <v>1</v>
          </cell>
        </row>
      </sheetData>
      <sheetData sheetId="4853">
        <row r="2">
          <cell r="B2">
            <v>1</v>
          </cell>
        </row>
      </sheetData>
      <sheetData sheetId="4854">
        <row r="2">
          <cell r="B2">
            <v>1</v>
          </cell>
        </row>
      </sheetData>
      <sheetData sheetId="4855">
        <row r="2">
          <cell r="B2">
            <v>1</v>
          </cell>
        </row>
      </sheetData>
      <sheetData sheetId="4856">
        <row r="2">
          <cell r="B2">
            <v>1</v>
          </cell>
        </row>
      </sheetData>
      <sheetData sheetId="4857">
        <row r="2">
          <cell r="B2">
            <v>1</v>
          </cell>
        </row>
      </sheetData>
      <sheetData sheetId="4858">
        <row r="2">
          <cell r="B2">
            <v>1</v>
          </cell>
        </row>
      </sheetData>
      <sheetData sheetId="4859">
        <row r="2">
          <cell r="B2">
            <v>1</v>
          </cell>
        </row>
      </sheetData>
      <sheetData sheetId="4860">
        <row r="2">
          <cell r="B2">
            <v>1</v>
          </cell>
        </row>
      </sheetData>
      <sheetData sheetId="4861">
        <row r="2">
          <cell r="B2">
            <v>1</v>
          </cell>
        </row>
      </sheetData>
      <sheetData sheetId="4862">
        <row r="2">
          <cell r="B2">
            <v>1</v>
          </cell>
        </row>
      </sheetData>
      <sheetData sheetId="4863">
        <row r="2">
          <cell r="B2">
            <v>1</v>
          </cell>
        </row>
      </sheetData>
      <sheetData sheetId="4864">
        <row r="2">
          <cell r="B2">
            <v>1</v>
          </cell>
        </row>
      </sheetData>
      <sheetData sheetId="4865">
        <row r="2">
          <cell r="B2">
            <v>1</v>
          </cell>
        </row>
      </sheetData>
      <sheetData sheetId="4866">
        <row r="2">
          <cell r="B2">
            <v>1</v>
          </cell>
        </row>
      </sheetData>
      <sheetData sheetId="4867">
        <row r="2">
          <cell r="B2">
            <v>1</v>
          </cell>
        </row>
      </sheetData>
      <sheetData sheetId="4868">
        <row r="2">
          <cell r="B2">
            <v>1</v>
          </cell>
        </row>
      </sheetData>
      <sheetData sheetId="4869">
        <row r="2">
          <cell r="B2">
            <v>1</v>
          </cell>
        </row>
      </sheetData>
      <sheetData sheetId="4870">
        <row r="2">
          <cell r="B2">
            <v>1</v>
          </cell>
        </row>
      </sheetData>
      <sheetData sheetId="4871">
        <row r="2">
          <cell r="B2">
            <v>1</v>
          </cell>
        </row>
      </sheetData>
      <sheetData sheetId="4872">
        <row r="2">
          <cell r="B2">
            <v>1</v>
          </cell>
        </row>
      </sheetData>
      <sheetData sheetId="4873">
        <row r="2">
          <cell r="B2">
            <v>1</v>
          </cell>
        </row>
      </sheetData>
      <sheetData sheetId="4874">
        <row r="2">
          <cell r="B2">
            <v>1</v>
          </cell>
        </row>
      </sheetData>
      <sheetData sheetId="4875">
        <row r="2">
          <cell r="B2">
            <v>1</v>
          </cell>
        </row>
      </sheetData>
      <sheetData sheetId="4876">
        <row r="2">
          <cell r="B2">
            <v>1</v>
          </cell>
        </row>
      </sheetData>
      <sheetData sheetId="4877">
        <row r="2">
          <cell r="B2">
            <v>1</v>
          </cell>
        </row>
      </sheetData>
      <sheetData sheetId="4878">
        <row r="2">
          <cell r="B2">
            <v>1</v>
          </cell>
        </row>
      </sheetData>
      <sheetData sheetId="4879">
        <row r="2">
          <cell r="B2">
            <v>1</v>
          </cell>
        </row>
      </sheetData>
      <sheetData sheetId="4880">
        <row r="2">
          <cell r="B2">
            <v>1</v>
          </cell>
        </row>
      </sheetData>
      <sheetData sheetId="4881">
        <row r="2">
          <cell r="B2">
            <v>1</v>
          </cell>
        </row>
      </sheetData>
      <sheetData sheetId="4882">
        <row r="2">
          <cell r="B2">
            <v>1</v>
          </cell>
        </row>
      </sheetData>
      <sheetData sheetId="4883">
        <row r="2">
          <cell r="B2">
            <v>1</v>
          </cell>
        </row>
      </sheetData>
      <sheetData sheetId="4884">
        <row r="2">
          <cell r="B2">
            <v>1</v>
          </cell>
        </row>
      </sheetData>
      <sheetData sheetId="4885">
        <row r="2">
          <cell r="B2">
            <v>1</v>
          </cell>
        </row>
      </sheetData>
      <sheetData sheetId="4886">
        <row r="2">
          <cell r="B2">
            <v>1</v>
          </cell>
        </row>
      </sheetData>
      <sheetData sheetId="4887">
        <row r="2">
          <cell r="B2">
            <v>1</v>
          </cell>
        </row>
      </sheetData>
      <sheetData sheetId="4888">
        <row r="2">
          <cell r="B2">
            <v>1</v>
          </cell>
        </row>
      </sheetData>
      <sheetData sheetId="4889">
        <row r="2">
          <cell r="B2">
            <v>1</v>
          </cell>
        </row>
      </sheetData>
      <sheetData sheetId="4890">
        <row r="2">
          <cell r="B2">
            <v>1</v>
          </cell>
        </row>
      </sheetData>
      <sheetData sheetId="4891">
        <row r="2">
          <cell r="B2">
            <v>1</v>
          </cell>
        </row>
      </sheetData>
      <sheetData sheetId="4892">
        <row r="2">
          <cell r="B2">
            <v>1</v>
          </cell>
        </row>
      </sheetData>
      <sheetData sheetId="4893">
        <row r="2">
          <cell r="B2">
            <v>1</v>
          </cell>
        </row>
      </sheetData>
      <sheetData sheetId="4894">
        <row r="2">
          <cell r="B2">
            <v>1</v>
          </cell>
        </row>
      </sheetData>
      <sheetData sheetId="4895">
        <row r="2">
          <cell r="B2">
            <v>1</v>
          </cell>
        </row>
      </sheetData>
      <sheetData sheetId="4896">
        <row r="1">
          <cell r="J1">
            <v>1.7453292519943295E-2</v>
          </cell>
        </row>
      </sheetData>
      <sheetData sheetId="4897">
        <row r="1">
          <cell r="J1">
            <v>1.7453292519943295E-2</v>
          </cell>
        </row>
      </sheetData>
      <sheetData sheetId="4898">
        <row r="1">
          <cell r="J1">
            <v>1.7453292519943295E-2</v>
          </cell>
        </row>
      </sheetData>
      <sheetData sheetId="4899">
        <row r="1">
          <cell r="J1">
            <v>1.7453292519943295E-2</v>
          </cell>
        </row>
      </sheetData>
      <sheetData sheetId="4900">
        <row r="2">
          <cell r="B2">
            <v>1</v>
          </cell>
        </row>
      </sheetData>
      <sheetData sheetId="4901">
        <row r="2">
          <cell r="B2">
            <v>1</v>
          </cell>
        </row>
      </sheetData>
      <sheetData sheetId="4902">
        <row r="2">
          <cell r="B2">
            <v>1</v>
          </cell>
        </row>
      </sheetData>
      <sheetData sheetId="4903">
        <row r="1">
          <cell r="J1">
            <v>1.7453292519943295E-2</v>
          </cell>
        </row>
      </sheetData>
      <sheetData sheetId="4904">
        <row r="2">
          <cell r="B2">
            <v>1</v>
          </cell>
        </row>
      </sheetData>
      <sheetData sheetId="4905">
        <row r="1">
          <cell r="J1">
            <v>1.7453292519943295E-2</v>
          </cell>
        </row>
      </sheetData>
      <sheetData sheetId="4906">
        <row r="1">
          <cell r="J1">
            <v>1.7453292519943295E-2</v>
          </cell>
        </row>
      </sheetData>
      <sheetData sheetId="4907">
        <row r="1">
          <cell r="J1">
            <v>1.7453292519943295E-2</v>
          </cell>
        </row>
      </sheetData>
      <sheetData sheetId="4908">
        <row r="2">
          <cell r="B2">
            <v>1</v>
          </cell>
        </row>
      </sheetData>
      <sheetData sheetId="4909">
        <row r="1">
          <cell r="J1">
            <v>1.7453292519943295E-2</v>
          </cell>
        </row>
      </sheetData>
      <sheetData sheetId="4910">
        <row r="1">
          <cell r="J1">
            <v>1.7453292519943295E-2</v>
          </cell>
        </row>
      </sheetData>
      <sheetData sheetId="4911">
        <row r="1">
          <cell r="J1">
            <v>1.7453292519943295E-2</v>
          </cell>
        </row>
      </sheetData>
      <sheetData sheetId="4912">
        <row r="1">
          <cell r="J1">
            <v>1.7453292519943295E-2</v>
          </cell>
        </row>
      </sheetData>
      <sheetData sheetId="4913">
        <row r="1">
          <cell r="J1">
            <v>1.7453292519943295E-2</v>
          </cell>
        </row>
      </sheetData>
      <sheetData sheetId="4914">
        <row r="1">
          <cell r="J1">
            <v>1.7453292519943295E-2</v>
          </cell>
        </row>
      </sheetData>
      <sheetData sheetId="4915">
        <row r="1">
          <cell r="J1">
            <v>1.7453292519943295E-2</v>
          </cell>
        </row>
      </sheetData>
      <sheetData sheetId="4916">
        <row r="1">
          <cell r="J1">
            <v>1.7453292519943295E-2</v>
          </cell>
        </row>
      </sheetData>
      <sheetData sheetId="4917">
        <row r="1">
          <cell r="J1">
            <v>1.7453292519943295E-2</v>
          </cell>
        </row>
      </sheetData>
      <sheetData sheetId="4918">
        <row r="1">
          <cell r="J1">
            <v>1.7453292519943295E-2</v>
          </cell>
        </row>
      </sheetData>
      <sheetData sheetId="4919">
        <row r="1">
          <cell r="J1">
            <v>1.7453292519943295E-2</v>
          </cell>
        </row>
      </sheetData>
      <sheetData sheetId="4920">
        <row r="1">
          <cell r="J1">
            <v>1.7453292519943295E-2</v>
          </cell>
        </row>
      </sheetData>
      <sheetData sheetId="4921">
        <row r="1">
          <cell r="J1">
            <v>1.7453292519943295E-2</v>
          </cell>
        </row>
      </sheetData>
      <sheetData sheetId="4922">
        <row r="1">
          <cell r="J1">
            <v>1.7453292519943295E-2</v>
          </cell>
        </row>
      </sheetData>
      <sheetData sheetId="4923">
        <row r="1">
          <cell r="J1">
            <v>1.7453292519943295E-2</v>
          </cell>
        </row>
      </sheetData>
      <sheetData sheetId="4924">
        <row r="1">
          <cell r="J1">
            <v>1.7453292519943295E-2</v>
          </cell>
        </row>
      </sheetData>
      <sheetData sheetId="4925">
        <row r="2">
          <cell r="B2">
            <v>1</v>
          </cell>
        </row>
      </sheetData>
      <sheetData sheetId="4926">
        <row r="1">
          <cell r="J1">
            <v>1.7453292519943295E-2</v>
          </cell>
        </row>
      </sheetData>
      <sheetData sheetId="4927">
        <row r="1">
          <cell r="J1">
            <v>1.7453292519943295E-2</v>
          </cell>
        </row>
      </sheetData>
      <sheetData sheetId="4928">
        <row r="1">
          <cell r="J1">
            <v>1.7453292519943295E-2</v>
          </cell>
        </row>
      </sheetData>
      <sheetData sheetId="4929">
        <row r="1">
          <cell r="J1">
            <v>1.7453292519943295E-2</v>
          </cell>
        </row>
      </sheetData>
      <sheetData sheetId="4930">
        <row r="1">
          <cell r="J1">
            <v>1.7453292519943295E-2</v>
          </cell>
        </row>
      </sheetData>
      <sheetData sheetId="4931">
        <row r="1">
          <cell r="J1">
            <v>1.7453292519943295E-2</v>
          </cell>
        </row>
      </sheetData>
      <sheetData sheetId="4932">
        <row r="1">
          <cell r="J1">
            <v>1.7453292519943295E-2</v>
          </cell>
        </row>
      </sheetData>
      <sheetData sheetId="4933">
        <row r="1">
          <cell r="J1">
            <v>1.7453292519943295E-2</v>
          </cell>
        </row>
      </sheetData>
      <sheetData sheetId="4934">
        <row r="1">
          <cell r="J1">
            <v>1.7453292519943295E-2</v>
          </cell>
        </row>
      </sheetData>
      <sheetData sheetId="4935">
        <row r="1">
          <cell r="J1">
            <v>1.7453292519943295E-2</v>
          </cell>
        </row>
      </sheetData>
      <sheetData sheetId="4936">
        <row r="1">
          <cell r="J1">
            <v>1.7453292519943295E-2</v>
          </cell>
        </row>
      </sheetData>
      <sheetData sheetId="4937">
        <row r="1">
          <cell r="J1">
            <v>1.7453292519943295E-2</v>
          </cell>
        </row>
      </sheetData>
      <sheetData sheetId="4938">
        <row r="1">
          <cell r="J1">
            <v>1.7453292519943295E-2</v>
          </cell>
        </row>
      </sheetData>
      <sheetData sheetId="4939">
        <row r="1">
          <cell r="J1">
            <v>1.7453292519943295E-2</v>
          </cell>
        </row>
      </sheetData>
      <sheetData sheetId="4940">
        <row r="1">
          <cell r="J1">
            <v>1.7453292519943295E-2</v>
          </cell>
        </row>
      </sheetData>
      <sheetData sheetId="4941">
        <row r="1">
          <cell r="J1">
            <v>1.7453292519943295E-2</v>
          </cell>
        </row>
      </sheetData>
      <sheetData sheetId="4942">
        <row r="2">
          <cell r="B2">
            <v>1</v>
          </cell>
        </row>
      </sheetData>
      <sheetData sheetId="4943">
        <row r="2">
          <cell r="B2">
            <v>1</v>
          </cell>
        </row>
      </sheetData>
      <sheetData sheetId="4944">
        <row r="2">
          <cell r="B2">
            <v>1</v>
          </cell>
        </row>
      </sheetData>
      <sheetData sheetId="4945">
        <row r="2">
          <cell r="B2">
            <v>1</v>
          </cell>
        </row>
      </sheetData>
      <sheetData sheetId="4946">
        <row r="1">
          <cell r="J1">
            <v>1.7453292519943295E-2</v>
          </cell>
        </row>
      </sheetData>
      <sheetData sheetId="4947">
        <row r="1">
          <cell r="J1">
            <v>1.7453292519943295E-2</v>
          </cell>
        </row>
      </sheetData>
      <sheetData sheetId="4948">
        <row r="1">
          <cell r="J1">
            <v>1.7453292519943295E-2</v>
          </cell>
        </row>
      </sheetData>
      <sheetData sheetId="4949">
        <row r="1">
          <cell r="J1">
            <v>1.7453292519943295E-2</v>
          </cell>
        </row>
      </sheetData>
      <sheetData sheetId="4950">
        <row r="1">
          <cell r="J1">
            <v>1.7453292519943295E-2</v>
          </cell>
        </row>
      </sheetData>
      <sheetData sheetId="4951">
        <row r="1">
          <cell r="J1">
            <v>1.7453292519943295E-2</v>
          </cell>
        </row>
      </sheetData>
      <sheetData sheetId="4952">
        <row r="2">
          <cell r="B2">
            <v>1</v>
          </cell>
        </row>
      </sheetData>
      <sheetData sheetId="4953">
        <row r="2">
          <cell r="B2">
            <v>1</v>
          </cell>
        </row>
      </sheetData>
      <sheetData sheetId="4954">
        <row r="2">
          <cell r="B2">
            <v>1</v>
          </cell>
        </row>
      </sheetData>
      <sheetData sheetId="4955">
        <row r="2">
          <cell r="B2">
            <v>1</v>
          </cell>
        </row>
      </sheetData>
      <sheetData sheetId="4956">
        <row r="2">
          <cell r="B2">
            <v>1</v>
          </cell>
        </row>
      </sheetData>
      <sheetData sheetId="4957">
        <row r="1">
          <cell r="J1">
            <v>1.7453292519943295E-2</v>
          </cell>
        </row>
      </sheetData>
      <sheetData sheetId="4958">
        <row r="2">
          <cell r="B2">
            <v>1</v>
          </cell>
        </row>
      </sheetData>
      <sheetData sheetId="4959">
        <row r="2">
          <cell r="B2">
            <v>1</v>
          </cell>
        </row>
      </sheetData>
      <sheetData sheetId="4960">
        <row r="2">
          <cell r="B2">
            <v>1</v>
          </cell>
        </row>
      </sheetData>
      <sheetData sheetId="4961">
        <row r="2">
          <cell r="B2">
            <v>1</v>
          </cell>
        </row>
      </sheetData>
      <sheetData sheetId="4962">
        <row r="2">
          <cell r="B2">
            <v>1</v>
          </cell>
        </row>
      </sheetData>
      <sheetData sheetId="4963">
        <row r="2">
          <cell r="B2">
            <v>1</v>
          </cell>
        </row>
      </sheetData>
      <sheetData sheetId="4964">
        <row r="1">
          <cell r="J1">
            <v>1.7453292519943295E-2</v>
          </cell>
        </row>
      </sheetData>
      <sheetData sheetId="4965">
        <row r="2">
          <cell r="B2">
            <v>1</v>
          </cell>
        </row>
      </sheetData>
      <sheetData sheetId="4966">
        <row r="2">
          <cell r="B2">
            <v>1</v>
          </cell>
        </row>
      </sheetData>
      <sheetData sheetId="4967">
        <row r="2">
          <cell r="B2">
            <v>1</v>
          </cell>
        </row>
      </sheetData>
      <sheetData sheetId="4968">
        <row r="2">
          <cell r="B2">
            <v>1</v>
          </cell>
        </row>
      </sheetData>
      <sheetData sheetId="4969">
        <row r="2">
          <cell r="B2">
            <v>1</v>
          </cell>
        </row>
      </sheetData>
      <sheetData sheetId="4970">
        <row r="2">
          <cell r="B2">
            <v>1</v>
          </cell>
        </row>
      </sheetData>
      <sheetData sheetId="4971">
        <row r="2">
          <cell r="B2">
            <v>1</v>
          </cell>
        </row>
      </sheetData>
      <sheetData sheetId="4972">
        <row r="2">
          <cell r="B2">
            <v>1</v>
          </cell>
        </row>
      </sheetData>
      <sheetData sheetId="4973">
        <row r="2">
          <cell r="B2">
            <v>1</v>
          </cell>
        </row>
      </sheetData>
      <sheetData sheetId="4974">
        <row r="2">
          <cell r="B2">
            <v>1</v>
          </cell>
        </row>
      </sheetData>
      <sheetData sheetId="4975">
        <row r="2">
          <cell r="B2">
            <v>1</v>
          </cell>
        </row>
      </sheetData>
      <sheetData sheetId="4976">
        <row r="1">
          <cell r="J1">
            <v>1.7453292519943295E-2</v>
          </cell>
        </row>
      </sheetData>
      <sheetData sheetId="4977">
        <row r="1">
          <cell r="J1">
            <v>1.7453292519943295E-2</v>
          </cell>
        </row>
      </sheetData>
      <sheetData sheetId="4978">
        <row r="1">
          <cell r="J1">
            <v>1.7453292519943295E-2</v>
          </cell>
        </row>
      </sheetData>
      <sheetData sheetId="4979">
        <row r="1">
          <cell r="J1">
            <v>1.7453292519943295E-2</v>
          </cell>
        </row>
      </sheetData>
      <sheetData sheetId="4980">
        <row r="1">
          <cell r="J1">
            <v>1.7453292519943295E-2</v>
          </cell>
        </row>
      </sheetData>
      <sheetData sheetId="4981">
        <row r="1">
          <cell r="J1">
            <v>1.7453292519943295E-2</v>
          </cell>
        </row>
      </sheetData>
      <sheetData sheetId="4982">
        <row r="1">
          <cell r="J1">
            <v>1.7453292519943295E-2</v>
          </cell>
        </row>
      </sheetData>
      <sheetData sheetId="4983">
        <row r="1">
          <cell r="J1">
            <v>1.7453292519943295E-2</v>
          </cell>
        </row>
      </sheetData>
      <sheetData sheetId="4984">
        <row r="1">
          <cell r="J1">
            <v>1.7453292519943295E-2</v>
          </cell>
        </row>
      </sheetData>
      <sheetData sheetId="4985">
        <row r="2">
          <cell r="B2">
            <v>1</v>
          </cell>
        </row>
      </sheetData>
      <sheetData sheetId="4986">
        <row r="1">
          <cell r="J1">
            <v>1.7453292519943295E-2</v>
          </cell>
        </row>
      </sheetData>
      <sheetData sheetId="4987">
        <row r="1">
          <cell r="J1">
            <v>1.7453292519943295E-2</v>
          </cell>
        </row>
      </sheetData>
      <sheetData sheetId="4988">
        <row r="1">
          <cell r="J1">
            <v>1.7453292519943295E-2</v>
          </cell>
        </row>
      </sheetData>
      <sheetData sheetId="4989">
        <row r="1">
          <cell r="J1">
            <v>1.7453292519943295E-2</v>
          </cell>
        </row>
      </sheetData>
      <sheetData sheetId="4990">
        <row r="1">
          <cell r="J1">
            <v>1.7453292519943295E-2</v>
          </cell>
        </row>
      </sheetData>
      <sheetData sheetId="4991">
        <row r="1">
          <cell r="J1">
            <v>1.7453292519943295E-2</v>
          </cell>
        </row>
      </sheetData>
      <sheetData sheetId="4992">
        <row r="1">
          <cell r="J1">
            <v>1.7453292519943295E-2</v>
          </cell>
        </row>
      </sheetData>
      <sheetData sheetId="4993">
        <row r="1">
          <cell r="J1">
            <v>1.7453292519943295E-2</v>
          </cell>
        </row>
      </sheetData>
      <sheetData sheetId="4994">
        <row r="1">
          <cell r="J1">
            <v>1.7453292519943295E-2</v>
          </cell>
        </row>
      </sheetData>
      <sheetData sheetId="4995">
        <row r="1">
          <cell r="J1">
            <v>1.7453292519943295E-2</v>
          </cell>
        </row>
      </sheetData>
      <sheetData sheetId="4996">
        <row r="1">
          <cell r="J1">
            <v>1.7453292519943295E-2</v>
          </cell>
        </row>
      </sheetData>
      <sheetData sheetId="4997">
        <row r="1">
          <cell r="J1">
            <v>1.7453292519943295E-2</v>
          </cell>
        </row>
      </sheetData>
      <sheetData sheetId="4998">
        <row r="1">
          <cell r="J1">
            <v>1.7453292519943295E-2</v>
          </cell>
        </row>
      </sheetData>
      <sheetData sheetId="4999">
        <row r="1">
          <cell r="J1">
            <v>1.7453292519943295E-2</v>
          </cell>
        </row>
      </sheetData>
      <sheetData sheetId="5000">
        <row r="1">
          <cell r="J1">
            <v>1.7453292519943295E-2</v>
          </cell>
        </row>
      </sheetData>
      <sheetData sheetId="5001">
        <row r="1">
          <cell r="J1">
            <v>1.7453292519943295E-2</v>
          </cell>
        </row>
      </sheetData>
      <sheetData sheetId="5002">
        <row r="1">
          <cell r="J1">
            <v>1.7453292519943295E-2</v>
          </cell>
        </row>
      </sheetData>
      <sheetData sheetId="5003">
        <row r="1">
          <cell r="J1">
            <v>1.7453292519943295E-2</v>
          </cell>
        </row>
      </sheetData>
      <sheetData sheetId="5004">
        <row r="1">
          <cell r="J1">
            <v>1.7453292519943295E-2</v>
          </cell>
        </row>
      </sheetData>
      <sheetData sheetId="5005">
        <row r="1">
          <cell r="J1">
            <v>1.7453292519943295E-2</v>
          </cell>
        </row>
      </sheetData>
      <sheetData sheetId="5006">
        <row r="1">
          <cell r="J1">
            <v>1.7453292519943295E-2</v>
          </cell>
        </row>
      </sheetData>
      <sheetData sheetId="5007">
        <row r="1">
          <cell r="J1">
            <v>1.7453292519943295E-2</v>
          </cell>
        </row>
      </sheetData>
      <sheetData sheetId="5008">
        <row r="1">
          <cell r="J1">
            <v>1.7453292519943295E-2</v>
          </cell>
        </row>
      </sheetData>
      <sheetData sheetId="5009">
        <row r="1">
          <cell r="J1">
            <v>1.7453292519943295E-2</v>
          </cell>
        </row>
      </sheetData>
      <sheetData sheetId="5010">
        <row r="1">
          <cell r="J1">
            <v>1.7453292519943295E-2</v>
          </cell>
        </row>
      </sheetData>
      <sheetData sheetId="5011">
        <row r="1">
          <cell r="J1">
            <v>1.7453292519943295E-2</v>
          </cell>
        </row>
      </sheetData>
      <sheetData sheetId="5012">
        <row r="1">
          <cell r="J1">
            <v>1.7453292519943295E-2</v>
          </cell>
        </row>
      </sheetData>
      <sheetData sheetId="5013">
        <row r="1">
          <cell r="J1">
            <v>1.7453292519943295E-2</v>
          </cell>
        </row>
      </sheetData>
      <sheetData sheetId="5014">
        <row r="1">
          <cell r="J1">
            <v>1.7453292519943295E-2</v>
          </cell>
        </row>
      </sheetData>
      <sheetData sheetId="5015">
        <row r="1">
          <cell r="J1">
            <v>1.7453292519943295E-2</v>
          </cell>
        </row>
      </sheetData>
      <sheetData sheetId="5016">
        <row r="1">
          <cell r="J1">
            <v>1.7453292519943295E-2</v>
          </cell>
        </row>
      </sheetData>
      <sheetData sheetId="5017">
        <row r="1">
          <cell r="J1">
            <v>1.7453292519943295E-2</v>
          </cell>
        </row>
      </sheetData>
      <sheetData sheetId="5018">
        <row r="1">
          <cell r="J1">
            <v>1.7453292519943295E-2</v>
          </cell>
        </row>
      </sheetData>
      <sheetData sheetId="5019">
        <row r="1">
          <cell r="J1">
            <v>1.7453292519943295E-2</v>
          </cell>
        </row>
      </sheetData>
      <sheetData sheetId="5020">
        <row r="1">
          <cell r="J1">
            <v>1.7453292519943295E-2</v>
          </cell>
        </row>
      </sheetData>
      <sheetData sheetId="5021">
        <row r="1">
          <cell r="J1">
            <v>1.7453292519943295E-2</v>
          </cell>
        </row>
      </sheetData>
      <sheetData sheetId="5022">
        <row r="2">
          <cell r="B2">
            <v>1</v>
          </cell>
        </row>
      </sheetData>
      <sheetData sheetId="5023">
        <row r="2">
          <cell r="B2">
            <v>1</v>
          </cell>
        </row>
      </sheetData>
      <sheetData sheetId="5024">
        <row r="2">
          <cell r="B2">
            <v>1</v>
          </cell>
        </row>
      </sheetData>
      <sheetData sheetId="5025">
        <row r="2">
          <cell r="B2">
            <v>1</v>
          </cell>
        </row>
      </sheetData>
      <sheetData sheetId="5026">
        <row r="2">
          <cell r="B2">
            <v>1</v>
          </cell>
        </row>
      </sheetData>
      <sheetData sheetId="5027">
        <row r="2">
          <cell r="B2">
            <v>1</v>
          </cell>
        </row>
      </sheetData>
      <sheetData sheetId="5028">
        <row r="2">
          <cell r="B2">
            <v>1</v>
          </cell>
        </row>
      </sheetData>
      <sheetData sheetId="5029">
        <row r="2">
          <cell r="B2">
            <v>1</v>
          </cell>
        </row>
      </sheetData>
      <sheetData sheetId="5030">
        <row r="2">
          <cell r="B2">
            <v>1</v>
          </cell>
        </row>
      </sheetData>
      <sheetData sheetId="5031">
        <row r="2">
          <cell r="B2">
            <v>1</v>
          </cell>
        </row>
      </sheetData>
      <sheetData sheetId="5032">
        <row r="2">
          <cell r="B2">
            <v>1</v>
          </cell>
        </row>
      </sheetData>
      <sheetData sheetId="5033">
        <row r="1">
          <cell r="J1">
            <v>1.7453292519943295E-2</v>
          </cell>
        </row>
      </sheetData>
      <sheetData sheetId="5034">
        <row r="2">
          <cell r="B2">
            <v>1</v>
          </cell>
        </row>
      </sheetData>
      <sheetData sheetId="5035">
        <row r="2">
          <cell r="B2">
            <v>1</v>
          </cell>
        </row>
      </sheetData>
      <sheetData sheetId="5036">
        <row r="2">
          <cell r="B2">
            <v>1</v>
          </cell>
        </row>
      </sheetData>
      <sheetData sheetId="5037">
        <row r="2">
          <cell r="B2">
            <v>1</v>
          </cell>
        </row>
      </sheetData>
      <sheetData sheetId="5038">
        <row r="2">
          <cell r="B2">
            <v>1</v>
          </cell>
        </row>
      </sheetData>
      <sheetData sheetId="5039">
        <row r="2">
          <cell r="B2">
            <v>1</v>
          </cell>
        </row>
      </sheetData>
      <sheetData sheetId="5040">
        <row r="2">
          <cell r="B2">
            <v>1</v>
          </cell>
        </row>
      </sheetData>
      <sheetData sheetId="5041">
        <row r="2">
          <cell r="B2">
            <v>1</v>
          </cell>
        </row>
      </sheetData>
      <sheetData sheetId="5042">
        <row r="2">
          <cell r="B2">
            <v>1</v>
          </cell>
        </row>
      </sheetData>
      <sheetData sheetId="5043">
        <row r="2">
          <cell r="B2">
            <v>1</v>
          </cell>
        </row>
      </sheetData>
      <sheetData sheetId="5044">
        <row r="2">
          <cell r="B2">
            <v>1</v>
          </cell>
        </row>
      </sheetData>
      <sheetData sheetId="5045">
        <row r="2">
          <cell r="B2">
            <v>1</v>
          </cell>
        </row>
      </sheetData>
      <sheetData sheetId="5046">
        <row r="2">
          <cell r="B2">
            <v>1</v>
          </cell>
        </row>
      </sheetData>
      <sheetData sheetId="5047">
        <row r="2">
          <cell r="B2">
            <v>1</v>
          </cell>
        </row>
      </sheetData>
      <sheetData sheetId="5048">
        <row r="2">
          <cell r="B2">
            <v>1</v>
          </cell>
        </row>
      </sheetData>
      <sheetData sheetId="5049">
        <row r="2">
          <cell r="B2">
            <v>1</v>
          </cell>
        </row>
      </sheetData>
      <sheetData sheetId="5050">
        <row r="2">
          <cell r="B2">
            <v>1</v>
          </cell>
        </row>
      </sheetData>
      <sheetData sheetId="5051">
        <row r="2">
          <cell r="B2">
            <v>1</v>
          </cell>
        </row>
      </sheetData>
      <sheetData sheetId="5052">
        <row r="2">
          <cell r="B2">
            <v>1</v>
          </cell>
        </row>
      </sheetData>
      <sheetData sheetId="5053">
        <row r="2">
          <cell r="B2">
            <v>1</v>
          </cell>
        </row>
      </sheetData>
      <sheetData sheetId="5054">
        <row r="2">
          <cell r="B2">
            <v>1</v>
          </cell>
        </row>
      </sheetData>
      <sheetData sheetId="5055">
        <row r="2">
          <cell r="B2">
            <v>1</v>
          </cell>
        </row>
      </sheetData>
      <sheetData sheetId="5056">
        <row r="1">
          <cell r="J1">
            <v>1.7453292519943295E-2</v>
          </cell>
        </row>
      </sheetData>
      <sheetData sheetId="5057">
        <row r="1">
          <cell r="J1">
            <v>1.7453292519943295E-2</v>
          </cell>
        </row>
      </sheetData>
      <sheetData sheetId="5058">
        <row r="2">
          <cell r="B2">
            <v>1</v>
          </cell>
        </row>
      </sheetData>
      <sheetData sheetId="5059">
        <row r="2">
          <cell r="B2">
            <v>1</v>
          </cell>
        </row>
      </sheetData>
      <sheetData sheetId="5060">
        <row r="2">
          <cell r="B2">
            <v>1</v>
          </cell>
        </row>
      </sheetData>
      <sheetData sheetId="5061">
        <row r="2">
          <cell r="B2">
            <v>1</v>
          </cell>
        </row>
      </sheetData>
      <sheetData sheetId="5062">
        <row r="1">
          <cell r="J1">
            <v>1.7453292519943295E-2</v>
          </cell>
        </row>
      </sheetData>
      <sheetData sheetId="5063">
        <row r="2">
          <cell r="B2">
            <v>1</v>
          </cell>
        </row>
      </sheetData>
      <sheetData sheetId="5064">
        <row r="2">
          <cell r="B2">
            <v>1</v>
          </cell>
        </row>
      </sheetData>
      <sheetData sheetId="5065">
        <row r="2">
          <cell r="B2">
            <v>1</v>
          </cell>
        </row>
      </sheetData>
      <sheetData sheetId="5066">
        <row r="2">
          <cell r="B2">
            <v>1</v>
          </cell>
        </row>
      </sheetData>
      <sheetData sheetId="5067">
        <row r="2">
          <cell r="B2">
            <v>1</v>
          </cell>
        </row>
      </sheetData>
      <sheetData sheetId="5068">
        <row r="2">
          <cell r="B2">
            <v>1</v>
          </cell>
        </row>
      </sheetData>
      <sheetData sheetId="5069">
        <row r="2">
          <cell r="B2">
            <v>1</v>
          </cell>
        </row>
      </sheetData>
      <sheetData sheetId="5070">
        <row r="2">
          <cell r="B2">
            <v>1</v>
          </cell>
        </row>
      </sheetData>
      <sheetData sheetId="5071">
        <row r="2">
          <cell r="B2">
            <v>1</v>
          </cell>
        </row>
      </sheetData>
      <sheetData sheetId="5072">
        <row r="2">
          <cell r="B2">
            <v>1</v>
          </cell>
        </row>
      </sheetData>
      <sheetData sheetId="5073">
        <row r="2">
          <cell r="B2">
            <v>1</v>
          </cell>
        </row>
      </sheetData>
      <sheetData sheetId="5074">
        <row r="1">
          <cell r="J1">
            <v>1.7453292519943295E-2</v>
          </cell>
        </row>
      </sheetData>
      <sheetData sheetId="5075">
        <row r="2">
          <cell r="B2">
            <v>1</v>
          </cell>
        </row>
      </sheetData>
      <sheetData sheetId="5076">
        <row r="2">
          <cell r="B2">
            <v>1</v>
          </cell>
        </row>
      </sheetData>
      <sheetData sheetId="5077">
        <row r="2">
          <cell r="B2">
            <v>1</v>
          </cell>
        </row>
      </sheetData>
      <sheetData sheetId="5078">
        <row r="2">
          <cell r="B2">
            <v>1</v>
          </cell>
        </row>
      </sheetData>
      <sheetData sheetId="5079">
        <row r="2">
          <cell r="B2">
            <v>1</v>
          </cell>
        </row>
      </sheetData>
      <sheetData sheetId="5080">
        <row r="2">
          <cell r="B2">
            <v>1</v>
          </cell>
        </row>
      </sheetData>
      <sheetData sheetId="5081">
        <row r="2">
          <cell r="B2">
            <v>1</v>
          </cell>
        </row>
      </sheetData>
      <sheetData sheetId="5082">
        <row r="2">
          <cell r="B2">
            <v>1</v>
          </cell>
        </row>
      </sheetData>
      <sheetData sheetId="5083">
        <row r="2">
          <cell r="B2">
            <v>1</v>
          </cell>
        </row>
      </sheetData>
      <sheetData sheetId="5084">
        <row r="2">
          <cell r="B2">
            <v>1</v>
          </cell>
        </row>
      </sheetData>
      <sheetData sheetId="5085">
        <row r="2">
          <cell r="B2">
            <v>1</v>
          </cell>
        </row>
      </sheetData>
      <sheetData sheetId="5086">
        <row r="1">
          <cell r="J1">
            <v>1.7453292519943295E-2</v>
          </cell>
        </row>
      </sheetData>
      <sheetData sheetId="5087">
        <row r="2">
          <cell r="B2">
            <v>1</v>
          </cell>
        </row>
      </sheetData>
      <sheetData sheetId="5088">
        <row r="2">
          <cell r="B2">
            <v>1</v>
          </cell>
        </row>
      </sheetData>
      <sheetData sheetId="5089">
        <row r="2">
          <cell r="B2">
            <v>1</v>
          </cell>
        </row>
      </sheetData>
      <sheetData sheetId="5090">
        <row r="2">
          <cell r="B2">
            <v>1</v>
          </cell>
        </row>
      </sheetData>
      <sheetData sheetId="5091">
        <row r="2">
          <cell r="B2">
            <v>1</v>
          </cell>
        </row>
      </sheetData>
      <sheetData sheetId="5092">
        <row r="2">
          <cell r="B2">
            <v>1</v>
          </cell>
        </row>
      </sheetData>
      <sheetData sheetId="5093">
        <row r="2">
          <cell r="B2">
            <v>1</v>
          </cell>
        </row>
      </sheetData>
      <sheetData sheetId="5094">
        <row r="1">
          <cell r="J1">
            <v>1.7453292519943295E-2</v>
          </cell>
        </row>
      </sheetData>
      <sheetData sheetId="5095">
        <row r="1">
          <cell r="J1">
            <v>1.7453292519943295E-2</v>
          </cell>
        </row>
      </sheetData>
      <sheetData sheetId="5096">
        <row r="1">
          <cell r="J1">
            <v>1.7453292519943295E-2</v>
          </cell>
        </row>
      </sheetData>
      <sheetData sheetId="5097">
        <row r="1">
          <cell r="J1">
            <v>1.7453292519943295E-2</v>
          </cell>
        </row>
      </sheetData>
      <sheetData sheetId="5098">
        <row r="2">
          <cell r="B2">
            <v>1</v>
          </cell>
        </row>
      </sheetData>
      <sheetData sheetId="5099">
        <row r="2">
          <cell r="B2">
            <v>1</v>
          </cell>
        </row>
      </sheetData>
      <sheetData sheetId="5100">
        <row r="2">
          <cell r="B2">
            <v>1</v>
          </cell>
        </row>
      </sheetData>
      <sheetData sheetId="5101">
        <row r="1">
          <cell r="J1">
            <v>1.7453292519943295E-2</v>
          </cell>
        </row>
      </sheetData>
      <sheetData sheetId="5102">
        <row r="2">
          <cell r="B2">
            <v>1</v>
          </cell>
        </row>
      </sheetData>
      <sheetData sheetId="5103">
        <row r="2">
          <cell r="B2">
            <v>1</v>
          </cell>
        </row>
      </sheetData>
      <sheetData sheetId="5104">
        <row r="2">
          <cell r="B2">
            <v>1</v>
          </cell>
        </row>
      </sheetData>
      <sheetData sheetId="5105">
        <row r="2">
          <cell r="B2">
            <v>1</v>
          </cell>
        </row>
      </sheetData>
      <sheetData sheetId="5106">
        <row r="2">
          <cell r="B2">
            <v>1</v>
          </cell>
        </row>
      </sheetData>
      <sheetData sheetId="5107">
        <row r="1">
          <cell r="J1">
            <v>1.7453292519943295E-2</v>
          </cell>
        </row>
      </sheetData>
      <sheetData sheetId="5108">
        <row r="1">
          <cell r="J1">
            <v>1.7453292519943295E-2</v>
          </cell>
        </row>
      </sheetData>
      <sheetData sheetId="5109">
        <row r="1">
          <cell r="J1">
            <v>1.7453292519943295E-2</v>
          </cell>
        </row>
      </sheetData>
      <sheetData sheetId="5110">
        <row r="1">
          <cell r="J1">
            <v>1.7453292519943295E-2</v>
          </cell>
        </row>
      </sheetData>
      <sheetData sheetId="5111">
        <row r="1">
          <cell r="J1">
            <v>1.7453292519943295E-2</v>
          </cell>
        </row>
      </sheetData>
      <sheetData sheetId="5112">
        <row r="1">
          <cell r="J1">
            <v>1.7453292519943295E-2</v>
          </cell>
        </row>
      </sheetData>
      <sheetData sheetId="5113">
        <row r="1">
          <cell r="J1">
            <v>1.7453292519943295E-2</v>
          </cell>
        </row>
      </sheetData>
      <sheetData sheetId="5114">
        <row r="1">
          <cell r="J1">
            <v>1.7453292519943295E-2</v>
          </cell>
        </row>
      </sheetData>
      <sheetData sheetId="5115">
        <row r="2">
          <cell r="B2">
            <v>1</v>
          </cell>
        </row>
      </sheetData>
      <sheetData sheetId="5116">
        <row r="2">
          <cell r="B2">
            <v>1</v>
          </cell>
        </row>
      </sheetData>
      <sheetData sheetId="5117">
        <row r="2">
          <cell r="B2">
            <v>1</v>
          </cell>
        </row>
      </sheetData>
      <sheetData sheetId="5118">
        <row r="1">
          <cell r="J1">
            <v>1.7453292519943295E-2</v>
          </cell>
        </row>
      </sheetData>
      <sheetData sheetId="5119">
        <row r="2">
          <cell r="B2">
            <v>1</v>
          </cell>
        </row>
      </sheetData>
      <sheetData sheetId="5120">
        <row r="2">
          <cell r="B2">
            <v>1</v>
          </cell>
        </row>
      </sheetData>
      <sheetData sheetId="5121">
        <row r="2">
          <cell r="B2">
            <v>1</v>
          </cell>
        </row>
      </sheetData>
      <sheetData sheetId="5122">
        <row r="2">
          <cell r="B2">
            <v>1</v>
          </cell>
        </row>
      </sheetData>
      <sheetData sheetId="5123">
        <row r="2">
          <cell r="B2">
            <v>1</v>
          </cell>
        </row>
      </sheetData>
      <sheetData sheetId="5124">
        <row r="1">
          <cell r="J1">
            <v>1.7453292519943295E-2</v>
          </cell>
        </row>
      </sheetData>
      <sheetData sheetId="5125">
        <row r="1">
          <cell r="J1">
            <v>1.7453292519943295E-2</v>
          </cell>
        </row>
      </sheetData>
      <sheetData sheetId="5126">
        <row r="1">
          <cell r="J1">
            <v>1.7453292519943295E-2</v>
          </cell>
        </row>
      </sheetData>
      <sheetData sheetId="5127">
        <row r="1">
          <cell r="J1">
            <v>1.7453292519943295E-2</v>
          </cell>
        </row>
      </sheetData>
      <sheetData sheetId="5128">
        <row r="2">
          <cell r="B2">
            <v>1</v>
          </cell>
        </row>
      </sheetData>
      <sheetData sheetId="5129">
        <row r="1">
          <cell r="J1">
            <v>1.7453292519943295E-2</v>
          </cell>
        </row>
      </sheetData>
      <sheetData sheetId="5130">
        <row r="2">
          <cell r="B2">
            <v>1</v>
          </cell>
        </row>
      </sheetData>
      <sheetData sheetId="5131">
        <row r="2">
          <cell r="B2">
            <v>1</v>
          </cell>
        </row>
      </sheetData>
      <sheetData sheetId="5132">
        <row r="1">
          <cell r="J1">
            <v>1.7453292519943295E-2</v>
          </cell>
        </row>
      </sheetData>
      <sheetData sheetId="5133">
        <row r="1">
          <cell r="J1">
            <v>1.7453292519943295E-2</v>
          </cell>
        </row>
      </sheetData>
      <sheetData sheetId="5134">
        <row r="1">
          <cell r="J1">
            <v>1.7453292519943295E-2</v>
          </cell>
        </row>
      </sheetData>
      <sheetData sheetId="5135">
        <row r="2">
          <cell r="B2">
            <v>1</v>
          </cell>
        </row>
      </sheetData>
      <sheetData sheetId="5136">
        <row r="1">
          <cell r="J1">
            <v>1.7453292519943295E-2</v>
          </cell>
        </row>
      </sheetData>
      <sheetData sheetId="5137">
        <row r="1">
          <cell r="J1">
            <v>1.7453292519943295E-2</v>
          </cell>
        </row>
      </sheetData>
      <sheetData sheetId="5138">
        <row r="1">
          <cell r="J1">
            <v>1.7453292519943295E-2</v>
          </cell>
        </row>
      </sheetData>
      <sheetData sheetId="5139">
        <row r="2">
          <cell r="B2">
            <v>1</v>
          </cell>
        </row>
      </sheetData>
      <sheetData sheetId="5140">
        <row r="1">
          <cell r="J1">
            <v>1.7453292519943295E-2</v>
          </cell>
        </row>
      </sheetData>
      <sheetData sheetId="5141">
        <row r="2">
          <cell r="B2">
            <v>1</v>
          </cell>
        </row>
      </sheetData>
      <sheetData sheetId="5142">
        <row r="2">
          <cell r="B2">
            <v>1</v>
          </cell>
        </row>
      </sheetData>
      <sheetData sheetId="5143">
        <row r="1">
          <cell r="J1">
            <v>1.7453292519943295E-2</v>
          </cell>
        </row>
      </sheetData>
      <sheetData sheetId="5144">
        <row r="2">
          <cell r="B2">
            <v>1</v>
          </cell>
        </row>
      </sheetData>
      <sheetData sheetId="5145">
        <row r="2">
          <cell r="B2">
            <v>1</v>
          </cell>
        </row>
      </sheetData>
      <sheetData sheetId="5146">
        <row r="1">
          <cell r="J1">
            <v>1.7453292519943295E-2</v>
          </cell>
        </row>
      </sheetData>
      <sheetData sheetId="5147">
        <row r="1">
          <cell r="J1">
            <v>1.7453292519943295E-2</v>
          </cell>
        </row>
      </sheetData>
      <sheetData sheetId="5148">
        <row r="2">
          <cell r="B2">
            <v>1</v>
          </cell>
        </row>
      </sheetData>
      <sheetData sheetId="5149">
        <row r="1">
          <cell r="J1">
            <v>1.7453292519943295E-2</v>
          </cell>
        </row>
      </sheetData>
      <sheetData sheetId="5150">
        <row r="1">
          <cell r="J1">
            <v>1.7453292519943295E-2</v>
          </cell>
        </row>
      </sheetData>
      <sheetData sheetId="5151">
        <row r="2">
          <cell r="B2">
            <v>1</v>
          </cell>
        </row>
      </sheetData>
      <sheetData sheetId="5152">
        <row r="2">
          <cell r="B2">
            <v>1</v>
          </cell>
        </row>
      </sheetData>
      <sheetData sheetId="5153">
        <row r="1">
          <cell r="J1">
            <v>1.7453292519943295E-2</v>
          </cell>
        </row>
      </sheetData>
      <sheetData sheetId="5154">
        <row r="2">
          <cell r="B2">
            <v>1</v>
          </cell>
        </row>
      </sheetData>
      <sheetData sheetId="5155">
        <row r="2">
          <cell r="B2">
            <v>1</v>
          </cell>
        </row>
      </sheetData>
      <sheetData sheetId="5156">
        <row r="2">
          <cell r="B2">
            <v>1</v>
          </cell>
        </row>
      </sheetData>
      <sheetData sheetId="5157">
        <row r="2">
          <cell r="B2">
            <v>1</v>
          </cell>
        </row>
      </sheetData>
      <sheetData sheetId="5158">
        <row r="2">
          <cell r="B2">
            <v>1</v>
          </cell>
        </row>
      </sheetData>
      <sheetData sheetId="5159">
        <row r="2">
          <cell r="B2">
            <v>1</v>
          </cell>
        </row>
      </sheetData>
      <sheetData sheetId="5160">
        <row r="1">
          <cell r="J1">
            <v>1.7453292519943295E-2</v>
          </cell>
        </row>
      </sheetData>
      <sheetData sheetId="5161">
        <row r="1">
          <cell r="J1">
            <v>1.7453292519943295E-2</v>
          </cell>
        </row>
      </sheetData>
      <sheetData sheetId="5162">
        <row r="2">
          <cell r="B2">
            <v>1</v>
          </cell>
        </row>
      </sheetData>
      <sheetData sheetId="5163">
        <row r="2">
          <cell r="B2">
            <v>1</v>
          </cell>
        </row>
      </sheetData>
      <sheetData sheetId="5164">
        <row r="2">
          <cell r="B2">
            <v>1</v>
          </cell>
        </row>
      </sheetData>
      <sheetData sheetId="5165">
        <row r="2">
          <cell r="B2">
            <v>1</v>
          </cell>
        </row>
      </sheetData>
      <sheetData sheetId="5166">
        <row r="2">
          <cell r="B2">
            <v>1</v>
          </cell>
        </row>
      </sheetData>
      <sheetData sheetId="5167">
        <row r="1">
          <cell r="J1">
            <v>1.7453292519943295E-2</v>
          </cell>
        </row>
      </sheetData>
      <sheetData sheetId="5168">
        <row r="2">
          <cell r="B2">
            <v>1</v>
          </cell>
        </row>
      </sheetData>
      <sheetData sheetId="5169">
        <row r="2">
          <cell r="B2">
            <v>1</v>
          </cell>
        </row>
      </sheetData>
      <sheetData sheetId="5170">
        <row r="2">
          <cell r="B2">
            <v>1</v>
          </cell>
        </row>
      </sheetData>
      <sheetData sheetId="5171">
        <row r="1">
          <cell r="J1">
            <v>1.7453292519943295E-2</v>
          </cell>
        </row>
      </sheetData>
      <sheetData sheetId="5172">
        <row r="1">
          <cell r="J1">
            <v>1.7453292519943295E-2</v>
          </cell>
        </row>
      </sheetData>
      <sheetData sheetId="5173">
        <row r="1">
          <cell r="J1">
            <v>1.7453292519943295E-2</v>
          </cell>
        </row>
      </sheetData>
      <sheetData sheetId="5174">
        <row r="1">
          <cell r="J1">
            <v>1.7453292519943295E-2</v>
          </cell>
        </row>
      </sheetData>
      <sheetData sheetId="5175">
        <row r="1">
          <cell r="J1">
            <v>1.7453292519943295E-2</v>
          </cell>
        </row>
      </sheetData>
      <sheetData sheetId="5176">
        <row r="1">
          <cell r="J1">
            <v>1.7453292519943295E-2</v>
          </cell>
        </row>
      </sheetData>
      <sheetData sheetId="5177">
        <row r="1">
          <cell r="J1">
            <v>1.7453292519943295E-2</v>
          </cell>
        </row>
      </sheetData>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ow r="1">
          <cell r="J1">
            <v>1.7453292519943295E-2</v>
          </cell>
        </row>
      </sheetData>
      <sheetData sheetId="5744">
        <row r="1">
          <cell r="J1">
            <v>1.7453292519943295E-2</v>
          </cell>
        </row>
      </sheetData>
      <sheetData sheetId="5745">
        <row r="1">
          <cell r="J1">
            <v>1.7453292519943295E-2</v>
          </cell>
        </row>
      </sheetData>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ow r="1">
          <cell r="J1">
            <v>1.7453292519943295E-2</v>
          </cell>
        </row>
      </sheetData>
      <sheetData sheetId="5795">
        <row r="1">
          <cell r="J1">
            <v>1.7453292519943295E-2</v>
          </cell>
        </row>
      </sheetData>
      <sheetData sheetId="5796">
        <row r="1">
          <cell r="J1">
            <v>1.7453292519943295E-2</v>
          </cell>
        </row>
      </sheetData>
      <sheetData sheetId="5797">
        <row r="1">
          <cell r="J1">
            <v>1.7453292519943295E-2</v>
          </cell>
        </row>
      </sheetData>
      <sheetData sheetId="5798">
        <row r="1">
          <cell r="J1">
            <v>1.7453292519943295E-2</v>
          </cell>
        </row>
      </sheetData>
      <sheetData sheetId="5799">
        <row r="1">
          <cell r="J1">
            <v>1.7453292519943295E-2</v>
          </cell>
        </row>
      </sheetData>
      <sheetData sheetId="5800">
        <row r="1">
          <cell r="J1">
            <v>1.7453292519943295E-2</v>
          </cell>
        </row>
      </sheetData>
      <sheetData sheetId="5801">
        <row r="1">
          <cell r="J1">
            <v>1.7453292519943295E-2</v>
          </cell>
        </row>
      </sheetData>
      <sheetData sheetId="5802">
        <row r="1">
          <cell r="J1">
            <v>1.7453292519943295E-2</v>
          </cell>
        </row>
      </sheetData>
      <sheetData sheetId="5803">
        <row r="1">
          <cell r="J1">
            <v>1.7453292519943295E-2</v>
          </cell>
        </row>
      </sheetData>
      <sheetData sheetId="5804">
        <row r="1">
          <cell r="J1">
            <v>1.7453292519943295E-2</v>
          </cell>
        </row>
      </sheetData>
      <sheetData sheetId="5805">
        <row r="1">
          <cell r="J1">
            <v>1.7453292519943295E-2</v>
          </cell>
        </row>
      </sheetData>
      <sheetData sheetId="5806">
        <row r="1">
          <cell r="J1">
            <v>1.7453292519943295E-2</v>
          </cell>
        </row>
      </sheetData>
      <sheetData sheetId="5807">
        <row r="1">
          <cell r="J1">
            <v>1.7453292519943295E-2</v>
          </cell>
        </row>
      </sheetData>
      <sheetData sheetId="5808">
        <row r="1">
          <cell r="J1">
            <v>1.7453292519943295E-2</v>
          </cell>
        </row>
      </sheetData>
      <sheetData sheetId="5809">
        <row r="1">
          <cell r="J1">
            <v>1.7453292519943295E-2</v>
          </cell>
        </row>
      </sheetData>
      <sheetData sheetId="5810">
        <row r="1">
          <cell r="J1">
            <v>1.7453292519943295E-2</v>
          </cell>
        </row>
      </sheetData>
      <sheetData sheetId="5811">
        <row r="1">
          <cell r="J1">
            <v>1.7453292519943295E-2</v>
          </cell>
        </row>
      </sheetData>
      <sheetData sheetId="5812">
        <row r="1">
          <cell r="J1">
            <v>1.7453292519943295E-2</v>
          </cell>
        </row>
      </sheetData>
      <sheetData sheetId="5813">
        <row r="1">
          <cell r="J1">
            <v>1.7453292519943295E-2</v>
          </cell>
        </row>
      </sheetData>
      <sheetData sheetId="5814">
        <row r="1">
          <cell r="J1">
            <v>1.7453292519943295E-2</v>
          </cell>
        </row>
      </sheetData>
      <sheetData sheetId="5815">
        <row r="1">
          <cell r="J1">
            <v>1.7453292519943295E-2</v>
          </cell>
        </row>
      </sheetData>
      <sheetData sheetId="5816">
        <row r="1">
          <cell r="J1">
            <v>1.7453292519943295E-2</v>
          </cell>
        </row>
      </sheetData>
      <sheetData sheetId="5817">
        <row r="1">
          <cell r="J1">
            <v>1.7453292519943295E-2</v>
          </cell>
        </row>
      </sheetData>
      <sheetData sheetId="5818">
        <row r="1">
          <cell r="J1">
            <v>1.7453292519943295E-2</v>
          </cell>
        </row>
      </sheetData>
      <sheetData sheetId="5819">
        <row r="1">
          <cell r="J1">
            <v>1.7453292519943295E-2</v>
          </cell>
        </row>
      </sheetData>
      <sheetData sheetId="5820">
        <row r="1">
          <cell r="J1">
            <v>1.7453292519943295E-2</v>
          </cell>
        </row>
      </sheetData>
      <sheetData sheetId="5821">
        <row r="1">
          <cell r="J1">
            <v>1.7453292519943295E-2</v>
          </cell>
        </row>
      </sheetData>
      <sheetData sheetId="5822">
        <row r="1">
          <cell r="J1">
            <v>1.7453292519943295E-2</v>
          </cell>
        </row>
      </sheetData>
      <sheetData sheetId="5823">
        <row r="1">
          <cell r="J1">
            <v>1.7453292519943295E-2</v>
          </cell>
        </row>
      </sheetData>
      <sheetData sheetId="5824">
        <row r="1">
          <cell r="J1">
            <v>1.7453292519943295E-2</v>
          </cell>
        </row>
      </sheetData>
      <sheetData sheetId="5825">
        <row r="1">
          <cell r="J1">
            <v>1.7453292519943295E-2</v>
          </cell>
        </row>
      </sheetData>
      <sheetData sheetId="5826">
        <row r="1">
          <cell r="J1">
            <v>1.7453292519943295E-2</v>
          </cell>
        </row>
      </sheetData>
      <sheetData sheetId="5827">
        <row r="1">
          <cell r="J1">
            <v>1.7453292519943295E-2</v>
          </cell>
        </row>
      </sheetData>
      <sheetData sheetId="5828">
        <row r="1">
          <cell r="J1">
            <v>1.7453292519943295E-2</v>
          </cell>
        </row>
      </sheetData>
      <sheetData sheetId="5829">
        <row r="1">
          <cell r="J1">
            <v>1.7453292519943295E-2</v>
          </cell>
        </row>
      </sheetData>
      <sheetData sheetId="5830">
        <row r="1">
          <cell r="J1">
            <v>1.7453292519943295E-2</v>
          </cell>
        </row>
      </sheetData>
      <sheetData sheetId="5831">
        <row r="1">
          <cell r="J1">
            <v>1.7453292519943295E-2</v>
          </cell>
        </row>
      </sheetData>
      <sheetData sheetId="5832">
        <row r="1">
          <cell r="J1">
            <v>1.7453292519943295E-2</v>
          </cell>
        </row>
      </sheetData>
      <sheetData sheetId="5833">
        <row r="1">
          <cell r="J1">
            <v>1.7453292519943295E-2</v>
          </cell>
        </row>
      </sheetData>
      <sheetData sheetId="5834">
        <row r="1">
          <cell r="J1">
            <v>1.7453292519943295E-2</v>
          </cell>
        </row>
      </sheetData>
      <sheetData sheetId="5835">
        <row r="1">
          <cell r="J1">
            <v>1.7453292519943295E-2</v>
          </cell>
        </row>
      </sheetData>
      <sheetData sheetId="5836">
        <row r="1">
          <cell r="J1">
            <v>1.7453292519943295E-2</v>
          </cell>
        </row>
      </sheetData>
      <sheetData sheetId="5837">
        <row r="1">
          <cell r="J1">
            <v>1.7453292519943295E-2</v>
          </cell>
        </row>
      </sheetData>
      <sheetData sheetId="5838">
        <row r="1">
          <cell r="J1">
            <v>1.7453292519943295E-2</v>
          </cell>
        </row>
      </sheetData>
      <sheetData sheetId="5839">
        <row r="1">
          <cell r="J1">
            <v>1.7453292519943295E-2</v>
          </cell>
        </row>
      </sheetData>
      <sheetData sheetId="5840">
        <row r="1">
          <cell r="J1">
            <v>1.7453292519943295E-2</v>
          </cell>
        </row>
      </sheetData>
      <sheetData sheetId="5841">
        <row r="1">
          <cell r="J1">
            <v>1.7453292519943295E-2</v>
          </cell>
        </row>
      </sheetData>
      <sheetData sheetId="5842">
        <row r="1">
          <cell r="J1">
            <v>1.7453292519943295E-2</v>
          </cell>
        </row>
      </sheetData>
      <sheetData sheetId="5843">
        <row r="1">
          <cell r="J1">
            <v>1.7453292519943295E-2</v>
          </cell>
        </row>
      </sheetData>
      <sheetData sheetId="5844">
        <row r="1">
          <cell r="J1">
            <v>1.7453292519943295E-2</v>
          </cell>
        </row>
      </sheetData>
      <sheetData sheetId="5845">
        <row r="1">
          <cell r="J1">
            <v>1.7453292519943295E-2</v>
          </cell>
        </row>
      </sheetData>
      <sheetData sheetId="5846">
        <row r="1">
          <cell r="J1">
            <v>1.7453292519943295E-2</v>
          </cell>
        </row>
      </sheetData>
      <sheetData sheetId="5847">
        <row r="1">
          <cell r="J1">
            <v>1.7453292519943295E-2</v>
          </cell>
        </row>
      </sheetData>
      <sheetData sheetId="5848">
        <row r="1">
          <cell r="J1">
            <v>1.7453292519943295E-2</v>
          </cell>
        </row>
      </sheetData>
      <sheetData sheetId="5849">
        <row r="1">
          <cell r="J1">
            <v>1.7453292519943295E-2</v>
          </cell>
        </row>
      </sheetData>
      <sheetData sheetId="5850">
        <row r="1">
          <cell r="J1">
            <v>1.7453292519943295E-2</v>
          </cell>
        </row>
      </sheetData>
      <sheetData sheetId="5851">
        <row r="1">
          <cell r="J1">
            <v>1.7453292519943295E-2</v>
          </cell>
        </row>
      </sheetData>
      <sheetData sheetId="5852">
        <row r="1">
          <cell r="J1">
            <v>1.7453292519943295E-2</v>
          </cell>
        </row>
      </sheetData>
      <sheetData sheetId="5853">
        <row r="1">
          <cell r="J1">
            <v>1.7453292519943295E-2</v>
          </cell>
        </row>
      </sheetData>
      <sheetData sheetId="5854">
        <row r="1">
          <cell r="J1">
            <v>1.7453292519943295E-2</v>
          </cell>
        </row>
      </sheetData>
      <sheetData sheetId="5855">
        <row r="1">
          <cell r="J1">
            <v>1.7453292519943295E-2</v>
          </cell>
        </row>
      </sheetData>
      <sheetData sheetId="5856">
        <row r="1">
          <cell r="J1">
            <v>1.7453292519943295E-2</v>
          </cell>
        </row>
      </sheetData>
      <sheetData sheetId="5857">
        <row r="1">
          <cell r="J1">
            <v>1.7453292519943295E-2</v>
          </cell>
        </row>
      </sheetData>
      <sheetData sheetId="5858">
        <row r="1">
          <cell r="J1">
            <v>1.7453292519943295E-2</v>
          </cell>
        </row>
      </sheetData>
      <sheetData sheetId="5859">
        <row r="1">
          <cell r="J1">
            <v>1.7453292519943295E-2</v>
          </cell>
        </row>
      </sheetData>
      <sheetData sheetId="5860">
        <row r="1">
          <cell r="J1">
            <v>1.7453292519943295E-2</v>
          </cell>
        </row>
      </sheetData>
      <sheetData sheetId="5861">
        <row r="1">
          <cell r="J1">
            <v>1.7453292519943295E-2</v>
          </cell>
        </row>
      </sheetData>
      <sheetData sheetId="5862">
        <row r="1">
          <cell r="J1">
            <v>1.7453292519943295E-2</v>
          </cell>
        </row>
      </sheetData>
      <sheetData sheetId="5863">
        <row r="1">
          <cell r="J1">
            <v>1.7453292519943295E-2</v>
          </cell>
        </row>
      </sheetData>
      <sheetData sheetId="5864">
        <row r="1">
          <cell r="J1">
            <v>1.7453292519943295E-2</v>
          </cell>
        </row>
      </sheetData>
      <sheetData sheetId="5865">
        <row r="1">
          <cell r="J1">
            <v>1.7453292519943295E-2</v>
          </cell>
        </row>
      </sheetData>
      <sheetData sheetId="5866">
        <row r="1">
          <cell r="J1">
            <v>1.7453292519943295E-2</v>
          </cell>
        </row>
      </sheetData>
      <sheetData sheetId="5867">
        <row r="1">
          <cell r="J1">
            <v>1.7453292519943295E-2</v>
          </cell>
        </row>
      </sheetData>
      <sheetData sheetId="5868">
        <row r="1">
          <cell r="J1">
            <v>1.7453292519943295E-2</v>
          </cell>
        </row>
      </sheetData>
      <sheetData sheetId="5869">
        <row r="1">
          <cell r="J1">
            <v>1.7453292519943295E-2</v>
          </cell>
        </row>
      </sheetData>
      <sheetData sheetId="5870">
        <row r="1">
          <cell r="J1">
            <v>1.7453292519943295E-2</v>
          </cell>
        </row>
      </sheetData>
      <sheetData sheetId="5871">
        <row r="1">
          <cell r="J1">
            <v>1.7453292519943295E-2</v>
          </cell>
        </row>
      </sheetData>
      <sheetData sheetId="5872">
        <row r="1">
          <cell r="J1">
            <v>1.7453292519943295E-2</v>
          </cell>
        </row>
      </sheetData>
      <sheetData sheetId="5873">
        <row r="1">
          <cell r="J1">
            <v>1.7453292519943295E-2</v>
          </cell>
        </row>
      </sheetData>
      <sheetData sheetId="5874">
        <row r="1">
          <cell r="J1">
            <v>1.7453292519943295E-2</v>
          </cell>
        </row>
      </sheetData>
      <sheetData sheetId="5875">
        <row r="1">
          <cell r="J1">
            <v>1.7453292519943295E-2</v>
          </cell>
        </row>
      </sheetData>
      <sheetData sheetId="5876">
        <row r="1">
          <cell r="J1">
            <v>1.7453292519943295E-2</v>
          </cell>
        </row>
      </sheetData>
      <sheetData sheetId="5877">
        <row r="1">
          <cell r="J1">
            <v>1.7453292519943295E-2</v>
          </cell>
        </row>
      </sheetData>
      <sheetData sheetId="5878">
        <row r="1">
          <cell r="J1">
            <v>1.7453292519943295E-2</v>
          </cell>
        </row>
      </sheetData>
      <sheetData sheetId="5879">
        <row r="1">
          <cell r="J1">
            <v>1.7453292519943295E-2</v>
          </cell>
        </row>
      </sheetData>
      <sheetData sheetId="5880">
        <row r="1">
          <cell r="J1">
            <v>1.7453292519943295E-2</v>
          </cell>
        </row>
      </sheetData>
      <sheetData sheetId="5881">
        <row r="1">
          <cell r="J1">
            <v>1.7453292519943295E-2</v>
          </cell>
        </row>
      </sheetData>
      <sheetData sheetId="5882">
        <row r="1">
          <cell r="J1">
            <v>1.7453292519943295E-2</v>
          </cell>
        </row>
      </sheetData>
      <sheetData sheetId="5883">
        <row r="1">
          <cell r="J1">
            <v>1.7453292519943295E-2</v>
          </cell>
        </row>
      </sheetData>
      <sheetData sheetId="5884">
        <row r="1">
          <cell r="J1">
            <v>1.7453292519943295E-2</v>
          </cell>
        </row>
      </sheetData>
      <sheetData sheetId="5885">
        <row r="1">
          <cell r="J1">
            <v>1.7453292519943295E-2</v>
          </cell>
        </row>
      </sheetData>
      <sheetData sheetId="5886">
        <row r="1">
          <cell r="J1">
            <v>1.7453292519943295E-2</v>
          </cell>
        </row>
      </sheetData>
      <sheetData sheetId="5887">
        <row r="1">
          <cell r="J1">
            <v>1.7453292519943295E-2</v>
          </cell>
        </row>
      </sheetData>
      <sheetData sheetId="5888">
        <row r="1">
          <cell r="J1">
            <v>1.7453292519943295E-2</v>
          </cell>
        </row>
      </sheetData>
      <sheetData sheetId="5889">
        <row r="1">
          <cell r="J1">
            <v>1.7453292519943295E-2</v>
          </cell>
        </row>
      </sheetData>
      <sheetData sheetId="5890">
        <row r="1">
          <cell r="J1">
            <v>1.7453292519943295E-2</v>
          </cell>
        </row>
      </sheetData>
      <sheetData sheetId="5891">
        <row r="1">
          <cell r="J1">
            <v>1.7453292519943295E-2</v>
          </cell>
        </row>
      </sheetData>
      <sheetData sheetId="5892">
        <row r="1">
          <cell r="J1">
            <v>1.7453292519943295E-2</v>
          </cell>
        </row>
      </sheetData>
      <sheetData sheetId="5893">
        <row r="1">
          <cell r="J1">
            <v>1.7453292519943295E-2</v>
          </cell>
        </row>
      </sheetData>
      <sheetData sheetId="5894">
        <row r="1">
          <cell r="J1">
            <v>1.7453292519943295E-2</v>
          </cell>
        </row>
      </sheetData>
      <sheetData sheetId="5895">
        <row r="1">
          <cell r="J1">
            <v>1.7453292519943295E-2</v>
          </cell>
        </row>
      </sheetData>
      <sheetData sheetId="5896">
        <row r="1">
          <cell r="J1">
            <v>1.7453292519943295E-2</v>
          </cell>
        </row>
      </sheetData>
      <sheetData sheetId="5897">
        <row r="1">
          <cell r="J1">
            <v>1.7453292519943295E-2</v>
          </cell>
        </row>
      </sheetData>
      <sheetData sheetId="5898">
        <row r="1">
          <cell r="J1">
            <v>1.7453292519943295E-2</v>
          </cell>
        </row>
      </sheetData>
      <sheetData sheetId="5899">
        <row r="1">
          <cell r="J1">
            <v>1.7453292519943295E-2</v>
          </cell>
        </row>
      </sheetData>
      <sheetData sheetId="5900">
        <row r="1">
          <cell r="J1">
            <v>1.7453292519943295E-2</v>
          </cell>
        </row>
      </sheetData>
      <sheetData sheetId="5901">
        <row r="1">
          <cell r="J1">
            <v>1.7453292519943295E-2</v>
          </cell>
        </row>
      </sheetData>
      <sheetData sheetId="5902">
        <row r="1">
          <cell r="J1">
            <v>1.7453292519943295E-2</v>
          </cell>
        </row>
      </sheetData>
      <sheetData sheetId="5903">
        <row r="1">
          <cell r="J1">
            <v>1.7453292519943295E-2</v>
          </cell>
        </row>
      </sheetData>
      <sheetData sheetId="5904">
        <row r="1">
          <cell r="J1">
            <v>1.7453292519943295E-2</v>
          </cell>
        </row>
      </sheetData>
      <sheetData sheetId="5905">
        <row r="1">
          <cell r="J1">
            <v>1.7453292519943295E-2</v>
          </cell>
        </row>
      </sheetData>
      <sheetData sheetId="5906">
        <row r="1">
          <cell r="J1">
            <v>1.7453292519943295E-2</v>
          </cell>
        </row>
      </sheetData>
      <sheetData sheetId="5907">
        <row r="1">
          <cell r="J1">
            <v>1.7453292519943295E-2</v>
          </cell>
        </row>
      </sheetData>
      <sheetData sheetId="5908">
        <row r="1">
          <cell r="J1">
            <v>1.7453292519943295E-2</v>
          </cell>
        </row>
      </sheetData>
      <sheetData sheetId="5909">
        <row r="1">
          <cell r="J1">
            <v>1.7453292519943295E-2</v>
          </cell>
        </row>
      </sheetData>
      <sheetData sheetId="5910">
        <row r="1">
          <cell r="J1">
            <v>1.7453292519943295E-2</v>
          </cell>
        </row>
      </sheetData>
      <sheetData sheetId="5911">
        <row r="1">
          <cell r="J1">
            <v>1.7453292519943295E-2</v>
          </cell>
        </row>
      </sheetData>
      <sheetData sheetId="5912">
        <row r="1">
          <cell r="J1">
            <v>1.7453292519943295E-2</v>
          </cell>
        </row>
      </sheetData>
      <sheetData sheetId="5913">
        <row r="1">
          <cell r="J1">
            <v>1.7453292519943295E-2</v>
          </cell>
        </row>
      </sheetData>
      <sheetData sheetId="5914">
        <row r="1">
          <cell r="J1">
            <v>1.7453292519943295E-2</v>
          </cell>
        </row>
      </sheetData>
      <sheetData sheetId="5915">
        <row r="1">
          <cell r="J1">
            <v>1.7453292519943295E-2</v>
          </cell>
        </row>
      </sheetData>
      <sheetData sheetId="5916">
        <row r="1">
          <cell r="J1">
            <v>1.7453292519943295E-2</v>
          </cell>
        </row>
      </sheetData>
      <sheetData sheetId="5917">
        <row r="1">
          <cell r="J1">
            <v>1.7453292519943295E-2</v>
          </cell>
        </row>
      </sheetData>
      <sheetData sheetId="5918">
        <row r="1">
          <cell r="J1">
            <v>1.7453292519943295E-2</v>
          </cell>
        </row>
      </sheetData>
      <sheetData sheetId="5919">
        <row r="1">
          <cell r="J1">
            <v>1.7453292519943295E-2</v>
          </cell>
        </row>
      </sheetData>
      <sheetData sheetId="5920">
        <row r="1">
          <cell r="J1">
            <v>1.7453292519943295E-2</v>
          </cell>
        </row>
      </sheetData>
      <sheetData sheetId="5921">
        <row r="1">
          <cell r="J1">
            <v>1.7453292519943295E-2</v>
          </cell>
        </row>
      </sheetData>
      <sheetData sheetId="5922">
        <row r="1">
          <cell r="J1">
            <v>1.7453292519943295E-2</v>
          </cell>
        </row>
      </sheetData>
      <sheetData sheetId="5923">
        <row r="1">
          <cell r="J1">
            <v>1.7453292519943295E-2</v>
          </cell>
        </row>
      </sheetData>
      <sheetData sheetId="5924">
        <row r="1">
          <cell r="J1">
            <v>1.7453292519943295E-2</v>
          </cell>
        </row>
      </sheetData>
      <sheetData sheetId="5925">
        <row r="1">
          <cell r="J1">
            <v>1.7453292519943295E-2</v>
          </cell>
        </row>
      </sheetData>
      <sheetData sheetId="5926">
        <row r="1">
          <cell r="J1">
            <v>1.7453292519943295E-2</v>
          </cell>
        </row>
      </sheetData>
      <sheetData sheetId="5927">
        <row r="1">
          <cell r="J1">
            <v>1.7453292519943295E-2</v>
          </cell>
        </row>
      </sheetData>
      <sheetData sheetId="5928">
        <row r="1">
          <cell r="J1">
            <v>1.7453292519943295E-2</v>
          </cell>
        </row>
      </sheetData>
      <sheetData sheetId="5929">
        <row r="1">
          <cell r="J1">
            <v>1.7453292519943295E-2</v>
          </cell>
        </row>
      </sheetData>
      <sheetData sheetId="5930">
        <row r="1">
          <cell r="J1">
            <v>1.7453292519943295E-2</v>
          </cell>
        </row>
      </sheetData>
      <sheetData sheetId="5931">
        <row r="1">
          <cell r="J1">
            <v>1.7453292519943295E-2</v>
          </cell>
        </row>
      </sheetData>
      <sheetData sheetId="5932">
        <row r="1">
          <cell r="J1">
            <v>1.7453292519943295E-2</v>
          </cell>
        </row>
      </sheetData>
      <sheetData sheetId="5933">
        <row r="1">
          <cell r="J1">
            <v>1.7453292519943295E-2</v>
          </cell>
        </row>
      </sheetData>
      <sheetData sheetId="5934">
        <row r="1">
          <cell r="J1">
            <v>1.7453292519943295E-2</v>
          </cell>
        </row>
      </sheetData>
      <sheetData sheetId="5935">
        <row r="1">
          <cell r="J1">
            <v>1.7453292519943295E-2</v>
          </cell>
        </row>
      </sheetData>
      <sheetData sheetId="5936">
        <row r="1">
          <cell r="J1">
            <v>1.7453292519943295E-2</v>
          </cell>
        </row>
      </sheetData>
      <sheetData sheetId="5937">
        <row r="1">
          <cell r="J1">
            <v>1.7453292519943295E-2</v>
          </cell>
        </row>
      </sheetData>
      <sheetData sheetId="5938">
        <row r="1">
          <cell r="J1">
            <v>1.7453292519943295E-2</v>
          </cell>
        </row>
      </sheetData>
      <sheetData sheetId="5939">
        <row r="1">
          <cell r="J1">
            <v>1.7453292519943295E-2</v>
          </cell>
        </row>
      </sheetData>
      <sheetData sheetId="5940">
        <row r="1">
          <cell r="J1">
            <v>1.7453292519943295E-2</v>
          </cell>
        </row>
      </sheetData>
      <sheetData sheetId="5941">
        <row r="1">
          <cell r="J1">
            <v>1.7453292519943295E-2</v>
          </cell>
        </row>
      </sheetData>
      <sheetData sheetId="5942">
        <row r="1">
          <cell r="J1">
            <v>1.7453292519943295E-2</v>
          </cell>
        </row>
      </sheetData>
      <sheetData sheetId="5943">
        <row r="1">
          <cell r="J1">
            <v>1.7453292519943295E-2</v>
          </cell>
        </row>
      </sheetData>
      <sheetData sheetId="5944">
        <row r="1">
          <cell r="J1">
            <v>1.7453292519943295E-2</v>
          </cell>
        </row>
      </sheetData>
      <sheetData sheetId="5945">
        <row r="1">
          <cell r="J1">
            <v>1.7453292519943295E-2</v>
          </cell>
        </row>
      </sheetData>
      <sheetData sheetId="5946">
        <row r="1">
          <cell r="J1">
            <v>1.7453292519943295E-2</v>
          </cell>
        </row>
      </sheetData>
      <sheetData sheetId="5947">
        <row r="1">
          <cell r="J1">
            <v>1.7453292519943295E-2</v>
          </cell>
        </row>
      </sheetData>
      <sheetData sheetId="5948">
        <row r="1">
          <cell r="J1">
            <v>1.7453292519943295E-2</v>
          </cell>
        </row>
      </sheetData>
      <sheetData sheetId="5949">
        <row r="1">
          <cell r="J1">
            <v>1.7453292519943295E-2</v>
          </cell>
        </row>
      </sheetData>
      <sheetData sheetId="5950">
        <row r="1">
          <cell r="J1">
            <v>1.7453292519943295E-2</v>
          </cell>
        </row>
      </sheetData>
      <sheetData sheetId="5951">
        <row r="1">
          <cell r="J1">
            <v>1.7453292519943295E-2</v>
          </cell>
        </row>
      </sheetData>
      <sheetData sheetId="5952">
        <row r="1">
          <cell r="J1">
            <v>1.7453292519943295E-2</v>
          </cell>
        </row>
      </sheetData>
      <sheetData sheetId="5953">
        <row r="1">
          <cell r="J1">
            <v>1.7453292519943295E-2</v>
          </cell>
        </row>
      </sheetData>
      <sheetData sheetId="5954">
        <row r="1">
          <cell r="J1">
            <v>1.7453292519943295E-2</v>
          </cell>
        </row>
      </sheetData>
      <sheetData sheetId="5955">
        <row r="1">
          <cell r="J1">
            <v>1.7453292519943295E-2</v>
          </cell>
        </row>
      </sheetData>
      <sheetData sheetId="5956">
        <row r="1">
          <cell r="J1">
            <v>1.7453292519943295E-2</v>
          </cell>
        </row>
      </sheetData>
      <sheetData sheetId="5957">
        <row r="1">
          <cell r="J1">
            <v>1.7453292519943295E-2</v>
          </cell>
        </row>
      </sheetData>
      <sheetData sheetId="5958">
        <row r="1">
          <cell r="J1">
            <v>1.7453292519943295E-2</v>
          </cell>
        </row>
      </sheetData>
      <sheetData sheetId="5959">
        <row r="1">
          <cell r="J1">
            <v>1.7453292519943295E-2</v>
          </cell>
        </row>
      </sheetData>
      <sheetData sheetId="5960">
        <row r="1">
          <cell r="J1">
            <v>1.7453292519943295E-2</v>
          </cell>
        </row>
      </sheetData>
      <sheetData sheetId="5961">
        <row r="1">
          <cell r="J1">
            <v>1.7453292519943295E-2</v>
          </cell>
        </row>
      </sheetData>
      <sheetData sheetId="5962">
        <row r="1">
          <cell r="J1">
            <v>1.7453292519943295E-2</v>
          </cell>
        </row>
      </sheetData>
      <sheetData sheetId="5963">
        <row r="1">
          <cell r="J1">
            <v>1.7453292519943295E-2</v>
          </cell>
        </row>
      </sheetData>
      <sheetData sheetId="5964">
        <row r="1">
          <cell r="J1">
            <v>1.7453292519943295E-2</v>
          </cell>
        </row>
      </sheetData>
      <sheetData sheetId="5965">
        <row r="1">
          <cell r="J1">
            <v>1.7453292519943295E-2</v>
          </cell>
        </row>
      </sheetData>
      <sheetData sheetId="5966">
        <row r="1">
          <cell r="J1">
            <v>1.7453292519943295E-2</v>
          </cell>
        </row>
      </sheetData>
      <sheetData sheetId="5967">
        <row r="1">
          <cell r="J1">
            <v>1.7453292519943295E-2</v>
          </cell>
        </row>
      </sheetData>
      <sheetData sheetId="5968">
        <row r="1">
          <cell r="J1">
            <v>1.7453292519943295E-2</v>
          </cell>
        </row>
      </sheetData>
      <sheetData sheetId="5969">
        <row r="1">
          <cell r="J1">
            <v>1.7453292519943295E-2</v>
          </cell>
        </row>
      </sheetData>
      <sheetData sheetId="5970">
        <row r="1">
          <cell r="J1">
            <v>1.7453292519943295E-2</v>
          </cell>
        </row>
      </sheetData>
      <sheetData sheetId="5971">
        <row r="1">
          <cell r="J1">
            <v>1.7453292519943295E-2</v>
          </cell>
        </row>
      </sheetData>
      <sheetData sheetId="5972">
        <row r="1">
          <cell r="J1">
            <v>1.7453292519943295E-2</v>
          </cell>
        </row>
      </sheetData>
      <sheetData sheetId="5973">
        <row r="1">
          <cell r="J1">
            <v>1.7453292519943295E-2</v>
          </cell>
        </row>
      </sheetData>
      <sheetData sheetId="5974">
        <row r="1">
          <cell r="J1">
            <v>1.7453292519943295E-2</v>
          </cell>
        </row>
      </sheetData>
      <sheetData sheetId="5975">
        <row r="1">
          <cell r="J1">
            <v>1.7453292519943295E-2</v>
          </cell>
        </row>
      </sheetData>
      <sheetData sheetId="5976">
        <row r="1">
          <cell r="J1">
            <v>1.7453292519943295E-2</v>
          </cell>
        </row>
      </sheetData>
      <sheetData sheetId="5977">
        <row r="1">
          <cell r="J1">
            <v>1.7453292519943295E-2</v>
          </cell>
        </row>
      </sheetData>
      <sheetData sheetId="5978">
        <row r="1">
          <cell r="J1">
            <v>1.7453292519943295E-2</v>
          </cell>
        </row>
      </sheetData>
      <sheetData sheetId="5979">
        <row r="1">
          <cell r="J1">
            <v>1.7453292519943295E-2</v>
          </cell>
        </row>
      </sheetData>
      <sheetData sheetId="5980">
        <row r="1">
          <cell r="J1">
            <v>1.7453292519943295E-2</v>
          </cell>
        </row>
      </sheetData>
      <sheetData sheetId="5981">
        <row r="1">
          <cell r="J1">
            <v>1.7453292519943295E-2</v>
          </cell>
        </row>
      </sheetData>
      <sheetData sheetId="5982">
        <row r="1">
          <cell r="J1">
            <v>1.7453292519943295E-2</v>
          </cell>
        </row>
      </sheetData>
      <sheetData sheetId="5983">
        <row r="1">
          <cell r="J1">
            <v>1.7453292519943295E-2</v>
          </cell>
        </row>
      </sheetData>
      <sheetData sheetId="5984">
        <row r="1">
          <cell r="J1">
            <v>1.7453292519943295E-2</v>
          </cell>
        </row>
      </sheetData>
      <sheetData sheetId="5985">
        <row r="1">
          <cell r="J1">
            <v>1.7453292519943295E-2</v>
          </cell>
        </row>
      </sheetData>
      <sheetData sheetId="5986">
        <row r="1">
          <cell r="J1">
            <v>1.7453292519943295E-2</v>
          </cell>
        </row>
      </sheetData>
      <sheetData sheetId="5987">
        <row r="1">
          <cell r="J1">
            <v>1.7453292519943295E-2</v>
          </cell>
        </row>
      </sheetData>
      <sheetData sheetId="5988">
        <row r="1">
          <cell r="J1">
            <v>1.7453292519943295E-2</v>
          </cell>
        </row>
      </sheetData>
      <sheetData sheetId="5989">
        <row r="1">
          <cell r="J1">
            <v>1.7453292519943295E-2</v>
          </cell>
        </row>
      </sheetData>
      <sheetData sheetId="5990">
        <row r="1">
          <cell r="J1">
            <v>1.7453292519943295E-2</v>
          </cell>
        </row>
      </sheetData>
      <sheetData sheetId="5991">
        <row r="1">
          <cell r="J1">
            <v>1.7453292519943295E-2</v>
          </cell>
        </row>
      </sheetData>
      <sheetData sheetId="5992">
        <row r="1">
          <cell r="J1">
            <v>1.7453292519943295E-2</v>
          </cell>
        </row>
      </sheetData>
      <sheetData sheetId="5993">
        <row r="1">
          <cell r="J1">
            <v>1.7453292519943295E-2</v>
          </cell>
        </row>
      </sheetData>
      <sheetData sheetId="5994">
        <row r="1">
          <cell r="J1">
            <v>1.7453292519943295E-2</v>
          </cell>
        </row>
      </sheetData>
      <sheetData sheetId="5995">
        <row r="1">
          <cell r="J1">
            <v>1.7453292519943295E-2</v>
          </cell>
        </row>
      </sheetData>
      <sheetData sheetId="5996">
        <row r="1">
          <cell r="J1">
            <v>1.7453292519943295E-2</v>
          </cell>
        </row>
      </sheetData>
      <sheetData sheetId="5997">
        <row r="1">
          <cell r="J1">
            <v>1.7453292519943295E-2</v>
          </cell>
        </row>
      </sheetData>
      <sheetData sheetId="5998">
        <row r="1">
          <cell r="J1">
            <v>1.7453292519943295E-2</v>
          </cell>
        </row>
      </sheetData>
      <sheetData sheetId="5999">
        <row r="1">
          <cell r="J1">
            <v>1.7453292519943295E-2</v>
          </cell>
        </row>
      </sheetData>
      <sheetData sheetId="6000">
        <row r="1">
          <cell r="J1">
            <v>1.7453292519943295E-2</v>
          </cell>
        </row>
      </sheetData>
      <sheetData sheetId="6001">
        <row r="1">
          <cell r="J1">
            <v>1.7453292519943295E-2</v>
          </cell>
        </row>
      </sheetData>
      <sheetData sheetId="6002">
        <row r="1">
          <cell r="J1">
            <v>1.7453292519943295E-2</v>
          </cell>
        </row>
      </sheetData>
      <sheetData sheetId="6003">
        <row r="1">
          <cell r="J1">
            <v>1.7453292519943295E-2</v>
          </cell>
        </row>
      </sheetData>
      <sheetData sheetId="6004">
        <row r="1">
          <cell r="J1">
            <v>1.7453292519943295E-2</v>
          </cell>
        </row>
      </sheetData>
      <sheetData sheetId="6005">
        <row r="1">
          <cell r="J1">
            <v>1.7453292519943295E-2</v>
          </cell>
        </row>
      </sheetData>
      <sheetData sheetId="6006">
        <row r="1">
          <cell r="J1">
            <v>1.7453292519943295E-2</v>
          </cell>
        </row>
      </sheetData>
      <sheetData sheetId="6007">
        <row r="1">
          <cell r="J1">
            <v>1.7453292519943295E-2</v>
          </cell>
        </row>
      </sheetData>
      <sheetData sheetId="6008">
        <row r="1">
          <cell r="J1">
            <v>1.7453292519943295E-2</v>
          </cell>
        </row>
      </sheetData>
      <sheetData sheetId="6009">
        <row r="1">
          <cell r="J1">
            <v>1.7453292519943295E-2</v>
          </cell>
        </row>
      </sheetData>
      <sheetData sheetId="6010">
        <row r="1">
          <cell r="J1">
            <v>1.7453292519943295E-2</v>
          </cell>
        </row>
      </sheetData>
      <sheetData sheetId="6011">
        <row r="1">
          <cell r="J1">
            <v>1.7453292519943295E-2</v>
          </cell>
        </row>
      </sheetData>
      <sheetData sheetId="6012">
        <row r="1">
          <cell r="J1">
            <v>1.7453292519943295E-2</v>
          </cell>
        </row>
      </sheetData>
      <sheetData sheetId="6013">
        <row r="1">
          <cell r="J1">
            <v>1.7453292519943295E-2</v>
          </cell>
        </row>
      </sheetData>
      <sheetData sheetId="6014">
        <row r="1">
          <cell r="J1">
            <v>1.7453292519943295E-2</v>
          </cell>
        </row>
      </sheetData>
      <sheetData sheetId="6015">
        <row r="1">
          <cell r="J1">
            <v>1.7453292519943295E-2</v>
          </cell>
        </row>
      </sheetData>
      <sheetData sheetId="6016">
        <row r="1">
          <cell r="J1">
            <v>1.7453292519943295E-2</v>
          </cell>
        </row>
      </sheetData>
      <sheetData sheetId="6017">
        <row r="1">
          <cell r="J1">
            <v>1.7453292519943295E-2</v>
          </cell>
        </row>
      </sheetData>
      <sheetData sheetId="6018">
        <row r="1">
          <cell r="J1">
            <v>1.7453292519943295E-2</v>
          </cell>
        </row>
      </sheetData>
      <sheetData sheetId="6019">
        <row r="1">
          <cell r="J1">
            <v>1.7453292519943295E-2</v>
          </cell>
        </row>
      </sheetData>
      <sheetData sheetId="6020">
        <row r="1">
          <cell r="J1">
            <v>1.7453292519943295E-2</v>
          </cell>
        </row>
      </sheetData>
      <sheetData sheetId="6021">
        <row r="1">
          <cell r="J1">
            <v>1.7453292519943295E-2</v>
          </cell>
        </row>
      </sheetData>
      <sheetData sheetId="6022">
        <row r="1">
          <cell r="J1">
            <v>1.7453292519943295E-2</v>
          </cell>
        </row>
      </sheetData>
      <sheetData sheetId="6023">
        <row r="1">
          <cell r="J1">
            <v>1.7453292519943295E-2</v>
          </cell>
        </row>
      </sheetData>
      <sheetData sheetId="6024">
        <row r="1">
          <cell r="J1">
            <v>1.7453292519943295E-2</v>
          </cell>
        </row>
      </sheetData>
      <sheetData sheetId="6025">
        <row r="1">
          <cell r="J1">
            <v>1.7453292519943295E-2</v>
          </cell>
        </row>
      </sheetData>
      <sheetData sheetId="6026">
        <row r="1">
          <cell r="J1">
            <v>1.7453292519943295E-2</v>
          </cell>
        </row>
      </sheetData>
      <sheetData sheetId="6027">
        <row r="1">
          <cell r="J1">
            <v>1.7453292519943295E-2</v>
          </cell>
        </row>
      </sheetData>
      <sheetData sheetId="6028">
        <row r="1">
          <cell r="J1">
            <v>1.7453292519943295E-2</v>
          </cell>
        </row>
      </sheetData>
      <sheetData sheetId="6029">
        <row r="1">
          <cell r="J1">
            <v>1.7453292519943295E-2</v>
          </cell>
        </row>
      </sheetData>
      <sheetData sheetId="6030">
        <row r="1">
          <cell r="J1">
            <v>1.7453292519943295E-2</v>
          </cell>
        </row>
      </sheetData>
      <sheetData sheetId="6031">
        <row r="1">
          <cell r="J1">
            <v>1.7453292519943295E-2</v>
          </cell>
        </row>
      </sheetData>
      <sheetData sheetId="6032">
        <row r="1">
          <cell r="J1">
            <v>1.7453292519943295E-2</v>
          </cell>
        </row>
      </sheetData>
      <sheetData sheetId="6033">
        <row r="1">
          <cell r="J1">
            <v>1.7453292519943295E-2</v>
          </cell>
        </row>
      </sheetData>
      <sheetData sheetId="6034">
        <row r="1">
          <cell r="J1">
            <v>1.7453292519943295E-2</v>
          </cell>
        </row>
      </sheetData>
      <sheetData sheetId="6035">
        <row r="1">
          <cell r="J1">
            <v>1.7453292519943295E-2</v>
          </cell>
        </row>
      </sheetData>
      <sheetData sheetId="6036">
        <row r="1">
          <cell r="J1">
            <v>1.7453292519943295E-2</v>
          </cell>
        </row>
      </sheetData>
      <sheetData sheetId="6037">
        <row r="1">
          <cell r="J1">
            <v>1.7453292519943295E-2</v>
          </cell>
        </row>
      </sheetData>
      <sheetData sheetId="6038">
        <row r="1">
          <cell r="J1">
            <v>1.7453292519943295E-2</v>
          </cell>
        </row>
      </sheetData>
      <sheetData sheetId="6039">
        <row r="1">
          <cell r="J1">
            <v>1.7453292519943295E-2</v>
          </cell>
        </row>
      </sheetData>
      <sheetData sheetId="6040">
        <row r="1">
          <cell r="J1">
            <v>1.7453292519943295E-2</v>
          </cell>
        </row>
      </sheetData>
      <sheetData sheetId="6041">
        <row r="1">
          <cell r="J1">
            <v>1.7453292519943295E-2</v>
          </cell>
        </row>
      </sheetData>
      <sheetData sheetId="6042">
        <row r="1">
          <cell r="J1">
            <v>1.7453292519943295E-2</v>
          </cell>
        </row>
      </sheetData>
      <sheetData sheetId="6043">
        <row r="1">
          <cell r="J1">
            <v>1.7453292519943295E-2</v>
          </cell>
        </row>
      </sheetData>
      <sheetData sheetId="6044">
        <row r="1">
          <cell r="J1">
            <v>1.7453292519943295E-2</v>
          </cell>
        </row>
      </sheetData>
      <sheetData sheetId="6045">
        <row r="1">
          <cell r="J1">
            <v>1.7453292519943295E-2</v>
          </cell>
        </row>
      </sheetData>
      <sheetData sheetId="6046">
        <row r="1">
          <cell r="J1">
            <v>1.7453292519943295E-2</v>
          </cell>
        </row>
      </sheetData>
      <sheetData sheetId="6047">
        <row r="1">
          <cell r="J1">
            <v>1.7453292519943295E-2</v>
          </cell>
        </row>
      </sheetData>
      <sheetData sheetId="6048">
        <row r="1">
          <cell r="J1">
            <v>1.7453292519943295E-2</v>
          </cell>
        </row>
      </sheetData>
      <sheetData sheetId="6049">
        <row r="1">
          <cell r="J1">
            <v>1.7453292519943295E-2</v>
          </cell>
        </row>
      </sheetData>
      <sheetData sheetId="6050">
        <row r="1">
          <cell r="J1">
            <v>1.7453292519943295E-2</v>
          </cell>
        </row>
      </sheetData>
      <sheetData sheetId="6051">
        <row r="1">
          <cell r="J1">
            <v>1.7453292519943295E-2</v>
          </cell>
        </row>
      </sheetData>
      <sheetData sheetId="6052">
        <row r="1">
          <cell r="J1">
            <v>1.7453292519943295E-2</v>
          </cell>
        </row>
      </sheetData>
      <sheetData sheetId="6053">
        <row r="1">
          <cell r="J1">
            <v>1.7453292519943295E-2</v>
          </cell>
        </row>
      </sheetData>
      <sheetData sheetId="6054">
        <row r="1">
          <cell r="J1">
            <v>1.7453292519943295E-2</v>
          </cell>
        </row>
      </sheetData>
      <sheetData sheetId="6055">
        <row r="1">
          <cell r="J1">
            <v>1.7453292519943295E-2</v>
          </cell>
        </row>
      </sheetData>
      <sheetData sheetId="6056">
        <row r="1">
          <cell r="J1">
            <v>1.7453292519943295E-2</v>
          </cell>
        </row>
      </sheetData>
      <sheetData sheetId="6057">
        <row r="1">
          <cell r="J1">
            <v>1.7453292519943295E-2</v>
          </cell>
        </row>
      </sheetData>
      <sheetData sheetId="6058">
        <row r="1">
          <cell r="J1">
            <v>1.7453292519943295E-2</v>
          </cell>
        </row>
      </sheetData>
      <sheetData sheetId="6059">
        <row r="1">
          <cell r="J1">
            <v>1.7453292519943295E-2</v>
          </cell>
        </row>
      </sheetData>
      <sheetData sheetId="6060">
        <row r="1">
          <cell r="J1">
            <v>1.7453292519943295E-2</v>
          </cell>
        </row>
      </sheetData>
      <sheetData sheetId="6061">
        <row r="1">
          <cell r="J1">
            <v>1.7453292519943295E-2</v>
          </cell>
        </row>
      </sheetData>
      <sheetData sheetId="6062">
        <row r="1">
          <cell r="J1">
            <v>1.7453292519943295E-2</v>
          </cell>
        </row>
      </sheetData>
      <sheetData sheetId="6063">
        <row r="1">
          <cell r="J1">
            <v>1.7453292519943295E-2</v>
          </cell>
        </row>
      </sheetData>
      <sheetData sheetId="6064">
        <row r="1">
          <cell r="J1">
            <v>1.7453292519943295E-2</v>
          </cell>
        </row>
      </sheetData>
      <sheetData sheetId="6065">
        <row r="1">
          <cell r="J1">
            <v>1.7453292519943295E-2</v>
          </cell>
        </row>
      </sheetData>
      <sheetData sheetId="6066">
        <row r="1">
          <cell r="J1">
            <v>1.7453292519943295E-2</v>
          </cell>
        </row>
      </sheetData>
      <sheetData sheetId="6067">
        <row r="1">
          <cell r="J1">
            <v>1.7453292519943295E-2</v>
          </cell>
        </row>
      </sheetData>
      <sheetData sheetId="6068">
        <row r="1">
          <cell r="J1">
            <v>1.7453292519943295E-2</v>
          </cell>
        </row>
      </sheetData>
      <sheetData sheetId="6069">
        <row r="1">
          <cell r="J1">
            <v>1.7453292519943295E-2</v>
          </cell>
        </row>
      </sheetData>
      <sheetData sheetId="6070">
        <row r="1">
          <cell r="J1">
            <v>1.7453292519943295E-2</v>
          </cell>
        </row>
      </sheetData>
      <sheetData sheetId="6071">
        <row r="1">
          <cell r="J1">
            <v>1.7453292519943295E-2</v>
          </cell>
        </row>
      </sheetData>
      <sheetData sheetId="6072">
        <row r="1">
          <cell r="J1">
            <v>1.7453292519943295E-2</v>
          </cell>
        </row>
      </sheetData>
      <sheetData sheetId="6073">
        <row r="1">
          <cell r="J1">
            <v>1.7453292519943295E-2</v>
          </cell>
        </row>
      </sheetData>
      <sheetData sheetId="6074">
        <row r="1">
          <cell r="J1">
            <v>1.7453292519943295E-2</v>
          </cell>
        </row>
      </sheetData>
      <sheetData sheetId="6075">
        <row r="1">
          <cell r="J1">
            <v>1.7453292519943295E-2</v>
          </cell>
        </row>
      </sheetData>
      <sheetData sheetId="6076">
        <row r="1">
          <cell r="J1">
            <v>1.7453292519943295E-2</v>
          </cell>
        </row>
      </sheetData>
      <sheetData sheetId="6077">
        <row r="1">
          <cell r="J1">
            <v>1.7453292519943295E-2</v>
          </cell>
        </row>
      </sheetData>
      <sheetData sheetId="6078">
        <row r="1">
          <cell r="J1">
            <v>1.7453292519943295E-2</v>
          </cell>
        </row>
      </sheetData>
      <sheetData sheetId="6079">
        <row r="1">
          <cell r="J1">
            <v>1.7453292519943295E-2</v>
          </cell>
        </row>
      </sheetData>
      <sheetData sheetId="6080">
        <row r="1">
          <cell r="J1">
            <v>1.7453292519943295E-2</v>
          </cell>
        </row>
      </sheetData>
      <sheetData sheetId="6081">
        <row r="1">
          <cell r="J1">
            <v>1.7453292519943295E-2</v>
          </cell>
        </row>
      </sheetData>
      <sheetData sheetId="6082">
        <row r="1">
          <cell r="J1">
            <v>1.7453292519943295E-2</v>
          </cell>
        </row>
      </sheetData>
      <sheetData sheetId="6083">
        <row r="1">
          <cell r="J1">
            <v>1.7453292519943295E-2</v>
          </cell>
        </row>
      </sheetData>
      <sheetData sheetId="6084">
        <row r="1">
          <cell r="J1">
            <v>1.7453292519943295E-2</v>
          </cell>
        </row>
      </sheetData>
      <sheetData sheetId="6085">
        <row r="1">
          <cell r="J1">
            <v>1.7453292519943295E-2</v>
          </cell>
        </row>
      </sheetData>
      <sheetData sheetId="6086">
        <row r="1">
          <cell r="J1">
            <v>1.7453292519943295E-2</v>
          </cell>
        </row>
      </sheetData>
      <sheetData sheetId="6087">
        <row r="1">
          <cell r="J1">
            <v>1.7453292519943295E-2</v>
          </cell>
        </row>
      </sheetData>
      <sheetData sheetId="6088">
        <row r="1">
          <cell r="J1">
            <v>1.7453292519943295E-2</v>
          </cell>
        </row>
      </sheetData>
      <sheetData sheetId="6089">
        <row r="1">
          <cell r="J1">
            <v>1.7453292519943295E-2</v>
          </cell>
        </row>
      </sheetData>
      <sheetData sheetId="6090">
        <row r="1">
          <cell r="J1">
            <v>1.7453292519943295E-2</v>
          </cell>
        </row>
      </sheetData>
      <sheetData sheetId="6091">
        <row r="1">
          <cell r="J1">
            <v>1.7453292519943295E-2</v>
          </cell>
        </row>
      </sheetData>
      <sheetData sheetId="6092">
        <row r="1">
          <cell r="J1">
            <v>1.7453292519943295E-2</v>
          </cell>
        </row>
      </sheetData>
      <sheetData sheetId="6093">
        <row r="1">
          <cell r="J1">
            <v>1.7453292519943295E-2</v>
          </cell>
        </row>
      </sheetData>
      <sheetData sheetId="6094">
        <row r="1">
          <cell r="J1">
            <v>1.7453292519943295E-2</v>
          </cell>
        </row>
      </sheetData>
      <sheetData sheetId="6095">
        <row r="1">
          <cell r="J1">
            <v>1.7453292519943295E-2</v>
          </cell>
        </row>
      </sheetData>
      <sheetData sheetId="6096">
        <row r="1">
          <cell r="J1">
            <v>1.7453292519943295E-2</v>
          </cell>
        </row>
      </sheetData>
      <sheetData sheetId="6097">
        <row r="1">
          <cell r="J1">
            <v>1.7453292519943295E-2</v>
          </cell>
        </row>
      </sheetData>
      <sheetData sheetId="6098">
        <row r="1">
          <cell r="J1">
            <v>1.7453292519943295E-2</v>
          </cell>
        </row>
      </sheetData>
      <sheetData sheetId="6099">
        <row r="1">
          <cell r="J1">
            <v>1.7453292519943295E-2</v>
          </cell>
        </row>
      </sheetData>
      <sheetData sheetId="6100">
        <row r="1">
          <cell r="J1">
            <v>1.7453292519943295E-2</v>
          </cell>
        </row>
      </sheetData>
      <sheetData sheetId="6101">
        <row r="1">
          <cell r="J1">
            <v>1.7453292519943295E-2</v>
          </cell>
        </row>
      </sheetData>
      <sheetData sheetId="6102">
        <row r="1">
          <cell r="J1">
            <v>1.7453292519943295E-2</v>
          </cell>
        </row>
      </sheetData>
      <sheetData sheetId="6103">
        <row r="1">
          <cell r="J1">
            <v>1.7453292519943295E-2</v>
          </cell>
        </row>
      </sheetData>
      <sheetData sheetId="6104">
        <row r="1">
          <cell r="J1">
            <v>1.7453292519943295E-2</v>
          </cell>
        </row>
      </sheetData>
      <sheetData sheetId="6105">
        <row r="1">
          <cell r="J1">
            <v>1.7453292519943295E-2</v>
          </cell>
        </row>
      </sheetData>
      <sheetData sheetId="6106">
        <row r="1">
          <cell r="J1">
            <v>1.7453292519943295E-2</v>
          </cell>
        </row>
      </sheetData>
      <sheetData sheetId="6107">
        <row r="1">
          <cell r="J1">
            <v>1.7453292519943295E-2</v>
          </cell>
        </row>
      </sheetData>
      <sheetData sheetId="6108">
        <row r="1">
          <cell r="J1">
            <v>1.7453292519943295E-2</v>
          </cell>
        </row>
      </sheetData>
      <sheetData sheetId="6109">
        <row r="1">
          <cell r="J1">
            <v>1.7453292519943295E-2</v>
          </cell>
        </row>
      </sheetData>
      <sheetData sheetId="6110">
        <row r="1">
          <cell r="J1">
            <v>1.7453292519943295E-2</v>
          </cell>
        </row>
      </sheetData>
      <sheetData sheetId="6111">
        <row r="1">
          <cell r="J1">
            <v>1.7453292519943295E-2</v>
          </cell>
        </row>
      </sheetData>
      <sheetData sheetId="6112">
        <row r="1">
          <cell r="J1">
            <v>1.7453292519943295E-2</v>
          </cell>
        </row>
      </sheetData>
      <sheetData sheetId="6113">
        <row r="1">
          <cell r="J1">
            <v>1.7453292519943295E-2</v>
          </cell>
        </row>
      </sheetData>
      <sheetData sheetId="6114">
        <row r="1">
          <cell r="J1">
            <v>1.7453292519943295E-2</v>
          </cell>
        </row>
      </sheetData>
      <sheetData sheetId="6115">
        <row r="1">
          <cell r="J1">
            <v>1.7453292519943295E-2</v>
          </cell>
        </row>
      </sheetData>
      <sheetData sheetId="6116">
        <row r="1">
          <cell r="J1">
            <v>1.7453292519943295E-2</v>
          </cell>
        </row>
      </sheetData>
      <sheetData sheetId="6117">
        <row r="1">
          <cell r="J1">
            <v>1.7453292519943295E-2</v>
          </cell>
        </row>
      </sheetData>
      <sheetData sheetId="6118">
        <row r="1">
          <cell r="J1">
            <v>1.7453292519943295E-2</v>
          </cell>
        </row>
      </sheetData>
      <sheetData sheetId="6119">
        <row r="1">
          <cell r="J1">
            <v>1.7453292519943295E-2</v>
          </cell>
        </row>
      </sheetData>
      <sheetData sheetId="6120">
        <row r="1">
          <cell r="J1">
            <v>1.7453292519943295E-2</v>
          </cell>
        </row>
      </sheetData>
      <sheetData sheetId="6121">
        <row r="1">
          <cell r="J1">
            <v>1.7453292519943295E-2</v>
          </cell>
        </row>
      </sheetData>
      <sheetData sheetId="6122">
        <row r="1">
          <cell r="J1">
            <v>1.7453292519943295E-2</v>
          </cell>
        </row>
      </sheetData>
      <sheetData sheetId="6123">
        <row r="1">
          <cell r="J1">
            <v>1.7453292519943295E-2</v>
          </cell>
        </row>
      </sheetData>
      <sheetData sheetId="6124">
        <row r="1">
          <cell r="J1">
            <v>1.7453292519943295E-2</v>
          </cell>
        </row>
      </sheetData>
      <sheetData sheetId="6125">
        <row r="1">
          <cell r="J1">
            <v>1.7453292519943295E-2</v>
          </cell>
        </row>
      </sheetData>
      <sheetData sheetId="6126">
        <row r="1">
          <cell r="J1">
            <v>1.7453292519943295E-2</v>
          </cell>
        </row>
      </sheetData>
      <sheetData sheetId="6127">
        <row r="1">
          <cell r="J1">
            <v>1.7453292519943295E-2</v>
          </cell>
        </row>
      </sheetData>
      <sheetData sheetId="6128">
        <row r="1">
          <cell r="J1">
            <v>1.7453292519943295E-2</v>
          </cell>
        </row>
      </sheetData>
      <sheetData sheetId="6129">
        <row r="1">
          <cell r="J1">
            <v>1.7453292519943295E-2</v>
          </cell>
        </row>
      </sheetData>
      <sheetData sheetId="6130">
        <row r="1">
          <cell r="J1">
            <v>1.7453292519943295E-2</v>
          </cell>
        </row>
      </sheetData>
      <sheetData sheetId="6131">
        <row r="1">
          <cell r="J1">
            <v>1.7453292519943295E-2</v>
          </cell>
        </row>
      </sheetData>
      <sheetData sheetId="6132">
        <row r="1">
          <cell r="J1">
            <v>1.7453292519943295E-2</v>
          </cell>
        </row>
      </sheetData>
      <sheetData sheetId="6133">
        <row r="1">
          <cell r="J1">
            <v>1.7453292519943295E-2</v>
          </cell>
        </row>
      </sheetData>
      <sheetData sheetId="6134">
        <row r="1">
          <cell r="J1">
            <v>1.7453292519943295E-2</v>
          </cell>
        </row>
      </sheetData>
      <sheetData sheetId="6135">
        <row r="1">
          <cell r="J1">
            <v>1.7453292519943295E-2</v>
          </cell>
        </row>
      </sheetData>
      <sheetData sheetId="6136">
        <row r="1">
          <cell r="J1">
            <v>1.7453292519943295E-2</v>
          </cell>
        </row>
      </sheetData>
      <sheetData sheetId="6137">
        <row r="1">
          <cell r="J1">
            <v>1.7453292519943295E-2</v>
          </cell>
        </row>
      </sheetData>
      <sheetData sheetId="6138">
        <row r="1">
          <cell r="J1">
            <v>1.7453292519943295E-2</v>
          </cell>
        </row>
      </sheetData>
      <sheetData sheetId="6139">
        <row r="1">
          <cell r="J1">
            <v>1.7453292519943295E-2</v>
          </cell>
        </row>
      </sheetData>
      <sheetData sheetId="6140">
        <row r="1">
          <cell r="J1">
            <v>1.7453292519943295E-2</v>
          </cell>
        </row>
      </sheetData>
      <sheetData sheetId="6141">
        <row r="1">
          <cell r="J1">
            <v>1.7453292519943295E-2</v>
          </cell>
        </row>
      </sheetData>
      <sheetData sheetId="6142">
        <row r="1">
          <cell r="J1">
            <v>1.7453292519943295E-2</v>
          </cell>
        </row>
      </sheetData>
      <sheetData sheetId="6143">
        <row r="1">
          <cell r="J1">
            <v>1.7453292519943295E-2</v>
          </cell>
        </row>
      </sheetData>
      <sheetData sheetId="6144">
        <row r="1">
          <cell r="J1">
            <v>1.7453292519943295E-2</v>
          </cell>
        </row>
      </sheetData>
      <sheetData sheetId="6145">
        <row r="1">
          <cell r="J1">
            <v>1.7453292519943295E-2</v>
          </cell>
        </row>
      </sheetData>
      <sheetData sheetId="6146">
        <row r="1">
          <cell r="J1">
            <v>1.7453292519943295E-2</v>
          </cell>
        </row>
      </sheetData>
      <sheetData sheetId="6147">
        <row r="1">
          <cell r="J1">
            <v>1.7453292519943295E-2</v>
          </cell>
        </row>
      </sheetData>
      <sheetData sheetId="6148">
        <row r="1">
          <cell r="J1">
            <v>1.7453292519943295E-2</v>
          </cell>
        </row>
      </sheetData>
      <sheetData sheetId="6149">
        <row r="1">
          <cell r="J1">
            <v>1.7453292519943295E-2</v>
          </cell>
        </row>
      </sheetData>
      <sheetData sheetId="6150">
        <row r="1">
          <cell r="J1">
            <v>1.7453292519943295E-2</v>
          </cell>
        </row>
      </sheetData>
      <sheetData sheetId="6151">
        <row r="1">
          <cell r="J1">
            <v>1.7453292519943295E-2</v>
          </cell>
        </row>
      </sheetData>
      <sheetData sheetId="6152">
        <row r="1">
          <cell r="J1">
            <v>1.7453292519943295E-2</v>
          </cell>
        </row>
      </sheetData>
      <sheetData sheetId="6153">
        <row r="1">
          <cell r="J1">
            <v>1.7453292519943295E-2</v>
          </cell>
        </row>
      </sheetData>
      <sheetData sheetId="6154">
        <row r="1">
          <cell r="J1">
            <v>1.7453292519943295E-2</v>
          </cell>
        </row>
      </sheetData>
      <sheetData sheetId="6155">
        <row r="1">
          <cell r="J1">
            <v>1.7453292519943295E-2</v>
          </cell>
        </row>
      </sheetData>
      <sheetData sheetId="6156">
        <row r="1">
          <cell r="J1">
            <v>1.7453292519943295E-2</v>
          </cell>
        </row>
      </sheetData>
      <sheetData sheetId="6157">
        <row r="1">
          <cell r="J1">
            <v>1.7453292519943295E-2</v>
          </cell>
        </row>
      </sheetData>
      <sheetData sheetId="6158">
        <row r="1">
          <cell r="J1">
            <v>1.7453292519943295E-2</v>
          </cell>
        </row>
      </sheetData>
      <sheetData sheetId="6159">
        <row r="1">
          <cell r="J1">
            <v>1.7453292519943295E-2</v>
          </cell>
        </row>
      </sheetData>
      <sheetData sheetId="6160">
        <row r="1">
          <cell r="J1">
            <v>1.7453292519943295E-2</v>
          </cell>
        </row>
      </sheetData>
      <sheetData sheetId="6161">
        <row r="1">
          <cell r="J1">
            <v>1.7453292519943295E-2</v>
          </cell>
        </row>
      </sheetData>
      <sheetData sheetId="6162">
        <row r="1">
          <cell r="J1">
            <v>1.7453292519943295E-2</v>
          </cell>
        </row>
      </sheetData>
      <sheetData sheetId="6163">
        <row r="1">
          <cell r="J1">
            <v>1.7453292519943295E-2</v>
          </cell>
        </row>
      </sheetData>
      <sheetData sheetId="6164">
        <row r="1">
          <cell r="J1">
            <v>1.7453292519943295E-2</v>
          </cell>
        </row>
      </sheetData>
      <sheetData sheetId="6165">
        <row r="1">
          <cell r="J1">
            <v>1.7453292519943295E-2</v>
          </cell>
        </row>
      </sheetData>
      <sheetData sheetId="6166">
        <row r="1">
          <cell r="J1">
            <v>1.7453292519943295E-2</v>
          </cell>
        </row>
      </sheetData>
      <sheetData sheetId="6167">
        <row r="1">
          <cell r="J1">
            <v>1.7453292519943295E-2</v>
          </cell>
        </row>
      </sheetData>
      <sheetData sheetId="6168">
        <row r="1">
          <cell r="J1">
            <v>1.7453292519943295E-2</v>
          </cell>
        </row>
      </sheetData>
      <sheetData sheetId="6169">
        <row r="1">
          <cell r="J1">
            <v>1.7453292519943295E-2</v>
          </cell>
        </row>
      </sheetData>
      <sheetData sheetId="6170">
        <row r="1">
          <cell r="J1">
            <v>1.7453292519943295E-2</v>
          </cell>
        </row>
      </sheetData>
      <sheetData sheetId="6171">
        <row r="1">
          <cell r="J1">
            <v>1.7453292519943295E-2</v>
          </cell>
        </row>
      </sheetData>
      <sheetData sheetId="6172">
        <row r="1">
          <cell r="J1">
            <v>1.7453292519943295E-2</v>
          </cell>
        </row>
      </sheetData>
      <sheetData sheetId="6173">
        <row r="1">
          <cell r="J1">
            <v>1.7453292519943295E-2</v>
          </cell>
        </row>
      </sheetData>
      <sheetData sheetId="6174">
        <row r="1">
          <cell r="J1">
            <v>1.7453292519943295E-2</v>
          </cell>
        </row>
      </sheetData>
      <sheetData sheetId="6175">
        <row r="1">
          <cell r="J1">
            <v>1.7453292519943295E-2</v>
          </cell>
        </row>
      </sheetData>
      <sheetData sheetId="6176">
        <row r="1">
          <cell r="J1">
            <v>1.7453292519943295E-2</v>
          </cell>
        </row>
      </sheetData>
      <sheetData sheetId="6177">
        <row r="1">
          <cell r="J1">
            <v>1.7453292519943295E-2</v>
          </cell>
        </row>
      </sheetData>
      <sheetData sheetId="6178">
        <row r="1">
          <cell r="J1">
            <v>1.7453292519943295E-2</v>
          </cell>
        </row>
      </sheetData>
      <sheetData sheetId="6179">
        <row r="1">
          <cell r="J1">
            <v>1.7453292519943295E-2</v>
          </cell>
        </row>
      </sheetData>
      <sheetData sheetId="6180">
        <row r="1">
          <cell r="J1">
            <v>1.7453292519943295E-2</v>
          </cell>
        </row>
      </sheetData>
      <sheetData sheetId="6181">
        <row r="1">
          <cell r="J1">
            <v>1.7453292519943295E-2</v>
          </cell>
        </row>
      </sheetData>
      <sheetData sheetId="6182">
        <row r="1">
          <cell r="J1">
            <v>1.7453292519943295E-2</v>
          </cell>
        </row>
      </sheetData>
      <sheetData sheetId="6183">
        <row r="1">
          <cell r="J1">
            <v>1.7453292519943295E-2</v>
          </cell>
        </row>
      </sheetData>
      <sheetData sheetId="6184">
        <row r="1">
          <cell r="J1">
            <v>1.7453292519943295E-2</v>
          </cell>
        </row>
      </sheetData>
      <sheetData sheetId="6185">
        <row r="1">
          <cell r="J1">
            <v>1.7453292519943295E-2</v>
          </cell>
        </row>
      </sheetData>
      <sheetData sheetId="6186">
        <row r="1">
          <cell r="J1">
            <v>1.7453292519943295E-2</v>
          </cell>
        </row>
      </sheetData>
      <sheetData sheetId="6187">
        <row r="1">
          <cell r="J1">
            <v>1.7453292519943295E-2</v>
          </cell>
        </row>
      </sheetData>
      <sheetData sheetId="6188">
        <row r="1">
          <cell r="J1">
            <v>1.7453292519943295E-2</v>
          </cell>
        </row>
      </sheetData>
      <sheetData sheetId="6189">
        <row r="1">
          <cell r="J1">
            <v>1.7453292519943295E-2</v>
          </cell>
        </row>
      </sheetData>
      <sheetData sheetId="6190">
        <row r="1">
          <cell r="J1">
            <v>1.7453292519943295E-2</v>
          </cell>
        </row>
      </sheetData>
      <sheetData sheetId="6191">
        <row r="1">
          <cell r="J1">
            <v>1.7453292519943295E-2</v>
          </cell>
        </row>
      </sheetData>
      <sheetData sheetId="6192">
        <row r="1">
          <cell r="J1">
            <v>1.7453292519943295E-2</v>
          </cell>
        </row>
      </sheetData>
      <sheetData sheetId="6193">
        <row r="1">
          <cell r="J1">
            <v>1.7453292519943295E-2</v>
          </cell>
        </row>
      </sheetData>
      <sheetData sheetId="6194">
        <row r="1">
          <cell r="J1">
            <v>1.7453292519943295E-2</v>
          </cell>
        </row>
      </sheetData>
      <sheetData sheetId="6195">
        <row r="1">
          <cell r="J1">
            <v>1.7453292519943295E-2</v>
          </cell>
        </row>
      </sheetData>
      <sheetData sheetId="6196">
        <row r="1">
          <cell r="J1">
            <v>1.7453292519943295E-2</v>
          </cell>
        </row>
      </sheetData>
      <sheetData sheetId="6197">
        <row r="1">
          <cell r="J1">
            <v>1.7453292519943295E-2</v>
          </cell>
        </row>
      </sheetData>
      <sheetData sheetId="6198">
        <row r="1">
          <cell r="J1">
            <v>1.7453292519943295E-2</v>
          </cell>
        </row>
      </sheetData>
      <sheetData sheetId="6199">
        <row r="1">
          <cell r="J1">
            <v>1.7453292519943295E-2</v>
          </cell>
        </row>
      </sheetData>
      <sheetData sheetId="6200">
        <row r="1">
          <cell r="J1">
            <v>1.7453292519943295E-2</v>
          </cell>
        </row>
      </sheetData>
      <sheetData sheetId="6201">
        <row r="1">
          <cell r="J1">
            <v>1.7453292519943295E-2</v>
          </cell>
        </row>
      </sheetData>
      <sheetData sheetId="6202">
        <row r="1">
          <cell r="J1">
            <v>1.7453292519943295E-2</v>
          </cell>
        </row>
      </sheetData>
      <sheetData sheetId="6203">
        <row r="1">
          <cell r="J1">
            <v>1.7453292519943295E-2</v>
          </cell>
        </row>
      </sheetData>
      <sheetData sheetId="6204">
        <row r="1">
          <cell r="J1">
            <v>1.7453292519943295E-2</v>
          </cell>
        </row>
      </sheetData>
      <sheetData sheetId="6205">
        <row r="1">
          <cell r="J1">
            <v>1.7453292519943295E-2</v>
          </cell>
        </row>
      </sheetData>
      <sheetData sheetId="6206">
        <row r="1">
          <cell r="J1">
            <v>1.7453292519943295E-2</v>
          </cell>
        </row>
      </sheetData>
      <sheetData sheetId="6207">
        <row r="1">
          <cell r="J1">
            <v>1.7453292519943295E-2</v>
          </cell>
        </row>
      </sheetData>
      <sheetData sheetId="6208">
        <row r="1">
          <cell r="J1">
            <v>1.7453292519943295E-2</v>
          </cell>
        </row>
      </sheetData>
      <sheetData sheetId="6209">
        <row r="1">
          <cell r="J1">
            <v>1.7453292519943295E-2</v>
          </cell>
        </row>
      </sheetData>
      <sheetData sheetId="6210">
        <row r="1">
          <cell r="J1">
            <v>1.7453292519943295E-2</v>
          </cell>
        </row>
      </sheetData>
      <sheetData sheetId="6211">
        <row r="1">
          <cell r="J1">
            <v>1.7453292519943295E-2</v>
          </cell>
        </row>
      </sheetData>
      <sheetData sheetId="6212">
        <row r="1">
          <cell r="J1">
            <v>1.7453292519943295E-2</v>
          </cell>
        </row>
      </sheetData>
      <sheetData sheetId="6213">
        <row r="1">
          <cell r="J1">
            <v>1.7453292519943295E-2</v>
          </cell>
        </row>
      </sheetData>
      <sheetData sheetId="6214">
        <row r="1">
          <cell r="J1">
            <v>1.7453292519943295E-2</v>
          </cell>
        </row>
      </sheetData>
      <sheetData sheetId="6215">
        <row r="1">
          <cell r="J1">
            <v>1.7453292519943295E-2</v>
          </cell>
        </row>
      </sheetData>
      <sheetData sheetId="6216">
        <row r="1">
          <cell r="J1">
            <v>1.7453292519943295E-2</v>
          </cell>
        </row>
      </sheetData>
      <sheetData sheetId="6217">
        <row r="1">
          <cell r="J1">
            <v>1.7453292519943295E-2</v>
          </cell>
        </row>
      </sheetData>
      <sheetData sheetId="6218">
        <row r="1">
          <cell r="J1">
            <v>1.7453292519943295E-2</v>
          </cell>
        </row>
      </sheetData>
      <sheetData sheetId="6219">
        <row r="1">
          <cell r="J1">
            <v>1.7453292519943295E-2</v>
          </cell>
        </row>
      </sheetData>
      <sheetData sheetId="6220">
        <row r="1">
          <cell r="J1">
            <v>1.7453292519943295E-2</v>
          </cell>
        </row>
      </sheetData>
      <sheetData sheetId="6221">
        <row r="1">
          <cell r="J1">
            <v>1.7453292519943295E-2</v>
          </cell>
        </row>
      </sheetData>
      <sheetData sheetId="6222">
        <row r="1">
          <cell r="J1">
            <v>1.7453292519943295E-2</v>
          </cell>
        </row>
      </sheetData>
      <sheetData sheetId="6223">
        <row r="1">
          <cell r="J1">
            <v>1.7453292519943295E-2</v>
          </cell>
        </row>
      </sheetData>
      <sheetData sheetId="6224">
        <row r="1">
          <cell r="J1">
            <v>1.7453292519943295E-2</v>
          </cell>
        </row>
      </sheetData>
      <sheetData sheetId="6225">
        <row r="1">
          <cell r="J1">
            <v>1.7453292519943295E-2</v>
          </cell>
        </row>
      </sheetData>
      <sheetData sheetId="6226">
        <row r="1">
          <cell r="J1">
            <v>1.7453292519943295E-2</v>
          </cell>
        </row>
      </sheetData>
      <sheetData sheetId="6227">
        <row r="1">
          <cell r="J1">
            <v>1.7453292519943295E-2</v>
          </cell>
        </row>
      </sheetData>
      <sheetData sheetId="6228">
        <row r="1">
          <cell r="J1">
            <v>1.7453292519943295E-2</v>
          </cell>
        </row>
      </sheetData>
      <sheetData sheetId="6229">
        <row r="1">
          <cell r="J1">
            <v>1.7453292519943295E-2</v>
          </cell>
        </row>
      </sheetData>
      <sheetData sheetId="6230">
        <row r="1">
          <cell r="J1">
            <v>1.7453292519943295E-2</v>
          </cell>
        </row>
      </sheetData>
      <sheetData sheetId="6231">
        <row r="1">
          <cell r="J1">
            <v>1.7453292519943295E-2</v>
          </cell>
        </row>
      </sheetData>
      <sheetData sheetId="6232">
        <row r="1">
          <cell r="J1">
            <v>1.7453292519943295E-2</v>
          </cell>
        </row>
      </sheetData>
      <sheetData sheetId="6233">
        <row r="1">
          <cell r="J1">
            <v>1.7453292519943295E-2</v>
          </cell>
        </row>
      </sheetData>
      <sheetData sheetId="6234">
        <row r="1">
          <cell r="J1">
            <v>1.7453292519943295E-2</v>
          </cell>
        </row>
      </sheetData>
      <sheetData sheetId="6235">
        <row r="1">
          <cell r="J1">
            <v>1.7453292519943295E-2</v>
          </cell>
        </row>
      </sheetData>
      <sheetData sheetId="6236">
        <row r="1">
          <cell r="J1">
            <v>1.7453292519943295E-2</v>
          </cell>
        </row>
      </sheetData>
      <sheetData sheetId="6237">
        <row r="1">
          <cell r="J1">
            <v>1.7453292519943295E-2</v>
          </cell>
        </row>
      </sheetData>
      <sheetData sheetId="6238">
        <row r="1">
          <cell r="J1">
            <v>1.7453292519943295E-2</v>
          </cell>
        </row>
      </sheetData>
      <sheetData sheetId="6239">
        <row r="1">
          <cell r="J1">
            <v>1.7453292519943295E-2</v>
          </cell>
        </row>
      </sheetData>
      <sheetData sheetId="6240">
        <row r="1">
          <cell r="J1">
            <v>1.7453292519943295E-2</v>
          </cell>
        </row>
      </sheetData>
      <sheetData sheetId="6241">
        <row r="1">
          <cell r="J1">
            <v>1.7453292519943295E-2</v>
          </cell>
        </row>
      </sheetData>
      <sheetData sheetId="6242">
        <row r="1">
          <cell r="J1">
            <v>1.7453292519943295E-2</v>
          </cell>
        </row>
      </sheetData>
      <sheetData sheetId="6243">
        <row r="1">
          <cell r="J1">
            <v>1.7453292519943295E-2</v>
          </cell>
        </row>
      </sheetData>
      <sheetData sheetId="6244">
        <row r="1">
          <cell r="J1">
            <v>1.7453292519943295E-2</v>
          </cell>
        </row>
      </sheetData>
      <sheetData sheetId="6245">
        <row r="1">
          <cell r="J1">
            <v>1.7453292519943295E-2</v>
          </cell>
        </row>
      </sheetData>
      <sheetData sheetId="6246">
        <row r="1">
          <cell r="J1">
            <v>1.7453292519943295E-2</v>
          </cell>
        </row>
      </sheetData>
      <sheetData sheetId="6247">
        <row r="1">
          <cell r="J1">
            <v>1.7453292519943295E-2</v>
          </cell>
        </row>
      </sheetData>
      <sheetData sheetId="6248">
        <row r="1">
          <cell r="J1">
            <v>1.7453292519943295E-2</v>
          </cell>
        </row>
      </sheetData>
      <sheetData sheetId="6249">
        <row r="1">
          <cell r="J1">
            <v>1.7453292519943295E-2</v>
          </cell>
        </row>
      </sheetData>
      <sheetData sheetId="6250">
        <row r="1">
          <cell r="J1">
            <v>1.7453292519943295E-2</v>
          </cell>
        </row>
      </sheetData>
      <sheetData sheetId="6251">
        <row r="1">
          <cell r="J1">
            <v>1.7453292519943295E-2</v>
          </cell>
        </row>
      </sheetData>
      <sheetData sheetId="6252">
        <row r="1">
          <cell r="J1">
            <v>1.7453292519943295E-2</v>
          </cell>
        </row>
      </sheetData>
      <sheetData sheetId="6253">
        <row r="1">
          <cell r="J1">
            <v>1.7453292519943295E-2</v>
          </cell>
        </row>
      </sheetData>
      <sheetData sheetId="6254">
        <row r="1">
          <cell r="J1">
            <v>1.7453292519943295E-2</v>
          </cell>
        </row>
      </sheetData>
      <sheetData sheetId="6255">
        <row r="1">
          <cell r="J1">
            <v>1.7453292519943295E-2</v>
          </cell>
        </row>
      </sheetData>
      <sheetData sheetId="6256">
        <row r="1">
          <cell r="J1">
            <v>1.7453292519943295E-2</v>
          </cell>
        </row>
      </sheetData>
      <sheetData sheetId="6257">
        <row r="1">
          <cell r="J1">
            <v>1.7453292519943295E-2</v>
          </cell>
        </row>
      </sheetData>
      <sheetData sheetId="6258">
        <row r="1">
          <cell r="J1">
            <v>1.7453292519943295E-2</v>
          </cell>
        </row>
      </sheetData>
      <sheetData sheetId="6259">
        <row r="1">
          <cell r="J1">
            <v>1.7453292519943295E-2</v>
          </cell>
        </row>
      </sheetData>
      <sheetData sheetId="6260">
        <row r="1">
          <cell r="J1">
            <v>1.7453292519943295E-2</v>
          </cell>
        </row>
      </sheetData>
      <sheetData sheetId="6261">
        <row r="1">
          <cell r="J1">
            <v>1.7453292519943295E-2</v>
          </cell>
        </row>
      </sheetData>
      <sheetData sheetId="6262">
        <row r="1">
          <cell r="J1">
            <v>1.7453292519943295E-2</v>
          </cell>
        </row>
      </sheetData>
      <sheetData sheetId="6263">
        <row r="1">
          <cell r="J1">
            <v>1.7453292519943295E-2</v>
          </cell>
        </row>
      </sheetData>
      <sheetData sheetId="6264">
        <row r="1">
          <cell r="J1">
            <v>1.7453292519943295E-2</v>
          </cell>
        </row>
      </sheetData>
      <sheetData sheetId="6265">
        <row r="1">
          <cell r="J1">
            <v>1.7453292519943295E-2</v>
          </cell>
        </row>
      </sheetData>
      <sheetData sheetId="6266">
        <row r="1">
          <cell r="J1">
            <v>1.7453292519943295E-2</v>
          </cell>
        </row>
      </sheetData>
      <sheetData sheetId="6267">
        <row r="1">
          <cell r="J1">
            <v>1.7453292519943295E-2</v>
          </cell>
        </row>
      </sheetData>
      <sheetData sheetId="6268">
        <row r="1">
          <cell r="J1">
            <v>1.7453292519943295E-2</v>
          </cell>
        </row>
      </sheetData>
      <sheetData sheetId="6269">
        <row r="1">
          <cell r="J1">
            <v>1.7453292519943295E-2</v>
          </cell>
        </row>
      </sheetData>
      <sheetData sheetId="6270">
        <row r="1">
          <cell r="J1">
            <v>1.7453292519943295E-2</v>
          </cell>
        </row>
      </sheetData>
      <sheetData sheetId="6271">
        <row r="1">
          <cell r="J1">
            <v>1.7453292519943295E-2</v>
          </cell>
        </row>
      </sheetData>
      <sheetData sheetId="6272">
        <row r="1">
          <cell r="J1">
            <v>1.7453292519943295E-2</v>
          </cell>
        </row>
      </sheetData>
      <sheetData sheetId="6273">
        <row r="1">
          <cell r="J1">
            <v>1.7453292519943295E-2</v>
          </cell>
        </row>
      </sheetData>
      <sheetData sheetId="6274">
        <row r="1">
          <cell r="J1">
            <v>1.7453292519943295E-2</v>
          </cell>
        </row>
      </sheetData>
      <sheetData sheetId="6275">
        <row r="1">
          <cell r="J1">
            <v>1.7453292519943295E-2</v>
          </cell>
        </row>
      </sheetData>
      <sheetData sheetId="6276">
        <row r="1">
          <cell r="J1">
            <v>1.7453292519943295E-2</v>
          </cell>
        </row>
      </sheetData>
      <sheetData sheetId="6277">
        <row r="1">
          <cell r="J1">
            <v>1.7453292519943295E-2</v>
          </cell>
        </row>
      </sheetData>
      <sheetData sheetId="6278">
        <row r="1">
          <cell r="J1">
            <v>1.7453292519943295E-2</v>
          </cell>
        </row>
      </sheetData>
      <sheetData sheetId="6279">
        <row r="1">
          <cell r="J1">
            <v>1.7453292519943295E-2</v>
          </cell>
        </row>
      </sheetData>
      <sheetData sheetId="6280">
        <row r="1">
          <cell r="J1">
            <v>1.7453292519943295E-2</v>
          </cell>
        </row>
      </sheetData>
      <sheetData sheetId="6281">
        <row r="1">
          <cell r="J1">
            <v>1.7453292519943295E-2</v>
          </cell>
        </row>
      </sheetData>
      <sheetData sheetId="6282">
        <row r="1">
          <cell r="J1">
            <v>1.7453292519943295E-2</v>
          </cell>
        </row>
      </sheetData>
      <sheetData sheetId="6283">
        <row r="1">
          <cell r="J1">
            <v>1.7453292519943295E-2</v>
          </cell>
        </row>
      </sheetData>
      <sheetData sheetId="6284">
        <row r="1">
          <cell r="J1">
            <v>1.7453292519943295E-2</v>
          </cell>
        </row>
      </sheetData>
      <sheetData sheetId="6285">
        <row r="1">
          <cell r="J1">
            <v>1.7453292519943295E-2</v>
          </cell>
        </row>
      </sheetData>
      <sheetData sheetId="6286">
        <row r="1">
          <cell r="J1">
            <v>1.7453292519943295E-2</v>
          </cell>
        </row>
      </sheetData>
      <sheetData sheetId="6287">
        <row r="1">
          <cell r="J1">
            <v>1.7453292519943295E-2</v>
          </cell>
        </row>
      </sheetData>
      <sheetData sheetId="6288">
        <row r="1">
          <cell r="J1">
            <v>1.7453292519943295E-2</v>
          </cell>
        </row>
      </sheetData>
      <sheetData sheetId="6289">
        <row r="1">
          <cell r="J1">
            <v>1.7453292519943295E-2</v>
          </cell>
        </row>
      </sheetData>
      <sheetData sheetId="6290">
        <row r="1">
          <cell r="J1">
            <v>1.7453292519943295E-2</v>
          </cell>
        </row>
      </sheetData>
      <sheetData sheetId="6291">
        <row r="1">
          <cell r="J1">
            <v>1.7453292519943295E-2</v>
          </cell>
        </row>
      </sheetData>
      <sheetData sheetId="6292">
        <row r="1">
          <cell r="J1">
            <v>1.7453292519943295E-2</v>
          </cell>
        </row>
      </sheetData>
      <sheetData sheetId="6293">
        <row r="1">
          <cell r="J1">
            <v>1.7453292519943295E-2</v>
          </cell>
        </row>
      </sheetData>
      <sheetData sheetId="6294">
        <row r="1">
          <cell r="J1">
            <v>1.7453292519943295E-2</v>
          </cell>
        </row>
      </sheetData>
      <sheetData sheetId="6295">
        <row r="1">
          <cell r="J1">
            <v>1.7453292519943295E-2</v>
          </cell>
        </row>
      </sheetData>
      <sheetData sheetId="6296">
        <row r="1">
          <cell r="J1">
            <v>1.7453292519943295E-2</v>
          </cell>
        </row>
      </sheetData>
      <sheetData sheetId="6297">
        <row r="1">
          <cell r="J1">
            <v>1.7453292519943295E-2</v>
          </cell>
        </row>
      </sheetData>
      <sheetData sheetId="6298">
        <row r="1">
          <cell r="J1">
            <v>1.7453292519943295E-2</v>
          </cell>
        </row>
      </sheetData>
      <sheetData sheetId="6299">
        <row r="1">
          <cell r="J1">
            <v>1.7453292519943295E-2</v>
          </cell>
        </row>
      </sheetData>
      <sheetData sheetId="6300">
        <row r="1">
          <cell r="J1">
            <v>1.7453292519943295E-2</v>
          </cell>
        </row>
      </sheetData>
      <sheetData sheetId="6301">
        <row r="1">
          <cell r="J1">
            <v>1.7453292519943295E-2</v>
          </cell>
        </row>
      </sheetData>
      <sheetData sheetId="6302">
        <row r="1">
          <cell r="J1">
            <v>1.7453292519943295E-2</v>
          </cell>
        </row>
      </sheetData>
      <sheetData sheetId="6303">
        <row r="1">
          <cell r="J1">
            <v>1.7453292519943295E-2</v>
          </cell>
        </row>
      </sheetData>
      <sheetData sheetId="6304">
        <row r="1">
          <cell r="J1">
            <v>1.7453292519943295E-2</v>
          </cell>
        </row>
      </sheetData>
      <sheetData sheetId="6305">
        <row r="1">
          <cell r="J1">
            <v>1.7453292519943295E-2</v>
          </cell>
        </row>
      </sheetData>
      <sheetData sheetId="6306">
        <row r="1">
          <cell r="J1">
            <v>1.7453292519943295E-2</v>
          </cell>
        </row>
      </sheetData>
      <sheetData sheetId="6307">
        <row r="1">
          <cell r="J1">
            <v>1.7453292519943295E-2</v>
          </cell>
        </row>
      </sheetData>
      <sheetData sheetId="6308">
        <row r="1">
          <cell r="J1">
            <v>1.7453292519943295E-2</v>
          </cell>
        </row>
      </sheetData>
      <sheetData sheetId="6309">
        <row r="1">
          <cell r="J1">
            <v>1.7453292519943295E-2</v>
          </cell>
        </row>
      </sheetData>
      <sheetData sheetId="6310">
        <row r="1">
          <cell r="J1">
            <v>1.7453292519943295E-2</v>
          </cell>
        </row>
      </sheetData>
      <sheetData sheetId="6311">
        <row r="1">
          <cell r="J1">
            <v>1.7453292519943295E-2</v>
          </cell>
        </row>
      </sheetData>
      <sheetData sheetId="6312">
        <row r="1">
          <cell r="J1">
            <v>1.7453292519943295E-2</v>
          </cell>
        </row>
      </sheetData>
      <sheetData sheetId="6313">
        <row r="1">
          <cell r="J1">
            <v>1.7453292519943295E-2</v>
          </cell>
        </row>
      </sheetData>
      <sheetData sheetId="6314">
        <row r="1">
          <cell r="J1">
            <v>1.7453292519943295E-2</v>
          </cell>
        </row>
      </sheetData>
      <sheetData sheetId="6315">
        <row r="1">
          <cell r="J1">
            <v>1.7453292519943295E-2</v>
          </cell>
        </row>
      </sheetData>
      <sheetData sheetId="6316">
        <row r="1">
          <cell r="J1">
            <v>1.7453292519943295E-2</v>
          </cell>
        </row>
      </sheetData>
      <sheetData sheetId="6317">
        <row r="1">
          <cell r="J1">
            <v>1.7453292519943295E-2</v>
          </cell>
        </row>
      </sheetData>
      <sheetData sheetId="6318">
        <row r="1">
          <cell r="J1">
            <v>1.7453292519943295E-2</v>
          </cell>
        </row>
      </sheetData>
      <sheetData sheetId="6319">
        <row r="1">
          <cell r="J1">
            <v>1.7453292519943295E-2</v>
          </cell>
        </row>
      </sheetData>
      <sheetData sheetId="6320">
        <row r="1">
          <cell r="J1">
            <v>1.7453292519943295E-2</v>
          </cell>
        </row>
      </sheetData>
      <sheetData sheetId="6321">
        <row r="1">
          <cell r="J1">
            <v>1.7453292519943295E-2</v>
          </cell>
        </row>
      </sheetData>
      <sheetData sheetId="6322">
        <row r="1">
          <cell r="J1">
            <v>1.7453292519943295E-2</v>
          </cell>
        </row>
      </sheetData>
      <sheetData sheetId="6323">
        <row r="1">
          <cell r="J1">
            <v>1.7453292519943295E-2</v>
          </cell>
        </row>
      </sheetData>
      <sheetData sheetId="6324">
        <row r="1">
          <cell r="J1">
            <v>1.7453292519943295E-2</v>
          </cell>
        </row>
      </sheetData>
      <sheetData sheetId="6325">
        <row r="1">
          <cell r="J1">
            <v>1.7453292519943295E-2</v>
          </cell>
        </row>
      </sheetData>
      <sheetData sheetId="6326">
        <row r="1">
          <cell r="J1">
            <v>1.7453292519943295E-2</v>
          </cell>
        </row>
      </sheetData>
      <sheetData sheetId="6327">
        <row r="1">
          <cell r="J1">
            <v>1.7453292519943295E-2</v>
          </cell>
        </row>
      </sheetData>
      <sheetData sheetId="6328">
        <row r="1">
          <cell r="J1">
            <v>1.7453292519943295E-2</v>
          </cell>
        </row>
      </sheetData>
      <sheetData sheetId="6329">
        <row r="1">
          <cell r="J1">
            <v>1.7453292519943295E-2</v>
          </cell>
        </row>
      </sheetData>
      <sheetData sheetId="6330">
        <row r="1">
          <cell r="J1">
            <v>1.7453292519943295E-2</v>
          </cell>
        </row>
      </sheetData>
      <sheetData sheetId="6331">
        <row r="1">
          <cell r="J1">
            <v>1.7453292519943295E-2</v>
          </cell>
        </row>
      </sheetData>
      <sheetData sheetId="6332">
        <row r="1">
          <cell r="J1">
            <v>1.7453292519943295E-2</v>
          </cell>
        </row>
      </sheetData>
      <sheetData sheetId="6333">
        <row r="1">
          <cell r="J1">
            <v>1.7453292519943295E-2</v>
          </cell>
        </row>
      </sheetData>
      <sheetData sheetId="6334">
        <row r="1">
          <cell r="J1">
            <v>1.7453292519943295E-2</v>
          </cell>
        </row>
      </sheetData>
      <sheetData sheetId="6335">
        <row r="1">
          <cell r="J1">
            <v>1.7453292519943295E-2</v>
          </cell>
        </row>
      </sheetData>
      <sheetData sheetId="6336">
        <row r="1">
          <cell r="J1">
            <v>1.7453292519943295E-2</v>
          </cell>
        </row>
      </sheetData>
      <sheetData sheetId="6337">
        <row r="1">
          <cell r="J1">
            <v>1.7453292519943295E-2</v>
          </cell>
        </row>
      </sheetData>
      <sheetData sheetId="6338">
        <row r="1">
          <cell r="J1">
            <v>1.7453292519943295E-2</v>
          </cell>
        </row>
      </sheetData>
      <sheetData sheetId="6339">
        <row r="1">
          <cell r="J1">
            <v>1.7453292519943295E-2</v>
          </cell>
        </row>
      </sheetData>
      <sheetData sheetId="6340">
        <row r="1">
          <cell r="J1">
            <v>1.7453292519943295E-2</v>
          </cell>
        </row>
      </sheetData>
      <sheetData sheetId="6341">
        <row r="1">
          <cell r="J1">
            <v>1.7453292519943295E-2</v>
          </cell>
        </row>
      </sheetData>
      <sheetData sheetId="6342">
        <row r="1">
          <cell r="J1">
            <v>1.7453292519943295E-2</v>
          </cell>
        </row>
      </sheetData>
      <sheetData sheetId="6343">
        <row r="1">
          <cell r="J1">
            <v>1.7453292519943295E-2</v>
          </cell>
        </row>
      </sheetData>
      <sheetData sheetId="6344">
        <row r="1">
          <cell r="J1">
            <v>1.7453292519943295E-2</v>
          </cell>
        </row>
      </sheetData>
      <sheetData sheetId="6345">
        <row r="1">
          <cell r="J1">
            <v>1.7453292519943295E-2</v>
          </cell>
        </row>
      </sheetData>
      <sheetData sheetId="6346">
        <row r="1">
          <cell r="J1">
            <v>1.7453292519943295E-2</v>
          </cell>
        </row>
      </sheetData>
      <sheetData sheetId="6347">
        <row r="1">
          <cell r="J1">
            <v>1.7453292519943295E-2</v>
          </cell>
        </row>
      </sheetData>
      <sheetData sheetId="6348">
        <row r="1">
          <cell r="J1">
            <v>1.7453292519943295E-2</v>
          </cell>
        </row>
      </sheetData>
      <sheetData sheetId="6349">
        <row r="1">
          <cell r="J1">
            <v>1.7453292519943295E-2</v>
          </cell>
        </row>
      </sheetData>
      <sheetData sheetId="6350">
        <row r="1">
          <cell r="J1">
            <v>1.7453292519943295E-2</v>
          </cell>
        </row>
      </sheetData>
      <sheetData sheetId="6351">
        <row r="1">
          <cell r="J1">
            <v>1.7453292519943295E-2</v>
          </cell>
        </row>
      </sheetData>
      <sheetData sheetId="6352">
        <row r="1">
          <cell r="J1">
            <v>1.7453292519943295E-2</v>
          </cell>
        </row>
      </sheetData>
      <sheetData sheetId="6353">
        <row r="1">
          <cell r="J1">
            <v>1.7453292519943295E-2</v>
          </cell>
        </row>
      </sheetData>
      <sheetData sheetId="6354">
        <row r="1">
          <cell r="J1">
            <v>1.7453292519943295E-2</v>
          </cell>
        </row>
      </sheetData>
      <sheetData sheetId="6355">
        <row r="1">
          <cell r="J1">
            <v>1.7453292519943295E-2</v>
          </cell>
        </row>
      </sheetData>
      <sheetData sheetId="6356">
        <row r="1">
          <cell r="J1">
            <v>1.7453292519943295E-2</v>
          </cell>
        </row>
      </sheetData>
      <sheetData sheetId="6357">
        <row r="1">
          <cell r="J1">
            <v>1.7453292519943295E-2</v>
          </cell>
        </row>
      </sheetData>
      <sheetData sheetId="6358">
        <row r="1">
          <cell r="J1">
            <v>1.7453292519943295E-2</v>
          </cell>
        </row>
      </sheetData>
      <sheetData sheetId="6359">
        <row r="1">
          <cell r="J1">
            <v>1.7453292519943295E-2</v>
          </cell>
        </row>
      </sheetData>
      <sheetData sheetId="6360">
        <row r="1">
          <cell r="J1">
            <v>1.7453292519943295E-2</v>
          </cell>
        </row>
      </sheetData>
      <sheetData sheetId="6361">
        <row r="1">
          <cell r="J1">
            <v>1.7453292519943295E-2</v>
          </cell>
        </row>
      </sheetData>
      <sheetData sheetId="6362">
        <row r="1">
          <cell r="J1">
            <v>1.7453292519943295E-2</v>
          </cell>
        </row>
      </sheetData>
      <sheetData sheetId="6363">
        <row r="1">
          <cell r="J1">
            <v>1.7453292519943295E-2</v>
          </cell>
        </row>
      </sheetData>
      <sheetData sheetId="6364">
        <row r="1">
          <cell r="J1">
            <v>1.7453292519943295E-2</v>
          </cell>
        </row>
      </sheetData>
      <sheetData sheetId="6365">
        <row r="1">
          <cell r="J1">
            <v>1.7453292519943295E-2</v>
          </cell>
        </row>
      </sheetData>
      <sheetData sheetId="6366">
        <row r="1">
          <cell r="J1">
            <v>1.7453292519943295E-2</v>
          </cell>
        </row>
      </sheetData>
      <sheetData sheetId="6367">
        <row r="1">
          <cell r="J1">
            <v>1.7453292519943295E-2</v>
          </cell>
        </row>
      </sheetData>
      <sheetData sheetId="6368">
        <row r="1">
          <cell r="J1">
            <v>1.7453292519943295E-2</v>
          </cell>
        </row>
      </sheetData>
      <sheetData sheetId="6369">
        <row r="1">
          <cell r="J1">
            <v>1.7453292519943295E-2</v>
          </cell>
        </row>
      </sheetData>
      <sheetData sheetId="6370">
        <row r="1">
          <cell r="J1">
            <v>1.7453292519943295E-2</v>
          </cell>
        </row>
      </sheetData>
      <sheetData sheetId="6371">
        <row r="1">
          <cell r="J1">
            <v>1.7453292519943295E-2</v>
          </cell>
        </row>
      </sheetData>
      <sheetData sheetId="6372">
        <row r="1">
          <cell r="J1">
            <v>1.7453292519943295E-2</v>
          </cell>
        </row>
      </sheetData>
      <sheetData sheetId="6373">
        <row r="1">
          <cell r="J1">
            <v>1.7453292519943295E-2</v>
          </cell>
        </row>
      </sheetData>
      <sheetData sheetId="6374">
        <row r="1">
          <cell r="J1">
            <v>1.7453292519943295E-2</v>
          </cell>
        </row>
      </sheetData>
      <sheetData sheetId="6375">
        <row r="1">
          <cell r="J1">
            <v>1.7453292519943295E-2</v>
          </cell>
        </row>
      </sheetData>
      <sheetData sheetId="6376">
        <row r="1">
          <cell r="J1">
            <v>1.7453292519943295E-2</v>
          </cell>
        </row>
      </sheetData>
      <sheetData sheetId="6377">
        <row r="1">
          <cell r="J1">
            <v>1.7453292519943295E-2</v>
          </cell>
        </row>
      </sheetData>
      <sheetData sheetId="6378">
        <row r="1">
          <cell r="J1">
            <v>1.7453292519943295E-2</v>
          </cell>
        </row>
      </sheetData>
      <sheetData sheetId="6379">
        <row r="1">
          <cell r="J1">
            <v>1.7453292519943295E-2</v>
          </cell>
        </row>
      </sheetData>
      <sheetData sheetId="6380">
        <row r="1">
          <cell r="J1">
            <v>1.7453292519943295E-2</v>
          </cell>
        </row>
      </sheetData>
      <sheetData sheetId="6381">
        <row r="1">
          <cell r="J1">
            <v>1.7453292519943295E-2</v>
          </cell>
        </row>
      </sheetData>
      <sheetData sheetId="6382">
        <row r="1">
          <cell r="J1">
            <v>1.7453292519943295E-2</v>
          </cell>
        </row>
      </sheetData>
      <sheetData sheetId="6383">
        <row r="1">
          <cell r="J1">
            <v>1.7453292519943295E-2</v>
          </cell>
        </row>
      </sheetData>
      <sheetData sheetId="6384">
        <row r="1">
          <cell r="J1">
            <v>1.7453292519943295E-2</v>
          </cell>
        </row>
      </sheetData>
      <sheetData sheetId="6385">
        <row r="1">
          <cell r="J1">
            <v>1.7453292519943295E-2</v>
          </cell>
        </row>
      </sheetData>
      <sheetData sheetId="6386">
        <row r="1">
          <cell r="J1">
            <v>1.7453292519943295E-2</v>
          </cell>
        </row>
      </sheetData>
      <sheetData sheetId="6387">
        <row r="1">
          <cell r="J1">
            <v>1.7453292519943295E-2</v>
          </cell>
        </row>
      </sheetData>
      <sheetData sheetId="6388">
        <row r="1">
          <cell r="J1">
            <v>1.7453292519943295E-2</v>
          </cell>
        </row>
      </sheetData>
      <sheetData sheetId="6389">
        <row r="1">
          <cell r="J1">
            <v>1.7453292519943295E-2</v>
          </cell>
        </row>
      </sheetData>
      <sheetData sheetId="6390">
        <row r="1">
          <cell r="J1">
            <v>1.7453292519943295E-2</v>
          </cell>
        </row>
      </sheetData>
      <sheetData sheetId="6391">
        <row r="1">
          <cell r="J1">
            <v>1.7453292519943295E-2</v>
          </cell>
        </row>
      </sheetData>
      <sheetData sheetId="6392">
        <row r="1">
          <cell r="J1">
            <v>1.7453292519943295E-2</v>
          </cell>
        </row>
      </sheetData>
      <sheetData sheetId="6393">
        <row r="1">
          <cell r="J1">
            <v>1.7453292519943295E-2</v>
          </cell>
        </row>
      </sheetData>
      <sheetData sheetId="6394">
        <row r="1">
          <cell r="J1">
            <v>1.7453292519943295E-2</v>
          </cell>
        </row>
      </sheetData>
      <sheetData sheetId="6395">
        <row r="1">
          <cell r="J1">
            <v>1.7453292519943295E-2</v>
          </cell>
        </row>
      </sheetData>
      <sheetData sheetId="6396">
        <row r="1">
          <cell r="J1">
            <v>1.7453292519943295E-2</v>
          </cell>
        </row>
      </sheetData>
      <sheetData sheetId="6397">
        <row r="1">
          <cell r="J1">
            <v>1.7453292519943295E-2</v>
          </cell>
        </row>
      </sheetData>
      <sheetData sheetId="6398">
        <row r="1">
          <cell r="J1">
            <v>1.7453292519943295E-2</v>
          </cell>
        </row>
      </sheetData>
      <sheetData sheetId="6399">
        <row r="1">
          <cell r="J1">
            <v>1.7453292519943295E-2</v>
          </cell>
        </row>
      </sheetData>
      <sheetData sheetId="6400">
        <row r="1">
          <cell r="J1">
            <v>1.7453292519943295E-2</v>
          </cell>
        </row>
      </sheetData>
      <sheetData sheetId="6401">
        <row r="1">
          <cell r="J1">
            <v>1.7453292519943295E-2</v>
          </cell>
        </row>
      </sheetData>
      <sheetData sheetId="6402">
        <row r="1">
          <cell r="J1">
            <v>1.7453292519943295E-2</v>
          </cell>
        </row>
      </sheetData>
      <sheetData sheetId="6403">
        <row r="1">
          <cell r="J1">
            <v>1.7453292519943295E-2</v>
          </cell>
        </row>
      </sheetData>
      <sheetData sheetId="6404">
        <row r="1">
          <cell r="J1">
            <v>1.7453292519943295E-2</v>
          </cell>
        </row>
      </sheetData>
      <sheetData sheetId="6405">
        <row r="1">
          <cell r="J1">
            <v>1.7453292519943295E-2</v>
          </cell>
        </row>
      </sheetData>
      <sheetData sheetId="6406">
        <row r="1">
          <cell r="J1">
            <v>1.7453292519943295E-2</v>
          </cell>
        </row>
      </sheetData>
      <sheetData sheetId="6407">
        <row r="1">
          <cell r="J1">
            <v>1.7453292519943295E-2</v>
          </cell>
        </row>
      </sheetData>
      <sheetData sheetId="6408">
        <row r="1">
          <cell r="J1">
            <v>1.7453292519943295E-2</v>
          </cell>
        </row>
      </sheetData>
      <sheetData sheetId="6409">
        <row r="1">
          <cell r="J1">
            <v>1.7453292519943295E-2</v>
          </cell>
        </row>
      </sheetData>
      <sheetData sheetId="6410">
        <row r="1">
          <cell r="J1">
            <v>1.7453292519943295E-2</v>
          </cell>
        </row>
      </sheetData>
      <sheetData sheetId="6411">
        <row r="1">
          <cell r="J1">
            <v>1.7453292519943295E-2</v>
          </cell>
        </row>
      </sheetData>
      <sheetData sheetId="6412">
        <row r="1">
          <cell r="J1">
            <v>1.7453292519943295E-2</v>
          </cell>
        </row>
      </sheetData>
      <sheetData sheetId="6413">
        <row r="1">
          <cell r="J1">
            <v>1.7453292519943295E-2</v>
          </cell>
        </row>
      </sheetData>
      <sheetData sheetId="6414">
        <row r="1">
          <cell r="J1">
            <v>1.7453292519943295E-2</v>
          </cell>
        </row>
      </sheetData>
      <sheetData sheetId="6415">
        <row r="1">
          <cell r="J1">
            <v>1.7453292519943295E-2</v>
          </cell>
        </row>
      </sheetData>
      <sheetData sheetId="6416">
        <row r="1">
          <cell r="J1">
            <v>1.7453292519943295E-2</v>
          </cell>
        </row>
      </sheetData>
      <sheetData sheetId="6417">
        <row r="1">
          <cell r="J1">
            <v>1.7453292519943295E-2</v>
          </cell>
        </row>
      </sheetData>
      <sheetData sheetId="6418">
        <row r="1">
          <cell r="J1">
            <v>1.7453292519943295E-2</v>
          </cell>
        </row>
      </sheetData>
      <sheetData sheetId="6419">
        <row r="1">
          <cell r="J1">
            <v>1.7453292519943295E-2</v>
          </cell>
        </row>
      </sheetData>
      <sheetData sheetId="6420">
        <row r="1">
          <cell r="J1">
            <v>1.7453292519943295E-2</v>
          </cell>
        </row>
      </sheetData>
      <sheetData sheetId="6421">
        <row r="1">
          <cell r="J1">
            <v>1.7453292519943295E-2</v>
          </cell>
        </row>
      </sheetData>
      <sheetData sheetId="6422">
        <row r="1">
          <cell r="J1">
            <v>1.7453292519943295E-2</v>
          </cell>
        </row>
      </sheetData>
      <sheetData sheetId="6423">
        <row r="1">
          <cell r="J1">
            <v>1.7453292519943295E-2</v>
          </cell>
        </row>
      </sheetData>
      <sheetData sheetId="6424">
        <row r="1">
          <cell r="J1">
            <v>1.7453292519943295E-2</v>
          </cell>
        </row>
      </sheetData>
      <sheetData sheetId="6425">
        <row r="1">
          <cell r="J1">
            <v>1.7453292519943295E-2</v>
          </cell>
        </row>
      </sheetData>
      <sheetData sheetId="6426">
        <row r="1">
          <cell r="J1">
            <v>1.7453292519943295E-2</v>
          </cell>
        </row>
      </sheetData>
      <sheetData sheetId="6427">
        <row r="1">
          <cell r="J1">
            <v>1.7453292519943295E-2</v>
          </cell>
        </row>
      </sheetData>
      <sheetData sheetId="6428">
        <row r="1">
          <cell r="J1">
            <v>1.7453292519943295E-2</v>
          </cell>
        </row>
      </sheetData>
      <sheetData sheetId="6429">
        <row r="1">
          <cell r="J1">
            <v>1.7453292519943295E-2</v>
          </cell>
        </row>
      </sheetData>
      <sheetData sheetId="6430">
        <row r="1">
          <cell r="J1">
            <v>1.7453292519943295E-2</v>
          </cell>
        </row>
      </sheetData>
      <sheetData sheetId="6431">
        <row r="1">
          <cell r="J1">
            <v>1.7453292519943295E-2</v>
          </cell>
        </row>
      </sheetData>
      <sheetData sheetId="6432"/>
      <sheetData sheetId="6433"/>
      <sheetData sheetId="6434"/>
      <sheetData sheetId="6435"/>
      <sheetData sheetId="6436"/>
      <sheetData sheetId="6437"/>
      <sheetData sheetId="6438"/>
      <sheetData sheetId="6439">
        <row r="1">
          <cell r="J1">
            <v>1.7453292519943295E-2</v>
          </cell>
        </row>
      </sheetData>
      <sheetData sheetId="6440">
        <row r="1">
          <cell r="J1">
            <v>1.7453292519943295E-2</v>
          </cell>
        </row>
      </sheetData>
      <sheetData sheetId="6441"/>
      <sheetData sheetId="6442">
        <row r="1">
          <cell r="J1">
            <v>1.7453292519943295E-2</v>
          </cell>
        </row>
      </sheetData>
      <sheetData sheetId="6443"/>
      <sheetData sheetId="6444"/>
      <sheetData sheetId="6445">
        <row r="1">
          <cell r="J1">
            <v>1.7453292519943295E-2</v>
          </cell>
        </row>
      </sheetData>
      <sheetData sheetId="6446">
        <row r="1">
          <cell r="J1">
            <v>1.7453292519943295E-2</v>
          </cell>
        </row>
      </sheetData>
      <sheetData sheetId="6447"/>
      <sheetData sheetId="6448">
        <row r="1">
          <cell r="J1">
            <v>1.7453292519943295E-2</v>
          </cell>
        </row>
      </sheetData>
      <sheetData sheetId="6449"/>
      <sheetData sheetId="6450">
        <row r="1">
          <cell r="J1">
            <v>1.7453292519943295E-2</v>
          </cell>
        </row>
      </sheetData>
      <sheetData sheetId="6451">
        <row r="1">
          <cell r="J1">
            <v>1.7453292519943295E-2</v>
          </cell>
        </row>
      </sheetData>
      <sheetData sheetId="6452"/>
      <sheetData sheetId="6453">
        <row r="1">
          <cell r="J1">
            <v>1.7453292519943295E-2</v>
          </cell>
        </row>
      </sheetData>
      <sheetData sheetId="6454"/>
      <sheetData sheetId="6455"/>
      <sheetData sheetId="6456"/>
      <sheetData sheetId="6457"/>
      <sheetData sheetId="6458"/>
      <sheetData sheetId="6459">
        <row r="1">
          <cell r="J1">
            <v>1.7453292519943295E-2</v>
          </cell>
        </row>
      </sheetData>
      <sheetData sheetId="6460">
        <row r="1">
          <cell r="J1">
            <v>1.7453292519943295E-2</v>
          </cell>
        </row>
      </sheetData>
      <sheetData sheetId="6461">
        <row r="1">
          <cell r="J1">
            <v>1.7453292519943295E-2</v>
          </cell>
        </row>
      </sheetData>
      <sheetData sheetId="6462">
        <row r="1">
          <cell r="J1">
            <v>1.7453292519943295E-2</v>
          </cell>
        </row>
      </sheetData>
      <sheetData sheetId="6463">
        <row r="1">
          <cell r="J1">
            <v>1.7453292519943295E-2</v>
          </cell>
        </row>
      </sheetData>
      <sheetData sheetId="6464">
        <row r="1">
          <cell r="J1">
            <v>1.7453292519943295E-2</v>
          </cell>
        </row>
      </sheetData>
      <sheetData sheetId="6465">
        <row r="1">
          <cell r="J1">
            <v>1.7453292519943295E-2</v>
          </cell>
        </row>
      </sheetData>
      <sheetData sheetId="6466">
        <row r="1">
          <cell r="J1">
            <v>1.7453292519943295E-2</v>
          </cell>
        </row>
      </sheetData>
      <sheetData sheetId="6467">
        <row r="1">
          <cell r="J1">
            <v>1.7453292519943295E-2</v>
          </cell>
        </row>
      </sheetData>
      <sheetData sheetId="6468">
        <row r="1">
          <cell r="J1">
            <v>1.7453292519943295E-2</v>
          </cell>
        </row>
      </sheetData>
      <sheetData sheetId="6469">
        <row r="1">
          <cell r="J1">
            <v>1.7453292519943295E-2</v>
          </cell>
        </row>
      </sheetData>
      <sheetData sheetId="6470">
        <row r="1">
          <cell r="J1">
            <v>1.7453292519943295E-2</v>
          </cell>
        </row>
      </sheetData>
      <sheetData sheetId="6471">
        <row r="1">
          <cell r="J1">
            <v>1.7453292519943295E-2</v>
          </cell>
        </row>
      </sheetData>
      <sheetData sheetId="6472">
        <row r="1">
          <cell r="J1">
            <v>1.7453292519943295E-2</v>
          </cell>
        </row>
      </sheetData>
      <sheetData sheetId="6473">
        <row r="1">
          <cell r="J1">
            <v>1.7453292519943295E-2</v>
          </cell>
        </row>
      </sheetData>
      <sheetData sheetId="6474">
        <row r="1">
          <cell r="J1">
            <v>1.7453292519943295E-2</v>
          </cell>
        </row>
      </sheetData>
      <sheetData sheetId="6475">
        <row r="1">
          <cell r="J1">
            <v>1.7453292519943295E-2</v>
          </cell>
        </row>
      </sheetData>
      <sheetData sheetId="6476">
        <row r="1">
          <cell r="J1">
            <v>1.7453292519943295E-2</v>
          </cell>
        </row>
      </sheetData>
      <sheetData sheetId="6477">
        <row r="1">
          <cell r="J1">
            <v>1.7453292519943295E-2</v>
          </cell>
        </row>
      </sheetData>
      <sheetData sheetId="6478">
        <row r="1">
          <cell r="J1">
            <v>1.7453292519943295E-2</v>
          </cell>
        </row>
      </sheetData>
      <sheetData sheetId="6479">
        <row r="1">
          <cell r="J1">
            <v>1.7453292519943295E-2</v>
          </cell>
        </row>
      </sheetData>
      <sheetData sheetId="6480">
        <row r="1">
          <cell r="J1">
            <v>1.7453292519943295E-2</v>
          </cell>
        </row>
      </sheetData>
      <sheetData sheetId="6481">
        <row r="1">
          <cell r="J1">
            <v>1.7453292519943295E-2</v>
          </cell>
        </row>
      </sheetData>
      <sheetData sheetId="6482">
        <row r="1">
          <cell r="J1">
            <v>1.7453292519943295E-2</v>
          </cell>
        </row>
      </sheetData>
      <sheetData sheetId="6483">
        <row r="1">
          <cell r="J1">
            <v>1.7453292519943295E-2</v>
          </cell>
        </row>
      </sheetData>
      <sheetData sheetId="6484">
        <row r="1">
          <cell r="J1">
            <v>1.7453292519943295E-2</v>
          </cell>
        </row>
      </sheetData>
      <sheetData sheetId="6485">
        <row r="1">
          <cell r="J1">
            <v>1.7453292519943295E-2</v>
          </cell>
        </row>
      </sheetData>
      <sheetData sheetId="6486">
        <row r="1">
          <cell r="J1">
            <v>1.7453292519943295E-2</v>
          </cell>
        </row>
      </sheetData>
      <sheetData sheetId="6487">
        <row r="1">
          <cell r="J1">
            <v>1.7453292519943295E-2</v>
          </cell>
        </row>
      </sheetData>
      <sheetData sheetId="6488">
        <row r="1">
          <cell r="J1">
            <v>1.7453292519943295E-2</v>
          </cell>
        </row>
      </sheetData>
      <sheetData sheetId="6489">
        <row r="1">
          <cell r="J1">
            <v>1.7453292519943295E-2</v>
          </cell>
        </row>
      </sheetData>
      <sheetData sheetId="6490">
        <row r="1">
          <cell r="J1">
            <v>1.7453292519943295E-2</v>
          </cell>
        </row>
      </sheetData>
      <sheetData sheetId="6491">
        <row r="1">
          <cell r="J1">
            <v>1.7453292519943295E-2</v>
          </cell>
        </row>
      </sheetData>
      <sheetData sheetId="6492">
        <row r="1">
          <cell r="J1">
            <v>1.7453292519943295E-2</v>
          </cell>
        </row>
      </sheetData>
      <sheetData sheetId="6493">
        <row r="1">
          <cell r="J1">
            <v>1.7453292519943295E-2</v>
          </cell>
        </row>
      </sheetData>
      <sheetData sheetId="6494">
        <row r="1">
          <cell r="J1">
            <v>1.7453292519943295E-2</v>
          </cell>
        </row>
      </sheetData>
      <sheetData sheetId="6495">
        <row r="1">
          <cell r="J1">
            <v>1.7453292519943295E-2</v>
          </cell>
        </row>
      </sheetData>
      <sheetData sheetId="6496">
        <row r="1">
          <cell r="J1">
            <v>1.7453292519943295E-2</v>
          </cell>
        </row>
      </sheetData>
      <sheetData sheetId="6497">
        <row r="1">
          <cell r="J1">
            <v>1.7453292519943295E-2</v>
          </cell>
        </row>
      </sheetData>
      <sheetData sheetId="6498">
        <row r="1">
          <cell r="J1">
            <v>1.7453292519943295E-2</v>
          </cell>
        </row>
      </sheetData>
      <sheetData sheetId="6499">
        <row r="1">
          <cell r="J1">
            <v>1.7453292519943295E-2</v>
          </cell>
        </row>
      </sheetData>
      <sheetData sheetId="6500">
        <row r="1">
          <cell r="J1">
            <v>1.7453292519943295E-2</v>
          </cell>
        </row>
      </sheetData>
      <sheetData sheetId="6501">
        <row r="1">
          <cell r="J1">
            <v>1.7453292519943295E-2</v>
          </cell>
        </row>
      </sheetData>
      <sheetData sheetId="6502">
        <row r="1">
          <cell r="J1">
            <v>1.7453292519943295E-2</v>
          </cell>
        </row>
      </sheetData>
      <sheetData sheetId="6503">
        <row r="1">
          <cell r="J1">
            <v>1.7453292519943295E-2</v>
          </cell>
        </row>
      </sheetData>
      <sheetData sheetId="6504">
        <row r="1">
          <cell r="J1">
            <v>1.7453292519943295E-2</v>
          </cell>
        </row>
      </sheetData>
      <sheetData sheetId="6505">
        <row r="1">
          <cell r="J1">
            <v>1.7453292519943295E-2</v>
          </cell>
        </row>
      </sheetData>
      <sheetData sheetId="6506">
        <row r="1">
          <cell r="J1">
            <v>1.7453292519943295E-2</v>
          </cell>
        </row>
      </sheetData>
      <sheetData sheetId="6507">
        <row r="1">
          <cell r="J1">
            <v>1.7453292519943295E-2</v>
          </cell>
        </row>
      </sheetData>
      <sheetData sheetId="6508">
        <row r="1">
          <cell r="J1">
            <v>1.7453292519943295E-2</v>
          </cell>
        </row>
      </sheetData>
      <sheetData sheetId="6509">
        <row r="1">
          <cell r="J1">
            <v>1.7453292519943295E-2</v>
          </cell>
        </row>
      </sheetData>
      <sheetData sheetId="6510">
        <row r="1">
          <cell r="J1">
            <v>1.7453292519943295E-2</v>
          </cell>
        </row>
      </sheetData>
      <sheetData sheetId="6511">
        <row r="1">
          <cell r="J1">
            <v>1.7453292519943295E-2</v>
          </cell>
        </row>
      </sheetData>
      <sheetData sheetId="6512">
        <row r="1">
          <cell r="J1">
            <v>1.7453292519943295E-2</v>
          </cell>
        </row>
      </sheetData>
      <sheetData sheetId="6513">
        <row r="1">
          <cell r="J1">
            <v>1.7453292519943295E-2</v>
          </cell>
        </row>
      </sheetData>
      <sheetData sheetId="6514">
        <row r="1">
          <cell r="J1">
            <v>1.7453292519943295E-2</v>
          </cell>
        </row>
      </sheetData>
      <sheetData sheetId="6515">
        <row r="1">
          <cell r="J1">
            <v>1.7453292519943295E-2</v>
          </cell>
        </row>
      </sheetData>
      <sheetData sheetId="6516">
        <row r="1">
          <cell r="J1">
            <v>1.7453292519943295E-2</v>
          </cell>
        </row>
      </sheetData>
      <sheetData sheetId="6517">
        <row r="1">
          <cell r="J1">
            <v>1.7453292519943295E-2</v>
          </cell>
        </row>
      </sheetData>
      <sheetData sheetId="6518">
        <row r="1">
          <cell r="J1">
            <v>1.7453292519943295E-2</v>
          </cell>
        </row>
      </sheetData>
      <sheetData sheetId="6519">
        <row r="1">
          <cell r="J1">
            <v>1.7453292519943295E-2</v>
          </cell>
        </row>
      </sheetData>
      <sheetData sheetId="6520">
        <row r="1">
          <cell r="J1">
            <v>1.7453292519943295E-2</v>
          </cell>
        </row>
      </sheetData>
      <sheetData sheetId="6521">
        <row r="1">
          <cell r="J1">
            <v>1.7453292519943295E-2</v>
          </cell>
        </row>
      </sheetData>
      <sheetData sheetId="6522">
        <row r="1">
          <cell r="J1">
            <v>1.7453292519943295E-2</v>
          </cell>
        </row>
      </sheetData>
      <sheetData sheetId="6523">
        <row r="1">
          <cell r="J1">
            <v>1.7453292519943295E-2</v>
          </cell>
        </row>
      </sheetData>
      <sheetData sheetId="6524">
        <row r="1">
          <cell r="J1">
            <v>1.7453292519943295E-2</v>
          </cell>
        </row>
      </sheetData>
      <sheetData sheetId="6525">
        <row r="1">
          <cell r="J1">
            <v>1.7453292519943295E-2</v>
          </cell>
        </row>
      </sheetData>
      <sheetData sheetId="6526">
        <row r="1">
          <cell r="J1">
            <v>1.7453292519943295E-2</v>
          </cell>
        </row>
      </sheetData>
      <sheetData sheetId="6527">
        <row r="1">
          <cell r="J1">
            <v>1.7453292519943295E-2</v>
          </cell>
        </row>
      </sheetData>
      <sheetData sheetId="6528">
        <row r="1">
          <cell r="J1">
            <v>1.7453292519943295E-2</v>
          </cell>
        </row>
      </sheetData>
      <sheetData sheetId="6529">
        <row r="1">
          <cell r="J1">
            <v>1.7453292519943295E-2</v>
          </cell>
        </row>
      </sheetData>
      <sheetData sheetId="6530">
        <row r="1">
          <cell r="J1">
            <v>1.7453292519943295E-2</v>
          </cell>
        </row>
      </sheetData>
      <sheetData sheetId="6531">
        <row r="1">
          <cell r="J1">
            <v>1.7453292519943295E-2</v>
          </cell>
        </row>
      </sheetData>
      <sheetData sheetId="6532">
        <row r="1">
          <cell r="J1">
            <v>1.7453292519943295E-2</v>
          </cell>
        </row>
      </sheetData>
      <sheetData sheetId="6533">
        <row r="1">
          <cell r="J1">
            <v>1.7453292519943295E-2</v>
          </cell>
        </row>
      </sheetData>
      <sheetData sheetId="6534">
        <row r="1">
          <cell r="J1">
            <v>1.7453292519943295E-2</v>
          </cell>
        </row>
      </sheetData>
      <sheetData sheetId="6535">
        <row r="1">
          <cell r="J1">
            <v>1.7453292519943295E-2</v>
          </cell>
        </row>
      </sheetData>
      <sheetData sheetId="6536">
        <row r="1">
          <cell r="J1">
            <v>1.7453292519943295E-2</v>
          </cell>
        </row>
      </sheetData>
      <sheetData sheetId="6537">
        <row r="1">
          <cell r="J1">
            <v>1.7453292519943295E-2</v>
          </cell>
        </row>
      </sheetData>
      <sheetData sheetId="6538">
        <row r="1">
          <cell r="J1">
            <v>1.7453292519943295E-2</v>
          </cell>
        </row>
      </sheetData>
      <sheetData sheetId="6539">
        <row r="1">
          <cell r="J1">
            <v>1.7453292519943295E-2</v>
          </cell>
        </row>
      </sheetData>
      <sheetData sheetId="6540">
        <row r="1">
          <cell r="J1">
            <v>1.7453292519943295E-2</v>
          </cell>
        </row>
      </sheetData>
      <sheetData sheetId="6541">
        <row r="1">
          <cell r="J1">
            <v>1.7453292519943295E-2</v>
          </cell>
        </row>
      </sheetData>
      <sheetData sheetId="6542">
        <row r="1">
          <cell r="J1">
            <v>1.7453292519943295E-2</v>
          </cell>
        </row>
      </sheetData>
      <sheetData sheetId="6543">
        <row r="1">
          <cell r="J1">
            <v>1.7453292519943295E-2</v>
          </cell>
        </row>
      </sheetData>
      <sheetData sheetId="6544">
        <row r="1">
          <cell r="J1">
            <v>1.7453292519943295E-2</v>
          </cell>
        </row>
      </sheetData>
      <sheetData sheetId="6545">
        <row r="1">
          <cell r="J1">
            <v>1.7453292519943295E-2</v>
          </cell>
        </row>
      </sheetData>
      <sheetData sheetId="6546">
        <row r="1">
          <cell r="J1">
            <v>1.7453292519943295E-2</v>
          </cell>
        </row>
      </sheetData>
      <sheetData sheetId="6547">
        <row r="1">
          <cell r="J1">
            <v>1.7453292519943295E-2</v>
          </cell>
        </row>
      </sheetData>
      <sheetData sheetId="6548">
        <row r="1">
          <cell r="J1">
            <v>1.7453292519943295E-2</v>
          </cell>
        </row>
      </sheetData>
      <sheetData sheetId="6549">
        <row r="1">
          <cell r="J1">
            <v>1.7453292519943295E-2</v>
          </cell>
        </row>
      </sheetData>
      <sheetData sheetId="6550">
        <row r="1">
          <cell r="J1">
            <v>1.7453292519943295E-2</v>
          </cell>
        </row>
      </sheetData>
      <sheetData sheetId="6551">
        <row r="1">
          <cell r="J1">
            <v>1.7453292519943295E-2</v>
          </cell>
        </row>
      </sheetData>
      <sheetData sheetId="6552">
        <row r="1">
          <cell r="J1">
            <v>1.7453292519943295E-2</v>
          </cell>
        </row>
      </sheetData>
      <sheetData sheetId="6553">
        <row r="1">
          <cell r="J1">
            <v>1.7453292519943295E-2</v>
          </cell>
        </row>
      </sheetData>
      <sheetData sheetId="6554">
        <row r="1">
          <cell r="J1">
            <v>1.7453292519943295E-2</v>
          </cell>
        </row>
      </sheetData>
      <sheetData sheetId="6555">
        <row r="1">
          <cell r="J1">
            <v>1.7453292519943295E-2</v>
          </cell>
        </row>
      </sheetData>
      <sheetData sheetId="6556">
        <row r="1">
          <cell r="J1">
            <v>1.7453292519943295E-2</v>
          </cell>
        </row>
      </sheetData>
      <sheetData sheetId="6557">
        <row r="1">
          <cell r="J1">
            <v>1.7453292519943295E-2</v>
          </cell>
        </row>
      </sheetData>
      <sheetData sheetId="6558">
        <row r="1">
          <cell r="J1">
            <v>1.7453292519943295E-2</v>
          </cell>
        </row>
      </sheetData>
      <sheetData sheetId="6559">
        <row r="1">
          <cell r="J1">
            <v>1.7453292519943295E-2</v>
          </cell>
        </row>
      </sheetData>
      <sheetData sheetId="6560">
        <row r="1">
          <cell r="J1">
            <v>1.7453292519943295E-2</v>
          </cell>
        </row>
      </sheetData>
      <sheetData sheetId="6561">
        <row r="1">
          <cell r="J1">
            <v>1.7453292519943295E-2</v>
          </cell>
        </row>
      </sheetData>
      <sheetData sheetId="6562">
        <row r="1">
          <cell r="J1">
            <v>1.7453292519943295E-2</v>
          </cell>
        </row>
      </sheetData>
      <sheetData sheetId="6563">
        <row r="1">
          <cell r="J1">
            <v>1.7453292519943295E-2</v>
          </cell>
        </row>
      </sheetData>
      <sheetData sheetId="6564">
        <row r="1">
          <cell r="J1">
            <v>1.7453292519943295E-2</v>
          </cell>
        </row>
      </sheetData>
      <sheetData sheetId="6565">
        <row r="1">
          <cell r="J1">
            <v>1.7453292519943295E-2</v>
          </cell>
        </row>
      </sheetData>
      <sheetData sheetId="6566">
        <row r="1">
          <cell r="J1">
            <v>1.7453292519943295E-2</v>
          </cell>
        </row>
      </sheetData>
      <sheetData sheetId="6567">
        <row r="1">
          <cell r="J1">
            <v>1.7453292519943295E-2</v>
          </cell>
        </row>
      </sheetData>
      <sheetData sheetId="6568">
        <row r="1">
          <cell r="J1">
            <v>1.7453292519943295E-2</v>
          </cell>
        </row>
      </sheetData>
      <sheetData sheetId="6569">
        <row r="1">
          <cell r="J1">
            <v>1.7453292519943295E-2</v>
          </cell>
        </row>
      </sheetData>
      <sheetData sheetId="6570">
        <row r="1">
          <cell r="J1">
            <v>1.7453292519943295E-2</v>
          </cell>
        </row>
      </sheetData>
      <sheetData sheetId="6571">
        <row r="1">
          <cell r="J1">
            <v>1.7453292519943295E-2</v>
          </cell>
        </row>
      </sheetData>
      <sheetData sheetId="6572">
        <row r="1">
          <cell r="J1">
            <v>1.7453292519943295E-2</v>
          </cell>
        </row>
      </sheetData>
      <sheetData sheetId="6573">
        <row r="1">
          <cell r="J1">
            <v>1.7453292519943295E-2</v>
          </cell>
        </row>
      </sheetData>
      <sheetData sheetId="6574">
        <row r="1">
          <cell r="J1">
            <v>1.7453292519943295E-2</v>
          </cell>
        </row>
      </sheetData>
      <sheetData sheetId="6575">
        <row r="1">
          <cell r="J1">
            <v>1.7453292519943295E-2</v>
          </cell>
        </row>
      </sheetData>
      <sheetData sheetId="6576">
        <row r="1">
          <cell r="J1">
            <v>1.7453292519943295E-2</v>
          </cell>
        </row>
      </sheetData>
      <sheetData sheetId="6577">
        <row r="1">
          <cell r="J1">
            <v>1.7453292519943295E-2</v>
          </cell>
        </row>
      </sheetData>
      <sheetData sheetId="6578">
        <row r="1">
          <cell r="J1">
            <v>1.7453292519943295E-2</v>
          </cell>
        </row>
      </sheetData>
      <sheetData sheetId="6579">
        <row r="1">
          <cell r="J1">
            <v>1.7453292519943295E-2</v>
          </cell>
        </row>
      </sheetData>
      <sheetData sheetId="6580">
        <row r="1">
          <cell r="J1">
            <v>1.7453292519943295E-2</v>
          </cell>
        </row>
      </sheetData>
      <sheetData sheetId="6581">
        <row r="1">
          <cell r="J1">
            <v>1.7453292519943295E-2</v>
          </cell>
        </row>
      </sheetData>
      <sheetData sheetId="6582">
        <row r="1">
          <cell r="J1">
            <v>1.7453292519943295E-2</v>
          </cell>
        </row>
      </sheetData>
      <sheetData sheetId="6583">
        <row r="1">
          <cell r="J1">
            <v>1.7453292519943295E-2</v>
          </cell>
        </row>
      </sheetData>
      <sheetData sheetId="6584">
        <row r="1">
          <cell r="J1">
            <v>1.7453292519943295E-2</v>
          </cell>
        </row>
      </sheetData>
      <sheetData sheetId="6585">
        <row r="1">
          <cell r="J1">
            <v>1.7453292519943295E-2</v>
          </cell>
        </row>
      </sheetData>
      <sheetData sheetId="6586">
        <row r="1">
          <cell r="J1">
            <v>1.7453292519943295E-2</v>
          </cell>
        </row>
      </sheetData>
      <sheetData sheetId="6587">
        <row r="1">
          <cell r="J1">
            <v>1.7453292519943295E-2</v>
          </cell>
        </row>
      </sheetData>
      <sheetData sheetId="6588">
        <row r="1">
          <cell r="J1">
            <v>1.7453292519943295E-2</v>
          </cell>
        </row>
      </sheetData>
      <sheetData sheetId="6589">
        <row r="1">
          <cell r="J1">
            <v>1.7453292519943295E-2</v>
          </cell>
        </row>
      </sheetData>
      <sheetData sheetId="6590">
        <row r="1">
          <cell r="J1">
            <v>1.7453292519943295E-2</v>
          </cell>
        </row>
      </sheetData>
      <sheetData sheetId="6591">
        <row r="1">
          <cell r="J1">
            <v>1.7453292519943295E-2</v>
          </cell>
        </row>
      </sheetData>
      <sheetData sheetId="6592">
        <row r="1">
          <cell r="J1">
            <v>1.7453292519943295E-2</v>
          </cell>
        </row>
      </sheetData>
      <sheetData sheetId="6593">
        <row r="1">
          <cell r="J1">
            <v>1.7453292519943295E-2</v>
          </cell>
        </row>
      </sheetData>
      <sheetData sheetId="6594">
        <row r="1">
          <cell r="J1">
            <v>1.7453292519943295E-2</v>
          </cell>
        </row>
      </sheetData>
      <sheetData sheetId="6595">
        <row r="1">
          <cell r="J1">
            <v>1.7453292519943295E-2</v>
          </cell>
        </row>
      </sheetData>
      <sheetData sheetId="6596">
        <row r="1">
          <cell r="J1">
            <v>1.7453292519943295E-2</v>
          </cell>
        </row>
      </sheetData>
      <sheetData sheetId="6597">
        <row r="1">
          <cell r="J1">
            <v>1.7453292519943295E-2</v>
          </cell>
        </row>
      </sheetData>
      <sheetData sheetId="6598">
        <row r="1">
          <cell r="J1">
            <v>1.7453292519943295E-2</v>
          </cell>
        </row>
      </sheetData>
      <sheetData sheetId="6599">
        <row r="1">
          <cell r="J1">
            <v>1.7453292519943295E-2</v>
          </cell>
        </row>
      </sheetData>
      <sheetData sheetId="6600">
        <row r="1">
          <cell r="J1">
            <v>1.7453292519943295E-2</v>
          </cell>
        </row>
      </sheetData>
      <sheetData sheetId="6601">
        <row r="1">
          <cell r="J1">
            <v>1.7453292519943295E-2</v>
          </cell>
        </row>
      </sheetData>
      <sheetData sheetId="6602">
        <row r="1">
          <cell r="J1">
            <v>1.7453292519943295E-2</v>
          </cell>
        </row>
      </sheetData>
      <sheetData sheetId="6603">
        <row r="1">
          <cell r="J1">
            <v>1.7453292519943295E-2</v>
          </cell>
        </row>
      </sheetData>
      <sheetData sheetId="6604">
        <row r="1">
          <cell r="J1">
            <v>1.7453292519943295E-2</v>
          </cell>
        </row>
      </sheetData>
      <sheetData sheetId="6605">
        <row r="1">
          <cell r="J1">
            <v>1.7453292519943295E-2</v>
          </cell>
        </row>
      </sheetData>
      <sheetData sheetId="6606">
        <row r="1">
          <cell r="J1">
            <v>1.7453292519943295E-2</v>
          </cell>
        </row>
      </sheetData>
      <sheetData sheetId="6607">
        <row r="1">
          <cell r="J1">
            <v>1.7453292519943295E-2</v>
          </cell>
        </row>
      </sheetData>
      <sheetData sheetId="6608">
        <row r="1">
          <cell r="J1">
            <v>1.7453292519943295E-2</v>
          </cell>
        </row>
      </sheetData>
      <sheetData sheetId="6609">
        <row r="1">
          <cell r="J1">
            <v>1.7453292519943295E-2</v>
          </cell>
        </row>
      </sheetData>
      <sheetData sheetId="6610">
        <row r="1">
          <cell r="J1">
            <v>1.7453292519943295E-2</v>
          </cell>
        </row>
      </sheetData>
      <sheetData sheetId="6611">
        <row r="1">
          <cell r="J1">
            <v>1.7453292519943295E-2</v>
          </cell>
        </row>
      </sheetData>
      <sheetData sheetId="6612">
        <row r="1">
          <cell r="J1">
            <v>1.7453292519943295E-2</v>
          </cell>
        </row>
      </sheetData>
      <sheetData sheetId="6613">
        <row r="1">
          <cell r="J1">
            <v>1.7453292519943295E-2</v>
          </cell>
        </row>
      </sheetData>
      <sheetData sheetId="6614">
        <row r="1">
          <cell r="J1">
            <v>1.7453292519943295E-2</v>
          </cell>
        </row>
      </sheetData>
      <sheetData sheetId="6615">
        <row r="1">
          <cell r="J1">
            <v>1.7453292519943295E-2</v>
          </cell>
        </row>
      </sheetData>
      <sheetData sheetId="6616">
        <row r="1">
          <cell r="J1">
            <v>1.7453292519943295E-2</v>
          </cell>
        </row>
      </sheetData>
      <sheetData sheetId="6617">
        <row r="1">
          <cell r="J1">
            <v>1.7453292519943295E-2</v>
          </cell>
        </row>
      </sheetData>
      <sheetData sheetId="6618">
        <row r="1">
          <cell r="J1">
            <v>1.7453292519943295E-2</v>
          </cell>
        </row>
      </sheetData>
      <sheetData sheetId="6619">
        <row r="1">
          <cell r="J1">
            <v>1.7453292519943295E-2</v>
          </cell>
        </row>
      </sheetData>
      <sheetData sheetId="6620">
        <row r="1">
          <cell r="J1">
            <v>1.7453292519943295E-2</v>
          </cell>
        </row>
      </sheetData>
      <sheetData sheetId="6621">
        <row r="1">
          <cell r="J1">
            <v>1.7453292519943295E-2</v>
          </cell>
        </row>
      </sheetData>
      <sheetData sheetId="6622">
        <row r="1">
          <cell r="J1">
            <v>1.7453292519943295E-2</v>
          </cell>
        </row>
      </sheetData>
      <sheetData sheetId="6623">
        <row r="1">
          <cell r="J1">
            <v>1.7453292519943295E-2</v>
          </cell>
        </row>
      </sheetData>
      <sheetData sheetId="6624">
        <row r="1">
          <cell r="J1">
            <v>1.7453292519943295E-2</v>
          </cell>
        </row>
      </sheetData>
      <sheetData sheetId="6625">
        <row r="1">
          <cell r="J1">
            <v>1.7453292519943295E-2</v>
          </cell>
        </row>
      </sheetData>
      <sheetData sheetId="6626">
        <row r="1">
          <cell r="J1">
            <v>1.7453292519943295E-2</v>
          </cell>
        </row>
      </sheetData>
      <sheetData sheetId="6627">
        <row r="1">
          <cell r="J1">
            <v>1.7453292519943295E-2</v>
          </cell>
        </row>
      </sheetData>
      <sheetData sheetId="6628">
        <row r="1">
          <cell r="J1">
            <v>1.7453292519943295E-2</v>
          </cell>
        </row>
      </sheetData>
      <sheetData sheetId="6629">
        <row r="1">
          <cell r="J1">
            <v>1.7453292519943295E-2</v>
          </cell>
        </row>
      </sheetData>
      <sheetData sheetId="6630">
        <row r="1">
          <cell r="J1">
            <v>1.7453292519943295E-2</v>
          </cell>
        </row>
      </sheetData>
      <sheetData sheetId="6631">
        <row r="1">
          <cell r="J1">
            <v>1.7453292519943295E-2</v>
          </cell>
        </row>
      </sheetData>
      <sheetData sheetId="6632">
        <row r="1">
          <cell r="J1">
            <v>1.7453292519943295E-2</v>
          </cell>
        </row>
      </sheetData>
      <sheetData sheetId="6633">
        <row r="1">
          <cell r="J1">
            <v>1.7453292519943295E-2</v>
          </cell>
        </row>
      </sheetData>
      <sheetData sheetId="6634">
        <row r="1">
          <cell r="J1">
            <v>1.7453292519943295E-2</v>
          </cell>
        </row>
      </sheetData>
      <sheetData sheetId="6635">
        <row r="1">
          <cell r="J1">
            <v>1.7453292519943295E-2</v>
          </cell>
        </row>
      </sheetData>
      <sheetData sheetId="6636">
        <row r="1">
          <cell r="J1">
            <v>1.7453292519943295E-2</v>
          </cell>
        </row>
      </sheetData>
      <sheetData sheetId="6637">
        <row r="1">
          <cell r="J1">
            <v>1.7453292519943295E-2</v>
          </cell>
        </row>
      </sheetData>
      <sheetData sheetId="6638">
        <row r="1">
          <cell r="J1">
            <v>1.7453292519943295E-2</v>
          </cell>
        </row>
      </sheetData>
      <sheetData sheetId="6639">
        <row r="1">
          <cell r="J1">
            <v>1.7453292519943295E-2</v>
          </cell>
        </row>
      </sheetData>
      <sheetData sheetId="6640">
        <row r="1">
          <cell r="J1">
            <v>1.7453292519943295E-2</v>
          </cell>
        </row>
      </sheetData>
      <sheetData sheetId="6641">
        <row r="1">
          <cell r="J1">
            <v>1.7453292519943295E-2</v>
          </cell>
        </row>
      </sheetData>
      <sheetData sheetId="6642">
        <row r="1">
          <cell r="J1">
            <v>1.7453292519943295E-2</v>
          </cell>
        </row>
      </sheetData>
      <sheetData sheetId="6643">
        <row r="1">
          <cell r="J1">
            <v>1.7453292519943295E-2</v>
          </cell>
        </row>
      </sheetData>
      <sheetData sheetId="6644">
        <row r="1">
          <cell r="J1">
            <v>1.7453292519943295E-2</v>
          </cell>
        </row>
      </sheetData>
      <sheetData sheetId="6645">
        <row r="1">
          <cell r="J1">
            <v>1.7453292519943295E-2</v>
          </cell>
        </row>
      </sheetData>
      <sheetData sheetId="6646">
        <row r="1">
          <cell r="J1">
            <v>1.7453292519943295E-2</v>
          </cell>
        </row>
      </sheetData>
      <sheetData sheetId="6647">
        <row r="1">
          <cell r="J1">
            <v>1.7453292519943295E-2</v>
          </cell>
        </row>
      </sheetData>
      <sheetData sheetId="6648">
        <row r="1">
          <cell r="J1">
            <v>1.7453292519943295E-2</v>
          </cell>
        </row>
      </sheetData>
      <sheetData sheetId="6649">
        <row r="1">
          <cell r="J1">
            <v>1.7453292519943295E-2</v>
          </cell>
        </row>
      </sheetData>
      <sheetData sheetId="6650">
        <row r="1">
          <cell r="J1">
            <v>1.7453292519943295E-2</v>
          </cell>
        </row>
      </sheetData>
      <sheetData sheetId="6651">
        <row r="1">
          <cell r="J1">
            <v>1.7453292519943295E-2</v>
          </cell>
        </row>
      </sheetData>
      <sheetData sheetId="6652">
        <row r="1">
          <cell r="J1">
            <v>1.7453292519943295E-2</v>
          </cell>
        </row>
      </sheetData>
      <sheetData sheetId="6653">
        <row r="1">
          <cell r="J1">
            <v>1.7453292519943295E-2</v>
          </cell>
        </row>
      </sheetData>
      <sheetData sheetId="6654">
        <row r="1">
          <cell r="J1">
            <v>1.7453292519943295E-2</v>
          </cell>
        </row>
      </sheetData>
      <sheetData sheetId="6655">
        <row r="1">
          <cell r="J1">
            <v>1.7453292519943295E-2</v>
          </cell>
        </row>
      </sheetData>
      <sheetData sheetId="6656">
        <row r="1">
          <cell r="J1">
            <v>1.7453292519943295E-2</v>
          </cell>
        </row>
      </sheetData>
      <sheetData sheetId="6657">
        <row r="1">
          <cell r="J1">
            <v>1.7453292519943295E-2</v>
          </cell>
        </row>
      </sheetData>
      <sheetData sheetId="6658">
        <row r="1">
          <cell r="J1">
            <v>1.7453292519943295E-2</v>
          </cell>
        </row>
      </sheetData>
      <sheetData sheetId="6659">
        <row r="1">
          <cell r="J1">
            <v>1.7453292519943295E-2</v>
          </cell>
        </row>
      </sheetData>
      <sheetData sheetId="6660">
        <row r="1">
          <cell r="J1">
            <v>1.7453292519943295E-2</v>
          </cell>
        </row>
      </sheetData>
      <sheetData sheetId="6661">
        <row r="1">
          <cell r="J1">
            <v>1.7453292519943295E-2</v>
          </cell>
        </row>
      </sheetData>
      <sheetData sheetId="6662">
        <row r="1">
          <cell r="J1">
            <v>1.7453292519943295E-2</v>
          </cell>
        </row>
      </sheetData>
      <sheetData sheetId="6663">
        <row r="1">
          <cell r="J1">
            <v>1.7453292519943295E-2</v>
          </cell>
        </row>
      </sheetData>
      <sheetData sheetId="6664">
        <row r="1">
          <cell r="J1">
            <v>1.7453292519943295E-2</v>
          </cell>
        </row>
      </sheetData>
      <sheetData sheetId="6665">
        <row r="1">
          <cell r="J1">
            <v>1.7453292519943295E-2</v>
          </cell>
        </row>
      </sheetData>
      <sheetData sheetId="6666">
        <row r="1">
          <cell r="J1">
            <v>1.7453292519943295E-2</v>
          </cell>
        </row>
      </sheetData>
      <sheetData sheetId="6667">
        <row r="1">
          <cell r="J1">
            <v>1.7453292519943295E-2</v>
          </cell>
        </row>
      </sheetData>
      <sheetData sheetId="6668">
        <row r="1">
          <cell r="J1">
            <v>1.7453292519943295E-2</v>
          </cell>
        </row>
      </sheetData>
      <sheetData sheetId="6669">
        <row r="1">
          <cell r="J1">
            <v>1.7453292519943295E-2</v>
          </cell>
        </row>
      </sheetData>
      <sheetData sheetId="6670">
        <row r="1">
          <cell r="J1">
            <v>1.7453292519943295E-2</v>
          </cell>
        </row>
      </sheetData>
      <sheetData sheetId="6671">
        <row r="1">
          <cell r="J1">
            <v>1.7453292519943295E-2</v>
          </cell>
        </row>
      </sheetData>
      <sheetData sheetId="6672">
        <row r="1">
          <cell r="J1">
            <v>1.7453292519943295E-2</v>
          </cell>
        </row>
      </sheetData>
      <sheetData sheetId="6673">
        <row r="1">
          <cell r="J1">
            <v>1.7453292519943295E-2</v>
          </cell>
        </row>
      </sheetData>
      <sheetData sheetId="6674">
        <row r="1">
          <cell r="J1">
            <v>1.7453292519943295E-2</v>
          </cell>
        </row>
      </sheetData>
      <sheetData sheetId="6675">
        <row r="1">
          <cell r="J1">
            <v>1.7453292519943295E-2</v>
          </cell>
        </row>
      </sheetData>
      <sheetData sheetId="6676">
        <row r="1">
          <cell r="J1">
            <v>1.7453292519943295E-2</v>
          </cell>
        </row>
      </sheetData>
      <sheetData sheetId="6677">
        <row r="1">
          <cell r="J1">
            <v>1.7453292519943295E-2</v>
          </cell>
        </row>
      </sheetData>
      <sheetData sheetId="6678">
        <row r="1">
          <cell r="J1">
            <v>1.7453292519943295E-2</v>
          </cell>
        </row>
      </sheetData>
      <sheetData sheetId="6679">
        <row r="1">
          <cell r="J1">
            <v>1.7453292519943295E-2</v>
          </cell>
        </row>
      </sheetData>
      <sheetData sheetId="6680">
        <row r="1">
          <cell r="J1">
            <v>1.7453292519943295E-2</v>
          </cell>
        </row>
      </sheetData>
      <sheetData sheetId="6681">
        <row r="1">
          <cell r="J1">
            <v>1.7453292519943295E-2</v>
          </cell>
        </row>
      </sheetData>
      <sheetData sheetId="6682">
        <row r="1">
          <cell r="J1">
            <v>1.7453292519943295E-2</v>
          </cell>
        </row>
      </sheetData>
      <sheetData sheetId="6683">
        <row r="1">
          <cell r="J1">
            <v>1.7453292519943295E-2</v>
          </cell>
        </row>
      </sheetData>
      <sheetData sheetId="6684">
        <row r="1">
          <cell r="J1">
            <v>1.7453292519943295E-2</v>
          </cell>
        </row>
      </sheetData>
      <sheetData sheetId="6685">
        <row r="1">
          <cell r="J1">
            <v>1.7453292519943295E-2</v>
          </cell>
        </row>
      </sheetData>
      <sheetData sheetId="6686">
        <row r="1">
          <cell r="J1">
            <v>1.7453292519943295E-2</v>
          </cell>
        </row>
      </sheetData>
      <sheetData sheetId="6687">
        <row r="1">
          <cell r="J1">
            <v>1.7453292519943295E-2</v>
          </cell>
        </row>
      </sheetData>
      <sheetData sheetId="6688">
        <row r="1">
          <cell r="J1">
            <v>1.7453292519943295E-2</v>
          </cell>
        </row>
      </sheetData>
      <sheetData sheetId="6689">
        <row r="1">
          <cell r="J1">
            <v>1.7453292519943295E-2</v>
          </cell>
        </row>
      </sheetData>
      <sheetData sheetId="6690">
        <row r="1">
          <cell r="J1">
            <v>1.7453292519943295E-2</v>
          </cell>
        </row>
      </sheetData>
      <sheetData sheetId="6691">
        <row r="1">
          <cell r="J1">
            <v>1.7453292519943295E-2</v>
          </cell>
        </row>
      </sheetData>
      <sheetData sheetId="6692">
        <row r="1">
          <cell r="J1">
            <v>1.7453292519943295E-2</v>
          </cell>
        </row>
      </sheetData>
      <sheetData sheetId="6693">
        <row r="1">
          <cell r="J1">
            <v>1.7453292519943295E-2</v>
          </cell>
        </row>
      </sheetData>
      <sheetData sheetId="6694">
        <row r="1">
          <cell r="J1">
            <v>1.7453292519943295E-2</v>
          </cell>
        </row>
      </sheetData>
      <sheetData sheetId="6695">
        <row r="1">
          <cell r="J1">
            <v>1.7453292519943295E-2</v>
          </cell>
        </row>
      </sheetData>
      <sheetData sheetId="6696">
        <row r="1">
          <cell r="J1">
            <v>1.7453292519943295E-2</v>
          </cell>
        </row>
      </sheetData>
      <sheetData sheetId="6697">
        <row r="1">
          <cell r="J1">
            <v>1.7453292519943295E-2</v>
          </cell>
        </row>
      </sheetData>
      <sheetData sheetId="6698">
        <row r="1">
          <cell r="J1">
            <v>1.7453292519943295E-2</v>
          </cell>
        </row>
      </sheetData>
      <sheetData sheetId="6699">
        <row r="1">
          <cell r="J1">
            <v>1.7453292519943295E-2</v>
          </cell>
        </row>
      </sheetData>
      <sheetData sheetId="6700">
        <row r="1">
          <cell r="J1">
            <v>1.7453292519943295E-2</v>
          </cell>
        </row>
      </sheetData>
      <sheetData sheetId="6701">
        <row r="1">
          <cell r="J1">
            <v>1.7453292519943295E-2</v>
          </cell>
        </row>
      </sheetData>
      <sheetData sheetId="6702">
        <row r="1">
          <cell r="J1">
            <v>1.7453292519943295E-2</v>
          </cell>
        </row>
      </sheetData>
      <sheetData sheetId="6703">
        <row r="1">
          <cell r="J1">
            <v>1.7453292519943295E-2</v>
          </cell>
        </row>
      </sheetData>
      <sheetData sheetId="6704">
        <row r="1">
          <cell r="J1">
            <v>1.7453292519943295E-2</v>
          </cell>
        </row>
      </sheetData>
      <sheetData sheetId="6705">
        <row r="1">
          <cell r="J1">
            <v>1.7453292519943295E-2</v>
          </cell>
        </row>
      </sheetData>
      <sheetData sheetId="6706">
        <row r="1">
          <cell r="J1">
            <v>1.7453292519943295E-2</v>
          </cell>
        </row>
      </sheetData>
      <sheetData sheetId="6707">
        <row r="1">
          <cell r="J1">
            <v>1.7453292519943295E-2</v>
          </cell>
        </row>
      </sheetData>
      <sheetData sheetId="6708">
        <row r="1">
          <cell r="J1">
            <v>1.7453292519943295E-2</v>
          </cell>
        </row>
      </sheetData>
      <sheetData sheetId="6709">
        <row r="1">
          <cell r="J1">
            <v>1.7453292519943295E-2</v>
          </cell>
        </row>
      </sheetData>
      <sheetData sheetId="6710">
        <row r="1">
          <cell r="J1">
            <v>1.7453292519943295E-2</v>
          </cell>
        </row>
      </sheetData>
      <sheetData sheetId="6711">
        <row r="1">
          <cell r="J1">
            <v>1.7453292519943295E-2</v>
          </cell>
        </row>
      </sheetData>
      <sheetData sheetId="6712">
        <row r="1">
          <cell r="J1">
            <v>1.7453292519943295E-2</v>
          </cell>
        </row>
      </sheetData>
      <sheetData sheetId="6713">
        <row r="1">
          <cell r="J1">
            <v>1.7453292519943295E-2</v>
          </cell>
        </row>
      </sheetData>
      <sheetData sheetId="6714">
        <row r="1">
          <cell r="J1">
            <v>1.7453292519943295E-2</v>
          </cell>
        </row>
      </sheetData>
      <sheetData sheetId="6715">
        <row r="1">
          <cell r="J1">
            <v>1.7453292519943295E-2</v>
          </cell>
        </row>
      </sheetData>
      <sheetData sheetId="6716">
        <row r="1">
          <cell r="J1">
            <v>1.7453292519943295E-2</v>
          </cell>
        </row>
      </sheetData>
      <sheetData sheetId="6717">
        <row r="1">
          <cell r="J1">
            <v>1.7453292519943295E-2</v>
          </cell>
        </row>
      </sheetData>
      <sheetData sheetId="6718">
        <row r="1">
          <cell r="J1">
            <v>1.7453292519943295E-2</v>
          </cell>
        </row>
      </sheetData>
      <sheetData sheetId="6719">
        <row r="1">
          <cell r="J1">
            <v>1.7453292519943295E-2</v>
          </cell>
        </row>
      </sheetData>
      <sheetData sheetId="6720">
        <row r="1">
          <cell r="J1">
            <v>1.7453292519943295E-2</v>
          </cell>
        </row>
      </sheetData>
      <sheetData sheetId="6721">
        <row r="1">
          <cell r="J1">
            <v>1.7453292519943295E-2</v>
          </cell>
        </row>
      </sheetData>
      <sheetData sheetId="6722">
        <row r="1">
          <cell r="J1">
            <v>1.7453292519943295E-2</v>
          </cell>
        </row>
      </sheetData>
      <sheetData sheetId="6723">
        <row r="1">
          <cell r="J1">
            <v>1.7453292519943295E-2</v>
          </cell>
        </row>
      </sheetData>
      <sheetData sheetId="6724">
        <row r="1">
          <cell r="J1">
            <v>1.7453292519943295E-2</v>
          </cell>
        </row>
      </sheetData>
      <sheetData sheetId="6725">
        <row r="1">
          <cell r="J1">
            <v>1.7453292519943295E-2</v>
          </cell>
        </row>
      </sheetData>
      <sheetData sheetId="6726">
        <row r="1">
          <cell r="J1">
            <v>1.7453292519943295E-2</v>
          </cell>
        </row>
      </sheetData>
      <sheetData sheetId="6727">
        <row r="1">
          <cell r="J1">
            <v>1.7453292519943295E-2</v>
          </cell>
        </row>
      </sheetData>
      <sheetData sheetId="6728">
        <row r="1">
          <cell r="J1">
            <v>1.7453292519943295E-2</v>
          </cell>
        </row>
      </sheetData>
      <sheetData sheetId="6729">
        <row r="1">
          <cell r="J1">
            <v>1.7453292519943295E-2</v>
          </cell>
        </row>
      </sheetData>
      <sheetData sheetId="6730">
        <row r="1">
          <cell r="J1">
            <v>1.7453292519943295E-2</v>
          </cell>
        </row>
      </sheetData>
      <sheetData sheetId="6731">
        <row r="1">
          <cell r="J1">
            <v>1.7453292519943295E-2</v>
          </cell>
        </row>
      </sheetData>
      <sheetData sheetId="6732">
        <row r="1">
          <cell r="J1">
            <v>1.7453292519943295E-2</v>
          </cell>
        </row>
      </sheetData>
      <sheetData sheetId="6733">
        <row r="1">
          <cell r="J1">
            <v>1.7453292519943295E-2</v>
          </cell>
        </row>
      </sheetData>
      <sheetData sheetId="6734">
        <row r="1">
          <cell r="J1">
            <v>1.7453292519943295E-2</v>
          </cell>
        </row>
      </sheetData>
      <sheetData sheetId="6735">
        <row r="1">
          <cell r="J1">
            <v>1.7453292519943295E-2</v>
          </cell>
        </row>
      </sheetData>
      <sheetData sheetId="6736">
        <row r="1">
          <cell r="J1">
            <v>1.7453292519943295E-2</v>
          </cell>
        </row>
      </sheetData>
      <sheetData sheetId="6737">
        <row r="1">
          <cell r="J1">
            <v>1.7453292519943295E-2</v>
          </cell>
        </row>
      </sheetData>
      <sheetData sheetId="6738">
        <row r="1">
          <cell r="J1">
            <v>1.7453292519943295E-2</v>
          </cell>
        </row>
      </sheetData>
      <sheetData sheetId="6739">
        <row r="1">
          <cell r="J1">
            <v>1.7453292519943295E-2</v>
          </cell>
        </row>
      </sheetData>
      <sheetData sheetId="6740">
        <row r="1">
          <cell r="J1">
            <v>1.7453292519943295E-2</v>
          </cell>
        </row>
      </sheetData>
      <sheetData sheetId="6741">
        <row r="1">
          <cell r="J1">
            <v>1.7453292519943295E-2</v>
          </cell>
        </row>
      </sheetData>
      <sheetData sheetId="6742">
        <row r="1">
          <cell r="J1">
            <v>1.7453292519943295E-2</v>
          </cell>
        </row>
      </sheetData>
      <sheetData sheetId="6743">
        <row r="1">
          <cell r="J1">
            <v>1.7453292519943295E-2</v>
          </cell>
        </row>
      </sheetData>
      <sheetData sheetId="6744">
        <row r="1">
          <cell r="J1">
            <v>1.7453292519943295E-2</v>
          </cell>
        </row>
      </sheetData>
      <sheetData sheetId="6745">
        <row r="1">
          <cell r="J1">
            <v>1.7453292519943295E-2</v>
          </cell>
        </row>
      </sheetData>
      <sheetData sheetId="6746">
        <row r="1">
          <cell r="J1">
            <v>1.7453292519943295E-2</v>
          </cell>
        </row>
      </sheetData>
      <sheetData sheetId="6747">
        <row r="1">
          <cell r="J1">
            <v>1.7453292519943295E-2</v>
          </cell>
        </row>
      </sheetData>
      <sheetData sheetId="6748">
        <row r="1">
          <cell r="J1">
            <v>1.7453292519943295E-2</v>
          </cell>
        </row>
      </sheetData>
      <sheetData sheetId="6749">
        <row r="1">
          <cell r="J1">
            <v>1.7453292519943295E-2</v>
          </cell>
        </row>
      </sheetData>
      <sheetData sheetId="6750">
        <row r="1">
          <cell r="J1">
            <v>1.7453292519943295E-2</v>
          </cell>
        </row>
      </sheetData>
      <sheetData sheetId="6751">
        <row r="1">
          <cell r="J1">
            <v>1.7453292519943295E-2</v>
          </cell>
        </row>
      </sheetData>
      <sheetData sheetId="6752">
        <row r="1">
          <cell r="J1">
            <v>1.7453292519943295E-2</v>
          </cell>
        </row>
      </sheetData>
      <sheetData sheetId="6753">
        <row r="1">
          <cell r="J1">
            <v>1.7453292519943295E-2</v>
          </cell>
        </row>
      </sheetData>
      <sheetData sheetId="6754">
        <row r="1">
          <cell r="J1">
            <v>1.7453292519943295E-2</v>
          </cell>
        </row>
      </sheetData>
      <sheetData sheetId="6755">
        <row r="1">
          <cell r="J1">
            <v>1.7453292519943295E-2</v>
          </cell>
        </row>
      </sheetData>
      <sheetData sheetId="6756">
        <row r="1">
          <cell r="J1">
            <v>1.7453292519943295E-2</v>
          </cell>
        </row>
      </sheetData>
      <sheetData sheetId="6757">
        <row r="1">
          <cell r="J1">
            <v>1.7453292519943295E-2</v>
          </cell>
        </row>
      </sheetData>
      <sheetData sheetId="6758">
        <row r="1">
          <cell r="J1">
            <v>1.7453292519943295E-2</v>
          </cell>
        </row>
      </sheetData>
      <sheetData sheetId="6759">
        <row r="1">
          <cell r="J1">
            <v>1.7453292519943295E-2</v>
          </cell>
        </row>
      </sheetData>
      <sheetData sheetId="6760">
        <row r="1">
          <cell r="J1">
            <v>1.7453292519943295E-2</v>
          </cell>
        </row>
      </sheetData>
      <sheetData sheetId="6761">
        <row r="1">
          <cell r="J1">
            <v>1.7453292519943295E-2</v>
          </cell>
        </row>
      </sheetData>
      <sheetData sheetId="6762">
        <row r="1">
          <cell r="J1">
            <v>1.7453292519943295E-2</v>
          </cell>
        </row>
      </sheetData>
      <sheetData sheetId="6763">
        <row r="1">
          <cell r="J1">
            <v>1.7453292519943295E-2</v>
          </cell>
        </row>
      </sheetData>
      <sheetData sheetId="6764">
        <row r="1">
          <cell r="J1">
            <v>1.7453292519943295E-2</v>
          </cell>
        </row>
      </sheetData>
      <sheetData sheetId="6765">
        <row r="1">
          <cell r="J1">
            <v>1.7453292519943295E-2</v>
          </cell>
        </row>
      </sheetData>
      <sheetData sheetId="6766">
        <row r="1">
          <cell r="J1">
            <v>1.7453292519943295E-2</v>
          </cell>
        </row>
      </sheetData>
      <sheetData sheetId="6767">
        <row r="1">
          <cell r="J1">
            <v>1.7453292519943295E-2</v>
          </cell>
        </row>
      </sheetData>
      <sheetData sheetId="6768">
        <row r="1">
          <cell r="J1">
            <v>1.7453292519943295E-2</v>
          </cell>
        </row>
      </sheetData>
      <sheetData sheetId="6769">
        <row r="1">
          <cell r="J1">
            <v>1.7453292519943295E-2</v>
          </cell>
        </row>
      </sheetData>
      <sheetData sheetId="6770">
        <row r="1">
          <cell r="J1">
            <v>1.7453292519943295E-2</v>
          </cell>
        </row>
      </sheetData>
      <sheetData sheetId="6771">
        <row r="1">
          <cell r="J1">
            <v>1.7453292519943295E-2</v>
          </cell>
        </row>
      </sheetData>
      <sheetData sheetId="6772">
        <row r="1">
          <cell r="J1">
            <v>1.7453292519943295E-2</v>
          </cell>
        </row>
      </sheetData>
      <sheetData sheetId="6773">
        <row r="1">
          <cell r="J1">
            <v>1.7453292519943295E-2</v>
          </cell>
        </row>
      </sheetData>
      <sheetData sheetId="6774">
        <row r="1">
          <cell r="J1">
            <v>1.7453292519943295E-2</v>
          </cell>
        </row>
      </sheetData>
      <sheetData sheetId="6775">
        <row r="1">
          <cell r="J1">
            <v>1.7453292519943295E-2</v>
          </cell>
        </row>
      </sheetData>
      <sheetData sheetId="6776">
        <row r="1">
          <cell r="J1">
            <v>1.7453292519943295E-2</v>
          </cell>
        </row>
      </sheetData>
      <sheetData sheetId="6777">
        <row r="1">
          <cell r="J1">
            <v>1.7453292519943295E-2</v>
          </cell>
        </row>
      </sheetData>
      <sheetData sheetId="6778">
        <row r="1">
          <cell r="J1">
            <v>1.7453292519943295E-2</v>
          </cell>
        </row>
      </sheetData>
      <sheetData sheetId="6779">
        <row r="1">
          <cell r="J1">
            <v>1.7453292519943295E-2</v>
          </cell>
        </row>
      </sheetData>
      <sheetData sheetId="6780">
        <row r="1">
          <cell r="J1">
            <v>1.7453292519943295E-2</v>
          </cell>
        </row>
      </sheetData>
      <sheetData sheetId="6781">
        <row r="1">
          <cell r="J1">
            <v>1.7453292519943295E-2</v>
          </cell>
        </row>
      </sheetData>
      <sheetData sheetId="6782">
        <row r="1">
          <cell r="J1">
            <v>1.7453292519943295E-2</v>
          </cell>
        </row>
      </sheetData>
      <sheetData sheetId="6783">
        <row r="1">
          <cell r="J1">
            <v>1.7453292519943295E-2</v>
          </cell>
        </row>
      </sheetData>
      <sheetData sheetId="6784">
        <row r="1">
          <cell r="J1">
            <v>1.7453292519943295E-2</v>
          </cell>
        </row>
      </sheetData>
      <sheetData sheetId="6785">
        <row r="1">
          <cell r="J1">
            <v>1.7453292519943295E-2</v>
          </cell>
        </row>
      </sheetData>
      <sheetData sheetId="6786">
        <row r="1">
          <cell r="J1">
            <v>1.7453292519943295E-2</v>
          </cell>
        </row>
      </sheetData>
      <sheetData sheetId="6787">
        <row r="1">
          <cell r="J1">
            <v>1.7453292519943295E-2</v>
          </cell>
        </row>
      </sheetData>
      <sheetData sheetId="6788">
        <row r="1">
          <cell r="J1">
            <v>1.7453292519943295E-2</v>
          </cell>
        </row>
      </sheetData>
      <sheetData sheetId="6789">
        <row r="1">
          <cell r="J1">
            <v>1.7453292519943295E-2</v>
          </cell>
        </row>
      </sheetData>
      <sheetData sheetId="6790">
        <row r="1">
          <cell r="J1">
            <v>1.7453292519943295E-2</v>
          </cell>
        </row>
      </sheetData>
      <sheetData sheetId="6791">
        <row r="1">
          <cell r="J1">
            <v>1.7453292519943295E-2</v>
          </cell>
        </row>
      </sheetData>
      <sheetData sheetId="6792">
        <row r="1">
          <cell r="J1">
            <v>1.7453292519943295E-2</v>
          </cell>
        </row>
      </sheetData>
      <sheetData sheetId="6793">
        <row r="1">
          <cell r="J1">
            <v>1.7453292519943295E-2</v>
          </cell>
        </row>
      </sheetData>
      <sheetData sheetId="6794">
        <row r="1">
          <cell r="J1">
            <v>1.7453292519943295E-2</v>
          </cell>
        </row>
      </sheetData>
      <sheetData sheetId="6795">
        <row r="1">
          <cell r="J1">
            <v>1.7453292519943295E-2</v>
          </cell>
        </row>
      </sheetData>
      <sheetData sheetId="6796">
        <row r="1">
          <cell r="J1">
            <v>1.7453292519943295E-2</v>
          </cell>
        </row>
      </sheetData>
      <sheetData sheetId="6797">
        <row r="1">
          <cell r="J1">
            <v>1.7453292519943295E-2</v>
          </cell>
        </row>
      </sheetData>
      <sheetData sheetId="6798">
        <row r="1">
          <cell r="J1">
            <v>1.7453292519943295E-2</v>
          </cell>
        </row>
      </sheetData>
      <sheetData sheetId="6799">
        <row r="1">
          <cell r="J1">
            <v>1.7453292519943295E-2</v>
          </cell>
        </row>
      </sheetData>
      <sheetData sheetId="6800">
        <row r="1">
          <cell r="J1">
            <v>1.7453292519943295E-2</v>
          </cell>
        </row>
      </sheetData>
      <sheetData sheetId="6801">
        <row r="1">
          <cell r="J1">
            <v>1.7453292519943295E-2</v>
          </cell>
        </row>
      </sheetData>
      <sheetData sheetId="6802">
        <row r="1">
          <cell r="J1">
            <v>1.7453292519943295E-2</v>
          </cell>
        </row>
      </sheetData>
      <sheetData sheetId="6803">
        <row r="1">
          <cell r="J1">
            <v>1.7453292519943295E-2</v>
          </cell>
        </row>
      </sheetData>
      <sheetData sheetId="6804">
        <row r="1">
          <cell r="J1">
            <v>1.7453292519943295E-2</v>
          </cell>
        </row>
      </sheetData>
      <sheetData sheetId="6805">
        <row r="1">
          <cell r="J1">
            <v>1.7453292519943295E-2</v>
          </cell>
        </row>
      </sheetData>
      <sheetData sheetId="6806">
        <row r="1">
          <cell r="J1">
            <v>1.7453292519943295E-2</v>
          </cell>
        </row>
      </sheetData>
      <sheetData sheetId="6807">
        <row r="1">
          <cell r="J1">
            <v>1.7453292519943295E-2</v>
          </cell>
        </row>
      </sheetData>
      <sheetData sheetId="6808">
        <row r="1">
          <cell r="J1">
            <v>1.7453292519943295E-2</v>
          </cell>
        </row>
      </sheetData>
      <sheetData sheetId="6809">
        <row r="1">
          <cell r="J1">
            <v>1.7453292519943295E-2</v>
          </cell>
        </row>
      </sheetData>
      <sheetData sheetId="6810">
        <row r="1">
          <cell r="J1">
            <v>1.7453292519943295E-2</v>
          </cell>
        </row>
      </sheetData>
      <sheetData sheetId="6811">
        <row r="1">
          <cell r="J1">
            <v>1.7453292519943295E-2</v>
          </cell>
        </row>
      </sheetData>
      <sheetData sheetId="6812">
        <row r="1">
          <cell r="J1">
            <v>1.7453292519943295E-2</v>
          </cell>
        </row>
      </sheetData>
      <sheetData sheetId="6813">
        <row r="1">
          <cell r="J1">
            <v>1.7453292519943295E-2</v>
          </cell>
        </row>
      </sheetData>
      <sheetData sheetId="6814">
        <row r="1">
          <cell r="J1">
            <v>1.7453292519943295E-2</v>
          </cell>
        </row>
      </sheetData>
      <sheetData sheetId="6815">
        <row r="1">
          <cell r="J1">
            <v>1.7453292519943295E-2</v>
          </cell>
        </row>
      </sheetData>
      <sheetData sheetId="6816">
        <row r="1">
          <cell r="J1">
            <v>1.7453292519943295E-2</v>
          </cell>
        </row>
      </sheetData>
      <sheetData sheetId="6817">
        <row r="1">
          <cell r="J1">
            <v>1.7453292519943295E-2</v>
          </cell>
        </row>
      </sheetData>
      <sheetData sheetId="6818">
        <row r="1">
          <cell r="J1">
            <v>1.7453292519943295E-2</v>
          </cell>
        </row>
      </sheetData>
      <sheetData sheetId="6819">
        <row r="1">
          <cell r="J1">
            <v>1.7453292519943295E-2</v>
          </cell>
        </row>
      </sheetData>
      <sheetData sheetId="6820">
        <row r="1">
          <cell r="J1">
            <v>1.7453292519943295E-2</v>
          </cell>
        </row>
      </sheetData>
      <sheetData sheetId="6821">
        <row r="1">
          <cell r="J1">
            <v>1.7453292519943295E-2</v>
          </cell>
        </row>
      </sheetData>
      <sheetData sheetId="6822">
        <row r="1">
          <cell r="J1">
            <v>1.7453292519943295E-2</v>
          </cell>
        </row>
      </sheetData>
      <sheetData sheetId="6823">
        <row r="1">
          <cell r="J1">
            <v>1.7453292519943295E-2</v>
          </cell>
        </row>
      </sheetData>
      <sheetData sheetId="6824">
        <row r="1">
          <cell r="J1">
            <v>1.7453292519943295E-2</v>
          </cell>
        </row>
      </sheetData>
      <sheetData sheetId="6825">
        <row r="1">
          <cell r="J1">
            <v>1.7453292519943295E-2</v>
          </cell>
        </row>
      </sheetData>
      <sheetData sheetId="6826">
        <row r="1">
          <cell r="J1">
            <v>1.7453292519943295E-2</v>
          </cell>
        </row>
      </sheetData>
      <sheetData sheetId="6827">
        <row r="1">
          <cell r="J1">
            <v>1.7453292519943295E-2</v>
          </cell>
        </row>
      </sheetData>
      <sheetData sheetId="6828">
        <row r="1">
          <cell r="J1">
            <v>1.7453292519943295E-2</v>
          </cell>
        </row>
      </sheetData>
      <sheetData sheetId="6829">
        <row r="1">
          <cell r="J1">
            <v>1.7453292519943295E-2</v>
          </cell>
        </row>
      </sheetData>
      <sheetData sheetId="6830">
        <row r="1">
          <cell r="J1">
            <v>1.7453292519943295E-2</v>
          </cell>
        </row>
      </sheetData>
      <sheetData sheetId="6831">
        <row r="1">
          <cell r="J1">
            <v>1.7453292519943295E-2</v>
          </cell>
        </row>
      </sheetData>
      <sheetData sheetId="6832">
        <row r="1">
          <cell r="J1">
            <v>1.7453292519943295E-2</v>
          </cell>
        </row>
      </sheetData>
      <sheetData sheetId="6833">
        <row r="1">
          <cell r="J1">
            <v>1.7453292519943295E-2</v>
          </cell>
        </row>
      </sheetData>
      <sheetData sheetId="6834">
        <row r="1">
          <cell r="J1">
            <v>1.7453292519943295E-2</v>
          </cell>
        </row>
      </sheetData>
      <sheetData sheetId="6835">
        <row r="1">
          <cell r="J1">
            <v>1.7453292519943295E-2</v>
          </cell>
        </row>
      </sheetData>
      <sheetData sheetId="6836">
        <row r="1">
          <cell r="J1">
            <v>1.7453292519943295E-2</v>
          </cell>
        </row>
      </sheetData>
      <sheetData sheetId="6837">
        <row r="1">
          <cell r="J1">
            <v>1.7453292519943295E-2</v>
          </cell>
        </row>
      </sheetData>
      <sheetData sheetId="6838">
        <row r="1">
          <cell r="J1">
            <v>1.7453292519943295E-2</v>
          </cell>
        </row>
      </sheetData>
      <sheetData sheetId="6839">
        <row r="1">
          <cell r="J1">
            <v>1.7453292519943295E-2</v>
          </cell>
        </row>
      </sheetData>
      <sheetData sheetId="6840">
        <row r="1">
          <cell r="J1">
            <v>1.7453292519943295E-2</v>
          </cell>
        </row>
      </sheetData>
      <sheetData sheetId="6841">
        <row r="1">
          <cell r="J1">
            <v>1.7453292519943295E-2</v>
          </cell>
        </row>
      </sheetData>
      <sheetData sheetId="6842">
        <row r="1">
          <cell r="J1">
            <v>1.7453292519943295E-2</v>
          </cell>
        </row>
      </sheetData>
      <sheetData sheetId="6843">
        <row r="1">
          <cell r="J1">
            <v>1.7453292519943295E-2</v>
          </cell>
        </row>
      </sheetData>
      <sheetData sheetId="6844">
        <row r="1">
          <cell r="J1">
            <v>1.7453292519943295E-2</v>
          </cell>
        </row>
      </sheetData>
      <sheetData sheetId="6845">
        <row r="1">
          <cell r="J1">
            <v>1.7453292519943295E-2</v>
          </cell>
        </row>
      </sheetData>
      <sheetData sheetId="6846">
        <row r="1">
          <cell r="J1">
            <v>1.7453292519943295E-2</v>
          </cell>
        </row>
      </sheetData>
      <sheetData sheetId="6847">
        <row r="1">
          <cell r="J1">
            <v>1.7453292519943295E-2</v>
          </cell>
        </row>
      </sheetData>
      <sheetData sheetId="6848">
        <row r="1">
          <cell r="J1">
            <v>1.7453292519943295E-2</v>
          </cell>
        </row>
      </sheetData>
      <sheetData sheetId="6849">
        <row r="1">
          <cell r="J1">
            <v>1.7453292519943295E-2</v>
          </cell>
        </row>
      </sheetData>
      <sheetData sheetId="6850">
        <row r="1">
          <cell r="J1">
            <v>1.7453292519943295E-2</v>
          </cell>
        </row>
      </sheetData>
      <sheetData sheetId="6851">
        <row r="1">
          <cell r="J1">
            <v>1.7453292519943295E-2</v>
          </cell>
        </row>
      </sheetData>
      <sheetData sheetId="6852">
        <row r="1">
          <cell r="J1">
            <v>1.7453292519943295E-2</v>
          </cell>
        </row>
      </sheetData>
      <sheetData sheetId="6853">
        <row r="1">
          <cell r="J1">
            <v>1.7453292519943295E-2</v>
          </cell>
        </row>
      </sheetData>
      <sheetData sheetId="6854">
        <row r="1">
          <cell r="J1">
            <v>1.7453292519943295E-2</v>
          </cell>
        </row>
      </sheetData>
      <sheetData sheetId="6855">
        <row r="1">
          <cell r="J1">
            <v>1.7453292519943295E-2</v>
          </cell>
        </row>
      </sheetData>
      <sheetData sheetId="6856">
        <row r="1">
          <cell r="J1">
            <v>1.7453292519943295E-2</v>
          </cell>
        </row>
      </sheetData>
      <sheetData sheetId="6857">
        <row r="1">
          <cell r="J1">
            <v>1.7453292519943295E-2</v>
          </cell>
        </row>
      </sheetData>
      <sheetData sheetId="6858">
        <row r="1">
          <cell r="J1">
            <v>1.7453292519943295E-2</v>
          </cell>
        </row>
      </sheetData>
      <sheetData sheetId="6859">
        <row r="1">
          <cell r="J1">
            <v>1.7453292519943295E-2</v>
          </cell>
        </row>
      </sheetData>
      <sheetData sheetId="6860">
        <row r="1">
          <cell r="J1">
            <v>1.7453292519943295E-2</v>
          </cell>
        </row>
      </sheetData>
      <sheetData sheetId="6861">
        <row r="1">
          <cell r="J1">
            <v>1.7453292519943295E-2</v>
          </cell>
        </row>
      </sheetData>
      <sheetData sheetId="6862">
        <row r="1">
          <cell r="J1">
            <v>1.7453292519943295E-2</v>
          </cell>
        </row>
      </sheetData>
      <sheetData sheetId="6863">
        <row r="1">
          <cell r="J1">
            <v>1.7453292519943295E-2</v>
          </cell>
        </row>
      </sheetData>
      <sheetData sheetId="6864">
        <row r="1">
          <cell r="J1">
            <v>1.7453292519943295E-2</v>
          </cell>
        </row>
      </sheetData>
      <sheetData sheetId="6865">
        <row r="1">
          <cell r="J1">
            <v>1.7453292519943295E-2</v>
          </cell>
        </row>
      </sheetData>
      <sheetData sheetId="6866">
        <row r="1">
          <cell r="J1">
            <v>1.7453292519943295E-2</v>
          </cell>
        </row>
      </sheetData>
      <sheetData sheetId="6867">
        <row r="1">
          <cell r="J1">
            <v>1.7453292519943295E-2</v>
          </cell>
        </row>
      </sheetData>
      <sheetData sheetId="6868">
        <row r="1">
          <cell r="J1">
            <v>1.7453292519943295E-2</v>
          </cell>
        </row>
      </sheetData>
      <sheetData sheetId="6869">
        <row r="1">
          <cell r="J1">
            <v>1.7453292519943295E-2</v>
          </cell>
        </row>
      </sheetData>
      <sheetData sheetId="6870">
        <row r="1">
          <cell r="J1">
            <v>1.7453292519943295E-2</v>
          </cell>
        </row>
      </sheetData>
      <sheetData sheetId="6871">
        <row r="1">
          <cell r="J1">
            <v>1.7453292519943295E-2</v>
          </cell>
        </row>
      </sheetData>
      <sheetData sheetId="6872">
        <row r="1">
          <cell r="J1">
            <v>1.7453292519943295E-2</v>
          </cell>
        </row>
      </sheetData>
      <sheetData sheetId="6873">
        <row r="1">
          <cell r="J1">
            <v>1.7453292519943295E-2</v>
          </cell>
        </row>
      </sheetData>
      <sheetData sheetId="6874">
        <row r="1">
          <cell r="J1">
            <v>1.7453292519943295E-2</v>
          </cell>
        </row>
      </sheetData>
      <sheetData sheetId="6875">
        <row r="1">
          <cell r="J1">
            <v>1.7453292519943295E-2</v>
          </cell>
        </row>
      </sheetData>
      <sheetData sheetId="6876">
        <row r="1">
          <cell r="J1">
            <v>1.7453292519943295E-2</v>
          </cell>
        </row>
      </sheetData>
      <sheetData sheetId="6877">
        <row r="1">
          <cell r="J1">
            <v>1.7453292519943295E-2</v>
          </cell>
        </row>
      </sheetData>
      <sheetData sheetId="6878">
        <row r="1">
          <cell r="J1">
            <v>1.7453292519943295E-2</v>
          </cell>
        </row>
      </sheetData>
      <sheetData sheetId="6879">
        <row r="1">
          <cell r="J1">
            <v>1.7453292519943295E-2</v>
          </cell>
        </row>
      </sheetData>
      <sheetData sheetId="6880">
        <row r="1">
          <cell r="J1">
            <v>1.7453292519943295E-2</v>
          </cell>
        </row>
      </sheetData>
      <sheetData sheetId="6881">
        <row r="1">
          <cell r="J1">
            <v>1.7453292519943295E-2</v>
          </cell>
        </row>
      </sheetData>
      <sheetData sheetId="6882">
        <row r="1">
          <cell r="J1">
            <v>1.7453292519943295E-2</v>
          </cell>
        </row>
      </sheetData>
      <sheetData sheetId="6883">
        <row r="1">
          <cell r="J1">
            <v>1.7453292519943295E-2</v>
          </cell>
        </row>
      </sheetData>
      <sheetData sheetId="6884">
        <row r="1">
          <cell r="J1">
            <v>1.7453292519943295E-2</v>
          </cell>
        </row>
      </sheetData>
      <sheetData sheetId="6885">
        <row r="1">
          <cell r="J1">
            <v>1.7453292519943295E-2</v>
          </cell>
        </row>
      </sheetData>
      <sheetData sheetId="6886">
        <row r="1">
          <cell r="J1">
            <v>1.7453292519943295E-2</v>
          </cell>
        </row>
      </sheetData>
      <sheetData sheetId="6887">
        <row r="1">
          <cell r="J1">
            <v>1.7453292519943295E-2</v>
          </cell>
        </row>
      </sheetData>
      <sheetData sheetId="6888">
        <row r="1">
          <cell r="J1">
            <v>1.7453292519943295E-2</v>
          </cell>
        </row>
      </sheetData>
      <sheetData sheetId="6889">
        <row r="1">
          <cell r="J1">
            <v>1.7453292519943295E-2</v>
          </cell>
        </row>
      </sheetData>
      <sheetData sheetId="6890">
        <row r="1">
          <cell r="J1">
            <v>1.7453292519943295E-2</v>
          </cell>
        </row>
      </sheetData>
      <sheetData sheetId="6891">
        <row r="1">
          <cell r="J1">
            <v>1.7453292519943295E-2</v>
          </cell>
        </row>
      </sheetData>
      <sheetData sheetId="6892">
        <row r="1">
          <cell r="J1">
            <v>1.7453292519943295E-2</v>
          </cell>
        </row>
      </sheetData>
      <sheetData sheetId="6893">
        <row r="1">
          <cell r="J1">
            <v>1.7453292519943295E-2</v>
          </cell>
        </row>
      </sheetData>
      <sheetData sheetId="6894">
        <row r="1">
          <cell r="J1">
            <v>1.7453292519943295E-2</v>
          </cell>
        </row>
      </sheetData>
      <sheetData sheetId="6895">
        <row r="1">
          <cell r="J1">
            <v>1.7453292519943295E-2</v>
          </cell>
        </row>
      </sheetData>
      <sheetData sheetId="6896">
        <row r="1">
          <cell r="J1">
            <v>1.7453292519943295E-2</v>
          </cell>
        </row>
      </sheetData>
      <sheetData sheetId="6897">
        <row r="1">
          <cell r="J1">
            <v>1.7453292519943295E-2</v>
          </cell>
        </row>
      </sheetData>
      <sheetData sheetId="6898">
        <row r="1">
          <cell r="J1">
            <v>1.7453292519943295E-2</v>
          </cell>
        </row>
      </sheetData>
      <sheetData sheetId="6899">
        <row r="1">
          <cell r="J1">
            <v>1.7453292519943295E-2</v>
          </cell>
        </row>
      </sheetData>
      <sheetData sheetId="6900">
        <row r="1">
          <cell r="J1">
            <v>1.7453292519943295E-2</v>
          </cell>
        </row>
      </sheetData>
      <sheetData sheetId="6901">
        <row r="1">
          <cell r="J1">
            <v>1.7453292519943295E-2</v>
          </cell>
        </row>
      </sheetData>
      <sheetData sheetId="6902">
        <row r="1">
          <cell r="J1">
            <v>1.7453292519943295E-2</v>
          </cell>
        </row>
      </sheetData>
      <sheetData sheetId="6903">
        <row r="1">
          <cell r="J1">
            <v>1.7453292519943295E-2</v>
          </cell>
        </row>
      </sheetData>
      <sheetData sheetId="6904">
        <row r="1">
          <cell r="J1">
            <v>1.7453292519943295E-2</v>
          </cell>
        </row>
      </sheetData>
      <sheetData sheetId="6905">
        <row r="1">
          <cell r="J1">
            <v>1.7453292519943295E-2</v>
          </cell>
        </row>
      </sheetData>
      <sheetData sheetId="6906">
        <row r="1">
          <cell r="J1">
            <v>1.7453292519943295E-2</v>
          </cell>
        </row>
      </sheetData>
      <sheetData sheetId="6907">
        <row r="1">
          <cell r="J1">
            <v>1.7453292519943295E-2</v>
          </cell>
        </row>
      </sheetData>
      <sheetData sheetId="6908">
        <row r="1">
          <cell r="J1">
            <v>1.7453292519943295E-2</v>
          </cell>
        </row>
      </sheetData>
      <sheetData sheetId="6909">
        <row r="1">
          <cell r="J1">
            <v>1.7453292519943295E-2</v>
          </cell>
        </row>
      </sheetData>
      <sheetData sheetId="6910">
        <row r="1">
          <cell r="J1">
            <v>1.7453292519943295E-2</v>
          </cell>
        </row>
      </sheetData>
      <sheetData sheetId="6911">
        <row r="1">
          <cell r="J1">
            <v>1.7453292519943295E-2</v>
          </cell>
        </row>
      </sheetData>
      <sheetData sheetId="6912">
        <row r="1">
          <cell r="J1">
            <v>1.7453292519943295E-2</v>
          </cell>
        </row>
      </sheetData>
      <sheetData sheetId="6913">
        <row r="1">
          <cell r="J1">
            <v>1.7453292519943295E-2</v>
          </cell>
        </row>
      </sheetData>
      <sheetData sheetId="6914">
        <row r="1">
          <cell r="J1">
            <v>1.7453292519943295E-2</v>
          </cell>
        </row>
      </sheetData>
      <sheetData sheetId="6915">
        <row r="1">
          <cell r="J1">
            <v>1.7453292519943295E-2</v>
          </cell>
        </row>
      </sheetData>
      <sheetData sheetId="6916">
        <row r="1">
          <cell r="J1">
            <v>1.7453292519943295E-2</v>
          </cell>
        </row>
      </sheetData>
      <sheetData sheetId="6917">
        <row r="1">
          <cell r="J1">
            <v>1.7453292519943295E-2</v>
          </cell>
        </row>
      </sheetData>
      <sheetData sheetId="6918">
        <row r="1">
          <cell r="J1">
            <v>1.7453292519943295E-2</v>
          </cell>
        </row>
      </sheetData>
      <sheetData sheetId="6919">
        <row r="1">
          <cell r="J1">
            <v>1.7453292519943295E-2</v>
          </cell>
        </row>
      </sheetData>
      <sheetData sheetId="6920">
        <row r="1">
          <cell r="J1">
            <v>1.7453292519943295E-2</v>
          </cell>
        </row>
      </sheetData>
      <sheetData sheetId="6921">
        <row r="1">
          <cell r="J1">
            <v>1.7453292519943295E-2</v>
          </cell>
        </row>
      </sheetData>
      <sheetData sheetId="6922">
        <row r="1">
          <cell r="J1">
            <v>1.7453292519943295E-2</v>
          </cell>
        </row>
      </sheetData>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row r="1">
          <cell r="J1">
            <v>1.7453292519943295E-2</v>
          </cell>
        </row>
      </sheetData>
      <sheetData sheetId="6992">
        <row r="1">
          <cell r="J1">
            <v>1.7453292519943295E-2</v>
          </cell>
        </row>
      </sheetData>
      <sheetData sheetId="6993">
        <row r="1">
          <cell r="J1">
            <v>1.7453292519943295E-2</v>
          </cell>
        </row>
      </sheetData>
      <sheetData sheetId="6994">
        <row r="1">
          <cell r="J1">
            <v>1.7453292519943295E-2</v>
          </cell>
        </row>
      </sheetData>
      <sheetData sheetId="6995">
        <row r="1">
          <cell r="J1">
            <v>1.7453292519943295E-2</v>
          </cell>
        </row>
      </sheetData>
      <sheetData sheetId="6996">
        <row r="1">
          <cell r="J1">
            <v>1.7453292519943295E-2</v>
          </cell>
        </row>
      </sheetData>
      <sheetData sheetId="6997">
        <row r="1">
          <cell r="J1">
            <v>1.7453292519943295E-2</v>
          </cell>
        </row>
      </sheetData>
      <sheetData sheetId="6998">
        <row r="1">
          <cell r="J1">
            <v>1.7453292519943295E-2</v>
          </cell>
        </row>
      </sheetData>
      <sheetData sheetId="6999">
        <row r="1">
          <cell r="J1">
            <v>1.7453292519943295E-2</v>
          </cell>
        </row>
      </sheetData>
      <sheetData sheetId="7000">
        <row r="1">
          <cell r="J1">
            <v>1.7453292519943295E-2</v>
          </cell>
        </row>
      </sheetData>
      <sheetData sheetId="7001">
        <row r="1">
          <cell r="J1">
            <v>1.7453292519943295E-2</v>
          </cell>
        </row>
      </sheetData>
      <sheetData sheetId="7002">
        <row r="1">
          <cell r="J1">
            <v>1.7453292519943295E-2</v>
          </cell>
        </row>
      </sheetData>
      <sheetData sheetId="7003">
        <row r="1">
          <cell r="J1">
            <v>1.7453292519943295E-2</v>
          </cell>
        </row>
      </sheetData>
      <sheetData sheetId="7004">
        <row r="1">
          <cell r="J1">
            <v>1.7453292519943295E-2</v>
          </cell>
        </row>
      </sheetData>
      <sheetData sheetId="7005">
        <row r="1">
          <cell r="J1">
            <v>1.7453292519943295E-2</v>
          </cell>
        </row>
      </sheetData>
      <sheetData sheetId="7006">
        <row r="1">
          <cell r="J1">
            <v>1.7453292519943295E-2</v>
          </cell>
        </row>
      </sheetData>
      <sheetData sheetId="7007">
        <row r="1">
          <cell r="J1">
            <v>1.7453292519943295E-2</v>
          </cell>
        </row>
      </sheetData>
      <sheetData sheetId="7008">
        <row r="1">
          <cell r="J1">
            <v>1.7453292519943295E-2</v>
          </cell>
        </row>
      </sheetData>
      <sheetData sheetId="7009">
        <row r="1">
          <cell r="J1">
            <v>1.7453292519943295E-2</v>
          </cell>
        </row>
      </sheetData>
      <sheetData sheetId="7010">
        <row r="1">
          <cell r="J1">
            <v>1.7453292519943295E-2</v>
          </cell>
        </row>
      </sheetData>
      <sheetData sheetId="7011">
        <row r="1">
          <cell r="J1">
            <v>1.7453292519943295E-2</v>
          </cell>
        </row>
      </sheetData>
      <sheetData sheetId="7012">
        <row r="1">
          <cell r="J1">
            <v>1.7453292519943295E-2</v>
          </cell>
        </row>
      </sheetData>
      <sheetData sheetId="7013">
        <row r="1">
          <cell r="J1">
            <v>1.7453292519943295E-2</v>
          </cell>
        </row>
      </sheetData>
      <sheetData sheetId="7014">
        <row r="1">
          <cell r="J1">
            <v>1.7453292519943295E-2</v>
          </cell>
        </row>
      </sheetData>
      <sheetData sheetId="7015">
        <row r="1">
          <cell r="J1">
            <v>1.7453292519943295E-2</v>
          </cell>
        </row>
      </sheetData>
      <sheetData sheetId="7016">
        <row r="1">
          <cell r="J1">
            <v>1.7453292519943295E-2</v>
          </cell>
        </row>
      </sheetData>
      <sheetData sheetId="7017">
        <row r="1">
          <cell r="J1">
            <v>1.7453292519943295E-2</v>
          </cell>
        </row>
      </sheetData>
      <sheetData sheetId="7018">
        <row r="1">
          <cell r="J1">
            <v>1.7453292519943295E-2</v>
          </cell>
        </row>
      </sheetData>
      <sheetData sheetId="7019">
        <row r="1">
          <cell r="J1">
            <v>1.7453292519943295E-2</v>
          </cell>
        </row>
      </sheetData>
      <sheetData sheetId="7020">
        <row r="1">
          <cell r="J1">
            <v>1.7453292519943295E-2</v>
          </cell>
        </row>
      </sheetData>
      <sheetData sheetId="7021">
        <row r="1">
          <cell r="J1">
            <v>1.7453292519943295E-2</v>
          </cell>
        </row>
      </sheetData>
      <sheetData sheetId="7022">
        <row r="1">
          <cell r="J1">
            <v>1.7453292519943295E-2</v>
          </cell>
        </row>
      </sheetData>
      <sheetData sheetId="7023">
        <row r="1">
          <cell r="J1">
            <v>1.7453292519943295E-2</v>
          </cell>
        </row>
      </sheetData>
      <sheetData sheetId="7024">
        <row r="1">
          <cell r="J1">
            <v>1.7453292519943295E-2</v>
          </cell>
        </row>
      </sheetData>
      <sheetData sheetId="7025">
        <row r="1">
          <cell r="J1">
            <v>1.7453292519943295E-2</v>
          </cell>
        </row>
      </sheetData>
      <sheetData sheetId="7026">
        <row r="1">
          <cell r="J1">
            <v>1.7453292519943295E-2</v>
          </cell>
        </row>
      </sheetData>
      <sheetData sheetId="7027">
        <row r="1">
          <cell r="J1">
            <v>1.7453292519943295E-2</v>
          </cell>
        </row>
      </sheetData>
      <sheetData sheetId="7028">
        <row r="1">
          <cell r="J1">
            <v>1.7453292519943295E-2</v>
          </cell>
        </row>
      </sheetData>
      <sheetData sheetId="7029">
        <row r="1">
          <cell r="J1">
            <v>1.7453292519943295E-2</v>
          </cell>
        </row>
      </sheetData>
      <sheetData sheetId="7030">
        <row r="1">
          <cell r="J1">
            <v>1.7453292519943295E-2</v>
          </cell>
        </row>
      </sheetData>
      <sheetData sheetId="7031">
        <row r="1">
          <cell r="J1">
            <v>1.7453292519943295E-2</v>
          </cell>
        </row>
      </sheetData>
      <sheetData sheetId="7032">
        <row r="1">
          <cell r="J1">
            <v>1.7453292519943295E-2</v>
          </cell>
        </row>
      </sheetData>
      <sheetData sheetId="7033">
        <row r="1">
          <cell r="J1">
            <v>1.7453292519943295E-2</v>
          </cell>
        </row>
      </sheetData>
      <sheetData sheetId="7034">
        <row r="1">
          <cell r="J1">
            <v>1.7453292519943295E-2</v>
          </cell>
        </row>
      </sheetData>
      <sheetData sheetId="7035">
        <row r="1">
          <cell r="J1">
            <v>1.7453292519943295E-2</v>
          </cell>
        </row>
      </sheetData>
      <sheetData sheetId="7036">
        <row r="1">
          <cell r="J1">
            <v>1.7453292519943295E-2</v>
          </cell>
        </row>
      </sheetData>
      <sheetData sheetId="7037">
        <row r="1">
          <cell r="J1">
            <v>1.7453292519943295E-2</v>
          </cell>
        </row>
      </sheetData>
      <sheetData sheetId="7038">
        <row r="1">
          <cell r="J1">
            <v>1.7453292519943295E-2</v>
          </cell>
        </row>
      </sheetData>
      <sheetData sheetId="7039">
        <row r="1">
          <cell r="J1">
            <v>1.7453292519943295E-2</v>
          </cell>
        </row>
      </sheetData>
      <sheetData sheetId="7040">
        <row r="1">
          <cell r="J1">
            <v>1.7453292519943295E-2</v>
          </cell>
        </row>
      </sheetData>
      <sheetData sheetId="7041">
        <row r="1">
          <cell r="J1">
            <v>1.7453292519943295E-2</v>
          </cell>
        </row>
      </sheetData>
      <sheetData sheetId="7042">
        <row r="1">
          <cell r="J1">
            <v>1.7453292519943295E-2</v>
          </cell>
        </row>
      </sheetData>
      <sheetData sheetId="7043">
        <row r="1">
          <cell r="J1">
            <v>1.7453292519943295E-2</v>
          </cell>
        </row>
      </sheetData>
      <sheetData sheetId="7044">
        <row r="1">
          <cell r="J1">
            <v>1.7453292519943295E-2</v>
          </cell>
        </row>
      </sheetData>
      <sheetData sheetId="7045">
        <row r="1">
          <cell r="J1">
            <v>1.7453292519943295E-2</v>
          </cell>
        </row>
      </sheetData>
      <sheetData sheetId="7046">
        <row r="1">
          <cell r="J1">
            <v>1.7453292519943295E-2</v>
          </cell>
        </row>
      </sheetData>
      <sheetData sheetId="7047">
        <row r="1">
          <cell r="J1">
            <v>1.7453292519943295E-2</v>
          </cell>
        </row>
      </sheetData>
      <sheetData sheetId="7048">
        <row r="1">
          <cell r="J1">
            <v>1.7453292519943295E-2</v>
          </cell>
        </row>
      </sheetData>
      <sheetData sheetId="7049">
        <row r="1">
          <cell r="J1">
            <v>1.7453292519943295E-2</v>
          </cell>
        </row>
      </sheetData>
      <sheetData sheetId="7050">
        <row r="1">
          <cell r="J1">
            <v>1.7453292519943295E-2</v>
          </cell>
        </row>
      </sheetData>
      <sheetData sheetId="7051">
        <row r="1">
          <cell r="J1">
            <v>1.7453292519943295E-2</v>
          </cell>
        </row>
      </sheetData>
      <sheetData sheetId="7052">
        <row r="1">
          <cell r="J1">
            <v>1.7453292519943295E-2</v>
          </cell>
        </row>
      </sheetData>
      <sheetData sheetId="7053">
        <row r="1">
          <cell r="J1">
            <v>1.7453292519943295E-2</v>
          </cell>
        </row>
      </sheetData>
      <sheetData sheetId="7054">
        <row r="1">
          <cell r="J1">
            <v>1.7453292519943295E-2</v>
          </cell>
        </row>
      </sheetData>
      <sheetData sheetId="7055">
        <row r="1">
          <cell r="J1">
            <v>1.7453292519943295E-2</v>
          </cell>
        </row>
      </sheetData>
      <sheetData sheetId="7056">
        <row r="1">
          <cell r="J1">
            <v>1.7453292519943295E-2</v>
          </cell>
        </row>
      </sheetData>
      <sheetData sheetId="7057">
        <row r="1">
          <cell r="J1">
            <v>1.7453292519943295E-2</v>
          </cell>
        </row>
      </sheetData>
      <sheetData sheetId="7058">
        <row r="1">
          <cell r="J1">
            <v>1.7453292519943295E-2</v>
          </cell>
        </row>
      </sheetData>
      <sheetData sheetId="7059">
        <row r="1">
          <cell r="J1">
            <v>1.7453292519943295E-2</v>
          </cell>
        </row>
      </sheetData>
      <sheetData sheetId="7060">
        <row r="1">
          <cell r="J1">
            <v>1.7453292519943295E-2</v>
          </cell>
        </row>
      </sheetData>
      <sheetData sheetId="7061">
        <row r="1">
          <cell r="J1">
            <v>1.7453292519943295E-2</v>
          </cell>
        </row>
      </sheetData>
      <sheetData sheetId="7062">
        <row r="1">
          <cell r="J1">
            <v>1.7453292519943295E-2</v>
          </cell>
        </row>
      </sheetData>
      <sheetData sheetId="7063">
        <row r="1">
          <cell r="J1">
            <v>1.7453292519943295E-2</v>
          </cell>
        </row>
      </sheetData>
      <sheetData sheetId="7064">
        <row r="1">
          <cell r="J1">
            <v>1.7453292519943295E-2</v>
          </cell>
        </row>
      </sheetData>
      <sheetData sheetId="7065">
        <row r="1">
          <cell r="J1">
            <v>1.7453292519943295E-2</v>
          </cell>
        </row>
      </sheetData>
      <sheetData sheetId="7066">
        <row r="1">
          <cell r="J1">
            <v>1.7453292519943295E-2</v>
          </cell>
        </row>
      </sheetData>
      <sheetData sheetId="7067">
        <row r="1">
          <cell r="J1">
            <v>1.7453292519943295E-2</v>
          </cell>
        </row>
      </sheetData>
      <sheetData sheetId="7068">
        <row r="1">
          <cell r="J1">
            <v>1.7453292519943295E-2</v>
          </cell>
        </row>
      </sheetData>
      <sheetData sheetId="7069">
        <row r="1">
          <cell r="J1">
            <v>1.7453292519943295E-2</v>
          </cell>
        </row>
      </sheetData>
      <sheetData sheetId="7070">
        <row r="1">
          <cell r="J1">
            <v>1.7453292519943295E-2</v>
          </cell>
        </row>
      </sheetData>
      <sheetData sheetId="7071">
        <row r="1">
          <cell r="J1">
            <v>1.7453292519943295E-2</v>
          </cell>
        </row>
      </sheetData>
      <sheetData sheetId="7072">
        <row r="1">
          <cell r="J1">
            <v>1.7453292519943295E-2</v>
          </cell>
        </row>
      </sheetData>
      <sheetData sheetId="7073">
        <row r="1">
          <cell r="J1">
            <v>1.7453292519943295E-2</v>
          </cell>
        </row>
      </sheetData>
      <sheetData sheetId="7074">
        <row r="1">
          <cell r="J1">
            <v>1.7453292519943295E-2</v>
          </cell>
        </row>
      </sheetData>
      <sheetData sheetId="7075">
        <row r="1">
          <cell r="J1">
            <v>1.7453292519943295E-2</v>
          </cell>
        </row>
      </sheetData>
      <sheetData sheetId="7076">
        <row r="1">
          <cell r="J1">
            <v>1.7453292519943295E-2</v>
          </cell>
        </row>
      </sheetData>
      <sheetData sheetId="7077">
        <row r="1">
          <cell r="J1">
            <v>1.7453292519943295E-2</v>
          </cell>
        </row>
      </sheetData>
      <sheetData sheetId="7078">
        <row r="1">
          <cell r="J1">
            <v>1.7453292519943295E-2</v>
          </cell>
        </row>
      </sheetData>
      <sheetData sheetId="7079">
        <row r="1">
          <cell r="J1">
            <v>1.7453292519943295E-2</v>
          </cell>
        </row>
      </sheetData>
      <sheetData sheetId="7080">
        <row r="1">
          <cell r="J1">
            <v>1.7453292519943295E-2</v>
          </cell>
        </row>
      </sheetData>
      <sheetData sheetId="7081">
        <row r="1">
          <cell r="J1">
            <v>1.7453292519943295E-2</v>
          </cell>
        </row>
      </sheetData>
      <sheetData sheetId="7082">
        <row r="1">
          <cell r="J1">
            <v>1.7453292519943295E-2</v>
          </cell>
        </row>
      </sheetData>
      <sheetData sheetId="7083">
        <row r="1">
          <cell r="J1">
            <v>1.7453292519943295E-2</v>
          </cell>
        </row>
      </sheetData>
      <sheetData sheetId="7084">
        <row r="1">
          <cell r="J1">
            <v>1.7453292519943295E-2</v>
          </cell>
        </row>
      </sheetData>
      <sheetData sheetId="7085">
        <row r="1">
          <cell r="J1">
            <v>1.7453292519943295E-2</v>
          </cell>
        </row>
      </sheetData>
      <sheetData sheetId="7086">
        <row r="1">
          <cell r="J1">
            <v>1.7453292519943295E-2</v>
          </cell>
        </row>
      </sheetData>
      <sheetData sheetId="7087">
        <row r="1">
          <cell r="J1">
            <v>1.7453292519943295E-2</v>
          </cell>
        </row>
      </sheetData>
      <sheetData sheetId="7088">
        <row r="1">
          <cell r="J1">
            <v>1.7453292519943295E-2</v>
          </cell>
        </row>
      </sheetData>
      <sheetData sheetId="7089">
        <row r="1">
          <cell r="J1">
            <v>1.7453292519943295E-2</v>
          </cell>
        </row>
      </sheetData>
      <sheetData sheetId="7090">
        <row r="1">
          <cell r="J1">
            <v>1.7453292519943295E-2</v>
          </cell>
        </row>
      </sheetData>
      <sheetData sheetId="7091">
        <row r="1">
          <cell r="J1">
            <v>1.7453292519943295E-2</v>
          </cell>
        </row>
      </sheetData>
      <sheetData sheetId="7092">
        <row r="1">
          <cell r="J1">
            <v>1.7453292519943295E-2</v>
          </cell>
        </row>
      </sheetData>
      <sheetData sheetId="7093">
        <row r="1">
          <cell r="J1">
            <v>1.7453292519943295E-2</v>
          </cell>
        </row>
      </sheetData>
      <sheetData sheetId="7094">
        <row r="1">
          <cell r="J1">
            <v>1.7453292519943295E-2</v>
          </cell>
        </row>
      </sheetData>
      <sheetData sheetId="7095">
        <row r="1">
          <cell r="J1">
            <v>1.7453292519943295E-2</v>
          </cell>
        </row>
      </sheetData>
      <sheetData sheetId="7096">
        <row r="1">
          <cell r="J1">
            <v>1.7453292519943295E-2</v>
          </cell>
        </row>
      </sheetData>
      <sheetData sheetId="7097">
        <row r="1">
          <cell r="J1">
            <v>1.7453292519943295E-2</v>
          </cell>
        </row>
      </sheetData>
      <sheetData sheetId="7098">
        <row r="1">
          <cell r="J1">
            <v>1.7453292519943295E-2</v>
          </cell>
        </row>
      </sheetData>
      <sheetData sheetId="7099">
        <row r="1">
          <cell r="J1">
            <v>1.7453292519943295E-2</v>
          </cell>
        </row>
      </sheetData>
      <sheetData sheetId="7100">
        <row r="1">
          <cell r="J1">
            <v>1.7453292519943295E-2</v>
          </cell>
        </row>
      </sheetData>
      <sheetData sheetId="7101">
        <row r="1">
          <cell r="J1">
            <v>1.7453292519943295E-2</v>
          </cell>
        </row>
      </sheetData>
      <sheetData sheetId="7102">
        <row r="1">
          <cell r="J1">
            <v>1.7453292519943295E-2</v>
          </cell>
        </row>
      </sheetData>
      <sheetData sheetId="7103">
        <row r="1">
          <cell r="J1">
            <v>1.7453292519943295E-2</v>
          </cell>
        </row>
      </sheetData>
      <sheetData sheetId="7104">
        <row r="1">
          <cell r="J1">
            <v>1.7453292519943295E-2</v>
          </cell>
        </row>
      </sheetData>
      <sheetData sheetId="7105">
        <row r="1">
          <cell r="J1">
            <v>1.7453292519943295E-2</v>
          </cell>
        </row>
      </sheetData>
      <sheetData sheetId="7106">
        <row r="1">
          <cell r="J1">
            <v>1.7453292519943295E-2</v>
          </cell>
        </row>
      </sheetData>
      <sheetData sheetId="7107">
        <row r="1">
          <cell r="J1">
            <v>1.7453292519943295E-2</v>
          </cell>
        </row>
      </sheetData>
      <sheetData sheetId="7108">
        <row r="1">
          <cell r="J1">
            <v>1.7453292519943295E-2</v>
          </cell>
        </row>
      </sheetData>
      <sheetData sheetId="7109">
        <row r="1">
          <cell r="J1">
            <v>1.7453292519943295E-2</v>
          </cell>
        </row>
      </sheetData>
      <sheetData sheetId="7110">
        <row r="1">
          <cell r="J1">
            <v>1.7453292519943295E-2</v>
          </cell>
        </row>
      </sheetData>
      <sheetData sheetId="7111">
        <row r="1">
          <cell r="J1">
            <v>1.7453292519943295E-2</v>
          </cell>
        </row>
      </sheetData>
      <sheetData sheetId="7112">
        <row r="1">
          <cell r="J1">
            <v>1.7453292519943295E-2</v>
          </cell>
        </row>
      </sheetData>
      <sheetData sheetId="7113">
        <row r="1">
          <cell r="J1">
            <v>1.7453292519943295E-2</v>
          </cell>
        </row>
      </sheetData>
      <sheetData sheetId="7114">
        <row r="1">
          <cell r="J1">
            <v>1.7453292519943295E-2</v>
          </cell>
        </row>
      </sheetData>
      <sheetData sheetId="7115">
        <row r="1">
          <cell r="J1">
            <v>1.7453292519943295E-2</v>
          </cell>
        </row>
      </sheetData>
      <sheetData sheetId="7116">
        <row r="1">
          <cell r="J1">
            <v>1.7453292519943295E-2</v>
          </cell>
        </row>
      </sheetData>
      <sheetData sheetId="7117">
        <row r="1">
          <cell r="J1">
            <v>1.7453292519943295E-2</v>
          </cell>
        </row>
      </sheetData>
      <sheetData sheetId="7118">
        <row r="1">
          <cell r="J1">
            <v>1.7453292519943295E-2</v>
          </cell>
        </row>
      </sheetData>
      <sheetData sheetId="7119">
        <row r="1">
          <cell r="J1">
            <v>1.7453292519943295E-2</v>
          </cell>
        </row>
      </sheetData>
      <sheetData sheetId="7120">
        <row r="1">
          <cell r="J1">
            <v>1.7453292519943295E-2</v>
          </cell>
        </row>
      </sheetData>
      <sheetData sheetId="7121">
        <row r="1">
          <cell r="J1">
            <v>1.7453292519943295E-2</v>
          </cell>
        </row>
      </sheetData>
      <sheetData sheetId="7122">
        <row r="1">
          <cell r="J1">
            <v>1.7453292519943295E-2</v>
          </cell>
        </row>
      </sheetData>
      <sheetData sheetId="7123">
        <row r="1">
          <cell r="J1">
            <v>1.7453292519943295E-2</v>
          </cell>
        </row>
      </sheetData>
      <sheetData sheetId="7124">
        <row r="1">
          <cell r="J1">
            <v>1.7453292519943295E-2</v>
          </cell>
        </row>
      </sheetData>
      <sheetData sheetId="7125">
        <row r="1">
          <cell r="J1">
            <v>1.7453292519943295E-2</v>
          </cell>
        </row>
      </sheetData>
      <sheetData sheetId="7126">
        <row r="1">
          <cell r="J1">
            <v>1.7453292519943295E-2</v>
          </cell>
        </row>
      </sheetData>
      <sheetData sheetId="7127">
        <row r="1">
          <cell r="J1">
            <v>1.7453292519943295E-2</v>
          </cell>
        </row>
      </sheetData>
      <sheetData sheetId="7128">
        <row r="1">
          <cell r="J1">
            <v>1.7453292519943295E-2</v>
          </cell>
        </row>
      </sheetData>
      <sheetData sheetId="7129">
        <row r="1">
          <cell r="J1">
            <v>1.7453292519943295E-2</v>
          </cell>
        </row>
      </sheetData>
      <sheetData sheetId="7130">
        <row r="1">
          <cell r="J1">
            <v>1.7453292519943295E-2</v>
          </cell>
        </row>
      </sheetData>
      <sheetData sheetId="7131">
        <row r="1">
          <cell r="J1">
            <v>1.7453292519943295E-2</v>
          </cell>
        </row>
      </sheetData>
      <sheetData sheetId="7132">
        <row r="1">
          <cell r="J1">
            <v>1.7453292519943295E-2</v>
          </cell>
        </row>
      </sheetData>
      <sheetData sheetId="7133">
        <row r="1">
          <cell r="J1">
            <v>1.7453292519943295E-2</v>
          </cell>
        </row>
      </sheetData>
      <sheetData sheetId="7134">
        <row r="1">
          <cell r="J1">
            <v>1.7453292519943295E-2</v>
          </cell>
        </row>
      </sheetData>
      <sheetData sheetId="7135">
        <row r="1">
          <cell r="J1">
            <v>1.7453292519943295E-2</v>
          </cell>
        </row>
      </sheetData>
      <sheetData sheetId="7136">
        <row r="1">
          <cell r="J1">
            <v>1.7453292519943295E-2</v>
          </cell>
        </row>
      </sheetData>
      <sheetData sheetId="7137">
        <row r="1">
          <cell r="J1">
            <v>1.7453292519943295E-2</v>
          </cell>
        </row>
      </sheetData>
      <sheetData sheetId="7138">
        <row r="1">
          <cell r="J1">
            <v>1.7453292519943295E-2</v>
          </cell>
        </row>
      </sheetData>
      <sheetData sheetId="7139">
        <row r="1">
          <cell r="J1">
            <v>1.7453292519943295E-2</v>
          </cell>
        </row>
      </sheetData>
      <sheetData sheetId="7140">
        <row r="1">
          <cell r="J1">
            <v>1.7453292519943295E-2</v>
          </cell>
        </row>
      </sheetData>
      <sheetData sheetId="7141">
        <row r="1">
          <cell r="J1">
            <v>1.7453292519943295E-2</v>
          </cell>
        </row>
      </sheetData>
      <sheetData sheetId="7142">
        <row r="1">
          <cell r="J1">
            <v>1.7453292519943295E-2</v>
          </cell>
        </row>
      </sheetData>
      <sheetData sheetId="7143">
        <row r="1">
          <cell r="J1">
            <v>1.7453292519943295E-2</v>
          </cell>
        </row>
      </sheetData>
      <sheetData sheetId="7144">
        <row r="1">
          <cell r="J1">
            <v>1.7453292519943295E-2</v>
          </cell>
        </row>
      </sheetData>
      <sheetData sheetId="7145">
        <row r="1">
          <cell r="J1">
            <v>1.7453292519943295E-2</v>
          </cell>
        </row>
      </sheetData>
      <sheetData sheetId="7146">
        <row r="1">
          <cell r="J1">
            <v>1.7453292519943295E-2</v>
          </cell>
        </row>
      </sheetData>
      <sheetData sheetId="7147">
        <row r="1">
          <cell r="J1">
            <v>1.7453292519943295E-2</v>
          </cell>
        </row>
      </sheetData>
      <sheetData sheetId="7148">
        <row r="1">
          <cell r="J1">
            <v>1.7453292519943295E-2</v>
          </cell>
        </row>
      </sheetData>
      <sheetData sheetId="7149">
        <row r="1">
          <cell r="J1">
            <v>1.7453292519943295E-2</v>
          </cell>
        </row>
      </sheetData>
      <sheetData sheetId="7150">
        <row r="1">
          <cell r="J1">
            <v>1.7453292519943295E-2</v>
          </cell>
        </row>
      </sheetData>
      <sheetData sheetId="7151">
        <row r="1">
          <cell r="J1">
            <v>1.7453292519943295E-2</v>
          </cell>
        </row>
      </sheetData>
      <sheetData sheetId="7152">
        <row r="1">
          <cell r="J1">
            <v>1.7453292519943295E-2</v>
          </cell>
        </row>
      </sheetData>
      <sheetData sheetId="7153">
        <row r="1">
          <cell r="J1">
            <v>1.7453292519943295E-2</v>
          </cell>
        </row>
      </sheetData>
      <sheetData sheetId="7154">
        <row r="1">
          <cell r="J1">
            <v>1.7453292519943295E-2</v>
          </cell>
        </row>
      </sheetData>
      <sheetData sheetId="7155">
        <row r="1">
          <cell r="J1">
            <v>1.7453292519943295E-2</v>
          </cell>
        </row>
      </sheetData>
      <sheetData sheetId="7156">
        <row r="1">
          <cell r="J1">
            <v>1.7453292519943295E-2</v>
          </cell>
        </row>
      </sheetData>
      <sheetData sheetId="7157">
        <row r="1">
          <cell r="J1">
            <v>1.7453292519943295E-2</v>
          </cell>
        </row>
      </sheetData>
      <sheetData sheetId="7158">
        <row r="1">
          <cell r="J1">
            <v>1.7453292519943295E-2</v>
          </cell>
        </row>
      </sheetData>
      <sheetData sheetId="7159">
        <row r="1">
          <cell r="J1">
            <v>1.7453292519943295E-2</v>
          </cell>
        </row>
      </sheetData>
      <sheetData sheetId="7160">
        <row r="1">
          <cell r="J1">
            <v>1.7453292519943295E-2</v>
          </cell>
        </row>
      </sheetData>
      <sheetData sheetId="7161">
        <row r="1">
          <cell r="J1">
            <v>1.7453292519943295E-2</v>
          </cell>
        </row>
      </sheetData>
      <sheetData sheetId="7162">
        <row r="1">
          <cell r="J1">
            <v>1.7453292519943295E-2</v>
          </cell>
        </row>
      </sheetData>
      <sheetData sheetId="7163">
        <row r="1">
          <cell r="J1">
            <v>1.7453292519943295E-2</v>
          </cell>
        </row>
      </sheetData>
      <sheetData sheetId="7164">
        <row r="1">
          <cell r="J1">
            <v>1.7453292519943295E-2</v>
          </cell>
        </row>
      </sheetData>
      <sheetData sheetId="7165">
        <row r="1">
          <cell r="J1">
            <v>1.7453292519943295E-2</v>
          </cell>
        </row>
      </sheetData>
      <sheetData sheetId="7166">
        <row r="1">
          <cell r="J1">
            <v>1.7453292519943295E-2</v>
          </cell>
        </row>
      </sheetData>
      <sheetData sheetId="7167">
        <row r="1">
          <cell r="J1">
            <v>1.7453292519943295E-2</v>
          </cell>
        </row>
      </sheetData>
      <sheetData sheetId="7168">
        <row r="1">
          <cell r="J1">
            <v>1.7453292519943295E-2</v>
          </cell>
        </row>
      </sheetData>
      <sheetData sheetId="7169">
        <row r="1">
          <cell r="J1">
            <v>1.7453292519943295E-2</v>
          </cell>
        </row>
      </sheetData>
      <sheetData sheetId="7170">
        <row r="1">
          <cell r="J1">
            <v>1.7453292519943295E-2</v>
          </cell>
        </row>
      </sheetData>
      <sheetData sheetId="7171">
        <row r="1">
          <cell r="J1">
            <v>1.7453292519943295E-2</v>
          </cell>
        </row>
      </sheetData>
      <sheetData sheetId="7172">
        <row r="1">
          <cell r="J1">
            <v>1.7453292519943295E-2</v>
          </cell>
        </row>
      </sheetData>
      <sheetData sheetId="7173">
        <row r="1">
          <cell r="J1">
            <v>1.7453292519943295E-2</v>
          </cell>
        </row>
      </sheetData>
      <sheetData sheetId="7174">
        <row r="1">
          <cell r="J1">
            <v>1.7453292519943295E-2</v>
          </cell>
        </row>
      </sheetData>
      <sheetData sheetId="7175">
        <row r="1">
          <cell r="J1">
            <v>1.7453292519943295E-2</v>
          </cell>
        </row>
      </sheetData>
      <sheetData sheetId="7176">
        <row r="1">
          <cell r="J1">
            <v>1.7453292519943295E-2</v>
          </cell>
        </row>
      </sheetData>
      <sheetData sheetId="7177">
        <row r="1">
          <cell r="J1">
            <v>1.7453292519943295E-2</v>
          </cell>
        </row>
      </sheetData>
      <sheetData sheetId="7178">
        <row r="1">
          <cell r="J1">
            <v>1.7453292519943295E-2</v>
          </cell>
        </row>
      </sheetData>
      <sheetData sheetId="7179">
        <row r="1">
          <cell r="J1">
            <v>1.7453292519943295E-2</v>
          </cell>
        </row>
      </sheetData>
      <sheetData sheetId="7180">
        <row r="1">
          <cell r="J1">
            <v>1.7453292519943295E-2</v>
          </cell>
        </row>
      </sheetData>
      <sheetData sheetId="7181">
        <row r="1">
          <cell r="J1">
            <v>1.7453292519943295E-2</v>
          </cell>
        </row>
      </sheetData>
      <sheetData sheetId="7182">
        <row r="1">
          <cell r="J1">
            <v>1.7453292519943295E-2</v>
          </cell>
        </row>
      </sheetData>
      <sheetData sheetId="7183">
        <row r="1">
          <cell r="J1">
            <v>1.7453292519943295E-2</v>
          </cell>
        </row>
      </sheetData>
      <sheetData sheetId="7184">
        <row r="1">
          <cell r="J1">
            <v>1.7453292519943295E-2</v>
          </cell>
        </row>
      </sheetData>
      <sheetData sheetId="7185">
        <row r="1">
          <cell r="J1">
            <v>1.7453292519943295E-2</v>
          </cell>
        </row>
      </sheetData>
      <sheetData sheetId="7186">
        <row r="1">
          <cell r="J1">
            <v>1.7453292519943295E-2</v>
          </cell>
        </row>
      </sheetData>
      <sheetData sheetId="7187">
        <row r="1">
          <cell r="J1">
            <v>1.7453292519943295E-2</v>
          </cell>
        </row>
      </sheetData>
      <sheetData sheetId="7188">
        <row r="1">
          <cell r="J1">
            <v>1.7453292519943295E-2</v>
          </cell>
        </row>
      </sheetData>
      <sheetData sheetId="7189">
        <row r="1">
          <cell r="J1">
            <v>1.7453292519943295E-2</v>
          </cell>
        </row>
      </sheetData>
      <sheetData sheetId="7190">
        <row r="1">
          <cell r="J1">
            <v>1.7453292519943295E-2</v>
          </cell>
        </row>
      </sheetData>
      <sheetData sheetId="7191">
        <row r="1">
          <cell r="J1">
            <v>1.7453292519943295E-2</v>
          </cell>
        </row>
      </sheetData>
      <sheetData sheetId="7192">
        <row r="1">
          <cell r="J1">
            <v>1.7453292519943295E-2</v>
          </cell>
        </row>
      </sheetData>
      <sheetData sheetId="7193">
        <row r="1">
          <cell r="J1">
            <v>1.7453292519943295E-2</v>
          </cell>
        </row>
      </sheetData>
      <sheetData sheetId="7194">
        <row r="1">
          <cell r="J1">
            <v>1.7453292519943295E-2</v>
          </cell>
        </row>
      </sheetData>
      <sheetData sheetId="7195">
        <row r="1">
          <cell r="J1">
            <v>1.7453292519943295E-2</v>
          </cell>
        </row>
      </sheetData>
      <sheetData sheetId="7196">
        <row r="1">
          <cell r="J1">
            <v>1.7453292519943295E-2</v>
          </cell>
        </row>
      </sheetData>
      <sheetData sheetId="7197">
        <row r="1">
          <cell r="J1">
            <v>1.7453292519943295E-2</v>
          </cell>
        </row>
      </sheetData>
      <sheetData sheetId="7198">
        <row r="1">
          <cell r="J1">
            <v>1.7453292519943295E-2</v>
          </cell>
        </row>
      </sheetData>
      <sheetData sheetId="7199">
        <row r="1">
          <cell r="J1">
            <v>1.7453292519943295E-2</v>
          </cell>
        </row>
      </sheetData>
      <sheetData sheetId="7200">
        <row r="1">
          <cell r="J1">
            <v>1.7453292519943295E-2</v>
          </cell>
        </row>
      </sheetData>
      <sheetData sheetId="7201">
        <row r="1">
          <cell r="J1">
            <v>1.7453292519943295E-2</v>
          </cell>
        </row>
      </sheetData>
      <sheetData sheetId="7202">
        <row r="1">
          <cell r="J1">
            <v>1.7453292519943295E-2</v>
          </cell>
        </row>
      </sheetData>
      <sheetData sheetId="7203">
        <row r="1">
          <cell r="J1">
            <v>1.7453292519943295E-2</v>
          </cell>
        </row>
      </sheetData>
      <sheetData sheetId="7204">
        <row r="1">
          <cell r="J1">
            <v>1.7453292519943295E-2</v>
          </cell>
        </row>
      </sheetData>
      <sheetData sheetId="7205">
        <row r="1">
          <cell r="J1">
            <v>1.7453292519943295E-2</v>
          </cell>
        </row>
      </sheetData>
      <sheetData sheetId="7206">
        <row r="1">
          <cell r="J1">
            <v>1.7453292519943295E-2</v>
          </cell>
        </row>
      </sheetData>
      <sheetData sheetId="7207">
        <row r="1">
          <cell r="J1">
            <v>1.7453292519943295E-2</v>
          </cell>
        </row>
      </sheetData>
      <sheetData sheetId="7208">
        <row r="1">
          <cell r="J1">
            <v>1.7453292519943295E-2</v>
          </cell>
        </row>
      </sheetData>
      <sheetData sheetId="7209">
        <row r="1">
          <cell r="J1">
            <v>1.7453292519943295E-2</v>
          </cell>
        </row>
      </sheetData>
      <sheetData sheetId="7210">
        <row r="1">
          <cell r="J1">
            <v>1.7453292519943295E-2</v>
          </cell>
        </row>
      </sheetData>
      <sheetData sheetId="7211">
        <row r="1">
          <cell r="J1">
            <v>1.7453292519943295E-2</v>
          </cell>
        </row>
      </sheetData>
      <sheetData sheetId="7212">
        <row r="1">
          <cell r="J1">
            <v>1.7453292519943295E-2</v>
          </cell>
        </row>
      </sheetData>
      <sheetData sheetId="7213">
        <row r="1">
          <cell r="J1">
            <v>1.7453292519943295E-2</v>
          </cell>
        </row>
      </sheetData>
      <sheetData sheetId="7214">
        <row r="1">
          <cell r="J1">
            <v>1.7453292519943295E-2</v>
          </cell>
        </row>
      </sheetData>
      <sheetData sheetId="7215">
        <row r="1">
          <cell r="J1">
            <v>1.7453292519943295E-2</v>
          </cell>
        </row>
      </sheetData>
      <sheetData sheetId="7216">
        <row r="1">
          <cell r="J1">
            <v>1.7453292519943295E-2</v>
          </cell>
        </row>
      </sheetData>
      <sheetData sheetId="7217">
        <row r="1">
          <cell r="J1">
            <v>1.7453292519943295E-2</v>
          </cell>
        </row>
      </sheetData>
      <sheetData sheetId="7218">
        <row r="1">
          <cell r="J1">
            <v>1.7453292519943295E-2</v>
          </cell>
        </row>
      </sheetData>
      <sheetData sheetId="7219">
        <row r="1">
          <cell r="J1">
            <v>1.7453292519943295E-2</v>
          </cell>
        </row>
      </sheetData>
      <sheetData sheetId="7220">
        <row r="1">
          <cell r="J1">
            <v>1.7453292519943295E-2</v>
          </cell>
        </row>
      </sheetData>
      <sheetData sheetId="7221">
        <row r="1">
          <cell r="J1">
            <v>1.7453292519943295E-2</v>
          </cell>
        </row>
      </sheetData>
      <sheetData sheetId="7222">
        <row r="1">
          <cell r="J1">
            <v>1.7453292519943295E-2</v>
          </cell>
        </row>
      </sheetData>
      <sheetData sheetId="7223">
        <row r="1">
          <cell r="J1">
            <v>1.7453292519943295E-2</v>
          </cell>
        </row>
      </sheetData>
      <sheetData sheetId="7224">
        <row r="1">
          <cell r="J1">
            <v>1.7453292519943295E-2</v>
          </cell>
        </row>
      </sheetData>
      <sheetData sheetId="7225">
        <row r="1">
          <cell r="J1">
            <v>1.7453292519943295E-2</v>
          </cell>
        </row>
      </sheetData>
      <sheetData sheetId="7226">
        <row r="1">
          <cell r="J1">
            <v>1.7453292519943295E-2</v>
          </cell>
        </row>
      </sheetData>
      <sheetData sheetId="7227">
        <row r="1">
          <cell r="J1">
            <v>1.7453292519943295E-2</v>
          </cell>
        </row>
      </sheetData>
      <sheetData sheetId="7228">
        <row r="1">
          <cell r="J1">
            <v>1.7453292519943295E-2</v>
          </cell>
        </row>
      </sheetData>
      <sheetData sheetId="7229">
        <row r="1">
          <cell r="J1">
            <v>1.7453292519943295E-2</v>
          </cell>
        </row>
      </sheetData>
      <sheetData sheetId="7230">
        <row r="1">
          <cell r="J1">
            <v>1.7453292519943295E-2</v>
          </cell>
        </row>
      </sheetData>
      <sheetData sheetId="7231">
        <row r="1">
          <cell r="J1">
            <v>1.7453292519943295E-2</v>
          </cell>
        </row>
      </sheetData>
      <sheetData sheetId="7232">
        <row r="1">
          <cell r="J1">
            <v>1.7453292519943295E-2</v>
          </cell>
        </row>
      </sheetData>
      <sheetData sheetId="7233">
        <row r="1">
          <cell r="J1">
            <v>1.7453292519943295E-2</v>
          </cell>
        </row>
      </sheetData>
      <sheetData sheetId="7234">
        <row r="1">
          <cell r="J1">
            <v>1.7453292519943295E-2</v>
          </cell>
        </row>
      </sheetData>
      <sheetData sheetId="7235">
        <row r="1">
          <cell r="J1">
            <v>1.7453292519943295E-2</v>
          </cell>
        </row>
      </sheetData>
      <sheetData sheetId="7236">
        <row r="1">
          <cell r="J1">
            <v>1.7453292519943295E-2</v>
          </cell>
        </row>
      </sheetData>
      <sheetData sheetId="7237">
        <row r="1">
          <cell r="J1">
            <v>1.7453292519943295E-2</v>
          </cell>
        </row>
      </sheetData>
      <sheetData sheetId="7238">
        <row r="1">
          <cell r="J1">
            <v>1.7453292519943295E-2</v>
          </cell>
        </row>
      </sheetData>
      <sheetData sheetId="7239">
        <row r="1">
          <cell r="J1">
            <v>1.7453292519943295E-2</v>
          </cell>
        </row>
      </sheetData>
      <sheetData sheetId="7240">
        <row r="1">
          <cell r="J1">
            <v>1.7453292519943295E-2</v>
          </cell>
        </row>
      </sheetData>
      <sheetData sheetId="7241">
        <row r="1">
          <cell r="J1">
            <v>1.7453292519943295E-2</v>
          </cell>
        </row>
      </sheetData>
      <sheetData sheetId="7242">
        <row r="1">
          <cell r="J1">
            <v>1.7453292519943295E-2</v>
          </cell>
        </row>
      </sheetData>
      <sheetData sheetId="7243">
        <row r="1">
          <cell r="J1">
            <v>1.7453292519943295E-2</v>
          </cell>
        </row>
      </sheetData>
      <sheetData sheetId="7244">
        <row r="1">
          <cell r="J1">
            <v>1.7453292519943295E-2</v>
          </cell>
        </row>
      </sheetData>
      <sheetData sheetId="7245">
        <row r="1">
          <cell r="J1">
            <v>1.7453292519943295E-2</v>
          </cell>
        </row>
      </sheetData>
      <sheetData sheetId="7246">
        <row r="1">
          <cell r="J1">
            <v>1.7453292519943295E-2</v>
          </cell>
        </row>
      </sheetData>
      <sheetData sheetId="7247">
        <row r="1">
          <cell r="J1">
            <v>1.7453292519943295E-2</v>
          </cell>
        </row>
      </sheetData>
      <sheetData sheetId="7248">
        <row r="1">
          <cell r="J1">
            <v>1.7453292519943295E-2</v>
          </cell>
        </row>
      </sheetData>
      <sheetData sheetId="7249">
        <row r="1">
          <cell r="J1">
            <v>1.7453292519943295E-2</v>
          </cell>
        </row>
      </sheetData>
      <sheetData sheetId="7250">
        <row r="1">
          <cell r="J1">
            <v>1.7453292519943295E-2</v>
          </cell>
        </row>
      </sheetData>
      <sheetData sheetId="7251">
        <row r="1">
          <cell r="J1">
            <v>1.7453292519943295E-2</v>
          </cell>
        </row>
      </sheetData>
      <sheetData sheetId="7252">
        <row r="1">
          <cell r="J1">
            <v>1.7453292519943295E-2</v>
          </cell>
        </row>
      </sheetData>
      <sheetData sheetId="7253">
        <row r="1">
          <cell r="J1">
            <v>1.7453292519943295E-2</v>
          </cell>
        </row>
      </sheetData>
      <sheetData sheetId="7254">
        <row r="1">
          <cell r="J1">
            <v>1.7453292519943295E-2</v>
          </cell>
        </row>
      </sheetData>
      <sheetData sheetId="7255">
        <row r="1">
          <cell r="J1">
            <v>1.7453292519943295E-2</v>
          </cell>
        </row>
      </sheetData>
      <sheetData sheetId="7256">
        <row r="1">
          <cell r="J1">
            <v>1.7453292519943295E-2</v>
          </cell>
        </row>
      </sheetData>
      <sheetData sheetId="7257">
        <row r="1">
          <cell r="J1">
            <v>1.7453292519943295E-2</v>
          </cell>
        </row>
      </sheetData>
      <sheetData sheetId="7258">
        <row r="1">
          <cell r="J1">
            <v>1.7453292519943295E-2</v>
          </cell>
        </row>
      </sheetData>
      <sheetData sheetId="7259">
        <row r="1">
          <cell r="J1">
            <v>1.7453292519943295E-2</v>
          </cell>
        </row>
      </sheetData>
      <sheetData sheetId="7260">
        <row r="1">
          <cell r="J1">
            <v>1.7453292519943295E-2</v>
          </cell>
        </row>
      </sheetData>
      <sheetData sheetId="7261">
        <row r="1">
          <cell r="J1">
            <v>1.7453292519943295E-2</v>
          </cell>
        </row>
      </sheetData>
      <sheetData sheetId="7262">
        <row r="1">
          <cell r="J1">
            <v>1.7453292519943295E-2</v>
          </cell>
        </row>
      </sheetData>
      <sheetData sheetId="7263">
        <row r="1">
          <cell r="J1">
            <v>1.7453292519943295E-2</v>
          </cell>
        </row>
      </sheetData>
      <sheetData sheetId="7264">
        <row r="1">
          <cell r="J1">
            <v>1.7453292519943295E-2</v>
          </cell>
        </row>
      </sheetData>
      <sheetData sheetId="7265">
        <row r="1">
          <cell r="J1">
            <v>1.7453292519943295E-2</v>
          </cell>
        </row>
      </sheetData>
      <sheetData sheetId="7266">
        <row r="1">
          <cell r="J1">
            <v>1.7453292519943295E-2</v>
          </cell>
        </row>
      </sheetData>
      <sheetData sheetId="7267">
        <row r="1">
          <cell r="J1">
            <v>1.7453292519943295E-2</v>
          </cell>
        </row>
      </sheetData>
      <sheetData sheetId="7268">
        <row r="1">
          <cell r="J1">
            <v>1.7453292519943295E-2</v>
          </cell>
        </row>
      </sheetData>
      <sheetData sheetId="7269">
        <row r="1">
          <cell r="J1">
            <v>1.7453292519943295E-2</v>
          </cell>
        </row>
      </sheetData>
      <sheetData sheetId="7270">
        <row r="1">
          <cell r="J1">
            <v>1.7453292519943295E-2</v>
          </cell>
        </row>
      </sheetData>
      <sheetData sheetId="7271">
        <row r="1">
          <cell r="J1">
            <v>1.7453292519943295E-2</v>
          </cell>
        </row>
      </sheetData>
      <sheetData sheetId="7272">
        <row r="1">
          <cell r="J1">
            <v>1.7453292519943295E-2</v>
          </cell>
        </row>
      </sheetData>
      <sheetData sheetId="7273">
        <row r="1">
          <cell r="J1">
            <v>1.7453292519943295E-2</v>
          </cell>
        </row>
      </sheetData>
      <sheetData sheetId="7274">
        <row r="1">
          <cell r="J1">
            <v>1.7453292519943295E-2</v>
          </cell>
        </row>
      </sheetData>
      <sheetData sheetId="7275">
        <row r="1">
          <cell r="J1">
            <v>1.7453292519943295E-2</v>
          </cell>
        </row>
      </sheetData>
      <sheetData sheetId="7276">
        <row r="1">
          <cell r="J1">
            <v>1.7453292519943295E-2</v>
          </cell>
        </row>
      </sheetData>
      <sheetData sheetId="7277">
        <row r="1">
          <cell r="J1">
            <v>1.7453292519943295E-2</v>
          </cell>
        </row>
      </sheetData>
      <sheetData sheetId="7278">
        <row r="1">
          <cell r="J1">
            <v>1.7453292519943295E-2</v>
          </cell>
        </row>
      </sheetData>
      <sheetData sheetId="7279">
        <row r="1">
          <cell r="J1">
            <v>1.7453292519943295E-2</v>
          </cell>
        </row>
      </sheetData>
      <sheetData sheetId="7280">
        <row r="1">
          <cell r="J1">
            <v>1.7453292519943295E-2</v>
          </cell>
        </row>
      </sheetData>
      <sheetData sheetId="7281">
        <row r="1">
          <cell r="J1">
            <v>1.7453292519943295E-2</v>
          </cell>
        </row>
      </sheetData>
      <sheetData sheetId="7282">
        <row r="1">
          <cell r="J1">
            <v>1.7453292519943295E-2</v>
          </cell>
        </row>
      </sheetData>
      <sheetData sheetId="7283">
        <row r="1">
          <cell r="J1">
            <v>1.7453292519943295E-2</v>
          </cell>
        </row>
      </sheetData>
      <sheetData sheetId="7284">
        <row r="1">
          <cell r="J1">
            <v>1.7453292519943295E-2</v>
          </cell>
        </row>
      </sheetData>
      <sheetData sheetId="7285">
        <row r="1">
          <cell r="J1">
            <v>1.7453292519943295E-2</v>
          </cell>
        </row>
      </sheetData>
      <sheetData sheetId="7286">
        <row r="1">
          <cell r="J1">
            <v>1.7453292519943295E-2</v>
          </cell>
        </row>
      </sheetData>
      <sheetData sheetId="7287">
        <row r="1">
          <cell r="J1">
            <v>1.7453292519943295E-2</v>
          </cell>
        </row>
      </sheetData>
      <sheetData sheetId="7288">
        <row r="1">
          <cell r="J1">
            <v>1.7453292519943295E-2</v>
          </cell>
        </row>
      </sheetData>
      <sheetData sheetId="7289">
        <row r="1">
          <cell r="J1">
            <v>1.7453292519943295E-2</v>
          </cell>
        </row>
      </sheetData>
      <sheetData sheetId="7290">
        <row r="1">
          <cell r="J1">
            <v>1.7453292519943295E-2</v>
          </cell>
        </row>
      </sheetData>
      <sheetData sheetId="7291">
        <row r="1">
          <cell r="J1">
            <v>1.7453292519943295E-2</v>
          </cell>
        </row>
      </sheetData>
      <sheetData sheetId="7292">
        <row r="1">
          <cell r="J1">
            <v>1.7453292519943295E-2</v>
          </cell>
        </row>
      </sheetData>
      <sheetData sheetId="7293">
        <row r="1">
          <cell r="J1">
            <v>1.7453292519943295E-2</v>
          </cell>
        </row>
      </sheetData>
      <sheetData sheetId="7294">
        <row r="1">
          <cell r="J1">
            <v>1.7453292519943295E-2</v>
          </cell>
        </row>
      </sheetData>
      <sheetData sheetId="7295">
        <row r="1">
          <cell r="J1">
            <v>1.7453292519943295E-2</v>
          </cell>
        </row>
      </sheetData>
      <sheetData sheetId="7296">
        <row r="1">
          <cell r="J1">
            <v>1.7453292519943295E-2</v>
          </cell>
        </row>
      </sheetData>
      <sheetData sheetId="7297">
        <row r="1">
          <cell r="J1">
            <v>1.7453292519943295E-2</v>
          </cell>
        </row>
      </sheetData>
      <sheetData sheetId="7298">
        <row r="1">
          <cell r="J1">
            <v>1.7453292519943295E-2</v>
          </cell>
        </row>
      </sheetData>
      <sheetData sheetId="7299">
        <row r="1">
          <cell r="J1">
            <v>1.7453292519943295E-2</v>
          </cell>
        </row>
      </sheetData>
      <sheetData sheetId="7300">
        <row r="1">
          <cell r="J1">
            <v>1.7453292519943295E-2</v>
          </cell>
        </row>
      </sheetData>
      <sheetData sheetId="7301">
        <row r="1">
          <cell r="J1">
            <v>1.7453292519943295E-2</v>
          </cell>
        </row>
      </sheetData>
      <sheetData sheetId="7302">
        <row r="1">
          <cell r="J1">
            <v>1.7453292519943295E-2</v>
          </cell>
        </row>
      </sheetData>
      <sheetData sheetId="7303">
        <row r="1">
          <cell r="J1">
            <v>1.7453292519943295E-2</v>
          </cell>
        </row>
      </sheetData>
      <sheetData sheetId="7304">
        <row r="1">
          <cell r="J1">
            <v>1.7453292519943295E-2</v>
          </cell>
        </row>
      </sheetData>
      <sheetData sheetId="7305">
        <row r="1">
          <cell r="J1">
            <v>1.7453292519943295E-2</v>
          </cell>
        </row>
      </sheetData>
      <sheetData sheetId="7306">
        <row r="1">
          <cell r="J1">
            <v>1.7453292519943295E-2</v>
          </cell>
        </row>
      </sheetData>
      <sheetData sheetId="7307">
        <row r="1">
          <cell r="J1">
            <v>1.7453292519943295E-2</v>
          </cell>
        </row>
      </sheetData>
      <sheetData sheetId="7308">
        <row r="1">
          <cell r="J1">
            <v>1.7453292519943295E-2</v>
          </cell>
        </row>
      </sheetData>
      <sheetData sheetId="7309">
        <row r="1">
          <cell r="J1">
            <v>1.7453292519943295E-2</v>
          </cell>
        </row>
      </sheetData>
      <sheetData sheetId="7310">
        <row r="1">
          <cell r="J1">
            <v>1.7453292519943295E-2</v>
          </cell>
        </row>
      </sheetData>
      <sheetData sheetId="7311">
        <row r="1">
          <cell r="J1">
            <v>1.7453292519943295E-2</v>
          </cell>
        </row>
      </sheetData>
      <sheetData sheetId="7312">
        <row r="1">
          <cell r="J1">
            <v>1.7453292519943295E-2</v>
          </cell>
        </row>
      </sheetData>
      <sheetData sheetId="7313">
        <row r="1">
          <cell r="J1">
            <v>1.7453292519943295E-2</v>
          </cell>
        </row>
      </sheetData>
      <sheetData sheetId="7314">
        <row r="1">
          <cell r="J1">
            <v>1.7453292519943295E-2</v>
          </cell>
        </row>
      </sheetData>
      <sheetData sheetId="7315">
        <row r="1">
          <cell r="J1">
            <v>1.7453292519943295E-2</v>
          </cell>
        </row>
      </sheetData>
      <sheetData sheetId="7316">
        <row r="1">
          <cell r="J1">
            <v>1.7453292519943295E-2</v>
          </cell>
        </row>
      </sheetData>
      <sheetData sheetId="7317">
        <row r="1">
          <cell r="J1">
            <v>1.7453292519943295E-2</v>
          </cell>
        </row>
      </sheetData>
      <sheetData sheetId="7318">
        <row r="1">
          <cell r="J1">
            <v>1.7453292519943295E-2</v>
          </cell>
        </row>
      </sheetData>
      <sheetData sheetId="7319">
        <row r="1">
          <cell r="J1">
            <v>1.7453292519943295E-2</v>
          </cell>
        </row>
      </sheetData>
      <sheetData sheetId="7320">
        <row r="1">
          <cell r="J1">
            <v>1.7453292519943295E-2</v>
          </cell>
        </row>
      </sheetData>
      <sheetData sheetId="7321">
        <row r="1">
          <cell r="J1">
            <v>1.7453292519943295E-2</v>
          </cell>
        </row>
      </sheetData>
      <sheetData sheetId="7322">
        <row r="1">
          <cell r="J1">
            <v>1.7453292519943295E-2</v>
          </cell>
        </row>
      </sheetData>
      <sheetData sheetId="7323">
        <row r="1">
          <cell r="J1">
            <v>1.7453292519943295E-2</v>
          </cell>
        </row>
      </sheetData>
      <sheetData sheetId="7324">
        <row r="1">
          <cell r="J1">
            <v>1.7453292519943295E-2</v>
          </cell>
        </row>
      </sheetData>
      <sheetData sheetId="7325">
        <row r="1">
          <cell r="J1">
            <v>1.7453292519943295E-2</v>
          </cell>
        </row>
      </sheetData>
      <sheetData sheetId="7326">
        <row r="1">
          <cell r="J1">
            <v>1.7453292519943295E-2</v>
          </cell>
        </row>
      </sheetData>
      <sheetData sheetId="7327">
        <row r="1">
          <cell r="J1">
            <v>1.7453292519943295E-2</v>
          </cell>
        </row>
      </sheetData>
      <sheetData sheetId="7328">
        <row r="1">
          <cell r="J1">
            <v>1.7453292519943295E-2</v>
          </cell>
        </row>
      </sheetData>
      <sheetData sheetId="7329">
        <row r="1">
          <cell r="J1">
            <v>1.7453292519943295E-2</v>
          </cell>
        </row>
      </sheetData>
      <sheetData sheetId="7330">
        <row r="1">
          <cell r="J1">
            <v>1.7453292519943295E-2</v>
          </cell>
        </row>
      </sheetData>
      <sheetData sheetId="7331">
        <row r="1">
          <cell r="J1">
            <v>1.7453292519943295E-2</v>
          </cell>
        </row>
      </sheetData>
      <sheetData sheetId="7332">
        <row r="1">
          <cell r="J1">
            <v>1.7453292519943295E-2</v>
          </cell>
        </row>
      </sheetData>
      <sheetData sheetId="7333">
        <row r="1">
          <cell r="J1">
            <v>1.7453292519943295E-2</v>
          </cell>
        </row>
      </sheetData>
      <sheetData sheetId="7334">
        <row r="1">
          <cell r="J1">
            <v>1.7453292519943295E-2</v>
          </cell>
        </row>
      </sheetData>
      <sheetData sheetId="7335">
        <row r="1">
          <cell r="J1">
            <v>1.7453292519943295E-2</v>
          </cell>
        </row>
      </sheetData>
      <sheetData sheetId="7336">
        <row r="1">
          <cell r="J1">
            <v>1.7453292519943295E-2</v>
          </cell>
        </row>
      </sheetData>
      <sheetData sheetId="7337">
        <row r="1">
          <cell r="J1">
            <v>1.7453292519943295E-2</v>
          </cell>
        </row>
      </sheetData>
      <sheetData sheetId="7338">
        <row r="1">
          <cell r="J1">
            <v>1.7453292519943295E-2</v>
          </cell>
        </row>
      </sheetData>
      <sheetData sheetId="7339">
        <row r="1">
          <cell r="J1">
            <v>1.7453292519943295E-2</v>
          </cell>
        </row>
      </sheetData>
      <sheetData sheetId="7340">
        <row r="1">
          <cell r="J1">
            <v>1.7453292519943295E-2</v>
          </cell>
        </row>
      </sheetData>
      <sheetData sheetId="7341">
        <row r="1">
          <cell r="J1">
            <v>1.7453292519943295E-2</v>
          </cell>
        </row>
      </sheetData>
      <sheetData sheetId="7342">
        <row r="1">
          <cell r="J1">
            <v>1.7453292519943295E-2</v>
          </cell>
        </row>
      </sheetData>
      <sheetData sheetId="7343">
        <row r="1">
          <cell r="J1">
            <v>1.7453292519943295E-2</v>
          </cell>
        </row>
      </sheetData>
      <sheetData sheetId="7344">
        <row r="1">
          <cell r="J1">
            <v>1.7453292519943295E-2</v>
          </cell>
        </row>
      </sheetData>
      <sheetData sheetId="7345">
        <row r="1">
          <cell r="J1">
            <v>1.7453292519943295E-2</v>
          </cell>
        </row>
      </sheetData>
      <sheetData sheetId="7346">
        <row r="1">
          <cell r="J1">
            <v>1.7453292519943295E-2</v>
          </cell>
        </row>
      </sheetData>
      <sheetData sheetId="7347">
        <row r="1">
          <cell r="J1">
            <v>1.7453292519943295E-2</v>
          </cell>
        </row>
      </sheetData>
      <sheetData sheetId="7348">
        <row r="1">
          <cell r="J1">
            <v>1.7453292519943295E-2</v>
          </cell>
        </row>
      </sheetData>
      <sheetData sheetId="7349">
        <row r="1">
          <cell r="J1">
            <v>1.7453292519943295E-2</v>
          </cell>
        </row>
      </sheetData>
      <sheetData sheetId="7350">
        <row r="1">
          <cell r="J1">
            <v>1.7453292519943295E-2</v>
          </cell>
        </row>
      </sheetData>
      <sheetData sheetId="7351">
        <row r="1">
          <cell r="J1">
            <v>1.7453292519943295E-2</v>
          </cell>
        </row>
      </sheetData>
      <sheetData sheetId="7352">
        <row r="1">
          <cell r="J1">
            <v>1.7453292519943295E-2</v>
          </cell>
        </row>
      </sheetData>
      <sheetData sheetId="7353">
        <row r="1">
          <cell r="J1">
            <v>1.7453292519943295E-2</v>
          </cell>
        </row>
      </sheetData>
      <sheetData sheetId="7354">
        <row r="1">
          <cell r="J1">
            <v>1.7453292519943295E-2</v>
          </cell>
        </row>
      </sheetData>
      <sheetData sheetId="7355">
        <row r="1">
          <cell r="J1">
            <v>1.7453292519943295E-2</v>
          </cell>
        </row>
      </sheetData>
      <sheetData sheetId="7356">
        <row r="1">
          <cell r="J1">
            <v>1.7453292519943295E-2</v>
          </cell>
        </row>
      </sheetData>
      <sheetData sheetId="7357">
        <row r="1">
          <cell r="J1">
            <v>1.7453292519943295E-2</v>
          </cell>
        </row>
      </sheetData>
      <sheetData sheetId="7358">
        <row r="1">
          <cell r="J1">
            <v>1.7453292519943295E-2</v>
          </cell>
        </row>
      </sheetData>
      <sheetData sheetId="7359">
        <row r="1">
          <cell r="J1">
            <v>1.7453292519943295E-2</v>
          </cell>
        </row>
      </sheetData>
      <sheetData sheetId="7360">
        <row r="1">
          <cell r="J1">
            <v>1.7453292519943295E-2</v>
          </cell>
        </row>
      </sheetData>
      <sheetData sheetId="7361">
        <row r="1">
          <cell r="J1">
            <v>1.7453292519943295E-2</v>
          </cell>
        </row>
      </sheetData>
      <sheetData sheetId="7362">
        <row r="1">
          <cell r="J1">
            <v>1.7453292519943295E-2</v>
          </cell>
        </row>
      </sheetData>
      <sheetData sheetId="7363">
        <row r="1">
          <cell r="J1">
            <v>1.7453292519943295E-2</v>
          </cell>
        </row>
      </sheetData>
      <sheetData sheetId="7364">
        <row r="1">
          <cell r="J1">
            <v>1.7453292519943295E-2</v>
          </cell>
        </row>
      </sheetData>
      <sheetData sheetId="7365">
        <row r="1">
          <cell r="J1">
            <v>1.7453292519943295E-2</v>
          </cell>
        </row>
      </sheetData>
      <sheetData sheetId="7366">
        <row r="1">
          <cell r="J1">
            <v>1.7453292519943295E-2</v>
          </cell>
        </row>
      </sheetData>
      <sheetData sheetId="7367">
        <row r="1">
          <cell r="J1">
            <v>1.7453292519943295E-2</v>
          </cell>
        </row>
      </sheetData>
      <sheetData sheetId="7368">
        <row r="1">
          <cell r="J1">
            <v>1.7453292519943295E-2</v>
          </cell>
        </row>
      </sheetData>
      <sheetData sheetId="7369">
        <row r="1">
          <cell r="J1">
            <v>1.7453292519943295E-2</v>
          </cell>
        </row>
      </sheetData>
      <sheetData sheetId="7370">
        <row r="1">
          <cell r="J1">
            <v>1.7453292519943295E-2</v>
          </cell>
        </row>
      </sheetData>
      <sheetData sheetId="7371">
        <row r="1">
          <cell r="J1">
            <v>1.7453292519943295E-2</v>
          </cell>
        </row>
      </sheetData>
      <sheetData sheetId="7372">
        <row r="1">
          <cell r="J1">
            <v>1.7453292519943295E-2</v>
          </cell>
        </row>
      </sheetData>
      <sheetData sheetId="7373">
        <row r="1">
          <cell r="J1">
            <v>1.7453292519943295E-2</v>
          </cell>
        </row>
      </sheetData>
      <sheetData sheetId="7374">
        <row r="1">
          <cell r="J1">
            <v>1.7453292519943295E-2</v>
          </cell>
        </row>
      </sheetData>
      <sheetData sheetId="7375">
        <row r="1">
          <cell r="J1">
            <v>1.7453292519943295E-2</v>
          </cell>
        </row>
      </sheetData>
      <sheetData sheetId="7376">
        <row r="1">
          <cell r="J1">
            <v>1.7453292519943295E-2</v>
          </cell>
        </row>
      </sheetData>
      <sheetData sheetId="7377">
        <row r="1">
          <cell r="J1">
            <v>1.7453292519943295E-2</v>
          </cell>
        </row>
      </sheetData>
      <sheetData sheetId="7378">
        <row r="1">
          <cell r="J1">
            <v>1.7453292519943295E-2</v>
          </cell>
        </row>
      </sheetData>
      <sheetData sheetId="7379">
        <row r="1">
          <cell r="J1">
            <v>1.7453292519943295E-2</v>
          </cell>
        </row>
      </sheetData>
      <sheetData sheetId="7380">
        <row r="1">
          <cell r="J1">
            <v>1.7453292519943295E-2</v>
          </cell>
        </row>
      </sheetData>
      <sheetData sheetId="7381">
        <row r="1">
          <cell r="J1">
            <v>1.7453292519943295E-2</v>
          </cell>
        </row>
      </sheetData>
      <sheetData sheetId="7382">
        <row r="1">
          <cell r="J1">
            <v>1.7453292519943295E-2</v>
          </cell>
        </row>
      </sheetData>
      <sheetData sheetId="7383">
        <row r="1">
          <cell r="J1">
            <v>1.7453292519943295E-2</v>
          </cell>
        </row>
      </sheetData>
      <sheetData sheetId="7384">
        <row r="1">
          <cell r="J1">
            <v>1.7453292519943295E-2</v>
          </cell>
        </row>
      </sheetData>
      <sheetData sheetId="7385">
        <row r="1">
          <cell r="J1">
            <v>1.7453292519943295E-2</v>
          </cell>
        </row>
      </sheetData>
      <sheetData sheetId="7386">
        <row r="1">
          <cell r="J1">
            <v>1.7453292519943295E-2</v>
          </cell>
        </row>
      </sheetData>
      <sheetData sheetId="7387">
        <row r="1">
          <cell r="J1">
            <v>1.7453292519943295E-2</v>
          </cell>
        </row>
      </sheetData>
      <sheetData sheetId="7388">
        <row r="1">
          <cell r="J1">
            <v>1.7453292519943295E-2</v>
          </cell>
        </row>
      </sheetData>
      <sheetData sheetId="7389">
        <row r="1">
          <cell r="J1">
            <v>1.7453292519943295E-2</v>
          </cell>
        </row>
      </sheetData>
      <sheetData sheetId="7390">
        <row r="1">
          <cell r="J1">
            <v>1.7453292519943295E-2</v>
          </cell>
        </row>
      </sheetData>
      <sheetData sheetId="7391">
        <row r="1">
          <cell r="J1">
            <v>1.7453292519943295E-2</v>
          </cell>
        </row>
      </sheetData>
      <sheetData sheetId="7392">
        <row r="1">
          <cell r="J1">
            <v>1.7453292519943295E-2</v>
          </cell>
        </row>
      </sheetData>
      <sheetData sheetId="7393">
        <row r="1">
          <cell r="J1">
            <v>1.7453292519943295E-2</v>
          </cell>
        </row>
      </sheetData>
      <sheetData sheetId="7394">
        <row r="1">
          <cell r="J1">
            <v>1.7453292519943295E-2</v>
          </cell>
        </row>
      </sheetData>
      <sheetData sheetId="7395">
        <row r="1">
          <cell r="J1">
            <v>1.7453292519943295E-2</v>
          </cell>
        </row>
      </sheetData>
      <sheetData sheetId="7396">
        <row r="1">
          <cell r="J1">
            <v>1.7453292519943295E-2</v>
          </cell>
        </row>
      </sheetData>
      <sheetData sheetId="7397">
        <row r="1">
          <cell r="J1">
            <v>1.7453292519943295E-2</v>
          </cell>
        </row>
      </sheetData>
      <sheetData sheetId="7398">
        <row r="1">
          <cell r="J1">
            <v>1.7453292519943295E-2</v>
          </cell>
        </row>
      </sheetData>
      <sheetData sheetId="7399">
        <row r="1">
          <cell r="J1">
            <v>1.7453292519943295E-2</v>
          </cell>
        </row>
      </sheetData>
      <sheetData sheetId="7400">
        <row r="1">
          <cell r="J1">
            <v>1.7453292519943295E-2</v>
          </cell>
        </row>
      </sheetData>
      <sheetData sheetId="7401">
        <row r="1">
          <cell r="J1">
            <v>1.7453292519943295E-2</v>
          </cell>
        </row>
      </sheetData>
      <sheetData sheetId="7402">
        <row r="1">
          <cell r="J1">
            <v>1.7453292519943295E-2</v>
          </cell>
        </row>
      </sheetData>
      <sheetData sheetId="7403">
        <row r="1">
          <cell r="J1">
            <v>1.7453292519943295E-2</v>
          </cell>
        </row>
      </sheetData>
      <sheetData sheetId="7404">
        <row r="1">
          <cell r="J1">
            <v>1.7453292519943295E-2</v>
          </cell>
        </row>
      </sheetData>
      <sheetData sheetId="7405">
        <row r="1">
          <cell r="J1">
            <v>1.7453292519943295E-2</v>
          </cell>
        </row>
      </sheetData>
      <sheetData sheetId="7406">
        <row r="1">
          <cell r="J1">
            <v>1.7453292519943295E-2</v>
          </cell>
        </row>
      </sheetData>
      <sheetData sheetId="7407">
        <row r="1">
          <cell r="J1">
            <v>1.7453292519943295E-2</v>
          </cell>
        </row>
      </sheetData>
      <sheetData sheetId="7408">
        <row r="1">
          <cell r="J1">
            <v>1.7453292519943295E-2</v>
          </cell>
        </row>
      </sheetData>
      <sheetData sheetId="7409">
        <row r="1">
          <cell r="J1">
            <v>1.7453292519943295E-2</v>
          </cell>
        </row>
      </sheetData>
      <sheetData sheetId="7410">
        <row r="1">
          <cell r="J1">
            <v>1.7453292519943295E-2</v>
          </cell>
        </row>
      </sheetData>
      <sheetData sheetId="7411">
        <row r="1">
          <cell r="J1">
            <v>1.7453292519943295E-2</v>
          </cell>
        </row>
      </sheetData>
      <sheetData sheetId="7412">
        <row r="1">
          <cell r="J1">
            <v>1.7453292519943295E-2</v>
          </cell>
        </row>
      </sheetData>
      <sheetData sheetId="7413">
        <row r="1">
          <cell r="J1">
            <v>1.7453292519943295E-2</v>
          </cell>
        </row>
      </sheetData>
      <sheetData sheetId="7414">
        <row r="1">
          <cell r="J1">
            <v>1.7453292519943295E-2</v>
          </cell>
        </row>
      </sheetData>
      <sheetData sheetId="7415">
        <row r="1">
          <cell r="J1">
            <v>1.7453292519943295E-2</v>
          </cell>
        </row>
      </sheetData>
      <sheetData sheetId="7416">
        <row r="1">
          <cell r="J1">
            <v>1.7453292519943295E-2</v>
          </cell>
        </row>
      </sheetData>
      <sheetData sheetId="7417">
        <row r="1">
          <cell r="J1">
            <v>1.7453292519943295E-2</v>
          </cell>
        </row>
      </sheetData>
      <sheetData sheetId="7418">
        <row r="1">
          <cell r="J1">
            <v>1.7453292519943295E-2</v>
          </cell>
        </row>
      </sheetData>
      <sheetData sheetId="7419">
        <row r="1">
          <cell r="J1">
            <v>1.7453292519943295E-2</v>
          </cell>
        </row>
      </sheetData>
      <sheetData sheetId="7420">
        <row r="1">
          <cell r="J1">
            <v>1.7453292519943295E-2</v>
          </cell>
        </row>
      </sheetData>
      <sheetData sheetId="7421">
        <row r="1">
          <cell r="J1">
            <v>1.7453292519943295E-2</v>
          </cell>
        </row>
      </sheetData>
      <sheetData sheetId="7422">
        <row r="1">
          <cell r="J1">
            <v>1.7453292519943295E-2</v>
          </cell>
        </row>
      </sheetData>
      <sheetData sheetId="7423">
        <row r="1">
          <cell r="J1">
            <v>1.7453292519943295E-2</v>
          </cell>
        </row>
      </sheetData>
      <sheetData sheetId="7424">
        <row r="1">
          <cell r="J1">
            <v>1.7453292519943295E-2</v>
          </cell>
        </row>
      </sheetData>
      <sheetData sheetId="7425">
        <row r="1">
          <cell r="J1">
            <v>1.7453292519943295E-2</v>
          </cell>
        </row>
      </sheetData>
      <sheetData sheetId="7426">
        <row r="1">
          <cell r="J1">
            <v>1.7453292519943295E-2</v>
          </cell>
        </row>
      </sheetData>
      <sheetData sheetId="7427">
        <row r="1">
          <cell r="J1">
            <v>1.7453292519943295E-2</v>
          </cell>
        </row>
      </sheetData>
      <sheetData sheetId="7428">
        <row r="1">
          <cell r="J1">
            <v>1.7453292519943295E-2</v>
          </cell>
        </row>
      </sheetData>
      <sheetData sheetId="7429">
        <row r="1">
          <cell r="J1">
            <v>1.7453292519943295E-2</v>
          </cell>
        </row>
      </sheetData>
      <sheetData sheetId="7430">
        <row r="1">
          <cell r="J1">
            <v>1.7453292519943295E-2</v>
          </cell>
        </row>
      </sheetData>
      <sheetData sheetId="7431">
        <row r="1">
          <cell r="J1">
            <v>1.7453292519943295E-2</v>
          </cell>
        </row>
      </sheetData>
      <sheetData sheetId="7432">
        <row r="1">
          <cell r="J1">
            <v>1.7453292519943295E-2</v>
          </cell>
        </row>
      </sheetData>
      <sheetData sheetId="7433">
        <row r="1">
          <cell r="J1">
            <v>1.7453292519943295E-2</v>
          </cell>
        </row>
      </sheetData>
      <sheetData sheetId="7434">
        <row r="1">
          <cell r="J1">
            <v>1.7453292519943295E-2</v>
          </cell>
        </row>
      </sheetData>
      <sheetData sheetId="7435">
        <row r="1">
          <cell r="J1">
            <v>1.7453292519943295E-2</v>
          </cell>
        </row>
      </sheetData>
      <sheetData sheetId="7436">
        <row r="1">
          <cell r="J1">
            <v>1.7453292519943295E-2</v>
          </cell>
        </row>
      </sheetData>
      <sheetData sheetId="7437">
        <row r="1">
          <cell r="J1">
            <v>1.7453292519943295E-2</v>
          </cell>
        </row>
      </sheetData>
      <sheetData sheetId="7438">
        <row r="1">
          <cell r="J1">
            <v>1.7453292519943295E-2</v>
          </cell>
        </row>
      </sheetData>
      <sheetData sheetId="7439">
        <row r="1">
          <cell r="J1">
            <v>1.7453292519943295E-2</v>
          </cell>
        </row>
      </sheetData>
      <sheetData sheetId="7440">
        <row r="1">
          <cell r="J1">
            <v>1.7453292519943295E-2</v>
          </cell>
        </row>
      </sheetData>
      <sheetData sheetId="7441">
        <row r="1">
          <cell r="J1">
            <v>1.7453292519943295E-2</v>
          </cell>
        </row>
      </sheetData>
      <sheetData sheetId="7442">
        <row r="1">
          <cell r="J1">
            <v>1.7453292519943295E-2</v>
          </cell>
        </row>
      </sheetData>
      <sheetData sheetId="7443">
        <row r="1">
          <cell r="J1">
            <v>1.7453292519943295E-2</v>
          </cell>
        </row>
      </sheetData>
      <sheetData sheetId="7444">
        <row r="1">
          <cell r="J1">
            <v>1.7453292519943295E-2</v>
          </cell>
        </row>
      </sheetData>
      <sheetData sheetId="7445">
        <row r="1">
          <cell r="J1">
            <v>1.7453292519943295E-2</v>
          </cell>
        </row>
      </sheetData>
      <sheetData sheetId="7446">
        <row r="1">
          <cell r="J1">
            <v>1.7453292519943295E-2</v>
          </cell>
        </row>
      </sheetData>
      <sheetData sheetId="7447">
        <row r="1">
          <cell r="J1">
            <v>1.7453292519943295E-2</v>
          </cell>
        </row>
      </sheetData>
      <sheetData sheetId="7448">
        <row r="1">
          <cell r="J1">
            <v>1.7453292519943295E-2</v>
          </cell>
        </row>
      </sheetData>
      <sheetData sheetId="7449">
        <row r="1">
          <cell r="J1">
            <v>1.7453292519943295E-2</v>
          </cell>
        </row>
      </sheetData>
      <sheetData sheetId="7450">
        <row r="1">
          <cell r="J1">
            <v>1.7453292519943295E-2</v>
          </cell>
        </row>
      </sheetData>
      <sheetData sheetId="7451">
        <row r="1">
          <cell r="J1">
            <v>1.7453292519943295E-2</v>
          </cell>
        </row>
      </sheetData>
      <sheetData sheetId="7452">
        <row r="1">
          <cell r="J1">
            <v>1.7453292519943295E-2</v>
          </cell>
        </row>
      </sheetData>
      <sheetData sheetId="7453">
        <row r="1">
          <cell r="J1">
            <v>1.7453292519943295E-2</v>
          </cell>
        </row>
      </sheetData>
      <sheetData sheetId="7454">
        <row r="1">
          <cell r="J1">
            <v>1.7453292519943295E-2</v>
          </cell>
        </row>
      </sheetData>
      <sheetData sheetId="7455">
        <row r="1">
          <cell r="J1">
            <v>1.7453292519943295E-2</v>
          </cell>
        </row>
      </sheetData>
      <sheetData sheetId="7456">
        <row r="1">
          <cell r="J1">
            <v>1.7453292519943295E-2</v>
          </cell>
        </row>
      </sheetData>
      <sheetData sheetId="7457">
        <row r="1">
          <cell r="J1">
            <v>1.7453292519943295E-2</v>
          </cell>
        </row>
      </sheetData>
      <sheetData sheetId="7458">
        <row r="1">
          <cell r="J1">
            <v>1.7453292519943295E-2</v>
          </cell>
        </row>
      </sheetData>
      <sheetData sheetId="7459">
        <row r="1">
          <cell r="J1">
            <v>1.7453292519943295E-2</v>
          </cell>
        </row>
      </sheetData>
      <sheetData sheetId="7460">
        <row r="1">
          <cell r="J1">
            <v>1.7453292519943295E-2</v>
          </cell>
        </row>
      </sheetData>
      <sheetData sheetId="7461">
        <row r="1">
          <cell r="J1">
            <v>1.7453292519943295E-2</v>
          </cell>
        </row>
      </sheetData>
      <sheetData sheetId="7462">
        <row r="1">
          <cell r="J1">
            <v>1.7453292519943295E-2</v>
          </cell>
        </row>
      </sheetData>
      <sheetData sheetId="7463">
        <row r="1">
          <cell r="J1">
            <v>1.7453292519943295E-2</v>
          </cell>
        </row>
      </sheetData>
      <sheetData sheetId="7464">
        <row r="1">
          <cell r="J1">
            <v>1.7453292519943295E-2</v>
          </cell>
        </row>
      </sheetData>
      <sheetData sheetId="7465">
        <row r="1">
          <cell r="J1">
            <v>1.7453292519943295E-2</v>
          </cell>
        </row>
      </sheetData>
      <sheetData sheetId="7466">
        <row r="1">
          <cell r="J1">
            <v>1.7453292519943295E-2</v>
          </cell>
        </row>
      </sheetData>
      <sheetData sheetId="7467">
        <row r="1">
          <cell r="J1">
            <v>1.7453292519943295E-2</v>
          </cell>
        </row>
      </sheetData>
      <sheetData sheetId="7468">
        <row r="1">
          <cell r="J1">
            <v>1.7453292519943295E-2</v>
          </cell>
        </row>
      </sheetData>
      <sheetData sheetId="7469">
        <row r="1">
          <cell r="J1">
            <v>1.7453292519943295E-2</v>
          </cell>
        </row>
      </sheetData>
      <sheetData sheetId="7470">
        <row r="1">
          <cell r="J1">
            <v>1.7453292519943295E-2</v>
          </cell>
        </row>
      </sheetData>
      <sheetData sheetId="7471">
        <row r="1">
          <cell r="J1">
            <v>1.7453292519943295E-2</v>
          </cell>
        </row>
      </sheetData>
      <sheetData sheetId="7472">
        <row r="1">
          <cell r="J1">
            <v>1.7453292519943295E-2</v>
          </cell>
        </row>
      </sheetData>
      <sheetData sheetId="7473">
        <row r="1">
          <cell r="J1">
            <v>1.7453292519943295E-2</v>
          </cell>
        </row>
      </sheetData>
      <sheetData sheetId="7474">
        <row r="1">
          <cell r="J1">
            <v>1.7453292519943295E-2</v>
          </cell>
        </row>
      </sheetData>
      <sheetData sheetId="7475">
        <row r="1">
          <cell r="J1">
            <v>1.7453292519943295E-2</v>
          </cell>
        </row>
      </sheetData>
      <sheetData sheetId="7476">
        <row r="1">
          <cell r="J1">
            <v>1.7453292519943295E-2</v>
          </cell>
        </row>
      </sheetData>
      <sheetData sheetId="7477">
        <row r="1">
          <cell r="J1">
            <v>1.7453292519943295E-2</v>
          </cell>
        </row>
      </sheetData>
      <sheetData sheetId="7478">
        <row r="1">
          <cell r="J1">
            <v>1.7453292519943295E-2</v>
          </cell>
        </row>
      </sheetData>
      <sheetData sheetId="7479">
        <row r="1">
          <cell r="J1">
            <v>1.7453292519943295E-2</v>
          </cell>
        </row>
      </sheetData>
      <sheetData sheetId="7480">
        <row r="1">
          <cell r="J1">
            <v>1.7453292519943295E-2</v>
          </cell>
        </row>
      </sheetData>
      <sheetData sheetId="7481">
        <row r="1">
          <cell r="J1">
            <v>1.7453292519943295E-2</v>
          </cell>
        </row>
      </sheetData>
      <sheetData sheetId="7482">
        <row r="1">
          <cell r="J1">
            <v>1.7453292519943295E-2</v>
          </cell>
        </row>
      </sheetData>
      <sheetData sheetId="7483">
        <row r="1">
          <cell r="J1">
            <v>1.7453292519943295E-2</v>
          </cell>
        </row>
      </sheetData>
      <sheetData sheetId="7484">
        <row r="1">
          <cell r="J1">
            <v>1.7453292519943295E-2</v>
          </cell>
        </row>
      </sheetData>
      <sheetData sheetId="7485">
        <row r="1">
          <cell r="J1">
            <v>1.7453292519943295E-2</v>
          </cell>
        </row>
      </sheetData>
      <sheetData sheetId="7486">
        <row r="1">
          <cell r="J1">
            <v>1.7453292519943295E-2</v>
          </cell>
        </row>
      </sheetData>
      <sheetData sheetId="7487">
        <row r="1">
          <cell r="J1">
            <v>1.7453292519943295E-2</v>
          </cell>
        </row>
      </sheetData>
      <sheetData sheetId="7488">
        <row r="1">
          <cell r="J1">
            <v>1.7453292519943295E-2</v>
          </cell>
        </row>
      </sheetData>
      <sheetData sheetId="7489">
        <row r="1">
          <cell r="J1">
            <v>1.7453292519943295E-2</v>
          </cell>
        </row>
      </sheetData>
      <sheetData sheetId="7490">
        <row r="1">
          <cell r="J1">
            <v>1.7453292519943295E-2</v>
          </cell>
        </row>
      </sheetData>
      <sheetData sheetId="7491">
        <row r="1">
          <cell r="J1">
            <v>1.7453292519943295E-2</v>
          </cell>
        </row>
      </sheetData>
      <sheetData sheetId="7492">
        <row r="1">
          <cell r="J1">
            <v>1.7453292519943295E-2</v>
          </cell>
        </row>
      </sheetData>
      <sheetData sheetId="7493">
        <row r="1">
          <cell r="J1">
            <v>1.7453292519943295E-2</v>
          </cell>
        </row>
      </sheetData>
      <sheetData sheetId="7494">
        <row r="1">
          <cell r="J1">
            <v>1.7453292519943295E-2</v>
          </cell>
        </row>
      </sheetData>
      <sheetData sheetId="7495">
        <row r="1">
          <cell r="J1">
            <v>1.7453292519943295E-2</v>
          </cell>
        </row>
      </sheetData>
      <sheetData sheetId="7496">
        <row r="1">
          <cell r="J1">
            <v>1.7453292519943295E-2</v>
          </cell>
        </row>
      </sheetData>
      <sheetData sheetId="7497">
        <row r="1">
          <cell r="J1">
            <v>1.7453292519943295E-2</v>
          </cell>
        </row>
      </sheetData>
      <sheetData sheetId="7498">
        <row r="1">
          <cell r="J1">
            <v>1.7453292519943295E-2</v>
          </cell>
        </row>
      </sheetData>
      <sheetData sheetId="7499">
        <row r="1">
          <cell r="J1">
            <v>1.7453292519943295E-2</v>
          </cell>
        </row>
      </sheetData>
      <sheetData sheetId="7500">
        <row r="1">
          <cell r="J1">
            <v>1.7453292519943295E-2</v>
          </cell>
        </row>
      </sheetData>
      <sheetData sheetId="7501">
        <row r="1">
          <cell r="J1">
            <v>1.7453292519943295E-2</v>
          </cell>
        </row>
      </sheetData>
      <sheetData sheetId="7502">
        <row r="1">
          <cell r="J1">
            <v>1.7453292519943295E-2</v>
          </cell>
        </row>
      </sheetData>
      <sheetData sheetId="7503">
        <row r="1">
          <cell r="J1">
            <v>1.7453292519943295E-2</v>
          </cell>
        </row>
      </sheetData>
      <sheetData sheetId="7504">
        <row r="1">
          <cell r="J1">
            <v>1.7453292519943295E-2</v>
          </cell>
        </row>
      </sheetData>
      <sheetData sheetId="7505">
        <row r="1">
          <cell r="J1">
            <v>1.7453292519943295E-2</v>
          </cell>
        </row>
      </sheetData>
      <sheetData sheetId="7506">
        <row r="1">
          <cell r="J1">
            <v>1.7453292519943295E-2</v>
          </cell>
        </row>
      </sheetData>
      <sheetData sheetId="7507">
        <row r="1">
          <cell r="J1">
            <v>1.7453292519943295E-2</v>
          </cell>
        </row>
      </sheetData>
      <sheetData sheetId="7508">
        <row r="1">
          <cell r="J1">
            <v>1.7453292519943295E-2</v>
          </cell>
        </row>
      </sheetData>
      <sheetData sheetId="7509">
        <row r="1">
          <cell r="J1">
            <v>1.7453292519943295E-2</v>
          </cell>
        </row>
      </sheetData>
      <sheetData sheetId="7510">
        <row r="1">
          <cell r="J1">
            <v>1.7453292519943295E-2</v>
          </cell>
        </row>
      </sheetData>
      <sheetData sheetId="7511">
        <row r="1">
          <cell r="J1">
            <v>1.7453292519943295E-2</v>
          </cell>
        </row>
      </sheetData>
      <sheetData sheetId="7512">
        <row r="1">
          <cell r="J1">
            <v>1.7453292519943295E-2</v>
          </cell>
        </row>
      </sheetData>
      <sheetData sheetId="7513">
        <row r="1">
          <cell r="J1">
            <v>1.7453292519943295E-2</v>
          </cell>
        </row>
      </sheetData>
      <sheetData sheetId="7514">
        <row r="1">
          <cell r="J1">
            <v>1.7453292519943295E-2</v>
          </cell>
        </row>
      </sheetData>
      <sheetData sheetId="7515">
        <row r="1">
          <cell r="J1">
            <v>1.7453292519943295E-2</v>
          </cell>
        </row>
      </sheetData>
      <sheetData sheetId="7516">
        <row r="1">
          <cell r="J1">
            <v>1.7453292519943295E-2</v>
          </cell>
        </row>
      </sheetData>
      <sheetData sheetId="7517">
        <row r="1">
          <cell r="J1">
            <v>1.7453292519943295E-2</v>
          </cell>
        </row>
      </sheetData>
      <sheetData sheetId="7518">
        <row r="1">
          <cell r="J1">
            <v>1.7453292519943295E-2</v>
          </cell>
        </row>
      </sheetData>
      <sheetData sheetId="7519">
        <row r="1">
          <cell r="J1">
            <v>1.7453292519943295E-2</v>
          </cell>
        </row>
      </sheetData>
      <sheetData sheetId="7520">
        <row r="1">
          <cell r="J1">
            <v>1.7453292519943295E-2</v>
          </cell>
        </row>
      </sheetData>
      <sheetData sheetId="7521">
        <row r="1">
          <cell r="J1">
            <v>1.7453292519943295E-2</v>
          </cell>
        </row>
      </sheetData>
      <sheetData sheetId="7522">
        <row r="1">
          <cell r="J1">
            <v>1.7453292519943295E-2</v>
          </cell>
        </row>
      </sheetData>
      <sheetData sheetId="7523">
        <row r="1">
          <cell r="J1">
            <v>1.7453292519943295E-2</v>
          </cell>
        </row>
      </sheetData>
      <sheetData sheetId="7524">
        <row r="1">
          <cell r="J1">
            <v>1.7453292519943295E-2</v>
          </cell>
        </row>
      </sheetData>
      <sheetData sheetId="7525">
        <row r="1">
          <cell r="J1">
            <v>1.7453292519943295E-2</v>
          </cell>
        </row>
      </sheetData>
      <sheetData sheetId="7526">
        <row r="1">
          <cell r="J1">
            <v>1.7453292519943295E-2</v>
          </cell>
        </row>
      </sheetData>
      <sheetData sheetId="7527">
        <row r="1">
          <cell r="J1">
            <v>1.7453292519943295E-2</v>
          </cell>
        </row>
      </sheetData>
      <sheetData sheetId="7528">
        <row r="1">
          <cell r="J1">
            <v>1.7453292519943295E-2</v>
          </cell>
        </row>
      </sheetData>
      <sheetData sheetId="7529">
        <row r="1">
          <cell r="J1">
            <v>1.7453292519943295E-2</v>
          </cell>
        </row>
      </sheetData>
      <sheetData sheetId="7530">
        <row r="1">
          <cell r="J1">
            <v>1.7453292519943295E-2</v>
          </cell>
        </row>
      </sheetData>
      <sheetData sheetId="7531">
        <row r="1">
          <cell r="J1">
            <v>1.7453292519943295E-2</v>
          </cell>
        </row>
      </sheetData>
      <sheetData sheetId="7532">
        <row r="1">
          <cell r="J1">
            <v>1.7453292519943295E-2</v>
          </cell>
        </row>
      </sheetData>
      <sheetData sheetId="7533">
        <row r="1">
          <cell r="J1">
            <v>1.7453292519943295E-2</v>
          </cell>
        </row>
      </sheetData>
      <sheetData sheetId="7534">
        <row r="1">
          <cell r="J1">
            <v>1.7453292519943295E-2</v>
          </cell>
        </row>
      </sheetData>
      <sheetData sheetId="7535">
        <row r="1">
          <cell r="J1">
            <v>1.7453292519943295E-2</v>
          </cell>
        </row>
      </sheetData>
      <sheetData sheetId="7536">
        <row r="1">
          <cell r="J1">
            <v>1.7453292519943295E-2</v>
          </cell>
        </row>
      </sheetData>
      <sheetData sheetId="7537">
        <row r="1">
          <cell r="J1">
            <v>1.7453292519943295E-2</v>
          </cell>
        </row>
      </sheetData>
      <sheetData sheetId="7538">
        <row r="1">
          <cell r="J1">
            <v>1.7453292519943295E-2</v>
          </cell>
        </row>
      </sheetData>
      <sheetData sheetId="7539">
        <row r="1">
          <cell r="J1">
            <v>1.7453292519943295E-2</v>
          </cell>
        </row>
      </sheetData>
      <sheetData sheetId="7540">
        <row r="1">
          <cell r="J1">
            <v>1.7453292519943295E-2</v>
          </cell>
        </row>
      </sheetData>
      <sheetData sheetId="7541">
        <row r="1">
          <cell r="J1">
            <v>1.7453292519943295E-2</v>
          </cell>
        </row>
      </sheetData>
      <sheetData sheetId="7542">
        <row r="1">
          <cell r="J1">
            <v>1.7453292519943295E-2</v>
          </cell>
        </row>
      </sheetData>
      <sheetData sheetId="7543">
        <row r="1">
          <cell r="J1">
            <v>1.7453292519943295E-2</v>
          </cell>
        </row>
      </sheetData>
      <sheetData sheetId="7544">
        <row r="1">
          <cell r="J1">
            <v>1.7453292519943295E-2</v>
          </cell>
        </row>
      </sheetData>
      <sheetData sheetId="7545">
        <row r="1">
          <cell r="J1">
            <v>1.7453292519943295E-2</v>
          </cell>
        </row>
      </sheetData>
      <sheetData sheetId="7546">
        <row r="1">
          <cell r="J1">
            <v>1.7453292519943295E-2</v>
          </cell>
        </row>
      </sheetData>
      <sheetData sheetId="7547">
        <row r="1">
          <cell r="J1">
            <v>1.7453292519943295E-2</v>
          </cell>
        </row>
      </sheetData>
      <sheetData sheetId="7548">
        <row r="1">
          <cell r="J1">
            <v>1.7453292519943295E-2</v>
          </cell>
        </row>
      </sheetData>
      <sheetData sheetId="7549">
        <row r="1">
          <cell r="J1">
            <v>1.7453292519943295E-2</v>
          </cell>
        </row>
      </sheetData>
      <sheetData sheetId="7550">
        <row r="1">
          <cell r="J1">
            <v>1.7453292519943295E-2</v>
          </cell>
        </row>
      </sheetData>
      <sheetData sheetId="7551">
        <row r="1">
          <cell r="J1">
            <v>1.7453292519943295E-2</v>
          </cell>
        </row>
      </sheetData>
      <sheetData sheetId="7552">
        <row r="1">
          <cell r="J1">
            <v>1.7453292519943295E-2</v>
          </cell>
        </row>
      </sheetData>
      <sheetData sheetId="7553">
        <row r="1">
          <cell r="J1">
            <v>1.7453292519943295E-2</v>
          </cell>
        </row>
      </sheetData>
      <sheetData sheetId="7554">
        <row r="1">
          <cell r="J1">
            <v>1.7453292519943295E-2</v>
          </cell>
        </row>
      </sheetData>
      <sheetData sheetId="7555">
        <row r="1">
          <cell r="J1">
            <v>1.7453292519943295E-2</v>
          </cell>
        </row>
      </sheetData>
      <sheetData sheetId="7556">
        <row r="1">
          <cell r="J1">
            <v>1.7453292519943295E-2</v>
          </cell>
        </row>
      </sheetData>
      <sheetData sheetId="7557">
        <row r="1">
          <cell r="J1">
            <v>1.7453292519943295E-2</v>
          </cell>
        </row>
      </sheetData>
      <sheetData sheetId="7558">
        <row r="1">
          <cell r="J1">
            <v>1.7453292519943295E-2</v>
          </cell>
        </row>
      </sheetData>
      <sheetData sheetId="7559">
        <row r="1">
          <cell r="J1">
            <v>1.7453292519943295E-2</v>
          </cell>
        </row>
      </sheetData>
      <sheetData sheetId="7560">
        <row r="1">
          <cell r="J1">
            <v>1.7453292519943295E-2</v>
          </cell>
        </row>
      </sheetData>
      <sheetData sheetId="7561">
        <row r="1">
          <cell r="J1">
            <v>1.7453292519943295E-2</v>
          </cell>
        </row>
      </sheetData>
      <sheetData sheetId="7562">
        <row r="1">
          <cell r="J1">
            <v>1.7453292519943295E-2</v>
          </cell>
        </row>
      </sheetData>
      <sheetData sheetId="7563">
        <row r="1">
          <cell r="J1">
            <v>1.7453292519943295E-2</v>
          </cell>
        </row>
      </sheetData>
      <sheetData sheetId="7564">
        <row r="1">
          <cell r="J1">
            <v>1.7453292519943295E-2</v>
          </cell>
        </row>
      </sheetData>
      <sheetData sheetId="7565">
        <row r="1">
          <cell r="J1">
            <v>1.7453292519943295E-2</v>
          </cell>
        </row>
      </sheetData>
      <sheetData sheetId="7566">
        <row r="1">
          <cell r="J1">
            <v>1.7453292519943295E-2</v>
          </cell>
        </row>
      </sheetData>
      <sheetData sheetId="7567">
        <row r="1">
          <cell r="J1">
            <v>1.7453292519943295E-2</v>
          </cell>
        </row>
      </sheetData>
      <sheetData sheetId="7568">
        <row r="1">
          <cell r="J1">
            <v>1.7453292519943295E-2</v>
          </cell>
        </row>
      </sheetData>
      <sheetData sheetId="7569">
        <row r="1">
          <cell r="J1">
            <v>1.7453292519943295E-2</v>
          </cell>
        </row>
      </sheetData>
      <sheetData sheetId="7570">
        <row r="1">
          <cell r="J1">
            <v>1.7453292519943295E-2</v>
          </cell>
        </row>
      </sheetData>
      <sheetData sheetId="7571">
        <row r="1">
          <cell r="J1">
            <v>1.7453292519943295E-2</v>
          </cell>
        </row>
      </sheetData>
      <sheetData sheetId="7572">
        <row r="1">
          <cell r="J1">
            <v>1.7453292519943295E-2</v>
          </cell>
        </row>
      </sheetData>
      <sheetData sheetId="7573">
        <row r="1">
          <cell r="J1">
            <v>1.7453292519943295E-2</v>
          </cell>
        </row>
      </sheetData>
      <sheetData sheetId="7574">
        <row r="1">
          <cell r="J1">
            <v>1.7453292519943295E-2</v>
          </cell>
        </row>
      </sheetData>
      <sheetData sheetId="7575">
        <row r="1">
          <cell r="J1">
            <v>1.7453292519943295E-2</v>
          </cell>
        </row>
      </sheetData>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row r="1">
          <cell r="J1">
            <v>1.7453292519943295E-2</v>
          </cell>
        </row>
      </sheetData>
      <sheetData sheetId="7648">
        <row r="1">
          <cell r="J1">
            <v>1.7453292519943295E-2</v>
          </cell>
        </row>
      </sheetData>
      <sheetData sheetId="7649">
        <row r="1">
          <cell r="J1">
            <v>1.7453292519943295E-2</v>
          </cell>
        </row>
      </sheetData>
      <sheetData sheetId="7650">
        <row r="1">
          <cell r="J1">
            <v>1.7453292519943295E-2</v>
          </cell>
        </row>
      </sheetData>
      <sheetData sheetId="7651"/>
      <sheetData sheetId="7652"/>
      <sheetData sheetId="7653"/>
      <sheetData sheetId="7654"/>
      <sheetData sheetId="7655"/>
      <sheetData sheetId="7656"/>
      <sheetData sheetId="7657"/>
      <sheetData sheetId="7658"/>
      <sheetData sheetId="7659">
        <row r="1">
          <cell r="J1">
            <v>1.7453292519943295E-2</v>
          </cell>
        </row>
      </sheetData>
      <sheetData sheetId="7660">
        <row r="1">
          <cell r="J1">
            <v>1.7453292519943295E-2</v>
          </cell>
        </row>
      </sheetData>
      <sheetData sheetId="7661">
        <row r="1">
          <cell r="J1">
            <v>1.7453292519943295E-2</v>
          </cell>
        </row>
      </sheetData>
      <sheetData sheetId="7662">
        <row r="1">
          <cell r="J1">
            <v>1.7453292519943295E-2</v>
          </cell>
        </row>
      </sheetData>
      <sheetData sheetId="7663">
        <row r="1">
          <cell r="J1">
            <v>1.7453292519943295E-2</v>
          </cell>
        </row>
      </sheetData>
      <sheetData sheetId="7664"/>
      <sheetData sheetId="7665">
        <row r="1">
          <cell r="J1">
            <v>1.7453292519943295E-2</v>
          </cell>
        </row>
      </sheetData>
      <sheetData sheetId="7666">
        <row r="1">
          <cell r="J1">
            <v>1.7453292519943295E-2</v>
          </cell>
        </row>
      </sheetData>
      <sheetData sheetId="7667">
        <row r="1">
          <cell r="J1">
            <v>1.7453292519943295E-2</v>
          </cell>
        </row>
      </sheetData>
      <sheetData sheetId="7668">
        <row r="1">
          <cell r="J1">
            <v>1.7453292519943295E-2</v>
          </cell>
        </row>
      </sheetData>
      <sheetData sheetId="7669"/>
      <sheetData sheetId="7670">
        <row r="1">
          <cell r="J1">
            <v>1.7453292519943295E-2</v>
          </cell>
        </row>
      </sheetData>
      <sheetData sheetId="7671">
        <row r="1">
          <cell r="J1">
            <v>1.7453292519943295E-2</v>
          </cell>
        </row>
      </sheetData>
      <sheetData sheetId="7672">
        <row r="1">
          <cell r="J1">
            <v>1.7453292519943295E-2</v>
          </cell>
        </row>
      </sheetData>
      <sheetData sheetId="7673">
        <row r="1">
          <cell r="J1">
            <v>1.7453292519943295E-2</v>
          </cell>
        </row>
      </sheetData>
      <sheetData sheetId="7674"/>
      <sheetData sheetId="7675">
        <row r="1">
          <cell r="J1">
            <v>1.7453292519943295E-2</v>
          </cell>
        </row>
      </sheetData>
      <sheetData sheetId="7676"/>
      <sheetData sheetId="7677"/>
      <sheetData sheetId="7678"/>
      <sheetData sheetId="7679"/>
      <sheetData sheetId="7680"/>
      <sheetData sheetId="7681">
        <row r="1">
          <cell r="J1">
            <v>1.7453292519943295E-2</v>
          </cell>
        </row>
      </sheetData>
      <sheetData sheetId="7682"/>
      <sheetData sheetId="7683"/>
      <sheetData sheetId="7684"/>
      <sheetData sheetId="7685"/>
      <sheetData sheetId="7686">
        <row r="1">
          <cell r="J1">
            <v>1.7453292519943295E-2</v>
          </cell>
        </row>
      </sheetData>
      <sheetData sheetId="7687"/>
      <sheetData sheetId="7688"/>
      <sheetData sheetId="7689"/>
      <sheetData sheetId="7690"/>
      <sheetData sheetId="7691"/>
      <sheetData sheetId="7692"/>
      <sheetData sheetId="7693"/>
      <sheetData sheetId="7694"/>
      <sheetData sheetId="7695"/>
      <sheetData sheetId="7696"/>
      <sheetData sheetId="7697">
        <row r="1">
          <cell r="J1">
            <v>1.7453292519943295E-2</v>
          </cell>
        </row>
      </sheetData>
      <sheetData sheetId="7698">
        <row r="1">
          <cell r="J1">
            <v>1.7453292519943295E-2</v>
          </cell>
        </row>
      </sheetData>
      <sheetData sheetId="7699"/>
      <sheetData sheetId="7700"/>
      <sheetData sheetId="7701"/>
      <sheetData sheetId="7702"/>
      <sheetData sheetId="7703"/>
      <sheetData sheetId="7704"/>
      <sheetData sheetId="7705"/>
      <sheetData sheetId="7706"/>
      <sheetData sheetId="7707"/>
      <sheetData sheetId="7708">
        <row r="1">
          <cell r="J1">
            <v>1.7453292519943295E-2</v>
          </cell>
        </row>
      </sheetData>
      <sheetData sheetId="7709">
        <row r="1">
          <cell r="J1">
            <v>1.7453292519943295E-2</v>
          </cell>
        </row>
      </sheetData>
      <sheetData sheetId="7710">
        <row r="1">
          <cell r="J1">
            <v>1.7453292519943295E-2</v>
          </cell>
        </row>
      </sheetData>
      <sheetData sheetId="7711"/>
      <sheetData sheetId="7712"/>
      <sheetData sheetId="7713">
        <row r="1">
          <cell r="J1">
            <v>1.7453292519943295E-2</v>
          </cell>
        </row>
      </sheetData>
      <sheetData sheetId="7714">
        <row r="1">
          <cell r="J1">
            <v>1.7453292519943295E-2</v>
          </cell>
        </row>
      </sheetData>
      <sheetData sheetId="7715">
        <row r="1">
          <cell r="J1">
            <v>1.7453292519943295E-2</v>
          </cell>
        </row>
      </sheetData>
      <sheetData sheetId="7716">
        <row r="1">
          <cell r="J1">
            <v>1.7453292519943295E-2</v>
          </cell>
        </row>
      </sheetData>
      <sheetData sheetId="7717"/>
      <sheetData sheetId="7718"/>
      <sheetData sheetId="7719"/>
      <sheetData sheetId="7720">
        <row r="1">
          <cell r="J1">
            <v>1.7453292519943295E-2</v>
          </cell>
        </row>
      </sheetData>
      <sheetData sheetId="7721">
        <row r="1">
          <cell r="J1">
            <v>1.7453292519943295E-2</v>
          </cell>
        </row>
      </sheetData>
      <sheetData sheetId="7722">
        <row r="1">
          <cell r="J1">
            <v>1.7453292519943295E-2</v>
          </cell>
        </row>
      </sheetData>
      <sheetData sheetId="7723"/>
      <sheetData sheetId="7724"/>
      <sheetData sheetId="7725">
        <row r="1">
          <cell r="J1">
            <v>1.7453292519943295E-2</v>
          </cell>
        </row>
      </sheetData>
      <sheetData sheetId="7726">
        <row r="1">
          <cell r="J1">
            <v>1.7453292519943295E-2</v>
          </cell>
        </row>
      </sheetData>
      <sheetData sheetId="7727">
        <row r="1">
          <cell r="J1">
            <v>1.7453292519943295E-2</v>
          </cell>
        </row>
      </sheetData>
      <sheetData sheetId="7728">
        <row r="1">
          <cell r="J1">
            <v>1.7453292519943295E-2</v>
          </cell>
        </row>
      </sheetData>
      <sheetData sheetId="7729"/>
      <sheetData sheetId="7730"/>
      <sheetData sheetId="7731">
        <row r="1">
          <cell r="J1">
            <v>1.7453292519943295E-2</v>
          </cell>
        </row>
      </sheetData>
      <sheetData sheetId="7732">
        <row r="1">
          <cell r="J1">
            <v>1.7453292519943295E-2</v>
          </cell>
        </row>
      </sheetData>
      <sheetData sheetId="7733">
        <row r="1">
          <cell r="J1">
            <v>1.7453292519943295E-2</v>
          </cell>
        </row>
      </sheetData>
      <sheetData sheetId="7734">
        <row r="1">
          <cell r="J1">
            <v>1.7453292519943295E-2</v>
          </cell>
        </row>
      </sheetData>
      <sheetData sheetId="7735"/>
      <sheetData sheetId="7736">
        <row r="1">
          <cell r="J1">
            <v>1.7453292519943295E-2</v>
          </cell>
        </row>
      </sheetData>
      <sheetData sheetId="7737">
        <row r="1">
          <cell r="J1">
            <v>1.7453292519943295E-2</v>
          </cell>
        </row>
      </sheetData>
      <sheetData sheetId="7738">
        <row r="1">
          <cell r="J1">
            <v>1.7453292519943295E-2</v>
          </cell>
        </row>
      </sheetData>
      <sheetData sheetId="7739">
        <row r="1">
          <cell r="J1">
            <v>1.7453292519943295E-2</v>
          </cell>
        </row>
      </sheetData>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row r="1">
          <cell r="J1">
            <v>1.7453292519943295E-2</v>
          </cell>
        </row>
      </sheetData>
      <sheetData sheetId="7837">
        <row r="1">
          <cell r="J1">
            <v>1.7453292519943295E-2</v>
          </cell>
        </row>
      </sheetData>
      <sheetData sheetId="7838">
        <row r="1">
          <cell r="J1">
            <v>1.7453292519943295E-2</v>
          </cell>
        </row>
      </sheetData>
      <sheetData sheetId="7839">
        <row r="1">
          <cell r="J1">
            <v>1.7453292519943295E-2</v>
          </cell>
        </row>
      </sheetData>
      <sheetData sheetId="7840"/>
      <sheetData sheetId="7841"/>
      <sheetData sheetId="7842"/>
      <sheetData sheetId="7843"/>
      <sheetData sheetId="7844">
        <row r="1">
          <cell r="J1">
            <v>1.7453292519943295E-2</v>
          </cell>
        </row>
      </sheetData>
      <sheetData sheetId="7845">
        <row r="1">
          <cell r="J1">
            <v>1.7453292519943295E-2</v>
          </cell>
        </row>
      </sheetData>
      <sheetData sheetId="7846">
        <row r="1">
          <cell r="J1">
            <v>1.7453292519943295E-2</v>
          </cell>
        </row>
      </sheetData>
      <sheetData sheetId="7847">
        <row r="1">
          <cell r="J1">
            <v>1.7453292519943295E-2</v>
          </cell>
        </row>
      </sheetData>
      <sheetData sheetId="7848">
        <row r="1">
          <cell r="J1">
            <v>1.7453292519943295E-2</v>
          </cell>
        </row>
      </sheetData>
      <sheetData sheetId="7849">
        <row r="1">
          <cell r="J1">
            <v>1.7453292519943295E-2</v>
          </cell>
        </row>
      </sheetData>
      <sheetData sheetId="7850">
        <row r="1">
          <cell r="J1">
            <v>1.7453292519943295E-2</v>
          </cell>
        </row>
      </sheetData>
      <sheetData sheetId="7851">
        <row r="1">
          <cell r="J1">
            <v>1.7453292519943295E-2</v>
          </cell>
        </row>
      </sheetData>
      <sheetData sheetId="7852">
        <row r="1">
          <cell r="J1">
            <v>1.7453292519943295E-2</v>
          </cell>
        </row>
      </sheetData>
      <sheetData sheetId="7853">
        <row r="1">
          <cell r="J1">
            <v>1.7453292519943295E-2</v>
          </cell>
        </row>
      </sheetData>
      <sheetData sheetId="7854">
        <row r="1">
          <cell r="J1">
            <v>1.7453292519943295E-2</v>
          </cell>
        </row>
      </sheetData>
      <sheetData sheetId="7855">
        <row r="1">
          <cell r="J1">
            <v>1.7453292519943295E-2</v>
          </cell>
        </row>
      </sheetData>
      <sheetData sheetId="7856">
        <row r="1">
          <cell r="J1">
            <v>1.7453292519943295E-2</v>
          </cell>
        </row>
      </sheetData>
      <sheetData sheetId="7857">
        <row r="1">
          <cell r="J1">
            <v>1.7453292519943295E-2</v>
          </cell>
        </row>
      </sheetData>
      <sheetData sheetId="7858">
        <row r="1">
          <cell r="J1">
            <v>1.7453292519943295E-2</v>
          </cell>
        </row>
      </sheetData>
      <sheetData sheetId="7859">
        <row r="1">
          <cell r="J1">
            <v>1.7453292519943295E-2</v>
          </cell>
        </row>
      </sheetData>
      <sheetData sheetId="7860">
        <row r="1">
          <cell r="J1">
            <v>1.7453292519943295E-2</v>
          </cell>
        </row>
      </sheetData>
      <sheetData sheetId="7861">
        <row r="1">
          <cell r="J1">
            <v>1.7453292519943295E-2</v>
          </cell>
        </row>
      </sheetData>
      <sheetData sheetId="7862">
        <row r="1">
          <cell r="J1">
            <v>1.7453292519943295E-2</v>
          </cell>
        </row>
      </sheetData>
      <sheetData sheetId="7863">
        <row r="1">
          <cell r="J1">
            <v>1.7453292519943295E-2</v>
          </cell>
        </row>
      </sheetData>
      <sheetData sheetId="7864">
        <row r="1">
          <cell r="J1">
            <v>1.7453292519943295E-2</v>
          </cell>
        </row>
      </sheetData>
      <sheetData sheetId="7865">
        <row r="1">
          <cell r="J1">
            <v>1.7453292519943295E-2</v>
          </cell>
        </row>
      </sheetData>
      <sheetData sheetId="7866">
        <row r="1">
          <cell r="J1">
            <v>1.7453292519943295E-2</v>
          </cell>
        </row>
      </sheetData>
      <sheetData sheetId="7867">
        <row r="1">
          <cell r="J1">
            <v>1.7453292519943295E-2</v>
          </cell>
        </row>
      </sheetData>
      <sheetData sheetId="7868">
        <row r="1">
          <cell r="J1">
            <v>1.7453292519943295E-2</v>
          </cell>
        </row>
      </sheetData>
      <sheetData sheetId="7869">
        <row r="1">
          <cell r="J1">
            <v>1.7453292519943295E-2</v>
          </cell>
        </row>
      </sheetData>
      <sheetData sheetId="7870">
        <row r="1">
          <cell r="J1">
            <v>1.7453292519943295E-2</v>
          </cell>
        </row>
      </sheetData>
      <sheetData sheetId="7871">
        <row r="1">
          <cell r="J1">
            <v>1.7453292519943295E-2</v>
          </cell>
        </row>
      </sheetData>
      <sheetData sheetId="7872">
        <row r="1">
          <cell r="J1">
            <v>1.7453292519943295E-2</v>
          </cell>
        </row>
      </sheetData>
      <sheetData sheetId="7873">
        <row r="1">
          <cell r="J1">
            <v>1.7453292519943295E-2</v>
          </cell>
        </row>
      </sheetData>
      <sheetData sheetId="7874">
        <row r="1">
          <cell r="J1">
            <v>1.7453292519943295E-2</v>
          </cell>
        </row>
      </sheetData>
      <sheetData sheetId="7875">
        <row r="1">
          <cell r="J1">
            <v>1.7453292519943295E-2</v>
          </cell>
        </row>
      </sheetData>
      <sheetData sheetId="7876">
        <row r="1">
          <cell r="J1">
            <v>1.7453292519943295E-2</v>
          </cell>
        </row>
      </sheetData>
      <sheetData sheetId="7877">
        <row r="1">
          <cell r="J1">
            <v>1.7453292519943295E-2</v>
          </cell>
        </row>
      </sheetData>
      <sheetData sheetId="7878">
        <row r="1">
          <cell r="J1">
            <v>1.7453292519943295E-2</v>
          </cell>
        </row>
      </sheetData>
      <sheetData sheetId="7879">
        <row r="1">
          <cell r="J1">
            <v>1.7453292519943295E-2</v>
          </cell>
        </row>
      </sheetData>
      <sheetData sheetId="7880">
        <row r="1">
          <cell r="J1">
            <v>1.7453292519943295E-2</v>
          </cell>
        </row>
      </sheetData>
      <sheetData sheetId="7881">
        <row r="1">
          <cell r="J1">
            <v>1.7453292519943295E-2</v>
          </cell>
        </row>
      </sheetData>
      <sheetData sheetId="7882">
        <row r="1">
          <cell r="J1">
            <v>1.7453292519943295E-2</v>
          </cell>
        </row>
      </sheetData>
      <sheetData sheetId="7883">
        <row r="1">
          <cell r="J1">
            <v>1.7453292519943295E-2</v>
          </cell>
        </row>
      </sheetData>
      <sheetData sheetId="7884">
        <row r="1">
          <cell r="J1">
            <v>1.7453292519943295E-2</v>
          </cell>
        </row>
      </sheetData>
      <sheetData sheetId="7885">
        <row r="1">
          <cell r="J1">
            <v>1.7453292519943295E-2</v>
          </cell>
        </row>
      </sheetData>
      <sheetData sheetId="7886">
        <row r="1">
          <cell r="J1">
            <v>1.7453292519943295E-2</v>
          </cell>
        </row>
      </sheetData>
      <sheetData sheetId="7887">
        <row r="1">
          <cell r="J1">
            <v>1.7453292519943295E-2</v>
          </cell>
        </row>
      </sheetData>
      <sheetData sheetId="7888">
        <row r="1">
          <cell r="J1">
            <v>1.7453292519943295E-2</v>
          </cell>
        </row>
      </sheetData>
      <sheetData sheetId="7889">
        <row r="1">
          <cell r="J1">
            <v>1.7453292519943295E-2</v>
          </cell>
        </row>
      </sheetData>
      <sheetData sheetId="7890">
        <row r="1">
          <cell r="J1">
            <v>1.7453292519943295E-2</v>
          </cell>
        </row>
      </sheetData>
      <sheetData sheetId="7891">
        <row r="1">
          <cell r="J1">
            <v>1.7453292519943295E-2</v>
          </cell>
        </row>
      </sheetData>
      <sheetData sheetId="7892">
        <row r="1">
          <cell r="J1">
            <v>1.7453292519943295E-2</v>
          </cell>
        </row>
      </sheetData>
      <sheetData sheetId="7893">
        <row r="1">
          <cell r="J1">
            <v>1.7453292519943295E-2</v>
          </cell>
        </row>
      </sheetData>
      <sheetData sheetId="7894">
        <row r="1">
          <cell r="J1">
            <v>1.7453292519943295E-2</v>
          </cell>
        </row>
      </sheetData>
      <sheetData sheetId="7895">
        <row r="1">
          <cell r="J1">
            <v>1.7453292519943295E-2</v>
          </cell>
        </row>
      </sheetData>
      <sheetData sheetId="7896">
        <row r="1">
          <cell r="J1">
            <v>1.7453292519943295E-2</v>
          </cell>
        </row>
      </sheetData>
      <sheetData sheetId="7897">
        <row r="1">
          <cell r="J1">
            <v>1.7453292519943295E-2</v>
          </cell>
        </row>
      </sheetData>
      <sheetData sheetId="7898">
        <row r="1">
          <cell r="J1">
            <v>1.7453292519943295E-2</v>
          </cell>
        </row>
      </sheetData>
      <sheetData sheetId="7899">
        <row r="1">
          <cell r="J1">
            <v>1.7453292519943295E-2</v>
          </cell>
        </row>
      </sheetData>
      <sheetData sheetId="7900">
        <row r="1">
          <cell r="J1">
            <v>1.7453292519943295E-2</v>
          </cell>
        </row>
      </sheetData>
      <sheetData sheetId="7901">
        <row r="1">
          <cell r="J1">
            <v>1.7453292519943295E-2</v>
          </cell>
        </row>
      </sheetData>
      <sheetData sheetId="7902">
        <row r="1">
          <cell r="J1">
            <v>1.7453292519943295E-2</v>
          </cell>
        </row>
      </sheetData>
      <sheetData sheetId="7903">
        <row r="1">
          <cell r="J1">
            <v>1.7453292519943295E-2</v>
          </cell>
        </row>
      </sheetData>
      <sheetData sheetId="7904">
        <row r="1">
          <cell r="J1">
            <v>1.7453292519943295E-2</v>
          </cell>
        </row>
      </sheetData>
      <sheetData sheetId="7905">
        <row r="1">
          <cell r="J1">
            <v>1.7453292519943295E-2</v>
          </cell>
        </row>
      </sheetData>
      <sheetData sheetId="7906">
        <row r="1">
          <cell r="J1">
            <v>1.7453292519943295E-2</v>
          </cell>
        </row>
      </sheetData>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row r="1">
          <cell r="J1">
            <v>1.7453292519943295E-2</v>
          </cell>
        </row>
      </sheetData>
      <sheetData sheetId="7986"/>
      <sheetData sheetId="7987"/>
      <sheetData sheetId="7988"/>
      <sheetData sheetId="7989"/>
      <sheetData sheetId="7990"/>
      <sheetData sheetId="7991"/>
      <sheetData sheetId="7992"/>
      <sheetData sheetId="7993"/>
      <sheetData sheetId="7994"/>
      <sheetData sheetId="7995"/>
      <sheetData sheetId="7996">
        <row r="1">
          <cell r="J1">
            <v>1.7453292519943295E-2</v>
          </cell>
        </row>
      </sheetData>
      <sheetData sheetId="7997">
        <row r="1">
          <cell r="J1">
            <v>1.7453292519943295E-2</v>
          </cell>
        </row>
      </sheetData>
      <sheetData sheetId="7998">
        <row r="1">
          <cell r="J1">
            <v>1.7453292519943295E-2</v>
          </cell>
        </row>
      </sheetData>
      <sheetData sheetId="7999"/>
      <sheetData sheetId="8000"/>
      <sheetData sheetId="8001">
        <row r="1">
          <cell r="J1">
            <v>1.7453292519943295E-2</v>
          </cell>
        </row>
      </sheetData>
      <sheetData sheetId="8002"/>
      <sheetData sheetId="8003">
        <row r="1">
          <cell r="J1">
            <v>1.7453292519943295E-2</v>
          </cell>
        </row>
      </sheetData>
      <sheetData sheetId="8004"/>
      <sheetData sheetId="8005"/>
      <sheetData sheetId="8006"/>
      <sheetData sheetId="8007"/>
      <sheetData sheetId="8008">
        <row r="1">
          <cell r="J1">
            <v>1.7453292519943295E-2</v>
          </cell>
        </row>
      </sheetData>
      <sheetData sheetId="8009">
        <row r="1">
          <cell r="J1">
            <v>1.7453292519943295E-2</v>
          </cell>
        </row>
      </sheetData>
      <sheetData sheetId="8010">
        <row r="1">
          <cell r="J1">
            <v>1.7453292519943295E-2</v>
          </cell>
        </row>
      </sheetData>
      <sheetData sheetId="8011">
        <row r="1">
          <cell r="J1">
            <v>1.7453292519943295E-2</v>
          </cell>
        </row>
      </sheetData>
      <sheetData sheetId="8012"/>
      <sheetData sheetId="8013">
        <row r="1">
          <cell r="J1">
            <v>1.7453292519943295E-2</v>
          </cell>
        </row>
      </sheetData>
      <sheetData sheetId="8014">
        <row r="1">
          <cell r="J1">
            <v>1.7453292519943295E-2</v>
          </cell>
        </row>
      </sheetData>
      <sheetData sheetId="8015">
        <row r="1">
          <cell r="J1">
            <v>1.7453292519943295E-2</v>
          </cell>
        </row>
      </sheetData>
      <sheetData sheetId="8016">
        <row r="1">
          <cell r="J1">
            <v>1.7453292519943295E-2</v>
          </cell>
        </row>
      </sheetData>
      <sheetData sheetId="8017"/>
      <sheetData sheetId="8018"/>
      <sheetData sheetId="8019">
        <row r="1">
          <cell r="J1">
            <v>1.7453292519943295E-2</v>
          </cell>
        </row>
      </sheetData>
      <sheetData sheetId="8020">
        <row r="1">
          <cell r="J1">
            <v>1.7453292519943295E-2</v>
          </cell>
        </row>
      </sheetData>
      <sheetData sheetId="8021">
        <row r="1">
          <cell r="J1">
            <v>1.7453292519943295E-2</v>
          </cell>
        </row>
      </sheetData>
      <sheetData sheetId="8022">
        <row r="1">
          <cell r="J1">
            <v>1.7453292519943295E-2</v>
          </cell>
        </row>
      </sheetData>
      <sheetData sheetId="8023">
        <row r="1">
          <cell r="J1">
            <v>1.7453292519943295E-2</v>
          </cell>
        </row>
      </sheetData>
      <sheetData sheetId="8024">
        <row r="1">
          <cell r="J1">
            <v>1.7453292519943295E-2</v>
          </cell>
        </row>
      </sheetData>
      <sheetData sheetId="8025"/>
      <sheetData sheetId="8026"/>
      <sheetData sheetId="8027">
        <row r="1">
          <cell r="J1">
            <v>1.7453292519943295E-2</v>
          </cell>
        </row>
      </sheetData>
      <sheetData sheetId="8028">
        <row r="1">
          <cell r="J1">
            <v>1.7453292519943295E-2</v>
          </cell>
        </row>
      </sheetData>
      <sheetData sheetId="8029">
        <row r="1">
          <cell r="J1">
            <v>1.7453292519943295E-2</v>
          </cell>
        </row>
      </sheetData>
      <sheetData sheetId="8030"/>
      <sheetData sheetId="8031"/>
      <sheetData sheetId="8032">
        <row r="1">
          <cell r="J1">
            <v>1.7453292519943295E-2</v>
          </cell>
        </row>
      </sheetData>
      <sheetData sheetId="8033">
        <row r="1">
          <cell r="J1">
            <v>1.7453292519943295E-2</v>
          </cell>
        </row>
      </sheetData>
      <sheetData sheetId="8034">
        <row r="1">
          <cell r="J1">
            <v>1.7453292519943295E-2</v>
          </cell>
        </row>
      </sheetData>
      <sheetData sheetId="8035"/>
      <sheetData sheetId="8036"/>
      <sheetData sheetId="8037"/>
      <sheetData sheetId="8038">
        <row r="1">
          <cell r="J1">
            <v>1.7453292519943295E-2</v>
          </cell>
        </row>
      </sheetData>
      <sheetData sheetId="8039">
        <row r="1">
          <cell r="J1">
            <v>1.7453292519943295E-2</v>
          </cell>
        </row>
      </sheetData>
      <sheetData sheetId="8040">
        <row r="1">
          <cell r="J1">
            <v>1.7453292519943295E-2</v>
          </cell>
        </row>
      </sheetData>
      <sheetData sheetId="8041">
        <row r="1">
          <cell r="J1">
            <v>1.7453292519943295E-2</v>
          </cell>
        </row>
      </sheetData>
      <sheetData sheetId="8042">
        <row r="1">
          <cell r="J1">
            <v>1.7453292519943295E-2</v>
          </cell>
        </row>
      </sheetData>
      <sheetData sheetId="8043">
        <row r="1">
          <cell r="J1">
            <v>1.7453292519943295E-2</v>
          </cell>
        </row>
      </sheetData>
      <sheetData sheetId="8044"/>
      <sheetData sheetId="8045"/>
      <sheetData sheetId="8046"/>
      <sheetData sheetId="8047"/>
      <sheetData sheetId="8048"/>
      <sheetData sheetId="8049"/>
      <sheetData sheetId="8050">
        <row r="1">
          <cell r="J1">
            <v>1.7453292519943295E-2</v>
          </cell>
        </row>
      </sheetData>
      <sheetData sheetId="8051">
        <row r="1">
          <cell r="J1">
            <v>1.7453292519943295E-2</v>
          </cell>
        </row>
      </sheetData>
      <sheetData sheetId="8052">
        <row r="1">
          <cell r="J1">
            <v>1.7453292519943295E-2</v>
          </cell>
        </row>
      </sheetData>
      <sheetData sheetId="8053">
        <row r="1">
          <cell r="J1">
            <v>1.7453292519943295E-2</v>
          </cell>
        </row>
      </sheetData>
      <sheetData sheetId="8054">
        <row r="1">
          <cell r="J1">
            <v>1.7453292519943295E-2</v>
          </cell>
        </row>
      </sheetData>
      <sheetData sheetId="8055">
        <row r="1">
          <cell r="J1">
            <v>1.7453292519943295E-2</v>
          </cell>
        </row>
      </sheetData>
      <sheetData sheetId="8056">
        <row r="1">
          <cell r="J1">
            <v>1.7453292519943295E-2</v>
          </cell>
        </row>
      </sheetData>
      <sheetData sheetId="8057">
        <row r="1">
          <cell r="J1">
            <v>1.7453292519943295E-2</v>
          </cell>
        </row>
      </sheetData>
      <sheetData sheetId="8058">
        <row r="1">
          <cell r="J1">
            <v>1.7453292519943295E-2</v>
          </cell>
        </row>
      </sheetData>
      <sheetData sheetId="8059">
        <row r="1">
          <cell r="J1">
            <v>1.7453292519943295E-2</v>
          </cell>
        </row>
      </sheetData>
      <sheetData sheetId="8060">
        <row r="1">
          <cell r="J1">
            <v>1.7453292519943295E-2</v>
          </cell>
        </row>
      </sheetData>
      <sheetData sheetId="8061">
        <row r="1">
          <cell r="J1">
            <v>1.7453292519943295E-2</v>
          </cell>
        </row>
      </sheetData>
      <sheetData sheetId="8062">
        <row r="1">
          <cell r="J1">
            <v>1.7453292519943295E-2</v>
          </cell>
        </row>
      </sheetData>
      <sheetData sheetId="8063">
        <row r="1">
          <cell r="J1">
            <v>1.7453292519943295E-2</v>
          </cell>
        </row>
      </sheetData>
      <sheetData sheetId="8064">
        <row r="1">
          <cell r="J1">
            <v>1.7453292519943295E-2</v>
          </cell>
        </row>
      </sheetData>
      <sheetData sheetId="8065">
        <row r="1">
          <cell r="J1">
            <v>1.7453292519943295E-2</v>
          </cell>
        </row>
      </sheetData>
      <sheetData sheetId="8066">
        <row r="1">
          <cell r="J1">
            <v>1.7453292519943295E-2</v>
          </cell>
        </row>
      </sheetData>
      <sheetData sheetId="8067">
        <row r="1">
          <cell r="J1">
            <v>1.7453292519943295E-2</v>
          </cell>
        </row>
      </sheetData>
      <sheetData sheetId="8068">
        <row r="1">
          <cell r="J1">
            <v>1.7453292519943295E-2</v>
          </cell>
        </row>
      </sheetData>
      <sheetData sheetId="8069">
        <row r="1">
          <cell r="J1">
            <v>1.7453292519943295E-2</v>
          </cell>
        </row>
      </sheetData>
      <sheetData sheetId="8070">
        <row r="1">
          <cell r="J1">
            <v>1.7453292519943295E-2</v>
          </cell>
        </row>
      </sheetData>
      <sheetData sheetId="8071">
        <row r="1">
          <cell r="J1">
            <v>1.7453292519943295E-2</v>
          </cell>
        </row>
      </sheetData>
      <sheetData sheetId="8072">
        <row r="1">
          <cell r="J1">
            <v>1.7453292519943295E-2</v>
          </cell>
        </row>
      </sheetData>
      <sheetData sheetId="8073">
        <row r="1">
          <cell r="J1">
            <v>1.7453292519943295E-2</v>
          </cell>
        </row>
      </sheetData>
      <sheetData sheetId="8074">
        <row r="1">
          <cell r="J1">
            <v>1.7453292519943295E-2</v>
          </cell>
        </row>
      </sheetData>
      <sheetData sheetId="8075">
        <row r="1">
          <cell r="J1">
            <v>1.7453292519943295E-2</v>
          </cell>
        </row>
      </sheetData>
      <sheetData sheetId="8076">
        <row r="1">
          <cell r="J1">
            <v>1.7453292519943295E-2</v>
          </cell>
        </row>
      </sheetData>
      <sheetData sheetId="8077">
        <row r="1">
          <cell r="J1">
            <v>1.7453292519943295E-2</v>
          </cell>
        </row>
      </sheetData>
      <sheetData sheetId="8078">
        <row r="1">
          <cell r="J1">
            <v>1.7453292519943295E-2</v>
          </cell>
        </row>
      </sheetData>
      <sheetData sheetId="8079">
        <row r="1">
          <cell r="J1">
            <v>1.7453292519943295E-2</v>
          </cell>
        </row>
      </sheetData>
      <sheetData sheetId="8080">
        <row r="1">
          <cell r="J1">
            <v>1.7453292519943295E-2</v>
          </cell>
        </row>
      </sheetData>
      <sheetData sheetId="8081">
        <row r="1">
          <cell r="J1">
            <v>1.7453292519943295E-2</v>
          </cell>
        </row>
      </sheetData>
      <sheetData sheetId="8082">
        <row r="1">
          <cell r="J1">
            <v>1.7453292519943295E-2</v>
          </cell>
        </row>
      </sheetData>
      <sheetData sheetId="8083">
        <row r="1">
          <cell r="J1">
            <v>1.7453292519943295E-2</v>
          </cell>
        </row>
      </sheetData>
      <sheetData sheetId="8084">
        <row r="1">
          <cell r="J1">
            <v>1.7453292519943295E-2</v>
          </cell>
        </row>
      </sheetData>
      <sheetData sheetId="8085">
        <row r="1">
          <cell r="J1">
            <v>1.7453292519943295E-2</v>
          </cell>
        </row>
      </sheetData>
      <sheetData sheetId="8086">
        <row r="1">
          <cell r="J1">
            <v>1.7453292519943295E-2</v>
          </cell>
        </row>
      </sheetData>
      <sheetData sheetId="8087">
        <row r="1">
          <cell r="J1">
            <v>1.7453292519943295E-2</v>
          </cell>
        </row>
      </sheetData>
      <sheetData sheetId="8088">
        <row r="1">
          <cell r="J1">
            <v>1.7453292519943295E-2</v>
          </cell>
        </row>
      </sheetData>
      <sheetData sheetId="8089">
        <row r="1">
          <cell r="J1">
            <v>1.7453292519943295E-2</v>
          </cell>
        </row>
      </sheetData>
      <sheetData sheetId="8090">
        <row r="1">
          <cell r="J1">
            <v>1.7453292519943295E-2</v>
          </cell>
        </row>
      </sheetData>
      <sheetData sheetId="8091">
        <row r="1">
          <cell r="J1">
            <v>1.7453292519943295E-2</v>
          </cell>
        </row>
      </sheetData>
      <sheetData sheetId="8092">
        <row r="1">
          <cell r="J1">
            <v>1.7453292519943295E-2</v>
          </cell>
        </row>
      </sheetData>
      <sheetData sheetId="8093">
        <row r="1">
          <cell r="J1">
            <v>1.7453292519943295E-2</v>
          </cell>
        </row>
      </sheetData>
      <sheetData sheetId="8094">
        <row r="1">
          <cell r="J1">
            <v>1.7453292519943295E-2</v>
          </cell>
        </row>
      </sheetData>
      <sheetData sheetId="8095">
        <row r="1">
          <cell r="J1">
            <v>1.7453292519943295E-2</v>
          </cell>
        </row>
      </sheetData>
      <sheetData sheetId="8096">
        <row r="1">
          <cell r="J1">
            <v>1.7453292519943295E-2</v>
          </cell>
        </row>
      </sheetData>
      <sheetData sheetId="8097">
        <row r="1">
          <cell r="J1">
            <v>1.7453292519943295E-2</v>
          </cell>
        </row>
      </sheetData>
      <sheetData sheetId="8098">
        <row r="1">
          <cell r="J1">
            <v>1.7453292519943295E-2</v>
          </cell>
        </row>
      </sheetData>
      <sheetData sheetId="8099">
        <row r="1">
          <cell r="J1">
            <v>1.7453292519943295E-2</v>
          </cell>
        </row>
      </sheetData>
      <sheetData sheetId="8100">
        <row r="1">
          <cell r="J1">
            <v>1.7453292519943295E-2</v>
          </cell>
        </row>
      </sheetData>
      <sheetData sheetId="8101">
        <row r="1">
          <cell r="J1">
            <v>1.7453292519943295E-2</v>
          </cell>
        </row>
      </sheetData>
      <sheetData sheetId="8102">
        <row r="1">
          <cell r="J1">
            <v>1.7453292519943295E-2</v>
          </cell>
        </row>
      </sheetData>
      <sheetData sheetId="8103">
        <row r="1">
          <cell r="J1">
            <v>1.7453292519943295E-2</v>
          </cell>
        </row>
      </sheetData>
      <sheetData sheetId="8104">
        <row r="1">
          <cell r="J1">
            <v>1.7453292519943295E-2</v>
          </cell>
        </row>
      </sheetData>
      <sheetData sheetId="8105">
        <row r="1">
          <cell r="J1">
            <v>1.7453292519943295E-2</v>
          </cell>
        </row>
      </sheetData>
      <sheetData sheetId="8106">
        <row r="1">
          <cell r="J1">
            <v>1.7453292519943295E-2</v>
          </cell>
        </row>
      </sheetData>
      <sheetData sheetId="8107">
        <row r="1">
          <cell r="J1">
            <v>1.7453292519943295E-2</v>
          </cell>
        </row>
      </sheetData>
      <sheetData sheetId="8108">
        <row r="1">
          <cell r="J1">
            <v>1.7453292519943295E-2</v>
          </cell>
        </row>
      </sheetData>
      <sheetData sheetId="8109">
        <row r="1">
          <cell r="J1">
            <v>1.7453292519943295E-2</v>
          </cell>
        </row>
      </sheetData>
      <sheetData sheetId="8110">
        <row r="1">
          <cell r="J1">
            <v>1.7453292519943295E-2</v>
          </cell>
        </row>
      </sheetData>
      <sheetData sheetId="8111">
        <row r="1">
          <cell r="J1">
            <v>1.7453292519943295E-2</v>
          </cell>
        </row>
      </sheetData>
      <sheetData sheetId="8112">
        <row r="1">
          <cell r="J1">
            <v>1.7453292519943295E-2</v>
          </cell>
        </row>
      </sheetData>
      <sheetData sheetId="8113">
        <row r="1">
          <cell r="J1">
            <v>1.7453292519943295E-2</v>
          </cell>
        </row>
      </sheetData>
      <sheetData sheetId="8114">
        <row r="1">
          <cell r="J1">
            <v>1.7453292519943295E-2</v>
          </cell>
        </row>
      </sheetData>
      <sheetData sheetId="8115">
        <row r="1">
          <cell r="J1">
            <v>1.7453292519943295E-2</v>
          </cell>
        </row>
      </sheetData>
      <sheetData sheetId="8116">
        <row r="1">
          <cell r="J1">
            <v>1.7453292519943295E-2</v>
          </cell>
        </row>
      </sheetData>
      <sheetData sheetId="8117">
        <row r="1">
          <cell r="J1">
            <v>1.7453292519943295E-2</v>
          </cell>
        </row>
      </sheetData>
      <sheetData sheetId="8118">
        <row r="1">
          <cell r="J1">
            <v>1.7453292519943295E-2</v>
          </cell>
        </row>
      </sheetData>
      <sheetData sheetId="8119">
        <row r="1">
          <cell r="J1">
            <v>1.7453292519943295E-2</v>
          </cell>
        </row>
      </sheetData>
      <sheetData sheetId="8120">
        <row r="1">
          <cell r="J1">
            <v>1.7453292519943295E-2</v>
          </cell>
        </row>
      </sheetData>
      <sheetData sheetId="8121">
        <row r="1">
          <cell r="J1">
            <v>1.7453292519943295E-2</v>
          </cell>
        </row>
      </sheetData>
      <sheetData sheetId="8122">
        <row r="1">
          <cell r="J1">
            <v>1.7453292519943295E-2</v>
          </cell>
        </row>
      </sheetData>
      <sheetData sheetId="8123">
        <row r="1">
          <cell r="J1">
            <v>1.7453292519943295E-2</v>
          </cell>
        </row>
      </sheetData>
      <sheetData sheetId="8124">
        <row r="1">
          <cell r="J1">
            <v>1.7453292519943295E-2</v>
          </cell>
        </row>
      </sheetData>
      <sheetData sheetId="8125">
        <row r="1">
          <cell r="J1">
            <v>1.7453292519943295E-2</v>
          </cell>
        </row>
      </sheetData>
      <sheetData sheetId="8126">
        <row r="1">
          <cell r="J1">
            <v>1.7453292519943295E-2</v>
          </cell>
        </row>
      </sheetData>
      <sheetData sheetId="8127">
        <row r="1">
          <cell r="J1">
            <v>1.7453292519943295E-2</v>
          </cell>
        </row>
      </sheetData>
      <sheetData sheetId="8128">
        <row r="1">
          <cell r="J1">
            <v>1.7453292519943295E-2</v>
          </cell>
        </row>
      </sheetData>
      <sheetData sheetId="8129">
        <row r="1">
          <cell r="J1">
            <v>1.7453292519943295E-2</v>
          </cell>
        </row>
      </sheetData>
      <sheetData sheetId="8130">
        <row r="1">
          <cell r="J1">
            <v>1.7453292519943295E-2</v>
          </cell>
        </row>
      </sheetData>
      <sheetData sheetId="8131">
        <row r="1">
          <cell r="J1">
            <v>1.7453292519943295E-2</v>
          </cell>
        </row>
      </sheetData>
      <sheetData sheetId="8132">
        <row r="1">
          <cell r="J1">
            <v>1.7453292519943295E-2</v>
          </cell>
        </row>
      </sheetData>
      <sheetData sheetId="8133">
        <row r="1">
          <cell r="J1">
            <v>1.7453292519943295E-2</v>
          </cell>
        </row>
      </sheetData>
      <sheetData sheetId="8134">
        <row r="1">
          <cell r="J1">
            <v>1.7453292519943295E-2</v>
          </cell>
        </row>
      </sheetData>
      <sheetData sheetId="8135">
        <row r="1">
          <cell r="J1">
            <v>1.7453292519943295E-2</v>
          </cell>
        </row>
      </sheetData>
      <sheetData sheetId="8136">
        <row r="1">
          <cell r="J1">
            <v>1.7453292519943295E-2</v>
          </cell>
        </row>
      </sheetData>
      <sheetData sheetId="8137">
        <row r="1">
          <cell r="J1">
            <v>1.7453292519943295E-2</v>
          </cell>
        </row>
      </sheetData>
      <sheetData sheetId="8138">
        <row r="1">
          <cell r="J1">
            <v>1.7453292519943295E-2</v>
          </cell>
        </row>
      </sheetData>
      <sheetData sheetId="8139">
        <row r="1">
          <cell r="J1">
            <v>1.7453292519943295E-2</v>
          </cell>
        </row>
      </sheetData>
      <sheetData sheetId="8140">
        <row r="1">
          <cell r="J1">
            <v>1.7453292519943295E-2</v>
          </cell>
        </row>
      </sheetData>
      <sheetData sheetId="8141">
        <row r="1">
          <cell r="J1">
            <v>1.7453292519943295E-2</v>
          </cell>
        </row>
      </sheetData>
      <sheetData sheetId="8142">
        <row r="1">
          <cell r="J1">
            <v>1.7453292519943295E-2</v>
          </cell>
        </row>
      </sheetData>
      <sheetData sheetId="8143">
        <row r="1">
          <cell r="J1">
            <v>1.7453292519943295E-2</v>
          </cell>
        </row>
      </sheetData>
      <sheetData sheetId="8144">
        <row r="1">
          <cell r="J1">
            <v>1.7453292519943295E-2</v>
          </cell>
        </row>
      </sheetData>
      <sheetData sheetId="8145">
        <row r="1">
          <cell r="J1">
            <v>1.7453292519943295E-2</v>
          </cell>
        </row>
      </sheetData>
      <sheetData sheetId="8146">
        <row r="1">
          <cell r="J1">
            <v>1.7453292519943295E-2</v>
          </cell>
        </row>
      </sheetData>
      <sheetData sheetId="8147">
        <row r="1">
          <cell r="J1">
            <v>1.7453292519943295E-2</v>
          </cell>
        </row>
      </sheetData>
      <sheetData sheetId="8148">
        <row r="1">
          <cell r="J1">
            <v>1.7453292519943295E-2</v>
          </cell>
        </row>
      </sheetData>
      <sheetData sheetId="8149">
        <row r="1">
          <cell r="J1">
            <v>1.7453292519943295E-2</v>
          </cell>
        </row>
      </sheetData>
      <sheetData sheetId="8150">
        <row r="1">
          <cell r="J1">
            <v>1.7453292519943295E-2</v>
          </cell>
        </row>
      </sheetData>
      <sheetData sheetId="8151">
        <row r="1">
          <cell r="J1">
            <v>1.7453292519943295E-2</v>
          </cell>
        </row>
      </sheetData>
      <sheetData sheetId="8152">
        <row r="1">
          <cell r="J1">
            <v>1.7453292519943295E-2</v>
          </cell>
        </row>
      </sheetData>
      <sheetData sheetId="8153">
        <row r="1">
          <cell r="J1">
            <v>1.7453292519943295E-2</v>
          </cell>
        </row>
      </sheetData>
      <sheetData sheetId="8154">
        <row r="1">
          <cell r="J1">
            <v>1.7453292519943295E-2</v>
          </cell>
        </row>
      </sheetData>
      <sheetData sheetId="8155">
        <row r="1">
          <cell r="J1">
            <v>1.7453292519943295E-2</v>
          </cell>
        </row>
      </sheetData>
      <sheetData sheetId="8156">
        <row r="1">
          <cell r="J1">
            <v>1.7453292519943295E-2</v>
          </cell>
        </row>
      </sheetData>
      <sheetData sheetId="8157">
        <row r="1">
          <cell r="J1">
            <v>1.7453292519943295E-2</v>
          </cell>
        </row>
      </sheetData>
      <sheetData sheetId="8158">
        <row r="1">
          <cell r="J1">
            <v>1.7453292519943295E-2</v>
          </cell>
        </row>
      </sheetData>
      <sheetData sheetId="8159">
        <row r="1">
          <cell r="J1">
            <v>1.7453292519943295E-2</v>
          </cell>
        </row>
      </sheetData>
      <sheetData sheetId="8160">
        <row r="1">
          <cell r="J1">
            <v>1.7453292519943295E-2</v>
          </cell>
        </row>
      </sheetData>
      <sheetData sheetId="8161">
        <row r="1">
          <cell r="J1">
            <v>1.7453292519943295E-2</v>
          </cell>
        </row>
      </sheetData>
      <sheetData sheetId="8162">
        <row r="1">
          <cell r="J1">
            <v>1.7453292519943295E-2</v>
          </cell>
        </row>
      </sheetData>
      <sheetData sheetId="8163">
        <row r="1">
          <cell r="J1">
            <v>1.7453292519943295E-2</v>
          </cell>
        </row>
      </sheetData>
      <sheetData sheetId="8164">
        <row r="1">
          <cell r="J1">
            <v>1.7453292519943295E-2</v>
          </cell>
        </row>
      </sheetData>
      <sheetData sheetId="8165">
        <row r="1">
          <cell r="J1">
            <v>1.7453292519943295E-2</v>
          </cell>
        </row>
      </sheetData>
      <sheetData sheetId="8166">
        <row r="1">
          <cell r="J1">
            <v>1.7453292519943295E-2</v>
          </cell>
        </row>
      </sheetData>
      <sheetData sheetId="8167">
        <row r="1">
          <cell r="J1">
            <v>1.7453292519943295E-2</v>
          </cell>
        </row>
      </sheetData>
      <sheetData sheetId="8168">
        <row r="1">
          <cell r="J1">
            <v>1.7453292519943295E-2</v>
          </cell>
        </row>
      </sheetData>
      <sheetData sheetId="8169">
        <row r="1">
          <cell r="J1">
            <v>1.7453292519943295E-2</v>
          </cell>
        </row>
      </sheetData>
      <sheetData sheetId="8170">
        <row r="1">
          <cell r="J1">
            <v>1.7453292519943295E-2</v>
          </cell>
        </row>
      </sheetData>
      <sheetData sheetId="8171">
        <row r="1">
          <cell r="J1">
            <v>1.7453292519943295E-2</v>
          </cell>
        </row>
      </sheetData>
      <sheetData sheetId="8172">
        <row r="1">
          <cell r="J1">
            <v>1.7453292519943295E-2</v>
          </cell>
        </row>
      </sheetData>
      <sheetData sheetId="8173">
        <row r="1">
          <cell r="J1">
            <v>1.7453292519943295E-2</v>
          </cell>
        </row>
      </sheetData>
      <sheetData sheetId="8174">
        <row r="1">
          <cell r="J1">
            <v>1.7453292519943295E-2</v>
          </cell>
        </row>
      </sheetData>
      <sheetData sheetId="8175">
        <row r="1">
          <cell r="J1">
            <v>1.7453292519943295E-2</v>
          </cell>
        </row>
      </sheetData>
      <sheetData sheetId="8176">
        <row r="1">
          <cell r="J1">
            <v>1.7453292519943295E-2</v>
          </cell>
        </row>
      </sheetData>
      <sheetData sheetId="8177">
        <row r="1">
          <cell r="J1">
            <v>1.7453292519943295E-2</v>
          </cell>
        </row>
      </sheetData>
      <sheetData sheetId="8178">
        <row r="1">
          <cell r="J1">
            <v>1.7453292519943295E-2</v>
          </cell>
        </row>
      </sheetData>
      <sheetData sheetId="8179">
        <row r="1">
          <cell r="J1">
            <v>1.7453292519943295E-2</v>
          </cell>
        </row>
      </sheetData>
      <sheetData sheetId="8180">
        <row r="1">
          <cell r="J1">
            <v>1.7453292519943295E-2</v>
          </cell>
        </row>
      </sheetData>
      <sheetData sheetId="8181">
        <row r="1">
          <cell r="J1">
            <v>1.7453292519943295E-2</v>
          </cell>
        </row>
      </sheetData>
      <sheetData sheetId="8182">
        <row r="1">
          <cell r="J1">
            <v>1.7453292519943295E-2</v>
          </cell>
        </row>
      </sheetData>
      <sheetData sheetId="8183">
        <row r="1">
          <cell r="J1">
            <v>1.7453292519943295E-2</v>
          </cell>
        </row>
      </sheetData>
      <sheetData sheetId="8184">
        <row r="1">
          <cell r="J1">
            <v>1.7453292519943295E-2</v>
          </cell>
        </row>
      </sheetData>
      <sheetData sheetId="8185">
        <row r="1">
          <cell r="J1">
            <v>1.7453292519943295E-2</v>
          </cell>
        </row>
      </sheetData>
      <sheetData sheetId="8186">
        <row r="1">
          <cell r="J1">
            <v>1.7453292519943295E-2</v>
          </cell>
        </row>
      </sheetData>
      <sheetData sheetId="8187">
        <row r="1">
          <cell r="J1">
            <v>1.7453292519943295E-2</v>
          </cell>
        </row>
      </sheetData>
      <sheetData sheetId="8188">
        <row r="1">
          <cell r="J1">
            <v>1.7453292519943295E-2</v>
          </cell>
        </row>
      </sheetData>
      <sheetData sheetId="8189">
        <row r="1">
          <cell r="J1">
            <v>1.7453292519943295E-2</v>
          </cell>
        </row>
      </sheetData>
      <sheetData sheetId="8190">
        <row r="1">
          <cell r="J1">
            <v>1.7453292519943295E-2</v>
          </cell>
        </row>
      </sheetData>
      <sheetData sheetId="8191">
        <row r="1">
          <cell r="J1">
            <v>1.7453292519943295E-2</v>
          </cell>
        </row>
      </sheetData>
      <sheetData sheetId="8192">
        <row r="1">
          <cell r="J1">
            <v>1.7453292519943295E-2</v>
          </cell>
        </row>
      </sheetData>
      <sheetData sheetId="8193">
        <row r="1">
          <cell r="J1">
            <v>1.7453292519943295E-2</v>
          </cell>
        </row>
      </sheetData>
      <sheetData sheetId="8194">
        <row r="1">
          <cell r="J1">
            <v>1.7453292519943295E-2</v>
          </cell>
        </row>
      </sheetData>
      <sheetData sheetId="8195">
        <row r="1">
          <cell r="J1">
            <v>1.7453292519943295E-2</v>
          </cell>
        </row>
      </sheetData>
      <sheetData sheetId="8196">
        <row r="1">
          <cell r="J1">
            <v>1.7453292519943295E-2</v>
          </cell>
        </row>
      </sheetData>
      <sheetData sheetId="8197">
        <row r="1">
          <cell r="J1">
            <v>1.7453292519943295E-2</v>
          </cell>
        </row>
      </sheetData>
      <sheetData sheetId="8198">
        <row r="1">
          <cell r="J1">
            <v>1.7453292519943295E-2</v>
          </cell>
        </row>
      </sheetData>
      <sheetData sheetId="8199">
        <row r="1">
          <cell r="J1">
            <v>1.7453292519943295E-2</v>
          </cell>
        </row>
      </sheetData>
      <sheetData sheetId="8200">
        <row r="1">
          <cell r="J1">
            <v>1.7453292519943295E-2</v>
          </cell>
        </row>
      </sheetData>
      <sheetData sheetId="8201">
        <row r="1">
          <cell r="J1">
            <v>1.7453292519943295E-2</v>
          </cell>
        </row>
      </sheetData>
      <sheetData sheetId="8202">
        <row r="1">
          <cell r="J1">
            <v>1.7453292519943295E-2</v>
          </cell>
        </row>
      </sheetData>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row r="1">
          <cell r="J1">
            <v>1.7453292519943295E-2</v>
          </cell>
        </row>
      </sheetData>
      <sheetData sheetId="8244"/>
      <sheetData sheetId="8245"/>
      <sheetData sheetId="8246"/>
      <sheetData sheetId="8247"/>
      <sheetData sheetId="8248"/>
      <sheetData sheetId="8249"/>
      <sheetData sheetId="8250">
        <row r="1">
          <cell r="J1">
            <v>1.7453292519943295E-2</v>
          </cell>
        </row>
      </sheetData>
      <sheetData sheetId="8251"/>
      <sheetData sheetId="8252"/>
      <sheetData sheetId="8253"/>
      <sheetData sheetId="8254"/>
      <sheetData sheetId="8255">
        <row r="1">
          <cell r="J1">
            <v>1.7453292519943295E-2</v>
          </cell>
        </row>
      </sheetData>
      <sheetData sheetId="8256">
        <row r="1">
          <cell r="J1">
            <v>1.7453292519943295E-2</v>
          </cell>
        </row>
      </sheetData>
      <sheetData sheetId="8257"/>
      <sheetData sheetId="8258">
        <row r="1">
          <cell r="J1">
            <v>1.7453292519943295E-2</v>
          </cell>
        </row>
      </sheetData>
      <sheetData sheetId="8259">
        <row r="1">
          <cell r="J1">
            <v>1.7453292519943295E-2</v>
          </cell>
        </row>
      </sheetData>
      <sheetData sheetId="8260"/>
      <sheetData sheetId="8261">
        <row r="1">
          <cell r="J1">
            <v>1.7453292519943295E-2</v>
          </cell>
        </row>
      </sheetData>
      <sheetData sheetId="8262">
        <row r="1">
          <cell r="J1">
            <v>1.7453292519943295E-2</v>
          </cell>
        </row>
      </sheetData>
      <sheetData sheetId="8263">
        <row r="1">
          <cell r="J1">
            <v>1.7453292519943295E-2</v>
          </cell>
        </row>
      </sheetData>
      <sheetData sheetId="8264">
        <row r="1">
          <cell r="J1">
            <v>1.7453292519943295E-2</v>
          </cell>
        </row>
      </sheetData>
      <sheetData sheetId="8265">
        <row r="1">
          <cell r="J1">
            <v>1.7453292519943295E-2</v>
          </cell>
        </row>
      </sheetData>
      <sheetData sheetId="8266">
        <row r="1">
          <cell r="J1">
            <v>1.7453292519943295E-2</v>
          </cell>
        </row>
      </sheetData>
      <sheetData sheetId="8267"/>
      <sheetData sheetId="8268">
        <row r="1">
          <cell r="J1">
            <v>1.7453292519943295E-2</v>
          </cell>
        </row>
      </sheetData>
      <sheetData sheetId="8269">
        <row r="1">
          <cell r="J1">
            <v>1.7453292519943295E-2</v>
          </cell>
        </row>
      </sheetData>
      <sheetData sheetId="8270">
        <row r="1">
          <cell r="J1">
            <v>1.7453292519943295E-2</v>
          </cell>
        </row>
      </sheetData>
      <sheetData sheetId="8271">
        <row r="1">
          <cell r="J1">
            <v>1.7453292519943295E-2</v>
          </cell>
        </row>
      </sheetData>
      <sheetData sheetId="8272"/>
      <sheetData sheetId="8273">
        <row r="1">
          <cell r="J1">
            <v>1.7453292519943295E-2</v>
          </cell>
        </row>
      </sheetData>
      <sheetData sheetId="8274">
        <row r="1">
          <cell r="J1">
            <v>1.7453292519943295E-2</v>
          </cell>
        </row>
      </sheetData>
      <sheetData sheetId="8275">
        <row r="1">
          <cell r="J1">
            <v>1.7453292519943295E-2</v>
          </cell>
        </row>
      </sheetData>
      <sheetData sheetId="8276">
        <row r="1">
          <cell r="J1">
            <v>1.7453292519943295E-2</v>
          </cell>
        </row>
      </sheetData>
      <sheetData sheetId="8277">
        <row r="1">
          <cell r="J1">
            <v>1.7453292519943295E-2</v>
          </cell>
        </row>
      </sheetData>
      <sheetData sheetId="8278">
        <row r="1">
          <cell r="J1">
            <v>1.7453292519943295E-2</v>
          </cell>
        </row>
      </sheetData>
      <sheetData sheetId="8279">
        <row r="1">
          <cell r="J1">
            <v>1.7453292519943295E-2</v>
          </cell>
        </row>
      </sheetData>
      <sheetData sheetId="8280"/>
      <sheetData sheetId="8281">
        <row r="1">
          <cell r="J1">
            <v>1.7453292519943295E-2</v>
          </cell>
        </row>
      </sheetData>
      <sheetData sheetId="8282">
        <row r="1">
          <cell r="J1">
            <v>1.7453292519943295E-2</v>
          </cell>
        </row>
      </sheetData>
      <sheetData sheetId="8283">
        <row r="1">
          <cell r="J1">
            <v>1.7453292519943295E-2</v>
          </cell>
        </row>
      </sheetData>
      <sheetData sheetId="8284">
        <row r="1">
          <cell r="J1">
            <v>1.7453292519943295E-2</v>
          </cell>
        </row>
      </sheetData>
      <sheetData sheetId="8285"/>
      <sheetData sheetId="8286">
        <row r="1">
          <cell r="J1">
            <v>1.7453292519943295E-2</v>
          </cell>
        </row>
      </sheetData>
      <sheetData sheetId="8287">
        <row r="1">
          <cell r="J1">
            <v>1.7453292519943295E-2</v>
          </cell>
        </row>
      </sheetData>
      <sheetData sheetId="8288">
        <row r="1">
          <cell r="J1">
            <v>1.7453292519943295E-2</v>
          </cell>
        </row>
      </sheetData>
      <sheetData sheetId="8289">
        <row r="1">
          <cell r="J1">
            <v>1.7453292519943295E-2</v>
          </cell>
        </row>
      </sheetData>
      <sheetData sheetId="8290">
        <row r="1">
          <cell r="J1">
            <v>1.7453292519943295E-2</v>
          </cell>
        </row>
      </sheetData>
      <sheetData sheetId="8291"/>
      <sheetData sheetId="8292">
        <row r="1">
          <cell r="J1">
            <v>1.7453292519943295E-2</v>
          </cell>
        </row>
      </sheetData>
      <sheetData sheetId="8293">
        <row r="1">
          <cell r="J1">
            <v>1.7453292519943295E-2</v>
          </cell>
        </row>
      </sheetData>
      <sheetData sheetId="8294">
        <row r="1">
          <cell r="J1">
            <v>1.7453292519943295E-2</v>
          </cell>
        </row>
      </sheetData>
      <sheetData sheetId="8295">
        <row r="1">
          <cell r="J1">
            <v>1.7453292519943295E-2</v>
          </cell>
        </row>
      </sheetData>
      <sheetData sheetId="8296">
        <row r="1">
          <cell r="J1">
            <v>1.7453292519943295E-2</v>
          </cell>
        </row>
      </sheetData>
      <sheetData sheetId="8297"/>
      <sheetData sheetId="8298">
        <row r="1">
          <cell r="J1">
            <v>1.7453292519943295E-2</v>
          </cell>
        </row>
      </sheetData>
      <sheetData sheetId="8299">
        <row r="1">
          <cell r="J1">
            <v>1.7453292519943295E-2</v>
          </cell>
        </row>
      </sheetData>
      <sheetData sheetId="8300">
        <row r="1">
          <cell r="J1">
            <v>1.7453292519943295E-2</v>
          </cell>
        </row>
      </sheetData>
      <sheetData sheetId="8301">
        <row r="1">
          <cell r="J1">
            <v>1.7453292519943295E-2</v>
          </cell>
        </row>
      </sheetData>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row r="1">
          <cell r="J1">
            <v>1.7453292519943295E-2</v>
          </cell>
        </row>
      </sheetData>
      <sheetData sheetId="8316">
        <row r="1">
          <cell r="J1">
            <v>1.7453292519943295E-2</v>
          </cell>
        </row>
      </sheetData>
      <sheetData sheetId="8317">
        <row r="1">
          <cell r="J1">
            <v>1.7453292519943295E-2</v>
          </cell>
        </row>
      </sheetData>
      <sheetData sheetId="8318"/>
      <sheetData sheetId="8319"/>
      <sheetData sheetId="8320"/>
      <sheetData sheetId="8321"/>
      <sheetData sheetId="8322">
        <row r="1">
          <cell r="J1">
            <v>1.7453292519943295E-2</v>
          </cell>
        </row>
      </sheetData>
      <sheetData sheetId="8323">
        <row r="1">
          <cell r="J1">
            <v>1.7453292519943295E-2</v>
          </cell>
        </row>
      </sheetData>
      <sheetData sheetId="8324"/>
      <sheetData sheetId="8325"/>
      <sheetData sheetId="8326">
        <row r="1">
          <cell r="J1">
            <v>1.7453292519943295E-2</v>
          </cell>
        </row>
      </sheetData>
      <sheetData sheetId="8327">
        <row r="1">
          <cell r="J1">
            <v>1.7453292519943295E-2</v>
          </cell>
        </row>
      </sheetData>
      <sheetData sheetId="8328">
        <row r="1">
          <cell r="J1">
            <v>1.7453292519943295E-2</v>
          </cell>
        </row>
      </sheetData>
      <sheetData sheetId="8329">
        <row r="1">
          <cell r="J1">
            <v>1.7453292519943295E-2</v>
          </cell>
        </row>
      </sheetData>
      <sheetData sheetId="8330">
        <row r="1">
          <cell r="J1">
            <v>1.7453292519943295E-2</v>
          </cell>
        </row>
      </sheetData>
      <sheetData sheetId="8331">
        <row r="1">
          <cell r="J1">
            <v>1.7453292519943295E-2</v>
          </cell>
        </row>
      </sheetData>
      <sheetData sheetId="8332">
        <row r="1">
          <cell r="J1">
            <v>1.7453292519943295E-2</v>
          </cell>
        </row>
      </sheetData>
      <sheetData sheetId="8333">
        <row r="1">
          <cell r="J1">
            <v>1.7453292519943295E-2</v>
          </cell>
        </row>
      </sheetData>
      <sheetData sheetId="8334">
        <row r="1">
          <cell r="J1">
            <v>1.7453292519943295E-2</v>
          </cell>
        </row>
      </sheetData>
      <sheetData sheetId="8335">
        <row r="1">
          <cell r="J1">
            <v>1.7453292519943295E-2</v>
          </cell>
        </row>
      </sheetData>
      <sheetData sheetId="8336">
        <row r="1">
          <cell r="J1">
            <v>1.7453292519943295E-2</v>
          </cell>
        </row>
      </sheetData>
      <sheetData sheetId="8337">
        <row r="1">
          <cell r="J1">
            <v>1.7453292519943295E-2</v>
          </cell>
        </row>
      </sheetData>
      <sheetData sheetId="8338">
        <row r="1">
          <cell r="J1">
            <v>1.7453292519943295E-2</v>
          </cell>
        </row>
      </sheetData>
      <sheetData sheetId="8339">
        <row r="1">
          <cell r="J1">
            <v>1.7453292519943295E-2</v>
          </cell>
        </row>
      </sheetData>
      <sheetData sheetId="8340">
        <row r="1">
          <cell r="J1">
            <v>1.7453292519943295E-2</v>
          </cell>
        </row>
      </sheetData>
      <sheetData sheetId="8341">
        <row r="1">
          <cell r="J1">
            <v>1.7453292519943295E-2</v>
          </cell>
        </row>
      </sheetData>
      <sheetData sheetId="8342">
        <row r="1">
          <cell r="J1">
            <v>1.7453292519943295E-2</v>
          </cell>
        </row>
      </sheetData>
      <sheetData sheetId="8343">
        <row r="1">
          <cell r="J1">
            <v>1.7453292519943295E-2</v>
          </cell>
        </row>
      </sheetData>
      <sheetData sheetId="8344">
        <row r="1">
          <cell r="J1">
            <v>1.7453292519943295E-2</v>
          </cell>
        </row>
      </sheetData>
      <sheetData sheetId="8345">
        <row r="1">
          <cell r="J1">
            <v>1.7453292519943295E-2</v>
          </cell>
        </row>
      </sheetData>
      <sheetData sheetId="8346">
        <row r="1">
          <cell r="J1">
            <v>1.7453292519943295E-2</v>
          </cell>
        </row>
      </sheetData>
      <sheetData sheetId="8347">
        <row r="1">
          <cell r="J1">
            <v>1.7453292519943295E-2</v>
          </cell>
        </row>
      </sheetData>
      <sheetData sheetId="8348">
        <row r="1">
          <cell r="J1">
            <v>1.7453292519943295E-2</v>
          </cell>
        </row>
      </sheetData>
      <sheetData sheetId="8349">
        <row r="1">
          <cell r="J1">
            <v>1.7453292519943295E-2</v>
          </cell>
        </row>
      </sheetData>
      <sheetData sheetId="8350">
        <row r="1">
          <cell r="J1">
            <v>1.7453292519943295E-2</v>
          </cell>
        </row>
      </sheetData>
      <sheetData sheetId="8351">
        <row r="1">
          <cell r="J1">
            <v>1.7453292519943295E-2</v>
          </cell>
        </row>
      </sheetData>
      <sheetData sheetId="8352">
        <row r="1">
          <cell r="J1">
            <v>1.7453292519943295E-2</v>
          </cell>
        </row>
      </sheetData>
      <sheetData sheetId="8353">
        <row r="1">
          <cell r="J1">
            <v>1.7453292519943295E-2</v>
          </cell>
        </row>
      </sheetData>
      <sheetData sheetId="8354">
        <row r="1">
          <cell r="J1">
            <v>1.7453292519943295E-2</v>
          </cell>
        </row>
      </sheetData>
      <sheetData sheetId="8355">
        <row r="1">
          <cell r="J1">
            <v>1.7453292519943295E-2</v>
          </cell>
        </row>
      </sheetData>
      <sheetData sheetId="8356">
        <row r="1">
          <cell r="J1">
            <v>1.7453292519943295E-2</v>
          </cell>
        </row>
      </sheetData>
      <sheetData sheetId="8357">
        <row r="1">
          <cell r="J1">
            <v>1.7453292519943295E-2</v>
          </cell>
        </row>
      </sheetData>
      <sheetData sheetId="8358">
        <row r="1">
          <cell r="J1">
            <v>1.7453292519943295E-2</v>
          </cell>
        </row>
      </sheetData>
      <sheetData sheetId="8359">
        <row r="1">
          <cell r="J1">
            <v>1.7453292519943295E-2</v>
          </cell>
        </row>
      </sheetData>
      <sheetData sheetId="8360">
        <row r="1">
          <cell r="J1">
            <v>1.7453292519943295E-2</v>
          </cell>
        </row>
      </sheetData>
      <sheetData sheetId="8361">
        <row r="1">
          <cell r="J1">
            <v>1.7453292519943295E-2</v>
          </cell>
        </row>
      </sheetData>
      <sheetData sheetId="8362">
        <row r="1">
          <cell r="J1">
            <v>1.7453292519943295E-2</v>
          </cell>
        </row>
      </sheetData>
      <sheetData sheetId="8363">
        <row r="1">
          <cell r="J1">
            <v>1.7453292519943295E-2</v>
          </cell>
        </row>
      </sheetData>
      <sheetData sheetId="8364">
        <row r="1">
          <cell r="J1">
            <v>1.7453292519943295E-2</v>
          </cell>
        </row>
      </sheetData>
      <sheetData sheetId="8365">
        <row r="1">
          <cell r="J1">
            <v>1.7453292519943295E-2</v>
          </cell>
        </row>
      </sheetData>
      <sheetData sheetId="8366"/>
      <sheetData sheetId="8367">
        <row r="1">
          <cell r="J1">
            <v>1.7453292519943295E-2</v>
          </cell>
        </row>
      </sheetData>
      <sheetData sheetId="8368">
        <row r="1">
          <cell r="J1">
            <v>1.7453292519943295E-2</v>
          </cell>
        </row>
      </sheetData>
      <sheetData sheetId="8369"/>
      <sheetData sheetId="8370"/>
      <sheetData sheetId="8371"/>
      <sheetData sheetId="8372"/>
      <sheetData sheetId="8373"/>
      <sheetData sheetId="8374">
        <row r="1">
          <cell r="J1">
            <v>1.7453292519943295E-2</v>
          </cell>
        </row>
      </sheetData>
      <sheetData sheetId="8375">
        <row r="1">
          <cell r="J1">
            <v>1.7453292519943295E-2</v>
          </cell>
        </row>
      </sheetData>
      <sheetData sheetId="8376">
        <row r="1">
          <cell r="J1">
            <v>1.7453292519943295E-2</v>
          </cell>
        </row>
      </sheetData>
      <sheetData sheetId="8377">
        <row r="1">
          <cell r="J1">
            <v>1.7453292519943295E-2</v>
          </cell>
        </row>
      </sheetData>
      <sheetData sheetId="8378"/>
      <sheetData sheetId="8379"/>
      <sheetData sheetId="8380">
        <row r="1">
          <cell r="J1">
            <v>1.7453292519943295E-2</v>
          </cell>
        </row>
      </sheetData>
      <sheetData sheetId="8381">
        <row r="1">
          <cell r="J1">
            <v>1.7453292519943295E-2</v>
          </cell>
        </row>
      </sheetData>
      <sheetData sheetId="8382">
        <row r="1">
          <cell r="J1">
            <v>1.7453292519943295E-2</v>
          </cell>
        </row>
      </sheetData>
      <sheetData sheetId="8383">
        <row r="1">
          <cell r="J1">
            <v>1.7453292519943295E-2</v>
          </cell>
        </row>
      </sheetData>
      <sheetData sheetId="8384">
        <row r="1">
          <cell r="J1">
            <v>1.7453292519943295E-2</v>
          </cell>
        </row>
      </sheetData>
      <sheetData sheetId="8385">
        <row r="1">
          <cell r="J1">
            <v>1.7453292519943295E-2</v>
          </cell>
        </row>
      </sheetData>
      <sheetData sheetId="8386">
        <row r="1">
          <cell r="J1">
            <v>1.7453292519943295E-2</v>
          </cell>
        </row>
      </sheetData>
      <sheetData sheetId="8387">
        <row r="1">
          <cell r="J1">
            <v>1.7453292519943295E-2</v>
          </cell>
        </row>
      </sheetData>
      <sheetData sheetId="8388">
        <row r="1">
          <cell r="J1">
            <v>1.7453292519943295E-2</v>
          </cell>
        </row>
      </sheetData>
      <sheetData sheetId="8389">
        <row r="1">
          <cell r="J1">
            <v>1.7453292519943295E-2</v>
          </cell>
        </row>
      </sheetData>
      <sheetData sheetId="8390">
        <row r="1">
          <cell r="J1">
            <v>1.7453292519943295E-2</v>
          </cell>
        </row>
      </sheetData>
      <sheetData sheetId="8391"/>
      <sheetData sheetId="8392"/>
      <sheetData sheetId="8393"/>
      <sheetData sheetId="8394"/>
      <sheetData sheetId="8395">
        <row r="1">
          <cell r="J1">
            <v>1.7453292519943295E-2</v>
          </cell>
        </row>
      </sheetData>
      <sheetData sheetId="8396">
        <row r="1">
          <cell r="J1">
            <v>1.7453292519943295E-2</v>
          </cell>
        </row>
      </sheetData>
      <sheetData sheetId="8397"/>
      <sheetData sheetId="8398"/>
      <sheetData sheetId="8399"/>
      <sheetData sheetId="8400"/>
      <sheetData sheetId="8401">
        <row r="1">
          <cell r="J1">
            <v>1.7453292519943295E-2</v>
          </cell>
        </row>
      </sheetData>
      <sheetData sheetId="8402">
        <row r="1">
          <cell r="J1">
            <v>1.7453292519943295E-2</v>
          </cell>
        </row>
      </sheetData>
      <sheetData sheetId="8403"/>
      <sheetData sheetId="8404"/>
      <sheetData sheetId="8405"/>
      <sheetData sheetId="8406">
        <row r="1">
          <cell r="J1">
            <v>1.7453292519943295E-2</v>
          </cell>
        </row>
      </sheetData>
      <sheetData sheetId="8407">
        <row r="1">
          <cell r="J1">
            <v>1.7453292519943295E-2</v>
          </cell>
        </row>
      </sheetData>
      <sheetData sheetId="8408">
        <row r="1">
          <cell r="J1">
            <v>1.7453292519943295E-2</v>
          </cell>
        </row>
      </sheetData>
      <sheetData sheetId="8409"/>
      <sheetData sheetId="8410"/>
      <sheetData sheetId="8411"/>
      <sheetData sheetId="8412">
        <row r="1">
          <cell r="J1">
            <v>1.7453292519943295E-2</v>
          </cell>
        </row>
      </sheetData>
      <sheetData sheetId="8413">
        <row r="1">
          <cell r="J1">
            <v>1.7453292519943295E-2</v>
          </cell>
        </row>
      </sheetData>
      <sheetData sheetId="8414"/>
      <sheetData sheetId="8415"/>
      <sheetData sheetId="8416"/>
      <sheetData sheetId="8417"/>
      <sheetData sheetId="8418"/>
      <sheetData sheetId="8419"/>
      <sheetData sheetId="8420">
        <row r="1">
          <cell r="J1">
            <v>1.7453292519943295E-2</v>
          </cell>
        </row>
      </sheetData>
      <sheetData sheetId="8421"/>
      <sheetData sheetId="8422">
        <row r="1">
          <cell r="J1">
            <v>1.7453292519943295E-2</v>
          </cell>
        </row>
      </sheetData>
      <sheetData sheetId="8423">
        <row r="1">
          <cell r="J1">
            <v>1.7453292519943295E-2</v>
          </cell>
        </row>
      </sheetData>
      <sheetData sheetId="8424"/>
      <sheetData sheetId="8425"/>
      <sheetData sheetId="8426">
        <row r="1">
          <cell r="J1">
            <v>1.7453292519943295E-2</v>
          </cell>
        </row>
      </sheetData>
      <sheetData sheetId="8427">
        <row r="1">
          <cell r="J1">
            <v>1.7453292519943295E-2</v>
          </cell>
        </row>
      </sheetData>
      <sheetData sheetId="8428"/>
      <sheetData sheetId="8429"/>
      <sheetData sheetId="8430"/>
      <sheetData sheetId="8431">
        <row r="1">
          <cell r="J1">
            <v>1.7453292519943295E-2</v>
          </cell>
        </row>
      </sheetData>
      <sheetData sheetId="8432"/>
      <sheetData sheetId="8433"/>
      <sheetData sheetId="8434">
        <row r="1">
          <cell r="J1">
            <v>1.7453292519943295E-2</v>
          </cell>
        </row>
      </sheetData>
      <sheetData sheetId="8435">
        <row r="1">
          <cell r="J1">
            <v>1.7453292519943295E-2</v>
          </cell>
        </row>
      </sheetData>
      <sheetData sheetId="8436"/>
      <sheetData sheetId="8437">
        <row r="1">
          <cell r="J1">
            <v>1.7453292519943295E-2</v>
          </cell>
        </row>
      </sheetData>
      <sheetData sheetId="8438"/>
      <sheetData sheetId="8439">
        <row r="1">
          <cell r="J1">
            <v>1.7453292519943295E-2</v>
          </cell>
        </row>
      </sheetData>
      <sheetData sheetId="8440">
        <row r="1">
          <cell r="J1">
            <v>1.7453292519943295E-2</v>
          </cell>
        </row>
      </sheetData>
      <sheetData sheetId="8441">
        <row r="1">
          <cell r="J1">
            <v>1.7453292519943295E-2</v>
          </cell>
        </row>
      </sheetData>
      <sheetData sheetId="8442"/>
      <sheetData sheetId="8443"/>
      <sheetData sheetId="8444"/>
      <sheetData sheetId="8445">
        <row r="1">
          <cell r="J1">
            <v>1.7453292519943295E-2</v>
          </cell>
        </row>
      </sheetData>
      <sheetData sheetId="8446">
        <row r="1">
          <cell r="J1">
            <v>1.7453292519943295E-2</v>
          </cell>
        </row>
      </sheetData>
      <sheetData sheetId="8447">
        <row r="1">
          <cell r="J1">
            <v>1.7453292519943295E-2</v>
          </cell>
        </row>
      </sheetData>
      <sheetData sheetId="8448"/>
      <sheetData sheetId="8449">
        <row r="1">
          <cell r="J1">
            <v>1.7453292519943295E-2</v>
          </cell>
        </row>
      </sheetData>
      <sheetData sheetId="8450">
        <row r="1">
          <cell r="J1">
            <v>1.7453292519943295E-2</v>
          </cell>
        </row>
      </sheetData>
      <sheetData sheetId="8451"/>
      <sheetData sheetId="8452">
        <row r="1">
          <cell r="J1">
            <v>1.7453292519943295E-2</v>
          </cell>
        </row>
      </sheetData>
      <sheetData sheetId="8453"/>
      <sheetData sheetId="8454"/>
      <sheetData sheetId="8455">
        <row r="1">
          <cell r="J1">
            <v>1.7453292519943295E-2</v>
          </cell>
        </row>
      </sheetData>
      <sheetData sheetId="8456"/>
      <sheetData sheetId="8457"/>
      <sheetData sheetId="8458">
        <row r="1">
          <cell r="J1">
            <v>1.7453292519943295E-2</v>
          </cell>
        </row>
      </sheetData>
      <sheetData sheetId="8459">
        <row r="1">
          <cell r="J1">
            <v>1.7453292519943295E-2</v>
          </cell>
        </row>
      </sheetData>
      <sheetData sheetId="8460">
        <row r="1">
          <cell r="J1">
            <v>1.7453292519943295E-2</v>
          </cell>
        </row>
      </sheetData>
      <sheetData sheetId="8461"/>
      <sheetData sheetId="8462">
        <row r="1">
          <cell r="J1">
            <v>1.7453292519943295E-2</v>
          </cell>
        </row>
      </sheetData>
      <sheetData sheetId="8463">
        <row r="1">
          <cell r="J1">
            <v>1.7453292519943295E-2</v>
          </cell>
        </row>
      </sheetData>
      <sheetData sheetId="8464">
        <row r="1">
          <cell r="J1">
            <v>1.7453292519943295E-2</v>
          </cell>
        </row>
      </sheetData>
      <sheetData sheetId="8465">
        <row r="1">
          <cell r="J1">
            <v>1.7453292519943295E-2</v>
          </cell>
        </row>
      </sheetData>
      <sheetData sheetId="8466">
        <row r="1">
          <cell r="J1">
            <v>1.7453292519943295E-2</v>
          </cell>
        </row>
      </sheetData>
      <sheetData sheetId="8467">
        <row r="1">
          <cell r="J1">
            <v>1.7453292519943295E-2</v>
          </cell>
        </row>
      </sheetData>
      <sheetData sheetId="8468">
        <row r="1">
          <cell r="J1">
            <v>1.7453292519943295E-2</v>
          </cell>
        </row>
      </sheetData>
      <sheetData sheetId="8469">
        <row r="1">
          <cell r="J1">
            <v>1.7453292519943295E-2</v>
          </cell>
        </row>
      </sheetData>
      <sheetData sheetId="8470">
        <row r="1">
          <cell r="J1">
            <v>1.7453292519943295E-2</v>
          </cell>
        </row>
      </sheetData>
      <sheetData sheetId="8471">
        <row r="1">
          <cell r="J1">
            <v>1.7453292519943295E-2</v>
          </cell>
        </row>
      </sheetData>
      <sheetData sheetId="8472">
        <row r="1">
          <cell r="J1">
            <v>1.7453292519943295E-2</v>
          </cell>
        </row>
      </sheetData>
      <sheetData sheetId="8473">
        <row r="1">
          <cell r="J1">
            <v>1.7453292519943295E-2</v>
          </cell>
        </row>
      </sheetData>
      <sheetData sheetId="8474">
        <row r="1">
          <cell r="J1">
            <v>1.7453292519943295E-2</v>
          </cell>
        </row>
      </sheetData>
      <sheetData sheetId="8475">
        <row r="1">
          <cell r="J1">
            <v>1.7453292519943295E-2</v>
          </cell>
        </row>
      </sheetData>
      <sheetData sheetId="8476">
        <row r="1">
          <cell r="J1">
            <v>1.7453292519943295E-2</v>
          </cell>
        </row>
      </sheetData>
      <sheetData sheetId="8477">
        <row r="1">
          <cell r="J1">
            <v>1.7453292519943295E-2</v>
          </cell>
        </row>
      </sheetData>
      <sheetData sheetId="8478">
        <row r="1">
          <cell r="J1">
            <v>1.7453292519943295E-2</v>
          </cell>
        </row>
      </sheetData>
      <sheetData sheetId="8479">
        <row r="1">
          <cell r="J1">
            <v>1.7453292519943295E-2</v>
          </cell>
        </row>
      </sheetData>
      <sheetData sheetId="8480">
        <row r="1">
          <cell r="J1">
            <v>1.7453292519943295E-2</v>
          </cell>
        </row>
      </sheetData>
      <sheetData sheetId="8481">
        <row r="1">
          <cell r="J1">
            <v>1.7453292519943295E-2</v>
          </cell>
        </row>
      </sheetData>
      <sheetData sheetId="8482">
        <row r="1">
          <cell r="J1">
            <v>1.7453292519943295E-2</v>
          </cell>
        </row>
      </sheetData>
      <sheetData sheetId="8483">
        <row r="1">
          <cell r="J1">
            <v>1.7453292519943295E-2</v>
          </cell>
        </row>
      </sheetData>
      <sheetData sheetId="8484">
        <row r="1">
          <cell r="J1">
            <v>1.7453292519943295E-2</v>
          </cell>
        </row>
      </sheetData>
      <sheetData sheetId="8485">
        <row r="1">
          <cell r="J1">
            <v>1.7453292519943295E-2</v>
          </cell>
        </row>
      </sheetData>
      <sheetData sheetId="8486">
        <row r="1">
          <cell r="J1">
            <v>1.7453292519943295E-2</v>
          </cell>
        </row>
      </sheetData>
      <sheetData sheetId="8487">
        <row r="1">
          <cell r="J1">
            <v>1.7453292519943295E-2</v>
          </cell>
        </row>
      </sheetData>
      <sheetData sheetId="8488">
        <row r="1">
          <cell r="J1">
            <v>1.7453292519943295E-2</v>
          </cell>
        </row>
      </sheetData>
      <sheetData sheetId="8489">
        <row r="1">
          <cell r="J1">
            <v>1.7453292519943295E-2</v>
          </cell>
        </row>
      </sheetData>
      <sheetData sheetId="8490">
        <row r="1">
          <cell r="J1">
            <v>1.7453292519943295E-2</v>
          </cell>
        </row>
      </sheetData>
      <sheetData sheetId="8491">
        <row r="1">
          <cell r="J1">
            <v>1.7453292519943295E-2</v>
          </cell>
        </row>
      </sheetData>
      <sheetData sheetId="8492">
        <row r="1">
          <cell r="J1">
            <v>1.7453292519943295E-2</v>
          </cell>
        </row>
      </sheetData>
      <sheetData sheetId="8493">
        <row r="1">
          <cell r="J1">
            <v>1.7453292519943295E-2</v>
          </cell>
        </row>
      </sheetData>
      <sheetData sheetId="8494">
        <row r="1">
          <cell r="J1">
            <v>1.7453292519943295E-2</v>
          </cell>
        </row>
      </sheetData>
      <sheetData sheetId="8495">
        <row r="1">
          <cell r="J1">
            <v>1.7453292519943295E-2</v>
          </cell>
        </row>
      </sheetData>
      <sheetData sheetId="8496">
        <row r="1">
          <cell r="J1">
            <v>1.7453292519943295E-2</v>
          </cell>
        </row>
      </sheetData>
      <sheetData sheetId="8497">
        <row r="1">
          <cell r="J1">
            <v>1.7453292519943295E-2</v>
          </cell>
        </row>
      </sheetData>
      <sheetData sheetId="8498">
        <row r="1">
          <cell r="J1">
            <v>1.7453292519943295E-2</v>
          </cell>
        </row>
      </sheetData>
      <sheetData sheetId="8499">
        <row r="1">
          <cell r="J1">
            <v>1.7453292519943295E-2</v>
          </cell>
        </row>
      </sheetData>
      <sheetData sheetId="8500">
        <row r="1">
          <cell r="J1">
            <v>1.7453292519943295E-2</v>
          </cell>
        </row>
      </sheetData>
      <sheetData sheetId="8501">
        <row r="1">
          <cell r="J1">
            <v>1.7453292519943295E-2</v>
          </cell>
        </row>
      </sheetData>
      <sheetData sheetId="8502">
        <row r="1">
          <cell r="J1">
            <v>1.7453292519943295E-2</v>
          </cell>
        </row>
      </sheetData>
      <sheetData sheetId="8503">
        <row r="1">
          <cell r="J1">
            <v>1.7453292519943295E-2</v>
          </cell>
        </row>
      </sheetData>
      <sheetData sheetId="8504">
        <row r="1">
          <cell r="J1">
            <v>1.7453292519943295E-2</v>
          </cell>
        </row>
      </sheetData>
      <sheetData sheetId="8505">
        <row r="1">
          <cell r="J1">
            <v>1.7453292519943295E-2</v>
          </cell>
        </row>
      </sheetData>
      <sheetData sheetId="8506">
        <row r="1">
          <cell r="J1">
            <v>1.7453292519943295E-2</v>
          </cell>
        </row>
      </sheetData>
      <sheetData sheetId="8507">
        <row r="1">
          <cell r="J1">
            <v>1.7453292519943295E-2</v>
          </cell>
        </row>
      </sheetData>
      <sheetData sheetId="8508">
        <row r="1">
          <cell r="J1">
            <v>1.7453292519943295E-2</v>
          </cell>
        </row>
      </sheetData>
      <sheetData sheetId="8509">
        <row r="1">
          <cell r="J1">
            <v>1.7453292519943295E-2</v>
          </cell>
        </row>
      </sheetData>
      <sheetData sheetId="8510">
        <row r="1">
          <cell r="J1">
            <v>1.7453292519943295E-2</v>
          </cell>
        </row>
      </sheetData>
      <sheetData sheetId="8511">
        <row r="1">
          <cell r="J1">
            <v>1.7453292519943295E-2</v>
          </cell>
        </row>
      </sheetData>
      <sheetData sheetId="8512">
        <row r="1">
          <cell r="J1">
            <v>1.7453292519943295E-2</v>
          </cell>
        </row>
      </sheetData>
      <sheetData sheetId="8513">
        <row r="1">
          <cell r="J1">
            <v>1.7453292519943295E-2</v>
          </cell>
        </row>
      </sheetData>
      <sheetData sheetId="8514">
        <row r="1">
          <cell r="J1">
            <v>1.7453292519943295E-2</v>
          </cell>
        </row>
      </sheetData>
      <sheetData sheetId="8515">
        <row r="1">
          <cell r="J1">
            <v>1.7453292519943295E-2</v>
          </cell>
        </row>
      </sheetData>
      <sheetData sheetId="8516">
        <row r="1">
          <cell r="J1">
            <v>1.7453292519943295E-2</v>
          </cell>
        </row>
      </sheetData>
      <sheetData sheetId="8517">
        <row r="1">
          <cell r="J1">
            <v>1.7453292519943295E-2</v>
          </cell>
        </row>
      </sheetData>
      <sheetData sheetId="8518">
        <row r="1">
          <cell r="J1">
            <v>1.7453292519943295E-2</v>
          </cell>
        </row>
      </sheetData>
      <sheetData sheetId="8519">
        <row r="1">
          <cell r="J1">
            <v>1.7453292519943295E-2</v>
          </cell>
        </row>
      </sheetData>
      <sheetData sheetId="8520">
        <row r="1">
          <cell r="J1">
            <v>1.7453292519943295E-2</v>
          </cell>
        </row>
      </sheetData>
      <sheetData sheetId="8521">
        <row r="1">
          <cell r="J1">
            <v>1.7453292519943295E-2</v>
          </cell>
        </row>
      </sheetData>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row r="1">
          <cell r="J1">
            <v>1.7453292519943295E-2</v>
          </cell>
        </row>
      </sheetData>
      <sheetData sheetId="8537"/>
      <sheetData sheetId="8538"/>
      <sheetData sheetId="8539">
        <row r="1">
          <cell r="J1">
            <v>1.7453292519943295E-2</v>
          </cell>
        </row>
      </sheetData>
      <sheetData sheetId="8540">
        <row r="1">
          <cell r="J1">
            <v>1.7453292519943295E-2</v>
          </cell>
        </row>
      </sheetData>
      <sheetData sheetId="8541">
        <row r="1">
          <cell r="J1">
            <v>1.7453292519943295E-2</v>
          </cell>
        </row>
      </sheetData>
      <sheetData sheetId="8542">
        <row r="1">
          <cell r="J1">
            <v>1.7453292519943295E-2</v>
          </cell>
        </row>
      </sheetData>
      <sheetData sheetId="8543">
        <row r="1">
          <cell r="J1">
            <v>1.7453292519943295E-2</v>
          </cell>
        </row>
      </sheetData>
      <sheetData sheetId="8544">
        <row r="1">
          <cell r="J1">
            <v>1.7453292519943295E-2</v>
          </cell>
        </row>
      </sheetData>
      <sheetData sheetId="8545">
        <row r="1">
          <cell r="J1">
            <v>1.7453292519943295E-2</v>
          </cell>
        </row>
      </sheetData>
      <sheetData sheetId="8546">
        <row r="1">
          <cell r="J1">
            <v>1.7453292519943295E-2</v>
          </cell>
        </row>
      </sheetData>
      <sheetData sheetId="8547">
        <row r="1">
          <cell r="J1">
            <v>1.7453292519943295E-2</v>
          </cell>
        </row>
      </sheetData>
      <sheetData sheetId="8548">
        <row r="1">
          <cell r="J1">
            <v>1.7453292519943295E-2</v>
          </cell>
        </row>
      </sheetData>
      <sheetData sheetId="8549">
        <row r="1">
          <cell r="J1">
            <v>1.7453292519943295E-2</v>
          </cell>
        </row>
      </sheetData>
      <sheetData sheetId="8550">
        <row r="1">
          <cell r="J1">
            <v>1.7453292519943295E-2</v>
          </cell>
        </row>
      </sheetData>
      <sheetData sheetId="8551">
        <row r="1">
          <cell r="J1">
            <v>1.7453292519943295E-2</v>
          </cell>
        </row>
      </sheetData>
      <sheetData sheetId="8552">
        <row r="1">
          <cell r="J1">
            <v>1.7453292519943295E-2</v>
          </cell>
        </row>
      </sheetData>
      <sheetData sheetId="8553">
        <row r="1">
          <cell r="J1">
            <v>1.7453292519943295E-2</v>
          </cell>
        </row>
      </sheetData>
      <sheetData sheetId="8554">
        <row r="1">
          <cell r="J1">
            <v>1.7453292519943295E-2</v>
          </cell>
        </row>
      </sheetData>
      <sheetData sheetId="8555">
        <row r="1">
          <cell r="J1">
            <v>1.7453292519943295E-2</v>
          </cell>
        </row>
      </sheetData>
      <sheetData sheetId="8556">
        <row r="1">
          <cell r="J1">
            <v>1.7453292519943295E-2</v>
          </cell>
        </row>
      </sheetData>
      <sheetData sheetId="8557">
        <row r="1">
          <cell r="J1">
            <v>1.7453292519943295E-2</v>
          </cell>
        </row>
      </sheetData>
      <sheetData sheetId="8558">
        <row r="1">
          <cell r="J1">
            <v>1.7453292519943295E-2</v>
          </cell>
        </row>
      </sheetData>
      <sheetData sheetId="8559">
        <row r="1">
          <cell r="J1">
            <v>1.7453292519943295E-2</v>
          </cell>
        </row>
      </sheetData>
      <sheetData sheetId="8560">
        <row r="1">
          <cell r="J1">
            <v>1.7453292519943295E-2</v>
          </cell>
        </row>
      </sheetData>
      <sheetData sheetId="8561">
        <row r="1">
          <cell r="J1">
            <v>1.7453292519943295E-2</v>
          </cell>
        </row>
      </sheetData>
      <sheetData sheetId="8562">
        <row r="1">
          <cell r="J1">
            <v>1.7453292519943295E-2</v>
          </cell>
        </row>
      </sheetData>
      <sheetData sheetId="8563">
        <row r="1">
          <cell r="J1">
            <v>1.7453292519943295E-2</v>
          </cell>
        </row>
      </sheetData>
      <sheetData sheetId="8564">
        <row r="1">
          <cell r="J1">
            <v>1.7453292519943295E-2</v>
          </cell>
        </row>
      </sheetData>
      <sheetData sheetId="8565">
        <row r="1">
          <cell r="J1">
            <v>1.7453292519943295E-2</v>
          </cell>
        </row>
      </sheetData>
      <sheetData sheetId="8566">
        <row r="1">
          <cell r="J1">
            <v>1.7453292519943295E-2</v>
          </cell>
        </row>
      </sheetData>
      <sheetData sheetId="8567">
        <row r="1">
          <cell r="J1">
            <v>1.7453292519943295E-2</v>
          </cell>
        </row>
      </sheetData>
      <sheetData sheetId="8568">
        <row r="1">
          <cell r="J1">
            <v>1.7453292519943295E-2</v>
          </cell>
        </row>
      </sheetData>
      <sheetData sheetId="8569">
        <row r="1">
          <cell r="J1">
            <v>1.7453292519943295E-2</v>
          </cell>
        </row>
      </sheetData>
      <sheetData sheetId="8570">
        <row r="1">
          <cell r="J1">
            <v>1.7453292519943295E-2</v>
          </cell>
        </row>
      </sheetData>
      <sheetData sheetId="8571">
        <row r="1">
          <cell r="J1">
            <v>1.7453292519943295E-2</v>
          </cell>
        </row>
      </sheetData>
      <sheetData sheetId="8572">
        <row r="1">
          <cell r="J1">
            <v>1.7453292519943295E-2</v>
          </cell>
        </row>
      </sheetData>
      <sheetData sheetId="8573">
        <row r="1">
          <cell r="J1">
            <v>1.7453292519943295E-2</v>
          </cell>
        </row>
      </sheetData>
      <sheetData sheetId="8574">
        <row r="1">
          <cell r="J1">
            <v>1.7453292519943295E-2</v>
          </cell>
        </row>
      </sheetData>
      <sheetData sheetId="8575">
        <row r="1">
          <cell r="J1">
            <v>1.7453292519943295E-2</v>
          </cell>
        </row>
      </sheetData>
      <sheetData sheetId="8576">
        <row r="1">
          <cell r="J1">
            <v>1.7453292519943295E-2</v>
          </cell>
        </row>
      </sheetData>
      <sheetData sheetId="8577">
        <row r="1">
          <cell r="J1">
            <v>1.7453292519943295E-2</v>
          </cell>
        </row>
      </sheetData>
      <sheetData sheetId="8578">
        <row r="1">
          <cell r="J1">
            <v>1.7453292519943295E-2</v>
          </cell>
        </row>
      </sheetData>
      <sheetData sheetId="8579">
        <row r="1">
          <cell r="J1">
            <v>1.7453292519943295E-2</v>
          </cell>
        </row>
      </sheetData>
      <sheetData sheetId="8580">
        <row r="1">
          <cell r="J1">
            <v>1.7453292519943295E-2</v>
          </cell>
        </row>
      </sheetData>
      <sheetData sheetId="8581">
        <row r="1">
          <cell r="J1">
            <v>1.7453292519943295E-2</v>
          </cell>
        </row>
      </sheetData>
      <sheetData sheetId="8582">
        <row r="1">
          <cell r="J1">
            <v>1.7453292519943295E-2</v>
          </cell>
        </row>
      </sheetData>
      <sheetData sheetId="8583">
        <row r="1">
          <cell r="J1">
            <v>1.7453292519943295E-2</v>
          </cell>
        </row>
      </sheetData>
      <sheetData sheetId="8584">
        <row r="1">
          <cell r="J1">
            <v>1.7453292519943295E-2</v>
          </cell>
        </row>
      </sheetData>
      <sheetData sheetId="8585">
        <row r="1">
          <cell r="J1">
            <v>1.7453292519943295E-2</v>
          </cell>
        </row>
      </sheetData>
      <sheetData sheetId="8586">
        <row r="1">
          <cell r="J1">
            <v>1.7453292519943295E-2</v>
          </cell>
        </row>
      </sheetData>
      <sheetData sheetId="8587">
        <row r="1">
          <cell r="J1">
            <v>1.7453292519943295E-2</v>
          </cell>
        </row>
      </sheetData>
      <sheetData sheetId="8588">
        <row r="1">
          <cell r="J1">
            <v>1.7453292519943295E-2</v>
          </cell>
        </row>
      </sheetData>
      <sheetData sheetId="8589">
        <row r="1">
          <cell r="J1">
            <v>1.7453292519943295E-2</v>
          </cell>
        </row>
      </sheetData>
      <sheetData sheetId="8590">
        <row r="1">
          <cell r="J1">
            <v>1.7453292519943295E-2</v>
          </cell>
        </row>
      </sheetData>
      <sheetData sheetId="8591">
        <row r="1">
          <cell r="J1">
            <v>1.7453292519943295E-2</v>
          </cell>
        </row>
      </sheetData>
      <sheetData sheetId="8592">
        <row r="1">
          <cell r="J1">
            <v>1.7453292519943295E-2</v>
          </cell>
        </row>
      </sheetData>
      <sheetData sheetId="8593">
        <row r="1">
          <cell r="J1">
            <v>1.7453292519943295E-2</v>
          </cell>
        </row>
      </sheetData>
      <sheetData sheetId="8594">
        <row r="1">
          <cell r="J1">
            <v>1.7453292519943295E-2</v>
          </cell>
        </row>
      </sheetData>
      <sheetData sheetId="8595">
        <row r="1">
          <cell r="J1">
            <v>1.7453292519943295E-2</v>
          </cell>
        </row>
      </sheetData>
      <sheetData sheetId="8596">
        <row r="1">
          <cell r="J1">
            <v>1.7453292519943295E-2</v>
          </cell>
        </row>
      </sheetData>
      <sheetData sheetId="8597">
        <row r="1">
          <cell r="J1">
            <v>1.7453292519943295E-2</v>
          </cell>
        </row>
      </sheetData>
      <sheetData sheetId="8598">
        <row r="1">
          <cell r="J1">
            <v>1.7453292519943295E-2</v>
          </cell>
        </row>
      </sheetData>
      <sheetData sheetId="8599">
        <row r="1">
          <cell r="J1">
            <v>1.7453292519943295E-2</v>
          </cell>
        </row>
      </sheetData>
      <sheetData sheetId="8600">
        <row r="1">
          <cell r="J1">
            <v>1.7453292519943295E-2</v>
          </cell>
        </row>
      </sheetData>
      <sheetData sheetId="8601">
        <row r="1">
          <cell r="J1">
            <v>1.7453292519943295E-2</v>
          </cell>
        </row>
      </sheetData>
      <sheetData sheetId="8602">
        <row r="1">
          <cell r="J1">
            <v>1.7453292519943295E-2</v>
          </cell>
        </row>
      </sheetData>
      <sheetData sheetId="8603">
        <row r="1">
          <cell r="J1">
            <v>1.7453292519943295E-2</v>
          </cell>
        </row>
      </sheetData>
      <sheetData sheetId="8604">
        <row r="1">
          <cell r="J1">
            <v>1.7453292519943295E-2</v>
          </cell>
        </row>
      </sheetData>
      <sheetData sheetId="8605"/>
      <sheetData sheetId="8606"/>
      <sheetData sheetId="8607">
        <row r="1">
          <cell r="J1">
            <v>1.7453292519943295E-2</v>
          </cell>
        </row>
      </sheetData>
      <sheetData sheetId="8608">
        <row r="1">
          <cell r="J1">
            <v>1.7453292519943295E-2</v>
          </cell>
        </row>
      </sheetData>
      <sheetData sheetId="8609">
        <row r="1">
          <cell r="J1">
            <v>1.7453292519943295E-2</v>
          </cell>
        </row>
      </sheetData>
      <sheetData sheetId="8610">
        <row r="1">
          <cell r="J1">
            <v>1.7453292519943295E-2</v>
          </cell>
        </row>
      </sheetData>
      <sheetData sheetId="8611">
        <row r="1">
          <cell r="J1">
            <v>1.7453292519943295E-2</v>
          </cell>
        </row>
      </sheetData>
      <sheetData sheetId="8612">
        <row r="1">
          <cell r="J1">
            <v>1.7453292519943295E-2</v>
          </cell>
        </row>
      </sheetData>
      <sheetData sheetId="8613">
        <row r="1">
          <cell r="J1">
            <v>1.7453292519943295E-2</v>
          </cell>
        </row>
      </sheetData>
      <sheetData sheetId="8614">
        <row r="1">
          <cell r="J1">
            <v>1.7453292519943295E-2</v>
          </cell>
        </row>
      </sheetData>
      <sheetData sheetId="8615">
        <row r="1">
          <cell r="J1">
            <v>1.7453292519943295E-2</v>
          </cell>
        </row>
      </sheetData>
      <sheetData sheetId="8616">
        <row r="1">
          <cell r="J1">
            <v>1.7453292519943295E-2</v>
          </cell>
        </row>
      </sheetData>
      <sheetData sheetId="8617">
        <row r="1">
          <cell r="J1">
            <v>1.7453292519943295E-2</v>
          </cell>
        </row>
      </sheetData>
      <sheetData sheetId="8618">
        <row r="1">
          <cell r="J1">
            <v>1.7453292519943295E-2</v>
          </cell>
        </row>
      </sheetData>
      <sheetData sheetId="8619">
        <row r="1">
          <cell r="J1">
            <v>1.7453292519943295E-2</v>
          </cell>
        </row>
      </sheetData>
      <sheetData sheetId="8620">
        <row r="1">
          <cell r="J1">
            <v>1.7453292519943295E-2</v>
          </cell>
        </row>
      </sheetData>
      <sheetData sheetId="8621">
        <row r="1">
          <cell r="J1">
            <v>1.7453292519943295E-2</v>
          </cell>
        </row>
      </sheetData>
      <sheetData sheetId="8622">
        <row r="1">
          <cell r="J1">
            <v>1.7453292519943295E-2</v>
          </cell>
        </row>
      </sheetData>
      <sheetData sheetId="8623">
        <row r="1">
          <cell r="J1">
            <v>1.7453292519943295E-2</v>
          </cell>
        </row>
      </sheetData>
      <sheetData sheetId="8624">
        <row r="1">
          <cell r="J1">
            <v>1.7453292519943295E-2</v>
          </cell>
        </row>
      </sheetData>
      <sheetData sheetId="8625">
        <row r="1">
          <cell r="J1">
            <v>1.7453292519943295E-2</v>
          </cell>
        </row>
      </sheetData>
      <sheetData sheetId="8626">
        <row r="1">
          <cell r="J1">
            <v>1.7453292519943295E-2</v>
          </cell>
        </row>
      </sheetData>
      <sheetData sheetId="8627">
        <row r="1">
          <cell r="J1">
            <v>1.7453292519943295E-2</v>
          </cell>
        </row>
      </sheetData>
      <sheetData sheetId="8628">
        <row r="1">
          <cell r="J1">
            <v>1.7453292519943295E-2</v>
          </cell>
        </row>
      </sheetData>
      <sheetData sheetId="8629">
        <row r="1">
          <cell r="J1">
            <v>1.7453292519943295E-2</v>
          </cell>
        </row>
      </sheetData>
      <sheetData sheetId="8630">
        <row r="1">
          <cell r="J1">
            <v>1.7453292519943295E-2</v>
          </cell>
        </row>
      </sheetData>
      <sheetData sheetId="8631">
        <row r="1">
          <cell r="J1">
            <v>1.7453292519943295E-2</v>
          </cell>
        </row>
      </sheetData>
      <sheetData sheetId="8632">
        <row r="1">
          <cell r="J1">
            <v>1.7453292519943295E-2</v>
          </cell>
        </row>
      </sheetData>
      <sheetData sheetId="8633">
        <row r="1">
          <cell r="J1">
            <v>1.7453292519943295E-2</v>
          </cell>
        </row>
      </sheetData>
      <sheetData sheetId="8634">
        <row r="1">
          <cell r="J1">
            <v>1.7453292519943295E-2</v>
          </cell>
        </row>
      </sheetData>
      <sheetData sheetId="8635">
        <row r="1">
          <cell r="J1">
            <v>1.7453292519943295E-2</v>
          </cell>
        </row>
      </sheetData>
      <sheetData sheetId="8636">
        <row r="1">
          <cell r="J1">
            <v>1.7453292519943295E-2</v>
          </cell>
        </row>
      </sheetData>
      <sheetData sheetId="8637">
        <row r="1">
          <cell r="J1">
            <v>1.7453292519943295E-2</v>
          </cell>
        </row>
      </sheetData>
      <sheetData sheetId="8638">
        <row r="1">
          <cell r="J1">
            <v>1.7453292519943295E-2</v>
          </cell>
        </row>
      </sheetData>
      <sheetData sheetId="8639">
        <row r="1">
          <cell r="J1">
            <v>1.7453292519943295E-2</v>
          </cell>
        </row>
      </sheetData>
      <sheetData sheetId="8640">
        <row r="1">
          <cell r="J1">
            <v>1.7453292519943295E-2</v>
          </cell>
        </row>
      </sheetData>
      <sheetData sheetId="8641">
        <row r="1">
          <cell r="J1">
            <v>1.7453292519943295E-2</v>
          </cell>
        </row>
      </sheetData>
      <sheetData sheetId="8642">
        <row r="1">
          <cell r="J1">
            <v>1.7453292519943295E-2</v>
          </cell>
        </row>
      </sheetData>
      <sheetData sheetId="8643">
        <row r="1">
          <cell r="J1">
            <v>1.7453292519943295E-2</v>
          </cell>
        </row>
      </sheetData>
      <sheetData sheetId="8644">
        <row r="1">
          <cell r="J1">
            <v>1.7453292519943295E-2</v>
          </cell>
        </row>
      </sheetData>
      <sheetData sheetId="8645">
        <row r="1">
          <cell r="J1">
            <v>1.7453292519943295E-2</v>
          </cell>
        </row>
      </sheetData>
      <sheetData sheetId="8646">
        <row r="1">
          <cell r="J1">
            <v>1.7453292519943295E-2</v>
          </cell>
        </row>
      </sheetData>
      <sheetData sheetId="8647">
        <row r="1">
          <cell r="J1">
            <v>1.7453292519943295E-2</v>
          </cell>
        </row>
      </sheetData>
      <sheetData sheetId="8648">
        <row r="1">
          <cell r="J1">
            <v>1.7453292519943295E-2</v>
          </cell>
        </row>
      </sheetData>
      <sheetData sheetId="8649">
        <row r="1">
          <cell r="J1">
            <v>1.7453292519943295E-2</v>
          </cell>
        </row>
      </sheetData>
      <sheetData sheetId="8650">
        <row r="1">
          <cell r="J1">
            <v>1.7453292519943295E-2</v>
          </cell>
        </row>
      </sheetData>
      <sheetData sheetId="8651">
        <row r="1">
          <cell r="J1">
            <v>1.7453292519943295E-2</v>
          </cell>
        </row>
      </sheetData>
      <sheetData sheetId="8652">
        <row r="1">
          <cell r="J1">
            <v>1.7453292519943295E-2</v>
          </cell>
        </row>
      </sheetData>
      <sheetData sheetId="8653">
        <row r="1">
          <cell r="J1">
            <v>1.7453292519943295E-2</v>
          </cell>
        </row>
      </sheetData>
      <sheetData sheetId="8654">
        <row r="1">
          <cell r="J1">
            <v>1.7453292519943295E-2</v>
          </cell>
        </row>
      </sheetData>
      <sheetData sheetId="8655">
        <row r="1">
          <cell r="J1">
            <v>1.7453292519943295E-2</v>
          </cell>
        </row>
      </sheetData>
      <sheetData sheetId="8656">
        <row r="1">
          <cell r="J1">
            <v>1.7453292519943295E-2</v>
          </cell>
        </row>
      </sheetData>
      <sheetData sheetId="8657"/>
      <sheetData sheetId="8658"/>
      <sheetData sheetId="8659"/>
      <sheetData sheetId="8660">
        <row r="1">
          <cell r="J1">
            <v>1.7453292519943295E-2</v>
          </cell>
        </row>
      </sheetData>
      <sheetData sheetId="8661">
        <row r="1">
          <cell r="J1">
            <v>1.7453292519943295E-2</v>
          </cell>
        </row>
      </sheetData>
      <sheetData sheetId="8662">
        <row r="1">
          <cell r="J1">
            <v>1.7453292519943295E-2</v>
          </cell>
        </row>
      </sheetData>
      <sheetData sheetId="8663"/>
      <sheetData sheetId="8664"/>
      <sheetData sheetId="8665">
        <row r="1">
          <cell r="J1">
            <v>1.7453292519943295E-2</v>
          </cell>
        </row>
      </sheetData>
      <sheetData sheetId="8666">
        <row r="1">
          <cell r="J1">
            <v>1.7453292519943295E-2</v>
          </cell>
        </row>
      </sheetData>
      <sheetData sheetId="8667">
        <row r="1">
          <cell r="J1">
            <v>1.7453292519943295E-2</v>
          </cell>
        </row>
      </sheetData>
      <sheetData sheetId="8668">
        <row r="1">
          <cell r="J1">
            <v>1.7453292519943295E-2</v>
          </cell>
        </row>
      </sheetData>
      <sheetData sheetId="8669"/>
      <sheetData sheetId="8670"/>
      <sheetData sheetId="8671"/>
      <sheetData sheetId="8672"/>
      <sheetData sheetId="8673">
        <row r="1">
          <cell r="J1">
            <v>1.7453292519943295E-2</v>
          </cell>
        </row>
      </sheetData>
      <sheetData sheetId="8674"/>
      <sheetData sheetId="8675">
        <row r="1">
          <cell r="J1">
            <v>1.7453292519943295E-2</v>
          </cell>
        </row>
      </sheetData>
      <sheetData sheetId="8676"/>
      <sheetData sheetId="8677">
        <row r="1">
          <cell r="J1">
            <v>1.7453292519943295E-2</v>
          </cell>
        </row>
      </sheetData>
      <sheetData sheetId="8678"/>
      <sheetData sheetId="8679"/>
      <sheetData sheetId="8680"/>
      <sheetData sheetId="8681"/>
      <sheetData sheetId="8682"/>
      <sheetData sheetId="8683">
        <row r="1">
          <cell r="J1">
            <v>1.7453292519943295E-2</v>
          </cell>
        </row>
      </sheetData>
      <sheetData sheetId="8684"/>
      <sheetData sheetId="8685">
        <row r="1">
          <cell r="J1">
            <v>1.7453292519943295E-2</v>
          </cell>
        </row>
      </sheetData>
      <sheetData sheetId="8686"/>
      <sheetData sheetId="8687">
        <row r="1">
          <cell r="J1">
            <v>1.7453292519943295E-2</v>
          </cell>
        </row>
      </sheetData>
      <sheetData sheetId="8688">
        <row r="1">
          <cell r="J1">
            <v>1.7453292519943295E-2</v>
          </cell>
        </row>
      </sheetData>
      <sheetData sheetId="8689">
        <row r="1">
          <cell r="J1">
            <v>1.7453292519943295E-2</v>
          </cell>
        </row>
      </sheetData>
      <sheetData sheetId="8690"/>
      <sheetData sheetId="8691">
        <row r="1">
          <cell r="J1">
            <v>1.7453292519943295E-2</v>
          </cell>
        </row>
      </sheetData>
      <sheetData sheetId="8692"/>
      <sheetData sheetId="8693">
        <row r="1">
          <cell r="J1">
            <v>1.7453292519943295E-2</v>
          </cell>
        </row>
      </sheetData>
      <sheetData sheetId="8694"/>
      <sheetData sheetId="8695">
        <row r="1">
          <cell r="J1">
            <v>1.7453292519943295E-2</v>
          </cell>
        </row>
      </sheetData>
      <sheetData sheetId="8696"/>
      <sheetData sheetId="8697">
        <row r="1">
          <cell r="J1">
            <v>1.7453292519943295E-2</v>
          </cell>
        </row>
      </sheetData>
      <sheetData sheetId="8698">
        <row r="1">
          <cell r="J1">
            <v>1.7453292519943295E-2</v>
          </cell>
        </row>
      </sheetData>
      <sheetData sheetId="8699"/>
      <sheetData sheetId="8700">
        <row r="1">
          <cell r="J1">
            <v>1.7453292519943295E-2</v>
          </cell>
        </row>
      </sheetData>
      <sheetData sheetId="8701">
        <row r="1">
          <cell r="J1">
            <v>1.7453292519943295E-2</v>
          </cell>
        </row>
      </sheetData>
      <sheetData sheetId="8702"/>
      <sheetData sheetId="8703">
        <row r="1">
          <cell r="J1">
            <v>1.7453292519943295E-2</v>
          </cell>
        </row>
      </sheetData>
      <sheetData sheetId="8704"/>
      <sheetData sheetId="8705">
        <row r="1">
          <cell r="J1">
            <v>1.7453292519943295E-2</v>
          </cell>
        </row>
      </sheetData>
      <sheetData sheetId="8706">
        <row r="1">
          <cell r="J1">
            <v>1.7453292519943295E-2</v>
          </cell>
        </row>
      </sheetData>
      <sheetData sheetId="8707">
        <row r="1">
          <cell r="J1">
            <v>1.7453292519943295E-2</v>
          </cell>
        </row>
      </sheetData>
      <sheetData sheetId="8708">
        <row r="1">
          <cell r="J1">
            <v>1.7453292519943295E-2</v>
          </cell>
        </row>
      </sheetData>
      <sheetData sheetId="8709">
        <row r="1">
          <cell r="J1">
            <v>1.7453292519943295E-2</v>
          </cell>
        </row>
      </sheetData>
      <sheetData sheetId="8710"/>
      <sheetData sheetId="8711">
        <row r="1">
          <cell r="J1">
            <v>1.7453292519943295E-2</v>
          </cell>
        </row>
      </sheetData>
      <sheetData sheetId="8712"/>
      <sheetData sheetId="8713"/>
      <sheetData sheetId="8714">
        <row r="1">
          <cell r="J1">
            <v>1.7453292519943295E-2</v>
          </cell>
        </row>
      </sheetData>
      <sheetData sheetId="8715"/>
      <sheetData sheetId="8716">
        <row r="1">
          <cell r="J1">
            <v>1.7453292519943295E-2</v>
          </cell>
        </row>
      </sheetData>
      <sheetData sheetId="8717"/>
      <sheetData sheetId="8718"/>
      <sheetData sheetId="8719">
        <row r="1">
          <cell r="J1">
            <v>1.7453292519943295E-2</v>
          </cell>
        </row>
      </sheetData>
      <sheetData sheetId="8720">
        <row r="1">
          <cell r="J1">
            <v>1.7453292519943295E-2</v>
          </cell>
        </row>
      </sheetData>
      <sheetData sheetId="8721"/>
      <sheetData sheetId="8722"/>
      <sheetData sheetId="8723"/>
      <sheetData sheetId="8724"/>
      <sheetData sheetId="8725">
        <row r="1">
          <cell r="J1">
            <v>1.7453292519943295E-2</v>
          </cell>
        </row>
      </sheetData>
      <sheetData sheetId="8726">
        <row r="1">
          <cell r="J1">
            <v>1.7453292519943295E-2</v>
          </cell>
        </row>
      </sheetData>
      <sheetData sheetId="8727"/>
      <sheetData sheetId="8728"/>
      <sheetData sheetId="8729"/>
      <sheetData sheetId="8730">
        <row r="1">
          <cell r="J1">
            <v>1.7453292519943295E-2</v>
          </cell>
        </row>
      </sheetData>
      <sheetData sheetId="8731">
        <row r="1">
          <cell r="J1">
            <v>1.7453292519943295E-2</v>
          </cell>
        </row>
      </sheetData>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row r="1">
          <cell r="J1">
            <v>1.7453292519943295E-2</v>
          </cell>
        </row>
      </sheetData>
      <sheetData sheetId="8840">
        <row r="1">
          <cell r="J1">
            <v>1.7453292519943295E-2</v>
          </cell>
        </row>
      </sheetData>
      <sheetData sheetId="8841">
        <row r="1">
          <cell r="J1">
            <v>1.7453292519943295E-2</v>
          </cell>
        </row>
      </sheetData>
      <sheetData sheetId="8842">
        <row r="1">
          <cell r="J1">
            <v>1.7453292519943295E-2</v>
          </cell>
        </row>
      </sheetData>
      <sheetData sheetId="8843">
        <row r="1">
          <cell r="J1">
            <v>1.7453292519943295E-2</v>
          </cell>
        </row>
      </sheetData>
      <sheetData sheetId="8844">
        <row r="1">
          <cell r="J1">
            <v>1.7453292519943295E-2</v>
          </cell>
        </row>
      </sheetData>
      <sheetData sheetId="8845">
        <row r="1">
          <cell r="J1">
            <v>1.7453292519943295E-2</v>
          </cell>
        </row>
      </sheetData>
      <sheetData sheetId="8846">
        <row r="1">
          <cell r="J1">
            <v>1.7453292519943295E-2</v>
          </cell>
        </row>
      </sheetData>
      <sheetData sheetId="8847">
        <row r="1">
          <cell r="J1">
            <v>1.7453292519943295E-2</v>
          </cell>
        </row>
      </sheetData>
      <sheetData sheetId="8848">
        <row r="1">
          <cell r="J1">
            <v>1.7453292519943295E-2</v>
          </cell>
        </row>
      </sheetData>
      <sheetData sheetId="8849">
        <row r="1">
          <cell r="J1">
            <v>1.7453292519943295E-2</v>
          </cell>
        </row>
      </sheetData>
      <sheetData sheetId="8850">
        <row r="1">
          <cell r="J1">
            <v>1.7453292519943295E-2</v>
          </cell>
        </row>
      </sheetData>
      <sheetData sheetId="8851">
        <row r="1">
          <cell r="J1">
            <v>1.7453292519943295E-2</v>
          </cell>
        </row>
      </sheetData>
      <sheetData sheetId="8852">
        <row r="1">
          <cell r="J1">
            <v>1.7453292519943295E-2</v>
          </cell>
        </row>
      </sheetData>
      <sheetData sheetId="8853">
        <row r="1">
          <cell r="J1">
            <v>1.7453292519943295E-2</v>
          </cell>
        </row>
      </sheetData>
      <sheetData sheetId="8854">
        <row r="1">
          <cell r="J1">
            <v>1.7453292519943295E-2</v>
          </cell>
        </row>
      </sheetData>
      <sheetData sheetId="8855">
        <row r="1">
          <cell r="J1">
            <v>1.7453292519943295E-2</v>
          </cell>
        </row>
      </sheetData>
      <sheetData sheetId="8856">
        <row r="1">
          <cell r="J1">
            <v>1.7453292519943295E-2</v>
          </cell>
        </row>
      </sheetData>
      <sheetData sheetId="8857">
        <row r="1">
          <cell r="J1">
            <v>1.7453292519943295E-2</v>
          </cell>
        </row>
      </sheetData>
      <sheetData sheetId="8858">
        <row r="1">
          <cell r="J1">
            <v>1.7453292519943295E-2</v>
          </cell>
        </row>
      </sheetData>
      <sheetData sheetId="8859">
        <row r="1">
          <cell r="J1">
            <v>1.7453292519943295E-2</v>
          </cell>
        </row>
      </sheetData>
      <sheetData sheetId="8860">
        <row r="1">
          <cell r="J1">
            <v>1.7453292519943295E-2</v>
          </cell>
        </row>
      </sheetData>
      <sheetData sheetId="8861">
        <row r="1">
          <cell r="J1">
            <v>1.7453292519943295E-2</v>
          </cell>
        </row>
      </sheetData>
      <sheetData sheetId="8862">
        <row r="1">
          <cell r="J1">
            <v>1.7453292519943295E-2</v>
          </cell>
        </row>
      </sheetData>
      <sheetData sheetId="8863">
        <row r="1">
          <cell r="J1">
            <v>1.7453292519943295E-2</v>
          </cell>
        </row>
      </sheetData>
      <sheetData sheetId="8864">
        <row r="1">
          <cell r="J1">
            <v>1.7453292519943295E-2</v>
          </cell>
        </row>
      </sheetData>
      <sheetData sheetId="8865">
        <row r="1">
          <cell r="J1">
            <v>1.7453292519943295E-2</v>
          </cell>
        </row>
      </sheetData>
      <sheetData sheetId="8866">
        <row r="1">
          <cell r="J1">
            <v>1.7453292519943295E-2</v>
          </cell>
        </row>
      </sheetData>
      <sheetData sheetId="8867">
        <row r="1">
          <cell r="J1">
            <v>1.7453292519943295E-2</v>
          </cell>
        </row>
      </sheetData>
      <sheetData sheetId="8868">
        <row r="1">
          <cell r="J1">
            <v>1.7453292519943295E-2</v>
          </cell>
        </row>
      </sheetData>
      <sheetData sheetId="8869">
        <row r="1">
          <cell r="J1">
            <v>1.7453292519943295E-2</v>
          </cell>
        </row>
      </sheetData>
      <sheetData sheetId="8870">
        <row r="1">
          <cell r="J1">
            <v>1.7453292519943295E-2</v>
          </cell>
        </row>
      </sheetData>
      <sheetData sheetId="8871">
        <row r="1">
          <cell r="J1">
            <v>1.7453292519943295E-2</v>
          </cell>
        </row>
      </sheetData>
      <sheetData sheetId="8872">
        <row r="1">
          <cell r="J1">
            <v>1.7453292519943295E-2</v>
          </cell>
        </row>
      </sheetData>
      <sheetData sheetId="8873">
        <row r="1">
          <cell r="J1">
            <v>1.7453292519943295E-2</v>
          </cell>
        </row>
      </sheetData>
      <sheetData sheetId="8874">
        <row r="1">
          <cell r="J1">
            <v>1.7453292519943295E-2</v>
          </cell>
        </row>
      </sheetData>
      <sheetData sheetId="8875">
        <row r="1">
          <cell r="J1">
            <v>1.7453292519943295E-2</v>
          </cell>
        </row>
      </sheetData>
      <sheetData sheetId="8876">
        <row r="1">
          <cell r="J1">
            <v>1.7453292519943295E-2</v>
          </cell>
        </row>
      </sheetData>
      <sheetData sheetId="8877">
        <row r="1">
          <cell r="J1">
            <v>1.7453292519943295E-2</v>
          </cell>
        </row>
      </sheetData>
      <sheetData sheetId="8878">
        <row r="1">
          <cell r="J1">
            <v>1.7453292519943295E-2</v>
          </cell>
        </row>
      </sheetData>
      <sheetData sheetId="8879">
        <row r="1">
          <cell r="J1">
            <v>1.7453292519943295E-2</v>
          </cell>
        </row>
      </sheetData>
      <sheetData sheetId="8880">
        <row r="1">
          <cell r="J1">
            <v>1.7453292519943295E-2</v>
          </cell>
        </row>
      </sheetData>
      <sheetData sheetId="8881">
        <row r="1">
          <cell r="J1">
            <v>1.7453292519943295E-2</v>
          </cell>
        </row>
      </sheetData>
      <sheetData sheetId="8882">
        <row r="1">
          <cell r="J1">
            <v>1.7453292519943295E-2</v>
          </cell>
        </row>
      </sheetData>
      <sheetData sheetId="8883">
        <row r="1">
          <cell r="J1">
            <v>1.7453292519943295E-2</v>
          </cell>
        </row>
      </sheetData>
      <sheetData sheetId="8884">
        <row r="1">
          <cell r="J1">
            <v>1.7453292519943295E-2</v>
          </cell>
        </row>
      </sheetData>
      <sheetData sheetId="8885">
        <row r="1">
          <cell r="J1">
            <v>1.7453292519943295E-2</v>
          </cell>
        </row>
      </sheetData>
      <sheetData sheetId="8886">
        <row r="1">
          <cell r="J1">
            <v>1.7453292519943295E-2</v>
          </cell>
        </row>
      </sheetData>
      <sheetData sheetId="8887">
        <row r="1">
          <cell r="J1">
            <v>1.7453292519943295E-2</v>
          </cell>
        </row>
      </sheetData>
      <sheetData sheetId="8888">
        <row r="1">
          <cell r="J1">
            <v>1.7453292519943295E-2</v>
          </cell>
        </row>
      </sheetData>
      <sheetData sheetId="8889">
        <row r="1">
          <cell r="J1">
            <v>1.7453292519943295E-2</v>
          </cell>
        </row>
      </sheetData>
      <sheetData sheetId="8890">
        <row r="1">
          <cell r="J1">
            <v>1.7453292519943295E-2</v>
          </cell>
        </row>
      </sheetData>
      <sheetData sheetId="8891">
        <row r="1">
          <cell r="J1">
            <v>1.7453292519943295E-2</v>
          </cell>
        </row>
      </sheetData>
      <sheetData sheetId="8892">
        <row r="1">
          <cell r="J1">
            <v>1.7453292519943295E-2</v>
          </cell>
        </row>
      </sheetData>
      <sheetData sheetId="8893">
        <row r="1">
          <cell r="J1">
            <v>1.7453292519943295E-2</v>
          </cell>
        </row>
      </sheetData>
      <sheetData sheetId="8894">
        <row r="1">
          <cell r="J1">
            <v>1.7453292519943295E-2</v>
          </cell>
        </row>
      </sheetData>
      <sheetData sheetId="8895">
        <row r="1">
          <cell r="J1">
            <v>1.7453292519943295E-2</v>
          </cell>
        </row>
      </sheetData>
      <sheetData sheetId="8896">
        <row r="1">
          <cell r="J1">
            <v>1.7453292519943295E-2</v>
          </cell>
        </row>
      </sheetData>
      <sheetData sheetId="8897">
        <row r="1">
          <cell r="J1">
            <v>1.7453292519943295E-2</v>
          </cell>
        </row>
      </sheetData>
      <sheetData sheetId="8898">
        <row r="1">
          <cell r="J1">
            <v>1.7453292519943295E-2</v>
          </cell>
        </row>
      </sheetData>
      <sheetData sheetId="8899">
        <row r="1">
          <cell r="J1">
            <v>1.7453292519943295E-2</v>
          </cell>
        </row>
      </sheetData>
      <sheetData sheetId="8900">
        <row r="1">
          <cell r="J1">
            <v>1.7453292519943295E-2</v>
          </cell>
        </row>
      </sheetData>
      <sheetData sheetId="8901">
        <row r="1">
          <cell r="J1">
            <v>1.7453292519943295E-2</v>
          </cell>
        </row>
      </sheetData>
      <sheetData sheetId="8902">
        <row r="1">
          <cell r="J1">
            <v>1.7453292519943295E-2</v>
          </cell>
        </row>
      </sheetData>
      <sheetData sheetId="8903">
        <row r="1">
          <cell r="J1">
            <v>1.7453292519943295E-2</v>
          </cell>
        </row>
      </sheetData>
      <sheetData sheetId="8904">
        <row r="1">
          <cell r="J1">
            <v>1.7453292519943295E-2</v>
          </cell>
        </row>
      </sheetData>
      <sheetData sheetId="8905">
        <row r="1">
          <cell r="J1">
            <v>1.7453292519943295E-2</v>
          </cell>
        </row>
      </sheetData>
      <sheetData sheetId="8906">
        <row r="1">
          <cell r="J1">
            <v>1.7453292519943295E-2</v>
          </cell>
        </row>
      </sheetData>
      <sheetData sheetId="8907">
        <row r="1">
          <cell r="J1">
            <v>1.7453292519943295E-2</v>
          </cell>
        </row>
      </sheetData>
      <sheetData sheetId="8908">
        <row r="1">
          <cell r="J1">
            <v>1.7453292519943295E-2</v>
          </cell>
        </row>
      </sheetData>
      <sheetData sheetId="8909">
        <row r="1">
          <cell r="J1">
            <v>1.7453292519943295E-2</v>
          </cell>
        </row>
      </sheetData>
      <sheetData sheetId="8910">
        <row r="1">
          <cell r="J1">
            <v>1.7453292519943295E-2</v>
          </cell>
        </row>
      </sheetData>
      <sheetData sheetId="8911">
        <row r="1">
          <cell r="J1">
            <v>1.7453292519943295E-2</v>
          </cell>
        </row>
      </sheetData>
      <sheetData sheetId="8912">
        <row r="1">
          <cell r="J1">
            <v>1.7453292519943295E-2</v>
          </cell>
        </row>
      </sheetData>
      <sheetData sheetId="8913">
        <row r="1">
          <cell r="J1">
            <v>1.7453292519943295E-2</v>
          </cell>
        </row>
      </sheetData>
      <sheetData sheetId="8914">
        <row r="1">
          <cell r="J1">
            <v>1.7453292519943295E-2</v>
          </cell>
        </row>
      </sheetData>
      <sheetData sheetId="8915">
        <row r="1">
          <cell r="J1">
            <v>1.7453292519943295E-2</v>
          </cell>
        </row>
      </sheetData>
      <sheetData sheetId="8916">
        <row r="1">
          <cell r="J1">
            <v>1.7453292519943295E-2</v>
          </cell>
        </row>
      </sheetData>
      <sheetData sheetId="8917">
        <row r="1">
          <cell r="J1">
            <v>1.7453292519943295E-2</v>
          </cell>
        </row>
      </sheetData>
      <sheetData sheetId="8918">
        <row r="1">
          <cell r="J1">
            <v>1.7453292519943295E-2</v>
          </cell>
        </row>
      </sheetData>
      <sheetData sheetId="8919">
        <row r="1">
          <cell r="J1">
            <v>1.7453292519943295E-2</v>
          </cell>
        </row>
      </sheetData>
      <sheetData sheetId="8920">
        <row r="1">
          <cell r="J1">
            <v>1.7453292519943295E-2</v>
          </cell>
        </row>
      </sheetData>
      <sheetData sheetId="8921">
        <row r="1">
          <cell r="J1">
            <v>1.7453292519943295E-2</v>
          </cell>
        </row>
      </sheetData>
      <sheetData sheetId="8922">
        <row r="1">
          <cell r="J1">
            <v>1.7453292519943295E-2</v>
          </cell>
        </row>
      </sheetData>
      <sheetData sheetId="8923">
        <row r="1">
          <cell r="J1">
            <v>1.7453292519943295E-2</v>
          </cell>
        </row>
      </sheetData>
      <sheetData sheetId="8924">
        <row r="1">
          <cell r="J1">
            <v>1.7453292519943295E-2</v>
          </cell>
        </row>
      </sheetData>
      <sheetData sheetId="8925">
        <row r="1">
          <cell r="J1">
            <v>1.7453292519943295E-2</v>
          </cell>
        </row>
      </sheetData>
      <sheetData sheetId="8926">
        <row r="1">
          <cell r="J1">
            <v>1.7453292519943295E-2</v>
          </cell>
        </row>
      </sheetData>
      <sheetData sheetId="8927">
        <row r="1">
          <cell r="J1">
            <v>1.7453292519943295E-2</v>
          </cell>
        </row>
      </sheetData>
      <sheetData sheetId="8928">
        <row r="1">
          <cell r="J1">
            <v>1.7453292519943295E-2</v>
          </cell>
        </row>
      </sheetData>
      <sheetData sheetId="8929">
        <row r="1">
          <cell r="J1">
            <v>1.7453292519943295E-2</v>
          </cell>
        </row>
      </sheetData>
      <sheetData sheetId="8930">
        <row r="1">
          <cell r="J1">
            <v>1.7453292519943295E-2</v>
          </cell>
        </row>
      </sheetData>
      <sheetData sheetId="8931">
        <row r="1">
          <cell r="J1">
            <v>1.7453292519943295E-2</v>
          </cell>
        </row>
      </sheetData>
      <sheetData sheetId="8932">
        <row r="1">
          <cell r="J1">
            <v>1.7453292519943295E-2</v>
          </cell>
        </row>
      </sheetData>
      <sheetData sheetId="8933">
        <row r="1">
          <cell r="J1">
            <v>1.7453292519943295E-2</v>
          </cell>
        </row>
      </sheetData>
      <sheetData sheetId="8934">
        <row r="1">
          <cell r="J1">
            <v>1.7453292519943295E-2</v>
          </cell>
        </row>
      </sheetData>
      <sheetData sheetId="8935">
        <row r="1">
          <cell r="J1">
            <v>1.7453292519943295E-2</v>
          </cell>
        </row>
      </sheetData>
      <sheetData sheetId="8936">
        <row r="1">
          <cell r="J1">
            <v>1.7453292519943295E-2</v>
          </cell>
        </row>
      </sheetData>
      <sheetData sheetId="8937">
        <row r="1">
          <cell r="J1">
            <v>1.7453292519943295E-2</v>
          </cell>
        </row>
      </sheetData>
      <sheetData sheetId="8938">
        <row r="1">
          <cell r="J1">
            <v>1.7453292519943295E-2</v>
          </cell>
        </row>
      </sheetData>
      <sheetData sheetId="8939">
        <row r="1">
          <cell r="J1">
            <v>1.7453292519943295E-2</v>
          </cell>
        </row>
      </sheetData>
      <sheetData sheetId="8940">
        <row r="1">
          <cell r="J1">
            <v>1.7453292519943295E-2</v>
          </cell>
        </row>
      </sheetData>
      <sheetData sheetId="8941">
        <row r="1">
          <cell r="J1">
            <v>1.7453292519943295E-2</v>
          </cell>
        </row>
      </sheetData>
      <sheetData sheetId="8942">
        <row r="1">
          <cell r="J1">
            <v>1.7453292519943295E-2</v>
          </cell>
        </row>
      </sheetData>
      <sheetData sheetId="8943">
        <row r="1">
          <cell r="J1">
            <v>1.7453292519943295E-2</v>
          </cell>
        </row>
      </sheetData>
      <sheetData sheetId="8944">
        <row r="1">
          <cell r="J1">
            <v>1.7453292519943295E-2</v>
          </cell>
        </row>
      </sheetData>
      <sheetData sheetId="8945">
        <row r="1">
          <cell r="J1">
            <v>1.7453292519943295E-2</v>
          </cell>
        </row>
      </sheetData>
      <sheetData sheetId="8946">
        <row r="1">
          <cell r="J1">
            <v>1.7453292519943295E-2</v>
          </cell>
        </row>
      </sheetData>
      <sheetData sheetId="8947">
        <row r="1">
          <cell r="J1">
            <v>1.7453292519943295E-2</v>
          </cell>
        </row>
      </sheetData>
      <sheetData sheetId="8948">
        <row r="1">
          <cell r="J1">
            <v>1.7453292519943295E-2</v>
          </cell>
        </row>
      </sheetData>
      <sheetData sheetId="8949">
        <row r="1">
          <cell r="J1">
            <v>1.7453292519943295E-2</v>
          </cell>
        </row>
      </sheetData>
      <sheetData sheetId="8950">
        <row r="1">
          <cell r="J1">
            <v>1.7453292519943295E-2</v>
          </cell>
        </row>
      </sheetData>
      <sheetData sheetId="8951">
        <row r="1">
          <cell r="J1">
            <v>1.7453292519943295E-2</v>
          </cell>
        </row>
      </sheetData>
      <sheetData sheetId="8952">
        <row r="1">
          <cell r="J1">
            <v>1.7453292519943295E-2</v>
          </cell>
        </row>
      </sheetData>
      <sheetData sheetId="8953">
        <row r="1">
          <cell r="J1">
            <v>1.7453292519943295E-2</v>
          </cell>
        </row>
      </sheetData>
      <sheetData sheetId="8954">
        <row r="1">
          <cell r="J1">
            <v>1.7453292519943295E-2</v>
          </cell>
        </row>
      </sheetData>
      <sheetData sheetId="8955">
        <row r="1">
          <cell r="J1">
            <v>1.7453292519943295E-2</v>
          </cell>
        </row>
      </sheetData>
      <sheetData sheetId="8956">
        <row r="1">
          <cell r="J1">
            <v>1.7453292519943295E-2</v>
          </cell>
        </row>
      </sheetData>
      <sheetData sheetId="8957">
        <row r="1">
          <cell r="J1">
            <v>1.7453292519943295E-2</v>
          </cell>
        </row>
      </sheetData>
      <sheetData sheetId="8958">
        <row r="1">
          <cell r="J1">
            <v>1.7453292519943295E-2</v>
          </cell>
        </row>
      </sheetData>
      <sheetData sheetId="8959">
        <row r="1">
          <cell r="J1">
            <v>1.7453292519943295E-2</v>
          </cell>
        </row>
      </sheetData>
      <sheetData sheetId="8960">
        <row r="1">
          <cell r="J1">
            <v>1.7453292519943295E-2</v>
          </cell>
        </row>
      </sheetData>
      <sheetData sheetId="8961">
        <row r="1">
          <cell r="J1">
            <v>1.7453292519943295E-2</v>
          </cell>
        </row>
      </sheetData>
      <sheetData sheetId="8962">
        <row r="1">
          <cell r="J1">
            <v>1.7453292519943295E-2</v>
          </cell>
        </row>
      </sheetData>
      <sheetData sheetId="8963">
        <row r="1">
          <cell r="J1">
            <v>1.7453292519943295E-2</v>
          </cell>
        </row>
      </sheetData>
      <sheetData sheetId="8964">
        <row r="1">
          <cell r="J1">
            <v>1.7453292519943295E-2</v>
          </cell>
        </row>
      </sheetData>
      <sheetData sheetId="8965">
        <row r="1">
          <cell r="J1">
            <v>1.7453292519943295E-2</v>
          </cell>
        </row>
      </sheetData>
      <sheetData sheetId="8966">
        <row r="1">
          <cell r="J1">
            <v>1.7453292519943295E-2</v>
          </cell>
        </row>
      </sheetData>
      <sheetData sheetId="8967">
        <row r="1">
          <cell r="J1">
            <v>1.7453292519943295E-2</v>
          </cell>
        </row>
      </sheetData>
      <sheetData sheetId="8968">
        <row r="1">
          <cell r="J1">
            <v>1.7453292519943295E-2</v>
          </cell>
        </row>
      </sheetData>
      <sheetData sheetId="8969">
        <row r="1">
          <cell r="J1">
            <v>1.7453292519943295E-2</v>
          </cell>
        </row>
      </sheetData>
      <sheetData sheetId="8970">
        <row r="1">
          <cell r="J1">
            <v>1.7453292519943295E-2</v>
          </cell>
        </row>
      </sheetData>
      <sheetData sheetId="8971">
        <row r="1">
          <cell r="J1">
            <v>1.7453292519943295E-2</v>
          </cell>
        </row>
      </sheetData>
      <sheetData sheetId="8972">
        <row r="1">
          <cell r="J1">
            <v>1.7453292519943295E-2</v>
          </cell>
        </row>
      </sheetData>
      <sheetData sheetId="8973">
        <row r="1">
          <cell r="J1">
            <v>1.7453292519943295E-2</v>
          </cell>
        </row>
      </sheetData>
      <sheetData sheetId="8974">
        <row r="1">
          <cell r="J1">
            <v>1.7453292519943295E-2</v>
          </cell>
        </row>
      </sheetData>
      <sheetData sheetId="8975">
        <row r="1">
          <cell r="J1">
            <v>1.7453292519943295E-2</v>
          </cell>
        </row>
      </sheetData>
      <sheetData sheetId="8976">
        <row r="1">
          <cell r="J1">
            <v>1.7453292519943295E-2</v>
          </cell>
        </row>
      </sheetData>
      <sheetData sheetId="8977">
        <row r="1">
          <cell r="J1">
            <v>1.7453292519943295E-2</v>
          </cell>
        </row>
      </sheetData>
      <sheetData sheetId="8978">
        <row r="1">
          <cell r="J1">
            <v>1.7453292519943295E-2</v>
          </cell>
        </row>
      </sheetData>
      <sheetData sheetId="8979">
        <row r="1">
          <cell r="J1">
            <v>1.7453292519943295E-2</v>
          </cell>
        </row>
      </sheetData>
      <sheetData sheetId="8980">
        <row r="1">
          <cell r="J1">
            <v>1.7453292519943295E-2</v>
          </cell>
        </row>
      </sheetData>
      <sheetData sheetId="8981">
        <row r="1">
          <cell r="J1">
            <v>1.7453292519943295E-2</v>
          </cell>
        </row>
      </sheetData>
      <sheetData sheetId="8982">
        <row r="1">
          <cell r="J1">
            <v>1.7453292519943295E-2</v>
          </cell>
        </row>
      </sheetData>
      <sheetData sheetId="8983">
        <row r="1">
          <cell r="J1">
            <v>1.7453292519943295E-2</v>
          </cell>
        </row>
      </sheetData>
      <sheetData sheetId="8984">
        <row r="1">
          <cell r="J1">
            <v>1.7453292519943295E-2</v>
          </cell>
        </row>
      </sheetData>
      <sheetData sheetId="8985">
        <row r="1">
          <cell r="J1">
            <v>1.7453292519943295E-2</v>
          </cell>
        </row>
      </sheetData>
      <sheetData sheetId="8986">
        <row r="1">
          <cell r="J1">
            <v>1.7453292519943295E-2</v>
          </cell>
        </row>
      </sheetData>
      <sheetData sheetId="8987">
        <row r="1">
          <cell r="J1">
            <v>1.7453292519943295E-2</v>
          </cell>
        </row>
      </sheetData>
      <sheetData sheetId="8988">
        <row r="1">
          <cell r="J1">
            <v>1.7453292519943295E-2</v>
          </cell>
        </row>
      </sheetData>
      <sheetData sheetId="8989">
        <row r="1">
          <cell r="J1">
            <v>1.7453292519943295E-2</v>
          </cell>
        </row>
      </sheetData>
      <sheetData sheetId="8990">
        <row r="1">
          <cell r="J1">
            <v>1.7453292519943295E-2</v>
          </cell>
        </row>
      </sheetData>
      <sheetData sheetId="8991">
        <row r="1">
          <cell r="J1">
            <v>1.7453292519943295E-2</v>
          </cell>
        </row>
      </sheetData>
      <sheetData sheetId="8992">
        <row r="1">
          <cell r="J1">
            <v>1.7453292519943295E-2</v>
          </cell>
        </row>
      </sheetData>
      <sheetData sheetId="8993">
        <row r="1">
          <cell r="J1">
            <v>1.7453292519943295E-2</v>
          </cell>
        </row>
      </sheetData>
      <sheetData sheetId="8994">
        <row r="1">
          <cell r="J1">
            <v>1.7453292519943295E-2</v>
          </cell>
        </row>
      </sheetData>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row r="1">
          <cell r="J1">
            <v>1.7453292519943295E-2</v>
          </cell>
        </row>
      </sheetData>
      <sheetData sheetId="9011">
        <row r="1">
          <cell r="J1">
            <v>1.7453292519943295E-2</v>
          </cell>
        </row>
      </sheetData>
      <sheetData sheetId="9012">
        <row r="1">
          <cell r="J1">
            <v>1.7453292519943295E-2</v>
          </cell>
        </row>
      </sheetData>
      <sheetData sheetId="9013">
        <row r="1">
          <cell r="J1">
            <v>1.7453292519943295E-2</v>
          </cell>
        </row>
      </sheetData>
      <sheetData sheetId="9014">
        <row r="1">
          <cell r="J1">
            <v>1.7453292519943295E-2</v>
          </cell>
        </row>
      </sheetData>
      <sheetData sheetId="9015">
        <row r="1">
          <cell r="J1">
            <v>1.7453292519943295E-2</v>
          </cell>
        </row>
      </sheetData>
      <sheetData sheetId="9016">
        <row r="1">
          <cell r="J1">
            <v>1.7453292519943295E-2</v>
          </cell>
        </row>
      </sheetData>
      <sheetData sheetId="9017">
        <row r="1">
          <cell r="J1">
            <v>1.7453292519943295E-2</v>
          </cell>
        </row>
      </sheetData>
      <sheetData sheetId="9018">
        <row r="1">
          <cell r="J1">
            <v>1.7453292519943295E-2</v>
          </cell>
        </row>
      </sheetData>
      <sheetData sheetId="9019">
        <row r="1">
          <cell r="J1">
            <v>1.7453292519943295E-2</v>
          </cell>
        </row>
      </sheetData>
      <sheetData sheetId="9020">
        <row r="1">
          <cell r="J1">
            <v>1.7453292519943295E-2</v>
          </cell>
        </row>
      </sheetData>
      <sheetData sheetId="9021">
        <row r="1">
          <cell r="J1">
            <v>1.7453292519943295E-2</v>
          </cell>
        </row>
      </sheetData>
      <sheetData sheetId="9022">
        <row r="1">
          <cell r="J1">
            <v>1.7453292519943295E-2</v>
          </cell>
        </row>
      </sheetData>
      <sheetData sheetId="9023">
        <row r="1">
          <cell r="J1">
            <v>1.7453292519943295E-2</v>
          </cell>
        </row>
      </sheetData>
      <sheetData sheetId="9024">
        <row r="1">
          <cell r="J1">
            <v>1.7453292519943295E-2</v>
          </cell>
        </row>
      </sheetData>
      <sheetData sheetId="9025">
        <row r="1">
          <cell r="J1">
            <v>1.7453292519943295E-2</v>
          </cell>
        </row>
      </sheetData>
      <sheetData sheetId="9026">
        <row r="1">
          <cell r="J1">
            <v>1.7453292519943295E-2</v>
          </cell>
        </row>
      </sheetData>
      <sheetData sheetId="9027">
        <row r="1">
          <cell r="J1">
            <v>1.7453292519943295E-2</v>
          </cell>
        </row>
      </sheetData>
      <sheetData sheetId="9028">
        <row r="1">
          <cell r="J1">
            <v>1.7453292519943295E-2</v>
          </cell>
        </row>
      </sheetData>
      <sheetData sheetId="9029">
        <row r="1">
          <cell r="J1">
            <v>1.7453292519943295E-2</v>
          </cell>
        </row>
      </sheetData>
      <sheetData sheetId="9030">
        <row r="1">
          <cell r="J1">
            <v>1.7453292519943295E-2</v>
          </cell>
        </row>
      </sheetData>
      <sheetData sheetId="9031">
        <row r="1">
          <cell r="J1">
            <v>1.7453292519943295E-2</v>
          </cell>
        </row>
      </sheetData>
      <sheetData sheetId="9032">
        <row r="1">
          <cell r="J1">
            <v>1.7453292519943295E-2</v>
          </cell>
        </row>
      </sheetData>
      <sheetData sheetId="9033">
        <row r="1">
          <cell r="J1">
            <v>1.7453292519943295E-2</v>
          </cell>
        </row>
      </sheetData>
      <sheetData sheetId="9034">
        <row r="1">
          <cell r="J1">
            <v>1.7453292519943295E-2</v>
          </cell>
        </row>
      </sheetData>
      <sheetData sheetId="9035">
        <row r="1">
          <cell r="J1">
            <v>1.7453292519943295E-2</v>
          </cell>
        </row>
      </sheetData>
      <sheetData sheetId="9036">
        <row r="1">
          <cell r="J1">
            <v>1.7453292519943295E-2</v>
          </cell>
        </row>
      </sheetData>
      <sheetData sheetId="9037">
        <row r="1">
          <cell r="J1">
            <v>1.7453292519943295E-2</v>
          </cell>
        </row>
      </sheetData>
      <sheetData sheetId="9038">
        <row r="1">
          <cell r="J1">
            <v>1.7453292519943295E-2</v>
          </cell>
        </row>
      </sheetData>
      <sheetData sheetId="9039">
        <row r="1">
          <cell r="J1">
            <v>1.7453292519943295E-2</v>
          </cell>
        </row>
      </sheetData>
      <sheetData sheetId="9040">
        <row r="1">
          <cell r="J1">
            <v>1.7453292519943295E-2</v>
          </cell>
        </row>
      </sheetData>
      <sheetData sheetId="9041">
        <row r="1">
          <cell r="J1">
            <v>1.7453292519943295E-2</v>
          </cell>
        </row>
      </sheetData>
      <sheetData sheetId="9042">
        <row r="1">
          <cell r="J1">
            <v>1.7453292519943295E-2</v>
          </cell>
        </row>
      </sheetData>
      <sheetData sheetId="9043">
        <row r="1">
          <cell r="J1">
            <v>1.7453292519943295E-2</v>
          </cell>
        </row>
      </sheetData>
      <sheetData sheetId="9044">
        <row r="1">
          <cell r="J1">
            <v>1.7453292519943295E-2</v>
          </cell>
        </row>
      </sheetData>
      <sheetData sheetId="9045">
        <row r="1">
          <cell r="J1">
            <v>1.7453292519943295E-2</v>
          </cell>
        </row>
      </sheetData>
      <sheetData sheetId="9046">
        <row r="1">
          <cell r="J1">
            <v>1.7453292519943295E-2</v>
          </cell>
        </row>
      </sheetData>
      <sheetData sheetId="9047">
        <row r="1">
          <cell r="J1">
            <v>1.7453292519943295E-2</v>
          </cell>
        </row>
      </sheetData>
      <sheetData sheetId="9048">
        <row r="1">
          <cell r="J1">
            <v>1.7453292519943295E-2</v>
          </cell>
        </row>
      </sheetData>
      <sheetData sheetId="9049">
        <row r="1">
          <cell r="J1">
            <v>1.7453292519943295E-2</v>
          </cell>
        </row>
      </sheetData>
      <sheetData sheetId="9050">
        <row r="1">
          <cell r="J1">
            <v>1.7453292519943295E-2</v>
          </cell>
        </row>
      </sheetData>
      <sheetData sheetId="9051">
        <row r="1">
          <cell r="J1">
            <v>1.7453292519943295E-2</v>
          </cell>
        </row>
      </sheetData>
      <sheetData sheetId="9052">
        <row r="1">
          <cell r="J1">
            <v>1.7453292519943295E-2</v>
          </cell>
        </row>
      </sheetData>
      <sheetData sheetId="9053">
        <row r="1">
          <cell r="J1">
            <v>1.7453292519943295E-2</v>
          </cell>
        </row>
      </sheetData>
      <sheetData sheetId="9054">
        <row r="1">
          <cell r="J1">
            <v>1.7453292519943295E-2</v>
          </cell>
        </row>
      </sheetData>
      <sheetData sheetId="9055">
        <row r="1">
          <cell r="J1">
            <v>1.7453292519943295E-2</v>
          </cell>
        </row>
      </sheetData>
      <sheetData sheetId="9056">
        <row r="1">
          <cell r="J1">
            <v>1.7453292519943295E-2</v>
          </cell>
        </row>
      </sheetData>
      <sheetData sheetId="9057">
        <row r="1">
          <cell r="J1">
            <v>1.7453292519943295E-2</v>
          </cell>
        </row>
      </sheetData>
      <sheetData sheetId="9058">
        <row r="1">
          <cell r="J1">
            <v>1.7453292519943295E-2</v>
          </cell>
        </row>
      </sheetData>
      <sheetData sheetId="9059">
        <row r="1">
          <cell r="J1">
            <v>1.7453292519943295E-2</v>
          </cell>
        </row>
      </sheetData>
      <sheetData sheetId="9060">
        <row r="1">
          <cell r="J1">
            <v>1.7453292519943295E-2</v>
          </cell>
        </row>
      </sheetData>
      <sheetData sheetId="9061">
        <row r="1">
          <cell r="J1">
            <v>1.7453292519943295E-2</v>
          </cell>
        </row>
      </sheetData>
      <sheetData sheetId="9062">
        <row r="1">
          <cell r="J1">
            <v>1.7453292519943295E-2</v>
          </cell>
        </row>
      </sheetData>
      <sheetData sheetId="9063">
        <row r="1">
          <cell r="J1">
            <v>1.7453292519943295E-2</v>
          </cell>
        </row>
      </sheetData>
      <sheetData sheetId="9064">
        <row r="1">
          <cell r="J1">
            <v>1.7453292519943295E-2</v>
          </cell>
        </row>
      </sheetData>
      <sheetData sheetId="9065">
        <row r="1">
          <cell r="J1">
            <v>1.7453292519943295E-2</v>
          </cell>
        </row>
      </sheetData>
      <sheetData sheetId="9066">
        <row r="1">
          <cell r="J1">
            <v>1.7453292519943295E-2</v>
          </cell>
        </row>
      </sheetData>
      <sheetData sheetId="9067">
        <row r="1">
          <cell r="J1">
            <v>1.7453292519943295E-2</v>
          </cell>
        </row>
      </sheetData>
      <sheetData sheetId="9068">
        <row r="1">
          <cell r="J1">
            <v>1.7453292519943295E-2</v>
          </cell>
        </row>
      </sheetData>
      <sheetData sheetId="9069">
        <row r="1">
          <cell r="J1">
            <v>1.7453292519943295E-2</v>
          </cell>
        </row>
      </sheetData>
      <sheetData sheetId="9070">
        <row r="1">
          <cell r="J1">
            <v>1.7453292519943295E-2</v>
          </cell>
        </row>
      </sheetData>
      <sheetData sheetId="9071">
        <row r="1">
          <cell r="J1">
            <v>1.7453292519943295E-2</v>
          </cell>
        </row>
      </sheetData>
      <sheetData sheetId="9072">
        <row r="1">
          <cell r="J1">
            <v>1.7453292519943295E-2</v>
          </cell>
        </row>
      </sheetData>
      <sheetData sheetId="9073">
        <row r="1">
          <cell r="J1">
            <v>1.7453292519943295E-2</v>
          </cell>
        </row>
      </sheetData>
      <sheetData sheetId="9074">
        <row r="1">
          <cell r="J1">
            <v>1.7453292519943295E-2</v>
          </cell>
        </row>
      </sheetData>
      <sheetData sheetId="9075">
        <row r="1">
          <cell r="J1">
            <v>1.7453292519943295E-2</v>
          </cell>
        </row>
      </sheetData>
      <sheetData sheetId="9076">
        <row r="1">
          <cell r="J1">
            <v>1.7453292519943295E-2</v>
          </cell>
        </row>
      </sheetData>
      <sheetData sheetId="9077">
        <row r="1">
          <cell r="J1">
            <v>1.7453292519943295E-2</v>
          </cell>
        </row>
      </sheetData>
      <sheetData sheetId="9078">
        <row r="1">
          <cell r="J1">
            <v>1.7453292519943295E-2</v>
          </cell>
        </row>
      </sheetData>
      <sheetData sheetId="9079">
        <row r="1">
          <cell r="J1">
            <v>1.7453292519943295E-2</v>
          </cell>
        </row>
      </sheetData>
      <sheetData sheetId="9080">
        <row r="1">
          <cell r="J1">
            <v>1.7453292519943295E-2</v>
          </cell>
        </row>
      </sheetData>
      <sheetData sheetId="9081">
        <row r="1">
          <cell r="J1">
            <v>1.7453292519943295E-2</v>
          </cell>
        </row>
      </sheetData>
      <sheetData sheetId="9082">
        <row r="1">
          <cell r="J1">
            <v>1.7453292519943295E-2</v>
          </cell>
        </row>
      </sheetData>
      <sheetData sheetId="9083">
        <row r="1">
          <cell r="J1">
            <v>1.7453292519943295E-2</v>
          </cell>
        </row>
      </sheetData>
      <sheetData sheetId="9084">
        <row r="1">
          <cell r="J1">
            <v>1.7453292519943295E-2</v>
          </cell>
        </row>
      </sheetData>
      <sheetData sheetId="9085">
        <row r="1">
          <cell r="J1">
            <v>1.7453292519943295E-2</v>
          </cell>
        </row>
      </sheetData>
      <sheetData sheetId="9086">
        <row r="1">
          <cell r="J1">
            <v>1.7453292519943295E-2</v>
          </cell>
        </row>
      </sheetData>
      <sheetData sheetId="9087">
        <row r="1">
          <cell r="J1">
            <v>1.7453292519943295E-2</v>
          </cell>
        </row>
      </sheetData>
      <sheetData sheetId="9088">
        <row r="1">
          <cell r="J1">
            <v>1.7453292519943295E-2</v>
          </cell>
        </row>
      </sheetData>
      <sheetData sheetId="9089">
        <row r="1">
          <cell r="J1">
            <v>1.7453292519943295E-2</v>
          </cell>
        </row>
      </sheetData>
      <sheetData sheetId="9090">
        <row r="1">
          <cell r="J1">
            <v>1.7453292519943295E-2</v>
          </cell>
        </row>
      </sheetData>
      <sheetData sheetId="9091">
        <row r="1">
          <cell r="J1">
            <v>1.7453292519943295E-2</v>
          </cell>
        </row>
      </sheetData>
      <sheetData sheetId="9092">
        <row r="1">
          <cell r="J1">
            <v>1.7453292519943295E-2</v>
          </cell>
        </row>
      </sheetData>
      <sheetData sheetId="9093">
        <row r="1">
          <cell r="J1">
            <v>1.7453292519943295E-2</v>
          </cell>
        </row>
      </sheetData>
      <sheetData sheetId="9094">
        <row r="1">
          <cell r="J1">
            <v>1.7453292519943295E-2</v>
          </cell>
        </row>
      </sheetData>
      <sheetData sheetId="9095">
        <row r="1">
          <cell r="J1">
            <v>1.7453292519943295E-2</v>
          </cell>
        </row>
      </sheetData>
      <sheetData sheetId="9096">
        <row r="1">
          <cell r="J1">
            <v>1.7453292519943295E-2</v>
          </cell>
        </row>
      </sheetData>
      <sheetData sheetId="9097">
        <row r="1">
          <cell r="J1">
            <v>1.7453292519943295E-2</v>
          </cell>
        </row>
      </sheetData>
      <sheetData sheetId="9098">
        <row r="1">
          <cell r="J1">
            <v>1.7453292519943295E-2</v>
          </cell>
        </row>
      </sheetData>
      <sheetData sheetId="9099">
        <row r="1">
          <cell r="J1">
            <v>1.7453292519943295E-2</v>
          </cell>
        </row>
      </sheetData>
      <sheetData sheetId="9100">
        <row r="1">
          <cell r="J1">
            <v>1.7453292519943295E-2</v>
          </cell>
        </row>
      </sheetData>
      <sheetData sheetId="9101">
        <row r="1">
          <cell r="J1">
            <v>1.7453292519943295E-2</v>
          </cell>
        </row>
      </sheetData>
      <sheetData sheetId="9102">
        <row r="1">
          <cell r="J1">
            <v>1.7453292519943295E-2</v>
          </cell>
        </row>
      </sheetData>
      <sheetData sheetId="9103">
        <row r="1">
          <cell r="J1">
            <v>1.7453292519943295E-2</v>
          </cell>
        </row>
      </sheetData>
      <sheetData sheetId="9104">
        <row r="1">
          <cell r="J1">
            <v>1.7453292519943295E-2</v>
          </cell>
        </row>
      </sheetData>
      <sheetData sheetId="9105">
        <row r="1">
          <cell r="J1">
            <v>1.7453292519943295E-2</v>
          </cell>
        </row>
      </sheetData>
      <sheetData sheetId="9106">
        <row r="1">
          <cell r="J1">
            <v>1.7453292519943295E-2</v>
          </cell>
        </row>
      </sheetData>
      <sheetData sheetId="9107">
        <row r="1">
          <cell r="J1">
            <v>1.7453292519943295E-2</v>
          </cell>
        </row>
      </sheetData>
      <sheetData sheetId="9108">
        <row r="1">
          <cell r="J1">
            <v>1.7453292519943295E-2</v>
          </cell>
        </row>
      </sheetData>
      <sheetData sheetId="9109">
        <row r="1">
          <cell r="J1">
            <v>1.7453292519943295E-2</v>
          </cell>
        </row>
      </sheetData>
      <sheetData sheetId="9110">
        <row r="1">
          <cell r="J1">
            <v>1.7453292519943295E-2</v>
          </cell>
        </row>
      </sheetData>
      <sheetData sheetId="9111">
        <row r="1">
          <cell r="J1">
            <v>1.7453292519943295E-2</v>
          </cell>
        </row>
      </sheetData>
      <sheetData sheetId="9112">
        <row r="1">
          <cell r="J1">
            <v>1.7453292519943295E-2</v>
          </cell>
        </row>
      </sheetData>
      <sheetData sheetId="9113">
        <row r="1">
          <cell r="J1">
            <v>1.7453292519943295E-2</v>
          </cell>
        </row>
      </sheetData>
      <sheetData sheetId="9114">
        <row r="1">
          <cell r="J1">
            <v>1.7453292519943295E-2</v>
          </cell>
        </row>
      </sheetData>
      <sheetData sheetId="9115">
        <row r="1">
          <cell r="J1">
            <v>1.7453292519943295E-2</v>
          </cell>
        </row>
      </sheetData>
      <sheetData sheetId="9116">
        <row r="1">
          <cell r="J1">
            <v>1.7453292519943295E-2</v>
          </cell>
        </row>
      </sheetData>
      <sheetData sheetId="9117">
        <row r="1">
          <cell r="J1">
            <v>1.7453292519943295E-2</v>
          </cell>
        </row>
      </sheetData>
      <sheetData sheetId="9118">
        <row r="1">
          <cell r="J1">
            <v>1.7453292519943295E-2</v>
          </cell>
        </row>
      </sheetData>
      <sheetData sheetId="9119">
        <row r="1">
          <cell r="J1">
            <v>1.7453292519943295E-2</v>
          </cell>
        </row>
      </sheetData>
      <sheetData sheetId="9120">
        <row r="1">
          <cell r="J1">
            <v>1.7453292519943295E-2</v>
          </cell>
        </row>
      </sheetData>
      <sheetData sheetId="9121">
        <row r="1">
          <cell r="J1">
            <v>1.7453292519943295E-2</v>
          </cell>
        </row>
      </sheetData>
      <sheetData sheetId="9122">
        <row r="1">
          <cell r="J1">
            <v>1.7453292519943295E-2</v>
          </cell>
        </row>
      </sheetData>
      <sheetData sheetId="9123">
        <row r="1">
          <cell r="J1">
            <v>1.7453292519943295E-2</v>
          </cell>
        </row>
      </sheetData>
      <sheetData sheetId="9124">
        <row r="1">
          <cell r="J1">
            <v>1.7453292519943295E-2</v>
          </cell>
        </row>
      </sheetData>
      <sheetData sheetId="9125">
        <row r="1">
          <cell r="J1">
            <v>1.7453292519943295E-2</v>
          </cell>
        </row>
      </sheetData>
      <sheetData sheetId="9126">
        <row r="1">
          <cell r="J1">
            <v>1.7453292519943295E-2</v>
          </cell>
        </row>
      </sheetData>
      <sheetData sheetId="9127">
        <row r="1">
          <cell r="J1">
            <v>1.7453292519943295E-2</v>
          </cell>
        </row>
      </sheetData>
      <sheetData sheetId="9128">
        <row r="1">
          <cell r="J1">
            <v>1.7453292519943295E-2</v>
          </cell>
        </row>
      </sheetData>
      <sheetData sheetId="9129">
        <row r="1">
          <cell r="J1">
            <v>1.7453292519943295E-2</v>
          </cell>
        </row>
      </sheetData>
      <sheetData sheetId="9130">
        <row r="1">
          <cell r="J1">
            <v>1.7453292519943295E-2</v>
          </cell>
        </row>
      </sheetData>
      <sheetData sheetId="9131">
        <row r="1">
          <cell r="J1">
            <v>1.7453292519943295E-2</v>
          </cell>
        </row>
      </sheetData>
      <sheetData sheetId="9132">
        <row r="1">
          <cell r="J1">
            <v>1.7453292519943295E-2</v>
          </cell>
        </row>
      </sheetData>
      <sheetData sheetId="9133">
        <row r="1">
          <cell r="J1">
            <v>1.7453292519943295E-2</v>
          </cell>
        </row>
      </sheetData>
      <sheetData sheetId="9134">
        <row r="1">
          <cell r="J1">
            <v>1.7453292519943295E-2</v>
          </cell>
        </row>
      </sheetData>
      <sheetData sheetId="9135">
        <row r="1">
          <cell r="J1">
            <v>1.7453292519943295E-2</v>
          </cell>
        </row>
      </sheetData>
      <sheetData sheetId="9136">
        <row r="1">
          <cell r="J1">
            <v>1.7453292519943295E-2</v>
          </cell>
        </row>
      </sheetData>
      <sheetData sheetId="9137">
        <row r="1">
          <cell r="J1">
            <v>1.7453292519943295E-2</v>
          </cell>
        </row>
      </sheetData>
      <sheetData sheetId="9138">
        <row r="1">
          <cell r="J1">
            <v>1.7453292519943295E-2</v>
          </cell>
        </row>
      </sheetData>
      <sheetData sheetId="9139">
        <row r="1">
          <cell r="J1">
            <v>1.7453292519943295E-2</v>
          </cell>
        </row>
      </sheetData>
      <sheetData sheetId="9140">
        <row r="1">
          <cell r="J1">
            <v>1.7453292519943295E-2</v>
          </cell>
        </row>
      </sheetData>
      <sheetData sheetId="9141">
        <row r="1">
          <cell r="J1">
            <v>1.7453292519943295E-2</v>
          </cell>
        </row>
      </sheetData>
      <sheetData sheetId="9142">
        <row r="1">
          <cell r="J1">
            <v>1.7453292519943295E-2</v>
          </cell>
        </row>
      </sheetData>
      <sheetData sheetId="9143">
        <row r="1">
          <cell r="J1">
            <v>1.7453292519943295E-2</v>
          </cell>
        </row>
      </sheetData>
      <sheetData sheetId="9144">
        <row r="1">
          <cell r="J1">
            <v>1.7453292519943295E-2</v>
          </cell>
        </row>
      </sheetData>
      <sheetData sheetId="9145">
        <row r="1">
          <cell r="J1">
            <v>1.7453292519943295E-2</v>
          </cell>
        </row>
      </sheetData>
      <sheetData sheetId="9146">
        <row r="1">
          <cell r="J1">
            <v>1.7453292519943295E-2</v>
          </cell>
        </row>
      </sheetData>
      <sheetData sheetId="9147">
        <row r="1">
          <cell r="J1">
            <v>1.7453292519943295E-2</v>
          </cell>
        </row>
      </sheetData>
      <sheetData sheetId="9148">
        <row r="1">
          <cell r="J1">
            <v>1.7453292519943295E-2</v>
          </cell>
        </row>
      </sheetData>
      <sheetData sheetId="9149">
        <row r="1">
          <cell r="J1">
            <v>1.7453292519943295E-2</v>
          </cell>
        </row>
      </sheetData>
      <sheetData sheetId="9150">
        <row r="1">
          <cell r="J1">
            <v>1.7453292519943295E-2</v>
          </cell>
        </row>
      </sheetData>
      <sheetData sheetId="9151">
        <row r="1">
          <cell r="J1">
            <v>1.7453292519943295E-2</v>
          </cell>
        </row>
      </sheetData>
      <sheetData sheetId="9152">
        <row r="1">
          <cell r="J1">
            <v>1.7453292519943295E-2</v>
          </cell>
        </row>
      </sheetData>
      <sheetData sheetId="9153">
        <row r="1">
          <cell r="J1">
            <v>1.7453292519943295E-2</v>
          </cell>
        </row>
      </sheetData>
      <sheetData sheetId="9154">
        <row r="1">
          <cell r="J1">
            <v>1.7453292519943295E-2</v>
          </cell>
        </row>
      </sheetData>
      <sheetData sheetId="9155">
        <row r="1">
          <cell r="J1">
            <v>1.7453292519943295E-2</v>
          </cell>
        </row>
      </sheetData>
      <sheetData sheetId="9156">
        <row r="1">
          <cell r="J1">
            <v>1.7453292519943295E-2</v>
          </cell>
        </row>
      </sheetData>
      <sheetData sheetId="9157">
        <row r="1">
          <cell r="J1">
            <v>1.7453292519943295E-2</v>
          </cell>
        </row>
      </sheetData>
      <sheetData sheetId="9158">
        <row r="1">
          <cell r="J1">
            <v>1.7453292519943295E-2</v>
          </cell>
        </row>
      </sheetData>
      <sheetData sheetId="9159">
        <row r="1">
          <cell r="J1">
            <v>1.7453292519943295E-2</v>
          </cell>
        </row>
      </sheetData>
      <sheetData sheetId="9160">
        <row r="1">
          <cell r="J1">
            <v>1.7453292519943295E-2</v>
          </cell>
        </row>
      </sheetData>
      <sheetData sheetId="9161">
        <row r="1">
          <cell r="J1">
            <v>1.7453292519943295E-2</v>
          </cell>
        </row>
      </sheetData>
      <sheetData sheetId="9162">
        <row r="1">
          <cell r="J1">
            <v>1.7453292519943295E-2</v>
          </cell>
        </row>
      </sheetData>
      <sheetData sheetId="9163">
        <row r="1">
          <cell r="J1">
            <v>1.7453292519943295E-2</v>
          </cell>
        </row>
      </sheetData>
      <sheetData sheetId="9164">
        <row r="1">
          <cell r="J1">
            <v>1.7453292519943295E-2</v>
          </cell>
        </row>
      </sheetData>
      <sheetData sheetId="9165">
        <row r="1">
          <cell r="J1">
            <v>1.7453292519943295E-2</v>
          </cell>
        </row>
      </sheetData>
      <sheetData sheetId="9166">
        <row r="1">
          <cell r="J1">
            <v>1.7453292519943295E-2</v>
          </cell>
        </row>
      </sheetData>
      <sheetData sheetId="9167">
        <row r="1">
          <cell r="J1">
            <v>1.7453292519943295E-2</v>
          </cell>
        </row>
      </sheetData>
      <sheetData sheetId="9168">
        <row r="1">
          <cell r="J1">
            <v>1.7453292519943295E-2</v>
          </cell>
        </row>
      </sheetData>
      <sheetData sheetId="9169">
        <row r="1">
          <cell r="J1">
            <v>1.7453292519943295E-2</v>
          </cell>
        </row>
      </sheetData>
      <sheetData sheetId="9170">
        <row r="1">
          <cell r="J1">
            <v>1.7453292519943295E-2</v>
          </cell>
        </row>
      </sheetData>
      <sheetData sheetId="9171">
        <row r="1">
          <cell r="J1">
            <v>1.7453292519943295E-2</v>
          </cell>
        </row>
      </sheetData>
      <sheetData sheetId="9172">
        <row r="1">
          <cell r="J1">
            <v>1.7453292519943295E-2</v>
          </cell>
        </row>
      </sheetData>
      <sheetData sheetId="9173">
        <row r="1">
          <cell r="J1">
            <v>1.7453292519943295E-2</v>
          </cell>
        </row>
      </sheetData>
      <sheetData sheetId="9174">
        <row r="1">
          <cell r="J1">
            <v>1.7453292519943295E-2</v>
          </cell>
        </row>
      </sheetData>
      <sheetData sheetId="9175">
        <row r="1">
          <cell r="J1">
            <v>1.7453292519943295E-2</v>
          </cell>
        </row>
      </sheetData>
      <sheetData sheetId="9176">
        <row r="1">
          <cell r="J1">
            <v>1.7453292519943295E-2</v>
          </cell>
        </row>
      </sheetData>
      <sheetData sheetId="9177">
        <row r="1">
          <cell r="J1">
            <v>1.7453292519943295E-2</v>
          </cell>
        </row>
      </sheetData>
      <sheetData sheetId="9178">
        <row r="1">
          <cell r="J1">
            <v>1.7453292519943295E-2</v>
          </cell>
        </row>
      </sheetData>
      <sheetData sheetId="9179">
        <row r="1">
          <cell r="J1">
            <v>1.7453292519943295E-2</v>
          </cell>
        </row>
      </sheetData>
      <sheetData sheetId="9180">
        <row r="1">
          <cell r="J1">
            <v>1.7453292519943295E-2</v>
          </cell>
        </row>
      </sheetData>
      <sheetData sheetId="9181">
        <row r="1">
          <cell r="J1">
            <v>1.7453292519943295E-2</v>
          </cell>
        </row>
      </sheetData>
      <sheetData sheetId="9182">
        <row r="1">
          <cell r="J1">
            <v>1.7453292519943295E-2</v>
          </cell>
        </row>
      </sheetData>
      <sheetData sheetId="9183">
        <row r="1">
          <cell r="J1">
            <v>1.7453292519943295E-2</v>
          </cell>
        </row>
      </sheetData>
      <sheetData sheetId="9184">
        <row r="1">
          <cell r="J1">
            <v>1.7453292519943295E-2</v>
          </cell>
        </row>
      </sheetData>
      <sheetData sheetId="9185">
        <row r="1">
          <cell r="J1">
            <v>1.7453292519943295E-2</v>
          </cell>
        </row>
      </sheetData>
      <sheetData sheetId="9186">
        <row r="1">
          <cell r="J1">
            <v>1.7453292519943295E-2</v>
          </cell>
        </row>
      </sheetData>
      <sheetData sheetId="9187">
        <row r="1">
          <cell r="J1">
            <v>1.7453292519943295E-2</v>
          </cell>
        </row>
      </sheetData>
      <sheetData sheetId="9188">
        <row r="1">
          <cell r="J1">
            <v>1.7453292519943295E-2</v>
          </cell>
        </row>
      </sheetData>
      <sheetData sheetId="9189">
        <row r="1">
          <cell r="J1">
            <v>1.7453292519943295E-2</v>
          </cell>
        </row>
      </sheetData>
      <sheetData sheetId="9190">
        <row r="1">
          <cell r="J1">
            <v>1.7453292519943295E-2</v>
          </cell>
        </row>
      </sheetData>
      <sheetData sheetId="9191">
        <row r="1">
          <cell r="J1">
            <v>1.7453292519943295E-2</v>
          </cell>
        </row>
      </sheetData>
      <sheetData sheetId="9192">
        <row r="1">
          <cell r="J1">
            <v>1.7453292519943295E-2</v>
          </cell>
        </row>
      </sheetData>
      <sheetData sheetId="9193">
        <row r="1">
          <cell r="J1">
            <v>1.7453292519943295E-2</v>
          </cell>
        </row>
      </sheetData>
      <sheetData sheetId="9194">
        <row r="1">
          <cell r="J1">
            <v>1.7453292519943295E-2</v>
          </cell>
        </row>
      </sheetData>
      <sheetData sheetId="9195">
        <row r="1">
          <cell r="J1">
            <v>1.7453292519943295E-2</v>
          </cell>
        </row>
      </sheetData>
      <sheetData sheetId="9196">
        <row r="1">
          <cell r="J1">
            <v>1.7453292519943295E-2</v>
          </cell>
        </row>
      </sheetData>
      <sheetData sheetId="9197">
        <row r="1">
          <cell r="J1">
            <v>1.7453292519943295E-2</v>
          </cell>
        </row>
      </sheetData>
      <sheetData sheetId="9198">
        <row r="1">
          <cell r="J1">
            <v>1.7453292519943295E-2</v>
          </cell>
        </row>
      </sheetData>
      <sheetData sheetId="9199">
        <row r="1">
          <cell r="J1">
            <v>1.7453292519943295E-2</v>
          </cell>
        </row>
      </sheetData>
      <sheetData sheetId="9200">
        <row r="1">
          <cell r="J1">
            <v>1.7453292519943295E-2</v>
          </cell>
        </row>
      </sheetData>
      <sheetData sheetId="9201">
        <row r="1">
          <cell r="J1">
            <v>1.7453292519943295E-2</v>
          </cell>
        </row>
      </sheetData>
      <sheetData sheetId="9202">
        <row r="1">
          <cell r="J1">
            <v>1.7453292519943295E-2</v>
          </cell>
        </row>
      </sheetData>
      <sheetData sheetId="9203">
        <row r="1">
          <cell r="J1">
            <v>1.7453292519943295E-2</v>
          </cell>
        </row>
      </sheetData>
      <sheetData sheetId="9204">
        <row r="1">
          <cell r="J1">
            <v>1.7453292519943295E-2</v>
          </cell>
        </row>
      </sheetData>
      <sheetData sheetId="9205">
        <row r="1">
          <cell r="J1">
            <v>1.7453292519943295E-2</v>
          </cell>
        </row>
      </sheetData>
      <sheetData sheetId="9206">
        <row r="1">
          <cell r="J1">
            <v>1.7453292519943295E-2</v>
          </cell>
        </row>
      </sheetData>
      <sheetData sheetId="9207">
        <row r="1">
          <cell r="J1">
            <v>1.7453292519943295E-2</v>
          </cell>
        </row>
      </sheetData>
      <sheetData sheetId="9208">
        <row r="1">
          <cell r="J1">
            <v>1.7453292519943295E-2</v>
          </cell>
        </row>
      </sheetData>
      <sheetData sheetId="9209">
        <row r="1">
          <cell r="J1">
            <v>1.7453292519943295E-2</v>
          </cell>
        </row>
      </sheetData>
      <sheetData sheetId="9210">
        <row r="1">
          <cell r="J1">
            <v>1.7453292519943295E-2</v>
          </cell>
        </row>
      </sheetData>
      <sheetData sheetId="9211">
        <row r="1">
          <cell r="J1">
            <v>1.7453292519943295E-2</v>
          </cell>
        </row>
      </sheetData>
      <sheetData sheetId="9212">
        <row r="1">
          <cell r="J1">
            <v>1.7453292519943295E-2</v>
          </cell>
        </row>
      </sheetData>
      <sheetData sheetId="9213">
        <row r="1">
          <cell r="J1">
            <v>1.7453292519943295E-2</v>
          </cell>
        </row>
      </sheetData>
      <sheetData sheetId="9214">
        <row r="1">
          <cell r="J1">
            <v>1.7453292519943295E-2</v>
          </cell>
        </row>
      </sheetData>
      <sheetData sheetId="9215">
        <row r="1">
          <cell r="J1">
            <v>1.7453292519943295E-2</v>
          </cell>
        </row>
      </sheetData>
      <sheetData sheetId="9216">
        <row r="1">
          <cell r="J1">
            <v>1.7453292519943295E-2</v>
          </cell>
        </row>
      </sheetData>
      <sheetData sheetId="9217">
        <row r="1">
          <cell r="J1">
            <v>1.7453292519943295E-2</v>
          </cell>
        </row>
      </sheetData>
      <sheetData sheetId="9218">
        <row r="1">
          <cell r="J1">
            <v>1.7453292519943295E-2</v>
          </cell>
        </row>
      </sheetData>
      <sheetData sheetId="9219">
        <row r="1">
          <cell r="J1">
            <v>1.7453292519943295E-2</v>
          </cell>
        </row>
      </sheetData>
      <sheetData sheetId="9220">
        <row r="1">
          <cell r="J1">
            <v>1.7453292519943295E-2</v>
          </cell>
        </row>
      </sheetData>
      <sheetData sheetId="9221">
        <row r="1">
          <cell r="J1">
            <v>1.7453292519943295E-2</v>
          </cell>
        </row>
      </sheetData>
      <sheetData sheetId="9222">
        <row r="1">
          <cell r="J1">
            <v>1.7453292519943295E-2</v>
          </cell>
        </row>
      </sheetData>
      <sheetData sheetId="9223">
        <row r="1">
          <cell r="J1">
            <v>1.7453292519943295E-2</v>
          </cell>
        </row>
      </sheetData>
      <sheetData sheetId="9224">
        <row r="1">
          <cell r="J1">
            <v>1.7453292519943295E-2</v>
          </cell>
        </row>
      </sheetData>
      <sheetData sheetId="9225">
        <row r="1">
          <cell r="J1">
            <v>1.7453292519943295E-2</v>
          </cell>
        </row>
      </sheetData>
      <sheetData sheetId="9226">
        <row r="1">
          <cell r="J1">
            <v>1.7453292519943295E-2</v>
          </cell>
        </row>
      </sheetData>
      <sheetData sheetId="9227">
        <row r="1">
          <cell r="J1">
            <v>1.7453292519943295E-2</v>
          </cell>
        </row>
      </sheetData>
      <sheetData sheetId="9228">
        <row r="1">
          <cell r="J1">
            <v>1.7453292519943295E-2</v>
          </cell>
        </row>
      </sheetData>
      <sheetData sheetId="9229">
        <row r="1">
          <cell r="J1">
            <v>1.7453292519943295E-2</v>
          </cell>
        </row>
      </sheetData>
      <sheetData sheetId="9230">
        <row r="1">
          <cell r="J1">
            <v>1.7453292519943295E-2</v>
          </cell>
        </row>
      </sheetData>
      <sheetData sheetId="9231">
        <row r="1">
          <cell r="J1">
            <v>1.7453292519943295E-2</v>
          </cell>
        </row>
      </sheetData>
      <sheetData sheetId="9232">
        <row r="1">
          <cell r="J1">
            <v>1.7453292519943295E-2</v>
          </cell>
        </row>
      </sheetData>
      <sheetData sheetId="9233">
        <row r="1">
          <cell r="J1">
            <v>1.7453292519943295E-2</v>
          </cell>
        </row>
      </sheetData>
      <sheetData sheetId="9234">
        <row r="1">
          <cell r="J1">
            <v>1.7453292519943295E-2</v>
          </cell>
        </row>
      </sheetData>
      <sheetData sheetId="9235">
        <row r="1">
          <cell r="J1">
            <v>1.7453292519943295E-2</v>
          </cell>
        </row>
      </sheetData>
      <sheetData sheetId="9236">
        <row r="1">
          <cell r="J1">
            <v>1.7453292519943295E-2</v>
          </cell>
        </row>
      </sheetData>
      <sheetData sheetId="9237">
        <row r="1">
          <cell r="J1">
            <v>1.7453292519943295E-2</v>
          </cell>
        </row>
      </sheetData>
      <sheetData sheetId="9238">
        <row r="1">
          <cell r="J1">
            <v>1.7453292519943295E-2</v>
          </cell>
        </row>
      </sheetData>
      <sheetData sheetId="9239">
        <row r="1">
          <cell r="J1">
            <v>1.7453292519943295E-2</v>
          </cell>
        </row>
      </sheetData>
      <sheetData sheetId="9240">
        <row r="1">
          <cell r="J1">
            <v>1.7453292519943295E-2</v>
          </cell>
        </row>
      </sheetData>
      <sheetData sheetId="9241">
        <row r="1">
          <cell r="J1">
            <v>1.7453292519943295E-2</v>
          </cell>
        </row>
      </sheetData>
      <sheetData sheetId="9242">
        <row r="1">
          <cell r="J1">
            <v>1.7453292519943295E-2</v>
          </cell>
        </row>
      </sheetData>
      <sheetData sheetId="9243">
        <row r="1">
          <cell r="J1">
            <v>1.7453292519943295E-2</v>
          </cell>
        </row>
      </sheetData>
      <sheetData sheetId="9244">
        <row r="1">
          <cell r="J1">
            <v>1.7453292519943295E-2</v>
          </cell>
        </row>
      </sheetData>
      <sheetData sheetId="9245">
        <row r="1">
          <cell r="J1">
            <v>1.7453292519943295E-2</v>
          </cell>
        </row>
      </sheetData>
      <sheetData sheetId="9246">
        <row r="1">
          <cell r="J1">
            <v>1.7453292519943295E-2</v>
          </cell>
        </row>
      </sheetData>
      <sheetData sheetId="9247">
        <row r="1">
          <cell r="J1">
            <v>1.7453292519943295E-2</v>
          </cell>
        </row>
      </sheetData>
      <sheetData sheetId="9248">
        <row r="1">
          <cell r="J1">
            <v>1.7453292519943295E-2</v>
          </cell>
        </row>
      </sheetData>
      <sheetData sheetId="9249">
        <row r="1">
          <cell r="J1">
            <v>1.7453292519943295E-2</v>
          </cell>
        </row>
      </sheetData>
      <sheetData sheetId="9250">
        <row r="1">
          <cell r="J1">
            <v>1.7453292519943295E-2</v>
          </cell>
        </row>
      </sheetData>
      <sheetData sheetId="9251">
        <row r="1">
          <cell r="J1">
            <v>1.7453292519943295E-2</v>
          </cell>
        </row>
      </sheetData>
      <sheetData sheetId="9252">
        <row r="1">
          <cell r="J1">
            <v>1.7453292519943295E-2</v>
          </cell>
        </row>
      </sheetData>
      <sheetData sheetId="9253">
        <row r="1">
          <cell r="J1">
            <v>1.7453292519943295E-2</v>
          </cell>
        </row>
      </sheetData>
      <sheetData sheetId="9254">
        <row r="1">
          <cell r="J1">
            <v>1.7453292519943295E-2</v>
          </cell>
        </row>
      </sheetData>
      <sheetData sheetId="9255">
        <row r="1">
          <cell r="J1">
            <v>1.7453292519943295E-2</v>
          </cell>
        </row>
      </sheetData>
      <sheetData sheetId="9256">
        <row r="1">
          <cell r="J1">
            <v>1.7453292519943295E-2</v>
          </cell>
        </row>
      </sheetData>
      <sheetData sheetId="9257">
        <row r="1">
          <cell r="J1">
            <v>1.7453292519943295E-2</v>
          </cell>
        </row>
      </sheetData>
      <sheetData sheetId="9258">
        <row r="1">
          <cell r="J1">
            <v>1.7453292519943295E-2</v>
          </cell>
        </row>
      </sheetData>
      <sheetData sheetId="9259">
        <row r="1">
          <cell r="J1">
            <v>1.7453292519943295E-2</v>
          </cell>
        </row>
      </sheetData>
      <sheetData sheetId="9260">
        <row r="1">
          <cell r="J1">
            <v>1.7453292519943295E-2</v>
          </cell>
        </row>
      </sheetData>
      <sheetData sheetId="9261">
        <row r="1">
          <cell r="J1">
            <v>1.7453292519943295E-2</v>
          </cell>
        </row>
      </sheetData>
      <sheetData sheetId="9262">
        <row r="1">
          <cell r="J1">
            <v>1.7453292519943295E-2</v>
          </cell>
        </row>
      </sheetData>
      <sheetData sheetId="9263">
        <row r="1">
          <cell r="J1">
            <v>1.7453292519943295E-2</v>
          </cell>
        </row>
      </sheetData>
      <sheetData sheetId="9264">
        <row r="1">
          <cell r="J1">
            <v>1.7453292519943295E-2</v>
          </cell>
        </row>
      </sheetData>
      <sheetData sheetId="9265">
        <row r="1">
          <cell r="J1">
            <v>1.7453292519943295E-2</v>
          </cell>
        </row>
      </sheetData>
      <sheetData sheetId="9266">
        <row r="1">
          <cell r="J1">
            <v>1.7453292519943295E-2</v>
          </cell>
        </row>
      </sheetData>
      <sheetData sheetId="9267">
        <row r="1">
          <cell r="J1">
            <v>1.7453292519943295E-2</v>
          </cell>
        </row>
      </sheetData>
      <sheetData sheetId="9268">
        <row r="1">
          <cell r="J1">
            <v>1.7453292519943295E-2</v>
          </cell>
        </row>
      </sheetData>
      <sheetData sheetId="9269">
        <row r="1">
          <cell r="J1">
            <v>1.7453292519943295E-2</v>
          </cell>
        </row>
      </sheetData>
      <sheetData sheetId="9270">
        <row r="1">
          <cell r="J1">
            <v>1.7453292519943295E-2</v>
          </cell>
        </row>
      </sheetData>
      <sheetData sheetId="9271">
        <row r="1">
          <cell r="J1">
            <v>1.7453292519943295E-2</v>
          </cell>
        </row>
      </sheetData>
      <sheetData sheetId="9272">
        <row r="1">
          <cell r="J1">
            <v>1.7453292519943295E-2</v>
          </cell>
        </row>
      </sheetData>
      <sheetData sheetId="9273">
        <row r="1">
          <cell r="J1">
            <v>1.7453292519943295E-2</v>
          </cell>
        </row>
      </sheetData>
      <sheetData sheetId="9274">
        <row r="1">
          <cell r="J1">
            <v>1.7453292519943295E-2</v>
          </cell>
        </row>
      </sheetData>
      <sheetData sheetId="9275">
        <row r="1">
          <cell r="J1">
            <v>1.7453292519943295E-2</v>
          </cell>
        </row>
      </sheetData>
      <sheetData sheetId="9276">
        <row r="1">
          <cell r="J1">
            <v>1.7453292519943295E-2</v>
          </cell>
        </row>
      </sheetData>
      <sheetData sheetId="9277">
        <row r="1">
          <cell r="J1">
            <v>1.7453292519943295E-2</v>
          </cell>
        </row>
      </sheetData>
      <sheetData sheetId="9278">
        <row r="1">
          <cell r="J1">
            <v>1.7453292519943295E-2</v>
          </cell>
        </row>
      </sheetData>
      <sheetData sheetId="9279">
        <row r="1">
          <cell r="J1">
            <v>1.7453292519943295E-2</v>
          </cell>
        </row>
      </sheetData>
      <sheetData sheetId="9280">
        <row r="1">
          <cell r="J1">
            <v>1.7453292519943295E-2</v>
          </cell>
        </row>
      </sheetData>
      <sheetData sheetId="9281">
        <row r="1">
          <cell r="J1">
            <v>1.7453292519943295E-2</v>
          </cell>
        </row>
      </sheetData>
      <sheetData sheetId="9282">
        <row r="1">
          <cell r="J1">
            <v>1.7453292519943295E-2</v>
          </cell>
        </row>
      </sheetData>
      <sheetData sheetId="9283">
        <row r="1">
          <cell r="J1">
            <v>1.7453292519943295E-2</v>
          </cell>
        </row>
      </sheetData>
      <sheetData sheetId="9284">
        <row r="1">
          <cell r="J1">
            <v>1.7453292519943295E-2</v>
          </cell>
        </row>
      </sheetData>
      <sheetData sheetId="9285">
        <row r="1">
          <cell r="J1">
            <v>1.7453292519943295E-2</v>
          </cell>
        </row>
      </sheetData>
      <sheetData sheetId="9286">
        <row r="1">
          <cell r="J1">
            <v>1.7453292519943295E-2</v>
          </cell>
        </row>
      </sheetData>
      <sheetData sheetId="9287">
        <row r="1">
          <cell r="J1">
            <v>1.7453292519943295E-2</v>
          </cell>
        </row>
      </sheetData>
      <sheetData sheetId="9288">
        <row r="1">
          <cell r="J1">
            <v>1.7453292519943295E-2</v>
          </cell>
        </row>
      </sheetData>
      <sheetData sheetId="9289">
        <row r="1">
          <cell r="J1">
            <v>1.7453292519943295E-2</v>
          </cell>
        </row>
      </sheetData>
      <sheetData sheetId="9290">
        <row r="1">
          <cell r="J1">
            <v>1.7453292519943295E-2</v>
          </cell>
        </row>
      </sheetData>
      <sheetData sheetId="9291">
        <row r="1">
          <cell r="J1">
            <v>1.7453292519943295E-2</v>
          </cell>
        </row>
      </sheetData>
      <sheetData sheetId="9292">
        <row r="1">
          <cell r="J1">
            <v>1.7453292519943295E-2</v>
          </cell>
        </row>
      </sheetData>
      <sheetData sheetId="9293">
        <row r="1">
          <cell r="J1">
            <v>1.7453292519943295E-2</v>
          </cell>
        </row>
      </sheetData>
      <sheetData sheetId="9294">
        <row r="1">
          <cell r="J1">
            <v>1.7453292519943295E-2</v>
          </cell>
        </row>
      </sheetData>
      <sheetData sheetId="9295">
        <row r="1">
          <cell r="J1">
            <v>1.7453292519943295E-2</v>
          </cell>
        </row>
      </sheetData>
      <sheetData sheetId="9296">
        <row r="1">
          <cell r="J1">
            <v>1.7453292519943295E-2</v>
          </cell>
        </row>
      </sheetData>
      <sheetData sheetId="9297">
        <row r="1">
          <cell r="J1">
            <v>1.7453292519943295E-2</v>
          </cell>
        </row>
      </sheetData>
      <sheetData sheetId="9298">
        <row r="1">
          <cell r="J1">
            <v>1.7453292519943295E-2</v>
          </cell>
        </row>
      </sheetData>
      <sheetData sheetId="9299">
        <row r="1">
          <cell r="J1">
            <v>1.7453292519943295E-2</v>
          </cell>
        </row>
      </sheetData>
      <sheetData sheetId="9300">
        <row r="1">
          <cell r="J1">
            <v>1.7453292519943295E-2</v>
          </cell>
        </row>
      </sheetData>
      <sheetData sheetId="9301">
        <row r="1">
          <cell r="J1">
            <v>1.7453292519943295E-2</v>
          </cell>
        </row>
      </sheetData>
      <sheetData sheetId="9302">
        <row r="1">
          <cell r="J1">
            <v>1.7453292519943295E-2</v>
          </cell>
        </row>
      </sheetData>
      <sheetData sheetId="9303">
        <row r="1">
          <cell r="J1">
            <v>1.7453292519943295E-2</v>
          </cell>
        </row>
      </sheetData>
      <sheetData sheetId="9304">
        <row r="1">
          <cell r="J1">
            <v>1.7453292519943295E-2</v>
          </cell>
        </row>
      </sheetData>
      <sheetData sheetId="9305">
        <row r="1">
          <cell r="J1">
            <v>1.7453292519943295E-2</v>
          </cell>
        </row>
      </sheetData>
      <sheetData sheetId="9306">
        <row r="1">
          <cell r="J1">
            <v>1.7453292519943295E-2</v>
          </cell>
        </row>
      </sheetData>
      <sheetData sheetId="9307">
        <row r="1">
          <cell r="J1">
            <v>1.7453292519943295E-2</v>
          </cell>
        </row>
      </sheetData>
      <sheetData sheetId="9308">
        <row r="1">
          <cell r="J1">
            <v>1.7453292519943295E-2</v>
          </cell>
        </row>
      </sheetData>
      <sheetData sheetId="9309">
        <row r="1">
          <cell r="J1">
            <v>1.7453292519943295E-2</v>
          </cell>
        </row>
      </sheetData>
      <sheetData sheetId="9310">
        <row r="1">
          <cell r="J1">
            <v>1.7453292519943295E-2</v>
          </cell>
        </row>
      </sheetData>
      <sheetData sheetId="9311">
        <row r="1">
          <cell r="J1">
            <v>1.7453292519943295E-2</v>
          </cell>
        </row>
      </sheetData>
      <sheetData sheetId="9312">
        <row r="1">
          <cell r="J1">
            <v>1.7453292519943295E-2</v>
          </cell>
        </row>
      </sheetData>
      <sheetData sheetId="9313">
        <row r="1">
          <cell r="J1">
            <v>1.7453292519943295E-2</v>
          </cell>
        </row>
      </sheetData>
      <sheetData sheetId="9314">
        <row r="1">
          <cell r="J1">
            <v>1.7453292519943295E-2</v>
          </cell>
        </row>
      </sheetData>
      <sheetData sheetId="9315">
        <row r="1">
          <cell r="J1">
            <v>1.7453292519943295E-2</v>
          </cell>
        </row>
      </sheetData>
      <sheetData sheetId="9316">
        <row r="1">
          <cell r="J1">
            <v>1.7453292519943295E-2</v>
          </cell>
        </row>
      </sheetData>
      <sheetData sheetId="9317">
        <row r="1">
          <cell r="J1">
            <v>1.7453292519943295E-2</v>
          </cell>
        </row>
      </sheetData>
      <sheetData sheetId="9318">
        <row r="1">
          <cell r="J1">
            <v>1.7453292519943295E-2</v>
          </cell>
        </row>
      </sheetData>
      <sheetData sheetId="9319">
        <row r="1">
          <cell r="J1">
            <v>1.7453292519943295E-2</v>
          </cell>
        </row>
      </sheetData>
      <sheetData sheetId="9320">
        <row r="1">
          <cell r="J1">
            <v>1.7453292519943295E-2</v>
          </cell>
        </row>
      </sheetData>
      <sheetData sheetId="9321">
        <row r="1">
          <cell r="J1">
            <v>1.7453292519943295E-2</v>
          </cell>
        </row>
      </sheetData>
      <sheetData sheetId="9322">
        <row r="1">
          <cell r="J1">
            <v>1.7453292519943295E-2</v>
          </cell>
        </row>
      </sheetData>
      <sheetData sheetId="9323">
        <row r="1">
          <cell r="J1">
            <v>1.7453292519943295E-2</v>
          </cell>
        </row>
      </sheetData>
      <sheetData sheetId="9324">
        <row r="1">
          <cell r="J1">
            <v>1.7453292519943295E-2</v>
          </cell>
        </row>
      </sheetData>
      <sheetData sheetId="9325">
        <row r="1">
          <cell r="J1">
            <v>1.7453292519943295E-2</v>
          </cell>
        </row>
      </sheetData>
      <sheetData sheetId="9326">
        <row r="1">
          <cell r="J1">
            <v>1.7453292519943295E-2</v>
          </cell>
        </row>
      </sheetData>
      <sheetData sheetId="9327">
        <row r="1">
          <cell r="J1">
            <v>1.7453292519943295E-2</v>
          </cell>
        </row>
      </sheetData>
      <sheetData sheetId="9328">
        <row r="1">
          <cell r="J1">
            <v>1.7453292519943295E-2</v>
          </cell>
        </row>
      </sheetData>
      <sheetData sheetId="9329">
        <row r="1">
          <cell r="J1">
            <v>1.7453292519943295E-2</v>
          </cell>
        </row>
      </sheetData>
      <sheetData sheetId="9330">
        <row r="1">
          <cell r="J1">
            <v>1.7453292519943295E-2</v>
          </cell>
        </row>
      </sheetData>
      <sheetData sheetId="9331">
        <row r="1">
          <cell r="J1">
            <v>1.7453292519943295E-2</v>
          </cell>
        </row>
      </sheetData>
      <sheetData sheetId="9332">
        <row r="1">
          <cell r="J1">
            <v>1.7453292519943295E-2</v>
          </cell>
        </row>
      </sheetData>
      <sheetData sheetId="9333">
        <row r="1">
          <cell r="J1">
            <v>1.7453292519943295E-2</v>
          </cell>
        </row>
      </sheetData>
      <sheetData sheetId="9334">
        <row r="1">
          <cell r="J1">
            <v>1.7453292519943295E-2</v>
          </cell>
        </row>
      </sheetData>
      <sheetData sheetId="9335">
        <row r="1">
          <cell r="J1">
            <v>1.7453292519943295E-2</v>
          </cell>
        </row>
      </sheetData>
      <sheetData sheetId="9336">
        <row r="1">
          <cell r="J1">
            <v>1.7453292519943295E-2</v>
          </cell>
        </row>
      </sheetData>
      <sheetData sheetId="9337">
        <row r="1">
          <cell r="J1">
            <v>1.7453292519943295E-2</v>
          </cell>
        </row>
      </sheetData>
      <sheetData sheetId="9338">
        <row r="1">
          <cell r="J1">
            <v>1.7453292519943295E-2</v>
          </cell>
        </row>
      </sheetData>
      <sheetData sheetId="9339">
        <row r="1">
          <cell r="J1">
            <v>1.7453292519943295E-2</v>
          </cell>
        </row>
      </sheetData>
      <sheetData sheetId="9340">
        <row r="1">
          <cell r="J1">
            <v>1.7453292519943295E-2</v>
          </cell>
        </row>
      </sheetData>
      <sheetData sheetId="9341">
        <row r="1">
          <cell r="J1">
            <v>1.7453292519943295E-2</v>
          </cell>
        </row>
      </sheetData>
      <sheetData sheetId="9342">
        <row r="1">
          <cell r="J1">
            <v>1.7453292519943295E-2</v>
          </cell>
        </row>
      </sheetData>
      <sheetData sheetId="9343">
        <row r="1">
          <cell r="J1">
            <v>1.7453292519943295E-2</v>
          </cell>
        </row>
      </sheetData>
      <sheetData sheetId="9344">
        <row r="1">
          <cell r="J1">
            <v>1.7453292519943295E-2</v>
          </cell>
        </row>
      </sheetData>
      <sheetData sheetId="9345">
        <row r="1">
          <cell r="J1">
            <v>1.7453292519943295E-2</v>
          </cell>
        </row>
      </sheetData>
      <sheetData sheetId="9346">
        <row r="1">
          <cell r="J1">
            <v>1.7453292519943295E-2</v>
          </cell>
        </row>
      </sheetData>
      <sheetData sheetId="9347">
        <row r="1">
          <cell r="J1">
            <v>1.7453292519943295E-2</v>
          </cell>
        </row>
      </sheetData>
      <sheetData sheetId="9348">
        <row r="1">
          <cell r="J1">
            <v>1.7453292519943295E-2</v>
          </cell>
        </row>
      </sheetData>
      <sheetData sheetId="9349">
        <row r="1">
          <cell r="J1">
            <v>1.7453292519943295E-2</v>
          </cell>
        </row>
      </sheetData>
      <sheetData sheetId="9350">
        <row r="1">
          <cell r="J1">
            <v>1.7453292519943295E-2</v>
          </cell>
        </row>
      </sheetData>
      <sheetData sheetId="9351">
        <row r="1">
          <cell r="J1">
            <v>1.7453292519943295E-2</v>
          </cell>
        </row>
      </sheetData>
      <sheetData sheetId="9352">
        <row r="1">
          <cell r="J1">
            <v>1.7453292519943295E-2</v>
          </cell>
        </row>
      </sheetData>
      <sheetData sheetId="9353">
        <row r="1">
          <cell r="J1">
            <v>1.7453292519943295E-2</v>
          </cell>
        </row>
      </sheetData>
      <sheetData sheetId="9354">
        <row r="1">
          <cell r="J1">
            <v>1.7453292519943295E-2</v>
          </cell>
        </row>
      </sheetData>
      <sheetData sheetId="9355">
        <row r="1">
          <cell r="J1">
            <v>1.7453292519943295E-2</v>
          </cell>
        </row>
      </sheetData>
      <sheetData sheetId="9356">
        <row r="1">
          <cell r="J1">
            <v>1.7453292519943295E-2</v>
          </cell>
        </row>
      </sheetData>
      <sheetData sheetId="9357">
        <row r="1">
          <cell r="J1">
            <v>1.7453292519943295E-2</v>
          </cell>
        </row>
      </sheetData>
      <sheetData sheetId="9358">
        <row r="1">
          <cell r="J1">
            <v>1.7453292519943295E-2</v>
          </cell>
        </row>
      </sheetData>
      <sheetData sheetId="9359">
        <row r="1">
          <cell r="J1">
            <v>1.7453292519943295E-2</v>
          </cell>
        </row>
      </sheetData>
      <sheetData sheetId="9360">
        <row r="1">
          <cell r="J1">
            <v>1.7453292519943295E-2</v>
          </cell>
        </row>
      </sheetData>
      <sheetData sheetId="9361">
        <row r="1">
          <cell r="J1">
            <v>1.7453292519943295E-2</v>
          </cell>
        </row>
      </sheetData>
      <sheetData sheetId="9362">
        <row r="1">
          <cell r="J1">
            <v>1.7453292519943295E-2</v>
          </cell>
        </row>
      </sheetData>
      <sheetData sheetId="9363">
        <row r="1">
          <cell r="J1">
            <v>1.7453292519943295E-2</v>
          </cell>
        </row>
      </sheetData>
      <sheetData sheetId="9364">
        <row r="1">
          <cell r="J1">
            <v>1.7453292519943295E-2</v>
          </cell>
        </row>
      </sheetData>
      <sheetData sheetId="9365">
        <row r="1">
          <cell r="J1">
            <v>1.7453292519943295E-2</v>
          </cell>
        </row>
      </sheetData>
      <sheetData sheetId="9366">
        <row r="1">
          <cell r="J1">
            <v>1.7453292519943295E-2</v>
          </cell>
        </row>
      </sheetData>
      <sheetData sheetId="9367">
        <row r="1">
          <cell r="J1">
            <v>1.7453292519943295E-2</v>
          </cell>
        </row>
      </sheetData>
      <sheetData sheetId="9368">
        <row r="1">
          <cell r="J1">
            <v>1.7453292519943295E-2</v>
          </cell>
        </row>
      </sheetData>
      <sheetData sheetId="9369">
        <row r="1">
          <cell r="J1">
            <v>1.7453292519943295E-2</v>
          </cell>
        </row>
      </sheetData>
      <sheetData sheetId="9370">
        <row r="1">
          <cell r="J1">
            <v>1.7453292519943295E-2</v>
          </cell>
        </row>
      </sheetData>
      <sheetData sheetId="9371">
        <row r="1">
          <cell r="J1">
            <v>1.7453292519943295E-2</v>
          </cell>
        </row>
      </sheetData>
      <sheetData sheetId="9372">
        <row r="1">
          <cell r="J1">
            <v>1.7453292519943295E-2</v>
          </cell>
        </row>
      </sheetData>
      <sheetData sheetId="9373">
        <row r="1">
          <cell r="J1">
            <v>1.7453292519943295E-2</v>
          </cell>
        </row>
      </sheetData>
      <sheetData sheetId="9374">
        <row r="1">
          <cell r="J1">
            <v>1.7453292519943295E-2</v>
          </cell>
        </row>
      </sheetData>
      <sheetData sheetId="9375">
        <row r="1">
          <cell r="J1">
            <v>1.7453292519943295E-2</v>
          </cell>
        </row>
      </sheetData>
      <sheetData sheetId="9376">
        <row r="1">
          <cell r="J1">
            <v>1.7453292519943295E-2</v>
          </cell>
        </row>
      </sheetData>
      <sheetData sheetId="9377">
        <row r="1">
          <cell r="J1">
            <v>1.7453292519943295E-2</v>
          </cell>
        </row>
      </sheetData>
      <sheetData sheetId="9378">
        <row r="1">
          <cell r="J1">
            <v>1.7453292519943295E-2</v>
          </cell>
        </row>
      </sheetData>
      <sheetData sheetId="9379">
        <row r="1">
          <cell r="J1">
            <v>1.7453292519943295E-2</v>
          </cell>
        </row>
      </sheetData>
      <sheetData sheetId="9380">
        <row r="1">
          <cell r="J1">
            <v>1.7453292519943295E-2</v>
          </cell>
        </row>
      </sheetData>
      <sheetData sheetId="9381">
        <row r="1">
          <cell r="J1">
            <v>1.7453292519943295E-2</v>
          </cell>
        </row>
      </sheetData>
      <sheetData sheetId="9382">
        <row r="1">
          <cell r="J1">
            <v>1.7453292519943295E-2</v>
          </cell>
        </row>
      </sheetData>
      <sheetData sheetId="9383">
        <row r="1">
          <cell r="J1">
            <v>1.7453292519943295E-2</v>
          </cell>
        </row>
      </sheetData>
      <sheetData sheetId="9384">
        <row r="1">
          <cell r="J1">
            <v>1.7453292519943295E-2</v>
          </cell>
        </row>
      </sheetData>
      <sheetData sheetId="9385">
        <row r="1">
          <cell r="J1">
            <v>1.7453292519943295E-2</v>
          </cell>
        </row>
      </sheetData>
      <sheetData sheetId="9386">
        <row r="1">
          <cell r="J1">
            <v>1.7453292519943295E-2</v>
          </cell>
        </row>
      </sheetData>
      <sheetData sheetId="9387">
        <row r="1">
          <cell r="J1">
            <v>1.7453292519943295E-2</v>
          </cell>
        </row>
      </sheetData>
      <sheetData sheetId="9388">
        <row r="1">
          <cell r="J1">
            <v>1.7453292519943295E-2</v>
          </cell>
        </row>
      </sheetData>
      <sheetData sheetId="9389">
        <row r="1">
          <cell r="J1">
            <v>1.7453292519943295E-2</v>
          </cell>
        </row>
      </sheetData>
      <sheetData sheetId="9390">
        <row r="1">
          <cell r="J1">
            <v>1.7453292519943295E-2</v>
          </cell>
        </row>
      </sheetData>
      <sheetData sheetId="9391">
        <row r="1">
          <cell r="J1">
            <v>1.7453292519943295E-2</v>
          </cell>
        </row>
      </sheetData>
      <sheetData sheetId="9392">
        <row r="1">
          <cell r="J1">
            <v>1.7453292519943295E-2</v>
          </cell>
        </row>
      </sheetData>
      <sheetData sheetId="9393">
        <row r="1">
          <cell r="J1">
            <v>1.7453292519943295E-2</v>
          </cell>
        </row>
      </sheetData>
      <sheetData sheetId="9394">
        <row r="1">
          <cell r="J1">
            <v>1.7453292519943295E-2</v>
          </cell>
        </row>
      </sheetData>
      <sheetData sheetId="9395">
        <row r="1">
          <cell r="J1">
            <v>1.7453292519943295E-2</v>
          </cell>
        </row>
      </sheetData>
      <sheetData sheetId="9396">
        <row r="1">
          <cell r="J1">
            <v>1.7453292519943295E-2</v>
          </cell>
        </row>
      </sheetData>
      <sheetData sheetId="9397">
        <row r="1">
          <cell r="J1">
            <v>1.7453292519943295E-2</v>
          </cell>
        </row>
      </sheetData>
      <sheetData sheetId="9398">
        <row r="1">
          <cell r="J1">
            <v>1.7453292519943295E-2</v>
          </cell>
        </row>
      </sheetData>
      <sheetData sheetId="9399">
        <row r="1">
          <cell r="J1">
            <v>1.7453292519943295E-2</v>
          </cell>
        </row>
      </sheetData>
      <sheetData sheetId="9400">
        <row r="1">
          <cell r="J1">
            <v>1.7453292519943295E-2</v>
          </cell>
        </row>
      </sheetData>
      <sheetData sheetId="9401">
        <row r="1">
          <cell r="J1">
            <v>1.7453292519943295E-2</v>
          </cell>
        </row>
      </sheetData>
      <sheetData sheetId="9402">
        <row r="1">
          <cell r="J1">
            <v>1.7453292519943295E-2</v>
          </cell>
        </row>
      </sheetData>
      <sheetData sheetId="9403">
        <row r="1">
          <cell r="J1">
            <v>1.7453292519943295E-2</v>
          </cell>
        </row>
      </sheetData>
      <sheetData sheetId="9404">
        <row r="1">
          <cell r="J1">
            <v>1.7453292519943295E-2</v>
          </cell>
        </row>
      </sheetData>
      <sheetData sheetId="9405">
        <row r="1">
          <cell r="J1">
            <v>1.7453292519943295E-2</v>
          </cell>
        </row>
      </sheetData>
      <sheetData sheetId="9406">
        <row r="1">
          <cell r="J1">
            <v>1.7453292519943295E-2</v>
          </cell>
        </row>
      </sheetData>
      <sheetData sheetId="9407">
        <row r="1">
          <cell r="J1">
            <v>1.7453292519943295E-2</v>
          </cell>
        </row>
      </sheetData>
      <sheetData sheetId="9408">
        <row r="1">
          <cell r="J1">
            <v>1.7453292519943295E-2</v>
          </cell>
        </row>
      </sheetData>
      <sheetData sheetId="9409">
        <row r="1">
          <cell r="J1">
            <v>1.7453292519943295E-2</v>
          </cell>
        </row>
      </sheetData>
      <sheetData sheetId="9410">
        <row r="1">
          <cell r="J1">
            <v>1.7453292519943295E-2</v>
          </cell>
        </row>
      </sheetData>
      <sheetData sheetId="9411">
        <row r="1">
          <cell r="J1">
            <v>1.7453292519943295E-2</v>
          </cell>
        </row>
      </sheetData>
      <sheetData sheetId="9412">
        <row r="1">
          <cell r="J1">
            <v>1.7453292519943295E-2</v>
          </cell>
        </row>
      </sheetData>
      <sheetData sheetId="9413">
        <row r="1">
          <cell r="J1">
            <v>1.7453292519943295E-2</v>
          </cell>
        </row>
      </sheetData>
      <sheetData sheetId="9414">
        <row r="1">
          <cell r="J1">
            <v>1.7453292519943295E-2</v>
          </cell>
        </row>
      </sheetData>
      <sheetData sheetId="9415">
        <row r="1">
          <cell r="J1">
            <v>1.7453292519943295E-2</v>
          </cell>
        </row>
      </sheetData>
      <sheetData sheetId="9416">
        <row r="1">
          <cell r="J1">
            <v>1.7453292519943295E-2</v>
          </cell>
        </row>
      </sheetData>
      <sheetData sheetId="9417">
        <row r="1">
          <cell r="J1">
            <v>1.7453292519943295E-2</v>
          </cell>
        </row>
      </sheetData>
      <sheetData sheetId="9418">
        <row r="1">
          <cell r="J1">
            <v>1.7453292519943295E-2</v>
          </cell>
        </row>
      </sheetData>
      <sheetData sheetId="9419">
        <row r="1">
          <cell r="J1">
            <v>1.7453292519943295E-2</v>
          </cell>
        </row>
      </sheetData>
      <sheetData sheetId="9420">
        <row r="1">
          <cell r="J1">
            <v>1.7453292519943295E-2</v>
          </cell>
        </row>
      </sheetData>
      <sheetData sheetId="9421">
        <row r="1">
          <cell r="J1">
            <v>1.7453292519943295E-2</v>
          </cell>
        </row>
      </sheetData>
      <sheetData sheetId="9422">
        <row r="1">
          <cell r="J1">
            <v>1.7453292519943295E-2</v>
          </cell>
        </row>
      </sheetData>
      <sheetData sheetId="9423">
        <row r="1">
          <cell r="J1">
            <v>1.7453292519943295E-2</v>
          </cell>
        </row>
      </sheetData>
      <sheetData sheetId="9424">
        <row r="1">
          <cell r="J1">
            <v>1.7453292519943295E-2</v>
          </cell>
        </row>
      </sheetData>
      <sheetData sheetId="9425">
        <row r="1">
          <cell r="J1">
            <v>1.7453292519943295E-2</v>
          </cell>
        </row>
      </sheetData>
      <sheetData sheetId="9426">
        <row r="1">
          <cell r="J1">
            <v>1.7453292519943295E-2</v>
          </cell>
        </row>
      </sheetData>
      <sheetData sheetId="9427">
        <row r="1">
          <cell r="J1">
            <v>1.7453292519943295E-2</v>
          </cell>
        </row>
      </sheetData>
      <sheetData sheetId="9428">
        <row r="1">
          <cell r="J1">
            <v>1.7453292519943295E-2</v>
          </cell>
        </row>
      </sheetData>
      <sheetData sheetId="9429">
        <row r="1">
          <cell r="J1">
            <v>1.7453292519943295E-2</v>
          </cell>
        </row>
      </sheetData>
      <sheetData sheetId="9430">
        <row r="1">
          <cell r="J1">
            <v>1.7453292519943295E-2</v>
          </cell>
        </row>
      </sheetData>
      <sheetData sheetId="9431">
        <row r="1">
          <cell r="J1">
            <v>1.7453292519943295E-2</v>
          </cell>
        </row>
      </sheetData>
      <sheetData sheetId="9432">
        <row r="1">
          <cell r="J1">
            <v>1.7453292519943295E-2</v>
          </cell>
        </row>
      </sheetData>
      <sheetData sheetId="9433">
        <row r="1">
          <cell r="J1">
            <v>1.7453292519943295E-2</v>
          </cell>
        </row>
      </sheetData>
      <sheetData sheetId="9434">
        <row r="1">
          <cell r="J1">
            <v>1.7453292519943295E-2</v>
          </cell>
        </row>
      </sheetData>
      <sheetData sheetId="9435">
        <row r="1">
          <cell r="J1">
            <v>1.7453292519943295E-2</v>
          </cell>
        </row>
      </sheetData>
      <sheetData sheetId="9436">
        <row r="1">
          <cell r="J1">
            <v>1.7453292519943295E-2</v>
          </cell>
        </row>
      </sheetData>
      <sheetData sheetId="9437">
        <row r="1">
          <cell r="J1">
            <v>1.7453292519943295E-2</v>
          </cell>
        </row>
      </sheetData>
      <sheetData sheetId="9438">
        <row r="1">
          <cell r="J1">
            <v>1.7453292519943295E-2</v>
          </cell>
        </row>
      </sheetData>
      <sheetData sheetId="9439">
        <row r="1">
          <cell r="J1">
            <v>1.7453292519943295E-2</v>
          </cell>
        </row>
      </sheetData>
      <sheetData sheetId="9440">
        <row r="1">
          <cell r="J1">
            <v>1.7453292519943295E-2</v>
          </cell>
        </row>
      </sheetData>
      <sheetData sheetId="9441">
        <row r="1">
          <cell r="J1">
            <v>1.7453292519943295E-2</v>
          </cell>
        </row>
      </sheetData>
      <sheetData sheetId="9442">
        <row r="1">
          <cell r="J1">
            <v>1.7453292519943295E-2</v>
          </cell>
        </row>
      </sheetData>
      <sheetData sheetId="9443">
        <row r="1">
          <cell r="J1">
            <v>1.7453292519943295E-2</v>
          </cell>
        </row>
      </sheetData>
      <sheetData sheetId="9444">
        <row r="1">
          <cell r="J1">
            <v>1.7453292519943295E-2</v>
          </cell>
        </row>
      </sheetData>
      <sheetData sheetId="9445">
        <row r="1">
          <cell r="J1">
            <v>1.7453292519943295E-2</v>
          </cell>
        </row>
      </sheetData>
      <sheetData sheetId="9446">
        <row r="1">
          <cell r="J1">
            <v>1.7453292519943295E-2</v>
          </cell>
        </row>
      </sheetData>
      <sheetData sheetId="9447">
        <row r="1">
          <cell r="J1">
            <v>1.7453292519943295E-2</v>
          </cell>
        </row>
      </sheetData>
      <sheetData sheetId="9448">
        <row r="1">
          <cell r="J1">
            <v>1.7453292519943295E-2</v>
          </cell>
        </row>
      </sheetData>
      <sheetData sheetId="9449">
        <row r="1">
          <cell r="J1">
            <v>1.7453292519943295E-2</v>
          </cell>
        </row>
      </sheetData>
      <sheetData sheetId="9450">
        <row r="1">
          <cell r="J1">
            <v>1.7453292519943295E-2</v>
          </cell>
        </row>
      </sheetData>
      <sheetData sheetId="9451">
        <row r="1">
          <cell r="J1">
            <v>1.7453292519943295E-2</v>
          </cell>
        </row>
      </sheetData>
      <sheetData sheetId="9452">
        <row r="1">
          <cell r="J1">
            <v>1.7453292519943295E-2</v>
          </cell>
        </row>
      </sheetData>
      <sheetData sheetId="9453">
        <row r="1">
          <cell r="J1">
            <v>1.7453292519943295E-2</v>
          </cell>
        </row>
      </sheetData>
      <sheetData sheetId="9454">
        <row r="1">
          <cell r="J1">
            <v>1.7453292519943295E-2</v>
          </cell>
        </row>
      </sheetData>
      <sheetData sheetId="9455">
        <row r="1">
          <cell r="J1">
            <v>1.7453292519943295E-2</v>
          </cell>
        </row>
      </sheetData>
      <sheetData sheetId="9456">
        <row r="1">
          <cell r="J1">
            <v>1.7453292519943295E-2</v>
          </cell>
        </row>
      </sheetData>
      <sheetData sheetId="9457">
        <row r="1">
          <cell r="J1">
            <v>1.7453292519943295E-2</v>
          </cell>
        </row>
      </sheetData>
      <sheetData sheetId="9458">
        <row r="1">
          <cell r="J1">
            <v>1.7453292519943295E-2</v>
          </cell>
        </row>
      </sheetData>
      <sheetData sheetId="9459">
        <row r="1">
          <cell r="J1">
            <v>1.7453292519943295E-2</v>
          </cell>
        </row>
      </sheetData>
      <sheetData sheetId="9460">
        <row r="1">
          <cell r="J1">
            <v>1.7453292519943295E-2</v>
          </cell>
        </row>
      </sheetData>
      <sheetData sheetId="9461">
        <row r="1">
          <cell r="J1">
            <v>1.7453292519943295E-2</v>
          </cell>
        </row>
      </sheetData>
      <sheetData sheetId="9462">
        <row r="1">
          <cell r="J1">
            <v>1.7453292519943295E-2</v>
          </cell>
        </row>
      </sheetData>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row r="2">
          <cell r="B2">
            <v>1</v>
          </cell>
        </row>
      </sheetData>
      <sheetData sheetId="9597">
        <row r="2">
          <cell r="B2">
            <v>1</v>
          </cell>
        </row>
      </sheetData>
      <sheetData sheetId="9598">
        <row r="2">
          <cell r="B2">
            <v>1</v>
          </cell>
        </row>
      </sheetData>
      <sheetData sheetId="9599">
        <row r="2">
          <cell r="B2">
            <v>1</v>
          </cell>
        </row>
      </sheetData>
      <sheetData sheetId="9600">
        <row r="2">
          <cell r="B2">
            <v>1</v>
          </cell>
        </row>
      </sheetData>
      <sheetData sheetId="9601">
        <row r="2">
          <cell r="B2">
            <v>1</v>
          </cell>
        </row>
      </sheetData>
      <sheetData sheetId="9602">
        <row r="2">
          <cell r="B2">
            <v>1</v>
          </cell>
        </row>
      </sheetData>
      <sheetData sheetId="9603">
        <row r="2">
          <cell r="B2">
            <v>1</v>
          </cell>
        </row>
      </sheetData>
      <sheetData sheetId="9604">
        <row r="2">
          <cell r="B2">
            <v>1</v>
          </cell>
        </row>
      </sheetData>
      <sheetData sheetId="9605">
        <row r="2">
          <cell r="B2">
            <v>1</v>
          </cell>
        </row>
      </sheetData>
      <sheetData sheetId="9606">
        <row r="2">
          <cell r="B2">
            <v>1</v>
          </cell>
        </row>
      </sheetData>
      <sheetData sheetId="9607">
        <row r="2">
          <cell r="B2">
            <v>1</v>
          </cell>
        </row>
      </sheetData>
      <sheetData sheetId="9608">
        <row r="2">
          <cell r="B2">
            <v>1</v>
          </cell>
        </row>
      </sheetData>
      <sheetData sheetId="9609">
        <row r="2">
          <cell r="B2">
            <v>1</v>
          </cell>
        </row>
      </sheetData>
      <sheetData sheetId="9610">
        <row r="2">
          <cell r="B2">
            <v>1</v>
          </cell>
        </row>
      </sheetData>
      <sheetData sheetId="9611">
        <row r="2">
          <cell r="B2">
            <v>1</v>
          </cell>
        </row>
      </sheetData>
      <sheetData sheetId="9612">
        <row r="2">
          <cell r="B2">
            <v>1</v>
          </cell>
        </row>
      </sheetData>
      <sheetData sheetId="9613">
        <row r="2">
          <cell r="B2">
            <v>1</v>
          </cell>
        </row>
      </sheetData>
      <sheetData sheetId="9614">
        <row r="2">
          <cell r="B2">
            <v>1</v>
          </cell>
        </row>
      </sheetData>
      <sheetData sheetId="9615">
        <row r="2">
          <cell r="B2">
            <v>1</v>
          </cell>
        </row>
      </sheetData>
      <sheetData sheetId="9616">
        <row r="2">
          <cell r="B2">
            <v>1</v>
          </cell>
        </row>
      </sheetData>
      <sheetData sheetId="9617">
        <row r="2">
          <cell r="B2">
            <v>1</v>
          </cell>
        </row>
      </sheetData>
      <sheetData sheetId="9618">
        <row r="2">
          <cell r="B2">
            <v>1</v>
          </cell>
        </row>
      </sheetData>
      <sheetData sheetId="9619">
        <row r="2">
          <cell r="B2">
            <v>1</v>
          </cell>
        </row>
      </sheetData>
      <sheetData sheetId="9620">
        <row r="2">
          <cell r="B2">
            <v>1</v>
          </cell>
        </row>
      </sheetData>
      <sheetData sheetId="9621">
        <row r="2">
          <cell r="B2">
            <v>1</v>
          </cell>
        </row>
      </sheetData>
      <sheetData sheetId="9622">
        <row r="2">
          <cell r="B2">
            <v>1</v>
          </cell>
        </row>
      </sheetData>
      <sheetData sheetId="9623">
        <row r="2">
          <cell r="B2">
            <v>1</v>
          </cell>
        </row>
      </sheetData>
      <sheetData sheetId="9624">
        <row r="2">
          <cell r="B2">
            <v>1</v>
          </cell>
        </row>
      </sheetData>
      <sheetData sheetId="9625">
        <row r="2">
          <cell r="B2">
            <v>1</v>
          </cell>
        </row>
      </sheetData>
      <sheetData sheetId="9626">
        <row r="2">
          <cell r="B2">
            <v>1</v>
          </cell>
        </row>
      </sheetData>
      <sheetData sheetId="9627">
        <row r="2">
          <cell r="B2">
            <v>1</v>
          </cell>
        </row>
      </sheetData>
      <sheetData sheetId="9628">
        <row r="2">
          <cell r="B2">
            <v>1</v>
          </cell>
        </row>
      </sheetData>
      <sheetData sheetId="9629">
        <row r="2">
          <cell r="B2">
            <v>1</v>
          </cell>
        </row>
      </sheetData>
      <sheetData sheetId="9630">
        <row r="2">
          <cell r="B2">
            <v>1</v>
          </cell>
        </row>
      </sheetData>
      <sheetData sheetId="9631">
        <row r="2">
          <cell r="B2">
            <v>1</v>
          </cell>
        </row>
      </sheetData>
      <sheetData sheetId="9632">
        <row r="2">
          <cell r="B2">
            <v>1</v>
          </cell>
        </row>
      </sheetData>
      <sheetData sheetId="9633">
        <row r="2">
          <cell r="B2">
            <v>1</v>
          </cell>
        </row>
      </sheetData>
      <sheetData sheetId="9634">
        <row r="2">
          <cell r="B2">
            <v>1</v>
          </cell>
        </row>
      </sheetData>
      <sheetData sheetId="9635">
        <row r="2">
          <cell r="B2">
            <v>1</v>
          </cell>
        </row>
      </sheetData>
      <sheetData sheetId="9636">
        <row r="2">
          <cell r="B2">
            <v>1</v>
          </cell>
        </row>
      </sheetData>
      <sheetData sheetId="9637">
        <row r="2">
          <cell r="B2">
            <v>1</v>
          </cell>
        </row>
      </sheetData>
      <sheetData sheetId="9638">
        <row r="2">
          <cell r="B2">
            <v>1</v>
          </cell>
        </row>
      </sheetData>
      <sheetData sheetId="9639">
        <row r="2">
          <cell r="B2">
            <v>1</v>
          </cell>
        </row>
      </sheetData>
      <sheetData sheetId="9640">
        <row r="2">
          <cell r="B2">
            <v>1</v>
          </cell>
        </row>
      </sheetData>
      <sheetData sheetId="9641">
        <row r="2">
          <cell r="B2">
            <v>1</v>
          </cell>
        </row>
      </sheetData>
      <sheetData sheetId="9642">
        <row r="2">
          <cell r="B2">
            <v>1</v>
          </cell>
        </row>
      </sheetData>
      <sheetData sheetId="9643">
        <row r="2">
          <cell r="B2">
            <v>1</v>
          </cell>
        </row>
      </sheetData>
      <sheetData sheetId="9644">
        <row r="2">
          <cell r="B2">
            <v>1</v>
          </cell>
        </row>
      </sheetData>
      <sheetData sheetId="9645">
        <row r="2">
          <cell r="B2">
            <v>1</v>
          </cell>
        </row>
      </sheetData>
      <sheetData sheetId="9646">
        <row r="2">
          <cell r="B2">
            <v>1</v>
          </cell>
        </row>
      </sheetData>
      <sheetData sheetId="9647">
        <row r="2">
          <cell r="B2">
            <v>1</v>
          </cell>
        </row>
      </sheetData>
      <sheetData sheetId="9648">
        <row r="2">
          <cell r="B2">
            <v>1</v>
          </cell>
        </row>
      </sheetData>
      <sheetData sheetId="9649">
        <row r="2">
          <cell r="B2">
            <v>1</v>
          </cell>
        </row>
      </sheetData>
      <sheetData sheetId="9650">
        <row r="2">
          <cell r="B2">
            <v>1</v>
          </cell>
        </row>
      </sheetData>
      <sheetData sheetId="9651">
        <row r="2">
          <cell r="B2">
            <v>1</v>
          </cell>
        </row>
      </sheetData>
      <sheetData sheetId="9652">
        <row r="2">
          <cell r="B2">
            <v>1</v>
          </cell>
        </row>
      </sheetData>
      <sheetData sheetId="9653">
        <row r="2">
          <cell r="B2">
            <v>1</v>
          </cell>
        </row>
      </sheetData>
      <sheetData sheetId="9654">
        <row r="2">
          <cell r="B2">
            <v>1</v>
          </cell>
        </row>
      </sheetData>
      <sheetData sheetId="9655">
        <row r="2">
          <cell r="B2">
            <v>1</v>
          </cell>
        </row>
      </sheetData>
      <sheetData sheetId="9656">
        <row r="2">
          <cell r="B2">
            <v>1</v>
          </cell>
        </row>
      </sheetData>
      <sheetData sheetId="9657">
        <row r="2">
          <cell r="B2">
            <v>1</v>
          </cell>
        </row>
      </sheetData>
      <sheetData sheetId="9658">
        <row r="2">
          <cell r="B2">
            <v>1</v>
          </cell>
        </row>
      </sheetData>
      <sheetData sheetId="9659">
        <row r="2">
          <cell r="B2">
            <v>1</v>
          </cell>
        </row>
      </sheetData>
      <sheetData sheetId="9660">
        <row r="2">
          <cell r="B2">
            <v>1</v>
          </cell>
        </row>
      </sheetData>
      <sheetData sheetId="9661">
        <row r="2">
          <cell r="B2">
            <v>1</v>
          </cell>
        </row>
      </sheetData>
      <sheetData sheetId="9662">
        <row r="2">
          <cell r="B2">
            <v>1</v>
          </cell>
        </row>
      </sheetData>
      <sheetData sheetId="9663">
        <row r="2">
          <cell r="B2">
            <v>1</v>
          </cell>
        </row>
      </sheetData>
      <sheetData sheetId="9664">
        <row r="2">
          <cell r="B2">
            <v>1</v>
          </cell>
        </row>
      </sheetData>
      <sheetData sheetId="9665">
        <row r="2">
          <cell r="B2">
            <v>1</v>
          </cell>
        </row>
      </sheetData>
      <sheetData sheetId="9666">
        <row r="2">
          <cell r="B2">
            <v>1</v>
          </cell>
        </row>
      </sheetData>
      <sheetData sheetId="9667">
        <row r="2">
          <cell r="B2">
            <v>1</v>
          </cell>
        </row>
      </sheetData>
      <sheetData sheetId="9668">
        <row r="2">
          <cell r="B2">
            <v>1</v>
          </cell>
        </row>
      </sheetData>
      <sheetData sheetId="9669">
        <row r="2">
          <cell r="B2">
            <v>1</v>
          </cell>
        </row>
      </sheetData>
      <sheetData sheetId="9670">
        <row r="2">
          <cell r="B2">
            <v>1</v>
          </cell>
        </row>
      </sheetData>
      <sheetData sheetId="9671">
        <row r="2">
          <cell r="B2">
            <v>1</v>
          </cell>
        </row>
      </sheetData>
      <sheetData sheetId="9672">
        <row r="2">
          <cell r="B2">
            <v>1</v>
          </cell>
        </row>
      </sheetData>
      <sheetData sheetId="9673">
        <row r="2">
          <cell r="B2">
            <v>1</v>
          </cell>
        </row>
      </sheetData>
      <sheetData sheetId="9674">
        <row r="2">
          <cell r="B2">
            <v>1</v>
          </cell>
        </row>
      </sheetData>
      <sheetData sheetId="9675">
        <row r="2">
          <cell r="B2">
            <v>1</v>
          </cell>
        </row>
      </sheetData>
      <sheetData sheetId="9676">
        <row r="2">
          <cell r="B2">
            <v>1</v>
          </cell>
        </row>
      </sheetData>
      <sheetData sheetId="9677">
        <row r="2">
          <cell r="B2">
            <v>1</v>
          </cell>
        </row>
      </sheetData>
      <sheetData sheetId="9678">
        <row r="2">
          <cell r="B2">
            <v>1</v>
          </cell>
        </row>
      </sheetData>
      <sheetData sheetId="9679">
        <row r="2">
          <cell r="B2">
            <v>1</v>
          </cell>
        </row>
      </sheetData>
      <sheetData sheetId="9680">
        <row r="2">
          <cell r="B2">
            <v>1</v>
          </cell>
        </row>
      </sheetData>
      <sheetData sheetId="9681">
        <row r="2">
          <cell r="B2">
            <v>1</v>
          </cell>
        </row>
      </sheetData>
      <sheetData sheetId="9682">
        <row r="2">
          <cell r="B2">
            <v>1</v>
          </cell>
        </row>
      </sheetData>
      <sheetData sheetId="9683">
        <row r="2">
          <cell r="B2">
            <v>1</v>
          </cell>
        </row>
      </sheetData>
      <sheetData sheetId="9684">
        <row r="2">
          <cell r="B2">
            <v>1</v>
          </cell>
        </row>
      </sheetData>
      <sheetData sheetId="9685">
        <row r="2">
          <cell r="B2">
            <v>1</v>
          </cell>
        </row>
      </sheetData>
      <sheetData sheetId="9686">
        <row r="2">
          <cell r="B2">
            <v>1</v>
          </cell>
        </row>
      </sheetData>
      <sheetData sheetId="9687">
        <row r="2">
          <cell r="B2">
            <v>1</v>
          </cell>
        </row>
      </sheetData>
      <sheetData sheetId="9688">
        <row r="2">
          <cell r="B2">
            <v>1</v>
          </cell>
        </row>
      </sheetData>
      <sheetData sheetId="9689">
        <row r="2">
          <cell r="B2">
            <v>1</v>
          </cell>
        </row>
      </sheetData>
      <sheetData sheetId="9690">
        <row r="2">
          <cell r="B2">
            <v>1</v>
          </cell>
        </row>
      </sheetData>
      <sheetData sheetId="9691">
        <row r="2">
          <cell r="B2">
            <v>1</v>
          </cell>
        </row>
      </sheetData>
      <sheetData sheetId="9692">
        <row r="2">
          <cell r="B2">
            <v>1</v>
          </cell>
        </row>
      </sheetData>
      <sheetData sheetId="9693">
        <row r="2">
          <cell r="B2">
            <v>1</v>
          </cell>
        </row>
      </sheetData>
      <sheetData sheetId="9694">
        <row r="2">
          <cell r="B2">
            <v>1</v>
          </cell>
        </row>
      </sheetData>
      <sheetData sheetId="9695">
        <row r="2">
          <cell r="B2">
            <v>1</v>
          </cell>
        </row>
      </sheetData>
      <sheetData sheetId="9696">
        <row r="2">
          <cell r="B2">
            <v>1</v>
          </cell>
        </row>
      </sheetData>
      <sheetData sheetId="9697">
        <row r="2">
          <cell r="B2">
            <v>1</v>
          </cell>
        </row>
      </sheetData>
      <sheetData sheetId="9698">
        <row r="2">
          <cell r="B2">
            <v>1</v>
          </cell>
        </row>
      </sheetData>
      <sheetData sheetId="9699">
        <row r="2">
          <cell r="B2">
            <v>1</v>
          </cell>
        </row>
      </sheetData>
      <sheetData sheetId="9700">
        <row r="2">
          <cell r="B2">
            <v>1</v>
          </cell>
        </row>
      </sheetData>
      <sheetData sheetId="9701">
        <row r="2">
          <cell r="B2">
            <v>1</v>
          </cell>
        </row>
      </sheetData>
      <sheetData sheetId="9702">
        <row r="2">
          <cell r="B2">
            <v>1</v>
          </cell>
        </row>
      </sheetData>
      <sheetData sheetId="9703">
        <row r="2">
          <cell r="B2">
            <v>1</v>
          </cell>
        </row>
      </sheetData>
      <sheetData sheetId="9704">
        <row r="2">
          <cell r="B2">
            <v>1</v>
          </cell>
        </row>
      </sheetData>
      <sheetData sheetId="9705">
        <row r="2">
          <cell r="B2">
            <v>1</v>
          </cell>
        </row>
      </sheetData>
      <sheetData sheetId="9706">
        <row r="2">
          <cell r="B2">
            <v>1</v>
          </cell>
        </row>
      </sheetData>
      <sheetData sheetId="9707">
        <row r="2">
          <cell r="B2">
            <v>1</v>
          </cell>
        </row>
      </sheetData>
      <sheetData sheetId="9708">
        <row r="2">
          <cell r="B2">
            <v>1</v>
          </cell>
        </row>
      </sheetData>
      <sheetData sheetId="9709">
        <row r="2">
          <cell r="B2">
            <v>1</v>
          </cell>
        </row>
      </sheetData>
      <sheetData sheetId="9710">
        <row r="2">
          <cell r="B2">
            <v>1</v>
          </cell>
        </row>
      </sheetData>
      <sheetData sheetId="9711">
        <row r="2">
          <cell r="B2">
            <v>1</v>
          </cell>
        </row>
      </sheetData>
      <sheetData sheetId="9712">
        <row r="2">
          <cell r="B2">
            <v>1</v>
          </cell>
        </row>
      </sheetData>
      <sheetData sheetId="9713">
        <row r="2">
          <cell r="B2">
            <v>1</v>
          </cell>
        </row>
      </sheetData>
      <sheetData sheetId="9714">
        <row r="2">
          <cell r="B2">
            <v>1</v>
          </cell>
        </row>
      </sheetData>
      <sheetData sheetId="9715">
        <row r="2">
          <cell r="B2">
            <v>1</v>
          </cell>
        </row>
      </sheetData>
      <sheetData sheetId="9716">
        <row r="2">
          <cell r="B2">
            <v>1</v>
          </cell>
        </row>
      </sheetData>
      <sheetData sheetId="9717">
        <row r="2">
          <cell r="B2">
            <v>1</v>
          </cell>
        </row>
      </sheetData>
      <sheetData sheetId="9718">
        <row r="2">
          <cell r="B2">
            <v>1</v>
          </cell>
        </row>
      </sheetData>
      <sheetData sheetId="9719">
        <row r="2">
          <cell r="B2">
            <v>1</v>
          </cell>
        </row>
      </sheetData>
      <sheetData sheetId="9720">
        <row r="2">
          <cell r="B2">
            <v>1</v>
          </cell>
        </row>
      </sheetData>
      <sheetData sheetId="9721">
        <row r="2">
          <cell r="B2">
            <v>1</v>
          </cell>
        </row>
      </sheetData>
      <sheetData sheetId="9722">
        <row r="2">
          <cell r="B2">
            <v>1</v>
          </cell>
        </row>
      </sheetData>
      <sheetData sheetId="9723">
        <row r="2">
          <cell r="B2">
            <v>1</v>
          </cell>
        </row>
      </sheetData>
      <sheetData sheetId="9724">
        <row r="2">
          <cell r="B2">
            <v>1</v>
          </cell>
        </row>
      </sheetData>
      <sheetData sheetId="9725">
        <row r="2">
          <cell r="B2">
            <v>1</v>
          </cell>
        </row>
      </sheetData>
      <sheetData sheetId="9726">
        <row r="2">
          <cell r="B2">
            <v>1</v>
          </cell>
        </row>
      </sheetData>
      <sheetData sheetId="9727">
        <row r="2">
          <cell r="B2">
            <v>1</v>
          </cell>
        </row>
      </sheetData>
      <sheetData sheetId="9728">
        <row r="2">
          <cell r="B2">
            <v>1</v>
          </cell>
        </row>
      </sheetData>
      <sheetData sheetId="9729">
        <row r="2">
          <cell r="B2">
            <v>1</v>
          </cell>
        </row>
      </sheetData>
      <sheetData sheetId="9730">
        <row r="2">
          <cell r="B2">
            <v>1</v>
          </cell>
        </row>
      </sheetData>
      <sheetData sheetId="9731">
        <row r="2">
          <cell r="B2">
            <v>1</v>
          </cell>
        </row>
      </sheetData>
      <sheetData sheetId="9732">
        <row r="2">
          <cell r="B2">
            <v>1</v>
          </cell>
        </row>
      </sheetData>
      <sheetData sheetId="9733">
        <row r="2">
          <cell r="B2">
            <v>1</v>
          </cell>
        </row>
      </sheetData>
      <sheetData sheetId="9734">
        <row r="2">
          <cell r="B2">
            <v>1</v>
          </cell>
        </row>
      </sheetData>
      <sheetData sheetId="9735">
        <row r="2">
          <cell r="B2">
            <v>1</v>
          </cell>
        </row>
      </sheetData>
      <sheetData sheetId="9736">
        <row r="2">
          <cell r="B2">
            <v>1</v>
          </cell>
        </row>
      </sheetData>
      <sheetData sheetId="9737">
        <row r="2">
          <cell r="B2">
            <v>1</v>
          </cell>
        </row>
      </sheetData>
      <sheetData sheetId="9738">
        <row r="2">
          <cell r="B2">
            <v>1</v>
          </cell>
        </row>
      </sheetData>
      <sheetData sheetId="9739">
        <row r="2">
          <cell r="B2">
            <v>1</v>
          </cell>
        </row>
      </sheetData>
      <sheetData sheetId="9740">
        <row r="2">
          <cell r="B2">
            <v>1</v>
          </cell>
        </row>
      </sheetData>
      <sheetData sheetId="9741">
        <row r="2">
          <cell r="B2">
            <v>1</v>
          </cell>
        </row>
      </sheetData>
      <sheetData sheetId="9742">
        <row r="2">
          <cell r="B2">
            <v>1</v>
          </cell>
        </row>
      </sheetData>
      <sheetData sheetId="9743">
        <row r="2">
          <cell r="B2">
            <v>1</v>
          </cell>
        </row>
      </sheetData>
      <sheetData sheetId="9744">
        <row r="2">
          <cell r="B2">
            <v>1</v>
          </cell>
        </row>
      </sheetData>
      <sheetData sheetId="9745">
        <row r="2">
          <cell r="B2">
            <v>1</v>
          </cell>
        </row>
      </sheetData>
      <sheetData sheetId="9746">
        <row r="2">
          <cell r="B2">
            <v>1</v>
          </cell>
        </row>
      </sheetData>
      <sheetData sheetId="9747">
        <row r="2">
          <cell r="B2">
            <v>1</v>
          </cell>
        </row>
      </sheetData>
      <sheetData sheetId="9748">
        <row r="2">
          <cell r="B2">
            <v>1</v>
          </cell>
        </row>
      </sheetData>
      <sheetData sheetId="9749">
        <row r="2">
          <cell r="B2">
            <v>1</v>
          </cell>
        </row>
      </sheetData>
      <sheetData sheetId="9750">
        <row r="2">
          <cell r="B2">
            <v>1</v>
          </cell>
        </row>
      </sheetData>
      <sheetData sheetId="9751">
        <row r="2">
          <cell r="B2">
            <v>1</v>
          </cell>
        </row>
      </sheetData>
      <sheetData sheetId="9752">
        <row r="2">
          <cell r="B2">
            <v>1</v>
          </cell>
        </row>
      </sheetData>
      <sheetData sheetId="9753">
        <row r="2">
          <cell r="B2">
            <v>1</v>
          </cell>
        </row>
      </sheetData>
      <sheetData sheetId="9754">
        <row r="2">
          <cell r="B2">
            <v>1</v>
          </cell>
        </row>
      </sheetData>
      <sheetData sheetId="9755">
        <row r="2">
          <cell r="B2">
            <v>1</v>
          </cell>
        </row>
      </sheetData>
      <sheetData sheetId="9756">
        <row r="2">
          <cell r="B2">
            <v>1</v>
          </cell>
        </row>
      </sheetData>
      <sheetData sheetId="9757">
        <row r="2">
          <cell r="B2">
            <v>1</v>
          </cell>
        </row>
      </sheetData>
      <sheetData sheetId="9758">
        <row r="2">
          <cell r="B2">
            <v>1</v>
          </cell>
        </row>
      </sheetData>
      <sheetData sheetId="9759">
        <row r="2">
          <cell r="B2">
            <v>1</v>
          </cell>
        </row>
      </sheetData>
      <sheetData sheetId="9760">
        <row r="2">
          <cell r="B2">
            <v>1</v>
          </cell>
        </row>
      </sheetData>
      <sheetData sheetId="9761">
        <row r="2">
          <cell r="B2">
            <v>1</v>
          </cell>
        </row>
      </sheetData>
      <sheetData sheetId="9762">
        <row r="2">
          <cell r="B2">
            <v>1</v>
          </cell>
        </row>
      </sheetData>
      <sheetData sheetId="9763">
        <row r="2">
          <cell r="B2">
            <v>1</v>
          </cell>
        </row>
      </sheetData>
      <sheetData sheetId="9764">
        <row r="2">
          <cell r="B2">
            <v>1</v>
          </cell>
        </row>
      </sheetData>
      <sheetData sheetId="9765">
        <row r="2">
          <cell r="B2">
            <v>1</v>
          </cell>
        </row>
      </sheetData>
      <sheetData sheetId="9766">
        <row r="2">
          <cell r="B2">
            <v>1</v>
          </cell>
        </row>
      </sheetData>
      <sheetData sheetId="9767">
        <row r="2">
          <cell r="B2">
            <v>1</v>
          </cell>
        </row>
      </sheetData>
      <sheetData sheetId="9768">
        <row r="2">
          <cell r="B2">
            <v>1</v>
          </cell>
        </row>
      </sheetData>
      <sheetData sheetId="9769">
        <row r="2">
          <cell r="B2">
            <v>1</v>
          </cell>
        </row>
      </sheetData>
      <sheetData sheetId="9770">
        <row r="2">
          <cell r="B2">
            <v>1</v>
          </cell>
        </row>
      </sheetData>
      <sheetData sheetId="9771">
        <row r="2">
          <cell r="B2">
            <v>1</v>
          </cell>
        </row>
      </sheetData>
      <sheetData sheetId="9772">
        <row r="2">
          <cell r="B2">
            <v>1</v>
          </cell>
        </row>
      </sheetData>
      <sheetData sheetId="9773">
        <row r="2">
          <cell r="B2">
            <v>1</v>
          </cell>
        </row>
      </sheetData>
      <sheetData sheetId="9774">
        <row r="2">
          <cell r="B2">
            <v>1</v>
          </cell>
        </row>
      </sheetData>
      <sheetData sheetId="9775">
        <row r="2">
          <cell r="B2">
            <v>1</v>
          </cell>
        </row>
      </sheetData>
      <sheetData sheetId="9776">
        <row r="2">
          <cell r="B2">
            <v>1</v>
          </cell>
        </row>
      </sheetData>
      <sheetData sheetId="9777">
        <row r="2">
          <cell r="B2">
            <v>1</v>
          </cell>
        </row>
      </sheetData>
      <sheetData sheetId="9778">
        <row r="2">
          <cell r="B2">
            <v>1</v>
          </cell>
        </row>
      </sheetData>
      <sheetData sheetId="9779">
        <row r="2">
          <cell r="B2">
            <v>1</v>
          </cell>
        </row>
      </sheetData>
      <sheetData sheetId="9780">
        <row r="2">
          <cell r="B2">
            <v>1</v>
          </cell>
        </row>
      </sheetData>
      <sheetData sheetId="9781">
        <row r="2">
          <cell r="B2">
            <v>1</v>
          </cell>
        </row>
      </sheetData>
      <sheetData sheetId="9782">
        <row r="2">
          <cell r="B2">
            <v>1</v>
          </cell>
        </row>
      </sheetData>
      <sheetData sheetId="9783">
        <row r="2">
          <cell r="B2">
            <v>1</v>
          </cell>
        </row>
      </sheetData>
      <sheetData sheetId="9784">
        <row r="2">
          <cell r="B2">
            <v>1</v>
          </cell>
        </row>
      </sheetData>
      <sheetData sheetId="9785">
        <row r="2">
          <cell r="B2">
            <v>1</v>
          </cell>
        </row>
      </sheetData>
      <sheetData sheetId="9786">
        <row r="1">
          <cell r="J1">
            <v>1.7453292519943295E-2</v>
          </cell>
        </row>
      </sheetData>
      <sheetData sheetId="9787">
        <row r="1">
          <cell r="J1">
            <v>1.7453292519943295E-2</v>
          </cell>
        </row>
      </sheetData>
      <sheetData sheetId="9788">
        <row r="2">
          <cell r="B2">
            <v>1</v>
          </cell>
        </row>
      </sheetData>
      <sheetData sheetId="9789">
        <row r="2">
          <cell r="B2">
            <v>1</v>
          </cell>
        </row>
      </sheetData>
      <sheetData sheetId="9790">
        <row r="1">
          <cell r="J1">
            <v>1.7453292519943295E-2</v>
          </cell>
        </row>
      </sheetData>
      <sheetData sheetId="9791">
        <row r="1">
          <cell r="J1">
            <v>1.7453292519943295E-2</v>
          </cell>
        </row>
      </sheetData>
      <sheetData sheetId="9792">
        <row r="2">
          <cell r="B2">
            <v>1</v>
          </cell>
        </row>
      </sheetData>
      <sheetData sheetId="9793">
        <row r="1">
          <cell r="J1">
            <v>1.7453292519943295E-2</v>
          </cell>
        </row>
      </sheetData>
      <sheetData sheetId="9794">
        <row r="1">
          <cell r="J1">
            <v>1.7453292519943295E-2</v>
          </cell>
        </row>
      </sheetData>
      <sheetData sheetId="9795">
        <row r="2">
          <cell r="B2">
            <v>1</v>
          </cell>
        </row>
      </sheetData>
      <sheetData sheetId="9796">
        <row r="2">
          <cell r="B2">
            <v>1</v>
          </cell>
        </row>
      </sheetData>
      <sheetData sheetId="9797">
        <row r="1">
          <cell r="J1">
            <v>1.7453292519943295E-2</v>
          </cell>
        </row>
      </sheetData>
      <sheetData sheetId="9798">
        <row r="1">
          <cell r="J1">
            <v>1.7453292519943295E-2</v>
          </cell>
        </row>
      </sheetData>
      <sheetData sheetId="9799">
        <row r="1">
          <cell r="J1">
            <v>1.7453292519943295E-2</v>
          </cell>
        </row>
      </sheetData>
      <sheetData sheetId="9800">
        <row r="2">
          <cell r="B2">
            <v>1</v>
          </cell>
        </row>
      </sheetData>
      <sheetData sheetId="9801">
        <row r="2">
          <cell r="B2">
            <v>1</v>
          </cell>
        </row>
      </sheetData>
      <sheetData sheetId="9802">
        <row r="1">
          <cell r="J1">
            <v>1.7453292519943295E-2</v>
          </cell>
        </row>
      </sheetData>
      <sheetData sheetId="9803">
        <row r="1">
          <cell r="J1">
            <v>1.7453292519943295E-2</v>
          </cell>
        </row>
      </sheetData>
      <sheetData sheetId="9804">
        <row r="1">
          <cell r="J1">
            <v>1.7453292519943295E-2</v>
          </cell>
        </row>
      </sheetData>
      <sheetData sheetId="9805">
        <row r="1">
          <cell r="J1">
            <v>1.7453292519943295E-2</v>
          </cell>
        </row>
      </sheetData>
      <sheetData sheetId="9806">
        <row r="1">
          <cell r="J1">
            <v>1.7453292519943295E-2</v>
          </cell>
        </row>
      </sheetData>
      <sheetData sheetId="9807">
        <row r="2">
          <cell r="B2">
            <v>1</v>
          </cell>
        </row>
      </sheetData>
      <sheetData sheetId="9808">
        <row r="1">
          <cell r="J1">
            <v>1.7453292519943295E-2</v>
          </cell>
        </row>
      </sheetData>
      <sheetData sheetId="9809">
        <row r="1">
          <cell r="J1">
            <v>1.7453292519943295E-2</v>
          </cell>
        </row>
      </sheetData>
      <sheetData sheetId="9810">
        <row r="1">
          <cell r="J1">
            <v>1.7453292519943295E-2</v>
          </cell>
        </row>
      </sheetData>
      <sheetData sheetId="9811">
        <row r="1">
          <cell r="J1">
            <v>1.7453292519943295E-2</v>
          </cell>
        </row>
      </sheetData>
      <sheetData sheetId="9812">
        <row r="1">
          <cell r="J1">
            <v>1.7453292519943295E-2</v>
          </cell>
        </row>
      </sheetData>
      <sheetData sheetId="9813">
        <row r="1">
          <cell r="J1">
            <v>1.7453292519943295E-2</v>
          </cell>
        </row>
      </sheetData>
      <sheetData sheetId="9814">
        <row r="1">
          <cell r="J1">
            <v>1.7453292519943295E-2</v>
          </cell>
        </row>
      </sheetData>
      <sheetData sheetId="9815">
        <row r="1">
          <cell r="J1">
            <v>1.7453292519943295E-2</v>
          </cell>
        </row>
      </sheetData>
      <sheetData sheetId="9816">
        <row r="1">
          <cell r="J1">
            <v>1.7453292519943295E-2</v>
          </cell>
        </row>
      </sheetData>
      <sheetData sheetId="9817">
        <row r="1">
          <cell r="J1">
            <v>1.7453292519943295E-2</v>
          </cell>
        </row>
      </sheetData>
      <sheetData sheetId="9818">
        <row r="2">
          <cell r="B2">
            <v>1</v>
          </cell>
        </row>
      </sheetData>
      <sheetData sheetId="9819">
        <row r="2">
          <cell r="B2">
            <v>1</v>
          </cell>
        </row>
      </sheetData>
      <sheetData sheetId="9820">
        <row r="1">
          <cell r="J1">
            <v>1.7453292519943295E-2</v>
          </cell>
        </row>
      </sheetData>
      <sheetData sheetId="9821">
        <row r="1">
          <cell r="J1">
            <v>1.7453292519943295E-2</v>
          </cell>
        </row>
      </sheetData>
      <sheetData sheetId="9822">
        <row r="2">
          <cell r="B2">
            <v>1</v>
          </cell>
        </row>
      </sheetData>
      <sheetData sheetId="9823">
        <row r="2">
          <cell r="B2">
            <v>1</v>
          </cell>
        </row>
      </sheetData>
      <sheetData sheetId="9824">
        <row r="2">
          <cell r="B2">
            <v>1</v>
          </cell>
        </row>
      </sheetData>
      <sheetData sheetId="9825">
        <row r="2">
          <cell r="B2">
            <v>1</v>
          </cell>
        </row>
      </sheetData>
      <sheetData sheetId="9826">
        <row r="2">
          <cell r="B2">
            <v>1</v>
          </cell>
        </row>
      </sheetData>
      <sheetData sheetId="9827">
        <row r="2">
          <cell r="B2">
            <v>1</v>
          </cell>
        </row>
      </sheetData>
      <sheetData sheetId="9828">
        <row r="2">
          <cell r="B2">
            <v>1</v>
          </cell>
        </row>
      </sheetData>
      <sheetData sheetId="9829">
        <row r="2">
          <cell r="B2">
            <v>1</v>
          </cell>
        </row>
      </sheetData>
      <sheetData sheetId="9830">
        <row r="2">
          <cell r="B2">
            <v>1</v>
          </cell>
        </row>
      </sheetData>
      <sheetData sheetId="9831">
        <row r="2">
          <cell r="B2">
            <v>1</v>
          </cell>
        </row>
      </sheetData>
      <sheetData sheetId="9832">
        <row r="2">
          <cell r="B2">
            <v>1</v>
          </cell>
        </row>
      </sheetData>
      <sheetData sheetId="9833">
        <row r="2">
          <cell r="B2">
            <v>1</v>
          </cell>
        </row>
      </sheetData>
      <sheetData sheetId="9834">
        <row r="2">
          <cell r="B2">
            <v>1</v>
          </cell>
        </row>
      </sheetData>
      <sheetData sheetId="9835">
        <row r="2">
          <cell r="B2">
            <v>1</v>
          </cell>
        </row>
      </sheetData>
      <sheetData sheetId="9836">
        <row r="2">
          <cell r="B2">
            <v>1</v>
          </cell>
        </row>
      </sheetData>
      <sheetData sheetId="9837">
        <row r="2">
          <cell r="B2">
            <v>1</v>
          </cell>
        </row>
      </sheetData>
      <sheetData sheetId="9838">
        <row r="2">
          <cell r="B2">
            <v>1</v>
          </cell>
        </row>
      </sheetData>
      <sheetData sheetId="9839">
        <row r="2">
          <cell r="B2">
            <v>1</v>
          </cell>
        </row>
      </sheetData>
      <sheetData sheetId="9840">
        <row r="2">
          <cell r="B2">
            <v>1</v>
          </cell>
        </row>
      </sheetData>
      <sheetData sheetId="9841">
        <row r="2">
          <cell r="B2">
            <v>1</v>
          </cell>
        </row>
      </sheetData>
      <sheetData sheetId="9842">
        <row r="2">
          <cell r="B2">
            <v>1</v>
          </cell>
        </row>
      </sheetData>
      <sheetData sheetId="9843">
        <row r="2">
          <cell r="B2">
            <v>1</v>
          </cell>
        </row>
      </sheetData>
      <sheetData sheetId="9844">
        <row r="2">
          <cell r="B2">
            <v>1</v>
          </cell>
        </row>
      </sheetData>
      <sheetData sheetId="9845">
        <row r="2">
          <cell r="B2">
            <v>1</v>
          </cell>
        </row>
      </sheetData>
      <sheetData sheetId="9846">
        <row r="2">
          <cell r="B2">
            <v>1</v>
          </cell>
        </row>
      </sheetData>
      <sheetData sheetId="9847">
        <row r="2">
          <cell r="B2">
            <v>1</v>
          </cell>
        </row>
      </sheetData>
      <sheetData sheetId="9848">
        <row r="2">
          <cell r="B2">
            <v>1</v>
          </cell>
        </row>
      </sheetData>
      <sheetData sheetId="9849">
        <row r="2">
          <cell r="B2">
            <v>1</v>
          </cell>
        </row>
      </sheetData>
      <sheetData sheetId="9850">
        <row r="2">
          <cell r="B2">
            <v>1</v>
          </cell>
        </row>
      </sheetData>
      <sheetData sheetId="9851">
        <row r="2">
          <cell r="B2">
            <v>1</v>
          </cell>
        </row>
      </sheetData>
      <sheetData sheetId="9852">
        <row r="2">
          <cell r="B2">
            <v>1</v>
          </cell>
        </row>
      </sheetData>
      <sheetData sheetId="9853">
        <row r="2">
          <cell r="B2">
            <v>1</v>
          </cell>
        </row>
      </sheetData>
      <sheetData sheetId="9854">
        <row r="2">
          <cell r="B2">
            <v>1</v>
          </cell>
        </row>
      </sheetData>
      <sheetData sheetId="9855">
        <row r="2">
          <cell r="B2">
            <v>1</v>
          </cell>
        </row>
      </sheetData>
      <sheetData sheetId="9856">
        <row r="2">
          <cell r="B2">
            <v>1</v>
          </cell>
        </row>
      </sheetData>
      <sheetData sheetId="9857">
        <row r="2">
          <cell r="B2">
            <v>1</v>
          </cell>
        </row>
      </sheetData>
      <sheetData sheetId="9858">
        <row r="2">
          <cell r="B2">
            <v>1</v>
          </cell>
        </row>
      </sheetData>
      <sheetData sheetId="9859">
        <row r="2">
          <cell r="B2">
            <v>1</v>
          </cell>
        </row>
      </sheetData>
      <sheetData sheetId="9860">
        <row r="2">
          <cell r="B2">
            <v>1</v>
          </cell>
        </row>
      </sheetData>
      <sheetData sheetId="9861">
        <row r="2">
          <cell r="B2">
            <v>1</v>
          </cell>
        </row>
      </sheetData>
      <sheetData sheetId="9862">
        <row r="2">
          <cell r="B2">
            <v>1</v>
          </cell>
        </row>
      </sheetData>
      <sheetData sheetId="9863">
        <row r="2">
          <cell r="B2">
            <v>1</v>
          </cell>
        </row>
      </sheetData>
      <sheetData sheetId="9864">
        <row r="2">
          <cell r="B2">
            <v>1</v>
          </cell>
        </row>
      </sheetData>
      <sheetData sheetId="9865">
        <row r="2">
          <cell r="B2">
            <v>1</v>
          </cell>
        </row>
      </sheetData>
      <sheetData sheetId="9866">
        <row r="2">
          <cell r="B2">
            <v>1</v>
          </cell>
        </row>
      </sheetData>
      <sheetData sheetId="9867">
        <row r="2">
          <cell r="B2">
            <v>1</v>
          </cell>
        </row>
      </sheetData>
      <sheetData sheetId="9868">
        <row r="2">
          <cell r="B2">
            <v>1</v>
          </cell>
        </row>
      </sheetData>
      <sheetData sheetId="9869">
        <row r="2">
          <cell r="B2">
            <v>1</v>
          </cell>
        </row>
      </sheetData>
      <sheetData sheetId="9870">
        <row r="2">
          <cell r="B2">
            <v>1</v>
          </cell>
        </row>
      </sheetData>
      <sheetData sheetId="9871">
        <row r="2">
          <cell r="B2">
            <v>1</v>
          </cell>
        </row>
      </sheetData>
      <sheetData sheetId="9872">
        <row r="1">
          <cell r="J1">
            <v>1.7453292519943295E-2</v>
          </cell>
        </row>
      </sheetData>
      <sheetData sheetId="9873">
        <row r="2">
          <cell r="B2">
            <v>1</v>
          </cell>
        </row>
      </sheetData>
      <sheetData sheetId="9874">
        <row r="2">
          <cell r="B2">
            <v>1</v>
          </cell>
        </row>
      </sheetData>
      <sheetData sheetId="9875">
        <row r="2">
          <cell r="B2">
            <v>1</v>
          </cell>
        </row>
      </sheetData>
      <sheetData sheetId="9876">
        <row r="2">
          <cell r="B2">
            <v>1</v>
          </cell>
        </row>
      </sheetData>
      <sheetData sheetId="9877">
        <row r="2">
          <cell r="B2">
            <v>1</v>
          </cell>
        </row>
      </sheetData>
      <sheetData sheetId="9878">
        <row r="2">
          <cell r="B2">
            <v>1</v>
          </cell>
        </row>
      </sheetData>
      <sheetData sheetId="9879">
        <row r="2">
          <cell r="B2">
            <v>1</v>
          </cell>
        </row>
      </sheetData>
      <sheetData sheetId="9880">
        <row r="2">
          <cell r="B2">
            <v>1</v>
          </cell>
        </row>
      </sheetData>
      <sheetData sheetId="9881">
        <row r="2">
          <cell r="B2">
            <v>1</v>
          </cell>
        </row>
      </sheetData>
      <sheetData sheetId="9882">
        <row r="2">
          <cell r="B2">
            <v>1</v>
          </cell>
        </row>
      </sheetData>
      <sheetData sheetId="9883">
        <row r="2">
          <cell r="B2">
            <v>1</v>
          </cell>
        </row>
      </sheetData>
      <sheetData sheetId="9884">
        <row r="1">
          <cell r="J1">
            <v>1.7453292519943295E-2</v>
          </cell>
        </row>
      </sheetData>
      <sheetData sheetId="9885">
        <row r="2">
          <cell r="B2">
            <v>1</v>
          </cell>
        </row>
      </sheetData>
      <sheetData sheetId="9886">
        <row r="2">
          <cell r="B2">
            <v>1</v>
          </cell>
        </row>
      </sheetData>
      <sheetData sheetId="9887">
        <row r="2">
          <cell r="B2">
            <v>1</v>
          </cell>
        </row>
      </sheetData>
      <sheetData sheetId="9888">
        <row r="2">
          <cell r="B2">
            <v>1</v>
          </cell>
        </row>
      </sheetData>
      <sheetData sheetId="9889">
        <row r="2">
          <cell r="B2">
            <v>1</v>
          </cell>
        </row>
      </sheetData>
      <sheetData sheetId="9890">
        <row r="1">
          <cell r="J1">
            <v>1.7453292519943295E-2</v>
          </cell>
        </row>
      </sheetData>
      <sheetData sheetId="9891">
        <row r="2">
          <cell r="B2">
            <v>1</v>
          </cell>
        </row>
      </sheetData>
      <sheetData sheetId="9892">
        <row r="2">
          <cell r="B2">
            <v>1</v>
          </cell>
        </row>
      </sheetData>
      <sheetData sheetId="9893">
        <row r="2">
          <cell r="B2">
            <v>1</v>
          </cell>
        </row>
      </sheetData>
      <sheetData sheetId="9894">
        <row r="2">
          <cell r="B2">
            <v>1</v>
          </cell>
        </row>
      </sheetData>
      <sheetData sheetId="9895">
        <row r="1">
          <cell r="J1">
            <v>1.7453292519943295E-2</v>
          </cell>
        </row>
      </sheetData>
      <sheetData sheetId="9896">
        <row r="2">
          <cell r="B2">
            <v>1</v>
          </cell>
        </row>
      </sheetData>
      <sheetData sheetId="9897">
        <row r="2">
          <cell r="B2">
            <v>1</v>
          </cell>
        </row>
      </sheetData>
      <sheetData sheetId="9898">
        <row r="2">
          <cell r="B2">
            <v>1</v>
          </cell>
        </row>
      </sheetData>
      <sheetData sheetId="9899">
        <row r="2">
          <cell r="B2">
            <v>1</v>
          </cell>
        </row>
      </sheetData>
      <sheetData sheetId="9900">
        <row r="2">
          <cell r="B2">
            <v>1</v>
          </cell>
        </row>
      </sheetData>
      <sheetData sheetId="9901">
        <row r="2">
          <cell r="B2">
            <v>1</v>
          </cell>
        </row>
      </sheetData>
      <sheetData sheetId="9902">
        <row r="2">
          <cell r="B2">
            <v>1</v>
          </cell>
        </row>
      </sheetData>
      <sheetData sheetId="9903">
        <row r="2">
          <cell r="B2">
            <v>1</v>
          </cell>
        </row>
      </sheetData>
      <sheetData sheetId="9904">
        <row r="2">
          <cell r="B2">
            <v>1</v>
          </cell>
        </row>
      </sheetData>
      <sheetData sheetId="9905">
        <row r="2">
          <cell r="B2">
            <v>1</v>
          </cell>
        </row>
      </sheetData>
      <sheetData sheetId="9906">
        <row r="2">
          <cell r="B2">
            <v>1</v>
          </cell>
        </row>
      </sheetData>
      <sheetData sheetId="9907">
        <row r="2">
          <cell r="B2">
            <v>1</v>
          </cell>
        </row>
      </sheetData>
      <sheetData sheetId="9908">
        <row r="2">
          <cell r="B2">
            <v>1</v>
          </cell>
        </row>
      </sheetData>
      <sheetData sheetId="9909">
        <row r="2">
          <cell r="B2">
            <v>1</v>
          </cell>
        </row>
      </sheetData>
      <sheetData sheetId="9910">
        <row r="2">
          <cell r="B2">
            <v>1</v>
          </cell>
        </row>
      </sheetData>
      <sheetData sheetId="9911">
        <row r="2">
          <cell r="B2">
            <v>1</v>
          </cell>
        </row>
      </sheetData>
      <sheetData sheetId="9912">
        <row r="2">
          <cell r="B2">
            <v>1</v>
          </cell>
        </row>
      </sheetData>
      <sheetData sheetId="9913">
        <row r="2">
          <cell r="B2">
            <v>1</v>
          </cell>
        </row>
      </sheetData>
      <sheetData sheetId="9914">
        <row r="2">
          <cell r="B2">
            <v>1</v>
          </cell>
        </row>
      </sheetData>
      <sheetData sheetId="9915">
        <row r="2">
          <cell r="B2">
            <v>1</v>
          </cell>
        </row>
      </sheetData>
      <sheetData sheetId="9916">
        <row r="2">
          <cell r="B2">
            <v>1</v>
          </cell>
        </row>
      </sheetData>
      <sheetData sheetId="9917">
        <row r="2">
          <cell r="B2">
            <v>1</v>
          </cell>
        </row>
      </sheetData>
      <sheetData sheetId="9918">
        <row r="2">
          <cell r="B2">
            <v>1</v>
          </cell>
        </row>
      </sheetData>
      <sheetData sheetId="9919">
        <row r="2">
          <cell r="B2">
            <v>1</v>
          </cell>
        </row>
      </sheetData>
      <sheetData sheetId="9920">
        <row r="2">
          <cell r="B2">
            <v>1</v>
          </cell>
        </row>
      </sheetData>
      <sheetData sheetId="9921">
        <row r="2">
          <cell r="B2">
            <v>1</v>
          </cell>
        </row>
      </sheetData>
      <sheetData sheetId="9922">
        <row r="2">
          <cell r="B2">
            <v>1</v>
          </cell>
        </row>
      </sheetData>
      <sheetData sheetId="9923">
        <row r="2">
          <cell r="B2">
            <v>1</v>
          </cell>
        </row>
      </sheetData>
      <sheetData sheetId="9924">
        <row r="2">
          <cell r="B2">
            <v>1</v>
          </cell>
        </row>
      </sheetData>
      <sheetData sheetId="9925">
        <row r="2">
          <cell r="B2">
            <v>1</v>
          </cell>
        </row>
      </sheetData>
      <sheetData sheetId="9926">
        <row r="2">
          <cell r="B2">
            <v>1</v>
          </cell>
        </row>
      </sheetData>
      <sheetData sheetId="9927">
        <row r="2">
          <cell r="B2">
            <v>1</v>
          </cell>
        </row>
      </sheetData>
      <sheetData sheetId="9928">
        <row r="2">
          <cell r="B2">
            <v>1</v>
          </cell>
        </row>
      </sheetData>
      <sheetData sheetId="9929">
        <row r="2">
          <cell r="B2">
            <v>1</v>
          </cell>
        </row>
      </sheetData>
      <sheetData sheetId="9930">
        <row r="2">
          <cell r="B2">
            <v>1</v>
          </cell>
        </row>
      </sheetData>
      <sheetData sheetId="9931">
        <row r="2">
          <cell r="B2">
            <v>1</v>
          </cell>
        </row>
      </sheetData>
      <sheetData sheetId="9932">
        <row r="2">
          <cell r="B2">
            <v>1</v>
          </cell>
        </row>
      </sheetData>
      <sheetData sheetId="9933">
        <row r="2">
          <cell r="B2">
            <v>1</v>
          </cell>
        </row>
      </sheetData>
      <sheetData sheetId="9934">
        <row r="2">
          <cell r="B2">
            <v>1</v>
          </cell>
        </row>
      </sheetData>
      <sheetData sheetId="9935">
        <row r="2">
          <cell r="B2">
            <v>1</v>
          </cell>
        </row>
      </sheetData>
      <sheetData sheetId="9936">
        <row r="2">
          <cell r="B2">
            <v>1</v>
          </cell>
        </row>
      </sheetData>
      <sheetData sheetId="9937">
        <row r="2">
          <cell r="B2">
            <v>1</v>
          </cell>
        </row>
      </sheetData>
      <sheetData sheetId="9938">
        <row r="2">
          <cell r="B2">
            <v>1</v>
          </cell>
        </row>
      </sheetData>
      <sheetData sheetId="9939">
        <row r="2">
          <cell r="B2">
            <v>1</v>
          </cell>
        </row>
      </sheetData>
      <sheetData sheetId="9940">
        <row r="2">
          <cell r="B2">
            <v>1</v>
          </cell>
        </row>
      </sheetData>
      <sheetData sheetId="9941">
        <row r="2">
          <cell r="B2">
            <v>1</v>
          </cell>
        </row>
      </sheetData>
      <sheetData sheetId="9942">
        <row r="2">
          <cell r="B2">
            <v>1</v>
          </cell>
        </row>
      </sheetData>
      <sheetData sheetId="9943">
        <row r="2">
          <cell r="B2">
            <v>1</v>
          </cell>
        </row>
      </sheetData>
      <sheetData sheetId="9944">
        <row r="2">
          <cell r="B2">
            <v>1</v>
          </cell>
        </row>
      </sheetData>
      <sheetData sheetId="9945">
        <row r="2">
          <cell r="B2">
            <v>1</v>
          </cell>
        </row>
      </sheetData>
      <sheetData sheetId="9946">
        <row r="2">
          <cell r="B2">
            <v>1</v>
          </cell>
        </row>
      </sheetData>
      <sheetData sheetId="9947">
        <row r="1">
          <cell r="J1">
            <v>1.7453292519943295E-2</v>
          </cell>
        </row>
      </sheetData>
      <sheetData sheetId="9948">
        <row r="1">
          <cell r="J1">
            <v>1.7453292519943295E-2</v>
          </cell>
        </row>
      </sheetData>
      <sheetData sheetId="9949">
        <row r="2">
          <cell r="B2">
            <v>1</v>
          </cell>
        </row>
      </sheetData>
      <sheetData sheetId="9950">
        <row r="2">
          <cell r="B2">
            <v>1</v>
          </cell>
        </row>
      </sheetData>
      <sheetData sheetId="9951">
        <row r="2">
          <cell r="B2">
            <v>1</v>
          </cell>
        </row>
      </sheetData>
      <sheetData sheetId="9952">
        <row r="2">
          <cell r="B2">
            <v>1</v>
          </cell>
        </row>
      </sheetData>
      <sheetData sheetId="9953">
        <row r="2">
          <cell r="B2">
            <v>1</v>
          </cell>
        </row>
      </sheetData>
      <sheetData sheetId="9954">
        <row r="2">
          <cell r="B2">
            <v>1</v>
          </cell>
        </row>
      </sheetData>
      <sheetData sheetId="9955">
        <row r="2">
          <cell r="B2">
            <v>1</v>
          </cell>
        </row>
      </sheetData>
      <sheetData sheetId="9956">
        <row r="2">
          <cell r="B2">
            <v>1</v>
          </cell>
        </row>
      </sheetData>
      <sheetData sheetId="9957">
        <row r="2">
          <cell r="B2">
            <v>1</v>
          </cell>
        </row>
      </sheetData>
      <sheetData sheetId="9958">
        <row r="2">
          <cell r="B2">
            <v>1</v>
          </cell>
        </row>
      </sheetData>
      <sheetData sheetId="9959">
        <row r="1">
          <cell r="J1">
            <v>1.7453292519943295E-2</v>
          </cell>
        </row>
      </sheetData>
      <sheetData sheetId="9960">
        <row r="1">
          <cell r="J1">
            <v>1.7453292519943295E-2</v>
          </cell>
        </row>
      </sheetData>
      <sheetData sheetId="9961">
        <row r="2">
          <cell r="B2">
            <v>1</v>
          </cell>
        </row>
      </sheetData>
      <sheetData sheetId="9962">
        <row r="2">
          <cell r="B2">
            <v>1</v>
          </cell>
        </row>
      </sheetData>
      <sheetData sheetId="9963">
        <row r="2">
          <cell r="B2">
            <v>1</v>
          </cell>
        </row>
      </sheetData>
      <sheetData sheetId="9964">
        <row r="2">
          <cell r="B2">
            <v>1</v>
          </cell>
        </row>
      </sheetData>
      <sheetData sheetId="9965">
        <row r="1">
          <cell r="J1">
            <v>1.7453292519943295E-2</v>
          </cell>
        </row>
      </sheetData>
      <sheetData sheetId="9966">
        <row r="1">
          <cell r="J1">
            <v>1.7453292519943295E-2</v>
          </cell>
        </row>
      </sheetData>
      <sheetData sheetId="9967">
        <row r="2">
          <cell r="B2">
            <v>1</v>
          </cell>
        </row>
      </sheetData>
      <sheetData sheetId="9968">
        <row r="2">
          <cell r="B2">
            <v>1</v>
          </cell>
        </row>
      </sheetData>
      <sheetData sheetId="9969">
        <row r="2">
          <cell r="B2">
            <v>1</v>
          </cell>
        </row>
      </sheetData>
      <sheetData sheetId="9970">
        <row r="1">
          <cell r="J1">
            <v>1.7453292519943295E-2</v>
          </cell>
        </row>
      </sheetData>
      <sheetData sheetId="9971">
        <row r="1">
          <cell r="J1">
            <v>1.7453292519943295E-2</v>
          </cell>
        </row>
      </sheetData>
      <sheetData sheetId="9972">
        <row r="2">
          <cell r="B2">
            <v>1</v>
          </cell>
        </row>
      </sheetData>
      <sheetData sheetId="9973">
        <row r="2">
          <cell r="B2">
            <v>1</v>
          </cell>
        </row>
      </sheetData>
      <sheetData sheetId="9974">
        <row r="2">
          <cell r="B2">
            <v>1</v>
          </cell>
        </row>
      </sheetData>
      <sheetData sheetId="9975">
        <row r="2">
          <cell r="B2">
            <v>1</v>
          </cell>
        </row>
      </sheetData>
      <sheetData sheetId="9976">
        <row r="2">
          <cell r="B2">
            <v>1</v>
          </cell>
        </row>
      </sheetData>
      <sheetData sheetId="9977">
        <row r="2">
          <cell r="B2">
            <v>1</v>
          </cell>
        </row>
      </sheetData>
      <sheetData sheetId="9978">
        <row r="2">
          <cell r="B2">
            <v>1</v>
          </cell>
        </row>
      </sheetData>
      <sheetData sheetId="9979">
        <row r="2">
          <cell r="B2">
            <v>1</v>
          </cell>
        </row>
      </sheetData>
      <sheetData sheetId="9980">
        <row r="2">
          <cell r="B2">
            <v>1</v>
          </cell>
        </row>
      </sheetData>
      <sheetData sheetId="9981">
        <row r="2">
          <cell r="B2">
            <v>1</v>
          </cell>
        </row>
      </sheetData>
      <sheetData sheetId="9982">
        <row r="2">
          <cell r="B2">
            <v>1</v>
          </cell>
        </row>
      </sheetData>
      <sheetData sheetId="9983">
        <row r="2">
          <cell r="B2">
            <v>1</v>
          </cell>
        </row>
      </sheetData>
      <sheetData sheetId="9984">
        <row r="2">
          <cell r="B2">
            <v>1</v>
          </cell>
        </row>
      </sheetData>
      <sheetData sheetId="9985">
        <row r="2">
          <cell r="B2">
            <v>1</v>
          </cell>
        </row>
      </sheetData>
      <sheetData sheetId="9986">
        <row r="2">
          <cell r="B2">
            <v>1</v>
          </cell>
        </row>
      </sheetData>
      <sheetData sheetId="9987">
        <row r="2">
          <cell r="B2">
            <v>1</v>
          </cell>
        </row>
      </sheetData>
      <sheetData sheetId="9988">
        <row r="2">
          <cell r="B2">
            <v>1</v>
          </cell>
        </row>
      </sheetData>
      <sheetData sheetId="9989">
        <row r="2">
          <cell r="B2">
            <v>1</v>
          </cell>
        </row>
      </sheetData>
      <sheetData sheetId="9990">
        <row r="2">
          <cell r="B2">
            <v>1</v>
          </cell>
        </row>
      </sheetData>
      <sheetData sheetId="9991">
        <row r="2">
          <cell r="B2">
            <v>1</v>
          </cell>
        </row>
      </sheetData>
      <sheetData sheetId="9992">
        <row r="2">
          <cell r="B2">
            <v>1</v>
          </cell>
        </row>
      </sheetData>
      <sheetData sheetId="9993">
        <row r="2">
          <cell r="B2">
            <v>1</v>
          </cell>
        </row>
      </sheetData>
      <sheetData sheetId="9994">
        <row r="2">
          <cell r="B2">
            <v>1</v>
          </cell>
        </row>
      </sheetData>
      <sheetData sheetId="9995">
        <row r="2">
          <cell r="B2">
            <v>1</v>
          </cell>
        </row>
      </sheetData>
      <sheetData sheetId="9996">
        <row r="2">
          <cell r="B2">
            <v>1</v>
          </cell>
        </row>
      </sheetData>
      <sheetData sheetId="9997">
        <row r="2">
          <cell r="B2">
            <v>1</v>
          </cell>
        </row>
      </sheetData>
      <sheetData sheetId="9998">
        <row r="2">
          <cell r="B2">
            <v>1</v>
          </cell>
        </row>
      </sheetData>
      <sheetData sheetId="9999">
        <row r="2">
          <cell r="B2">
            <v>1</v>
          </cell>
        </row>
      </sheetData>
      <sheetData sheetId="10000">
        <row r="2">
          <cell r="B2">
            <v>1</v>
          </cell>
        </row>
      </sheetData>
      <sheetData sheetId="10001">
        <row r="2">
          <cell r="B2">
            <v>1</v>
          </cell>
        </row>
      </sheetData>
      <sheetData sheetId="10002">
        <row r="2">
          <cell r="B2">
            <v>1</v>
          </cell>
        </row>
      </sheetData>
      <sheetData sheetId="10003">
        <row r="2">
          <cell r="B2">
            <v>1</v>
          </cell>
        </row>
      </sheetData>
      <sheetData sheetId="10004">
        <row r="2">
          <cell r="B2">
            <v>1</v>
          </cell>
        </row>
      </sheetData>
      <sheetData sheetId="10005">
        <row r="2">
          <cell r="B2">
            <v>1</v>
          </cell>
        </row>
      </sheetData>
      <sheetData sheetId="10006">
        <row r="2">
          <cell r="B2">
            <v>1</v>
          </cell>
        </row>
      </sheetData>
      <sheetData sheetId="10007">
        <row r="2">
          <cell r="B2">
            <v>1</v>
          </cell>
        </row>
      </sheetData>
      <sheetData sheetId="10008">
        <row r="2">
          <cell r="B2">
            <v>1</v>
          </cell>
        </row>
      </sheetData>
      <sheetData sheetId="10009">
        <row r="2">
          <cell r="B2">
            <v>1</v>
          </cell>
        </row>
      </sheetData>
      <sheetData sheetId="10010">
        <row r="2">
          <cell r="B2">
            <v>1</v>
          </cell>
        </row>
      </sheetData>
      <sheetData sheetId="10011">
        <row r="2">
          <cell r="B2">
            <v>1</v>
          </cell>
        </row>
      </sheetData>
      <sheetData sheetId="10012">
        <row r="2">
          <cell r="B2">
            <v>1</v>
          </cell>
        </row>
      </sheetData>
      <sheetData sheetId="10013">
        <row r="2">
          <cell r="B2">
            <v>1</v>
          </cell>
        </row>
      </sheetData>
      <sheetData sheetId="10014">
        <row r="2">
          <cell r="B2">
            <v>1</v>
          </cell>
        </row>
      </sheetData>
      <sheetData sheetId="10015">
        <row r="2">
          <cell r="B2">
            <v>1</v>
          </cell>
        </row>
      </sheetData>
      <sheetData sheetId="10016">
        <row r="2">
          <cell r="B2">
            <v>1</v>
          </cell>
        </row>
      </sheetData>
      <sheetData sheetId="10017">
        <row r="2">
          <cell r="B2">
            <v>1</v>
          </cell>
        </row>
      </sheetData>
      <sheetData sheetId="10018">
        <row r="2">
          <cell r="B2">
            <v>1</v>
          </cell>
        </row>
      </sheetData>
      <sheetData sheetId="10019">
        <row r="2">
          <cell r="B2">
            <v>1</v>
          </cell>
        </row>
      </sheetData>
      <sheetData sheetId="10020">
        <row r="2">
          <cell r="B2">
            <v>1</v>
          </cell>
        </row>
      </sheetData>
      <sheetData sheetId="10021">
        <row r="2">
          <cell r="B2">
            <v>1</v>
          </cell>
        </row>
      </sheetData>
      <sheetData sheetId="10022">
        <row r="2">
          <cell r="B2">
            <v>1</v>
          </cell>
        </row>
      </sheetData>
      <sheetData sheetId="10023">
        <row r="2">
          <cell r="B2">
            <v>1</v>
          </cell>
        </row>
      </sheetData>
      <sheetData sheetId="10024">
        <row r="2">
          <cell r="B2">
            <v>1</v>
          </cell>
        </row>
      </sheetData>
      <sheetData sheetId="10025">
        <row r="2">
          <cell r="B2">
            <v>1</v>
          </cell>
        </row>
      </sheetData>
      <sheetData sheetId="10026">
        <row r="2">
          <cell r="B2">
            <v>1</v>
          </cell>
        </row>
      </sheetData>
      <sheetData sheetId="10027">
        <row r="2">
          <cell r="B2">
            <v>1</v>
          </cell>
        </row>
      </sheetData>
      <sheetData sheetId="10028">
        <row r="2">
          <cell r="B2">
            <v>1</v>
          </cell>
        </row>
      </sheetData>
      <sheetData sheetId="10029">
        <row r="2">
          <cell r="B2">
            <v>1</v>
          </cell>
        </row>
      </sheetData>
      <sheetData sheetId="10030">
        <row r="2">
          <cell r="B2">
            <v>1</v>
          </cell>
        </row>
      </sheetData>
      <sheetData sheetId="10031">
        <row r="2">
          <cell r="B2">
            <v>1</v>
          </cell>
        </row>
      </sheetData>
      <sheetData sheetId="10032">
        <row r="2">
          <cell r="B2">
            <v>1</v>
          </cell>
        </row>
      </sheetData>
      <sheetData sheetId="10033">
        <row r="2">
          <cell r="B2">
            <v>1</v>
          </cell>
        </row>
      </sheetData>
      <sheetData sheetId="10034">
        <row r="2">
          <cell r="B2">
            <v>1</v>
          </cell>
        </row>
      </sheetData>
      <sheetData sheetId="10035">
        <row r="2">
          <cell r="B2">
            <v>1</v>
          </cell>
        </row>
      </sheetData>
      <sheetData sheetId="10036">
        <row r="2">
          <cell r="B2">
            <v>1</v>
          </cell>
        </row>
      </sheetData>
      <sheetData sheetId="10037">
        <row r="2">
          <cell r="B2">
            <v>1</v>
          </cell>
        </row>
      </sheetData>
      <sheetData sheetId="10038">
        <row r="2">
          <cell r="B2">
            <v>1</v>
          </cell>
        </row>
      </sheetData>
      <sheetData sheetId="10039">
        <row r="2">
          <cell r="B2">
            <v>1</v>
          </cell>
        </row>
      </sheetData>
      <sheetData sheetId="10040">
        <row r="2">
          <cell r="B2">
            <v>1</v>
          </cell>
        </row>
      </sheetData>
      <sheetData sheetId="10041">
        <row r="2">
          <cell r="B2">
            <v>1</v>
          </cell>
        </row>
      </sheetData>
      <sheetData sheetId="10042">
        <row r="2">
          <cell r="B2">
            <v>1</v>
          </cell>
        </row>
      </sheetData>
      <sheetData sheetId="10043">
        <row r="2">
          <cell r="B2">
            <v>1</v>
          </cell>
        </row>
      </sheetData>
      <sheetData sheetId="10044">
        <row r="2">
          <cell r="B2">
            <v>1</v>
          </cell>
        </row>
      </sheetData>
      <sheetData sheetId="10045">
        <row r="2">
          <cell r="B2">
            <v>1</v>
          </cell>
        </row>
      </sheetData>
      <sheetData sheetId="10046">
        <row r="2">
          <cell r="B2">
            <v>1</v>
          </cell>
        </row>
      </sheetData>
      <sheetData sheetId="10047">
        <row r="2">
          <cell r="B2">
            <v>1</v>
          </cell>
        </row>
      </sheetData>
      <sheetData sheetId="10048">
        <row r="2">
          <cell r="B2">
            <v>1</v>
          </cell>
        </row>
      </sheetData>
      <sheetData sheetId="10049">
        <row r="2">
          <cell r="B2">
            <v>1</v>
          </cell>
        </row>
      </sheetData>
      <sheetData sheetId="10050">
        <row r="2">
          <cell r="B2">
            <v>1</v>
          </cell>
        </row>
      </sheetData>
      <sheetData sheetId="10051">
        <row r="2">
          <cell r="B2">
            <v>1</v>
          </cell>
        </row>
      </sheetData>
      <sheetData sheetId="10052">
        <row r="2">
          <cell r="B2">
            <v>1</v>
          </cell>
        </row>
      </sheetData>
      <sheetData sheetId="10053">
        <row r="2">
          <cell r="B2">
            <v>1</v>
          </cell>
        </row>
      </sheetData>
      <sheetData sheetId="10054">
        <row r="2">
          <cell r="B2">
            <v>1</v>
          </cell>
        </row>
      </sheetData>
      <sheetData sheetId="10055">
        <row r="2">
          <cell r="B2">
            <v>1</v>
          </cell>
        </row>
      </sheetData>
      <sheetData sheetId="10056">
        <row r="2">
          <cell r="B2">
            <v>1</v>
          </cell>
        </row>
      </sheetData>
      <sheetData sheetId="10057">
        <row r="2">
          <cell r="B2">
            <v>1</v>
          </cell>
        </row>
      </sheetData>
      <sheetData sheetId="10058">
        <row r="2">
          <cell r="B2">
            <v>1</v>
          </cell>
        </row>
      </sheetData>
      <sheetData sheetId="10059">
        <row r="2">
          <cell r="B2">
            <v>1</v>
          </cell>
        </row>
      </sheetData>
      <sheetData sheetId="10060">
        <row r="2">
          <cell r="B2">
            <v>1</v>
          </cell>
        </row>
      </sheetData>
      <sheetData sheetId="10061">
        <row r="2">
          <cell r="B2">
            <v>1</v>
          </cell>
        </row>
      </sheetData>
      <sheetData sheetId="10062">
        <row r="2">
          <cell r="B2">
            <v>1</v>
          </cell>
        </row>
      </sheetData>
      <sheetData sheetId="10063">
        <row r="2">
          <cell r="B2">
            <v>1</v>
          </cell>
        </row>
      </sheetData>
      <sheetData sheetId="10064">
        <row r="2">
          <cell r="B2">
            <v>1</v>
          </cell>
        </row>
      </sheetData>
      <sheetData sheetId="10065">
        <row r="2">
          <cell r="B2">
            <v>1</v>
          </cell>
        </row>
      </sheetData>
      <sheetData sheetId="10066">
        <row r="2">
          <cell r="B2">
            <v>1</v>
          </cell>
        </row>
      </sheetData>
      <sheetData sheetId="10067">
        <row r="2">
          <cell r="B2">
            <v>1</v>
          </cell>
        </row>
      </sheetData>
      <sheetData sheetId="10068">
        <row r="2">
          <cell r="B2">
            <v>1</v>
          </cell>
        </row>
      </sheetData>
      <sheetData sheetId="10069">
        <row r="2">
          <cell r="B2">
            <v>1</v>
          </cell>
        </row>
      </sheetData>
      <sheetData sheetId="10070">
        <row r="2">
          <cell r="B2">
            <v>1</v>
          </cell>
        </row>
      </sheetData>
      <sheetData sheetId="10071">
        <row r="2">
          <cell r="B2">
            <v>1</v>
          </cell>
        </row>
      </sheetData>
      <sheetData sheetId="10072">
        <row r="2">
          <cell r="B2">
            <v>1</v>
          </cell>
        </row>
      </sheetData>
      <sheetData sheetId="10073">
        <row r="2">
          <cell r="B2">
            <v>1</v>
          </cell>
        </row>
      </sheetData>
      <sheetData sheetId="10074">
        <row r="2">
          <cell r="B2">
            <v>1</v>
          </cell>
        </row>
      </sheetData>
      <sheetData sheetId="10075">
        <row r="2">
          <cell r="B2">
            <v>1</v>
          </cell>
        </row>
      </sheetData>
      <sheetData sheetId="10076">
        <row r="2">
          <cell r="B2">
            <v>1</v>
          </cell>
        </row>
      </sheetData>
      <sheetData sheetId="10077">
        <row r="2">
          <cell r="B2">
            <v>1</v>
          </cell>
        </row>
      </sheetData>
      <sheetData sheetId="10078">
        <row r="2">
          <cell r="B2">
            <v>1</v>
          </cell>
        </row>
      </sheetData>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row r="1">
          <cell r="J1">
            <v>1.7453292519943295E-2</v>
          </cell>
        </row>
      </sheetData>
      <sheetData sheetId="10509">
        <row r="1">
          <cell r="J1">
            <v>1.7453292519943295E-2</v>
          </cell>
        </row>
      </sheetData>
      <sheetData sheetId="10510"/>
      <sheetData sheetId="10511">
        <row r="1">
          <cell r="J1">
            <v>1.7453292519943295E-2</v>
          </cell>
        </row>
      </sheetData>
      <sheetData sheetId="10512">
        <row r="1">
          <cell r="J1">
            <v>1.7453292519943295E-2</v>
          </cell>
        </row>
      </sheetData>
      <sheetData sheetId="10513">
        <row r="1">
          <cell r="J1">
            <v>1.7453292519943295E-2</v>
          </cell>
        </row>
      </sheetData>
      <sheetData sheetId="10514">
        <row r="1">
          <cell r="J1">
            <v>1.7453292519943295E-2</v>
          </cell>
        </row>
      </sheetData>
      <sheetData sheetId="10515">
        <row r="1">
          <cell r="J1">
            <v>1.7453292519943295E-2</v>
          </cell>
        </row>
      </sheetData>
      <sheetData sheetId="10516">
        <row r="1">
          <cell r="J1">
            <v>1.7453292519943295E-2</v>
          </cell>
        </row>
      </sheetData>
      <sheetData sheetId="10517">
        <row r="1">
          <cell r="J1">
            <v>1.7453292519943295E-2</v>
          </cell>
        </row>
      </sheetData>
      <sheetData sheetId="10518">
        <row r="1">
          <cell r="J1">
            <v>1.7453292519943295E-2</v>
          </cell>
        </row>
      </sheetData>
      <sheetData sheetId="10519">
        <row r="1">
          <cell r="J1">
            <v>1.7453292519943295E-2</v>
          </cell>
        </row>
      </sheetData>
      <sheetData sheetId="10520">
        <row r="1">
          <cell r="J1">
            <v>1.7453292519943295E-2</v>
          </cell>
        </row>
      </sheetData>
      <sheetData sheetId="10521">
        <row r="1">
          <cell r="J1">
            <v>1.7453292519943295E-2</v>
          </cell>
        </row>
      </sheetData>
      <sheetData sheetId="10522">
        <row r="1">
          <cell r="J1">
            <v>1.7453292519943295E-2</v>
          </cell>
        </row>
      </sheetData>
      <sheetData sheetId="10523">
        <row r="1">
          <cell r="J1">
            <v>1.7453292519943295E-2</v>
          </cell>
        </row>
      </sheetData>
      <sheetData sheetId="10524">
        <row r="1">
          <cell r="J1">
            <v>1.7453292519943295E-2</v>
          </cell>
        </row>
      </sheetData>
      <sheetData sheetId="10525">
        <row r="1">
          <cell r="J1">
            <v>1.7453292519943295E-2</v>
          </cell>
        </row>
      </sheetData>
      <sheetData sheetId="10526">
        <row r="1">
          <cell r="J1">
            <v>1.7453292519943295E-2</v>
          </cell>
        </row>
      </sheetData>
      <sheetData sheetId="10527">
        <row r="1">
          <cell r="J1">
            <v>1.7453292519943295E-2</v>
          </cell>
        </row>
      </sheetData>
      <sheetData sheetId="10528">
        <row r="1">
          <cell r="J1">
            <v>1.7453292519943295E-2</v>
          </cell>
        </row>
      </sheetData>
      <sheetData sheetId="10529">
        <row r="1">
          <cell r="J1">
            <v>1.7453292519943295E-2</v>
          </cell>
        </row>
      </sheetData>
      <sheetData sheetId="10530">
        <row r="1">
          <cell r="J1">
            <v>1.7453292519943295E-2</v>
          </cell>
        </row>
      </sheetData>
      <sheetData sheetId="10531">
        <row r="1">
          <cell r="J1">
            <v>1.7453292519943295E-2</v>
          </cell>
        </row>
      </sheetData>
      <sheetData sheetId="10532">
        <row r="1">
          <cell r="J1">
            <v>1.7453292519943295E-2</v>
          </cell>
        </row>
      </sheetData>
      <sheetData sheetId="10533">
        <row r="1">
          <cell r="J1">
            <v>1.7453292519943295E-2</v>
          </cell>
        </row>
      </sheetData>
      <sheetData sheetId="10534">
        <row r="1">
          <cell r="J1">
            <v>1.7453292519943295E-2</v>
          </cell>
        </row>
      </sheetData>
      <sheetData sheetId="10535">
        <row r="1">
          <cell r="J1">
            <v>1.7453292519943295E-2</v>
          </cell>
        </row>
      </sheetData>
      <sheetData sheetId="10536">
        <row r="1">
          <cell r="J1">
            <v>1.7453292519943295E-2</v>
          </cell>
        </row>
      </sheetData>
      <sheetData sheetId="10537">
        <row r="1">
          <cell r="J1">
            <v>1.7453292519943295E-2</v>
          </cell>
        </row>
      </sheetData>
      <sheetData sheetId="10538">
        <row r="1">
          <cell r="J1">
            <v>1.7453292519943295E-2</v>
          </cell>
        </row>
      </sheetData>
      <sheetData sheetId="10539">
        <row r="1">
          <cell r="J1">
            <v>1.7453292519943295E-2</v>
          </cell>
        </row>
      </sheetData>
      <sheetData sheetId="10540">
        <row r="1">
          <cell r="J1">
            <v>1.7453292519943295E-2</v>
          </cell>
        </row>
      </sheetData>
      <sheetData sheetId="10541">
        <row r="1">
          <cell r="J1">
            <v>1.7453292519943295E-2</v>
          </cell>
        </row>
      </sheetData>
      <sheetData sheetId="10542">
        <row r="1">
          <cell r="J1">
            <v>1.7453292519943295E-2</v>
          </cell>
        </row>
      </sheetData>
      <sheetData sheetId="10543">
        <row r="1">
          <cell r="J1">
            <v>1.7453292519943295E-2</v>
          </cell>
        </row>
      </sheetData>
      <sheetData sheetId="10544">
        <row r="1">
          <cell r="J1">
            <v>1.7453292519943295E-2</v>
          </cell>
        </row>
      </sheetData>
      <sheetData sheetId="10545">
        <row r="1">
          <cell r="J1">
            <v>1.7453292519943295E-2</v>
          </cell>
        </row>
      </sheetData>
      <sheetData sheetId="10546">
        <row r="1">
          <cell r="J1">
            <v>1.7453292519943295E-2</v>
          </cell>
        </row>
      </sheetData>
      <sheetData sheetId="10547">
        <row r="1">
          <cell r="J1">
            <v>1.7453292519943295E-2</v>
          </cell>
        </row>
      </sheetData>
      <sheetData sheetId="10548">
        <row r="1">
          <cell r="J1">
            <v>1.7453292519943295E-2</v>
          </cell>
        </row>
      </sheetData>
      <sheetData sheetId="10549">
        <row r="1">
          <cell r="J1">
            <v>1.7453292519943295E-2</v>
          </cell>
        </row>
      </sheetData>
      <sheetData sheetId="10550">
        <row r="1">
          <cell r="J1">
            <v>1.7453292519943295E-2</v>
          </cell>
        </row>
      </sheetData>
      <sheetData sheetId="10551">
        <row r="1">
          <cell r="J1">
            <v>1.7453292519943295E-2</v>
          </cell>
        </row>
      </sheetData>
      <sheetData sheetId="10552">
        <row r="1">
          <cell r="J1">
            <v>1.7453292519943295E-2</v>
          </cell>
        </row>
      </sheetData>
      <sheetData sheetId="10553">
        <row r="1">
          <cell r="J1">
            <v>1.7453292519943295E-2</v>
          </cell>
        </row>
      </sheetData>
      <sheetData sheetId="10554">
        <row r="1">
          <cell r="J1">
            <v>1.7453292519943295E-2</v>
          </cell>
        </row>
      </sheetData>
      <sheetData sheetId="10555">
        <row r="1">
          <cell r="J1">
            <v>1.7453292519943295E-2</v>
          </cell>
        </row>
      </sheetData>
      <sheetData sheetId="10556">
        <row r="1">
          <cell r="J1">
            <v>1.7453292519943295E-2</v>
          </cell>
        </row>
      </sheetData>
      <sheetData sheetId="10557">
        <row r="1">
          <cell r="J1">
            <v>1.7453292519943295E-2</v>
          </cell>
        </row>
      </sheetData>
      <sheetData sheetId="10558">
        <row r="1">
          <cell r="J1">
            <v>1.7453292519943295E-2</v>
          </cell>
        </row>
      </sheetData>
      <sheetData sheetId="10559">
        <row r="1">
          <cell r="J1">
            <v>1.7453292519943295E-2</v>
          </cell>
        </row>
      </sheetData>
      <sheetData sheetId="10560">
        <row r="1">
          <cell r="J1">
            <v>1.7453292519943295E-2</v>
          </cell>
        </row>
      </sheetData>
      <sheetData sheetId="10561">
        <row r="1">
          <cell r="J1">
            <v>1.7453292519943295E-2</v>
          </cell>
        </row>
      </sheetData>
      <sheetData sheetId="10562">
        <row r="1">
          <cell r="J1">
            <v>1.7453292519943295E-2</v>
          </cell>
        </row>
      </sheetData>
      <sheetData sheetId="10563">
        <row r="1">
          <cell r="J1">
            <v>1.7453292519943295E-2</v>
          </cell>
        </row>
      </sheetData>
      <sheetData sheetId="10564">
        <row r="1">
          <cell r="J1">
            <v>1.7453292519943295E-2</v>
          </cell>
        </row>
      </sheetData>
      <sheetData sheetId="10565">
        <row r="1">
          <cell r="J1">
            <v>1.7453292519943295E-2</v>
          </cell>
        </row>
      </sheetData>
      <sheetData sheetId="10566">
        <row r="1">
          <cell r="J1">
            <v>1.7453292519943295E-2</v>
          </cell>
        </row>
      </sheetData>
      <sheetData sheetId="10567">
        <row r="1">
          <cell r="J1">
            <v>1.7453292519943295E-2</v>
          </cell>
        </row>
      </sheetData>
      <sheetData sheetId="10568">
        <row r="1">
          <cell r="J1">
            <v>1.7453292519943295E-2</v>
          </cell>
        </row>
      </sheetData>
      <sheetData sheetId="10569">
        <row r="1">
          <cell r="J1">
            <v>1.7453292519943295E-2</v>
          </cell>
        </row>
      </sheetData>
      <sheetData sheetId="10570">
        <row r="1">
          <cell r="J1">
            <v>1.7453292519943295E-2</v>
          </cell>
        </row>
      </sheetData>
      <sheetData sheetId="10571">
        <row r="1">
          <cell r="J1">
            <v>1.7453292519943295E-2</v>
          </cell>
        </row>
      </sheetData>
      <sheetData sheetId="10572">
        <row r="1">
          <cell r="J1">
            <v>1.7453292519943295E-2</v>
          </cell>
        </row>
      </sheetData>
      <sheetData sheetId="10573">
        <row r="1">
          <cell r="J1">
            <v>1.7453292519943295E-2</v>
          </cell>
        </row>
      </sheetData>
      <sheetData sheetId="10574">
        <row r="1">
          <cell r="J1">
            <v>1.7453292519943295E-2</v>
          </cell>
        </row>
      </sheetData>
      <sheetData sheetId="10575" refreshError="1"/>
      <sheetData sheetId="10576">
        <row r="1">
          <cell r="J1">
            <v>1.7453292519943295E-2</v>
          </cell>
        </row>
      </sheetData>
      <sheetData sheetId="10577" refreshError="1"/>
      <sheetData sheetId="10578">
        <row r="1">
          <cell r="J1">
            <v>1.7453292519943295E-2</v>
          </cell>
        </row>
      </sheetData>
      <sheetData sheetId="10579" refreshError="1"/>
      <sheetData sheetId="10580" refreshError="1"/>
      <sheetData sheetId="10581">
        <row r="1">
          <cell r="J1">
            <v>1.7453292519943295E-2</v>
          </cell>
        </row>
      </sheetData>
      <sheetData sheetId="10582">
        <row r="1">
          <cell r="J1">
            <v>1.7453292519943295E-2</v>
          </cell>
        </row>
      </sheetData>
      <sheetData sheetId="10583">
        <row r="1">
          <cell r="J1">
            <v>1.7453292519943295E-2</v>
          </cell>
        </row>
      </sheetData>
      <sheetData sheetId="10584" refreshError="1"/>
      <sheetData sheetId="10585" refreshError="1"/>
      <sheetData sheetId="10586" refreshError="1"/>
      <sheetData sheetId="10587">
        <row r="1">
          <cell r="J1">
            <v>1.7453292519943295E-2</v>
          </cell>
        </row>
      </sheetData>
      <sheetData sheetId="10588" refreshError="1"/>
      <sheetData sheetId="10589" refreshError="1"/>
      <sheetData sheetId="10590" refreshError="1"/>
      <sheetData sheetId="10591" refreshError="1"/>
      <sheetData sheetId="10592">
        <row r="1">
          <cell r="J1">
            <v>1.7453292519943295E-2</v>
          </cell>
        </row>
      </sheetData>
      <sheetData sheetId="10593">
        <row r="1">
          <cell r="J1">
            <v>1.7453292519943295E-2</v>
          </cell>
        </row>
      </sheetData>
      <sheetData sheetId="10594">
        <row r="1">
          <cell r="J1">
            <v>1.7453292519943295E-2</v>
          </cell>
        </row>
      </sheetData>
      <sheetData sheetId="10595">
        <row r="1">
          <cell r="J1">
            <v>1.7453292519943295E-2</v>
          </cell>
        </row>
      </sheetData>
      <sheetData sheetId="10596">
        <row r="1">
          <cell r="J1">
            <v>1.7453292519943295E-2</v>
          </cell>
        </row>
      </sheetData>
      <sheetData sheetId="10597">
        <row r="1">
          <cell r="J1">
            <v>1.7453292519943295E-2</v>
          </cell>
        </row>
      </sheetData>
      <sheetData sheetId="10598">
        <row r="1">
          <cell r="J1">
            <v>1.7453292519943295E-2</v>
          </cell>
        </row>
      </sheetData>
      <sheetData sheetId="10599">
        <row r="1">
          <cell r="J1">
            <v>1.7453292519943295E-2</v>
          </cell>
        </row>
      </sheetData>
      <sheetData sheetId="10600">
        <row r="1">
          <cell r="J1">
            <v>1.7453292519943295E-2</v>
          </cell>
        </row>
      </sheetData>
      <sheetData sheetId="10601">
        <row r="1">
          <cell r="J1">
            <v>1.7453292519943295E-2</v>
          </cell>
        </row>
      </sheetData>
      <sheetData sheetId="10602" refreshError="1"/>
      <sheetData sheetId="10603" refreshError="1"/>
      <sheetData sheetId="10604" refreshError="1"/>
      <sheetData sheetId="10605" refreshError="1"/>
      <sheetData sheetId="10606">
        <row r="1">
          <cell r="J1">
            <v>1.7453292519943295E-2</v>
          </cell>
        </row>
      </sheetData>
      <sheetData sheetId="10607">
        <row r="1">
          <cell r="J1">
            <v>1.7453292519943295E-2</v>
          </cell>
        </row>
      </sheetData>
      <sheetData sheetId="10608" refreshError="1"/>
      <sheetData sheetId="10609" refreshError="1"/>
      <sheetData sheetId="10610">
        <row r="1">
          <cell r="J1">
            <v>1.7453292519943295E-2</v>
          </cell>
        </row>
      </sheetData>
      <sheetData sheetId="10611" refreshError="1"/>
      <sheetData sheetId="10612" refreshError="1"/>
      <sheetData sheetId="10613" refreshError="1"/>
      <sheetData sheetId="10614">
        <row r="1">
          <cell r="J1">
            <v>1.7453292519943295E-2</v>
          </cell>
        </row>
      </sheetData>
      <sheetData sheetId="10615">
        <row r="1">
          <cell r="J1">
            <v>1.7453292519943295E-2</v>
          </cell>
        </row>
      </sheetData>
      <sheetData sheetId="10616" refreshError="1"/>
      <sheetData sheetId="10617" refreshError="1"/>
      <sheetData sheetId="10618">
        <row r="1">
          <cell r="J1">
            <v>1.7453292519943295E-2</v>
          </cell>
        </row>
      </sheetData>
      <sheetData sheetId="10619" refreshError="1"/>
      <sheetData sheetId="10620" refreshError="1"/>
      <sheetData sheetId="10621">
        <row r="1">
          <cell r="J1">
            <v>1.7453292519943295E-2</v>
          </cell>
        </row>
      </sheetData>
      <sheetData sheetId="10622" refreshError="1"/>
      <sheetData sheetId="10623" refreshError="1"/>
      <sheetData sheetId="10624" refreshError="1"/>
      <sheetData sheetId="10625" refreshError="1"/>
      <sheetData sheetId="10626" refreshError="1"/>
      <sheetData sheetId="10627">
        <row r="1">
          <cell r="J1">
            <v>1.7453292519943295E-2</v>
          </cell>
        </row>
      </sheetData>
      <sheetData sheetId="10628">
        <row r="1">
          <cell r="J1">
            <v>1.7453292519943295E-2</v>
          </cell>
        </row>
      </sheetData>
      <sheetData sheetId="10629">
        <row r="1">
          <cell r="J1">
            <v>1.7453292519943295E-2</v>
          </cell>
        </row>
      </sheetData>
      <sheetData sheetId="10630" refreshError="1"/>
      <sheetData sheetId="10631">
        <row r="1">
          <cell r="J1">
            <v>1.7453292519943295E-2</v>
          </cell>
        </row>
      </sheetData>
      <sheetData sheetId="10632">
        <row r="1">
          <cell r="J1">
            <v>1.7453292519943295E-2</v>
          </cell>
        </row>
      </sheetData>
      <sheetData sheetId="10633" refreshError="1"/>
      <sheetData sheetId="10634" refreshError="1"/>
      <sheetData sheetId="10635" refreshError="1"/>
      <sheetData sheetId="10636">
        <row r="1">
          <cell r="J1">
            <v>1.7453292519943295E-2</v>
          </cell>
        </row>
      </sheetData>
      <sheetData sheetId="10637" refreshError="1"/>
      <sheetData sheetId="10638">
        <row r="1">
          <cell r="J1">
            <v>1.7453292519943295E-2</v>
          </cell>
        </row>
      </sheetData>
      <sheetData sheetId="10639" refreshError="1"/>
      <sheetData sheetId="10640">
        <row r="1">
          <cell r="J1">
            <v>1.7453292519943295E-2</v>
          </cell>
        </row>
      </sheetData>
      <sheetData sheetId="10641" refreshError="1"/>
      <sheetData sheetId="10642" refreshError="1"/>
      <sheetData sheetId="10643" refreshError="1"/>
      <sheetData sheetId="10644">
        <row r="1">
          <cell r="J1">
            <v>1.7453292519943295E-2</v>
          </cell>
        </row>
      </sheetData>
      <sheetData sheetId="10645" refreshError="1"/>
      <sheetData sheetId="10646">
        <row r="1">
          <cell r="J1">
            <v>1.7453292519943295E-2</v>
          </cell>
        </row>
      </sheetData>
      <sheetData sheetId="10647" refreshError="1"/>
      <sheetData sheetId="10648" refreshError="1"/>
      <sheetData sheetId="10649" refreshError="1"/>
      <sheetData sheetId="10650" refreshError="1"/>
      <sheetData sheetId="10651" refreshError="1"/>
      <sheetData sheetId="10652">
        <row r="1">
          <cell r="J1">
            <v>1.7453292519943295E-2</v>
          </cell>
        </row>
      </sheetData>
      <sheetData sheetId="10653">
        <row r="1">
          <cell r="J1">
            <v>1.7453292519943295E-2</v>
          </cell>
        </row>
      </sheetData>
      <sheetData sheetId="10654" refreshError="1"/>
      <sheetData sheetId="10655">
        <row r="1">
          <cell r="J1">
            <v>1.7453292519943295E-2</v>
          </cell>
        </row>
      </sheetData>
      <sheetData sheetId="10656" refreshError="1"/>
      <sheetData sheetId="10657" refreshError="1"/>
      <sheetData sheetId="10658" refreshError="1"/>
      <sheetData sheetId="10659" refreshError="1"/>
      <sheetData sheetId="10660">
        <row r="1">
          <cell r="J1">
            <v>1.7453292519943295E-2</v>
          </cell>
        </row>
      </sheetData>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ow r="1">
          <cell r="J1">
            <v>1.7453292519943295E-2</v>
          </cell>
        </row>
      </sheetData>
      <sheetData sheetId="10669" refreshError="1"/>
      <sheetData sheetId="10670" refreshError="1"/>
      <sheetData sheetId="10671" refreshError="1"/>
      <sheetData sheetId="10672" refreshError="1"/>
      <sheetData sheetId="10673" refreshError="1"/>
      <sheetData sheetId="10674" refreshError="1"/>
      <sheetData sheetId="10675">
        <row r="1">
          <cell r="J1">
            <v>1.7453292519943295E-2</v>
          </cell>
        </row>
      </sheetData>
      <sheetData sheetId="10676" refreshError="1"/>
      <sheetData sheetId="10677">
        <row r="1">
          <cell r="J1">
            <v>1.7453292519943295E-2</v>
          </cell>
        </row>
      </sheetData>
      <sheetData sheetId="10678" refreshError="1"/>
      <sheetData sheetId="10679">
        <row r="1">
          <cell r="J1">
            <v>1.7453292519943295E-2</v>
          </cell>
        </row>
      </sheetData>
      <sheetData sheetId="10680" refreshError="1"/>
      <sheetData sheetId="10681" refreshError="1"/>
      <sheetData sheetId="10682" refreshError="1"/>
      <sheetData sheetId="10683">
        <row r="1">
          <cell r="J1">
            <v>1.7453292519943295E-2</v>
          </cell>
        </row>
      </sheetData>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ow r="1">
          <cell r="J1">
            <v>1.7453292519943295E-2</v>
          </cell>
        </row>
      </sheetData>
      <sheetData sheetId="10693" refreshError="1"/>
      <sheetData sheetId="10694" refreshError="1"/>
      <sheetData sheetId="10695" refreshError="1"/>
      <sheetData sheetId="10696" refreshError="1"/>
      <sheetData sheetId="10697" refreshError="1"/>
      <sheetData sheetId="10698">
        <row r="1">
          <cell r="J1">
            <v>1.7453292519943295E-2</v>
          </cell>
        </row>
      </sheetData>
      <sheetData sheetId="10699">
        <row r="1">
          <cell r="J1">
            <v>1.7453292519943295E-2</v>
          </cell>
        </row>
      </sheetData>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ow r="1">
          <cell r="J1">
            <v>1.7453292519943295E-2</v>
          </cell>
        </row>
      </sheetData>
      <sheetData sheetId="10708">
        <row r="1">
          <cell r="J1">
            <v>1.7453292519943295E-2</v>
          </cell>
        </row>
      </sheetData>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ow r="1">
          <cell r="J1">
            <v>1.7453292519943295E-2</v>
          </cell>
        </row>
      </sheetData>
      <sheetData sheetId="10726" refreshError="1"/>
      <sheetData sheetId="10727" refreshError="1"/>
      <sheetData sheetId="10728" refreshError="1"/>
      <sheetData sheetId="10729" refreshError="1"/>
      <sheetData sheetId="10730" refreshError="1"/>
      <sheetData sheetId="10731" refreshError="1"/>
      <sheetData sheetId="10732"/>
      <sheetData sheetId="10733"/>
      <sheetData sheetId="10734"/>
      <sheetData sheetId="10735"/>
      <sheetData sheetId="10736" refreshError="1"/>
      <sheetData sheetId="10737">
        <row r="1">
          <cell r="J1">
            <v>1.7453292519943295E-2</v>
          </cell>
        </row>
      </sheetData>
      <sheetData sheetId="10738" refreshError="1"/>
      <sheetData sheetId="10739" refreshError="1"/>
      <sheetData sheetId="10740">
        <row r="1">
          <cell r="J1">
            <v>1.7453292519943295E-2</v>
          </cell>
        </row>
      </sheetData>
      <sheetData sheetId="10741">
        <row r="1">
          <cell r="J1">
            <v>1.7453292519943295E-2</v>
          </cell>
        </row>
      </sheetData>
      <sheetData sheetId="10742" refreshError="1"/>
      <sheetData sheetId="10743" refreshError="1"/>
      <sheetData sheetId="10744" refreshError="1"/>
      <sheetData sheetId="10745" refreshError="1"/>
      <sheetData sheetId="10746" refreshError="1"/>
      <sheetData sheetId="10747">
        <row r="1">
          <cell r="J1">
            <v>1.7453292519943295E-2</v>
          </cell>
        </row>
      </sheetData>
      <sheetData sheetId="10748">
        <row r="1">
          <cell r="J1">
            <v>1.7453292519943295E-2</v>
          </cell>
        </row>
      </sheetData>
      <sheetData sheetId="10749" refreshError="1"/>
      <sheetData sheetId="10750" refreshError="1"/>
      <sheetData sheetId="10751" refreshError="1"/>
      <sheetData sheetId="10752" refreshError="1"/>
      <sheetData sheetId="10753" refreshError="1"/>
      <sheetData sheetId="10754">
        <row r="1">
          <cell r="J1">
            <v>1.7453292519943295E-2</v>
          </cell>
        </row>
      </sheetData>
      <sheetData sheetId="10755" refreshError="1"/>
      <sheetData sheetId="10756" refreshError="1"/>
      <sheetData sheetId="10757">
        <row r="1">
          <cell r="J1">
            <v>1.7453292519943295E-2</v>
          </cell>
        </row>
      </sheetData>
      <sheetData sheetId="10758">
        <row r="1">
          <cell r="J1">
            <v>1.7453292519943295E-2</v>
          </cell>
        </row>
      </sheetData>
      <sheetData sheetId="10759" refreshError="1"/>
      <sheetData sheetId="10760" refreshError="1"/>
      <sheetData sheetId="10761" refreshError="1"/>
      <sheetData sheetId="10762" refreshError="1"/>
      <sheetData sheetId="10763" refreshError="1"/>
      <sheetData sheetId="10764" refreshError="1"/>
      <sheetData sheetId="10765">
        <row r="1">
          <cell r="J1">
            <v>1.7453292519943295E-2</v>
          </cell>
        </row>
      </sheetData>
      <sheetData sheetId="10766">
        <row r="1">
          <cell r="J1">
            <v>1.7453292519943295E-2</v>
          </cell>
        </row>
      </sheetData>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ow r="1">
          <cell r="J1">
            <v>1.7453292519943295E-2</v>
          </cell>
        </row>
      </sheetData>
      <sheetData sheetId="10775" refreshError="1"/>
      <sheetData sheetId="10776" refreshError="1"/>
      <sheetData sheetId="10777" refreshError="1"/>
      <sheetData sheetId="10778" refreshError="1"/>
      <sheetData sheetId="10779" refreshError="1"/>
      <sheetData sheetId="10780" refreshError="1"/>
      <sheetData sheetId="10781">
        <row r="1">
          <cell r="J1">
            <v>1.7453292519943295E-2</v>
          </cell>
        </row>
      </sheetData>
      <sheetData sheetId="10782">
        <row r="1">
          <cell r="J1">
            <v>1.7453292519943295E-2</v>
          </cell>
        </row>
      </sheetData>
      <sheetData sheetId="10783">
        <row r="1">
          <cell r="J1">
            <v>1.7453292519943295E-2</v>
          </cell>
        </row>
      </sheetData>
      <sheetData sheetId="10784" refreshError="1"/>
      <sheetData sheetId="10785" refreshError="1"/>
      <sheetData sheetId="10786">
        <row r="1">
          <cell r="J1">
            <v>1.7453292519943295E-2</v>
          </cell>
        </row>
      </sheetData>
      <sheetData sheetId="10787">
        <row r="1">
          <cell r="J1">
            <v>1.7453292519943295E-2</v>
          </cell>
        </row>
      </sheetData>
      <sheetData sheetId="10788" refreshError="1"/>
      <sheetData sheetId="10789" refreshError="1"/>
      <sheetData sheetId="10790" refreshError="1"/>
      <sheetData sheetId="10791" refreshError="1"/>
      <sheetData sheetId="10792" refreshError="1"/>
      <sheetData sheetId="10793">
        <row r="1">
          <cell r="J1">
            <v>1.7453292519943295E-2</v>
          </cell>
        </row>
      </sheetData>
      <sheetData sheetId="10794">
        <row r="1">
          <cell r="J1">
            <v>1.7453292519943295E-2</v>
          </cell>
        </row>
      </sheetData>
      <sheetData sheetId="10795" refreshError="1"/>
      <sheetData sheetId="10796" refreshError="1"/>
      <sheetData sheetId="10797" refreshError="1"/>
      <sheetData sheetId="10798" refreshError="1"/>
      <sheetData sheetId="10799">
        <row r="1">
          <cell r="J1">
            <v>1.7453292519943295E-2</v>
          </cell>
        </row>
      </sheetData>
      <sheetData sheetId="10800">
        <row r="1">
          <cell r="J1">
            <v>1.7453292519943295E-2</v>
          </cell>
        </row>
      </sheetData>
      <sheetData sheetId="10801" refreshError="1"/>
      <sheetData sheetId="10802" refreshError="1"/>
      <sheetData sheetId="10803">
        <row r="1">
          <cell r="J1">
            <v>1.7453292519943295E-2</v>
          </cell>
        </row>
      </sheetData>
      <sheetData sheetId="10804" refreshError="1"/>
      <sheetData sheetId="10805" refreshError="1"/>
      <sheetData sheetId="10806">
        <row r="1">
          <cell r="J1">
            <v>1.7453292519943295E-2</v>
          </cell>
        </row>
      </sheetData>
      <sheetData sheetId="10807">
        <row r="1">
          <cell r="J1">
            <v>1.7453292519943295E-2</v>
          </cell>
        </row>
      </sheetData>
      <sheetData sheetId="10808" refreshError="1"/>
      <sheetData sheetId="10809" refreshError="1"/>
      <sheetData sheetId="10810" refreshError="1"/>
      <sheetData sheetId="10811" refreshError="1"/>
      <sheetData sheetId="10812">
        <row r="1">
          <cell r="J1">
            <v>1.7453292519943295E-2</v>
          </cell>
        </row>
      </sheetData>
      <sheetData sheetId="10813">
        <row r="1">
          <cell r="J1">
            <v>1.7453292519943295E-2</v>
          </cell>
        </row>
      </sheetData>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ow r="1">
          <cell r="J1">
            <v>1.7453292519943295E-2</v>
          </cell>
        </row>
      </sheetData>
      <sheetData sheetId="10823"/>
      <sheetData sheetId="10824" refreshError="1"/>
      <sheetData sheetId="10825" refreshError="1"/>
      <sheetData sheetId="10826" refreshError="1"/>
      <sheetData sheetId="10827" refreshError="1"/>
      <sheetData sheetId="10828" refreshError="1"/>
      <sheetData sheetId="10829"/>
      <sheetData sheetId="10830"/>
      <sheetData sheetId="10831" refreshError="1"/>
      <sheetData sheetId="10832"/>
      <sheetData sheetId="10833">
        <row r="1">
          <cell r="J1">
            <v>1.7453292519943295E-2</v>
          </cell>
        </row>
      </sheetData>
      <sheetData sheetId="10834" refreshError="1"/>
      <sheetData sheetId="10835" refreshError="1"/>
      <sheetData sheetId="10836">
        <row r="1">
          <cell r="J1">
            <v>1.7453292519943295E-2</v>
          </cell>
        </row>
      </sheetData>
      <sheetData sheetId="10837">
        <row r="1">
          <cell r="J1">
            <v>1.7453292519943295E-2</v>
          </cell>
        </row>
      </sheetData>
      <sheetData sheetId="10838" refreshError="1"/>
      <sheetData sheetId="10839" refreshError="1"/>
      <sheetData sheetId="10840" refreshError="1"/>
      <sheetData sheetId="10841" refreshError="1"/>
      <sheetData sheetId="10842" refreshError="1"/>
      <sheetData sheetId="10843">
        <row r="1">
          <cell r="J1">
            <v>1.7453292519943295E-2</v>
          </cell>
        </row>
      </sheetData>
      <sheetData sheetId="10844">
        <row r="1">
          <cell r="J1">
            <v>1.7453292519943295E-2</v>
          </cell>
        </row>
      </sheetData>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ow r="1">
          <cell r="J1">
            <v>1.7453292519943295E-2</v>
          </cell>
        </row>
      </sheetData>
      <sheetData sheetId="10853" refreshError="1"/>
      <sheetData sheetId="10854" refreshError="1"/>
      <sheetData sheetId="10855" refreshError="1"/>
      <sheetData sheetId="10856" refreshError="1"/>
      <sheetData sheetId="10857" refreshError="1"/>
      <sheetData sheetId="10858" refreshError="1"/>
      <sheetData sheetId="10859">
        <row r="1">
          <cell r="J1">
            <v>1.7453292519943295E-2</v>
          </cell>
        </row>
      </sheetData>
      <sheetData sheetId="10860">
        <row r="1">
          <cell r="J1">
            <v>1.7453292519943295E-2</v>
          </cell>
        </row>
      </sheetData>
      <sheetData sheetId="10861" refreshError="1"/>
      <sheetData sheetId="10862" refreshError="1"/>
      <sheetData sheetId="10863">
        <row r="1">
          <cell r="J1">
            <v>1.7453292519943295E-2</v>
          </cell>
        </row>
      </sheetData>
      <sheetData sheetId="10864" refreshError="1"/>
      <sheetData sheetId="10865" refreshError="1"/>
      <sheetData sheetId="10866" refreshError="1"/>
      <sheetData sheetId="10867">
        <row r="1">
          <cell r="J1">
            <v>1.7453292519943295E-2</v>
          </cell>
        </row>
      </sheetData>
      <sheetData sheetId="10868" refreshError="1"/>
      <sheetData sheetId="10869" refreshError="1"/>
      <sheetData sheetId="10870">
        <row r="1">
          <cell r="J1">
            <v>1.7453292519943295E-2</v>
          </cell>
        </row>
      </sheetData>
      <sheetData sheetId="10871" refreshError="1"/>
      <sheetData sheetId="10872" refreshError="1"/>
      <sheetData sheetId="10873">
        <row r="1">
          <cell r="J1">
            <v>1.7453292519943295E-2</v>
          </cell>
        </row>
      </sheetData>
      <sheetData sheetId="10874" refreshError="1"/>
      <sheetData sheetId="10875">
        <row r="1">
          <cell r="J1">
            <v>1.7453292519943295E-2</v>
          </cell>
        </row>
      </sheetData>
      <sheetData sheetId="10876" refreshError="1"/>
      <sheetData sheetId="10877" refreshError="1"/>
      <sheetData sheetId="10878" refreshError="1"/>
      <sheetData sheetId="10879" refreshError="1"/>
      <sheetData sheetId="10880">
        <row r="1">
          <cell r="J1">
            <v>1.7453292519943295E-2</v>
          </cell>
        </row>
      </sheetData>
      <sheetData sheetId="10881" refreshError="1"/>
      <sheetData sheetId="10882" refreshError="1"/>
      <sheetData sheetId="10883" refreshError="1"/>
      <sheetData sheetId="10884" refreshError="1"/>
      <sheetData sheetId="10885" refreshError="1"/>
      <sheetData sheetId="10886">
        <row r="1">
          <cell r="J1">
            <v>1.7453292519943295E-2</v>
          </cell>
        </row>
      </sheetData>
      <sheetData sheetId="10887" refreshError="1"/>
      <sheetData sheetId="10888" refreshError="1"/>
      <sheetData sheetId="10889">
        <row r="1">
          <cell r="J1">
            <v>1.7453292519943295E-2</v>
          </cell>
        </row>
      </sheetData>
      <sheetData sheetId="10890" refreshError="1"/>
      <sheetData sheetId="10891">
        <row r="1">
          <cell r="J1">
            <v>1.7453292519943295E-2</v>
          </cell>
        </row>
      </sheetData>
      <sheetData sheetId="10892" refreshError="1"/>
      <sheetData sheetId="10893" refreshError="1"/>
      <sheetData sheetId="10894" refreshError="1"/>
      <sheetData sheetId="10895" refreshError="1"/>
      <sheetData sheetId="10896">
        <row r="1">
          <cell r="J1">
            <v>1.7453292519943295E-2</v>
          </cell>
        </row>
      </sheetData>
      <sheetData sheetId="10897" refreshError="1"/>
      <sheetData sheetId="10898">
        <row r="1">
          <cell r="J1">
            <v>1.7453292519943295E-2</v>
          </cell>
        </row>
      </sheetData>
      <sheetData sheetId="10899" refreshError="1"/>
      <sheetData sheetId="10900" refreshError="1"/>
      <sheetData sheetId="10901" refreshError="1"/>
      <sheetData sheetId="10902" refreshError="1"/>
      <sheetData sheetId="10903" refreshError="1"/>
      <sheetData sheetId="10904">
        <row r="1">
          <cell r="J1">
            <v>1.7453292519943295E-2</v>
          </cell>
        </row>
      </sheetData>
      <sheetData sheetId="10905">
        <row r="1">
          <cell r="J1">
            <v>1.7453292519943295E-2</v>
          </cell>
        </row>
      </sheetData>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ow r="1">
          <cell r="J1">
            <v>1.7453292519943295E-2</v>
          </cell>
        </row>
      </sheetData>
      <sheetData sheetId="10914">
        <row r="1">
          <cell r="J1">
            <v>1.7453292519943295E-2</v>
          </cell>
        </row>
      </sheetData>
      <sheetData sheetId="10915" refreshError="1"/>
      <sheetData sheetId="10916" refreshError="1"/>
      <sheetData sheetId="10917" refreshError="1"/>
      <sheetData sheetId="10918" refreshError="1"/>
      <sheetData sheetId="10919">
        <row r="1">
          <cell r="J1">
            <v>1.7453292519943295E-2</v>
          </cell>
        </row>
      </sheetData>
      <sheetData sheetId="10920" refreshError="1"/>
      <sheetData sheetId="10921" refreshError="1"/>
      <sheetData sheetId="10922" refreshError="1"/>
      <sheetData sheetId="10923">
        <row r="1">
          <cell r="J1">
            <v>1.7453292519943295E-2</v>
          </cell>
        </row>
      </sheetData>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ow r="1">
          <cell r="J1">
            <v>1.7453292519943295E-2</v>
          </cell>
        </row>
      </sheetData>
      <sheetData sheetId="10932">
        <row r="1">
          <cell r="J1">
            <v>1.7453292519943295E-2</v>
          </cell>
        </row>
      </sheetData>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ow r="1">
          <cell r="J1">
            <v>1.7453292519943295E-2</v>
          </cell>
        </row>
      </sheetData>
      <sheetData sheetId="10941" refreshError="1"/>
      <sheetData sheetId="10942" refreshError="1"/>
      <sheetData sheetId="10943" refreshError="1"/>
      <sheetData sheetId="10944" refreshError="1"/>
      <sheetData sheetId="10945" refreshError="1"/>
      <sheetData sheetId="10946">
        <row r="1">
          <cell r="J1">
            <v>1.7453292519943295E-2</v>
          </cell>
        </row>
      </sheetData>
      <sheetData sheetId="10947">
        <row r="1">
          <cell r="J1">
            <v>1.7453292519943295E-2</v>
          </cell>
        </row>
      </sheetData>
      <sheetData sheetId="10948">
        <row r="1">
          <cell r="J1">
            <v>1.7453292519943295E-2</v>
          </cell>
        </row>
      </sheetData>
      <sheetData sheetId="10949" refreshError="1"/>
      <sheetData sheetId="10950" refreshError="1"/>
      <sheetData sheetId="10951" refreshError="1"/>
      <sheetData sheetId="10952">
        <row r="1">
          <cell r="J1">
            <v>1.7453292519943295E-2</v>
          </cell>
        </row>
      </sheetData>
      <sheetData sheetId="10953" refreshError="1"/>
      <sheetData sheetId="10954" refreshError="1"/>
      <sheetData sheetId="10955" refreshError="1"/>
      <sheetData sheetId="10956" refreshError="1"/>
      <sheetData sheetId="10957" refreshError="1"/>
      <sheetData sheetId="10958" refreshError="1"/>
      <sheetData sheetId="10959">
        <row r="1">
          <cell r="J1">
            <v>1.7453292519943295E-2</v>
          </cell>
        </row>
      </sheetData>
      <sheetData sheetId="10960">
        <row r="1">
          <cell r="J1">
            <v>1.7453292519943295E-2</v>
          </cell>
        </row>
      </sheetData>
      <sheetData sheetId="10961" refreshError="1"/>
      <sheetData sheetId="10962" refreshError="1"/>
      <sheetData sheetId="10963" refreshError="1"/>
      <sheetData sheetId="10964" refreshError="1"/>
      <sheetData sheetId="10965" refreshError="1"/>
      <sheetData sheetId="10966" refreshError="1"/>
      <sheetData sheetId="10967">
        <row r="1">
          <cell r="J1">
            <v>1.7453292519943295E-2</v>
          </cell>
        </row>
      </sheetData>
      <sheetData sheetId="10968" refreshError="1"/>
      <sheetData sheetId="10969" refreshError="1"/>
      <sheetData sheetId="10970" refreshError="1"/>
      <sheetData sheetId="10971" refreshError="1"/>
      <sheetData sheetId="10972" refreshError="1"/>
      <sheetData sheetId="10973" refreshError="1"/>
      <sheetData sheetId="10974">
        <row r="1">
          <cell r="J1">
            <v>1.7453292519943295E-2</v>
          </cell>
        </row>
      </sheetData>
      <sheetData sheetId="10975" refreshError="1"/>
      <sheetData sheetId="10976" refreshError="1"/>
      <sheetData sheetId="10977">
        <row r="1">
          <cell r="J1">
            <v>1.7453292519943295E-2</v>
          </cell>
        </row>
      </sheetData>
      <sheetData sheetId="10978" refreshError="1"/>
      <sheetData sheetId="10979" refreshError="1"/>
      <sheetData sheetId="10980" refreshError="1"/>
      <sheetData sheetId="10981">
        <row r="1">
          <cell r="J1">
            <v>1.7453292519943295E-2</v>
          </cell>
        </row>
      </sheetData>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ow r="1">
          <cell r="J1">
            <v>1.7453292519943295E-2</v>
          </cell>
        </row>
      </sheetData>
      <sheetData sheetId="10993" refreshError="1"/>
      <sheetData sheetId="10994" refreshError="1"/>
      <sheetData sheetId="10995" refreshError="1"/>
      <sheetData sheetId="10996">
        <row r="1">
          <cell r="J1">
            <v>1.7453292519943295E-2</v>
          </cell>
        </row>
      </sheetData>
      <sheetData sheetId="10997" refreshError="1"/>
      <sheetData sheetId="10998" refreshError="1"/>
      <sheetData sheetId="10999">
        <row r="1">
          <cell r="J1">
            <v>1.7453292519943295E-2</v>
          </cell>
        </row>
      </sheetData>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ow r="1">
          <cell r="J1">
            <v>1.7453292519943295E-2</v>
          </cell>
        </row>
      </sheetData>
      <sheetData sheetId="11018">
        <row r="1">
          <cell r="J1">
            <v>1.7453292519943295E-2</v>
          </cell>
        </row>
      </sheetData>
      <sheetData sheetId="11019" refreshError="1"/>
      <sheetData sheetId="11020" refreshError="1"/>
      <sheetData sheetId="11021">
        <row r="1">
          <cell r="J1">
            <v>1.7453292519943295E-2</v>
          </cell>
        </row>
      </sheetData>
      <sheetData sheetId="11022">
        <row r="1">
          <cell r="J1">
            <v>1.7453292519943295E-2</v>
          </cell>
        </row>
      </sheetData>
      <sheetData sheetId="11023" refreshError="1"/>
      <sheetData sheetId="11024" refreshError="1"/>
      <sheetData sheetId="11025" refreshError="1"/>
      <sheetData sheetId="11026" refreshError="1"/>
      <sheetData sheetId="11027" refreshError="1"/>
      <sheetData sheetId="11028">
        <row r="1">
          <cell r="J1">
            <v>1.7453292519943295E-2</v>
          </cell>
        </row>
      </sheetData>
      <sheetData sheetId="11029">
        <row r="1">
          <cell r="J1">
            <v>1.7453292519943295E-2</v>
          </cell>
        </row>
      </sheetData>
      <sheetData sheetId="11030" refreshError="1"/>
      <sheetData sheetId="11031" refreshError="1"/>
      <sheetData sheetId="11032" refreshError="1"/>
      <sheetData sheetId="11033" refreshError="1"/>
      <sheetData sheetId="11034" refreshError="1"/>
      <sheetData sheetId="11035">
        <row r="1">
          <cell r="J1">
            <v>1.7453292519943295E-2</v>
          </cell>
        </row>
      </sheetData>
      <sheetData sheetId="11036" refreshError="1"/>
      <sheetData sheetId="11037" refreshError="1"/>
      <sheetData sheetId="11038">
        <row r="1">
          <cell r="J1">
            <v>1.7453292519943295E-2</v>
          </cell>
        </row>
      </sheetData>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ow r="1">
          <cell r="J1">
            <v>1.7453292519943295E-2</v>
          </cell>
        </row>
      </sheetData>
      <sheetData sheetId="11048" refreshError="1"/>
      <sheetData sheetId="11049" refreshError="1"/>
      <sheetData sheetId="11050" refreshError="1"/>
      <sheetData sheetId="11051">
        <row r="1">
          <cell r="J1">
            <v>1.7453292519943295E-2</v>
          </cell>
        </row>
      </sheetData>
      <sheetData sheetId="11052">
        <row r="1">
          <cell r="J1">
            <v>1.7453292519943295E-2</v>
          </cell>
        </row>
      </sheetData>
      <sheetData sheetId="11053" refreshError="1"/>
      <sheetData sheetId="11054">
        <row r="1">
          <cell r="J1">
            <v>1.7453292519943295E-2</v>
          </cell>
        </row>
      </sheetData>
      <sheetData sheetId="11055">
        <row r="1">
          <cell r="J1">
            <v>1.7453292519943295E-2</v>
          </cell>
        </row>
      </sheetData>
      <sheetData sheetId="11056">
        <row r="1">
          <cell r="J1">
            <v>1.7453292519943295E-2</v>
          </cell>
        </row>
      </sheetData>
      <sheetData sheetId="11057" refreshError="1"/>
      <sheetData sheetId="11058" refreshError="1"/>
      <sheetData sheetId="11059">
        <row r="1">
          <cell r="J1">
            <v>1.7453292519943295E-2</v>
          </cell>
        </row>
      </sheetData>
      <sheetData sheetId="11060">
        <row r="1">
          <cell r="J1">
            <v>1.7453292519943295E-2</v>
          </cell>
        </row>
      </sheetData>
      <sheetData sheetId="11061" refreshError="1"/>
      <sheetData sheetId="11062" refreshError="1"/>
      <sheetData sheetId="11063" refreshError="1"/>
      <sheetData sheetId="11064">
        <row r="1">
          <cell r="J1">
            <v>1.7453292519943295E-2</v>
          </cell>
        </row>
      </sheetData>
      <sheetData sheetId="11065">
        <row r="1">
          <cell r="J1">
            <v>1.7453292519943295E-2</v>
          </cell>
        </row>
      </sheetData>
      <sheetData sheetId="11066" refreshError="1"/>
      <sheetData sheetId="11067" refreshError="1"/>
      <sheetData sheetId="11068">
        <row r="1">
          <cell r="J1">
            <v>1.7453292519943295E-2</v>
          </cell>
        </row>
      </sheetData>
      <sheetData sheetId="11069" refreshError="1"/>
      <sheetData sheetId="11070" refreshError="1"/>
      <sheetData sheetId="11071" refreshError="1"/>
      <sheetData sheetId="11072" refreshError="1"/>
      <sheetData sheetId="11073" refreshError="1"/>
      <sheetData sheetId="11074">
        <row r="1">
          <cell r="J1">
            <v>1.7453292519943295E-2</v>
          </cell>
        </row>
      </sheetData>
      <sheetData sheetId="11075" refreshError="1"/>
      <sheetData sheetId="11076" refreshError="1"/>
      <sheetData sheetId="11077">
        <row r="1">
          <cell r="J1">
            <v>1.7453292519943295E-2</v>
          </cell>
        </row>
      </sheetData>
      <sheetData sheetId="11078" refreshError="1"/>
      <sheetData sheetId="11079" refreshError="1"/>
      <sheetData sheetId="11080" refreshError="1"/>
      <sheetData sheetId="11081" refreshError="1"/>
      <sheetData sheetId="11082" refreshError="1"/>
      <sheetData sheetId="11083">
        <row r="1">
          <cell r="J1">
            <v>1.7453292519943295E-2</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ow r="1">
          <cell r="J1">
            <v>1.7453292519943295E-2</v>
          </cell>
        </row>
      </sheetData>
      <sheetData sheetId="11098" refreshError="1"/>
      <sheetData sheetId="11099" refreshError="1"/>
      <sheetData sheetId="11100" refreshError="1"/>
      <sheetData sheetId="11101" refreshError="1"/>
      <sheetData sheetId="11102" refreshError="1"/>
      <sheetData sheetId="11103">
        <row r="1">
          <cell r="J1">
            <v>1.7453292519943295E-2</v>
          </cell>
        </row>
      </sheetData>
      <sheetData sheetId="11104" refreshError="1"/>
      <sheetData sheetId="11105" refreshError="1"/>
      <sheetData sheetId="11106" refreshError="1"/>
      <sheetData sheetId="11107" refreshError="1"/>
      <sheetData sheetId="11108" refreshError="1"/>
      <sheetData sheetId="11109">
        <row r="1">
          <cell r="J1">
            <v>1.7453292519943295E-2</v>
          </cell>
        </row>
      </sheetData>
      <sheetData sheetId="11110">
        <row r="1">
          <cell r="J1">
            <v>1.7453292519943295E-2</v>
          </cell>
        </row>
      </sheetData>
      <sheetData sheetId="11111" refreshError="1"/>
      <sheetData sheetId="11112" refreshError="1"/>
      <sheetData sheetId="11113" refreshError="1"/>
      <sheetData sheetId="11114" refreshError="1"/>
      <sheetData sheetId="11115" refreshError="1"/>
      <sheetData sheetId="11116">
        <row r="1">
          <cell r="J1">
            <v>1.7453292519943295E-2</v>
          </cell>
        </row>
      </sheetData>
      <sheetData sheetId="11117" refreshError="1"/>
      <sheetData sheetId="11118" refreshError="1"/>
      <sheetData sheetId="11119" refreshError="1"/>
      <sheetData sheetId="11120" refreshError="1"/>
      <sheetData sheetId="11121" refreshError="1"/>
      <sheetData sheetId="11122">
        <row r="1">
          <cell r="J1">
            <v>1.7453292519943295E-2</v>
          </cell>
        </row>
      </sheetData>
      <sheetData sheetId="11123">
        <row r="1">
          <cell r="J1">
            <v>1.7453292519943295E-2</v>
          </cell>
        </row>
      </sheetData>
      <sheetData sheetId="11124" refreshError="1"/>
      <sheetData sheetId="11125" refreshError="1"/>
      <sheetData sheetId="11126" refreshError="1"/>
      <sheetData sheetId="11127" refreshError="1"/>
      <sheetData sheetId="11128" refreshError="1"/>
      <sheetData sheetId="11129" refreshError="1"/>
      <sheetData sheetId="11130">
        <row r="1">
          <cell r="J1">
            <v>1.7453292519943295E-2</v>
          </cell>
        </row>
      </sheetData>
      <sheetData sheetId="11131" refreshError="1"/>
      <sheetData sheetId="11132" refreshError="1"/>
      <sheetData sheetId="11133" refreshError="1"/>
      <sheetData sheetId="11134" refreshError="1"/>
      <sheetData sheetId="11135" refreshError="1"/>
      <sheetData sheetId="11136" refreshError="1"/>
      <sheetData sheetId="11137">
        <row r="1">
          <cell r="J1">
            <v>1.7453292519943295E-2</v>
          </cell>
        </row>
      </sheetData>
      <sheetData sheetId="11138" refreshError="1"/>
      <sheetData sheetId="11139" refreshError="1"/>
      <sheetData sheetId="11140">
        <row r="1">
          <cell r="J1">
            <v>1.7453292519943295E-2</v>
          </cell>
        </row>
      </sheetData>
      <sheetData sheetId="11141" refreshError="1"/>
      <sheetData sheetId="11142" refreshError="1"/>
      <sheetData sheetId="11143" refreshError="1"/>
      <sheetData sheetId="11144" refreshError="1"/>
      <sheetData sheetId="11145" refreshError="1"/>
      <sheetData sheetId="11146">
        <row r="1">
          <cell r="J1">
            <v>1.7453292519943295E-2</v>
          </cell>
        </row>
      </sheetData>
      <sheetData sheetId="11147" refreshError="1"/>
      <sheetData sheetId="11148" refreshError="1"/>
      <sheetData sheetId="11149" refreshError="1"/>
      <sheetData sheetId="11150">
        <row r="1">
          <cell r="J1">
            <v>1.7453292519943295E-2</v>
          </cell>
        </row>
      </sheetData>
      <sheetData sheetId="11151" refreshError="1"/>
      <sheetData sheetId="11152" refreshError="1"/>
      <sheetData sheetId="11153" refreshError="1"/>
      <sheetData sheetId="11154">
        <row r="1">
          <cell r="J1">
            <v>1.7453292519943295E-2</v>
          </cell>
        </row>
      </sheetData>
      <sheetData sheetId="11155">
        <row r="1">
          <cell r="J1">
            <v>1.7453292519943295E-2</v>
          </cell>
        </row>
      </sheetData>
      <sheetData sheetId="11156" refreshError="1"/>
      <sheetData sheetId="11157" refreshError="1"/>
      <sheetData sheetId="11158" refreshError="1"/>
      <sheetData sheetId="11159" refreshError="1"/>
      <sheetData sheetId="11160" refreshError="1"/>
      <sheetData sheetId="11161">
        <row r="1">
          <cell r="J1">
            <v>1.7453292519943295E-2</v>
          </cell>
        </row>
      </sheetData>
      <sheetData sheetId="11162" refreshError="1"/>
      <sheetData sheetId="11163" refreshError="1"/>
      <sheetData sheetId="11164">
        <row r="1">
          <cell r="J1">
            <v>1.7453292519943295E-2</v>
          </cell>
        </row>
      </sheetData>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sheetData sheetId="11200"/>
      <sheetData sheetId="11201" refreshError="1"/>
      <sheetData sheetId="11202" refreshError="1"/>
      <sheetData sheetId="11203" refreshError="1"/>
      <sheetData sheetId="11204" refreshError="1"/>
      <sheetData sheetId="11205"/>
      <sheetData sheetId="11206"/>
      <sheetData sheetId="11207" refreshError="1"/>
      <sheetData sheetId="11208" refreshError="1"/>
      <sheetData sheetId="11209" refreshError="1"/>
      <sheetData sheetId="11210" refreshError="1"/>
      <sheetData sheetId="11211"/>
      <sheetData sheetId="11212"/>
      <sheetData sheetId="11213" refreshError="1"/>
      <sheetData sheetId="11214" refreshError="1"/>
      <sheetData sheetId="11215" refreshError="1"/>
      <sheetData sheetId="11216" refreshError="1"/>
      <sheetData sheetId="11217"/>
      <sheetData sheetId="11218"/>
      <sheetData sheetId="11219" refreshError="1"/>
      <sheetData sheetId="11220" refreshError="1"/>
      <sheetData sheetId="11221" refreshError="1"/>
      <sheetData sheetId="11222" refreshError="1"/>
      <sheetData sheetId="1122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NING"/>
      <sheetName val="ACHIEVED"/>
      <sheetName val="plan-achieved"/>
      <sheetName val="Sheet1"/>
      <sheetName val="INPUT SHEET"/>
      <sheetName val="RES-PLANNING"/>
      <sheetName val="SUMMARY"/>
      <sheetName val="Module1"/>
      <sheetName val="Macro1"/>
      <sheetName val="BLK2"/>
      <sheetName val="BLK3"/>
      <sheetName val="UG"/>
      <sheetName val="E &amp; R"/>
      <sheetName val="radar"/>
      <sheetName val="Module2"/>
      <sheetName val="0000000"/>
      <sheetName val="1000000"/>
      <sheetName val="Backup PRW - VIIA"/>
      <sheetName val="factor "/>
    </sheetNames>
    <sheetDataSet>
      <sheetData sheetId="0"/>
      <sheetData sheetId="1"/>
      <sheetData sheetId="2"/>
      <sheetData sheetId="3"/>
      <sheetData sheetId="4" refreshError="1">
        <row r="437">
          <cell r="B437" t="str">
            <v>LOCAL STAFF</v>
          </cell>
        </row>
        <row r="438">
          <cell r="B438" t="str">
            <v>MASON</v>
          </cell>
        </row>
        <row r="439">
          <cell r="B439" t="str">
            <v>OPERATOR</v>
          </cell>
        </row>
        <row r="440">
          <cell r="B440" t="str">
            <v>ELETRICIAN</v>
          </cell>
        </row>
        <row r="441">
          <cell r="B441" t="str">
            <v>PLUMBER</v>
          </cell>
        </row>
        <row r="442">
          <cell r="B442" t="str">
            <v>MIXER OPERATOR</v>
          </cell>
        </row>
        <row r="443">
          <cell r="B443" t="str">
            <v>FITTER</v>
          </cell>
        </row>
        <row r="444">
          <cell r="B444" t="str">
            <v>total amount</v>
          </cell>
        </row>
        <row r="445">
          <cell r="B445">
            <v>0</v>
          </cell>
        </row>
        <row r="446">
          <cell r="B446">
            <v>0</v>
          </cell>
        </row>
        <row r="447">
          <cell r="B447">
            <v>0</v>
          </cell>
        </row>
        <row r="448">
          <cell r="B448">
            <v>0</v>
          </cell>
        </row>
        <row r="449">
          <cell r="B449">
            <v>0</v>
          </cell>
        </row>
        <row r="450">
          <cell r="B450">
            <v>0</v>
          </cell>
        </row>
        <row r="451">
          <cell r="B451">
            <v>0</v>
          </cell>
        </row>
        <row r="452">
          <cell r="B452">
            <v>0</v>
          </cell>
        </row>
        <row r="453">
          <cell r="B453">
            <v>0</v>
          </cell>
        </row>
        <row r="454">
          <cell r="B454">
            <v>0</v>
          </cell>
        </row>
        <row r="455">
          <cell r="B455">
            <v>0</v>
          </cell>
        </row>
        <row r="456">
          <cell r="B456">
            <v>0</v>
          </cell>
        </row>
        <row r="457">
          <cell r="B457">
            <v>0</v>
          </cell>
        </row>
        <row r="458">
          <cell r="B458">
            <v>0</v>
          </cell>
        </row>
        <row r="459">
          <cell r="B459">
            <v>0</v>
          </cell>
        </row>
        <row r="460">
          <cell r="B460">
            <v>0</v>
          </cell>
        </row>
        <row r="461">
          <cell r="B461">
            <v>1</v>
          </cell>
        </row>
        <row r="462">
          <cell r="B462" t="str">
            <v>REGULAR STAFF</v>
          </cell>
        </row>
        <row r="463">
          <cell r="B463" t="str">
            <v>PM</v>
          </cell>
        </row>
        <row r="464">
          <cell r="B464" t="str">
            <v>RE</v>
          </cell>
        </row>
        <row r="465">
          <cell r="B465" t="str">
            <v>SPE</v>
          </cell>
        </row>
        <row r="466">
          <cell r="B466" t="str">
            <v>PE</v>
          </cell>
        </row>
        <row r="467">
          <cell r="B467" t="str">
            <v>AE</v>
          </cell>
        </row>
        <row r="468">
          <cell r="B468" t="str">
            <v>JE</v>
          </cell>
        </row>
        <row r="469">
          <cell r="B469" t="str">
            <v>SUPERVISOR</v>
          </cell>
        </row>
        <row r="470">
          <cell r="B470" t="str">
            <v>W/A</v>
          </cell>
        </row>
        <row r="471">
          <cell r="B471" t="str">
            <v>CHARGE HAND</v>
          </cell>
        </row>
        <row r="472">
          <cell r="B472">
            <v>0</v>
          </cell>
        </row>
        <row r="473">
          <cell r="B473" t="str">
            <v>total amount</v>
          </cell>
        </row>
        <row r="474">
          <cell r="B474">
            <v>0</v>
          </cell>
        </row>
        <row r="475">
          <cell r="B475">
            <v>0</v>
          </cell>
        </row>
        <row r="476">
          <cell r="B476">
            <v>0</v>
          </cell>
        </row>
        <row r="477">
          <cell r="B477">
            <v>0</v>
          </cell>
        </row>
        <row r="478">
          <cell r="B478">
            <v>0</v>
          </cell>
        </row>
        <row r="479">
          <cell r="B479">
            <v>0</v>
          </cell>
        </row>
        <row r="480">
          <cell r="B480">
            <v>0</v>
          </cell>
        </row>
        <row r="481">
          <cell r="B481">
            <v>0</v>
          </cell>
        </row>
        <row r="482">
          <cell r="B482">
            <v>0</v>
          </cell>
        </row>
        <row r="483">
          <cell r="B483">
            <v>0</v>
          </cell>
        </row>
        <row r="484">
          <cell r="B484">
            <v>0</v>
          </cell>
        </row>
        <row r="485">
          <cell r="B485">
            <v>0</v>
          </cell>
        </row>
        <row r="486">
          <cell r="B486">
            <v>1</v>
          </cell>
        </row>
        <row r="487">
          <cell r="B487" t="str">
            <v>MACHINE_EQUIPMENT</v>
          </cell>
        </row>
        <row r="488">
          <cell r="B488" t="str">
            <v>MIXER MACHINE</v>
          </cell>
        </row>
        <row r="489">
          <cell r="B489" t="str">
            <v>VIBRATOR</v>
          </cell>
        </row>
        <row r="490">
          <cell r="B490" t="str">
            <v>TRECTOR</v>
          </cell>
        </row>
        <row r="491">
          <cell r="B491">
            <v>0</v>
          </cell>
        </row>
        <row r="492">
          <cell r="B492" t="str">
            <v>total amount</v>
          </cell>
        </row>
        <row r="493">
          <cell r="B493">
            <v>0</v>
          </cell>
        </row>
        <row r="494">
          <cell r="B494">
            <v>0</v>
          </cell>
        </row>
        <row r="495">
          <cell r="B495">
            <v>0</v>
          </cell>
        </row>
        <row r="496">
          <cell r="B496">
            <v>0</v>
          </cell>
        </row>
        <row r="497">
          <cell r="B497">
            <v>0</v>
          </cell>
        </row>
        <row r="498">
          <cell r="B498">
            <v>0</v>
          </cell>
        </row>
        <row r="499">
          <cell r="B499">
            <v>0</v>
          </cell>
        </row>
        <row r="500">
          <cell r="B500">
            <v>0</v>
          </cell>
        </row>
        <row r="501">
          <cell r="B501">
            <v>0</v>
          </cell>
        </row>
        <row r="502">
          <cell r="B502">
            <v>0</v>
          </cell>
        </row>
        <row r="503">
          <cell r="B503">
            <v>0</v>
          </cell>
        </row>
        <row r="504">
          <cell r="B504">
            <v>0</v>
          </cell>
        </row>
        <row r="505">
          <cell r="B505">
            <v>0</v>
          </cell>
        </row>
        <row r="506">
          <cell r="B506">
            <v>0</v>
          </cell>
        </row>
        <row r="507">
          <cell r="B507">
            <v>0</v>
          </cell>
        </row>
        <row r="508">
          <cell r="B508">
            <v>0</v>
          </cell>
        </row>
        <row r="509">
          <cell r="B509">
            <v>0</v>
          </cell>
        </row>
        <row r="510">
          <cell r="B510">
            <v>0</v>
          </cell>
        </row>
        <row r="511">
          <cell r="B511">
            <v>1</v>
          </cell>
        </row>
        <row r="512">
          <cell r="B512" t="str">
            <v>OVER HEADS</v>
          </cell>
        </row>
        <row r="513">
          <cell r="B513" t="str">
            <v>SITE O/H</v>
          </cell>
        </row>
        <row r="514">
          <cell r="B514" t="str">
            <v>CONVEYANCE</v>
          </cell>
        </row>
        <row r="515">
          <cell r="B515" t="str">
            <v>OTHER EXPENSES</v>
          </cell>
        </row>
        <row r="516">
          <cell r="B516">
            <v>0</v>
          </cell>
        </row>
        <row r="517">
          <cell r="B517">
            <v>0</v>
          </cell>
        </row>
        <row r="518">
          <cell r="B518" t="str">
            <v>total amount</v>
          </cell>
        </row>
        <row r="519">
          <cell r="B519">
            <v>0</v>
          </cell>
        </row>
        <row r="520">
          <cell r="B520">
            <v>0</v>
          </cell>
        </row>
        <row r="521">
          <cell r="B521">
            <v>0</v>
          </cell>
        </row>
        <row r="522">
          <cell r="B522">
            <v>0</v>
          </cell>
        </row>
        <row r="523">
          <cell r="B523">
            <v>0</v>
          </cell>
        </row>
        <row r="524">
          <cell r="B524">
            <v>0</v>
          </cell>
        </row>
        <row r="525">
          <cell r="B525">
            <v>0</v>
          </cell>
        </row>
        <row r="526">
          <cell r="B526">
            <v>0</v>
          </cell>
        </row>
        <row r="527">
          <cell r="B527">
            <v>0</v>
          </cell>
        </row>
        <row r="528">
          <cell r="B528">
            <v>0</v>
          </cell>
        </row>
        <row r="529">
          <cell r="B529">
            <v>0</v>
          </cell>
        </row>
        <row r="530">
          <cell r="B530">
            <v>0</v>
          </cell>
        </row>
        <row r="531">
          <cell r="B531">
            <v>0</v>
          </cell>
        </row>
        <row r="532">
          <cell r="B532">
            <v>0</v>
          </cell>
        </row>
        <row r="533">
          <cell r="B533">
            <v>0</v>
          </cell>
        </row>
        <row r="534">
          <cell r="B534">
            <v>0</v>
          </cell>
        </row>
        <row r="535">
          <cell r="B535">
            <v>0</v>
          </cell>
        </row>
        <row r="536">
          <cell r="B536">
            <v>1</v>
          </cell>
        </row>
        <row r="540">
          <cell r="B540" t="str">
            <v>Material</v>
          </cell>
          <cell r="C540" t="str">
            <v>Unit</v>
          </cell>
          <cell r="D540" t="str">
            <v>Rate</v>
          </cell>
        </row>
        <row r="541">
          <cell r="B541" t="str">
            <v xml:space="preserve">Cement </v>
          </cell>
          <cell r="C541" t="str">
            <v>bag</v>
          </cell>
          <cell r="D541">
            <v>4</v>
          </cell>
        </row>
        <row r="542">
          <cell r="B542" t="str">
            <v>Sand</v>
          </cell>
          <cell r="C542" t="str">
            <v>cmt</v>
          </cell>
          <cell r="D542">
            <v>317.52</v>
          </cell>
        </row>
        <row r="543">
          <cell r="B543" t="str">
            <v>Grit</v>
          </cell>
          <cell r="C543" t="str">
            <v>cmt</v>
          </cell>
          <cell r="D543">
            <v>317.52</v>
          </cell>
        </row>
        <row r="544">
          <cell r="B544" t="str">
            <v>Kapchi</v>
          </cell>
          <cell r="C544" t="str">
            <v>cmt</v>
          </cell>
          <cell r="D544">
            <v>511.56</v>
          </cell>
        </row>
        <row r="545">
          <cell r="B545" t="str">
            <v xml:space="preserve">Bricks </v>
          </cell>
          <cell r="C545" t="str">
            <v>nos</v>
          </cell>
          <cell r="D545">
            <v>2.25</v>
          </cell>
        </row>
        <row r="546">
          <cell r="B546" t="str">
            <v>Size Stone</v>
          </cell>
          <cell r="C546" t="str">
            <v>cmt</v>
          </cell>
          <cell r="D546">
            <v>2.5</v>
          </cell>
        </row>
        <row r="547">
          <cell r="B547" t="str">
            <v>Rubble</v>
          </cell>
          <cell r="C547" t="str">
            <v>cmt</v>
          </cell>
          <cell r="D547">
            <v>264.60000000000002</v>
          </cell>
        </row>
        <row r="548">
          <cell r="B548" t="str">
            <v>Metal-40mm</v>
          </cell>
          <cell r="C548" t="str">
            <v>cmt</v>
          </cell>
          <cell r="D548">
            <v>370.44</v>
          </cell>
        </row>
        <row r="549">
          <cell r="B549" t="str">
            <v>Reinf. steel</v>
          </cell>
          <cell r="C549" t="str">
            <v>MT</v>
          </cell>
          <cell r="D549">
            <v>100</v>
          </cell>
        </row>
        <row r="550">
          <cell r="B550" t="str">
            <v>Str.Steel</v>
          </cell>
          <cell r="C550" t="str">
            <v>MT</v>
          </cell>
          <cell r="D550">
            <v>100</v>
          </cell>
        </row>
        <row r="551">
          <cell r="B551" t="str">
            <v>S.Block 200</v>
          </cell>
          <cell r="C551" t="str">
            <v>No.</v>
          </cell>
          <cell r="D551">
            <v>16</v>
          </cell>
        </row>
        <row r="552">
          <cell r="B552" t="str">
            <v>Brickbats</v>
          </cell>
          <cell r="C552" t="str">
            <v>cmt</v>
          </cell>
          <cell r="D552">
            <v>220</v>
          </cell>
        </row>
        <row r="553">
          <cell r="B553" t="str">
            <v>Metal 100-65mm</v>
          </cell>
          <cell r="C553" t="str">
            <v>cmt</v>
          </cell>
          <cell r="D553">
            <v>265</v>
          </cell>
        </row>
        <row r="554">
          <cell r="B554" t="str">
            <v>Murrum</v>
          </cell>
          <cell r="C554" t="str">
            <v>cmt</v>
          </cell>
          <cell r="D554">
            <v>180</v>
          </cell>
        </row>
        <row r="555">
          <cell r="B555" t="str">
            <v>S.Block 150</v>
          </cell>
          <cell r="C555" t="str">
            <v>No.</v>
          </cell>
          <cell r="D555">
            <v>13.5</v>
          </cell>
        </row>
        <row r="833">
          <cell r="B833" t="str">
            <v>INFRASTRUCTURE_ENTRY</v>
          </cell>
        </row>
        <row r="834">
          <cell r="B834" t="str">
            <v>STRUCTURE</v>
          </cell>
          <cell r="C834" t="str">
            <v>AREA/NO.</v>
          </cell>
          <cell r="D834" t="str">
            <v>UNIT</v>
          </cell>
          <cell r="E834" t="str">
            <v>RATE</v>
          </cell>
          <cell r="F834" t="str">
            <v>AMOUNT</v>
          </cell>
        </row>
        <row r="835">
          <cell r="B835" t="str">
            <v>STORE</v>
          </cell>
          <cell r="C835">
            <v>0</v>
          </cell>
          <cell r="D835" t="str">
            <v>SMT</v>
          </cell>
          <cell r="E835">
            <v>150</v>
          </cell>
          <cell r="F835">
            <v>0</v>
          </cell>
        </row>
        <row r="836">
          <cell r="B836" t="str">
            <v>OFFICE BUILDING</v>
          </cell>
          <cell r="C836">
            <v>600</v>
          </cell>
          <cell r="D836" t="str">
            <v>SMT</v>
          </cell>
          <cell r="E836">
            <v>250</v>
          </cell>
          <cell r="F836">
            <v>150000</v>
          </cell>
        </row>
        <row r="837">
          <cell r="B837" t="str">
            <v>WATER TANK</v>
          </cell>
          <cell r="F837">
            <v>0</v>
          </cell>
        </row>
        <row r="838">
          <cell r="B838" t="str">
            <v>CEMENT GODOWN</v>
          </cell>
          <cell r="F838">
            <v>0</v>
          </cell>
        </row>
        <row r="839">
          <cell r="B839" t="str">
            <v>LABOUR COLONY</v>
          </cell>
          <cell r="F839">
            <v>0</v>
          </cell>
        </row>
        <row r="840">
          <cell r="B840" t="str">
            <v>STAFF QUARTERS</v>
          </cell>
          <cell r="F840">
            <v>0</v>
          </cell>
        </row>
        <row r="841">
          <cell r="B841" t="str">
            <v>BORE</v>
          </cell>
          <cell r="C841">
            <v>0</v>
          </cell>
          <cell r="E841">
            <v>10000</v>
          </cell>
          <cell r="F841">
            <v>0</v>
          </cell>
        </row>
        <row r="842">
          <cell r="B842" t="str">
            <v>PIPELINE</v>
          </cell>
          <cell r="C842">
            <v>0</v>
          </cell>
          <cell r="D842" t="str">
            <v>RMT</v>
          </cell>
          <cell r="E842">
            <v>15</v>
          </cell>
          <cell r="F842">
            <v>0</v>
          </cell>
        </row>
        <row r="843">
          <cell r="B843" t="str">
            <v>ROAD</v>
          </cell>
          <cell r="F843">
            <v>0</v>
          </cell>
        </row>
        <row r="844">
          <cell r="B844" t="str">
            <v>ELECTRIFICATION</v>
          </cell>
          <cell r="F844">
            <v>0</v>
          </cell>
        </row>
        <row r="845">
          <cell r="B845" t="str">
            <v>ERECTION OF BATCH MIXING PLANT</v>
          </cell>
          <cell r="F845">
            <v>0</v>
          </cell>
        </row>
        <row r="846">
          <cell r="F846">
            <v>0</v>
          </cell>
        </row>
        <row r="847">
          <cell r="B847" t="str">
            <v>total infra-structure</v>
          </cell>
          <cell r="F847">
            <v>2000000</v>
          </cell>
        </row>
        <row r="848">
          <cell r="F848">
            <v>0</v>
          </cell>
        </row>
        <row r="849">
          <cell r="F849">
            <v>0</v>
          </cell>
        </row>
        <row r="850">
          <cell r="F850">
            <v>0</v>
          </cell>
        </row>
        <row r="851">
          <cell r="F851">
            <v>0</v>
          </cell>
        </row>
        <row r="852">
          <cell r="F852">
            <v>0</v>
          </cell>
        </row>
        <row r="853">
          <cell r="F853">
            <v>0</v>
          </cell>
        </row>
        <row r="854">
          <cell r="F854">
            <v>0</v>
          </cell>
        </row>
        <row r="855">
          <cell r="F855">
            <v>0</v>
          </cell>
        </row>
        <row r="856">
          <cell r="F856">
            <v>0</v>
          </cell>
        </row>
        <row r="857">
          <cell r="F857">
            <v>0</v>
          </cell>
        </row>
        <row r="858">
          <cell r="B858" t="str">
            <v>TOTAL</v>
          </cell>
          <cell r="F858">
            <v>2150000</v>
          </cell>
        </row>
      </sheetData>
      <sheetData sheetId="5" refreshError="1">
        <row r="452">
          <cell r="M452" t="str">
            <v>MACHINE/EQUIPMENT</v>
          </cell>
          <cell r="N452">
            <v>0</v>
          </cell>
          <cell r="O452">
            <v>0</v>
          </cell>
          <cell r="P452">
            <v>0</v>
          </cell>
          <cell r="R452" t="str">
            <v>h</v>
          </cell>
          <cell r="S452">
            <v>0</v>
          </cell>
        </row>
        <row r="453">
          <cell r="M453" t="str">
            <v>CATEGORY</v>
          </cell>
          <cell r="N453" t="str">
            <v>NO</v>
          </cell>
          <cell r="O453" t="str">
            <v>RENT</v>
          </cell>
          <cell r="P453" t="str">
            <v>AMOUNT</v>
          </cell>
          <cell r="R453" t="str">
            <v>HEAD</v>
          </cell>
          <cell r="S453" t="str">
            <v>AMOUNT</v>
          </cell>
        </row>
        <row r="454">
          <cell r="M454" t="str">
            <v>MIXER MACHINE</v>
          </cell>
          <cell r="N454">
            <v>0</v>
          </cell>
          <cell r="O454">
            <v>5000</v>
          </cell>
          <cell r="P454">
            <v>0</v>
          </cell>
          <cell r="R454" t="str">
            <v>SITE O/H</v>
          </cell>
          <cell r="S454">
            <v>0</v>
          </cell>
        </row>
        <row r="455">
          <cell r="M455" t="str">
            <v>VIBRATOR</v>
          </cell>
          <cell r="N455">
            <v>0</v>
          </cell>
          <cell r="O455">
            <v>450</v>
          </cell>
          <cell r="P455">
            <v>0</v>
          </cell>
          <cell r="R455" t="str">
            <v>CONVEYANCE</v>
          </cell>
          <cell r="S455">
            <v>0</v>
          </cell>
        </row>
        <row r="456">
          <cell r="M456" t="str">
            <v>TRECTOR</v>
          </cell>
          <cell r="N456">
            <v>0</v>
          </cell>
          <cell r="O456">
            <v>6000</v>
          </cell>
          <cell r="P456">
            <v>0</v>
          </cell>
          <cell r="R456" t="str">
            <v>OTHER EXPENSES</v>
          </cell>
          <cell r="S456">
            <v>0</v>
          </cell>
        </row>
        <row r="457">
          <cell r="M457">
            <v>0</v>
          </cell>
          <cell r="N457">
            <v>0</v>
          </cell>
          <cell r="O457">
            <v>0</v>
          </cell>
          <cell r="P457">
            <v>0</v>
          </cell>
          <cell r="R457">
            <v>0</v>
          </cell>
          <cell r="S457">
            <v>0</v>
          </cell>
        </row>
        <row r="458">
          <cell r="M458" t="str">
            <v>total amount</v>
          </cell>
          <cell r="N458">
            <v>0</v>
          </cell>
          <cell r="O458">
            <v>0</v>
          </cell>
          <cell r="P458">
            <v>0</v>
          </cell>
          <cell r="R458">
            <v>0</v>
          </cell>
          <cell r="S458">
            <v>0</v>
          </cell>
        </row>
        <row r="459">
          <cell r="M459">
            <v>0</v>
          </cell>
          <cell r="N459">
            <v>0</v>
          </cell>
          <cell r="O459">
            <v>0</v>
          </cell>
          <cell r="P459">
            <v>0</v>
          </cell>
          <cell r="R459" t="str">
            <v>total amount</v>
          </cell>
          <cell r="S459">
            <v>0</v>
          </cell>
        </row>
        <row r="460">
          <cell r="M460">
            <v>0</v>
          </cell>
          <cell r="N460">
            <v>0</v>
          </cell>
          <cell r="O460">
            <v>0</v>
          </cell>
          <cell r="P460">
            <v>0</v>
          </cell>
          <cell r="R460">
            <v>0</v>
          </cell>
          <cell r="S460">
            <v>0</v>
          </cell>
        </row>
        <row r="461">
          <cell r="M461">
            <v>0</v>
          </cell>
          <cell r="N461">
            <v>0</v>
          </cell>
          <cell r="O461">
            <v>0</v>
          </cell>
          <cell r="P461">
            <v>0</v>
          </cell>
          <cell r="R461">
            <v>0</v>
          </cell>
          <cell r="S461">
            <v>0</v>
          </cell>
        </row>
        <row r="462">
          <cell r="M462">
            <v>0</v>
          </cell>
          <cell r="N462">
            <v>0</v>
          </cell>
          <cell r="O462">
            <v>0</v>
          </cell>
          <cell r="P462">
            <v>0</v>
          </cell>
          <cell r="R462">
            <v>0</v>
          </cell>
          <cell r="S462">
            <v>0</v>
          </cell>
        </row>
        <row r="463">
          <cell r="M463">
            <v>0</v>
          </cell>
          <cell r="N463">
            <v>0</v>
          </cell>
          <cell r="O463">
            <v>0</v>
          </cell>
          <cell r="P463">
            <v>0</v>
          </cell>
          <cell r="R463">
            <v>0</v>
          </cell>
          <cell r="S463">
            <v>0</v>
          </cell>
        </row>
        <row r="464">
          <cell r="M464">
            <v>0</v>
          </cell>
          <cell r="N464">
            <v>0</v>
          </cell>
          <cell r="O464">
            <v>0</v>
          </cell>
          <cell r="P464">
            <v>0</v>
          </cell>
          <cell r="R464">
            <v>0</v>
          </cell>
          <cell r="S464">
            <v>0</v>
          </cell>
        </row>
        <row r="465">
          <cell r="M465">
            <v>0</v>
          </cell>
          <cell r="N465">
            <v>0</v>
          </cell>
          <cell r="O465">
            <v>0</v>
          </cell>
          <cell r="P465">
            <v>0</v>
          </cell>
          <cell r="R465">
            <v>0</v>
          </cell>
          <cell r="S465">
            <v>0</v>
          </cell>
        </row>
        <row r="466">
          <cell r="M466">
            <v>0</v>
          </cell>
          <cell r="N466">
            <v>0</v>
          </cell>
          <cell r="O466">
            <v>0</v>
          </cell>
          <cell r="P466">
            <v>0</v>
          </cell>
          <cell r="R466">
            <v>0</v>
          </cell>
          <cell r="S466">
            <v>0</v>
          </cell>
        </row>
        <row r="467">
          <cell r="M467">
            <v>0</v>
          </cell>
          <cell r="N467">
            <v>0</v>
          </cell>
          <cell r="O467">
            <v>0</v>
          </cell>
          <cell r="P467">
            <v>0</v>
          </cell>
          <cell r="R467">
            <v>0</v>
          </cell>
          <cell r="S467">
            <v>0</v>
          </cell>
        </row>
        <row r="468">
          <cell r="M468">
            <v>0</v>
          </cell>
          <cell r="N468">
            <v>0</v>
          </cell>
          <cell r="O468">
            <v>0</v>
          </cell>
          <cell r="P468">
            <v>0</v>
          </cell>
          <cell r="R468">
            <v>0</v>
          </cell>
          <cell r="S468">
            <v>0</v>
          </cell>
        </row>
        <row r="469">
          <cell r="M469">
            <v>0</v>
          </cell>
          <cell r="N469">
            <v>0</v>
          </cell>
          <cell r="O469">
            <v>0</v>
          </cell>
          <cell r="P469">
            <v>0</v>
          </cell>
          <cell r="R469">
            <v>0</v>
          </cell>
          <cell r="S469">
            <v>0</v>
          </cell>
        </row>
        <row r="470">
          <cell r="M470">
            <v>0</v>
          </cell>
          <cell r="N470">
            <v>0</v>
          </cell>
          <cell r="O470">
            <v>0</v>
          </cell>
          <cell r="P470">
            <v>0</v>
          </cell>
          <cell r="R470">
            <v>0</v>
          </cell>
          <cell r="S470">
            <v>0</v>
          </cell>
        </row>
        <row r="471">
          <cell r="M471">
            <v>0</v>
          </cell>
          <cell r="N471">
            <v>0</v>
          </cell>
          <cell r="O471">
            <v>0</v>
          </cell>
          <cell r="P471">
            <v>0</v>
          </cell>
          <cell r="R471">
            <v>0</v>
          </cell>
          <cell r="S471">
            <v>0</v>
          </cell>
        </row>
        <row r="472">
          <cell r="M472">
            <v>0</v>
          </cell>
          <cell r="N472">
            <v>0</v>
          </cell>
          <cell r="O472">
            <v>0</v>
          </cell>
          <cell r="P472">
            <v>0</v>
          </cell>
          <cell r="R472">
            <v>0</v>
          </cell>
          <cell r="S472">
            <v>0</v>
          </cell>
        </row>
        <row r="473">
          <cell r="M473">
            <v>0</v>
          </cell>
          <cell r="N473">
            <v>0</v>
          </cell>
          <cell r="O473">
            <v>0</v>
          </cell>
          <cell r="P473">
            <v>0</v>
          </cell>
          <cell r="R473">
            <v>0</v>
          </cell>
          <cell r="S473">
            <v>0</v>
          </cell>
        </row>
        <row r="474">
          <cell r="M474">
            <v>0</v>
          </cell>
          <cell r="N474">
            <v>0</v>
          </cell>
          <cell r="O474">
            <v>0</v>
          </cell>
          <cell r="P474">
            <v>0</v>
          </cell>
          <cell r="R474">
            <v>0</v>
          </cell>
          <cell r="S474">
            <v>0</v>
          </cell>
        </row>
        <row r="475">
          <cell r="M475">
            <v>0</v>
          </cell>
          <cell r="N475">
            <v>0</v>
          </cell>
          <cell r="O475">
            <v>0</v>
          </cell>
          <cell r="P475">
            <v>0</v>
          </cell>
          <cell r="R475">
            <v>0</v>
          </cell>
          <cell r="S475">
            <v>0</v>
          </cell>
        </row>
        <row r="476">
          <cell r="M476">
            <v>0</v>
          </cell>
          <cell r="N476">
            <v>0</v>
          </cell>
          <cell r="O476">
            <v>0</v>
          </cell>
          <cell r="P476">
            <v>0</v>
          </cell>
          <cell r="R476">
            <v>0</v>
          </cell>
          <cell r="S476">
            <v>0</v>
          </cell>
        </row>
        <row r="477">
          <cell r="M477">
            <v>1</v>
          </cell>
          <cell r="N477">
            <v>0</v>
          </cell>
          <cell r="O477">
            <v>0</v>
          </cell>
          <cell r="P477">
            <v>0</v>
          </cell>
          <cell r="R477">
            <v>1</v>
          </cell>
          <cell r="S477">
            <v>0</v>
          </cell>
        </row>
        <row r="478">
          <cell r="M478" t="str">
            <v>TOTAL</v>
          </cell>
          <cell r="N478">
            <v>0</v>
          </cell>
          <cell r="O478">
            <v>0</v>
          </cell>
          <cell r="P478">
            <v>0</v>
          </cell>
          <cell r="R478" t="str">
            <v>TOTAL</v>
          </cell>
          <cell r="S478">
            <v>0</v>
          </cell>
        </row>
      </sheetData>
      <sheetData sheetId="6"/>
      <sheetData sheetId="7" refreshError="1"/>
      <sheetData sheetId="8" refreshError="1"/>
      <sheetData sheetId="9" refreshError="1">
        <row r="1">
          <cell r="A1" t="str">
            <v>MONTHLY PLANNING</v>
          </cell>
          <cell r="N1">
            <v>0</v>
          </cell>
          <cell r="O1">
            <v>0</v>
          </cell>
          <cell r="P1">
            <v>0</v>
          </cell>
        </row>
        <row r="2">
          <cell r="A2" t="str">
            <v>Doc. No. 402-D-29a(R2)</v>
          </cell>
          <cell r="X2" t="str">
            <v>Department: Construction</v>
          </cell>
        </row>
        <row r="3">
          <cell r="A3" t="str">
            <v>Reference ISO 9002:1994 Section. 4.02</v>
          </cell>
        </row>
        <row r="4">
          <cell r="A4" t="str">
            <v>Approved by Mr.</v>
          </cell>
          <cell r="F4" t="str">
            <v xml:space="preserve">         Date 22-09-96</v>
          </cell>
          <cell r="J4" t="str">
            <v xml:space="preserve">Rev. N0.    </v>
          </cell>
          <cell r="X4" t="str">
            <v xml:space="preserve">                     Page 01 of 01</v>
          </cell>
        </row>
        <row r="5">
          <cell r="A5" t="str">
            <v xml:space="preserve">          JMC Projects (India) Ltd.</v>
          </cell>
        </row>
        <row r="6">
          <cell r="B6" t="str">
            <v>Name of site: Infosys</v>
          </cell>
        </row>
        <row r="7">
          <cell r="B7" t="str">
            <v>Building :   Block - 02</v>
          </cell>
        </row>
        <row r="8">
          <cell r="B8" t="str">
            <v>Planning for the month:         OCT'99</v>
          </cell>
        </row>
        <row r="9">
          <cell r="A9" t="str">
            <v>Sr.</v>
          </cell>
          <cell r="B9" t="str">
            <v>Activity</v>
          </cell>
          <cell r="C9" t="str">
            <v>Unit</v>
          </cell>
          <cell r="D9" t="str">
            <v>Rate</v>
          </cell>
          <cell r="E9" t="str">
            <v>Month's  target</v>
          </cell>
          <cell r="G9" t="str">
            <v>1 st Week</v>
          </cell>
          <cell r="K9" t="str">
            <v>2 st Week</v>
          </cell>
          <cell r="O9" t="str">
            <v>3 st Week</v>
          </cell>
          <cell r="S9" t="str">
            <v>4 st Week</v>
          </cell>
          <cell r="W9" t="str">
            <v>Total Achieved</v>
          </cell>
          <cell r="Y9" t="str">
            <v>Remark</v>
          </cell>
        </row>
        <row r="10">
          <cell r="A10" t="str">
            <v>No.</v>
          </cell>
          <cell r="G10" t="str">
            <v>Target</v>
          </cell>
          <cell r="I10" t="str">
            <v>Achieved</v>
          </cell>
          <cell r="K10" t="str">
            <v>Target</v>
          </cell>
          <cell r="M10" t="str">
            <v>Achieved</v>
          </cell>
          <cell r="O10" t="str">
            <v>Target</v>
          </cell>
          <cell r="Q10" t="str">
            <v>Achieved</v>
          </cell>
          <cell r="S10" t="str">
            <v>Target</v>
          </cell>
          <cell r="U10" t="str">
            <v xml:space="preserve">       Achieved</v>
          </cell>
        </row>
        <row r="11">
          <cell r="E11" t="str">
            <v>Qnt.</v>
          </cell>
          <cell r="F11" t="str">
            <v>Amt.</v>
          </cell>
          <cell r="G11" t="str">
            <v>Qnt.</v>
          </cell>
          <cell r="H11" t="str">
            <v>Amt.</v>
          </cell>
          <cell r="I11" t="str">
            <v>Qnt.</v>
          </cell>
          <cell r="J11" t="str">
            <v>Amt.</v>
          </cell>
          <cell r="K11" t="str">
            <v>Qnt.</v>
          </cell>
          <cell r="L11" t="str">
            <v>Amt.</v>
          </cell>
          <cell r="M11" t="str">
            <v>Qnt.</v>
          </cell>
          <cell r="N11" t="str">
            <v>Amt.</v>
          </cell>
          <cell r="O11" t="str">
            <v>Qnt.</v>
          </cell>
          <cell r="P11" t="str">
            <v>Amt.</v>
          </cell>
          <cell r="Q11" t="str">
            <v>Qnt.</v>
          </cell>
          <cell r="R11" t="str">
            <v>Amt.</v>
          </cell>
          <cell r="S11" t="str">
            <v>Qnt.</v>
          </cell>
          <cell r="T11" t="str">
            <v>Amt.</v>
          </cell>
          <cell r="U11" t="str">
            <v>Qnt.</v>
          </cell>
          <cell r="V11" t="str">
            <v>Amt.</v>
          </cell>
          <cell r="W11" t="str">
            <v>Qnt.</v>
          </cell>
          <cell r="X11" t="str">
            <v>Amt.</v>
          </cell>
        </row>
        <row r="12">
          <cell r="A12" t="str">
            <v>EW1.1</v>
          </cell>
          <cell r="B12" t="str">
            <v xml:space="preserve">Earth work excavation for levelling and lowering the ground upto 1.5m </v>
          </cell>
          <cell r="C12" t="str">
            <v>Cum</v>
          </cell>
          <cell r="D12">
            <v>68</v>
          </cell>
          <cell r="E12">
            <v>0</v>
          </cell>
          <cell r="F12">
            <v>0</v>
          </cell>
          <cell r="G12">
            <v>0</v>
          </cell>
          <cell r="H12">
            <v>0</v>
          </cell>
          <cell r="J12">
            <v>0</v>
          </cell>
          <cell r="K12">
            <v>0</v>
          </cell>
          <cell r="L12">
            <v>0</v>
          </cell>
          <cell r="N12">
            <v>0</v>
          </cell>
          <cell r="O12">
            <v>0</v>
          </cell>
          <cell r="P12">
            <v>0</v>
          </cell>
          <cell r="R12">
            <v>0</v>
          </cell>
          <cell r="S12">
            <v>0</v>
          </cell>
          <cell r="T12">
            <v>0</v>
          </cell>
          <cell r="V12">
            <v>0</v>
          </cell>
          <cell r="W12">
            <v>0</v>
          </cell>
          <cell r="X12">
            <v>0</v>
          </cell>
        </row>
        <row r="13">
          <cell r="A13" t="str">
            <v>EW1.1a</v>
          </cell>
          <cell r="B13" t="str">
            <v>Earth work excavation for levelling and lowering the ground upto 1.5m to 3.0m for Area grading</v>
          </cell>
          <cell r="C13" t="str">
            <v>Cum</v>
          </cell>
          <cell r="D13">
            <v>75</v>
          </cell>
          <cell r="E13">
            <v>0</v>
          </cell>
          <cell r="F13">
            <v>0</v>
          </cell>
          <cell r="G13">
            <v>0</v>
          </cell>
          <cell r="H13">
            <v>0</v>
          </cell>
          <cell r="J13">
            <v>0</v>
          </cell>
          <cell r="K13">
            <v>0</v>
          </cell>
          <cell r="L13">
            <v>0</v>
          </cell>
          <cell r="N13">
            <v>0</v>
          </cell>
          <cell r="O13">
            <v>0</v>
          </cell>
          <cell r="P13">
            <v>0</v>
          </cell>
          <cell r="R13">
            <v>0</v>
          </cell>
          <cell r="S13">
            <v>0</v>
          </cell>
          <cell r="T13">
            <v>0</v>
          </cell>
          <cell r="V13">
            <v>0</v>
          </cell>
          <cell r="W13">
            <v>0</v>
          </cell>
          <cell r="X13">
            <v>0</v>
          </cell>
        </row>
        <row r="14">
          <cell r="A14" t="str">
            <v>EW1.2a</v>
          </cell>
          <cell r="B14" t="str">
            <v>Excavation 0-1.5 M</v>
          </cell>
          <cell r="C14" t="str">
            <v>Cum</v>
          </cell>
          <cell r="D14">
            <v>85</v>
          </cell>
          <cell r="E14">
            <v>0</v>
          </cell>
          <cell r="F14">
            <v>0</v>
          </cell>
          <cell r="G14">
            <v>0</v>
          </cell>
          <cell r="H14">
            <v>0</v>
          </cell>
          <cell r="J14">
            <v>0</v>
          </cell>
          <cell r="K14">
            <v>0</v>
          </cell>
          <cell r="L14">
            <v>0</v>
          </cell>
          <cell r="N14">
            <v>0</v>
          </cell>
          <cell r="O14">
            <v>0</v>
          </cell>
          <cell r="P14">
            <v>0</v>
          </cell>
          <cell r="R14">
            <v>0</v>
          </cell>
          <cell r="S14">
            <v>0</v>
          </cell>
          <cell r="T14">
            <v>0</v>
          </cell>
          <cell r="V14">
            <v>0</v>
          </cell>
          <cell r="W14">
            <v>0</v>
          </cell>
          <cell r="X14">
            <v>0</v>
          </cell>
        </row>
        <row r="15">
          <cell r="A15" t="str">
            <v>EW1.2b</v>
          </cell>
          <cell r="B15" t="str">
            <v>Excavation 1.5 M to 3.0 M</v>
          </cell>
          <cell r="C15" t="str">
            <v>Cum</v>
          </cell>
          <cell r="D15">
            <v>98</v>
          </cell>
          <cell r="E15">
            <v>0</v>
          </cell>
          <cell r="F15">
            <v>0</v>
          </cell>
          <cell r="G15">
            <v>0</v>
          </cell>
          <cell r="H15">
            <v>0</v>
          </cell>
          <cell r="J15">
            <v>0</v>
          </cell>
          <cell r="K15">
            <v>0</v>
          </cell>
          <cell r="L15">
            <v>0</v>
          </cell>
          <cell r="N15">
            <v>0</v>
          </cell>
          <cell r="O15">
            <v>0</v>
          </cell>
          <cell r="P15">
            <v>0</v>
          </cell>
          <cell r="R15">
            <v>0</v>
          </cell>
          <cell r="S15">
            <v>0</v>
          </cell>
          <cell r="T15">
            <v>0</v>
          </cell>
          <cell r="V15">
            <v>0</v>
          </cell>
          <cell r="W15">
            <v>0</v>
          </cell>
          <cell r="X15">
            <v>0</v>
          </cell>
        </row>
        <row r="16">
          <cell r="A16" t="str">
            <v>EW1.2c</v>
          </cell>
          <cell r="B16" t="str">
            <v>Excavation 3.0 M to 4.5 M</v>
          </cell>
          <cell r="C16" t="str">
            <v>Cum</v>
          </cell>
          <cell r="D16">
            <v>113</v>
          </cell>
          <cell r="E16">
            <v>0</v>
          </cell>
          <cell r="F16">
            <v>0</v>
          </cell>
          <cell r="G16">
            <v>0</v>
          </cell>
          <cell r="H16">
            <v>0</v>
          </cell>
          <cell r="J16">
            <v>0</v>
          </cell>
          <cell r="K16">
            <v>0</v>
          </cell>
          <cell r="L16">
            <v>0</v>
          </cell>
          <cell r="N16">
            <v>0</v>
          </cell>
          <cell r="O16">
            <v>0</v>
          </cell>
          <cell r="P16">
            <v>0</v>
          </cell>
          <cell r="R16">
            <v>0</v>
          </cell>
          <cell r="S16">
            <v>0</v>
          </cell>
          <cell r="T16">
            <v>0</v>
          </cell>
          <cell r="V16">
            <v>0</v>
          </cell>
          <cell r="W16">
            <v>0</v>
          </cell>
          <cell r="X16">
            <v>0</v>
          </cell>
        </row>
        <row r="17">
          <cell r="A17" t="str">
            <v>EW1.3</v>
          </cell>
          <cell r="B17" t="str">
            <v>Excavation in Hard rock</v>
          </cell>
          <cell r="C17" t="str">
            <v>Cum</v>
          </cell>
          <cell r="D17">
            <v>334</v>
          </cell>
          <cell r="E17">
            <v>0</v>
          </cell>
          <cell r="F17">
            <v>0</v>
          </cell>
          <cell r="G17">
            <v>0</v>
          </cell>
          <cell r="H17">
            <v>0</v>
          </cell>
          <cell r="J17">
            <v>0</v>
          </cell>
          <cell r="K17">
            <v>0</v>
          </cell>
          <cell r="L17">
            <v>0</v>
          </cell>
          <cell r="N17">
            <v>0</v>
          </cell>
          <cell r="O17">
            <v>0</v>
          </cell>
          <cell r="P17">
            <v>0</v>
          </cell>
          <cell r="R17">
            <v>0</v>
          </cell>
          <cell r="S17">
            <v>0</v>
          </cell>
          <cell r="T17">
            <v>0</v>
          </cell>
          <cell r="V17">
            <v>0</v>
          </cell>
          <cell r="W17">
            <v>0</v>
          </cell>
          <cell r="X17">
            <v>0</v>
          </cell>
        </row>
        <row r="18">
          <cell r="A18" t="str">
            <v>EW1.4</v>
          </cell>
          <cell r="B18" t="str">
            <v>Excavation in Soft rock</v>
          </cell>
          <cell r="C18" t="str">
            <v>Cum</v>
          </cell>
          <cell r="D18">
            <v>227</v>
          </cell>
          <cell r="E18">
            <v>0</v>
          </cell>
          <cell r="F18">
            <v>0</v>
          </cell>
          <cell r="G18">
            <v>0</v>
          </cell>
          <cell r="H18">
            <v>0</v>
          </cell>
          <cell r="J18">
            <v>0</v>
          </cell>
          <cell r="K18">
            <v>0</v>
          </cell>
          <cell r="L18">
            <v>0</v>
          </cell>
          <cell r="N18">
            <v>0</v>
          </cell>
          <cell r="O18">
            <v>0</v>
          </cell>
          <cell r="P18">
            <v>0</v>
          </cell>
          <cell r="R18">
            <v>0</v>
          </cell>
          <cell r="S18">
            <v>0</v>
          </cell>
          <cell r="T18">
            <v>0</v>
          </cell>
          <cell r="V18">
            <v>0</v>
          </cell>
          <cell r="W18">
            <v>0</v>
          </cell>
          <cell r="X18">
            <v>0</v>
          </cell>
        </row>
        <row r="19">
          <cell r="A19" t="str">
            <v>EW1.5a</v>
          </cell>
          <cell r="B19" t="str">
            <v xml:space="preserve">Earth filling </v>
          </cell>
          <cell r="C19" t="str">
            <v>Cum</v>
          </cell>
          <cell r="D19">
            <v>50</v>
          </cell>
          <cell r="E19">
            <v>0</v>
          </cell>
          <cell r="F19">
            <v>0</v>
          </cell>
          <cell r="G19">
            <v>0</v>
          </cell>
          <cell r="H19">
            <v>0</v>
          </cell>
          <cell r="J19">
            <v>0</v>
          </cell>
          <cell r="K19">
            <v>0</v>
          </cell>
          <cell r="L19">
            <v>0</v>
          </cell>
          <cell r="N19">
            <v>0</v>
          </cell>
          <cell r="O19">
            <v>0</v>
          </cell>
          <cell r="P19">
            <v>0</v>
          </cell>
          <cell r="R19">
            <v>0</v>
          </cell>
          <cell r="S19">
            <v>0</v>
          </cell>
          <cell r="T19">
            <v>0</v>
          </cell>
          <cell r="V19">
            <v>0</v>
          </cell>
          <cell r="W19">
            <v>0</v>
          </cell>
          <cell r="X19">
            <v>0</v>
          </cell>
        </row>
        <row r="20">
          <cell r="A20" t="str">
            <v>EW1.6</v>
          </cell>
          <cell r="B20" t="str">
            <v xml:space="preserve">Earth filling  with  earth brought from outside </v>
          </cell>
          <cell r="C20" t="str">
            <v>Cum</v>
          </cell>
          <cell r="D20">
            <v>300</v>
          </cell>
          <cell r="E20">
            <v>0</v>
          </cell>
          <cell r="F20">
            <v>0</v>
          </cell>
          <cell r="G20">
            <v>0</v>
          </cell>
          <cell r="H20">
            <v>0</v>
          </cell>
          <cell r="J20">
            <v>0</v>
          </cell>
          <cell r="K20">
            <v>0</v>
          </cell>
          <cell r="L20">
            <v>0</v>
          </cell>
          <cell r="N20">
            <v>0</v>
          </cell>
          <cell r="O20">
            <v>0</v>
          </cell>
          <cell r="P20">
            <v>0</v>
          </cell>
          <cell r="R20">
            <v>0</v>
          </cell>
          <cell r="S20">
            <v>0</v>
          </cell>
          <cell r="T20">
            <v>0</v>
          </cell>
          <cell r="V20">
            <v>0</v>
          </cell>
          <cell r="W20">
            <v>0</v>
          </cell>
          <cell r="X20">
            <v>0</v>
          </cell>
        </row>
        <row r="21">
          <cell r="A21" t="str">
            <v>EW1.7</v>
          </cell>
          <cell r="B21" t="str">
            <v>Carting away debris &amp; excavated earth outside Infosys premises upto 1 Km.</v>
          </cell>
          <cell r="C21" t="str">
            <v>Cum</v>
          </cell>
          <cell r="D21">
            <v>55</v>
          </cell>
          <cell r="E21">
            <v>0</v>
          </cell>
          <cell r="F21">
            <v>0</v>
          </cell>
          <cell r="G21">
            <v>0</v>
          </cell>
          <cell r="H21">
            <v>0</v>
          </cell>
          <cell r="J21">
            <v>0</v>
          </cell>
          <cell r="K21">
            <v>0</v>
          </cell>
          <cell r="L21">
            <v>0</v>
          </cell>
          <cell r="N21">
            <v>0</v>
          </cell>
          <cell r="O21">
            <v>0</v>
          </cell>
          <cell r="P21">
            <v>0</v>
          </cell>
          <cell r="R21">
            <v>0</v>
          </cell>
          <cell r="S21">
            <v>0</v>
          </cell>
          <cell r="T21">
            <v>0</v>
          </cell>
          <cell r="V21">
            <v>0</v>
          </cell>
          <cell r="W21">
            <v>0</v>
          </cell>
          <cell r="X21">
            <v>0</v>
          </cell>
        </row>
        <row r="22">
          <cell r="A22" t="str">
            <v>PCC2.1</v>
          </cell>
          <cell r="B22" t="str">
            <v>Providing and laying cement concrete 1:3:6 using 20mm  with necessary shuttering etc., complete for drain.</v>
          </cell>
          <cell r="C22" t="str">
            <v>Cum</v>
          </cell>
          <cell r="D22">
            <v>1247</v>
          </cell>
          <cell r="E22">
            <v>0</v>
          </cell>
          <cell r="F22">
            <v>0</v>
          </cell>
          <cell r="G22">
            <v>0</v>
          </cell>
          <cell r="H22">
            <v>0</v>
          </cell>
          <cell r="J22">
            <v>0</v>
          </cell>
          <cell r="K22">
            <v>0</v>
          </cell>
          <cell r="L22">
            <v>0</v>
          </cell>
          <cell r="N22">
            <v>0</v>
          </cell>
          <cell r="O22">
            <v>0</v>
          </cell>
          <cell r="P22">
            <v>0</v>
          </cell>
          <cell r="R22">
            <v>0</v>
          </cell>
          <cell r="S22">
            <v>0</v>
          </cell>
          <cell r="T22">
            <v>0</v>
          </cell>
          <cell r="V22">
            <v>0</v>
          </cell>
          <cell r="W22">
            <v>0</v>
          </cell>
          <cell r="X22">
            <v>0</v>
          </cell>
        </row>
        <row r="23">
          <cell r="A23" t="str">
            <v>PCC2.2</v>
          </cell>
          <cell r="B23" t="str">
            <v>Providing &amp; laying cement concrete 1:4:8 for foundation using 40mm , shuttering etc., complete.</v>
          </cell>
          <cell r="C23" t="str">
            <v>Cum</v>
          </cell>
          <cell r="D23">
            <v>1126</v>
          </cell>
          <cell r="E23">
            <v>0</v>
          </cell>
          <cell r="F23">
            <v>0</v>
          </cell>
          <cell r="G23">
            <v>0</v>
          </cell>
          <cell r="H23">
            <v>0</v>
          </cell>
          <cell r="J23">
            <v>0</v>
          </cell>
          <cell r="K23">
            <v>0</v>
          </cell>
          <cell r="L23">
            <v>0</v>
          </cell>
          <cell r="N23">
            <v>0</v>
          </cell>
          <cell r="O23">
            <v>0</v>
          </cell>
          <cell r="P23">
            <v>0</v>
          </cell>
          <cell r="R23">
            <v>0</v>
          </cell>
          <cell r="S23">
            <v>0</v>
          </cell>
          <cell r="T23">
            <v>0</v>
          </cell>
          <cell r="V23">
            <v>0</v>
          </cell>
          <cell r="W23">
            <v>0</v>
          </cell>
          <cell r="X23">
            <v>0</v>
          </cell>
        </row>
        <row r="24">
          <cell r="A24" t="str">
            <v>PCC 2.3</v>
          </cell>
          <cell r="B24" t="str">
            <v xml:space="preserve">Providing and laying cement concrete 1:2:4 for above raft projection </v>
          </cell>
          <cell r="C24" t="str">
            <v>Cum</v>
          </cell>
          <cell r="D24">
            <v>1214</v>
          </cell>
          <cell r="E24">
            <v>0</v>
          </cell>
          <cell r="F24">
            <v>0</v>
          </cell>
          <cell r="G24">
            <v>0</v>
          </cell>
          <cell r="H24">
            <v>0</v>
          </cell>
          <cell r="J24">
            <v>0</v>
          </cell>
          <cell r="K24">
            <v>0</v>
          </cell>
          <cell r="L24">
            <v>0</v>
          </cell>
          <cell r="N24">
            <v>0</v>
          </cell>
          <cell r="O24">
            <v>0</v>
          </cell>
          <cell r="P24">
            <v>0</v>
          </cell>
          <cell r="R24">
            <v>0</v>
          </cell>
          <cell r="S24">
            <v>0</v>
          </cell>
          <cell r="T24">
            <v>0</v>
          </cell>
          <cell r="V24">
            <v>0</v>
          </cell>
          <cell r="W24">
            <v>0</v>
          </cell>
          <cell r="X24">
            <v>0</v>
          </cell>
        </row>
        <row r="25">
          <cell r="A25" t="str">
            <v>PCC 2.4</v>
          </cell>
          <cell r="B25" t="str">
            <v>Providing and laying cement concrete 1:4:8 for flooring using 20mm complete.</v>
          </cell>
          <cell r="C25" t="str">
            <v>Cum</v>
          </cell>
          <cell r="D25">
            <v>1382</v>
          </cell>
          <cell r="E25">
            <v>0</v>
          </cell>
          <cell r="F25">
            <v>0</v>
          </cell>
          <cell r="G25">
            <v>0</v>
          </cell>
          <cell r="H25">
            <v>0</v>
          </cell>
          <cell r="J25">
            <v>0</v>
          </cell>
          <cell r="K25">
            <v>0</v>
          </cell>
          <cell r="L25">
            <v>0</v>
          </cell>
          <cell r="N25">
            <v>0</v>
          </cell>
          <cell r="O25">
            <v>0</v>
          </cell>
          <cell r="P25">
            <v>0</v>
          </cell>
          <cell r="R25">
            <v>0</v>
          </cell>
          <cell r="S25">
            <v>0</v>
          </cell>
          <cell r="T25">
            <v>0</v>
          </cell>
          <cell r="V25">
            <v>0</v>
          </cell>
          <cell r="W25">
            <v>0</v>
          </cell>
          <cell r="X25">
            <v>0</v>
          </cell>
        </row>
        <row r="26">
          <cell r="A26" t="str">
            <v>PCC 2.5</v>
          </cell>
          <cell r="B26" t="str">
            <v>Providing and laying 1:3:6 concrete using for flagging concrete including  shuttering</v>
          </cell>
          <cell r="C26" t="str">
            <v>Cum</v>
          </cell>
          <cell r="D26">
            <v>2523</v>
          </cell>
          <cell r="E26">
            <v>0</v>
          </cell>
          <cell r="F26">
            <v>0</v>
          </cell>
          <cell r="G26">
            <v>0</v>
          </cell>
          <cell r="H26">
            <v>0</v>
          </cell>
          <cell r="J26">
            <v>0</v>
          </cell>
          <cell r="K26">
            <v>0</v>
          </cell>
          <cell r="L26">
            <v>0</v>
          </cell>
          <cell r="N26">
            <v>0</v>
          </cell>
          <cell r="O26">
            <v>0</v>
          </cell>
          <cell r="P26">
            <v>0</v>
          </cell>
          <cell r="R26">
            <v>0</v>
          </cell>
          <cell r="S26">
            <v>0</v>
          </cell>
          <cell r="T26">
            <v>0</v>
          </cell>
          <cell r="V26">
            <v>0</v>
          </cell>
          <cell r="W26">
            <v>0</v>
          </cell>
          <cell r="X26">
            <v>0</v>
          </cell>
        </row>
        <row r="27">
          <cell r="A27" t="str">
            <v>PCC 2.6(1)</v>
          </cell>
          <cell r="B27" t="str">
            <v>Providing and laying 1:2:4 concrete  in toilet  including shuttering Ground Floor</v>
          </cell>
          <cell r="C27" t="str">
            <v>Cum</v>
          </cell>
          <cell r="D27">
            <v>1214</v>
          </cell>
          <cell r="E27">
            <v>10</v>
          </cell>
          <cell r="F27">
            <v>12140</v>
          </cell>
          <cell r="G27">
            <v>0</v>
          </cell>
          <cell r="H27">
            <v>0</v>
          </cell>
          <cell r="J27">
            <v>0</v>
          </cell>
          <cell r="K27">
            <v>0</v>
          </cell>
          <cell r="L27">
            <v>0</v>
          </cell>
          <cell r="N27">
            <v>0</v>
          </cell>
          <cell r="O27">
            <v>0</v>
          </cell>
          <cell r="P27">
            <v>0</v>
          </cell>
          <cell r="R27">
            <v>0</v>
          </cell>
          <cell r="S27">
            <v>10</v>
          </cell>
          <cell r="T27">
            <v>12140</v>
          </cell>
          <cell r="U27">
            <v>10</v>
          </cell>
          <cell r="V27">
            <v>12140</v>
          </cell>
          <cell r="W27">
            <v>10</v>
          </cell>
          <cell r="X27">
            <v>12140</v>
          </cell>
        </row>
        <row r="28">
          <cell r="A28" t="str">
            <v>PCC 2.6(2)</v>
          </cell>
          <cell r="B28" t="str">
            <v>Providing and laying 1:2:4 concrete  in toilet  including shuttering FirstFloor</v>
          </cell>
          <cell r="C28" t="str">
            <v>Cum</v>
          </cell>
          <cell r="D28">
            <v>1214</v>
          </cell>
          <cell r="E28">
            <v>0</v>
          </cell>
          <cell r="F28">
            <v>0</v>
          </cell>
          <cell r="G28">
            <v>0</v>
          </cell>
          <cell r="H28">
            <v>0</v>
          </cell>
          <cell r="J28">
            <v>0</v>
          </cell>
          <cell r="K28">
            <v>0</v>
          </cell>
          <cell r="L28">
            <v>0</v>
          </cell>
          <cell r="N28">
            <v>0</v>
          </cell>
          <cell r="O28">
            <v>0</v>
          </cell>
          <cell r="P28">
            <v>0</v>
          </cell>
          <cell r="R28">
            <v>0</v>
          </cell>
          <cell r="S28">
            <v>0</v>
          </cell>
          <cell r="T28">
            <v>0</v>
          </cell>
          <cell r="V28">
            <v>0</v>
          </cell>
          <cell r="W28">
            <v>0</v>
          </cell>
          <cell r="X28">
            <v>0</v>
          </cell>
        </row>
        <row r="29">
          <cell r="A29" t="str">
            <v>PCC 2.6(3)</v>
          </cell>
          <cell r="B29" t="str">
            <v>Providing and laying 1:2:4 concrete  in toilet  including shuttering SecondFloor</v>
          </cell>
          <cell r="C29" t="str">
            <v>Cum</v>
          </cell>
          <cell r="D29">
            <v>1214</v>
          </cell>
          <cell r="E29">
            <v>0</v>
          </cell>
          <cell r="F29">
            <v>0</v>
          </cell>
          <cell r="G29">
            <v>0</v>
          </cell>
          <cell r="H29">
            <v>0</v>
          </cell>
          <cell r="J29">
            <v>0</v>
          </cell>
          <cell r="K29">
            <v>0</v>
          </cell>
          <cell r="L29">
            <v>0</v>
          </cell>
          <cell r="N29">
            <v>0</v>
          </cell>
          <cell r="O29">
            <v>0</v>
          </cell>
          <cell r="P29">
            <v>0</v>
          </cell>
          <cell r="R29">
            <v>0</v>
          </cell>
          <cell r="S29">
            <v>0</v>
          </cell>
          <cell r="T29">
            <v>0</v>
          </cell>
          <cell r="V29">
            <v>0</v>
          </cell>
          <cell r="W29">
            <v>0</v>
          </cell>
          <cell r="X29">
            <v>0</v>
          </cell>
        </row>
        <row r="30">
          <cell r="A30" t="str">
            <v>PCC 2.6(4)</v>
          </cell>
          <cell r="B30" t="str">
            <v>Providing and laying 1:2:4 concrete  in toilet  including shuttering TerraceFloor</v>
          </cell>
          <cell r="C30" t="str">
            <v>Cum</v>
          </cell>
          <cell r="D30">
            <v>1214</v>
          </cell>
          <cell r="E30">
            <v>0</v>
          </cell>
          <cell r="F30">
            <v>0</v>
          </cell>
          <cell r="G30">
            <v>0</v>
          </cell>
          <cell r="H30">
            <v>0</v>
          </cell>
          <cell r="J30">
            <v>0</v>
          </cell>
          <cell r="K30">
            <v>0</v>
          </cell>
          <cell r="L30">
            <v>0</v>
          </cell>
          <cell r="N30">
            <v>0</v>
          </cell>
          <cell r="O30">
            <v>0</v>
          </cell>
          <cell r="P30">
            <v>0</v>
          </cell>
          <cell r="R30">
            <v>0</v>
          </cell>
          <cell r="S30">
            <v>0</v>
          </cell>
          <cell r="T30">
            <v>0</v>
          </cell>
          <cell r="V30">
            <v>0</v>
          </cell>
          <cell r="W30">
            <v>0</v>
          </cell>
          <cell r="X30">
            <v>0</v>
          </cell>
        </row>
        <row r="31">
          <cell r="A31" t="str">
            <v>PCC 2.7 (1)</v>
          </cell>
          <cell r="B31" t="str">
            <v>Providing and laying screed concrete 1:2:4 for flooring (50mm thick)  finishing by power floating, curing with necessary shuttering, etc., complete</v>
          </cell>
          <cell r="C31" t="str">
            <v>Sqm</v>
          </cell>
          <cell r="D31">
            <v>131</v>
          </cell>
          <cell r="E31">
            <v>2000</v>
          </cell>
          <cell r="F31">
            <v>262000</v>
          </cell>
          <cell r="G31">
            <v>600</v>
          </cell>
          <cell r="H31">
            <v>78600</v>
          </cell>
          <cell r="I31">
            <v>300</v>
          </cell>
          <cell r="J31">
            <v>39300</v>
          </cell>
          <cell r="K31">
            <v>600</v>
          </cell>
          <cell r="L31">
            <v>78600</v>
          </cell>
          <cell r="M31">
            <v>300</v>
          </cell>
          <cell r="N31">
            <v>39300</v>
          </cell>
          <cell r="O31">
            <v>600</v>
          </cell>
          <cell r="P31">
            <v>78600</v>
          </cell>
          <cell r="Q31">
            <v>300</v>
          </cell>
          <cell r="R31">
            <v>39300</v>
          </cell>
          <cell r="S31">
            <v>200</v>
          </cell>
          <cell r="T31">
            <v>26200</v>
          </cell>
          <cell r="U31">
            <v>100</v>
          </cell>
          <cell r="V31">
            <v>13100</v>
          </cell>
          <cell r="W31">
            <v>1000</v>
          </cell>
          <cell r="X31">
            <v>131000</v>
          </cell>
        </row>
        <row r="32">
          <cell r="A32" t="str">
            <v>PCC 2.7 (2)</v>
          </cell>
          <cell r="B32" t="str">
            <v>Providing and laying screed concrete 1:2:4 for flooring (50mm thick)  finishing by power floating, with  shutteringfor First Floor</v>
          </cell>
          <cell r="C32" t="str">
            <v>Sqm</v>
          </cell>
          <cell r="D32">
            <v>139</v>
          </cell>
          <cell r="E32">
            <v>500</v>
          </cell>
          <cell r="F32">
            <v>69500</v>
          </cell>
          <cell r="G32">
            <v>0</v>
          </cell>
          <cell r="H32">
            <v>0</v>
          </cell>
          <cell r="J32">
            <v>0</v>
          </cell>
          <cell r="K32">
            <v>0</v>
          </cell>
          <cell r="L32">
            <v>0</v>
          </cell>
          <cell r="N32">
            <v>0</v>
          </cell>
          <cell r="O32">
            <v>0</v>
          </cell>
          <cell r="P32">
            <v>0</v>
          </cell>
          <cell r="R32">
            <v>0</v>
          </cell>
          <cell r="S32">
            <v>500</v>
          </cell>
          <cell r="T32">
            <v>69500</v>
          </cell>
          <cell r="V32">
            <v>0</v>
          </cell>
          <cell r="W32">
            <v>0</v>
          </cell>
          <cell r="X32">
            <v>0</v>
          </cell>
        </row>
        <row r="33">
          <cell r="A33" t="str">
            <v>PCC 2.7 (3)</v>
          </cell>
          <cell r="B33" t="str">
            <v>Providing and laying screed concrete 1:2:4 for flooring (50mm thick)  finishing by power floating, with  shutteringfor Second Floor</v>
          </cell>
          <cell r="C33" t="str">
            <v>Sqm</v>
          </cell>
          <cell r="D33">
            <v>147</v>
          </cell>
          <cell r="E33">
            <v>0</v>
          </cell>
          <cell r="F33">
            <v>0</v>
          </cell>
          <cell r="G33">
            <v>0</v>
          </cell>
          <cell r="H33">
            <v>0</v>
          </cell>
          <cell r="J33">
            <v>0</v>
          </cell>
          <cell r="K33">
            <v>0</v>
          </cell>
          <cell r="L33">
            <v>0</v>
          </cell>
          <cell r="N33">
            <v>0</v>
          </cell>
          <cell r="O33">
            <v>0</v>
          </cell>
          <cell r="P33">
            <v>0</v>
          </cell>
          <cell r="R33">
            <v>0</v>
          </cell>
          <cell r="S33">
            <v>0</v>
          </cell>
          <cell r="T33">
            <v>0</v>
          </cell>
          <cell r="V33">
            <v>0</v>
          </cell>
          <cell r="W33">
            <v>0</v>
          </cell>
          <cell r="X33">
            <v>0</v>
          </cell>
        </row>
        <row r="34">
          <cell r="A34" t="str">
            <v>RCC 3.1</v>
          </cell>
          <cell r="B34" t="str">
            <v>cement concrete M20 for plinth slab/beam</v>
          </cell>
          <cell r="C34" t="str">
            <v>Cum</v>
          </cell>
          <cell r="D34">
            <v>1460</v>
          </cell>
          <cell r="E34">
            <v>0</v>
          </cell>
          <cell r="F34">
            <v>0</v>
          </cell>
          <cell r="G34">
            <v>0</v>
          </cell>
          <cell r="H34">
            <v>0</v>
          </cell>
          <cell r="J34">
            <v>0</v>
          </cell>
          <cell r="K34">
            <v>0</v>
          </cell>
          <cell r="L34">
            <v>0</v>
          </cell>
          <cell r="N34">
            <v>0</v>
          </cell>
          <cell r="O34">
            <v>0</v>
          </cell>
          <cell r="P34">
            <v>0</v>
          </cell>
          <cell r="R34">
            <v>0</v>
          </cell>
          <cell r="S34">
            <v>0</v>
          </cell>
          <cell r="T34">
            <v>0</v>
          </cell>
          <cell r="V34">
            <v>0</v>
          </cell>
          <cell r="W34">
            <v>0</v>
          </cell>
          <cell r="X34">
            <v>0</v>
          </cell>
        </row>
        <row r="35">
          <cell r="A35" t="str">
            <v>RCC 3.2</v>
          </cell>
          <cell r="B35" t="str">
            <v xml:space="preserve"> M20 concrete using 20mm  for footing/foundation.</v>
          </cell>
          <cell r="C35" t="str">
            <v>Cum</v>
          </cell>
          <cell r="D35">
            <v>1460</v>
          </cell>
          <cell r="E35">
            <v>0</v>
          </cell>
          <cell r="F35">
            <v>0</v>
          </cell>
          <cell r="G35">
            <v>0</v>
          </cell>
          <cell r="H35">
            <v>0</v>
          </cell>
          <cell r="J35">
            <v>0</v>
          </cell>
          <cell r="K35">
            <v>0</v>
          </cell>
          <cell r="L35">
            <v>0</v>
          </cell>
          <cell r="N35">
            <v>0</v>
          </cell>
          <cell r="O35">
            <v>0</v>
          </cell>
          <cell r="P35">
            <v>0</v>
          </cell>
          <cell r="R35">
            <v>0</v>
          </cell>
          <cell r="S35">
            <v>0</v>
          </cell>
          <cell r="T35">
            <v>0</v>
          </cell>
          <cell r="V35">
            <v>0</v>
          </cell>
          <cell r="W35">
            <v>0</v>
          </cell>
          <cell r="X35">
            <v>0</v>
          </cell>
        </row>
        <row r="36">
          <cell r="A36" t="str">
            <v>RCC 3.3</v>
          </cell>
          <cell r="B36" t="str">
            <v xml:space="preserve">M20 concrete  for RCC curved slab </v>
          </cell>
          <cell r="C36" t="str">
            <v>Cum</v>
          </cell>
          <cell r="D36">
            <v>1661</v>
          </cell>
          <cell r="E36">
            <v>10</v>
          </cell>
          <cell r="F36">
            <v>16610</v>
          </cell>
          <cell r="G36">
            <v>0</v>
          </cell>
          <cell r="H36">
            <v>0</v>
          </cell>
          <cell r="J36">
            <v>0</v>
          </cell>
          <cell r="K36">
            <v>5</v>
          </cell>
          <cell r="L36">
            <v>8305</v>
          </cell>
          <cell r="N36">
            <v>0</v>
          </cell>
          <cell r="O36">
            <v>0</v>
          </cell>
          <cell r="P36">
            <v>0</v>
          </cell>
          <cell r="R36">
            <v>0</v>
          </cell>
          <cell r="S36">
            <v>5</v>
          </cell>
          <cell r="T36">
            <v>8305</v>
          </cell>
          <cell r="V36">
            <v>0</v>
          </cell>
          <cell r="W36">
            <v>0</v>
          </cell>
          <cell r="X36">
            <v>0</v>
          </cell>
        </row>
        <row r="37">
          <cell r="A37" t="str">
            <v>RCC 3.4 (1)</v>
          </cell>
          <cell r="B37" t="str">
            <v>M20 for cills Ground Floor</v>
          </cell>
          <cell r="C37" t="str">
            <v>Cum</v>
          </cell>
          <cell r="D37">
            <v>1681</v>
          </cell>
          <cell r="E37">
            <v>0</v>
          </cell>
          <cell r="F37">
            <v>0</v>
          </cell>
          <cell r="G37">
            <v>0</v>
          </cell>
          <cell r="H37">
            <v>0</v>
          </cell>
          <cell r="J37">
            <v>0</v>
          </cell>
          <cell r="K37">
            <v>0</v>
          </cell>
          <cell r="L37">
            <v>0</v>
          </cell>
          <cell r="N37">
            <v>0</v>
          </cell>
          <cell r="O37">
            <v>0</v>
          </cell>
          <cell r="P37">
            <v>0</v>
          </cell>
          <cell r="R37">
            <v>0</v>
          </cell>
          <cell r="S37">
            <v>0</v>
          </cell>
          <cell r="T37">
            <v>0</v>
          </cell>
          <cell r="V37">
            <v>0</v>
          </cell>
          <cell r="W37">
            <v>0</v>
          </cell>
          <cell r="X37">
            <v>0</v>
          </cell>
        </row>
        <row r="38">
          <cell r="A38" t="str">
            <v>RCC 3.4 (2)</v>
          </cell>
          <cell r="B38" t="str">
            <v>M20 for cills First Floor</v>
          </cell>
          <cell r="C38" t="str">
            <v>Cum</v>
          </cell>
          <cell r="D38">
            <v>1681</v>
          </cell>
          <cell r="E38">
            <v>15</v>
          </cell>
          <cell r="F38">
            <v>25215</v>
          </cell>
          <cell r="G38">
            <v>0</v>
          </cell>
          <cell r="H38">
            <v>0</v>
          </cell>
          <cell r="J38">
            <v>0</v>
          </cell>
          <cell r="K38">
            <v>5</v>
          </cell>
          <cell r="L38">
            <v>8405</v>
          </cell>
          <cell r="M38">
            <v>2</v>
          </cell>
          <cell r="N38">
            <v>3362</v>
          </cell>
          <cell r="O38">
            <v>5</v>
          </cell>
          <cell r="P38">
            <v>8405</v>
          </cell>
          <cell r="Q38">
            <v>2</v>
          </cell>
          <cell r="R38">
            <v>3362</v>
          </cell>
          <cell r="S38">
            <v>5</v>
          </cell>
          <cell r="T38">
            <v>8405</v>
          </cell>
          <cell r="U38">
            <v>1</v>
          </cell>
          <cell r="V38">
            <v>1681</v>
          </cell>
          <cell r="W38">
            <v>5</v>
          </cell>
          <cell r="X38">
            <v>8405</v>
          </cell>
        </row>
        <row r="39">
          <cell r="A39" t="str">
            <v>RCC 3.4 (3)</v>
          </cell>
          <cell r="B39" t="str">
            <v>M20 for cills Second Floor</v>
          </cell>
          <cell r="C39" t="str">
            <v>Cum</v>
          </cell>
          <cell r="D39">
            <v>1681</v>
          </cell>
          <cell r="E39">
            <v>0</v>
          </cell>
          <cell r="F39">
            <v>0</v>
          </cell>
          <cell r="G39">
            <v>0</v>
          </cell>
          <cell r="H39">
            <v>0</v>
          </cell>
          <cell r="J39">
            <v>0</v>
          </cell>
          <cell r="K39">
            <v>0</v>
          </cell>
          <cell r="L39">
            <v>0</v>
          </cell>
          <cell r="N39">
            <v>0</v>
          </cell>
          <cell r="O39">
            <v>0</v>
          </cell>
          <cell r="P39">
            <v>0</v>
          </cell>
          <cell r="R39">
            <v>0</v>
          </cell>
          <cell r="S39">
            <v>0</v>
          </cell>
          <cell r="T39">
            <v>0</v>
          </cell>
          <cell r="V39">
            <v>0</v>
          </cell>
          <cell r="W39">
            <v>0</v>
          </cell>
          <cell r="X39">
            <v>0</v>
          </cell>
        </row>
        <row r="40">
          <cell r="A40" t="str">
            <v>RCC 3.5 ( 1 )</v>
          </cell>
          <cell r="B40" t="str">
            <v xml:space="preserve"> M20 cocnrete  for RCC walls Ground Floor</v>
          </cell>
          <cell r="C40" t="str">
            <v>Cum</v>
          </cell>
          <cell r="D40">
            <v>1681</v>
          </cell>
          <cell r="E40">
            <v>0</v>
          </cell>
          <cell r="F40">
            <v>0</v>
          </cell>
          <cell r="G40">
            <v>0</v>
          </cell>
          <cell r="H40">
            <v>0</v>
          </cell>
          <cell r="J40">
            <v>0</v>
          </cell>
          <cell r="K40">
            <v>0</v>
          </cell>
          <cell r="L40">
            <v>0</v>
          </cell>
          <cell r="N40">
            <v>0</v>
          </cell>
          <cell r="O40">
            <v>0</v>
          </cell>
          <cell r="P40">
            <v>0</v>
          </cell>
          <cell r="R40">
            <v>0</v>
          </cell>
          <cell r="S40">
            <v>0</v>
          </cell>
          <cell r="T40">
            <v>0</v>
          </cell>
          <cell r="V40">
            <v>0</v>
          </cell>
          <cell r="W40">
            <v>0</v>
          </cell>
          <cell r="X40">
            <v>0</v>
          </cell>
        </row>
        <row r="41">
          <cell r="A41" t="str">
            <v>RCC 3.5 ( 2 )</v>
          </cell>
          <cell r="B41" t="str">
            <v xml:space="preserve"> M20 cocnrete  for RCC walls First Floor</v>
          </cell>
          <cell r="C41" t="str">
            <v>Cum</v>
          </cell>
          <cell r="D41">
            <v>1681</v>
          </cell>
          <cell r="E41">
            <v>0</v>
          </cell>
          <cell r="F41">
            <v>0</v>
          </cell>
          <cell r="G41">
            <v>0</v>
          </cell>
          <cell r="H41">
            <v>0</v>
          </cell>
          <cell r="J41">
            <v>0</v>
          </cell>
          <cell r="K41">
            <v>0</v>
          </cell>
          <cell r="L41">
            <v>0</v>
          </cell>
          <cell r="N41">
            <v>0</v>
          </cell>
          <cell r="O41">
            <v>0</v>
          </cell>
          <cell r="P41">
            <v>0</v>
          </cell>
          <cell r="R41">
            <v>0</v>
          </cell>
          <cell r="S41">
            <v>0</v>
          </cell>
          <cell r="T41">
            <v>0</v>
          </cell>
          <cell r="V41">
            <v>0</v>
          </cell>
          <cell r="W41">
            <v>0</v>
          </cell>
          <cell r="X41">
            <v>0</v>
          </cell>
        </row>
        <row r="42">
          <cell r="A42" t="str">
            <v>RCC 3.5 ( 3 )</v>
          </cell>
          <cell r="B42" t="str">
            <v xml:space="preserve"> M20 cocnrete  for RCC walls Second Floor</v>
          </cell>
          <cell r="C42" t="str">
            <v>Cum</v>
          </cell>
          <cell r="D42">
            <v>1681</v>
          </cell>
          <cell r="E42">
            <v>13</v>
          </cell>
          <cell r="F42">
            <v>21853</v>
          </cell>
          <cell r="G42">
            <v>0</v>
          </cell>
          <cell r="H42">
            <v>0</v>
          </cell>
          <cell r="J42">
            <v>0</v>
          </cell>
          <cell r="K42">
            <v>6.5</v>
          </cell>
          <cell r="L42">
            <v>10926.5</v>
          </cell>
          <cell r="M42">
            <v>0</v>
          </cell>
          <cell r="N42">
            <v>0</v>
          </cell>
          <cell r="O42">
            <v>0</v>
          </cell>
          <cell r="P42">
            <v>0</v>
          </cell>
          <cell r="R42">
            <v>0</v>
          </cell>
          <cell r="S42">
            <v>6.5</v>
          </cell>
          <cell r="T42">
            <v>10926.5</v>
          </cell>
          <cell r="U42">
            <v>4.5</v>
          </cell>
          <cell r="V42">
            <v>7564.5</v>
          </cell>
          <cell r="W42">
            <v>4.5</v>
          </cell>
          <cell r="X42">
            <v>7564.5</v>
          </cell>
        </row>
        <row r="43">
          <cell r="A43" t="str">
            <v>RCC 3.5 ( 4 )</v>
          </cell>
          <cell r="B43" t="str">
            <v xml:space="preserve"> M20 cocnrete  for RCC walls Terrace</v>
          </cell>
          <cell r="C43" t="str">
            <v>Cum</v>
          </cell>
          <cell r="D43">
            <v>1681</v>
          </cell>
          <cell r="E43">
            <v>0</v>
          </cell>
          <cell r="F43">
            <v>0</v>
          </cell>
          <cell r="G43">
            <v>0</v>
          </cell>
          <cell r="H43">
            <v>0</v>
          </cell>
          <cell r="J43">
            <v>0</v>
          </cell>
          <cell r="K43">
            <v>0</v>
          </cell>
          <cell r="L43">
            <v>0</v>
          </cell>
          <cell r="N43">
            <v>0</v>
          </cell>
          <cell r="O43">
            <v>0</v>
          </cell>
          <cell r="P43">
            <v>0</v>
          </cell>
          <cell r="R43">
            <v>0</v>
          </cell>
          <cell r="S43">
            <v>0</v>
          </cell>
          <cell r="T43">
            <v>0</v>
          </cell>
          <cell r="V43">
            <v>0</v>
          </cell>
          <cell r="W43">
            <v>0</v>
          </cell>
          <cell r="X43">
            <v>0</v>
          </cell>
        </row>
        <row r="44">
          <cell r="A44" t="str">
            <v>RCC 3.5 ( 5 )</v>
          </cell>
          <cell r="B44" t="str">
            <v xml:space="preserve"> M20 cocnrete  for RCC walls  For Water tank</v>
          </cell>
          <cell r="C44" t="str">
            <v>Cum</v>
          </cell>
          <cell r="D44">
            <v>1681</v>
          </cell>
          <cell r="E44">
            <v>0</v>
          </cell>
          <cell r="F44">
            <v>0</v>
          </cell>
          <cell r="G44">
            <v>0</v>
          </cell>
          <cell r="H44">
            <v>0</v>
          </cell>
          <cell r="J44">
            <v>0</v>
          </cell>
          <cell r="K44">
            <v>0</v>
          </cell>
          <cell r="L44">
            <v>0</v>
          </cell>
          <cell r="N44">
            <v>0</v>
          </cell>
          <cell r="O44">
            <v>0</v>
          </cell>
          <cell r="P44">
            <v>0</v>
          </cell>
          <cell r="R44">
            <v>0</v>
          </cell>
          <cell r="S44">
            <v>0</v>
          </cell>
          <cell r="T44">
            <v>0</v>
          </cell>
          <cell r="V44">
            <v>0</v>
          </cell>
          <cell r="W44">
            <v>0</v>
          </cell>
          <cell r="X44">
            <v>0</v>
          </cell>
        </row>
        <row r="45">
          <cell r="A45" t="str">
            <v>RCC 3.6 ( 1 )</v>
          </cell>
          <cell r="B45" t="str">
            <v>M20 concrete for Columns/Brackets/Pedestals Ground floor</v>
          </cell>
          <cell r="C45" t="str">
            <v>Cum</v>
          </cell>
          <cell r="D45">
            <v>1681</v>
          </cell>
          <cell r="E45">
            <v>0</v>
          </cell>
          <cell r="F45">
            <v>0</v>
          </cell>
          <cell r="G45">
            <v>0</v>
          </cell>
          <cell r="H45">
            <v>0</v>
          </cell>
          <cell r="J45">
            <v>0</v>
          </cell>
          <cell r="K45">
            <v>0</v>
          </cell>
          <cell r="L45">
            <v>0</v>
          </cell>
          <cell r="N45">
            <v>0</v>
          </cell>
          <cell r="O45">
            <v>0</v>
          </cell>
          <cell r="P45">
            <v>0</v>
          </cell>
          <cell r="R45">
            <v>0</v>
          </cell>
          <cell r="S45">
            <v>0</v>
          </cell>
          <cell r="T45">
            <v>0</v>
          </cell>
          <cell r="V45">
            <v>0</v>
          </cell>
          <cell r="W45">
            <v>0</v>
          </cell>
          <cell r="X45">
            <v>0</v>
          </cell>
        </row>
        <row r="46">
          <cell r="A46" t="str">
            <v>RCC 3.6 ( 2 )</v>
          </cell>
          <cell r="B46" t="str">
            <v>M20 concrete for Columns/Brackets/Pedestals First floor</v>
          </cell>
          <cell r="C46" t="str">
            <v>Cum</v>
          </cell>
          <cell r="D46">
            <v>1681</v>
          </cell>
          <cell r="E46">
            <v>0</v>
          </cell>
          <cell r="F46">
            <v>0</v>
          </cell>
          <cell r="G46">
            <v>0</v>
          </cell>
          <cell r="H46">
            <v>0</v>
          </cell>
          <cell r="J46">
            <v>0</v>
          </cell>
          <cell r="K46">
            <v>0</v>
          </cell>
          <cell r="L46">
            <v>0</v>
          </cell>
          <cell r="N46">
            <v>0</v>
          </cell>
          <cell r="O46">
            <v>0</v>
          </cell>
          <cell r="P46">
            <v>0</v>
          </cell>
          <cell r="R46">
            <v>0</v>
          </cell>
          <cell r="S46">
            <v>0</v>
          </cell>
          <cell r="T46">
            <v>0</v>
          </cell>
          <cell r="V46">
            <v>0</v>
          </cell>
          <cell r="W46">
            <v>0</v>
          </cell>
          <cell r="X46">
            <v>0</v>
          </cell>
        </row>
        <row r="47">
          <cell r="A47" t="str">
            <v>RCC 3.6 ( 3 )</v>
          </cell>
          <cell r="B47" t="str">
            <v>M20 concrete for Columns/Brackets/Pedestals Second floor</v>
          </cell>
          <cell r="C47" t="str">
            <v>Cum</v>
          </cell>
          <cell r="D47">
            <v>1681</v>
          </cell>
          <cell r="E47">
            <v>60</v>
          </cell>
          <cell r="F47">
            <v>100860</v>
          </cell>
          <cell r="G47">
            <v>15</v>
          </cell>
          <cell r="H47">
            <v>25215</v>
          </cell>
          <cell r="I47">
            <v>15</v>
          </cell>
          <cell r="J47">
            <v>25215</v>
          </cell>
          <cell r="K47">
            <v>15</v>
          </cell>
          <cell r="L47">
            <v>25215</v>
          </cell>
          <cell r="M47">
            <v>15</v>
          </cell>
          <cell r="N47">
            <v>25215</v>
          </cell>
          <cell r="O47">
            <v>15</v>
          </cell>
          <cell r="P47">
            <v>25215</v>
          </cell>
          <cell r="Q47">
            <v>15</v>
          </cell>
          <cell r="R47">
            <v>25215</v>
          </cell>
          <cell r="S47">
            <v>15</v>
          </cell>
          <cell r="T47">
            <v>25215</v>
          </cell>
          <cell r="U47">
            <v>6</v>
          </cell>
          <cell r="V47">
            <v>10086</v>
          </cell>
          <cell r="W47">
            <v>51</v>
          </cell>
          <cell r="X47">
            <v>85731</v>
          </cell>
        </row>
        <row r="48">
          <cell r="A48" t="str">
            <v>RCC 3.6 ( 4 )</v>
          </cell>
          <cell r="B48" t="str">
            <v>M20 concrete for Columns/Brackets/Pedestals Terrace floor</v>
          </cell>
          <cell r="C48" t="str">
            <v>Cum</v>
          </cell>
          <cell r="D48">
            <v>1681</v>
          </cell>
          <cell r="E48">
            <v>0</v>
          </cell>
          <cell r="F48">
            <v>0</v>
          </cell>
          <cell r="G48">
            <v>0</v>
          </cell>
          <cell r="H48">
            <v>0</v>
          </cell>
          <cell r="J48">
            <v>0</v>
          </cell>
          <cell r="K48">
            <v>0</v>
          </cell>
          <cell r="L48">
            <v>0</v>
          </cell>
          <cell r="N48">
            <v>0</v>
          </cell>
          <cell r="O48">
            <v>0</v>
          </cell>
          <cell r="P48">
            <v>0</v>
          </cell>
          <cell r="R48">
            <v>0</v>
          </cell>
          <cell r="S48">
            <v>0</v>
          </cell>
          <cell r="T48">
            <v>0</v>
          </cell>
          <cell r="V48">
            <v>0</v>
          </cell>
          <cell r="W48">
            <v>0</v>
          </cell>
          <cell r="X48">
            <v>0</v>
          </cell>
        </row>
        <row r="49">
          <cell r="A49" t="str">
            <v>RCC 3.7(a) (1)</v>
          </cell>
          <cell r="B49" t="str">
            <v>M20 concrete for Beams/Lintels Ground Floor</v>
          </cell>
          <cell r="C49" t="str">
            <v>Cum</v>
          </cell>
          <cell r="D49">
            <v>1681</v>
          </cell>
          <cell r="E49">
            <v>0</v>
          </cell>
          <cell r="F49">
            <v>0</v>
          </cell>
          <cell r="G49">
            <v>0</v>
          </cell>
          <cell r="H49">
            <v>0</v>
          </cell>
          <cell r="J49">
            <v>0</v>
          </cell>
          <cell r="K49">
            <v>0</v>
          </cell>
          <cell r="L49">
            <v>0</v>
          </cell>
          <cell r="N49">
            <v>0</v>
          </cell>
          <cell r="O49">
            <v>0</v>
          </cell>
          <cell r="P49">
            <v>0</v>
          </cell>
          <cell r="R49">
            <v>0</v>
          </cell>
          <cell r="S49">
            <v>0</v>
          </cell>
          <cell r="T49">
            <v>0</v>
          </cell>
          <cell r="V49">
            <v>0</v>
          </cell>
          <cell r="W49">
            <v>0</v>
          </cell>
          <cell r="X49">
            <v>0</v>
          </cell>
        </row>
        <row r="50">
          <cell r="A50" t="str">
            <v>RCC 3.7(a) (2)</v>
          </cell>
          <cell r="B50" t="str">
            <v>M20 concrete for Beams/Lintels First Floor</v>
          </cell>
          <cell r="C50" t="str">
            <v>Cum</v>
          </cell>
          <cell r="D50">
            <v>1681</v>
          </cell>
          <cell r="E50">
            <v>0</v>
          </cell>
          <cell r="F50">
            <v>0</v>
          </cell>
          <cell r="G50">
            <v>0</v>
          </cell>
          <cell r="H50">
            <v>0</v>
          </cell>
          <cell r="J50">
            <v>0</v>
          </cell>
          <cell r="K50">
            <v>0</v>
          </cell>
          <cell r="L50">
            <v>0</v>
          </cell>
          <cell r="N50">
            <v>0</v>
          </cell>
          <cell r="O50">
            <v>0</v>
          </cell>
          <cell r="P50">
            <v>0</v>
          </cell>
          <cell r="R50">
            <v>0</v>
          </cell>
          <cell r="S50">
            <v>0</v>
          </cell>
          <cell r="T50">
            <v>0</v>
          </cell>
          <cell r="V50">
            <v>0</v>
          </cell>
          <cell r="W50">
            <v>0</v>
          </cell>
          <cell r="X50">
            <v>0</v>
          </cell>
        </row>
        <row r="51">
          <cell r="A51" t="str">
            <v>RCC 3.7(a) (3)</v>
          </cell>
          <cell r="B51" t="str">
            <v xml:space="preserve"> M20 concrete for Beams/Lintels Second Floor</v>
          </cell>
          <cell r="C51" t="str">
            <v>Cum</v>
          </cell>
          <cell r="D51">
            <v>1681</v>
          </cell>
          <cell r="E51">
            <v>77</v>
          </cell>
          <cell r="F51">
            <v>129437</v>
          </cell>
          <cell r="G51">
            <v>0</v>
          </cell>
          <cell r="H51">
            <v>0</v>
          </cell>
          <cell r="J51">
            <v>0</v>
          </cell>
          <cell r="K51">
            <v>0</v>
          </cell>
          <cell r="L51">
            <v>0</v>
          </cell>
          <cell r="N51">
            <v>0</v>
          </cell>
          <cell r="O51">
            <v>77</v>
          </cell>
          <cell r="P51">
            <v>129437</v>
          </cell>
          <cell r="Q51">
            <v>93</v>
          </cell>
          <cell r="R51">
            <v>156333</v>
          </cell>
          <cell r="S51">
            <v>0</v>
          </cell>
          <cell r="T51">
            <v>0</v>
          </cell>
          <cell r="V51">
            <v>0</v>
          </cell>
          <cell r="W51">
            <v>93</v>
          </cell>
          <cell r="X51">
            <v>156333</v>
          </cell>
        </row>
        <row r="52">
          <cell r="A52" t="str">
            <v>RCC 3.7(a) (4)</v>
          </cell>
          <cell r="B52" t="str">
            <v>M20 concrete  for Beams/Lintels Terrace</v>
          </cell>
          <cell r="C52" t="str">
            <v>Cum</v>
          </cell>
          <cell r="D52">
            <v>1681</v>
          </cell>
          <cell r="E52">
            <v>0</v>
          </cell>
          <cell r="F52">
            <v>0</v>
          </cell>
          <cell r="G52">
            <v>0</v>
          </cell>
          <cell r="H52">
            <v>0</v>
          </cell>
          <cell r="J52">
            <v>0</v>
          </cell>
          <cell r="K52">
            <v>0</v>
          </cell>
          <cell r="L52">
            <v>0</v>
          </cell>
          <cell r="N52">
            <v>0</v>
          </cell>
          <cell r="O52">
            <v>0</v>
          </cell>
          <cell r="P52">
            <v>0</v>
          </cell>
          <cell r="R52">
            <v>0</v>
          </cell>
          <cell r="S52">
            <v>0</v>
          </cell>
          <cell r="T52">
            <v>0</v>
          </cell>
          <cell r="V52">
            <v>0</v>
          </cell>
          <cell r="W52">
            <v>0</v>
          </cell>
          <cell r="X52">
            <v>0</v>
          </cell>
        </row>
        <row r="53">
          <cell r="A53" t="str">
            <v xml:space="preserve">RCC 3.7(b) </v>
          </cell>
          <cell r="B53" t="str">
            <v xml:space="preserve"> ready mix concrete</v>
          </cell>
          <cell r="C53" t="str">
            <v>Cum</v>
          </cell>
          <cell r="D53">
            <v>3200</v>
          </cell>
          <cell r="E53">
            <v>0</v>
          </cell>
          <cell r="F53">
            <v>0</v>
          </cell>
          <cell r="G53">
            <v>0</v>
          </cell>
          <cell r="H53">
            <v>0</v>
          </cell>
          <cell r="J53">
            <v>0</v>
          </cell>
          <cell r="K53">
            <v>0</v>
          </cell>
          <cell r="L53">
            <v>0</v>
          </cell>
          <cell r="N53">
            <v>0</v>
          </cell>
          <cell r="O53">
            <v>0</v>
          </cell>
          <cell r="P53">
            <v>0</v>
          </cell>
          <cell r="R53">
            <v>0</v>
          </cell>
          <cell r="S53">
            <v>0</v>
          </cell>
          <cell r="T53">
            <v>0</v>
          </cell>
          <cell r="V53">
            <v>0</v>
          </cell>
          <cell r="W53">
            <v>0</v>
          </cell>
          <cell r="X53">
            <v>0</v>
          </cell>
        </row>
        <row r="54">
          <cell r="A54" t="str">
            <v>RCC 3.8 (1)</v>
          </cell>
          <cell r="B54" t="str">
            <v xml:space="preserve"> M20 concrete  staircase Ground Floor</v>
          </cell>
          <cell r="C54" t="str">
            <v>Cum</v>
          </cell>
          <cell r="D54">
            <v>1681</v>
          </cell>
          <cell r="E54">
            <v>0</v>
          </cell>
          <cell r="F54">
            <v>0</v>
          </cell>
          <cell r="G54">
            <v>0</v>
          </cell>
          <cell r="H54">
            <v>0</v>
          </cell>
          <cell r="J54">
            <v>0</v>
          </cell>
          <cell r="K54">
            <v>0</v>
          </cell>
          <cell r="L54">
            <v>0</v>
          </cell>
          <cell r="N54">
            <v>0</v>
          </cell>
          <cell r="O54">
            <v>0</v>
          </cell>
          <cell r="P54">
            <v>0</v>
          </cell>
          <cell r="R54">
            <v>0</v>
          </cell>
          <cell r="S54">
            <v>0</v>
          </cell>
          <cell r="T54">
            <v>0</v>
          </cell>
          <cell r="V54">
            <v>0</v>
          </cell>
          <cell r="W54">
            <v>0</v>
          </cell>
          <cell r="X54">
            <v>0</v>
          </cell>
        </row>
        <row r="55">
          <cell r="A55" t="str">
            <v>RCC 3.8 (2)</v>
          </cell>
          <cell r="B55" t="str">
            <v xml:space="preserve"> M20 concrete First Floor</v>
          </cell>
          <cell r="C55" t="str">
            <v>Cum</v>
          </cell>
          <cell r="D55">
            <v>1681</v>
          </cell>
          <cell r="E55">
            <v>0</v>
          </cell>
          <cell r="F55">
            <v>0</v>
          </cell>
          <cell r="G55">
            <v>0</v>
          </cell>
          <cell r="H55">
            <v>0</v>
          </cell>
          <cell r="J55">
            <v>0</v>
          </cell>
          <cell r="K55">
            <v>0</v>
          </cell>
          <cell r="L55">
            <v>0</v>
          </cell>
          <cell r="N55">
            <v>0</v>
          </cell>
          <cell r="O55">
            <v>0</v>
          </cell>
          <cell r="P55">
            <v>0</v>
          </cell>
          <cell r="R55">
            <v>0</v>
          </cell>
          <cell r="S55">
            <v>0</v>
          </cell>
          <cell r="T55">
            <v>0</v>
          </cell>
          <cell r="V55">
            <v>0</v>
          </cell>
          <cell r="W55">
            <v>0</v>
          </cell>
          <cell r="X55">
            <v>0</v>
          </cell>
        </row>
        <row r="56">
          <cell r="A56" t="str">
            <v>RCC 3.8 (3)</v>
          </cell>
          <cell r="B56" t="str">
            <v xml:space="preserve"> M20 concrete staircase Second Floor</v>
          </cell>
          <cell r="C56" t="str">
            <v>Cum</v>
          </cell>
          <cell r="D56">
            <v>1681</v>
          </cell>
          <cell r="E56">
            <v>6</v>
          </cell>
          <cell r="F56">
            <v>10086</v>
          </cell>
          <cell r="G56">
            <v>6</v>
          </cell>
          <cell r="H56">
            <v>10086</v>
          </cell>
          <cell r="J56">
            <v>0</v>
          </cell>
          <cell r="K56">
            <v>0</v>
          </cell>
          <cell r="L56">
            <v>0</v>
          </cell>
          <cell r="N56">
            <v>0</v>
          </cell>
          <cell r="O56">
            <v>0</v>
          </cell>
          <cell r="P56">
            <v>0</v>
          </cell>
          <cell r="Q56">
            <v>6</v>
          </cell>
          <cell r="R56">
            <v>10086</v>
          </cell>
          <cell r="S56">
            <v>0</v>
          </cell>
          <cell r="T56">
            <v>0</v>
          </cell>
          <cell r="V56">
            <v>0</v>
          </cell>
          <cell r="W56">
            <v>6</v>
          </cell>
          <cell r="X56">
            <v>10086</v>
          </cell>
        </row>
        <row r="57">
          <cell r="A57" t="str">
            <v>RCC 3.9</v>
          </cell>
          <cell r="B57" t="str">
            <v xml:space="preserve"> M20 concrete  for platform/lofts (thk 100mm)</v>
          </cell>
          <cell r="C57" t="str">
            <v>Sqm</v>
          </cell>
          <cell r="D57">
            <v>210</v>
          </cell>
          <cell r="E57">
            <v>0</v>
          </cell>
          <cell r="F57">
            <v>0</v>
          </cell>
          <cell r="G57">
            <v>0</v>
          </cell>
          <cell r="H57">
            <v>0</v>
          </cell>
          <cell r="J57">
            <v>0</v>
          </cell>
          <cell r="K57">
            <v>0</v>
          </cell>
          <cell r="L57">
            <v>0</v>
          </cell>
          <cell r="N57">
            <v>0</v>
          </cell>
          <cell r="O57">
            <v>0</v>
          </cell>
          <cell r="P57">
            <v>0</v>
          </cell>
          <cell r="R57">
            <v>0</v>
          </cell>
          <cell r="S57">
            <v>0</v>
          </cell>
          <cell r="T57">
            <v>0</v>
          </cell>
          <cell r="V57">
            <v>0</v>
          </cell>
          <cell r="W57">
            <v>0</v>
          </cell>
          <cell r="X57">
            <v>0</v>
          </cell>
        </row>
        <row r="58">
          <cell r="A58" t="str">
            <v>RCC3.10 (a) (1)</v>
          </cell>
          <cell r="B58" t="str">
            <v xml:space="preserve"> M20 concree  for Roof Slab Ground Floor</v>
          </cell>
          <cell r="C58" t="str">
            <v>Cum</v>
          </cell>
          <cell r="D58">
            <v>1681</v>
          </cell>
          <cell r="E58">
            <v>0</v>
          </cell>
          <cell r="F58">
            <v>0</v>
          </cell>
          <cell r="G58">
            <v>0</v>
          </cell>
          <cell r="H58">
            <v>0</v>
          </cell>
          <cell r="J58">
            <v>0</v>
          </cell>
          <cell r="K58">
            <v>0</v>
          </cell>
          <cell r="L58">
            <v>0</v>
          </cell>
          <cell r="N58">
            <v>0</v>
          </cell>
          <cell r="O58">
            <v>0</v>
          </cell>
          <cell r="P58">
            <v>0</v>
          </cell>
          <cell r="R58">
            <v>0</v>
          </cell>
          <cell r="S58">
            <v>0</v>
          </cell>
          <cell r="T58">
            <v>0</v>
          </cell>
          <cell r="V58">
            <v>0</v>
          </cell>
          <cell r="W58">
            <v>0</v>
          </cell>
          <cell r="X58">
            <v>0</v>
          </cell>
        </row>
        <row r="59">
          <cell r="A59" t="str">
            <v>RCC3.10 (a) (2)</v>
          </cell>
          <cell r="B59" t="str">
            <v xml:space="preserve"> M20 concree  for Roof Slab First Floor</v>
          </cell>
          <cell r="C59" t="str">
            <v>Cum</v>
          </cell>
          <cell r="D59">
            <v>1681</v>
          </cell>
          <cell r="E59">
            <v>0</v>
          </cell>
          <cell r="F59">
            <v>0</v>
          </cell>
          <cell r="G59">
            <v>0</v>
          </cell>
          <cell r="H59">
            <v>0</v>
          </cell>
          <cell r="J59">
            <v>0</v>
          </cell>
          <cell r="K59">
            <v>0</v>
          </cell>
          <cell r="L59">
            <v>0</v>
          </cell>
          <cell r="N59">
            <v>0</v>
          </cell>
          <cell r="O59">
            <v>0</v>
          </cell>
          <cell r="P59">
            <v>0</v>
          </cell>
          <cell r="R59">
            <v>0</v>
          </cell>
          <cell r="S59">
            <v>0</v>
          </cell>
          <cell r="T59">
            <v>0</v>
          </cell>
          <cell r="V59">
            <v>0</v>
          </cell>
          <cell r="W59">
            <v>0</v>
          </cell>
          <cell r="X59">
            <v>0</v>
          </cell>
        </row>
        <row r="60">
          <cell r="A60" t="str">
            <v>RCC3.10 (a) (3)</v>
          </cell>
          <cell r="B60" t="str">
            <v xml:space="preserve"> M20 concree  for Roof Slab Second Floor</v>
          </cell>
          <cell r="C60" t="str">
            <v>Cum</v>
          </cell>
          <cell r="D60">
            <v>1681</v>
          </cell>
          <cell r="E60">
            <v>102</v>
          </cell>
          <cell r="F60">
            <v>171462</v>
          </cell>
          <cell r="G60">
            <v>0</v>
          </cell>
          <cell r="H60">
            <v>0</v>
          </cell>
          <cell r="J60">
            <v>0</v>
          </cell>
          <cell r="K60">
            <v>0</v>
          </cell>
          <cell r="L60">
            <v>0</v>
          </cell>
          <cell r="N60">
            <v>0</v>
          </cell>
          <cell r="O60">
            <v>94</v>
          </cell>
          <cell r="P60">
            <v>158014</v>
          </cell>
          <cell r="Q60">
            <v>94</v>
          </cell>
          <cell r="R60">
            <v>158014</v>
          </cell>
          <cell r="S60">
            <v>8</v>
          </cell>
          <cell r="T60">
            <v>13448</v>
          </cell>
          <cell r="U60">
            <v>20</v>
          </cell>
          <cell r="V60">
            <v>33620</v>
          </cell>
          <cell r="W60">
            <v>114</v>
          </cell>
          <cell r="X60">
            <v>191634</v>
          </cell>
        </row>
        <row r="61">
          <cell r="A61" t="str">
            <v>RCC3.10 (a) (4)</v>
          </cell>
          <cell r="B61" t="str">
            <v xml:space="preserve"> M20 concree  for Roof Slab Third Floor</v>
          </cell>
          <cell r="C61" t="str">
            <v>Cum</v>
          </cell>
          <cell r="D61">
            <v>1681</v>
          </cell>
          <cell r="E61">
            <v>0</v>
          </cell>
          <cell r="F61">
            <v>0</v>
          </cell>
          <cell r="G61">
            <v>0</v>
          </cell>
          <cell r="H61">
            <v>0</v>
          </cell>
          <cell r="J61">
            <v>0</v>
          </cell>
          <cell r="K61">
            <v>0</v>
          </cell>
          <cell r="L61">
            <v>0</v>
          </cell>
          <cell r="N61">
            <v>0</v>
          </cell>
          <cell r="O61">
            <v>0</v>
          </cell>
          <cell r="P61">
            <v>0</v>
          </cell>
          <cell r="R61">
            <v>0</v>
          </cell>
          <cell r="S61">
            <v>0</v>
          </cell>
          <cell r="T61">
            <v>0</v>
          </cell>
          <cell r="V61">
            <v>0</v>
          </cell>
          <cell r="W61">
            <v>0</v>
          </cell>
          <cell r="X61">
            <v>0</v>
          </cell>
        </row>
        <row r="62">
          <cell r="A62" t="str">
            <v>RCC3.10 (a) (5)</v>
          </cell>
          <cell r="B62" t="str">
            <v xml:space="preserve"> M20 concrete using  for Roof Slab Ground Floor For water tank (top and bottom slab)</v>
          </cell>
          <cell r="C62" t="str">
            <v>Cum</v>
          </cell>
          <cell r="D62">
            <v>1882</v>
          </cell>
          <cell r="E62">
            <v>0</v>
          </cell>
          <cell r="F62">
            <v>0</v>
          </cell>
          <cell r="G62">
            <v>0</v>
          </cell>
          <cell r="H62">
            <v>0</v>
          </cell>
          <cell r="J62">
            <v>0</v>
          </cell>
          <cell r="K62">
            <v>0</v>
          </cell>
          <cell r="L62">
            <v>0</v>
          </cell>
          <cell r="N62">
            <v>0</v>
          </cell>
          <cell r="O62">
            <v>0</v>
          </cell>
          <cell r="P62">
            <v>0</v>
          </cell>
          <cell r="R62">
            <v>0</v>
          </cell>
          <cell r="S62">
            <v>0</v>
          </cell>
          <cell r="T62">
            <v>0</v>
          </cell>
          <cell r="V62">
            <v>0</v>
          </cell>
          <cell r="W62">
            <v>0</v>
          </cell>
          <cell r="X62">
            <v>0</v>
          </cell>
        </row>
        <row r="63">
          <cell r="A63" t="str">
            <v xml:space="preserve">RCC3.10 (b) </v>
          </cell>
          <cell r="B63" t="str">
            <v>ready mix concrete</v>
          </cell>
          <cell r="C63" t="str">
            <v>Cum</v>
          </cell>
          <cell r="D63">
            <v>3200</v>
          </cell>
          <cell r="E63">
            <v>0</v>
          </cell>
          <cell r="F63">
            <v>0</v>
          </cell>
          <cell r="G63">
            <v>0</v>
          </cell>
          <cell r="H63">
            <v>0</v>
          </cell>
          <cell r="J63">
            <v>0</v>
          </cell>
          <cell r="K63">
            <v>0</v>
          </cell>
          <cell r="L63">
            <v>0</v>
          </cell>
          <cell r="N63">
            <v>0</v>
          </cell>
          <cell r="O63">
            <v>0</v>
          </cell>
          <cell r="P63">
            <v>0</v>
          </cell>
          <cell r="R63">
            <v>0</v>
          </cell>
          <cell r="S63">
            <v>0</v>
          </cell>
          <cell r="T63">
            <v>0</v>
          </cell>
          <cell r="V63">
            <v>0</v>
          </cell>
          <cell r="W63">
            <v>0</v>
          </cell>
          <cell r="X63">
            <v>0</v>
          </cell>
        </row>
        <row r="64">
          <cell r="A64" t="str">
            <v>ST 4.1</v>
          </cell>
          <cell r="B64" t="str">
            <v xml:space="preserve">steel  reinforcement </v>
          </cell>
          <cell r="C64" t="str">
            <v>MT</v>
          </cell>
          <cell r="D64">
            <v>3962</v>
          </cell>
          <cell r="E64">
            <v>120</v>
          </cell>
          <cell r="F64">
            <v>475440</v>
          </cell>
          <cell r="G64">
            <v>30</v>
          </cell>
          <cell r="H64">
            <v>118860</v>
          </cell>
          <cell r="I64">
            <v>20</v>
          </cell>
          <cell r="J64">
            <v>79240</v>
          </cell>
          <cell r="K64">
            <v>30</v>
          </cell>
          <cell r="L64">
            <v>118860</v>
          </cell>
          <cell r="M64">
            <v>20</v>
          </cell>
          <cell r="N64">
            <v>79240</v>
          </cell>
          <cell r="O64">
            <v>30</v>
          </cell>
          <cell r="P64">
            <v>118860</v>
          </cell>
          <cell r="Q64">
            <v>20</v>
          </cell>
          <cell r="R64">
            <v>79240</v>
          </cell>
          <cell r="S64">
            <v>30</v>
          </cell>
          <cell r="T64">
            <v>118860</v>
          </cell>
          <cell r="U64">
            <v>10</v>
          </cell>
          <cell r="V64">
            <v>39620</v>
          </cell>
          <cell r="W64">
            <v>70</v>
          </cell>
          <cell r="X64">
            <v>277340</v>
          </cell>
        </row>
        <row r="65">
          <cell r="A65" t="str">
            <v>ST 4.2</v>
          </cell>
          <cell r="B65" t="str">
            <v xml:space="preserve"> structural steel members including ., providing two coats of synthetic enamel paint </v>
          </cell>
          <cell r="C65" t="str">
            <v>MT</v>
          </cell>
          <cell r="D65">
            <v>12854</v>
          </cell>
          <cell r="E65">
            <v>0</v>
          </cell>
          <cell r="F65">
            <v>0</v>
          </cell>
          <cell r="G65">
            <v>0</v>
          </cell>
          <cell r="H65">
            <v>0</v>
          </cell>
          <cell r="J65">
            <v>0</v>
          </cell>
          <cell r="K65">
            <v>0</v>
          </cell>
          <cell r="L65">
            <v>0</v>
          </cell>
          <cell r="N65">
            <v>0</v>
          </cell>
          <cell r="O65">
            <v>0</v>
          </cell>
          <cell r="P65">
            <v>0</v>
          </cell>
          <cell r="R65">
            <v>0</v>
          </cell>
          <cell r="S65">
            <v>0</v>
          </cell>
          <cell r="T65">
            <v>0</v>
          </cell>
          <cell r="V65">
            <v>0</v>
          </cell>
          <cell r="W65">
            <v>0</v>
          </cell>
          <cell r="X65">
            <v>0</v>
          </cell>
        </row>
        <row r="66">
          <cell r="A66" t="str">
            <v>ST 4.3</v>
          </cell>
          <cell r="B66" t="str">
            <v xml:space="preserve"> S.S. handrail to staircase</v>
          </cell>
          <cell r="C66" t="str">
            <v>Sqm</v>
          </cell>
          <cell r="D66">
            <v>3000</v>
          </cell>
          <cell r="E66">
            <v>0</v>
          </cell>
          <cell r="F66">
            <v>0</v>
          </cell>
          <cell r="G66">
            <v>0</v>
          </cell>
          <cell r="H66">
            <v>0</v>
          </cell>
          <cell r="J66">
            <v>0</v>
          </cell>
          <cell r="K66">
            <v>0</v>
          </cell>
          <cell r="L66">
            <v>0</v>
          </cell>
          <cell r="N66">
            <v>0</v>
          </cell>
          <cell r="O66">
            <v>0</v>
          </cell>
          <cell r="P66">
            <v>0</v>
          </cell>
          <cell r="R66">
            <v>0</v>
          </cell>
          <cell r="S66">
            <v>0</v>
          </cell>
          <cell r="T66">
            <v>0</v>
          </cell>
          <cell r="V66">
            <v>0</v>
          </cell>
          <cell r="W66">
            <v>0</v>
          </cell>
          <cell r="X66">
            <v>0</v>
          </cell>
        </row>
        <row r="67">
          <cell r="A67" t="str">
            <v>SH 5.1</v>
          </cell>
          <cell r="B67" t="str">
            <v>Shuttering For Plinth Slab/ Beams</v>
          </cell>
          <cell r="C67" t="str">
            <v>Sqm</v>
          </cell>
          <cell r="D67">
            <v>178</v>
          </cell>
          <cell r="E67">
            <v>0</v>
          </cell>
          <cell r="F67">
            <v>0</v>
          </cell>
          <cell r="G67">
            <v>0</v>
          </cell>
          <cell r="H67">
            <v>0</v>
          </cell>
          <cell r="J67">
            <v>0</v>
          </cell>
          <cell r="K67">
            <v>0</v>
          </cell>
          <cell r="L67">
            <v>0</v>
          </cell>
          <cell r="N67">
            <v>0</v>
          </cell>
          <cell r="O67">
            <v>0</v>
          </cell>
          <cell r="P67">
            <v>0</v>
          </cell>
          <cell r="R67">
            <v>0</v>
          </cell>
          <cell r="S67">
            <v>0</v>
          </cell>
          <cell r="T67">
            <v>0</v>
          </cell>
          <cell r="V67">
            <v>0</v>
          </cell>
          <cell r="W67">
            <v>0</v>
          </cell>
          <cell r="X67">
            <v>0</v>
          </cell>
        </row>
        <row r="68">
          <cell r="A68" t="str">
            <v>SH 5.2</v>
          </cell>
          <cell r="B68" t="str">
            <v>Shuttering For Cill Slab</v>
          </cell>
          <cell r="C68" t="str">
            <v>Sqm</v>
          </cell>
          <cell r="D68">
            <v>261</v>
          </cell>
          <cell r="E68">
            <v>135</v>
          </cell>
          <cell r="F68">
            <v>35235</v>
          </cell>
          <cell r="G68">
            <v>0</v>
          </cell>
          <cell r="H68">
            <v>0</v>
          </cell>
          <cell r="J68">
            <v>0</v>
          </cell>
          <cell r="K68">
            <v>45</v>
          </cell>
          <cell r="L68">
            <v>11745</v>
          </cell>
          <cell r="M68">
            <v>30</v>
          </cell>
          <cell r="N68">
            <v>7830</v>
          </cell>
          <cell r="O68">
            <v>45</v>
          </cell>
          <cell r="P68">
            <v>11745</v>
          </cell>
          <cell r="Q68">
            <v>30</v>
          </cell>
          <cell r="R68">
            <v>7830</v>
          </cell>
          <cell r="S68">
            <v>45</v>
          </cell>
          <cell r="T68">
            <v>11745</v>
          </cell>
          <cell r="U68">
            <v>14</v>
          </cell>
          <cell r="V68">
            <v>3654</v>
          </cell>
          <cell r="W68">
            <v>74</v>
          </cell>
          <cell r="X68">
            <v>19314</v>
          </cell>
        </row>
        <row r="69">
          <cell r="A69" t="str">
            <v>SH 5.3</v>
          </cell>
          <cell r="B69" t="str">
            <v>Shuttering For Column Footing / Foundation</v>
          </cell>
          <cell r="C69" t="str">
            <v>Sqm</v>
          </cell>
          <cell r="D69">
            <v>166</v>
          </cell>
          <cell r="E69">
            <v>0</v>
          </cell>
          <cell r="F69">
            <v>0</v>
          </cell>
          <cell r="G69">
            <v>0</v>
          </cell>
          <cell r="H69">
            <v>0</v>
          </cell>
          <cell r="J69">
            <v>0</v>
          </cell>
          <cell r="K69">
            <v>0</v>
          </cell>
          <cell r="L69">
            <v>0</v>
          </cell>
          <cell r="N69">
            <v>0</v>
          </cell>
          <cell r="O69">
            <v>0</v>
          </cell>
          <cell r="P69">
            <v>0</v>
          </cell>
          <cell r="R69">
            <v>0</v>
          </cell>
          <cell r="S69">
            <v>0</v>
          </cell>
          <cell r="T69">
            <v>0</v>
          </cell>
          <cell r="V69">
            <v>0</v>
          </cell>
          <cell r="W69">
            <v>0</v>
          </cell>
          <cell r="X69">
            <v>0</v>
          </cell>
        </row>
        <row r="70">
          <cell r="A70" t="str">
            <v>SH 5.4</v>
          </cell>
          <cell r="B70" t="str">
            <v>Shuttering  For Columns / Pedestals</v>
          </cell>
          <cell r="C70" t="str">
            <v>Sqm</v>
          </cell>
          <cell r="D70">
            <v>189</v>
          </cell>
          <cell r="E70">
            <v>560</v>
          </cell>
          <cell r="F70">
            <v>105840</v>
          </cell>
          <cell r="G70">
            <v>140</v>
          </cell>
          <cell r="H70">
            <v>26460</v>
          </cell>
          <cell r="I70">
            <v>140</v>
          </cell>
          <cell r="J70">
            <v>26460</v>
          </cell>
          <cell r="K70">
            <v>140</v>
          </cell>
          <cell r="L70">
            <v>26460</v>
          </cell>
          <cell r="M70">
            <v>140</v>
          </cell>
          <cell r="N70">
            <v>26460</v>
          </cell>
          <cell r="O70">
            <v>140</v>
          </cell>
          <cell r="P70">
            <v>26460</v>
          </cell>
          <cell r="Q70">
            <v>140</v>
          </cell>
          <cell r="R70">
            <v>26460</v>
          </cell>
          <cell r="S70">
            <v>140</v>
          </cell>
          <cell r="T70">
            <v>26460</v>
          </cell>
          <cell r="U70">
            <v>140</v>
          </cell>
          <cell r="V70">
            <v>26460</v>
          </cell>
          <cell r="W70">
            <v>560</v>
          </cell>
          <cell r="X70">
            <v>105840</v>
          </cell>
        </row>
        <row r="71">
          <cell r="A71" t="str">
            <v>SH 5.5</v>
          </cell>
          <cell r="B71" t="str">
            <v>Shuttering For Beam / Lintels</v>
          </cell>
          <cell r="C71" t="str">
            <v>Sqm</v>
          </cell>
          <cell r="D71">
            <v>231</v>
          </cell>
          <cell r="E71">
            <v>590</v>
          </cell>
          <cell r="F71">
            <v>136290</v>
          </cell>
          <cell r="G71">
            <v>0</v>
          </cell>
          <cell r="H71">
            <v>0</v>
          </cell>
          <cell r="J71">
            <v>0</v>
          </cell>
          <cell r="K71">
            <v>0</v>
          </cell>
          <cell r="L71">
            <v>0</v>
          </cell>
          <cell r="N71">
            <v>0</v>
          </cell>
          <cell r="O71">
            <v>590</v>
          </cell>
          <cell r="P71">
            <v>136290</v>
          </cell>
          <cell r="Q71">
            <v>1022</v>
          </cell>
          <cell r="R71">
            <v>236082</v>
          </cell>
          <cell r="S71">
            <v>0</v>
          </cell>
          <cell r="T71">
            <v>0</v>
          </cell>
          <cell r="V71">
            <v>0</v>
          </cell>
          <cell r="W71">
            <v>1022</v>
          </cell>
          <cell r="X71">
            <v>236082</v>
          </cell>
        </row>
        <row r="72">
          <cell r="A72" t="str">
            <v>SH 5.6</v>
          </cell>
          <cell r="B72" t="str">
            <v>Shuttering For R.C. Wall</v>
          </cell>
          <cell r="C72" t="str">
            <v>Sqm</v>
          </cell>
          <cell r="D72">
            <v>205</v>
          </cell>
          <cell r="E72">
            <v>130</v>
          </cell>
          <cell r="F72">
            <v>26650</v>
          </cell>
          <cell r="G72">
            <v>0</v>
          </cell>
          <cell r="H72">
            <v>0</v>
          </cell>
          <cell r="J72">
            <v>0</v>
          </cell>
          <cell r="K72">
            <v>65</v>
          </cell>
          <cell r="L72">
            <v>13325</v>
          </cell>
          <cell r="M72">
            <v>40</v>
          </cell>
          <cell r="N72">
            <v>8200</v>
          </cell>
          <cell r="O72">
            <v>0</v>
          </cell>
          <cell r="P72">
            <v>0</v>
          </cell>
          <cell r="R72">
            <v>0</v>
          </cell>
          <cell r="S72">
            <v>65</v>
          </cell>
          <cell r="T72">
            <v>13325</v>
          </cell>
          <cell r="U72">
            <v>18</v>
          </cell>
          <cell r="V72">
            <v>3690</v>
          </cell>
          <cell r="W72">
            <v>58</v>
          </cell>
          <cell r="X72">
            <v>11890</v>
          </cell>
        </row>
        <row r="73">
          <cell r="A73" t="str">
            <v>SH 5.7</v>
          </cell>
          <cell r="B73" t="str">
            <v>Shuttering For Staircase</v>
          </cell>
          <cell r="C73" t="str">
            <v>Sqm</v>
          </cell>
          <cell r="D73">
            <v>213</v>
          </cell>
          <cell r="E73">
            <v>60</v>
          </cell>
          <cell r="F73">
            <v>12780</v>
          </cell>
          <cell r="G73">
            <v>30</v>
          </cell>
          <cell r="H73">
            <v>6390</v>
          </cell>
          <cell r="I73">
            <v>80</v>
          </cell>
          <cell r="J73">
            <v>17040</v>
          </cell>
          <cell r="K73">
            <v>0</v>
          </cell>
          <cell r="L73">
            <v>0</v>
          </cell>
          <cell r="N73">
            <v>0</v>
          </cell>
          <cell r="O73">
            <v>0</v>
          </cell>
          <cell r="P73">
            <v>0</v>
          </cell>
          <cell r="R73">
            <v>0</v>
          </cell>
          <cell r="S73">
            <v>30</v>
          </cell>
          <cell r="T73">
            <v>6390</v>
          </cell>
          <cell r="U73">
            <v>80</v>
          </cell>
          <cell r="V73">
            <v>17040</v>
          </cell>
          <cell r="W73">
            <v>160</v>
          </cell>
          <cell r="X73">
            <v>34080</v>
          </cell>
        </row>
        <row r="74">
          <cell r="A74" t="str">
            <v>SH 5.8</v>
          </cell>
          <cell r="B74" t="str">
            <v>Shuttering For Roof Slab</v>
          </cell>
          <cell r="C74" t="str">
            <v>Sqm</v>
          </cell>
          <cell r="D74">
            <v>183</v>
          </cell>
          <cell r="E74">
            <v>890</v>
          </cell>
          <cell r="F74">
            <v>162870</v>
          </cell>
          <cell r="G74">
            <v>0</v>
          </cell>
          <cell r="H74">
            <v>0</v>
          </cell>
          <cell r="J74">
            <v>0</v>
          </cell>
          <cell r="K74">
            <v>0</v>
          </cell>
          <cell r="L74">
            <v>0</v>
          </cell>
          <cell r="N74">
            <v>0</v>
          </cell>
          <cell r="O74">
            <v>890</v>
          </cell>
          <cell r="P74">
            <v>162870</v>
          </cell>
          <cell r="Q74">
            <v>765</v>
          </cell>
          <cell r="R74">
            <v>139995</v>
          </cell>
          <cell r="S74">
            <v>0</v>
          </cell>
          <cell r="T74">
            <v>0</v>
          </cell>
          <cell r="V74">
            <v>0</v>
          </cell>
          <cell r="W74">
            <v>765</v>
          </cell>
          <cell r="X74">
            <v>139995</v>
          </cell>
        </row>
        <row r="75">
          <cell r="A75" t="str">
            <v>SH 5.9</v>
          </cell>
          <cell r="B75" t="str">
            <v>Shuttering For Chajja/Platforms</v>
          </cell>
          <cell r="C75" t="str">
            <v>Sqm</v>
          </cell>
          <cell r="D75">
            <v>261</v>
          </cell>
          <cell r="E75">
            <v>80</v>
          </cell>
          <cell r="F75">
            <v>20880</v>
          </cell>
          <cell r="G75">
            <v>0</v>
          </cell>
          <cell r="H75">
            <v>0</v>
          </cell>
          <cell r="J75">
            <v>0</v>
          </cell>
          <cell r="K75">
            <v>0</v>
          </cell>
          <cell r="L75">
            <v>0</v>
          </cell>
          <cell r="N75">
            <v>0</v>
          </cell>
          <cell r="O75">
            <v>0</v>
          </cell>
          <cell r="P75">
            <v>0</v>
          </cell>
          <cell r="Q75">
            <v>100</v>
          </cell>
          <cell r="R75">
            <v>26100</v>
          </cell>
          <cell r="S75">
            <v>80</v>
          </cell>
          <cell r="T75">
            <v>20880</v>
          </cell>
          <cell r="U75">
            <v>21</v>
          </cell>
          <cell r="V75">
            <v>5481</v>
          </cell>
          <cell r="W75">
            <v>121</v>
          </cell>
          <cell r="X75">
            <v>31581</v>
          </cell>
        </row>
        <row r="76">
          <cell r="A76" t="str">
            <v>SH 5.10</v>
          </cell>
          <cell r="B76" t="str">
            <v>Shuttering For PCC</v>
          </cell>
          <cell r="C76" t="str">
            <v>Sqm</v>
          </cell>
          <cell r="D76">
            <v>166</v>
          </cell>
          <cell r="E76">
            <v>0</v>
          </cell>
          <cell r="F76">
            <v>0</v>
          </cell>
          <cell r="G76">
            <v>0</v>
          </cell>
          <cell r="H76">
            <v>0</v>
          </cell>
          <cell r="J76">
            <v>0</v>
          </cell>
          <cell r="K76">
            <v>0</v>
          </cell>
          <cell r="L76">
            <v>0</v>
          </cell>
          <cell r="N76">
            <v>0</v>
          </cell>
          <cell r="O76">
            <v>0</v>
          </cell>
          <cell r="P76">
            <v>0</v>
          </cell>
          <cell r="R76">
            <v>0</v>
          </cell>
          <cell r="S76">
            <v>0</v>
          </cell>
          <cell r="T76">
            <v>0</v>
          </cell>
          <cell r="V76">
            <v>0</v>
          </cell>
          <cell r="W76">
            <v>0</v>
          </cell>
          <cell r="X76">
            <v>0</v>
          </cell>
        </row>
        <row r="77">
          <cell r="A77" t="str">
            <v>SH 5.11</v>
          </cell>
          <cell r="B77" t="str">
            <v>Shuttering For curved slab</v>
          </cell>
          <cell r="C77" t="str">
            <v>Sqm</v>
          </cell>
          <cell r="D77">
            <v>261</v>
          </cell>
          <cell r="E77">
            <v>100</v>
          </cell>
          <cell r="F77">
            <v>26100</v>
          </cell>
          <cell r="G77">
            <v>0</v>
          </cell>
          <cell r="H77">
            <v>0</v>
          </cell>
          <cell r="J77">
            <v>0</v>
          </cell>
          <cell r="K77">
            <v>50</v>
          </cell>
          <cell r="L77">
            <v>13050</v>
          </cell>
          <cell r="N77">
            <v>0</v>
          </cell>
          <cell r="O77">
            <v>0</v>
          </cell>
          <cell r="P77">
            <v>0</v>
          </cell>
          <cell r="R77">
            <v>0</v>
          </cell>
          <cell r="S77">
            <v>50</v>
          </cell>
          <cell r="T77">
            <v>13050</v>
          </cell>
          <cell r="V77">
            <v>0</v>
          </cell>
          <cell r="W77">
            <v>0</v>
          </cell>
          <cell r="X77">
            <v>0</v>
          </cell>
        </row>
        <row r="78">
          <cell r="A78" t="str">
            <v>MW 6.1</v>
          </cell>
          <cell r="B78" t="str">
            <v xml:space="preserve">SSM stones hammer dressed in CM 1:8 for foundation and plinth in courses </v>
          </cell>
          <cell r="C78" t="str">
            <v>Cum</v>
          </cell>
          <cell r="D78">
            <v>982</v>
          </cell>
          <cell r="E78">
            <v>0</v>
          </cell>
          <cell r="F78">
            <v>0</v>
          </cell>
          <cell r="G78">
            <v>0</v>
          </cell>
          <cell r="H78">
            <v>0</v>
          </cell>
          <cell r="J78">
            <v>0</v>
          </cell>
          <cell r="K78">
            <v>0</v>
          </cell>
          <cell r="L78">
            <v>0</v>
          </cell>
          <cell r="N78">
            <v>0</v>
          </cell>
          <cell r="O78">
            <v>0</v>
          </cell>
          <cell r="P78">
            <v>0</v>
          </cell>
          <cell r="R78">
            <v>0</v>
          </cell>
          <cell r="S78">
            <v>0</v>
          </cell>
          <cell r="T78">
            <v>0</v>
          </cell>
          <cell r="V78">
            <v>0</v>
          </cell>
          <cell r="W78">
            <v>0</v>
          </cell>
          <cell r="X78">
            <v>0</v>
          </cell>
        </row>
        <row r="79">
          <cell r="A79" t="str">
            <v>MW 6.2</v>
          </cell>
          <cell r="B79" t="str">
            <v>SSM in basement/plinth in CM 1:6  , chisel dressed and 2 line dressing</v>
          </cell>
          <cell r="C79" t="str">
            <v>Cum</v>
          </cell>
          <cell r="D79">
            <v>1416</v>
          </cell>
          <cell r="E79">
            <v>0</v>
          </cell>
          <cell r="F79">
            <v>0</v>
          </cell>
          <cell r="G79">
            <v>0</v>
          </cell>
          <cell r="H79">
            <v>0</v>
          </cell>
          <cell r="J79">
            <v>0</v>
          </cell>
          <cell r="K79">
            <v>0</v>
          </cell>
          <cell r="L79">
            <v>0</v>
          </cell>
          <cell r="N79">
            <v>0</v>
          </cell>
          <cell r="O79">
            <v>0</v>
          </cell>
          <cell r="P79">
            <v>0</v>
          </cell>
          <cell r="R79">
            <v>0</v>
          </cell>
          <cell r="S79">
            <v>0</v>
          </cell>
          <cell r="T79">
            <v>0</v>
          </cell>
          <cell r="V79">
            <v>0</v>
          </cell>
          <cell r="W79">
            <v>0</v>
          </cell>
          <cell r="X79">
            <v>0</v>
          </cell>
        </row>
        <row r="80">
          <cell r="A80" t="str">
            <v>MW 6.3 (1)</v>
          </cell>
          <cell r="B80" t="str">
            <v>constructing walls  with blocks of 40x20x15cm  Ground Floor</v>
          </cell>
          <cell r="C80" t="str">
            <v>Sqm</v>
          </cell>
          <cell r="D80">
            <v>338</v>
          </cell>
          <cell r="E80">
            <v>0</v>
          </cell>
          <cell r="F80">
            <v>0</v>
          </cell>
          <cell r="G80">
            <v>0</v>
          </cell>
          <cell r="H80">
            <v>0</v>
          </cell>
          <cell r="J80">
            <v>0</v>
          </cell>
          <cell r="K80">
            <v>0</v>
          </cell>
          <cell r="L80">
            <v>0</v>
          </cell>
          <cell r="N80">
            <v>0</v>
          </cell>
          <cell r="O80">
            <v>0</v>
          </cell>
          <cell r="P80">
            <v>0</v>
          </cell>
          <cell r="R80">
            <v>0</v>
          </cell>
          <cell r="S80">
            <v>0</v>
          </cell>
          <cell r="T80">
            <v>0</v>
          </cell>
          <cell r="V80">
            <v>0</v>
          </cell>
          <cell r="W80">
            <v>0</v>
          </cell>
          <cell r="X80">
            <v>0</v>
          </cell>
        </row>
        <row r="81">
          <cell r="A81" t="str">
            <v>MW 6.3 (2)</v>
          </cell>
          <cell r="B81" t="str">
            <v>constructing walls  with blocks of 40x20x15cm  First Floor</v>
          </cell>
          <cell r="C81" t="str">
            <v>Sqm</v>
          </cell>
          <cell r="D81">
            <v>344</v>
          </cell>
          <cell r="E81">
            <v>900</v>
          </cell>
          <cell r="F81">
            <v>309600</v>
          </cell>
          <cell r="G81">
            <v>0</v>
          </cell>
          <cell r="H81">
            <v>0</v>
          </cell>
          <cell r="J81">
            <v>0</v>
          </cell>
          <cell r="K81">
            <v>300</v>
          </cell>
          <cell r="L81">
            <v>103200</v>
          </cell>
          <cell r="M81">
            <v>200</v>
          </cell>
          <cell r="N81">
            <v>68800</v>
          </cell>
          <cell r="O81">
            <v>300</v>
          </cell>
          <cell r="P81">
            <v>103200</v>
          </cell>
          <cell r="Q81">
            <v>200</v>
          </cell>
          <cell r="R81">
            <v>68800</v>
          </cell>
          <cell r="S81">
            <v>300</v>
          </cell>
          <cell r="T81">
            <v>103200</v>
          </cell>
          <cell r="U81">
            <v>300</v>
          </cell>
          <cell r="V81">
            <v>103200</v>
          </cell>
          <cell r="W81">
            <v>700</v>
          </cell>
          <cell r="X81">
            <v>240800</v>
          </cell>
        </row>
        <row r="82">
          <cell r="A82" t="str">
            <v>MW 6.3 (3)</v>
          </cell>
          <cell r="B82" t="str">
            <v>constructing walls  with blocks of 40x20x15cm  Second Floor</v>
          </cell>
          <cell r="C82" t="str">
            <v>Sqm</v>
          </cell>
          <cell r="D82">
            <v>350</v>
          </cell>
          <cell r="E82">
            <v>0</v>
          </cell>
          <cell r="F82">
            <v>0</v>
          </cell>
          <cell r="G82">
            <v>0</v>
          </cell>
          <cell r="H82">
            <v>0</v>
          </cell>
          <cell r="J82">
            <v>0</v>
          </cell>
          <cell r="K82">
            <v>0</v>
          </cell>
          <cell r="L82">
            <v>0</v>
          </cell>
          <cell r="N82">
            <v>0</v>
          </cell>
          <cell r="O82">
            <v>0</v>
          </cell>
          <cell r="P82">
            <v>0</v>
          </cell>
          <cell r="R82">
            <v>0</v>
          </cell>
          <cell r="S82">
            <v>0</v>
          </cell>
          <cell r="T82">
            <v>0</v>
          </cell>
          <cell r="V82">
            <v>0</v>
          </cell>
          <cell r="W82">
            <v>0</v>
          </cell>
          <cell r="X82">
            <v>0</v>
          </cell>
        </row>
        <row r="83">
          <cell r="A83" t="str">
            <v>MW 6.3 (4)</v>
          </cell>
          <cell r="B83" t="str">
            <v>constructing walls  with blocks of 40x20x15cm  Third Floor</v>
          </cell>
          <cell r="C83" t="str">
            <v>Sqm</v>
          </cell>
          <cell r="D83">
            <v>356</v>
          </cell>
          <cell r="E83">
            <v>0</v>
          </cell>
          <cell r="F83">
            <v>0</v>
          </cell>
          <cell r="G83">
            <v>0</v>
          </cell>
          <cell r="H83">
            <v>0</v>
          </cell>
          <cell r="J83">
            <v>0</v>
          </cell>
          <cell r="K83">
            <v>0</v>
          </cell>
          <cell r="L83">
            <v>0</v>
          </cell>
          <cell r="N83">
            <v>0</v>
          </cell>
          <cell r="O83">
            <v>0</v>
          </cell>
          <cell r="P83">
            <v>0</v>
          </cell>
          <cell r="R83">
            <v>0</v>
          </cell>
          <cell r="S83">
            <v>0</v>
          </cell>
          <cell r="T83">
            <v>0</v>
          </cell>
          <cell r="V83">
            <v>0</v>
          </cell>
          <cell r="W83">
            <v>0</v>
          </cell>
          <cell r="X83">
            <v>0</v>
          </cell>
        </row>
        <row r="84">
          <cell r="A84" t="str">
            <v>MW 6.4 (1)</v>
          </cell>
          <cell r="B84" t="str">
            <v>115mm thick brick partition wall in Ground Floor</v>
          </cell>
          <cell r="C84" t="str">
            <v>Sqm</v>
          </cell>
          <cell r="D84">
            <v>276</v>
          </cell>
          <cell r="E84">
            <v>0</v>
          </cell>
          <cell r="F84">
            <v>0</v>
          </cell>
          <cell r="G84">
            <v>0</v>
          </cell>
          <cell r="H84">
            <v>0</v>
          </cell>
          <cell r="J84">
            <v>0</v>
          </cell>
          <cell r="K84">
            <v>0</v>
          </cell>
          <cell r="L84">
            <v>0</v>
          </cell>
          <cell r="N84">
            <v>0</v>
          </cell>
          <cell r="O84">
            <v>0</v>
          </cell>
          <cell r="P84">
            <v>0</v>
          </cell>
          <cell r="R84">
            <v>0</v>
          </cell>
          <cell r="S84">
            <v>0</v>
          </cell>
          <cell r="T84">
            <v>0</v>
          </cell>
          <cell r="V84">
            <v>0</v>
          </cell>
          <cell r="W84">
            <v>0</v>
          </cell>
          <cell r="X84">
            <v>0</v>
          </cell>
        </row>
        <row r="85">
          <cell r="A85" t="str">
            <v>MW 6.4 (2)</v>
          </cell>
          <cell r="B85" t="str">
            <v>115mm thick brick partition wall in First Floor</v>
          </cell>
          <cell r="C85" t="str">
            <v>Sqm</v>
          </cell>
          <cell r="D85">
            <v>276</v>
          </cell>
          <cell r="E85">
            <v>200</v>
          </cell>
          <cell r="F85">
            <v>55200</v>
          </cell>
          <cell r="G85">
            <v>0</v>
          </cell>
          <cell r="H85">
            <v>0</v>
          </cell>
          <cell r="J85">
            <v>0</v>
          </cell>
          <cell r="K85">
            <v>0</v>
          </cell>
          <cell r="L85">
            <v>0</v>
          </cell>
          <cell r="N85">
            <v>0</v>
          </cell>
          <cell r="O85">
            <v>100</v>
          </cell>
          <cell r="P85">
            <v>27600</v>
          </cell>
          <cell r="Q85">
            <v>100</v>
          </cell>
          <cell r="R85">
            <v>27600</v>
          </cell>
          <cell r="S85">
            <v>100</v>
          </cell>
          <cell r="T85">
            <v>27600</v>
          </cell>
          <cell r="U85">
            <v>45</v>
          </cell>
          <cell r="V85">
            <v>12420</v>
          </cell>
          <cell r="W85">
            <v>145</v>
          </cell>
          <cell r="X85">
            <v>40020</v>
          </cell>
        </row>
        <row r="86">
          <cell r="A86" t="str">
            <v>MW 6.4 (3)</v>
          </cell>
          <cell r="B86" t="str">
            <v>115mm thick brick partition wall in Second Floor</v>
          </cell>
          <cell r="C86" t="str">
            <v>Sqm</v>
          </cell>
          <cell r="D86">
            <v>276</v>
          </cell>
          <cell r="E86">
            <v>0</v>
          </cell>
          <cell r="F86">
            <v>0</v>
          </cell>
          <cell r="G86">
            <v>0</v>
          </cell>
          <cell r="H86">
            <v>0</v>
          </cell>
          <cell r="J86">
            <v>0</v>
          </cell>
          <cell r="K86">
            <v>0</v>
          </cell>
          <cell r="L86">
            <v>0</v>
          </cell>
          <cell r="N86">
            <v>0</v>
          </cell>
          <cell r="O86">
            <v>0</v>
          </cell>
          <cell r="P86">
            <v>0</v>
          </cell>
          <cell r="R86">
            <v>0</v>
          </cell>
          <cell r="S86">
            <v>0</v>
          </cell>
          <cell r="T86">
            <v>0</v>
          </cell>
          <cell r="V86">
            <v>0</v>
          </cell>
          <cell r="W86">
            <v>0</v>
          </cell>
          <cell r="X86">
            <v>0</v>
          </cell>
        </row>
        <row r="87">
          <cell r="A87" t="str">
            <v>MW 6.4 (4)</v>
          </cell>
          <cell r="B87" t="str">
            <v>115mm thick brick partition wall inTerrace Floor</v>
          </cell>
          <cell r="C87" t="str">
            <v>Sqm</v>
          </cell>
          <cell r="D87">
            <v>276</v>
          </cell>
          <cell r="E87">
            <v>0</v>
          </cell>
          <cell r="F87">
            <v>0</v>
          </cell>
          <cell r="G87">
            <v>0</v>
          </cell>
          <cell r="H87">
            <v>0</v>
          </cell>
          <cell r="J87">
            <v>0</v>
          </cell>
          <cell r="K87">
            <v>0</v>
          </cell>
          <cell r="L87">
            <v>0</v>
          </cell>
          <cell r="N87">
            <v>0</v>
          </cell>
          <cell r="O87">
            <v>0</v>
          </cell>
          <cell r="P87">
            <v>0</v>
          </cell>
          <cell r="R87">
            <v>0</v>
          </cell>
          <cell r="S87">
            <v>0</v>
          </cell>
          <cell r="T87">
            <v>0</v>
          </cell>
          <cell r="V87">
            <v>0</v>
          </cell>
          <cell r="W87">
            <v>0</v>
          </cell>
          <cell r="X87">
            <v>0</v>
          </cell>
        </row>
        <row r="88">
          <cell r="A88" t="str">
            <v>MW 6.5 (1)</v>
          </cell>
          <cell r="B88" t="str">
            <v>230mm thk. masonry in CM 1:6 Ground Floor</v>
          </cell>
          <cell r="C88" t="str">
            <v>Cum</v>
          </cell>
          <cell r="D88">
            <v>1789</v>
          </cell>
          <cell r="E88">
            <v>150</v>
          </cell>
          <cell r="F88">
            <v>268350</v>
          </cell>
          <cell r="G88">
            <v>100</v>
          </cell>
          <cell r="H88">
            <v>178900</v>
          </cell>
          <cell r="I88">
            <v>80</v>
          </cell>
          <cell r="J88">
            <v>143120</v>
          </cell>
          <cell r="K88">
            <v>50</v>
          </cell>
          <cell r="L88">
            <v>89450</v>
          </cell>
          <cell r="M88">
            <v>30</v>
          </cell>
          <cell r="N88">
            <v>53670</v>
          </cell>
          <cell r="O88">
            <v>0</v>
          </cell>
          <cell r="P88">
            <v>0</v>
          </cell>
          <cell r="R88">
            <v>0</v>
          </cell>
          <cell r="S88">
            <v>0</v>
          </cell>
          <cell r="T88">
            <v>0</v>
          </cell>
          <cell r="V88">
            <v>0</v>
          </cell>
          <cell r="W88">
            <v>110</v>
          </cell>
          <cell r="X88">
            <v>196790</v>
          </cell>
        </row>
        <row r="89">
          <cell r="A89" t="str">
            <v>MW 6.5 (2)</v>
          </cell>
          <cell r="B89" t="str">
            <v>230mm thk. masonry in CM 1:6 First Floor</v>
          </cell>
          <cell r="C89" t="str">
            <v>Cum</v>
          </cell>
          <cell r="D89">
            <v>1789</v>
          </cell>
          <cell r="E89">
            <v>250</v>
          </cell>
          <cell r="F89">
            <v>447250</v>
          </cell>
          <cell r="G89">
            <v>0</v>
          </cell>
          <cell r="H89">
            <v>0</v>
          </cell>
          <cell r="J89">
            <v>0</v>
          </cell>
          <cell r="K89">
            <v>50</v>
          </cell>
          <cell r="L89">
            <v>89450</v>
          </cell>
          <cell r="M89">
            <v>50</v>
          </cell>
          <cell r="N89">
            <v>89450</v>
          </cell>
          <cell r="O89">
            <v>100</v>
          </cell>
          <cell r="P89">
            <v>178900</v>
          </cell>
          <cell r="Q89">
            <v>100</v>
          </cell>
          <cell r="R89">
            <v>178900</v>
          </cell>
          <cell r="S89">
            <v>100</v>
          </cell>
          <cell r="T89">
            <v>178900</v>
          </cell>
          <cell r="U89">
            <v>65</v>
          </cell>
          <cell r="V89">
            <v>116285</v>
          </cell>
          <cell r="W89">
            <v>215</v>
          </cell>
          <cell r="X89">
            <v>384635</v>
          </cell>
        </row>
        <row r="90">
          <cell r="A90" t="str">
            <v>MW 6.5 (3)</v>
          </cell>
          <cell r="B90" t="str">
            <v>230mm thk. masonry in CM 1:6 Second Floor</v>
          </cell>
          <cell r="C90" t="str">
            <v>Cum</v>
          </cell>
          <cell r="D90">
            <v>1789</v>
          </cell>
          <cell r="E90">
            <v>0</v>
          </cell>
          <cell r="F90">
            <v>0</v>
          </cell>
          <cell r="G90">
            <v>0</v>
          </cell>
          <cell r="H90">
            <v>0</v>
          </cell>
          <cell r="J90">
            <v>0</v>
          </cell>
          <cell r="K90">
            <v>0</v>
          </cell>
          <cell r="L90">
            <v>0</v>
          </cell>
          <cell r="N90">
            <v>0</v>
          </cell>
          <cell r="O90">
            <v>0</v>
          </cell>
          <cell r="P90">
            <v>0</v>
          </cell>
          <cell r="R90">
            <v>0</v>
          </cell>
          <cell r="S90">
            <v>0</v>
          </cell>
          <cell r="T90">
            <v>0</v>
          </cell>
          <cell r="V90">
            <v>0</v>
          </cell>
          <cell r="W90">
            <v>0</v>
          </cell>
          <cell r="X90">
            <v>0</v>
          </cell>
        </row>
        <row r="91">
          <cell r="A91" t="str">
            <v>MW 6.5 (4)</v>
          </cell>
          <cell r="B91" t="str">
            <v>230mm thk. masonry in CM 1:6 Third Floor</v>
          </cell>
          <cell r="C91" t="str">
            <v>Cum</v>
          </cell>
          <cell r="D91">
            <v>1789</v>
          </cell>
          <cell r="E91">
            <v>0</v>
          </cell>
          <cell r="F91">
            <v>0</v>
          </cell>
          <cell r="G91">
            <v>0</v>
          </cell>
          <cell r="H91">
            <v>0</v>
          </cell>
          <cell r="J91">
            <v>0</v>
          </cell>
          <cell r="K91">
            <v>0</v>
          </cell>
          <cell r="L91">
            <v>0</v>
          </cell>
          <cell r="N91">
            <v>0</v>
          </cell>
          <cell r="O91">
            <v>0</v>
          </cell>
          <cell r="P91">
            <v>0</v>
          </cell>
          <cell r="R91">
            <v>0</v>
          </cell>
          <cell r="S91">
            <v>0</v>
          </cell>
          <cell r="T91">
            <v>0</v>
          </cell>
          <cell r="V91">
            <v>0</v>
          </cell>
          <cell r="W91">
            <v>0</v>
          </cell>
          <cell r="X91">
            <v>0</v>
          </cell>
        </row>
        <row r="92">
          <cell r="A92" t="str">
            <v>MW 6.6</v>
          </cell>
          <cell r="B92" t="str">
            <v xml:space="preserve"> solid block work of 40x20x20cm with CM 1:6 </v>
          </cell>
          <cell r="C92" t="str">
            <v>Sqm</v>
          </cell>
          <cell r="D92">
            <v>378</v>
          </cell>
          <cell r="E92">
            <v>0</v>
          </cell>
          <cell r="F92">
            <v>0</v>
          </cell>
          <cell r="G92">
            <v>0</v>
          </cell>
          <cell r="H92">
            <v>0</v>
          </cell>
          <cell r="J92">
            <v>0</v>
          </cell>
          <cell r="K92">
            <v>0</v>
          </cell>
          <cell r="L92">
            <v>0</v>
          </cell>
          <cell r="N92">
            <v>0</v>
          </cell>
          <cell r="O92">
            <v>0</v>
          </cell>
          <cell r="P92">
            <v>0</v>
          </cell>
          <cell r="R92">
            <v>0</v>
          </cell>
          <cell r="S92">
            <v>0</v>
          </cell>
          <cell r="T92">
            <v>0</v>
          </cell>
          <cell r="V92">
            <v>0</v>
          </cell>
          <cell r="W92">
            <v>0</v>
          </cell>
          <cell r="X92">
            <v>0</v>
          </cell>
        </row>
        <row r="93">
          <cell r="A93" t="str">
            <v>PL 7.1 (1)</v>
          </cell>
          <cell r="B93" t="str">
            <v>Plastering  in CM 1:4, 12mm thk including providing plaster mesh Ground Floor</v>
          </cell>
          <cell r="C93" t="str">
            <v>Sqm</v>
          </cell>
          <cell r="D93">
            <v>106</v>
          </cell>
          <cell r="E93">
            <v>0</v>
          </cell>
          <cell r="F93">
            <v>0</v>
          </cell>
          <cell r="G93">
            <v>0</v>
          </cell>
          <cell r="H93">
            <v>0</v>
          </cell>
          <cell r="J93">
            <v>0</v>
          </cell>
          <cell r="K93">
            <v>0</v>
          </cell>
          <cell r="L93">
            <v>0</v>
          </cell>
          <cell r="N93">
            <v>0</v>
          </cell>
          <cell r="O93">
            <v>0</v>
          </cell>
          <cell r="P93">
            <v>0</v>
          </cell>
          <cell r="R93">
            <v>0</v>
          </cell>
          <cell r="S93">
            <v>0</v>
          </cell>
          <cell r="T93">
            <v>0</v>
          </cell>
          <cell r="V93">
            <v>0</v>
          </cell>
          <cell r="W93">
            <v>0</v>
          </cell>
          <cell r="X93">
            <v>0</v>
          </cell>
        </row>
        <row r="94">
          <cell r="A94" t="str">
            <v>PL 7.1 (2)</v>
          </cell>
          <cell r="B94" t="str">
            <v>plastering  in CM 1:4, 12mm thk including providing plaster mesh First Floor</v>
          </cell>
          <cell r="C94" t="str">
            <v>Sqm</v>
          </cell>
          <cell r="D94">
            <v>106</v>
          </cell>
          <cell r="E94">
            <v>0</v>
          </cell>
          <cell r="F94">
            <v>0</v>
          </cell>
          <cell r="G94">
            <v>0</v>
          </cell>
          <cell r="H94">
            <v>0</v>
          </cell>
          <cell r="J94">
            <v>0</v>
          </cell>
          <cell r="K94">
            <v>0</v>
          </cell>
          <cell r="L94">
            <v>0</v>
          </cell>
          <cell r="N94">
            <v>0</v>
          </cell>
          <cell r="O94">
            <v>0</v>
          </cell>
          <cell r="P94">
            <v>0</v>
          </cell>
          <cell r="R94">
            <v>0</v>
          </cell>
          <cell r="S94">
            <v>0</v>
          </cell>
          <cell r="T94">
            <v>0</v>
          </cell>
          <cell r="V94">
            <v>0</v>
          </cell>
          <cell r="W94">
            <v>0</v>
          </cell>
          <cell r="X94">
            <v>0</v>
          </cell>
        </row>
        <row r="95">
          <cell r="A95" t="str">
            <v>PL 7.1 (3)</v>
          </cell>
          <cell r="B95" t="str">
            <v>plastering  in CM 1:4, 12mm thk including providing plaster mesh  Second Floor</v>
          </cell>
          <cell r="C95" t="str">
            <v>Sqm</v>
          </cell>
          <cell r="D95">
            <v>106</v>
          </cell>
          <cell r="E95">
            <v>0</v>
          </cell>
          <cell r="F95">
            <v>0</v>
          </cell>
          <cell r="G95">
            <v>0</v>
          </cell>
          <cell r="H95">
            <v>0</v>
          </cell>
          <cell r="J95">
            <v>0</v>
          </cell>
          <cell r="K95">
            <v>0</v>
          </cell>
          <cell r="L95">
            <v>0</v>
          </cell>
          <cell r="N95">
            <v>0</v>
          </cell>
          <cell r="O95">
            <v>0</v>
          </cell>
          <cell r="P95">
            <v>0</v>
          </cell>
          <cell r="R95">
            <v>0</v>
          </cell>
          <cell r="S95">
            <v>0</v>
          </cell>
          <cell r="T95">
            <v>0</v>
          </cell>
          <cell r="V95">
            <v>0</v>
          </cell>
          <cell r="W95">
            <v>0</v>
          </cell>
          <cell r="X95">
            <v>0</v>
          </cell>
        </row>
        <row r="96">
          <cell r="A96" t="str">
            <v>PL 7.1 (4)</v>
          </cell>
          <cell r="B96" t="str">
            <v>plastering  in CM 1:4, 12mm thk including providing plaster mesh Terrace Floor</v>
          </cell>
          <cell r="C96" t="str">
            <v>Sqm</v>
          </cell>
          <cell r="D96">
            <v>106</v>
          </cell>
          <cell r="E96">
            <v>0</v>
          </cell>
          <cell r="F96">
            <v>0</v>
          </cell>
          <cell r="G96">
            <v>0</v>
          </cell>
          <cell r="H96">
            <v>0</v>
          </cell>
          <cell r="J96">
            <v>0</v>
          </cell>
          <cell r="K96">
            <v>0</v>
          </cell>
          <cell r="L96">
            <v>0</v>
          </cell>
          <cell r="N96">
            <v>0</v>
          </cell>
          <cell r="O96">
            <v>0</v>
          </cell>
          <cell r="P96">
            <v>0</v>
          </cell>
          <cell r="R96">
            <v>0</v>
          </cell>
          <cell r="S96">
            <v>0</v>
          </cell>
          <cell r="T96">
            <v>0</v>
          </cell>
          <cell r="V96">
            <v>0</v>
          </cell>
          <cell r="W96">
            <v>0</v>
          </cell>
          <cell r="X96">
            <v>0</v>
          </cell>
        </row>
        <row r="97">
          <cell r="A97" t="str">
            <v>PL 7.2 (1)</v>
          </cell>
          <cell r="B97" t="str">
            <v>Internal plastering to masonry in CM 1:6 Ground Floor</v>
          </cell>
          <cell r="C97" t="str">
            <v>Sqm</v>
          </cell>
          <cell r="D97">
            <v>94</v>
          </cell>
          <cell r="E97">
            <v>1500</v>
          </cell>
          <cell r="F97">
            <v>141000</v>
          </cell>
          <cell r="G97">
            <v>700</v>
          </cell>
          <cell r="H97">
            <v>65800</v>
          </cell>
          <cell r="I97">
            <v>350</v>
          </cell>
          <cell r="J97">
            <v>32900</v>
          </cell>
          <cell r="K97">
            <v>700</v>
          </cell>
          <cell r="L97">
            <v>65800</v>
          </cell>
          <cell r="M97">
            <v>300</v>
          </cell>
          <cell r="N97">
            <v>28200</v>
          </cell>
          <cell r="O97">
            <v>100</v>
          </cell>
          <cell r="P97">
            <v>9400</v>
          </cell>
          <cell r="Q97">
            <v>60</v>
          </cell>
          <cell r="R97">
            <v>5640</v>
          </cell>
          <cell r="S97">
            <v>0</v>
          </cell>
          <cell r="T97">
            <v>0</v>
          </cell>
          <cell r="V97">
            <v>0</v>
          </cell>
          <cell r="W97">
            <v>710</v>
          </cell>
          <cell r="X97">
            <v>66740</v>
          </cell>
        </row>
        <row r="98">
          <cell r="A98" t="str">
            <v>PL 7.2 (2)</v>
          </cell>
          <cell r="B98" t="str">
            <v>Internal plastering to masonry in CM 1:6 First Floor</v>
          </cell>
          <cell r="C98" t="str">
            <v>Sqm</v>
          </cell>
          <cell r="D98">
            <v>94</v>
          </cell>
          <cell r="E98">
            <v>1300</v>
          </cell>
          <cell r="F98">
            <v>122200</v>
          </cell>
          <cell r="G98">
            <v>0</v>
          </cell>
          <cell r="H98">
            <v>0</v>
          </cell>
          <cell r="J98">
            <v>0</v>
          </cell>
          <cell r="K98">
            <v>0</v>
          </cell>
          <cell r="L98">
            <v>0</v>
          </cell>
          <cell r="N98">
            <v>0</v>
          </cell>
          <cell r="O98">
            <v>600</v>
          </cell>
          <cell r="P98">
            <v>56400</v>
          </cell>
          <cell r="R98">
            <v>0</v>
          </cell>
          <cell r="S98">
            <v>700</v>
          </cell>
          <cell r="T98">
            <v>65800</v>
          </cell>
          <cell r="V98">
            <v>0</v>
          </cell>
          <cell r="W98">
            <v>0</v>
          </cell>
          <cell r="X98">
            <v>0</v>
          </cell>
        </row>
        <row r="99">
          <cell r="A99" t="str">
            <v>PL 7.2 (3)</v>
          </cell>
          <cell r="B99" t="str">
            <v>Internal plastering to masonry in CM 1:6 Second Floor</v>
          </cell>
          <cell r="C99" t="str">
            <v>Sqm</v>
          </cell>
          <cell r="D99">
            <v>94</v>
          </cell>
          <cell r="E99">
            <v>0</v>
          </cell>
          <cell r="F99">
            <v>0</v>
          </cell>
          <cell r="G99">
            <v>0</v>
          </cell>
          <cell r="H99">
            <v>0</v>
          </cell>
          <cell r="J99">
            <v>0</v>
          </cell>
          <cell r="K99">
            <v>0</v>
          </cell>
          <cell r="L99">
            <v>0</v>
          </cell>
          <cell r="N99">
            <v>0</v>
          </cell>
          <cell r="O99">
            <v>0</v>
          </cell>
          <cell r="P99">
            <v>0</v>
          </cell>
          <cell r="R99">
            <v>0</v>
          </cell>
          <cell r="S99">
            <v>0</v>
          </cell>
          <cell r="T99">
            <v>0</v>
          </cell>
          <cell r="V99">
            <v>0</v>
          </cell>
          <cell r="W99">
            <v>0</v>
          </cell>
          <cell r="X99">
            <v>0</v>
          </cell>
        </row>
        <row r="100">
          <cell r="A100" t="str">
            <v>PL 7.2 (4)</v>
          </cell>
          <cell r="B100" t="str">
            <v>Internal plastering to masonry in CM 1:6 Terrace Floor</v>
          </cell>
          <cell r="C100" t="str">
            <v>Sqm</v>
          </cell>
          <cell r="D100">
            <v>94</v>
          </cell>
          <cell r="E100">
            <v>0</v>
          </cell>
          <cell r="F100">
            <v>0</v>
          </cell>
          <cell r="G100">
            <v>0</v>
          </cell>
          <cell r="H100">
            <v>0</v>
          </cell>
          <cell r="J100">
            <v>0</v>
          </cell>
          <cell r="K100">
            <v>0</v>
          </cell>
          <cell r="L100">
            <v>0</v>
          </cell>
          <cell r="N100">
            <v>0</v>
          </cell>
          <cell r="O100">
            <v>0</v>
          </cell>
          <cell r="P100">
            <v>0</v>
          </cell>
          <cell r="R100">
            <v>0</v>
          </cell>
          <cell r="S100">
            <v>0</v>
          </cell>
          <cell r="T100">
            <v>0</v>
          </cell>
          <cell r="V100">
            <v>0</v>
          </cell>
          <cell r="W100">
            <v>0</v>
          </cell>
          <cell r="X100">
            <v>0</v>
          </cell>
        </row>
        <row r="101">
          <cell r="A101" t="str">
            <v>PL 7.3</v>
          </cell>
          <cell r="B101" t="str">
            <v>plastering to external surface of masonry 20mm thk as per directions in CM 1:6</v>
          </cell>
          <cell r="C101" t="str">
            <v>Sqm</v>
          </cell>
          <cell r="D101">
            <v>119</v>
          </cell>
          <cell r="E101">
            <v>0</v>
          </cell>
          <cell r="F101">
            <v>0</v>
          </cell>
          <cell r="G101">
            <v>0</v>
          </cell>
          <cell r="H101">
            <v>0</v>
          </cell>
          <cell r="J101">
            <v>0</v>
          </cell>
          <cell r="K101">
            <v>0</v>
          </cell>
          <cell r="L101">
            <v>0</v>
          </cell>
          <cell r="N101">
            <v>0</v>
          </cell>
          <cell r="O101">
            <v>0</v>
          </cell>
          <cell r="P101">
            <v>0</v>
          </cell>
          <cell r="R101">
            <v>0</v>
          </cell>
          <cell r="S101">
            <v>0</v>
          </cell>
          <cell r="T101">
            <v>0</v>
          </cell>
          <cell r="V101">
            <v>0</v>
          </cell>
          <cell r="W101">
            <v>0</v>
          </cell>
          <cell r="X101">
            <v>0</v>
          </cell>
        </row>
        <row r="102">
          <cell r="A102" t="str">
            <v>PL 7.4</v>
          </cell>
          <cell r="B102" t="str">
            <v xml:space="preserve">Providing plastering to plinth surface of masonry 25mm thick as per directions in CM 1:6 </v>
          </cell>
          <cell r="C102" t="str">
            <v>Sqm</v>
          </cell>
          <cell r="D102">
            <v>119</v>
          </cell>
          <cell r="E102">
            <v>0</v>
          </cell>
          <cell r="F102">
            <v>0</v>
          </cell>
          <cell r="G102">
            <v>0</v>
          </cell>
          <cell r="H102">
            <v>0</v>
          </cell>
          <cell r="J102">
            <v>0</v>
          </cell>
          <cell r="K102">
            <v>0</v>
          </cell>
          <cell r="L102">
            <v>0</v>
          </cell>
          <cell r="N102">
            <v>0</v>
          </cell>
          <cell r="O102">
            <v>0</v>
          </cell>
          <cell r="P102">
            <v>0</v>
          </cell>
          <cell r="R102">
            <v>0</v>
          </cell>
          <cell r="S102">
            <v>0</v>
          </cell>
          <cell r="T102">
            <v>0</v>
          </cell>
          <cell r="V102">
            <v>0</v>
          </cell>
          <cell r="W102">
            <v>0</v>
          </cell>
          <cell r="X102">
            <v>0</v>
          </cell>
        </row>
        <row r="103">
          <cell r="A103" t="str">
            <v>PL 7.5</v>
          </cell>
          <cell r="B103" t="str">
            <v xml:space="preserve">Providing pointing to size stone masonry in CM 1:3 </v>
          </cell>
          <cell r="C103" t="str">
            <v>Sqm</v>
          </cell>
          <cell r="D103">
            <v>46</v>
          </cell>
          <cell r="E103">
            <v>0</v>
          </cell>
          <cell r="F103">
            <v>0</v>
          </cell>
          <cell r="G103">
            <v>0</v>
          </cell>
          <cell r="H103">
            <v>0</v>
          </cell>
          <cell r="J103">
            <v>0</v>
          </cell>
          <cell r="K103">
            <v>0</v>
          </cell>
          <cell r="L103">
            <v>0</v>
          </cell>
          <cell r="N103">
            <v>0</v>
          </cell>
          <cell r="O103">
            <v>0</v>
          </cell>
          <cell r="P103">
            <v>0</v>
          </cell>
          <cell r="R103">
            <v>0</v>
          </cell>
          <cell r="S103">
            <v>0</v>
          </cell>
          <cell r="T103">
            <v>0</v>
          </cell>
          <cell r="V103">
            <v>0</v>
          </cell>
          <cell r="W103">
            <v>0</v>
          </cell>
          <cell r="X103">
            <v>0</v>
          </cell>
        </row>
        <row r="104">
          <cell r="A104" t="str">
            <v>PL 7.6</v>
          </cell>
          <cell r="B104" t="str">
            <v xml:space="preserve">Plastering 12mm thick over flagging in CM 1:4 </v>
          </cell>
          <cell r="C104" t="str">
            <v>Sqm</v>
          </cell>
          <cell r="D104">
            <v>94</v>
          </cell>
          <cell r="E104">
            <v>0</v>
          </cell>
          <cell r="F104">
            <v>0</v>
          </cell>
          <cell r="G104">
            <v>0</v>
          </cell>
          <cell r="H104">
            <v>0</v>
          </cell>
          <cell r="J104">
            <v>0</v>
          </cell>
          <cell r="K104">
            <v>0</v>
          </cell>
          <cell r="L104">
            <v>0</v>
          </cell>
          <cell r="N104">
            <v>0</v>
          </cell>
          <cell r="O104">
            <v>0</v>
          </cell>
          <cell r="P104">
            <v>0</v>
          </cell>
          <cell r="R104">
            <v>0</v>
          </cell>
          <cell r="S104">
            <v>0</v>
          </cell>
          <cell r="T104">
            <v>0</v>
          </cell>
          <cell r="V104">
            <v>0</v>
          </cell>
          <cell r="W104">
            <v>0</v>
          </cell>
          <cell r="X104">
            <v>0</v>
          </cell>
        </row>
        <row r="105">
          <cell r="A105" t="str">
            <v>PL 7.7</v>
          </cell>
          <cell r="B105" t="str">
            <v xml:space="preserve">Providing 15mm thk rough plastering in toilet in CM 1:4 </v>
          </cell>
          <cell r="C105" t="str">
            <v>Sqm</v>
          </cell>
          <cell r="D105">
            <v>85</v>
          </cell>
          <cell r="E105">
            <v>100</v>
          </cell>
          <cell r="F105">
            <v>8500</v>
          </cell>
          <cell r="G105">
            <v>0</v>
          </cell>
          <cell r="H105">
            <v>0</v>
          </cell>
          <cell r="J105">
            <v>0</v>
          </cell>
          <cell r="K105">
            <v>0</v>
          </cell>
          <cell r="L105">
            <v>0</v>
          </cell>
          <cell r="N105">
            <v>0</v>
          </cell>
          <cell r="O105">
            <v>0</v>
          </cell>
          <cell r="P105">
            <v>0</v>
          </cell>
          <cell r="Q105">
            <v>100</v>
          </cell>
          <cell r="R105">
            <v>8500</v>
          </cell>
          <cell r="S105">
            <v>100</v>
          </cell>
          <cell r="T105">
            <v>8500</v>
          </cell>
          <cell r="U105">
            <v>225</v>
          </cell>
          <cell r="V105">
            <v>19125</v>
          </cell>
          <cell r="W105">
            <v>325</v>
          </cell>
          <cell r="X105">
            <v>27625</v>
          </cell>
        </row>
        <row r="106">
          <cell r="A106" t="str">
            <v>PL 7.8</v>
          </cell>
          <cell r="B106" t="str">
            <v>Providing plastering to sunken portion in CM 1:4, 12mm thk with water proof compound at 1 kg per bag</v>
          </cell>
          <cell r="C106" t="str">
            <v>Sqm</v>
          </cell>
          <cell r="D106">
            <v>122</v>
          </cell>
          <cell r="E106">
            <v>100</v>
          </cell>
          <cell r="F106">
            <v>12200</v>
          </cell>
          <cell r="G106">
            <v>0</v>
          </cell>
          <cell r="H106">
            <v>0</v>
          </cell>
          <cell r="J106">
            <v>0</v>
          </cell>
          <cell r="K106">
            <v>100</v>
          </cell>
          <cell r="L106">
            <v>12200</v>
          </cell>
          <cell r="N106">
            <v>0</v>
          </cell>
          <cell r="O106">
            <v>0</v>
          </cell>
          <cell r="P106">
            <v>0</v>
          </cell>
          <cell r="R106">
            <v>0</v>
          </cell>
          <cell r="S106">
            <v>0</v>
          </cell>
          <cell r="T106">
            <v>0</v>
          </cell>
          <cell r="V106">
            <v>0</v>
          </cell>
          <cell r="W106">
            <v>0</v>
          </cell>
          <cell r="X106">
            <v>0</v>
          </cell>
        </row>
        <row r="107">
          <cell r="A107" t="str">
            <v>PL 7.8 (a)</v>
          </cell>
          <cell r="B107" t="str">
            <v xml:space="preserve"> - Do - Water Tank</v>
          </cell>
          <cell r="C107" t="str">
            <v>Sqm</v>
          </cell>
          <cell r="D107">
            <v>139</v>
          </cell>
          <cell r="E107">
            <v>0</v>
          </cell>
          <cell r="F107">
            <v>0</v>
          </cell>
          <cell r="G107">
            <v>0</v>
          </cell>
          <cell r="H107">
            <v>0</v>
          </cell>
          <cell r="J107">
            <v>0</v>
          </cell>
          <cell r="K107">
            <v>0</v>
          </cell>
          <cell r="L107">
            <v>0</v>
          </cell>
          <cell r="N107">
            <v>0</v>
          </cell>
          <cell r="O107">
            <v>0</v>
          </cell>
          <cell r="P107">
            <v>0</v>
          </cell>
          <cell r="R107">
            <v>0</v>
          </cell>
          <cell r="S107">
            <v>0</v>
          </cell>
          <cell r="T107">
            <v>0</v>
          </cell>
          <cell r="V107">
            <v>0</v>
          </cell>
          <cell r="W107">
            <v>0</v>
          </cell>
          <cell r="X107">
            <v>0</v>
          </cell>
        </row>
        <row r="108">
          <cell r="A108" t="str">
            <v>PL 7.9</v>
          </cell>
          <cell r="B108" t="str">
            <v>Providing 12mm thk plastering grooves of 15-20mm thk. and 10mm deep in CM 1:6</v>
          </cell>
          <cell r="C108" t="str">
            <v>Rmt</v>
          </cell>
          <cell r="D108">
            <v>18</v>
          </cell>
          <cell r="E108">
            <v>0</v>
          </cell>
          <cell r="F108">
            <v>0</v>
          </cell>
          <cell r="G108">
            <v>0</v>
          </cell>
          <cell r="H108">
            <v>0</v>
          </cell>
          <cell r="J108">
            <v>0</v>
          </cell>
          <cell r="K108">
            <v>0</v>
          </cell>
          <cell r="L108">
            <v>0</v>
          </cell>
          <cell r="N108">
            <v>0</v>
          </cell>
          <cell r="O108">
            <v>0</v>
          </cell>
          <cell r="P108">
            <v>0</v>
          </cell>
          <cell r="R108">
            <v>0</v>
          </cell>
          <cell r="S108">
            <v>0</v>
          </cell>
          <cell r="T108">
            <v>0</v>
          </cell>
          <cell r="V108">
            <v>0</v>
          </cell>
          <cell r="W108">
            <v>0</v>
          </cell>
          <cell r="X108">
            <v>0</v>
          </cell>
        </row>
        <row r="109">
          <cell r="A109" t="str">
            <v>PL 7.10</v>
          </cell>
          <cell r="B109" t="str">
            <v xml:space="preserve">Providing Plastering to drain surface of masonry 15mm thk in CM 1:4 </v>
          </cell>
          <cell r="C109" t="str">
            <v>Sqm</v>
          </cell>
          <cell r="D109">
            <v>94</v>
          </cell>
          <cell r="E109">
            <v>0</v>
          </cell>
          <cell r="F109">
            <v>0</v>
          </cell>
          <cell r="G109">
            <v>0</v>
          </cell>
          <cell r="H109">
            <v>0</v>
          </cell>
          <cell r="J109">
            <v>0</v>
          </cell>
          <cell r="K109">
            <v>0</v>
          </cell>
          <cell r="L109">
            <v>0</v>
          </cell>
          <cell r="N109">
            <v>0</v>
          </cell>
          <cell r="O109">
            <v>0</v>
          </cell>
          <cell r="P109">
            <v>0</v>
          </cell>
          <cell r="R109">
            <v>0</v>
          </cell>
          <cell r="S109">
            <v>0</v>
          </cell>
          <cell r="T109">
            <v>0</v>
          </cell>
          <cell r="V109">
            <v>0</v>
          </cell>
          <cell r="W109">
            <v>0</v>
          </cell>
          <cell r="X109">
            <v>0</v>
          </cell>
        </row>
        <row r="110">
          <cell r="A110" t="str">
            <v>PL 7.11</v>
          </cell>
          <cell r="B110" t="str">
            <v>Providing plastering to water tank outer surface of 15mm thk  in CM 1:4</v>
          </cell>
          <cell r="C110" t="str">
            <v>Sqm</v>
          </cell>
          <cell r="D110">
            <v>119</v>
          </cell>
          <cell r="E110">
            <v>0</v>
          </cell>
          <cell r="F110">
            <v>0</v>
          </cell>
          <cell r="G110">
            <v>0</v>
          </cell>
          <cell r="H110">
            <v>0</v>
          </cell>
          <cell r="J110">
            <v>0</v>
          </cell>
          <cell r="K110">
            <v>0</v>
          </cell>
          <cell r="L110">
            <v>0</v>
          </cell>
          <cell r="N110">
            <v>0</v>
          </cell>
          <cell r="O110">
            <v>0</v>
          </cell>
          <cell r="P110">
            <v>0</v>
          </cell>
          <cell r="R110">
            <v>0</v>
          </cell>
          <cell r="S110">
            <v>0</v>
          </cell>
          <cell r="T110">
            <v>0</v>
          </cell>
          <cell r="V110">
            <v>0</v>
          </cell>
          <cell r="W110">
            <v>0</v>
          </cell>
          <cell r="X110">
            <v>0</v>
          </cell>
        </row>
        <row r="111">
          <cell r="A111" t="str">
            <v>FL 8.1</v>
          </cell>
          <cell r="B111" t="str">
            <v>Providing &amp; laying granolithic flooring 40mm thk.</v>
          </cell>
          <cell r="C111" t="str">
            <v>Sqm</v>
          </cell>
          <cell r="D111">
            <v>120</v>
          </cell>
          <cell r="E111">
            <v>66</v>
          </cell>
          <cell r="F111">
            <v>7920</v>
          </cell>
          <cell r="G111">
            <v>0</v>
          </cell>
          <cell r="H111">
            <v>0</v>
          </cell>
          <cell r="J111">
            <v>0</v>
          </cell>
          <cell r="K111">
            <v>0</v>
          </cell>
          <cell r="L111">
            <v>0</v>
          </cell>
          <cell r="N111">
            <v>0</v>
          </cell>
          <cell r="O111">
            <v>66</v>
          </cell>
          <cell r="P111">
            <v>7920</v>
          </cell>
          <cell r="R111">
            <v>0</v>
          </cell>
          <cell r="S111">
            <v>0</v>
          </cell>
          <cell r="T111">
            <v>0</v>
          </cell>
          <cell r="V111">
            <v>0</v>
          </cell>
          <cell r="W111">
            <v>0</v>
          </cell>
          <cell r="X111">
            <v>0</v>
          </cell>
        </row>
        <row r="112">
          <cell r="A112" t="str">
            <v>FL 8.2</v>
          </cell>
          <cell r="B112" t="str">
            <v xml:space="preserve">Pressed clay tiles laid in CM 1:3 pointed with DICTAMENT-DM </v>
          </cell>
          <cell r="C112" t="str">
            <v>Sqm</v>
          </cell>
          <cell r="D112">
            <v>251</v>
          </cell>
          <cell r="E112">
            <v>0</v>
          </cell>
          <cell r="F112">
            <v>0</v>
          </cell>
          <cell r="G112">
            <v>0</v>
          </cell>
          <cell r="H112">
            <v>0</v>
          </cell>
          <cell r="J112">
            <v>0</v>
          </cell>
          <cell r="K112">
            <v>0</v>
          </cell>
          <cell r="L112">
            <v>0</v>
          </cell>
          <cell r="N112">
            <v>0</v>
          </cell>
          <cell r="O112">
            <v>0</v>
          </cell>
          <cell r="P112">
            <v>0</v>
          </cell>
          <cell r="R112">
            <v>0</v>
          </cell>
          <cell r="S112">
            <v>0</v>
          </cell>
          <cell r="T112">
            <v>0</v>
          </cell>
          <cell r="V112">
            <v>0</v>
          </cell>
          <cell r="W112">
            <v>0</v>
          </cell>
          <cell r="X112">
            <v>0</v>
          </cell>
        </row>
        <row r="113">
          <cell r="A113" t="str">
            <v>DW 9.1</v>
          </cell>
          <cell r="B113" t="str">
            <v>Aluminium door/windows for main door</v>
          </cell>
          <cell r="C113" t="str">
            <v>Sqm</v>
          </cell>
          <cell r="D113">
            <v>5067</v>
          </cell>
          <cell r="E113">
            <v>0</v>
          </cell>
          <cell r="F113">
            <v>0</v>
          </cell>
          <cell r="G113">
            <v>0</v>
          </cell>
          <cell r="H113">
            <v>0</v>
          </cell>
          <cell r="J113">
            <v>0</v>
          </cell>
          <cell r="K113">
            <v>0</v>
          </cell>
          <cell r="L113">
            <v>0</v>
          </cell>
          <cell r="N113">
            <v>0</v>
          </cell>
          <cell r="O113">
            <v>0</v>
          </cell>
          <cell r="P113">
            <v>0</v>
          </cell>
          <cell r="R113">
            <v>0</v>
          </cell>
          <cell r="S113">
            <v>0</v>
          </cell>
          <cell r="T113">
            <v>0</v>
          </cell>
          <cell r="V113">
            <v>0</v>
          </cell>
          <cell r="W113">
            <v>0</v>
          </cell>
          <cell r="X113">
            <v>0</v>
          </cell>
        </row>
        <row r="114">
          <cell r="A114" t="str">
            <v>DW 9.2</v>
          </cell>
          <cell r="B114" t="str">
            <v>Providing &amp; fixing powder coated aluminium doors as per the following specifications at all levels.</v>
          </cell>
          <cell r="C114" t="str">
            <v>Sqm</v>
          </cell>
          <cell r="D114">
            <v>8955</v>
          </cell>
          <cell r="E114">
            <v>0</v>
          </cell>
          <cell r="F114">
            <v>0</v>
          </cell>
          <cell r="G114">
            <v>0</v>
          </cell>
          <cell r="H114">
            <v>0</v>
          </cell>
          <cell r="J114">
            <v>0</v>
          </cell>
          <cell r="K114">
            <v>0</v>
          </cell>
          <cell r="L114">
            <v>0</v>
          </cell>
          <cell r="N114">
            <v>0</v>
          </cell>
          <cell r="O114">
            <v>0</v>
          </cell>
          <cell r="P114">
            <v>0</v>
          </cell>
          <cell r="R114">
            <v>0</v>
          </cell>
          <cell r="S114">
            <v>0</v>
          </cell>
          <cell r="T114">
            <v>0</v>
          </cell>
          <cell r="V114">
            <v>0</v>
          </cell>
          <cell r="W114">
            <v>0</v>
          </cell>
          <cell r="X114">
            <v>0</v>
          </cell>
        </row>
        <row r="115">
          <cell r="A115" t="str">
            <v>DW 9.3</v>
          </cell>
          <cell r="B115" t="str">
            <v>Toile door with teak wood frame phenol bonded plywood</v>
          </cell>
          <cell r="C115" t="str">
            <v>Sqm</v>
          </cell>
          <cell r="D115">
            <v>5220</v>
          </cell>
          <cell r="E115">
            <v>0</v>
          </cell>
          <cell r="F115">
            <v>0</v>
          </cell>
          <cell r="G115">
            <v>0</v>
          </cell>
          <cell r="H115">
            <v>0</v>
          </cell>
          <cell r="J115">
            <v>0</v>
          </cell>
          <cell r="K115">
            <v>0</v>
          </cell>
          <cell r="L115">
            <v>0</v>
          </cell>
          <cell r="N115">
            <v>0</v>
          </cell>
          <cell r="O115">
            <v>0</v>
          </cell>
          <cell r="P115">
            <v>0</v>
          </cell>
          <cell r="R115">
            <v>0</v>
          </cell>
          <cell r="S115">
            <v>0</v>
          </cell>
          <cell r="T115">
            <v>0</v>
          </cell>
          <cell r="V115">
            <v>0</v>
          </cell>
          <cell r="W115">
            <v>0</v>
          </cell>
          <cell r="X115">
            <v>0</v>
          </cell>
        </row>
        <row r="116">
          <cell r="A116" t="str">
            <v>DW 9.4 (a)</v>
          </cell>
          <cell r="B116" t="str">
            <v>Aluminium sliding window fixed at the top openable at the bottom</v>
          </cell>
          <cell r="C116" t="str">
            <v>Sqm</v>
          </cell>
          <cell r="D116">
            <v>4000</v>
          </cell>
          <cell r="E116">
            <v>0</v>
          </cell>
          <cell r="F116">
            <v>0</v>
          </cell>
          <cell r="G116">
            <v>0</v>
          </cell>
          <cell r="H116">
            <v>0</v>
          </cell>
          <cell r="J116">
            <v>0</v>
          </cell>
          <cell r="K116">
            <v>0</v>
          </cell>
          <cell r="L116">
            <v>0</v>
          </cell>
          <cell r="N116">
            <v>0</v>
          </cell>
          <cell r="O116">
            <v>0</v>
          </cell>
          <cell r="P116">
            <v>0</v>
          </cell>
          <cell r="R116">
            <v>0</v>
          </cell>
          <cell r="S116">
            <v>0</v>
          </cell>
          <cell r="T116">
            <v>0</v>
          </cell>
          <cell r="V116">
            <v>0</v>
          </cell>
          <cell r="W116">
            <v>0</v>
          </cell>
          <cell r="X116">
            <v>0</v>
          </cell>
        </row>
        <row r="117">
          <cell r="A117" t="str">
            <v>DW 9.4 (b)</v>
          </cell>
          <cell r="B117" t="str">
            <v>Aluminium sliding window fixed at top and bottom openable at centre</v>
          </cell>
          <cell r="C117" t="str">
            <v>Sqm</v>
          </cell>
          <cell r="D117">
            <v>4200</v>
          </cell>
          <cell r="E117">
            <v>0</v>
          </cell>
          <cell r="F117">
            <v>0</v>
          </cell>
          <cell r="G117">
            <v>0</v>
          </cell>
          <cell r="H117">
            <v>0</v>
          </cell>
          <cell r="J117">
            <v>0</v>
          </cell>
          <cell r="K117">
            <v>0</v>
          </cell>
          <cell r="L117">
            <v>0</v>
          </cell>
          <cell r="N117">
            <v>0</v>
          </cell>
          <cell r="O117">
            <v>0</v>
          </cell>
          <cell r="P117">
            <v>0</v>
          </cell>
          <cell r="R117">
            <v>0</v>
          </cell>
          <cell r="S117">
            <v>0</v>
          </cell>
          <cell r="T117">
            <v>0</v>
          </cell>
          <cell r="V117">
            <v>0</v>
          </cell>
          <cell r="W117">
            <v>0</v>
          </cell>
          <cell r="X117">
            <v>0</v>
          </cell>
        </row>
        <row r="118">
          <cell r="A118" t="str">
            <v>DW 9.5</v>
          </cell>
          <cell r="B118" t="str">
            <v>Thermo vinyl polymer two tracks sliding windows (ELGI or equivalent)</v>
          </cell>
          <cell r="C118" t="str">
            <v>Sqm</v>
          </cell>
          <cell r="D118">
            <v>5220</v>
          </cell>
          <cell r="E118">
            <v>0</v>
          </cell>
          <cell r="F118">
            <v>0</v>
          </cell>
          <cell r="G118">
            <v>0</v>
          </cell>
          <cell r="H118">
            <v>0</v>
          </cell>
          <cell r="J118">
            <v>0</v>
          </cell>
          <cell r="K118">
            <v>0</v>
          </cell>
          <cell r="L118">
            <v>0</v>
          </cell>
          <cell r="N118">
            <v>0</v>
          </cell>
          <cell r="O118">
            <v>0</v>
          </cell>
          <cell r="P118">
            <v>0</v>
          </cell>
          <cell r="R118">
            <v>0</v>
          </cell>
          <cell r="S118">
            <v>0</v>
          </cell>
          <cell r="T118">
            <v>0</v>
          </cell>
          <cell r="V118">
            <v>0</v>
          </cell>
          <cell r="W118">
            <v>0</v>
          </cell>
          <cell r="X118">
            <v>0</v>
          </cell>
        </row>
        <row r="119">
          <cell r="A119" t="str">
            <v>DW 9.6 (1)</v>
          </cell>
          <cell r="B119" t="str">
            <v>Aluminium Sun Breaker Ground Floor</v>
          </cell>
          <cell r="C119" t="str">
            <v>Sqm</v>
          </cell>
          <cell r="D119">
            <v>2121</v>
          </cell>
          <cell r="E119">
            <v>0</v>
          </cell>
          <cell r="F119">
            <v>0</v>
          </cell>
          <cell r="G119">
            <v>0</v>
          </cell>
          <cell r="H119">
            <v>0</v>
          </cell>
          <cell r="J119">
            <v>0</v>
          </cell>
          <cell r="K119">
            <v>0</v>
          </cell>
          <cell r="L119">
            <v>0</v>
          </cell>
          <cell r="N119">
            <v>0</v>
          </cell>
          <cell r="O119">
            <v>0</v>
          </cell>
          <cell r="P119">
            <v>0</v>
          </cell>
          <cell r="R119">
            <v>0</v>
          </cell>
          <cell r="S119">
            <v>0</v>
          </cell>
          <cell r="T119">
            <v>0</v>
          </cell>
          <cell r="V119">
            <v>0</v>
          </cell>
          <cell r="W119">
            <v>0</v>
          </cell>
          <cell r="X119">
            <v>0</v>
          </cell>
        </row>
        <row r="120">
          <cell r="A120" t="str">
            <v>DW 9.6 (2)</v>
          </cell>
          <cell r="B120" t="str">
            <v>Aluminium Sun Breaker First Floor</v>
          </cell>
          <cell r="C120" t="str">
            <v>Sqm</v>
          </cell>
          <cell r="D120">
            <v>2301</v>
          </cell>
          <cell r="E120">
            <v>0</v>
          </cell>
          <cell r="F120">
            <v>0</v>
          </cell>
          <cell r="G120">
            <v>0</v>
          </cell>
          <cell r="H120">
            <v>0</v>
          </cell>
          <cell r="J120">
            <v>0</v>
          </cell>
          <cell r="K120">
            <v>0</v>
          </cell>
          <cell r="L120">
            <v>0</v>
          </cell>
          <cell r="N120">
            <v>0</v>
          </cell>
          <cell r="O120">
            <v>0</v>
          </cell>
          <cell r="P120">
            <v>0</v>
          </cell>
          <cell r="R120">
            <v>0</v>
          </cell>
          <cell r="S120">
            <v>0</v>
          </cell>
          <cell r="T120">
            <v>0</v>
          </cell>
          <cell r="V120">
            <v>0</v>
          </cell>
          <cell r="W120">
            <v>0</v>
          </cell>
          <cell r="X120">
            <v>0</v>
          </cell>
        </row>
        <row r="121">
          <cell r="A121" t="str">
            <v>DW 9.6 (3)</v>
          </cell>
          <cell r="B121" t="str">
            <v>Aluminium Sun Breaker Second Floor</v>
          </cell>
          <cell r="C121" t="str">
            <v>Sqm</v>
          </cell>
          <cell r="D121">
            <v>2481</v>
          </cell>
          <cell r="E121">
            <v>0</v>
          </cell>
          <cell r="F121">
            <v>0</v>
          </cell>
          <cell r="G121">
            <v>0</v>
          </cell>
          <cell r="H121">
            <v>0</v>
          </cell>
          <cell r="J121">
            <v>0</v>
          </cell>
          <cell r="K121">
            <v>0</v>
          </cell>
          <cell r="L121">
            <v>0</v>
          </cell>
          <cell r="N121">
            <v>0</v>
          </cell>
          <cell r="O121">
            <v>0</v>
          </cell>
          <cell r="P121">
            <v>0</v>
          </cell>
          <cell r="R121">
            <v>0</v>
          </cell>
          <cell r="S121">
            <v>0</v>
          </cell>
          <cell r="T121">
            <v>0</v>
          </cell>
          <cell r="V121">
            <v>0</v>
          </cell>
          <cell r="W121">
            <v>0</v>
          </cell>
          <cell r="X121">
            <v>0</v>
          </cell>
        </row>
        <row r="122">
          <cell r="A122" t="str">
            <v>DW 9.7</v>
          </cell>
          <cell r="B122" t="str">
            <v xml:space="preserve">Providing &amp; fixing sliding and folding door using anodised aluminium sections </v>
          </cell>
          <cell r="C122" t="str">
            <v>Sqm</v>
          </cell>
          <cell r="D122">
            <v>4949</v>
          </cell>
          <cell r="E122">
            <v>0</v>
          </cell>
          <cell r="F122">
            <v>0</v>
          </cell>
          <cell r="G122">
            <v>0</v>
          </cell>
          <cell r="H122">
            <v>0</v>
          </cell>
          <cell r="J122">
            <v>0</v>
          </cell>
          <cell r="K122">
            <v>0</v>
          </cell>
          <cell r="L122">
            <v>0</v>
          </cell>
          <cell r="N122">
            <v>0</v>
          </cell>
          <cell r="O122">
            <v>0</v>
          </cell>
          <cell r="P122">
            <v>0</v>
          </cell>
          <cell r="R122">
            <v>0</v>
          </cell>
          <cell r="S122">
            <v>0</v>
          </cell>
          <cell r="T122">
            <v>0</v>
          </cell>
          <cell r="V122">
            <v>0</v>
          </cell>
          <cell r="W122">
            <v>0</v>
          </cell>
          <cell r="X122">
            <v>0</v>
          </cell>
        </row>
        <row r="123">
          <cell r="A123" t="str">
            <v>PF 10.1</v>
          </cell>
          <cell r="B123" t="str">
            <v xml:space="preserve">Two coats of Renova </v>
          </cell>
          <cell r="C123" t="str">
            <v>Sqm</v>
          </cell>
          <cell r="D123">
            <v>304</v>
          </cell>
          <cell r="E123">
            <v>0</v>
          </cell>
          <cell r="F123">
            <v>0</v>
          </cell>
          <cell r="G123">
            <v>0</v>
          </cell>
          <cell r="H123">
            <v>0</v>
          </cell>
          <cell r="J123">
            <v>0</v>
          </cell>
          <cell r="K123">
            <v>0</v>
          </cell>
          <cell r="L123">
            <v>0</v>
          </cell>
          <cell r="N123">
            <v>0</v>
          </cell>
          <cell r="O123">
            <v>0</v>
          </cell>
          <cell r="P123">
            <v>0</v>
          </cell>
          <cell r="R123">
            <v>0</v>
          </cell>
          <cell r="S123">
            <v>0</v>
          </cell>
          <cell r="T123">
            <v>0</v>
          </cell>
          <cell r="V123">
            <v>0</v>
          </cell>
          <cell r="W123">
            <v>0</v>
          </cell>
          <cell r="X123">
            <v>0</v>
          </cell>
        </row>
        <row r="124">
          <cell r="A124" t="str">
            <v>PF 10.2</v>
          </cell>
          <cell r="B124" t="str">
            <v xml:space="preserve">2 coats of platic emulsion paint and make over a coat of primer </v>
          </cell>
          <cell r="C124" t="str">
            <v>Sqm</v>
          </cell>
          <cell r="D124">
            <v>88</v>
          </cell>
          <cell r="E124">
            <v>0</v>
          </cell>
          <cell r="F124">
            <v>0</v>
          </cell>
          <cell r="G124">
            <v>0</v>
          </cell>
          <cell r="H124">
            <v>0</v>
          </cell>
          <cell r="J124">
            <v>0</v>
          </cell>
          <cell r="K124">
            <v>0</v>
          </cell>
          <cell r="L124">
            <v>0</v>
          </cell>
          <cell r="N124">
            <v>0</v>
          </cell>
          <cell r="O124">
            <v>0</v>
          </cell>
          <cell r="P124">
            <v>0</v>
          </cell>
          <cell r="R124">
            <v>0</v>
          </cell>
          <cell r="S124">
            <v>0</v>
          </cell>
          <cell r="T124">
            <v>0</v>
          </cell>
          <cell r="V124">
            <v>0</v>
          </cell>
          <cell r="W124">
            <v>0</v>
          </cell>
          <cell r="X124">
            <v>0</v>
          </cell>
        </row>
        <row r="125">
          <cell r="A125" t="str">
            <v>MS 11.1</v>
          </cell>
          <cell r="B125" t="str">
            <v>MS Door</v>
          </cell>
          <cell r="C125" t="str">
            <v>Sqm</v>
          </cell>
          <cell r="D125">
            <v>3022</v>
          </cell>
          <cell r="E125">
            <v>30</v>
          </cell>
          <cell r="F125">
            <v>90660</v>
          </cell>
          <cell r="G125">
            <v>0</v>
          </cell>
          <cell r="H125">
            <v>0</v>
          </cell>
          <cell r="J125">
            <v>0</v>
          </cell>
          <cell r="K125">
            <v>0</v>
          </cell>
          <cell r="L125">
            <v>0</v>
          </cell>
          <cell r="N125">
            <v>0</v>
          </cell>
          <cell r="O125">
            <v>15</v>
          </cell>
          <cell r="P125">
            <v>45330</v>
          </cell>
          <cell r="R125">
            <v>0</v>
          </cell>
          <cell r="S125">
            <v>15</v>
          </cell>
          <cell r="T125">
            <v>45330</v>
          </cell>
          <cell r="V125">
            <v>0</v>
          </cell>
          <cell r="W125">
            <v>0</v>
          </cell>
          <cell r="X125">
            <v>0</v>
          </cell>
        </row>
        <row r="126">
          <cell r="A126" t="str">
            <v>MS 11.2</v>
          </cell>
          <cell r="B126" t="str">
            <v>Push &amp; Pull type rolling shutter</v>
          </cell>
          <cell r="C126" t="str">
            <v>Sqm</v>
          </cell>
          <cell r="D126">
            <v>1959</v>
          </cell>
          <cell r="E126">
            <v>0</v>
          </cell>
          <cell r="F126">
            <v>0</v>
          </cell>
          <cell r="G126">
            <v>0</v>
          </cell>
          <cell r="H126">
            <v>0</v>
          </cell>
          <cell r="J126">
            <v>0</v>
          </cell>
          <cell r="K126">
            <v>0</v>
          </cell>
          <cell r="L126">
            <v>0</v>
          </cell>
          <cell r="N126">
            <v>0</v>
          </cell>
          <cell r="O126">
            <v>0</v>
          </cell>
          <cell r="P126">
            <v>0</v>
          </cell>
          <cell r="R126">
            <v>0</v>
          </cell>
          <cell r="S126">
            <v>0</v>
          </cell>
          <cell r="T126">
            <v>0</v>
          </cell>
          <cell r="V126">
            <v>0</v>
          </cell>
          <cell r="W126">
            <v>0</v>
          </cell>
          <cell r="X126">
            <v>0</v>
          </cell>
        </row>
        <row r="127">
          <cell r="A127" t="str">
            <v>MS 11.3</v>
          </cell>
          <cell r="B127" t="str">
            <v>MS Hand Railing for staircase</v>
          </cell>
          <cell r="C127" t="str">
            <v>Sqm</v>
          </cell>
          <cell r="D127">
            <v>967</v>
          </cell>
          <cell r="E127">
            <v>0</v>
          </cell>
          <cell r="F127">
            <v>0</v>
          </cell>
          <cell r="G127">
            <v>0</v>
          </cell>
          <cell r="H127">
            <v>0</v>
          </cell>
          <cell r="J127">
            <v>0</v>
          </cell>
          <cell r="K127">
            <v>0</v>
          </cell>
          <cell r="L127">
            <v>0</v>
          </cell>
          <cell r="N127">
            <v>0</v>
          </cell>
          <cell r="O127">
            <v>0</v>
          </cell>
          <cell r="P127">
            <v>0</v>
          </cell>
          <cell r="R127">
            <v>0</v>
          </cell>
          <cell r="S127">
            <v>0</v>
          </cell>
          <cell r="T127">
            <v>0</v>
          </cell>
          <cell r="V127">
            <v>0</v>
          </cell>
          <cell r="W127">
            <v>0</v>
          </cell>
          <cell r="X127">
            <v>0</v>
          </cell>
        </row>
        <row r="128">
          <cell r="A128" t="str">
            <v>WP 12.1</v>
          </cell>
          <cell r="B128" t="str">
            <v>Cell Proof Water Proofing</v>
          </cell>
          <cell r="C128" t="str">
            <v>Sqm</v>
          </cell>
          <cell r="D128">
            <v>362</v>
          </cell>
          <cell r="E128">
            <v>0</v>
          </cell>
          <cell r="F128">
            <v>0</v>
          </cell>
          <cell r="G128">
            <v>0</v>
          </cell>
          <cell r="H128">
            <v>0</v>
          </cell>
          <cell r="J128">
            <v>0</v>
          </cell>
          <cell r="K128">
            <v>0</v>
          </cell>
          <cell r="L128">
            <v>0</v>
          </cell>
          <cell r="N128">
            <v>0</v>
          </cell>
          <cell r="O128">
            <v>0</v>
          </cell>
          <cell r="P128">
            <v>0</v>
          </cell>
          <cell r="R128">
            <v>0</v>
          </cell>
          <cell r="S128">
            <v>0</v>
          </cell>
          <cell r="T128">
            <v>0</v>
          </cell>
          <cell r="V128">
            <v>0</v>
          </cell>
          <cell r="W128">
            <v>0</v>
          </cell>
          <cell r="X128">
            <v>0</v>
          </cell>
        </row>
        <row r="129">
          <cell r="A129" t="str">
            <v>WP 12.2 (a)</v>
          </cell>
          <cell r="B129" t="str">
            <v>Water proof membrene coating using Zentriflex elastic in two coats (thickness approx. 1.5mm )</v>
          </cell>
          <cell r="C129" t="str">
            <v>Sqm</v>
          </cell>
          <cell r="D129">
            <v>309</v>
          </cell>
          <cell r="E129">
            <v>0</v>
          </cell>
          <cell r="F129">
            <v>0</v>
          </cell>
          <cell r="G129">
            <v>0</v>
          </cell>
          <cell r="H129">
            <v>0</v>
          </cell>
          <cell r="J129">
            <v>0</v>
          </cell>
          <cell r="K129">
            <v>0</v>
          </cell>
          <cell r="L129">
            <v>0</v>
          </cell>
          <cell r="N129">
            <v>0</v>
          </cell>
          <cell r="O129">
            <v>0</v>
          </cell>
          <cell r="P129">
            <v>0</v>
          </cell>
          <cell r="R129">
            <v>0</v>
          </cell>
          <cell r="S129">
            <v>0</v>
          </cell>
          <cell r="T129">
            <v>0</v>
          </cell>
          <cell r="V129">
            <v>0</v>
          </cell>
          <cell r="W129">
            <v>0</v>
          </cell>
          <cell r="X129">
            <v>0</v>
          </cell>
        </row>
        <row r="130">
          <cell r="A130" t="str">
            <v>WP 12.2 (b)</v>
          </cell>
          <cell r="B130" t="str">
            <v xml:space="preserve">A bond coat consisting of Nafufill-SBR </v>
          </cell>
          <cell r="C130" t="str">
            <v>Sqm</v>
          </cell>
          <cell r="D130">
            <v>248</v>
          </cell>
          <cell r="E130">
            <v>0</v>
          </cell>
          <cell r="F130">
            <v>0</v>
          </cell>
          <cell r="G130">
            <v>0</v>
          </cell>
          <cell r="H130">
            <v>0</v>
          </cell>
          <cell r="J130">
            <v>0</v>
          </cell>
          <cell r="K130">
            <v>0</v>
          </cell>
          <cell r="L130">
            <v>0</v>
          </cell>
          <cell r="N130">
            <v>0</v>
          </cell>
          <cell r="O130">
            <v>0</v>
          </cell>
          <cell r="P130">
            <v>0</v>
          </cell>
          <cell r="R130">
            <v>0</v>
          </cell>
          <cell r="S130">
            <v>0</v>
          </cell>
          <cell r="T130">
            <v>0</v>
          </cell>
          <cell r="V130">
            <v>0</v>
          </cell>
          <cell r="W130">
            <v>0</v>
          </cell>
          <cell r="X130">
            <v>0</v>
          </cell>
        </row>
        <row r="131">
          <cell r="A131" t="str">
            <v>WP 12.2 (c)</v>
          </cell>
          <cell r="B131" t="str">
            <v>1:2:4 screed to slopes 100mm thk include the cost of integral water proofing compound  DICTAMENT-DM at 0.5% by weight of cement.</v>
          </cell>
          <cell r="C131" t="str">
            <v>Sqm</v>
          </cell>
          <cell r="D131">
            <v>190</v>
          </cell>
          <cell r="E131">
            <v>0</v>
          </cell>
          <cell r="F131">
            <v>0</v>
          </cell>
          <cell r="G131">
            <v>0</v>
          </cell>
          <cell r="H131">
            <v>0</v>
          </cell>
          <cell r="J131">
            <v>0</v>
          </cell>
          <cell r="K131">
            <v>0</v>
          </cell>
          <cell r="L131">
            <v>0</v>
          </cell>
          <cell r="N131">
            <v>0</v>
          </cell>
          <cell r="O131">
            <v>0</v>
          </cell>
          <cell r="P131">
            <v>0</v>
          </cell>
          <cell r="R131">
            <v>0</v>
          </cell>
          <cell r="S131">
            <v>0</v>
          </cell>
          <cell r="T131">
            <v>0</v>
          </cell>
          <cell r="V131">
            <v>0</v>
          </cell>
          <cell r="W131">
            <v>0</v>
          </cell>
          <cell r="X131">
            <v>0</v>
          </cell>
        </row>
        <row r="132">
          <cell r="A132" t="str">
            <v>M 13.1</v>
          </cell>
          <cell r="B132" t="str">
            <v>Antitermite Treatement</v>
          </cell>
          <cell r="C132" t="str">
            <v>Sqm</v>
          </cell>
          <cell r="D132">
            <v>46</v>
          </cell>
          <cell r="E132">
            <v>0</v>
          </cell>
          <cell r="F132">
            <v>0</v>
          </cell>
          <cell r="G132">
            <v>0</v>
          </cell>
          <cell r="H132">
            <v>0</v>
          </cell>
          <cell r="J132">
            <v>0</v>
          </cell>
          <cell r="K132">
            <v>0</v>
          </cell>
          <cell r="L132">
            <v>0</v>
          </cell>
          <cell r="N132">
            <v>0</v>
          </cell>
          <cell r="O132">
            <v>0</v>
          </cell>
          <cell r="P132">
            <v>0</v>
          </cell>
          <cell r="R132">
            <v>0</v>
          </cell>
          <cell r="S132">
            <v>0</v>
          </cell>
          <cell r="T132">
            <v>0</v>
          </cell>
          <cell r="V132">
            <v>0</v>
          </cell>
          <cell r="W132">
            <v>0</v>
          </cell>
          <cell r="X132">
            <v>0</v>
          </cell>
        </row>
        <row r="133">
          <cell r="A133" t="str">
            <v>M 13.2</v>
          </cell>
          <cell r="B133" t="str">
            <v>100mm dia PVC pipe</v>
          </cell>
          <cell r="C133" t="str">
            <v>Rmt</v>
          </cell>
          <cell r="D133">
            <v>330</v>
          </cell>
          <cell r="E133">
            <v>0</v>
          </cell>
          <cell r="F133">
            <v>0</v>
          </cell>
          <cell r="G133">
            <v>0</v>
          </cell>
          <cell r="H133">
            <v>0</v>
          </cell>
          <cell r="J133">
            <v>0</v>
          </cell>
          <cell r="K133">
            <v>0</v>
          </cell>
          <cell r="L133">
            <v>0</v>
          </cell>
          <cell r="N133">
            <v>0</v>
          </cell>
          <cell r="O133">
            <v>0</v>
          </cell>
          <cell r="P133">
            <v>0</v>
          </cell>
          <cell r="R133">
            <v>0</v>
          </cell>
          <cell r="S133">
            <v>0</v>
          </cell>
          <cell r="T133">
            <v>0</v>
          </cell>
          <cell r="V133">
            <v>0</v>
          </cell>
          <cell r="W133">
            <v>0</v>
          </cell>
          <cell r="X133">
            <v>0</v>
          </cell>
        </row>
        <row r="134">
          <cell r="A134" t="str">
            <v>M 13.3</v>
          </cell>
          <cell r="B134" t="str">
            <v xml:space="preserve">Aluminium structural glazing </v>
          </cell>
          <cell r="C134" t="str">
            <v>Sqm</v>
          </cell>
          <cell r="D134">
            <v>7761</v>
          </cell>
          <cell r="E134">
            <v>0</v>
          </cell>
          <cell r="F134">
            <v>0</v>
          </cell>
          <cell r="G134">
            <v>0</v>
          </cell>
          <cell r="H134">
            <v>0</v>
          </cell>
          <cell r="J134">
            <v>0</v>
          </cell>
          <cell r="K134">
            <v>0</v>
          </cell>
          <cell r="L134">
            <v>0</v>
          </cell>
          <cell r="N134">
            <v>0</v>
          </cell>
          <cell r="O134">
            <v>0</v>
          </cell>
          <cell r="P134">
            <v>0</v>
          </cell>
          <cell r="R134">
            <v>0</v>
          </cell>
          <cell r="S134">
            <v>0</v>
          </cell>
          <cell r="T134">
            <v>0</v>
          </cell>
          <cell r="V134">
            <v>0</v>
          </cell>
          <cell r="W134">
            <v>0</v>
          </cell>
          <cell r="X134">
            <v>0</v>
          </cell>
        </row>
        <row r="135">
          <cell r="A135" t="str">
            <v>M 13.4</v>
          </cell>
          <cell r="B135" t="str">
            <v>Anodised aluminium louvered ventilatores of frame size (50x25)mm</v>
          </cell>
          <cell r="C135" t="str">
            <v>Sqm</v>
          </cell>
          <cell r="D135">
            <v>1944</v>
          </cell>
          <cell r="E135">
            <v>0</v>
          </cell>
          <cell r="F135">
            <v>0</v>
          </cell>
          <cell r="G135">
            <v>0</v>
          </cell>
          <cell r="H135">
            <v>0</v>
          </cell>
          <cell r="J135">
            <v>0</v>
          </cell>
          <cell r="K135">
            <v>0</v>
          </cell>
          <cell r="L135">
            <v>0</v>
          </cell>
          <cell r="N135">
            <v>0</v>
          </cell>
          <cell r="O135">
            <v>0</v>
          </cell>
          <cell r="P135">
            <v>0</v>
          </cell>
          <cell r="R135">
            <v>0</v>
          </cell>
          <cell r="S135">
            <v>0</v>
          </cell>
          <cell r="T135">
            <v>0</v>
          </cell>
          <cell r="V135">
            <v>0</v>
          </cell>
          <cell r="W135">
            <v>0</v>
          </cell>
          <cell r="X135">
            <v>0</v>
          </cell>
        </row>
        <row r="136">
          <cell r="A136" t="str">
            <v>M 13.5</v>
          </cell>
          <cell r="B136" t="str">
            <v xml:space="preserve">Fabricating and installing at site anodised aluminium curtain wall </v>
          </cell>
          <cell r="C136" t="str">
            <v>Sqm</v>
          </cell>
          <cell r="D136">
            <v>5420</v>
          </cell>
          <cell r="E136">
            <v>0</v>
          </cell>
          <cell r="F136">
            <v>0</v>
          </cell>
          <cell r="G136">
            <v>0</v>
          </cell>
          <cell r="H136">
            <v>0</v>
          </cell>
          <cell r="J136">
            <v>0</v>
          </cell>
          <cell r="K136">
            <v>0</v>
          </cell>
          <cell r="L136">
            <v>0</v>
          </cell>
          <cell r="N136">
            <v>0</v>
          </cell>
          <cell r="O136">
            <v>0</v>
          </cell>
          <cell r="P136">
            <v>0</v>
          </cell>
          <cell r="R136">
            <v>0</v>
          </cell>
          <cell r="S136">
            <v>0</v>
          </cell>
          <cell r="T136">
            <v>0</v>
          </cell>
          <cell r="V136">
            <v>0</v>
          </cell>
          <cell r="W136">
            <v>0</v>
          </cell>
          <cell r="X136">
            <v>0</v>
          </cell>
        </row>
        <row r="137">
          <cell r="A137" t="str">
            <v>M 13.6</v>
          </cell>
          <cell r="B137" t="str">
            <v xml:space="preserve">Cobble paving tiles </v>
          </cell>
          <cell r="C137">
            <v>0</v>
          </cell>
          <cell r="D137">
            <v>650</v>
          </cell>
          <cell r="E137">
            <v>0</v>
          </cell>
          <cell r="F137">
            <v>0</v>
          </cell>
          <cell r="G137">
            <v>0</v>
          </cell>
          <cell r="H137">
            <v>0</v>
          </cell>
          <cell r="J137">
            <v>0</v>
          </cell>
          <cell r="K137">
            <v>0</v>
          </cell>
          <cell r="L137">
            <v>0</v>
          </cell>
          <cell r="N137">
            <v>0</v>
          </cell>
          <cell r="O137">
            <v>0</v>
          </cell>
          <cell r="P137">
            <v>0</v>
          </cell>
          <cell r="R137">
            <v>0</v>
          </cell>
          <cell r="S137">
            <v>0</v>
          </cell>
          <cell r="T137">
            <v>0</v>
          </cell>
          <cell r="V137">
            <v>0</v>
          </cell>
          <cell r="W137">
            <v>0</v>
          </cell>
          <cell r="X137">
            <v>0</v>
          </cell>
        </row>
        <row r="138">
          <cell r="A138" t="str">
            <v>M 13.7</v>
          </cell>
          <cell r="B138" t="str">
            <v xml:space="preserve">under deck insulation by using 40 mm thk thermocole </v>
          </cell>
          <cell r="C138" t="str">
            <v>Sqm</v>
          </cell>
          <cell r="D138">
            <v>471</v>
          </cell>
          <cell r="E138">
            <v>0</v>
          </cell>
          <cell r="F138">
            <v>0</v>
          </cell>
          <cell r="G138">
            <v>0</v>
          </cell>
          <cell r="H138">
            <v>0</v>
          </cell>
          <cell r="J138">
            <v>0</v>
          </cell>
          <cell r="K138">
            <v>0</v>
          </cell>
          <cell r="L138">
            <v>0</v>
          </cell>
          <cell r="N138">
            <v>0</v>
          </cell>
          <cell r="O138">
            <v>0</v>
          </cell>
          <cell r="P138">
            <v>0</v>
          </cell>
          <cell r="R138">
            <v>0</v>
          </cell>
          <cell r="S138">
            <v>0</v>
          </cell>
          <cell r="T138">
            <v>0</v>
          </cell>
          <cell r="V138">
            <v>0</v>
          </cell>
          <cell r="W138">
            <v>0</v>
          </cell>
          <cell r="X138">
            <v>0</v>
          </cell>
        </row>
        <row r="139">
          <cell r="A139" t="str">
            <v>M 13.8</v>
          </cell>
          <cell r="B139" t="str">
            <v xml:space="preserve">Cinder filling </v>
          </cell>
          <cell r="C139" t="str">
            <v>Cum</v>
          </cell>
          <cell r="D139">
            <v>1779</v>
          </cell>
          <cell r="E139">
            <v>75</v>
          </cell>
          <cell r="F139">
            <v>133425</v>
          </cell>
          <cell r="G139">
            <v>0</v>
          </cell>
          <cell r="H139">
            <v>0</v>
          </cell>
          <cell r="J139">
            <v>0</v>
          </cell>
          <cell r="K139">
            <v>0</v>
          </cell>
          <cell r="L139">
            <v>0</v>
          </cell>
          <cell r="N139">
            <v>0</v>
          </cell>
          <cell r="O139">
            <v>75</v>
          </cell>
          <cell r="P139">
            <v>133425</v>
          </cell>
          <cell r="R139">
            <v>0</v>
          </cell>
          <cell r="S139">
            <v>0</v>
          </cell>
          <cell r="T139">
            <v>0</v>
          </cell>
          <cell r="V139">
            <v>0</v>
          </cell>
          <cell r="W139">
            <v>0</v>
          </cell>
          <cell r="X139">
            <v>0</v>
          </cell>
        </row>
        <row r="140">
          <cell r="A140" t="str">
            <v>M 13.9</v>
          </cell>
          <cell r="B140" t="str">
            <v xml:space="preserve">Raised platform below cill cabinet using bricks lining </v>
          </cell>
          <cell r="C140" t="str">
            <v>Cum</v>
          </cell>
          <cell r="D140">
            <v>1854</v>
          </cell>
          <cell r="E140">
            <v>0</v>
          </cell>
          <cell r="F140">
            <v>0</v>
          </cell>
          <cell r="G140">
            <v>0</v>
          </cell>
          <cell r="H140">
            <v>0</v>
          </cell>
          <cell r="J140">
            <v>0</v>
          </cell>
          <cell r="K140">
            <v>0</v>
          </cell>
          <cell r="L140">
            <v>0</v>
          </cell>
          <cell r="N140">
            <v>0</v>
          </cell>
          <cell r="O140">
            <v>0</v>
          </cell>
          <cell r="P140">
            <v>0</v>
          </cell>
          <cell r="R140">
            <v>0</v>
          </cell>
          <cell r="S140">
            <v>0</v>
          </cell>
          <cell r="T140">
            <v>0</v>
          </cell>
          <cell r="V140">
            <v>0</v>
          </cell>
          <cell r="W140">
            <v>0</v>
          </cell>
          <cell r="X140">
            <v>0</v>
          </cell>
        </row>
        <row r="141">
          <cell r="A141" t="str">
            <v>M 13.10</v>
          </cell>
          <cell r="B141" t="str">
            <v>75mm thk. perforated pre-cast RCC slab using CC 1:2:4 above</v>
          </cell>
          <cell r="C141" t="str">
            <v>Sqm</v>
          </cell>
          <cell r="D141">
            <v>300</v>
          </cell>
          <cell r="E141">
            <v>0</v>
          </cell>
          <cell r="F141">
            <v>0</v>
          </cell>
          <cell r="G141">
            <v>0</v>
          </cell>
          <cell r="H141">
            <v>0</v>
          </cell>
          <cell r="J141">
            <v>0</v>
          </cell>
          <cell r="K141">
            <v>0</v>
          </cell>
          <cell r="L141">
            <v>0</v>
          </cell>
          <cell r="N141">
            <v>0</v>
          </cell>
          <cell r="O141">
            <v>0</v>
          </cell>
          <cell r="P141">
            <v>0</v>
          </cell>
          <cell r="R141">
            <v>0</v>
          </cell>
          <cell r="S141">
            <v>0</v>
          </cell>
          <cell r="T141">
            <v>0</v>
          </cell>
          <cell r="V141">
            <v>0</v>
          </cell>
          <cell r="W141">
            <v>0</v>
          </cell>
          <cell r="X141">
            <v>0</v>
          </cell>
        </row>
        <row r="142">
          <cell r="A142" t="str">
            <v>M 13.11</v>
          </cell>
          <cell r="B142" t="str">
            <v>100mm dia PVC pipe sleeves in beams of 250mm long (approx.)</v>
          </cell>
          <cell r="C142" t="str">
            <v>Nos</v>
          </cell>
          <cell r="D142">
            <v>78</v>
          </cell>
          <cell r="E142">
            <v>178</v>
          </cell>
          <cell r="F142">
            <v>13884</v>
          </cell>
          <cell r="G142">
            <v>0</v>
          </cell>
          <cell r="H142">
            <v>0</v>
          </cell>
          <cell r="J142">
            <v>0</v>
          </cell>
          <cell r="K142">
            <v>0</v>
          </cell>
          <cell r="L142">
            <v>0</v>
          </cell>
          <cell r="N142">
            <v>0</v>
          </cell>
          <cell r="O142">
            <v>178</v>
          </cell>
          <cell r="P142">
            <v>13884</v>
          </cell>
          <cell r="Q142">
            <v>200</v>
          </cell>
          <cell r="R142">
            <v>15600</v>
          </cell>
          <cell r="S142">
            <v>0</v>
          </cell>
          <cell r="T142">
            <v>0</v>
          </cell>
          <cell r="V142">
            <v>0</v>
          </cell>
          <cell r="W142">
            <v>200</v>
          </cell>
          <cell r="X142">
            <v>15600</v>
          </cell>
        </row>
        <row r="143">
          <cell r="A143" t="str">
            <v>M 13.12</v>
          </cell>
          <cell r="B143" t="str">
            <v xml:space="preserve">Inspection chamber using 200mm thk solid block </v>
          </cell>
          <cell r="C143" t="str">
            <v>Nos</v>
          </cell>
          <cell r="D143">
            <v>2456</v>
          </cell>
          <cell r="E143">
            <v>0</v>
          </cell>
          <cell r="F143">
            <v>0</v>
          </cell>
          <cell r="G143">
            <v>0</v>
          </cell>
          <cell r="H143">
            <v>0</v>
          </cell>
          <cell r="J143">
            <v>0</v>
          </cell>
          <cell r="K143">
            <v>0</v>
          </cell>
          <cell r="L143">
            <v>0</v>
          </cell>
          <cell r="N143">
            <v>0</v>
          </cell>
          <cell r="O143">
            <v>0</v>
          </cell>
          <cell r="P143">
            <v>0</v>
          </cell>
          <cell r="R143">
            <v>0</v>
          </cell>
          <cell r="S143">
            <v>0</v>
          </cell>
          <cell r="T143">
            <v>0</v>
          </cell>
          <cell r="V143">
            <v>0</v>
          </cell>
          <cell r="W143">
            <v>0</v>
          </cell>
          <cell r="X143">
            <v>0</v>
          </cell>
        </row>
        <row r="144">
          <cell r="A144" t="str">
            <v>M 13.13</v>
          </cell>
          <cell r="B144" t="str">
            <v>Sandwiched panel roof (for sky light)</v>
          </cell>
          <cell r="C144" t="str">
            <v>Sqm</v>
          </cell>
          <cell r="D144">
            <v>2575</v>
          </cell>
          <cell r="E144">
            <v>0</v>
          </cell>
          <cell r="F144">
            <v>0</v>
          </cell>
          <cell r="G144">
            <v>0</v>
          </cell>
          <cell r="H144">
            <v>0</v>
          </cell>
          <cell r="J144">
            <v>0</v>
          </cell>
          <cell r="K144">
            <v>0</v>
          </cell>
          <cell r="L144">
            <v>0</v>
          </cell>
          <cell r="N144">
            <v>0</v>
          </cell>
          <cell r="O144">
            <v>0</v>
          </cell>
          <cell r="P144">
            <v>0</v>
          </cell>
          <cell r="R144">
            <v>0</v>
          </cell>
          <cell r="S144">
            <v>0</v>
          </cell>
          <cell r="T144">
            <v>0</v>
          </cell>
          <cell r="V144">
            <v>0</v>
          </cell>
          <cell r="W144">
            <v>0</v>
          </cell>
          <cell r="X144">
            <v>0</v>
          </cell>
        </row>
        <row r="145">
          <cell r="A145" t="str">
            <v>M 13.14</v>
          </cell>
          <cell r="B145" t="str">
            <v>Medium duty M.S. man hole cover  for water tank on terrace.</v>
          </cell>
          <cell r="C145" t="str">
            <v>Nos</v>
          </cell>
          <cell r="D145">
            <v>1992</v>
          </cell>
          <cell r="E145">
            <v>0</v>
          </cell>
          <cell r="F145">
            <v>0</v>
          </cell>
          <cell r="G145">
            <v>0</v>
          </cell>
          <cell r="H145">
            <v>0</v>
          </cell>
          <cell r="J145">
            <v>0</v>
          </cell>
          <cell r="K145">
            <v>0</v>
          </cell>
          <cell r="L145">
            <v>0</v>
          </cell>
          <cell r="N145">
            <v>0</v>
          </cell>
          <cell r="O145">
            <v>0</v>
          </cell>
          <cell r="P145">
            <v>0</v>
          </cell>
          <cell r="R145">
            <v>0</v>
          </cell>
          <cell r="S145">
            <v>0</v>
          </cell>
          <cell r="T145">
            <v>0</v>
          </cell>
          <cell r="V145">
            <v>0</v>
          </cell>
          <cell r="W145">
            <v>0</v>
          </cell>
          <cell r="X145">
            <v>0</v>
          </cell>
        </row>
        <row r="146">
          <cell r="A146" t="str">
            <v>M 13.15a</v>
          </cell>
          <cell r="B146" t="str">
            <v>RCC hume pipe class NP2 150mm</v>
          </cell>
          <cell r="C146" t="str">
            <v>Rmt</v>
          </cell>
          <cell r="D146">
            <v>330</v>
          </cell>
          <cell r="E146">
            <v>0</v>
          </cell>
          <cell r="F146">
            <v>0</v>
          </cell>
          <cell r="G146">
            <v>0</v>
          </cell>
          <cell r="H146">
            <v>0</v>
          </cell>
          <cell r="J146">
            <v>0</v>
          </cell>
          <cell r="K146">
            <v>0</v>
          </cell>
          <cell r="L146">
            <v>0</v>
          </cell>
          <cell r="N146">
            <v>0</v>
          </cell>
          <cell r="O146">
            <v>0</v>
          </cell>
          <cell r="P146">
            <v>0</v>
          </cell>
          <cell r="R146">
            <v>0</v>
          </cell>
          <cell r="S146">
            <v>0</v>
          </cell>
          <cell r="T146">
            <v>0</v>
          </cell>
          <cell r="V146">
            <v>0</v>
          </cell>
          <cell r="W146">
            <v>0</v>
          </cell>
          <cell r="X146">
            <v>0</v>
          </cell>
        </row>
        <row r="147">
          <cell r="A147" t="str">
            <v>M 13.15b</v>
          </cell>
          <cell r="B147" t="str">
            <v>RCC hume pipe class NP3 300mm</v>
          </cell>
          <cell r="C147" t="str">
            <v>Rmt</v>
          </cell>
          <cell r="D147">
            <v>550</v>
          </cell>
          <cell r="E147">
            <v>0</v>
          </cell>
          <cell r="F147">
            <v>0</v>
          </cell>
          <cell r="G147">
            <v>0</v>
          </cell>
          <cell r="H147">
            <v>0</v>
          </cell>
          <cell r="J147">
            <v>0</v>
          </cell>
          <cell r="K147">
            <v>0</v>
          </cell>
          <cell r="L147">
            <v>0</v>
          </cell>
          <cell r="N147">
            <v>0</v>
          </cell>
          <cell r="O147">
            <v>0</v>
          </cell>
          <cell r="P147">
            <v>0</v>
          </cell>
          <cell r="R147">
            <v>0</v>
          </cell>
          <cell r="S147">
            <v>0</v>
          </cell>
          <cell r="T147">
            <v>0</v>
          </cell>
          <cell r="V147">
            <v>0</v>
          </cell>
          <cell r="W147">
            <v>0</v>
          </cell>
          <cell r="X147">
            <v>0</v>
          </cell>
        </row>
        <row r="148">
          <cell r="A148" t="str">
            <v>M 13.15c</v>
          </cell>
          <cell r="B148" t="str">
            <v>RCC hume pipe class NP4 750mm</v>
          </cell>
          <cell r="C148" t="str">
            <v>Rmt</v>
          </cell>
          <cell r="D148">
            <v>1825</v>
          </cell>
          <cell r="E148">
            <v>0</v>
          </cell>
          <cell r="F148">
            <v>0</v>
          </cell>
          <cell r="G148">
            <v>0</v>
          </cell>
          <cell r="H148">
            <v>0</v>
          </cell>
          <cell r="J148">
            <v>0</v>
          </cell>
          <cell r="K148">
            <v>0</v>
          </cell>
          <cell r="L148">
            <v>0</v>
          </cell>
          <cell r="N148">
            <v>0</v>
          </cell>
          <cell r="O148">
            <v>0</v>
          </cell>
          <cell r="P148">
            <v>0</v>
          </cell>
          <cell r="R148">
            <v>0</v>
          </cell>
          <cell r="S148">
            <v>0</v>
          </cell>
          <cell r="T148">
            <v>0</v>
          </cell>
          <cell r="V148">
            <v>0</v>
          </cell>
          <cell r="W148">
            <v>0</v>
          </cell>
          <cell r="X148">
            <v>0</v>
          </cell>
        </row>
        <row r="149">
          <cell r="A149" t="str">
            <v>M 13.16</v>
          </cell>
          <cell r="B149" t="str">
            <v>Rubble Soling</v>
          </cell>
          <cell r="C149" t="str">
            <v>Cum</v>
          </cell>
          <cell r="D149">
            <v>573</v>
          </cell>
          <cell r="E149">
            <v>0</v>
          </cell>
          <cell r="F149">
            <v>0</v>
          </cell>
          <cell r="G149">
            <v>0</v>
          </cell>
          <cell r="H149">
            <v>0</v>
          </cell>
          <cell r="J149">
            <v>0</v>
          </cell>
          <cell r="K149">
            <v>0</v>
          </cell>
          <cell r="L149">
            <v>0</v>
          </cell>
          <cell r="N149">
            <v>0</v>
          </cell>
          <cell r="O149">
            <v>0</v>
          </cell>
          <cell r="P149">
            <v>0</v>
          </cell>
          <cell r="R149">
            <v>0</v>
          </cell>
          <cell r="S149">
            <v>0</v>
          </cell>
          <cell r="T149">
            <v>0</v>
          </cell>
          <cell r="V149">
            <v>0</v>
          </cell>
          <cell r="W149">
            <v>0</v>
          </cell>
          <cell r="X149">
            <v>0</v>
          </cell>
        </row>
        <row r="150">
          <cell r="A150" t="str">
            <v>F 14.1 (1)</v>
          </cell>
          <cell r="B150" t="str">
            <v>Providing and laying granamite tiles  Ground Floor</v>
          </cell>
          <cell r="C150" t="str">
            <v>Sqm</v>
          </cell>
          <cell r="D150">
            <v>302</v>
          </cell>
          <cell r="E150">
            <v>1500</v>
          </cell>
          <cell r="F150">
            <v>453000</v>
          </cell>
          <cell r="G150">
            <v>0</v>
          </cell>
          <cell r="H150">
            <v>0</v>
          </cell>
          <cell r="J150">
            <v>0</v>
          </cell>
          <cell r="K150">
            <v>500</v>
          </cell>
          <cell r="L150">
            <v>151000</v>
          </cell>
          <cell r="N150">
            <v>0</v>
          </cell>
          <cell r="O150">
            <v>500</v>
          </cell>
          <cell r="P150">
            <v>151000</v>
          </cell>
          <cell r="R150">
            <v>0</v>
          </cell>
          <cell r="S150">
            <v>500</v>
          </cell>
          <cell r="T150">
            <v>151000</v>
          </cell>
          <cell r="V150">
            <v>0</v>
          </cell>
          <cell r="W150">
            <v>0</v>
          </cell>
          <cell r="X150">
            <v>0</v>
          </cell>
        </row>
        <row r="151">
          <cell r="A151" t="str">
            <v>F 14.1 (2)</v>
          </cell>
          <cell r="B151" t="str">
            <v>Providing and laying granamite tiles  First Floor</v>
          </cell>
          <cell r="C151" t="str">
            <v>Sqm</v>
          </cell>
          <cell r="D151">
            <v>314</v>
          </cell>
          <cell r="E151">
            <v>0</v>
          </cell>
          <cell r="F151">
            <v>0</v>
          </cell>
          <cell r="G151">
            <v>0</v>
          </cell>
          <cell r="H151">
            <v>0</v>
          </cell>
          <cell r="J151">
            <v>0</v>
          </cell>
          <cell r="K151">
            <v>0</v>
          </cell>
          <cell r="L151">
            <v>0</v>
          </cell>
          <cell r="N151">
            <v>0</v>
          </cell>
          <cell r="O151">
            <v>0</v>
          </cell>
          <cell r="P151">
            <v>0</v>
          </cell>
          <cell r="R151">
            <v>0</v>
          </cell>
          <cell r="S151">
            <v>0</v>
          </cell>
          <cell r="T151">
            <v>0</v>
          </cell>
          <cell r="V151">
            <v>0</v>
          </cell>
          <cell r="W151">
            <v>0</v>
          </cell>
          <cell r="X151">
            <v>0</v>
          </cell>
        </row>
        <row r="152">
          <cell r="A152" t="str">
            <v>F 14.1 (3)</v>
          </cell>
          <cell r="B152" t="str">
            <v>Providing and laying granamite tiles  Second Floor</v>
          </cell>
          <cell r="C152" t="str">
            <v>Sqm</v>
          </cell>
          <cell r="D152">
            <v>326</v>
          </cell>
          <cell r="E152">
            <v>0</v>
          </cell>
          <cell r="F152">
            <v>0</v>
          </cell>
          <cell r="G152">
            <v>0</v>
          </cell>
          <cell r="H152">
            <v>0</v>
          </cell>
          <cell r="J152">
            <v>0</v>
          </cell>
          <cell r="K152">
            <v>0</v>
          </cell>
          <cell r="L152">
            <v>0</v>
          </cell>
          <cell r="N152">
            <v>0</v>
          </cell>
          <cell r="O152">
            <v>0</v>
          </cell>
          <cell r="P152">
            <v>0</v>
          </cell>
          <cell r="R152">
            <v>0</v>
          </cell>
          <cell r="S152">
            <v>0</v>
          </cell>
          <cell r="T152">
            <v>0</v>
          </cell>
          <cell r="V152">
            <v>0</v>
          </cell>
          <cell r="W152">
            <v>0</v>
          </cell>
          <cell r="X152">
            <v>0</v>
          </cell>
        </row>
        <row r="153">
          <cell r="A153" t="str">
            <v>F 14.2</v>
          </cell>
          <cell r="B153" t="str">
            <v xml:space="preserve">Granite slabs with bull nosing for staircase treads raisers </v>
          </cell>
          <cell r="C153" t="str">
            <v>Sqm</v>
          </cell>
          <cell r="D153">
            <v>0</v>
          </cell>
          <cell r="E153">
            <v>0</v>
          </cell>
          <cell r="F153">
            <v>0</v>
          </cell>
          <cell r="G153">
            <v>0</v>
          </cell>
          <cell r="H153">
            <v>0</v>
          </cell>
          <cell r="J153">
            <v>0</v>
          </cell>
          <cell r="K153">
            <v>0</v>
          </cell>
          <cell r="L153">
            <v>0</v>
          </cell>
          <cell r="N153">
            <v>0</v>
          </cell>
          <cell r="O153">
            <v>0</v>
          </cell>
          <cell r="P153">
            <v>0</v>
          </cell>
          <cell r="R153">
            <v>0</v>
          </cell>
          <cell r="S153">
            <v>0</v>
          </cell>
          <cell r="T153">
            <v>0</v>
          </cell>
          <cell r="V153">
            <v>0</v>
          </cell>
          <cell r="W153">
            <v>0</v>
          </cell>
          <cell r="X153">
            <v>0</v>
          </cell>
        </row>
        <row r="154">
          <cell r="A154" t="str">
            <v>F 14.3 (a)</v>
          </cell>
          <cell r="B154" t="str">
            <v>Granite slabs with bull nosing, 6x6 grooves at 18mm c/c for staircase treads raisers</v>
          </cell>
          <cell r="C154" t="str">
            <v>Sqm</v>
          </cell>
          <cell r="D154">
            <v>0</v>
          </cell>
          <cell r="E154">
            <v>0</v>
          </cell>
          <cell r="F154">
            <v>0</v>
          </cell>
          <cell r="G154">
            <v>0</v>
          </cell>
          <cell r="H154">
            <v>0</v>
          </cell>
          <cell r="J154">
            <v>0</v>
          </cell>
          <cell r="K154">
            <v>0</v>
          </cell>
          <cell r="L154">
            <v>0</v>
          </cell>
          <cell r="N154">
            <v>0</v>
          </cell>
          <cell r="O154">
            <v>0</v>
          </cell>
          <cell r="P154">
            <v>0</v>
          </cell>
          <cell r="R154">
            <v>0</v>
          </cell>
          <cell r="S154">
            <v>0</v>
          </cell>
          <cell r="T154">
            <v>0</v>
          </cell>
          <cell r="V154">
            <v>0</v>
          </cell>
          <cell r="W154">
            <v>0</v>
          </cell>
          <cell r="X154">
            <v>0</v>
          </cell>
        </row>
        <row r="155">
          <cell r="A155" t="str">
            <v>F 14.3 (b)</v>
          </cell>
          <cell r="B155" t="str">
            <v xml:space="preserve"> -do- for skirting</v>
          </cell>
          <cell r="C155" t="str">
            <v>Sqm</v>
          </cell>
          <cell r="D155">
            <v>0</v>
          </cell>
          <cell r="E155">
            <v>0</v>
          </cell>
          <cell r="F155">
            <v>0</v>
          </cell>
          <cell r="G155">
            <v>0</v>
          </cell>
          <cell r="H155">
            <v>0</v>
          </cell>
          <cell r="J155">
            <v>0</v>
          </cell>
          <cell r="K155">
            <v>0</v>
          </cell>
          <cell r="L155">
            <v>0</v>
          </cell>
          <cell r="N155">
            <v>0</v>
          </cell>
          <cell r="O155">
            <v>0</v>
          </cell>
          <cell r="P155">
            <v>0</v>
          </cell>
          <cell r="R155">
            <v>0</v>
          </cell>
          <cell r="S155">
            <v>0</v>
          </cell>
          <cell r="T155">
            <v>0</v>
          </cell>
          <cell r="V155">
            <v>0</v>
          </cell>
          <cell r="W155">
            <v>0</v>
          </cell>
          <cell r="X155">
            <v>0</v>
          </cell>
        </row>
        <row r="156">
          <cell r="A156" t="str">
            <v>F 14.4</v>
          </cell>
          <cell r="B156" t="str">
            <v xml:space="preserve">Granite slab for platform in pantry </v>
          </cell>
          <cell r="C156" t="str">
            <v>Sqm</v>
          </cell>
          <cell r="D156">
            <v>0</v>
          </cell>
          <cell r="E156">
            <v>0</v>
          </cell>
          <cell r="F156">
            <v>0</v>
          </cell>
          <cell r="G156">
            <v>0</v>
          </cell>
          <cell r="H156">
            <v>0</v>
          </cell>
          <cell r="J156">
            <v>0</v>
          </cell>
          <cell r="K156">
            <v>0</v>
          </cell>
          <cell r="L156">
            <v>0</v>
          </cell>
          <cell r="N156">
            <v>0</v>
          </cell>
          <cell r="O156">
            <v>0</v>
          </cell>
          <cell r="P156">
            <v>0</v>
          </cell>
          <cell r="R156">
            <v>0</v>
          </cell>
          <cell r="S156">
            <v>0</v>
          </cell>
          <cell r="T156">
            <v>0</v>
          </cell>
          <cell r="V156">
            <v>0</v>
          </cell>
          <cell r="W156">
            <v>0</v>
          </cell>
          <cell r="X156">
            <v>0</v>
          </cell>
        </row>
        <row r="157">
          <cell r="A157" t="str">
            <v>F 14.5 (1)</v>
          </cell>
          <cell r="B157" t="str">
            <v>Vitrified floor tiles Ground Floor</v>
          </cell>
          <cell r="C157" t="str">
            <v>Rmt</v>
          </cell>
          <cell r="D157">
            <v>96</v>
          </cell>
          <cell r="E157">
            <v>300</v>
          </cell>
          <cell r="F157">
            <v>28800</v>
          </cell>
          <cell r="G157">
            <v>0</v>
          </cell>
          <cell r="H157">
            <v>0</v>
          </cell>
          <cell r="J157">
            <v>0</v>
          </cell>
          <cell r="K157">
            <v>100</v>
          </cell>
          <cell r="L157">
            <v>9600</v>
          </cell>
          <cell r="N157">
            <v>0</v>
          </cell>
          <cell r="O157">
            <v>100</v>
          </cell>
          <cell r="P157">
            <v>9600</v>
          </cell>
          <cell r="R157">
            <v>0</v>
          </cell>
          <cell r="S157">
            <v>100</v>
          </cell>
          <cell r="T157">
            <v>9600</v>
          </cell>
          <cell r="V157">
            <v>0</v>
          </cell>
          <cell r="W157">
            <v>0</v>
          </cell>
          <cell r="X157">
            <v>0</v>
          </cell>
        </row>
        <row r="158">
          <cell r="A158" t="str">
            <v>F 14.5 (2)</v>
          </cell>
          <cell r="B158" t="str">
            <v>Vitrified floor tiles First Floor</v>
          </cell>
          <cell r="C158" t="str">
            <v>Rmt</v>
          </cell>
          <cell r="D158">
            <v>108</v>
          </cell>
          <cell r="E158">
            <v>0</v>
          </cell>
          <cell r="F158">
            <v>0</v>
          </cell>
          <cell r="G158">
            <v>0</v>
          </cell>
          <cell r="H158">
            <v>0</v>
          </cell>
          <cell r="J158">
            <v>0</v>
          </cell>
          <cell r="K158">
            <v>0</v>
          </cell>
          <cell r="L158">
            <v>0</v>
          </cell>
          <cell r="N158">
            <v>0</v>
          </cell>
          <cell r="O158">
            <v>0</v>
          </cell>
          <cell r="P158">
            <v>0</v>
          </cell>
          <cell r="R158">
            <v>0</v>
          </cell>
          <cell r="S158">
            <v>0</v>
          </cell>
          <cell r="T158">
            <v>0</v>
          </cell>
          <cell r="V158">
            <v>0</v>
          </cell>
          <cell r="W158">
            <v>0</v>
          </cell>
          <cell r="X158">
            <v>0</v>
          </cell>
        </row>
        <row r="159">
          <cell r="A159" t="str">
            <v>F 14.5 (3)</v>
          </cell>
          <cell r="B159" t="str">
            <v>Vitrified floor tiles Second Floor</v>
          </cell>
          <cell r="C159" t="str">
            <v>Rmt</v>
          </cell>
          <cell r="D159">
            <v>120</v>
          </cell>
          <cell r="E159">
            <v>0</v>
          </cell>
          <cell r="F159">
            <v>0</v>
          </cell>
          <cell r="G159">
            <v>0</v>
          </cell>
          <cell r="H159">
            <v>0</v>
          </cell>
          <cell r="J159">
            <v>0</v>
          </cell>
          <cell r="K159">
            <v>0</v>
          </cell>
          <cell r="L159">
            <v>0</v>
          </cell>
          <cell r="N159">
            <v>0</v>
          </cell>
          <cell r="O159">
            <v>0</v>
          </cell>
          <cell r="P159">
            <v>0</v>
          </cell>
          <cell r="R159">
            <v>0</v>
          </cell>
          <cell r="S159">
            <v>0</v>
          </cell>
          <cell r="T159">
            <v>0</v>
          </cell>
          <cell r="V159">
            <v>0</v>
          </cell>
          <cell r="W159">
            <v>0</v>
          </cell>
          <cell r="X159">
            <v>0</v>
          </cell>
        </row>
        <row r="160">
          <cell r="A160" t="str">
            <v>F 14.6</v>
          </cell>
          <cell r="B160" t="str">
            <v xml:space="preserve">Granite tiles of 10mm thick for dadoing </v>
          </cell>
          <cell r="C160" t="str">
            <v>Sqm</v>
          </cell>
          <cell r="D160">
            <v>0</v>
          </cell>
          <cell r="E160">
            <v>0</v>
          </cell>
          <cell r="F160">
            <v>0</v>
          </cell>
          <cell r="G160">
            <v>0</v>
          </cell>
          <cell r="H160">
            <v>0</v>
          </cell>
          <cell r="J160">
            <v>0</v>
          </cell>
          <cell r="K160">
            <v>0</v>
          </cell>
          <cell r="L160">
            <v>0</v>
          </cell>
          <cell r="N160">
            <v>0</v>
          </cell>
          <cell r="O160">
            <v>0</v>
          </cell>
          <cell r="P160">
            <v>0</v>
          </cell>
          <cell r="R160">
            <v>0</v>
          </cell>
          <cell r="S160">
            <v>0</v>
          </cell>
          <cell r="T160">
            <v>0</v>
          </cell>
          <cell r="V160">
            <v>0</v>
          </cell>
          <cell r="W160">
            <v>0</v>
          </cell>
          <cell r="X160">
            <v>0</v>
          </cell>
        </row>
        <row r="161">
          <cell r="A161" t="str">
            <v>F 14.7</v>
          </cell>
          <cell r="B161" t="str">
            <v xml:space="preserve">Granite tiles of 10mm thick for flooring </v>
          </cell>
          <cell r="C161" t="str">
            <v>Sqm</v>
          </cell>
          <cell r="D161">
            <v>0</v>
          </cell>
          <cell r="E161">
            <v>0</v>
          </cell>
          <cell r="F161">
            <v>0</v>
          </cell>
          <cell r="G161">
            <v>0</v>
          </cell>
          <cell r="H161">
            <v>0</v>
          </cell>
          <cell r="J161">
            <v>0</v>
          </cell>
          <cell r="K161">
            <v>0</v>
          </cell>
          <cell r="L161">
            <v>0</v>
          </cell>
          <cell r="N161">
            <v>0</v>
          </cell>
          <cell r="O161">
            <v>0</v>
          </cell>
          <cell r="P161">
            <v>0</v>
          </cell>
          <cell r="R161">
            <v>0</v>
          </cell>
          <cell r="S161">
            <v>0</v>
          </cell>
          <cell r="T161">
            <v>0</v>
          </cell>
          <cell r="V161">
            <v>0</v>
          </cell>
          <cell r="W161">
            <v>0</v>
          </cell>
          <cell r="X161">
            <v>0</v>
          </cell>
        </row>
        <row r="162">
          <cell r="A162" t="str">
            <v>ROA2</v>
          </cell>
          <cell r="B162" t="str">
            <v>Earth Dressing for Road</v>
          </cell>
          <cell r="C162" t="str">
            <v>Sqm</v>
          </cell>
          <cell r="D162">
            <v>9</v>
          </cell>
          <cell r="E162">
            <v>0</v>
          </cell>
          <cell r="F162">
            <v>0</v>
          </cell>
          <cell r="G162">
            <v>0</v>
          </cell>
          <cell r="H162">
            <v>0</v>
          </cell>
          <cell r="J162">
            <v>0</v>
          </cell>
          <cell r="K162">
            <v>0</v>
          </cell>
          <cell r="L162">
            <v>0</v>
          </cell>
          <cell r="N162">
            <v>0</v>
          </cell>
          <cell r="O162">
            <v>0</v>
          </cell>
          <cell r="P162">
            <v>0</v>
          </cell>
          <cell r="R162">
            <v>0</v>
          </cell>
          <cell r="S162">
            <v>0</v>
          </cell>
          <cell r="T162">
            <v>0</v>
          </cell>
          <cell r="V162">
            <v>0</v>
          </cell>
          <cell r="W162">
            <v>0</v>
          </cell>
          <cell r="X162">
            <v>0</v>
          </cell>
        </row>
        <row r="163">
          <cell r="A163" t="str">
            <v>ROA3</v>
          </cell>
          <cell r="B163" t="str">
            <v>Carting away debris &amp; excavated earth outside Infosys premises upto 500m.</v>
          </cell>
          <cell r="C163" t="str">
            <v>Cum.</v>
          </cell>
          <cell r="D163">
            <v>50</v>
          </cell>
          <cell r="E163">
            <v>0</v>
          </cell>
          <cell r="F163">
            <v>0</v>
          </cell>
          <cell r="G163">
            <v>0</v>
          </cell>
          <cell r="H163">
            <v>0</v>
          </cell>
          <cell r="J163">
            <v>0</v>
          </cell>
          <cell r="K163">
            <v>0</v>
          </cell>
          <cell r="L163">
            <v>0</v>
          </cell>
          <cell r="N163">
            <v>0</v>
          </cell>
          <cell r="O163">
            <v>0</v>
          </cell>
          <cell r="P163">
            <v>0</v>
          </cell>
          <cell r="R163">
            <v>0</v>
          </cell>
          <cell r="S163">
            <v>0</v>
          </cell>
          <cell r="T163">
            <v>0</v>
          </cell>
          <cell r="V163">
            <v>0</v>
          </cell>
          <cell r="W163">
            <v>0</v>
          </cell>
          <cell r="X163">
            <v>0</v>
          </cell>
        </row>
        <row r="164">
          <cell r="A164" t="str">
            <v>ROA4</v>
          </cell>
          <cell r="B164" t="str">
            <v>Rolling formation surface with 8 to 10 MT roller</v>
          </cell>
          <cell r="C164" t="str">
            <v>Sqm</v>
          </cell>
          <cell r="D164">
            <v>8</v>
          </cell>
          <cell r="E164">
            <v>0</v>
          </cell>
          <cell r="F164">
            <v>0</v>
          </cell>
          <cell r="G164">
            <v>0</v>
          </cell>
          <cell r="H164">
            <v>0</v>
          </cell>
          <cell r="J164">
            <v>0</v>
          </cell>
          <cell r="K164">
            <v>0</v>
          </cell>
          <cell r="L164">
            <v>0</v>
          </cell>
          <cell r="N164">
            <v>0</v>
          </cell>
          <cell r="O164">
            <v>0</v>
          </cell>
          <cell r="P164">
            <v>0</v>
          </cell>
          <cell r="R164">
            <v>0</v>
          </cell>
          <cell r="S164">
            <v>0</v>
          </cell>
          <cell r="T164">
            <v>0</v>
          </cell>
          <cell r="V164">
            <v>0</v>
          </cell>
          <cell r="W164">
            <v>0</v>
          </cell>
          <cell r="X164">
            <v>0</v>
          </cell>
        </row>
        <row r="165">
          <cell r="A165" t="str">
            <v>ROA5A</v>
          </cell>
          <cell r="B165" t="str">
            <v>Collecting &amp; stacking 100-63mm Metal</v>
          </cell>
          <cell r="C165" t="str">
            <v>Cum</v>
          </cell>
          <cell r="D165">
            <v>479</v>
          </cell>
          <cell r="E165">
            <v>0</v>
          </cell>
          <cell r="F165">
            <v>0</v>
          </cell>
          <cell r="G165">
            <v>0</v>
          </cell>
          <cell r="H165">
            <v>0</v>
          </cell>
          <cell r="J165">
            <v>0</v>
          </cell>
          <cell r="K165">
            <v>0</v>
          </cell>
          <cell r="L165">
            <v>0</v>
          </cell>
          <cell r="N165">
            <v>0</v>
          </cell>
          <cell r="O165">
            <v>0</v>
          </cell>
          <cell r="P165">
            <v>0</v>
          </cell>
          <cell r="R165">
            <v>0</v>
          </cell>
          <cell r="S165">
            <v>0</v>
          </cell>
          <cell r="T165">
            <v>0</v>
          </cell>
          <cell r="V165">
            <v>0</v>
          </cell>
          <cell r="W165">
            <v>0</v>
          </cell>
          <cell r="X165">
            <v>0</v>
          </cell>
        </row>
        <row r="166">
          <cell r="A166" t="str">
            <v>ROA5B</v>
          </cell>
          <cell r="B166" t="str">
            <v>Collecting &amp; stacking 40-25mm Metal</v>
          </cell>
          <cell r="C166" t="str">
            <v>Cum</v>
          </cell>
          <cell r="D166">
            <v>569</v>
          </cell>
          <cell r="E166">
            <v>0</v>
          </cell>
          <cell r="F166">
            <v>0</v>
          </cell>
          <cell r="G166">
            <v>0</v>
          </cell>
          <cell r="H166">
            <v>0</v>
          </cell>
          <cell r="J166">
            <v>0</v>
          </cell>
          <cell r="K166">
            <v>0</v>
          </cell>
          <cell r="L166">
            <v>0</v>
          </cell>
          <cell r="N166">
            <v>0</v>
          </cell>
          <cell r="O166">
            <v>0</v>
          </cell>
          <cell r="P166">
            <v>0</v>
          </cell>
          <cell r="R166">
            <v>0</v>
          </cell>
          <cell r="S166">
            <v>0</v>
          </cell>
          <cell r="T166">
            <v>0</v>
          </cell>
          <cell r="V166">
            <v>0</v>
          </cell>
          <cell r="W166">
            <v>0</v>
          </cell>
          <cell r="X166">
            <v>0</v>
          </cell>
        </row>
        <row r="167">
          <cell r="A167" t="str">
            <v>ROA6</v>
          </cell>
          <cell r="B167" t="str">
            <v>Collecting &amp; stacking Murram</v>
          </cell>
          <cell r="C167" t="str">
            <v>Cum</v>
          </cell>
          <cell r="D167">
            <v>298</v>
          </cell>
          <cell r="E167">
            <v>0</v>
          </cell>
          <cell r="F167">
            <v>0</v>
          </cell>
          <cell r="G167">
            <v>0</v>
          </cell>
          <cell r="H167">
            <v>0</v>
          </cell>
          <cell r="J167">
            <v>0</v>
          </cell>
          <cell r="K167">
            <v>0</v>
          </cell>
          <cell r="L167">
            <v>0</v>
          </cell>
          <cell r="N167">
            <v>0</v>
          </cell>
          <cell r="O167">
            <v>0</v>
          </cell>
          <cell r="P167">
            <v>0</v>
          </cell>
          <cell r="R167">
            <v>0</v>
          </cell>
          <cell r="S167">
            <v>0</v>
          </cell>
          <cell r="T167">
            <v>0</v>
          </cell>
          <cell r="V167">
            <v>0</v>
          </cell>
          <cell r="W167">
            <v>0</v>
          </cell>
          <cell r="X167">
            <v>0</v>
          </cell>
        </row>
        <row r="168">
          <cell r="A168" t="str">
            <v>ROA7</v>
          </cell>
          <cell r="B168" t="str">
            <v>Collecting &amp; stacking Sand</v>
          </cell>
          <cell r="C168" t="str">
            <v>Cum</v>
          </cell>
          <cell r="D168">
            <v>510</v>
          </cell>
          <cell r="E168">
            <v>0</v>
          </cell>
          <cell r="F168">
            <v>0</v>
          </cell>
          <cell r="G168">
            <v>0</v>
          </cell>
          <cell r="H168">
            <v>0</v>
          </cell>
          <cell r="J168">
            <v>0</v>
          </cell>
          <cell r="K168">
            <v>0</v>
          </cell>
          <cell r="L168">
            <v>0</v>
          </cell>
          <cell r="N168">
            <v>0</v>
          </cell>
          <cell r="O168">
            <v>0</v>
          </cell>
          <cell r="P168">
            <v>0</v>
          </cell>
          <cell r="R168">
            <v>0</v>
          </cell>
          <cell r="S168">
            <v>0</v>
          </cell>
          <cell r="T168">
            <v>0</v>
          </cell>
          <cell r="V168">
            <v>0</v>
          </cell>
          <cell r="W168">
            <v>0</v>
          </cell>
          <cell r="X168">
            <v>0</v>
          </cell>
        </row>
        <row r="169">
          <cell r="A169" t="str">
            <v>ROA8A</v>
          </cell>
          <cell r="B169" t="str">
            <v>Spreading 100-63mm Metal (200mm thk.)</v>
          </cell>
          <cell r="C169" t="str">
            <v>Cum</v>
          </cell>
          <cell r="D169">
            <v>171</v>
          </cell>
          <cell r="E169">
            <v>0</v>
          </cell>
          <cell r="F169">
            <v>0</v>
          </cell>
          <cell r="G169">
            <v>0</v>
          </cell>
          <cell r="H169">
            <v>0</v>
          </cell>
          <cell r="J169">
            <v>0</v>
          </cell>
          <cell r="K169">
            <v>0</v>
          </cell>
          <cell r="L169">
            <v>0</v>
          </cell>
          <cell r="N169">
            <v>0</v>
          </cell>
          <cell r="O169">
            <v>0</v>
          </cell>
          <cell r="P169">
            <v>0</v>
          </cell>
          <cell r="R169">
            <v>0</v>
          </cell>
          <cell r="S169">
            <v>0</v>
          </cell>
          <cell r="T169">
            <v>0</v>
          </cell>
          <cell r="V169">
            <v>0</v>
          </cell>
          <cell r="W169">
            <v>0</v>
          </cell>
          <cell r="X169">
            <v>0</v>
          </cell>
        </row>
        <row r="170">
          <cell r="A170" t="str">
            <v>ROA8B</v>
          </cell>
          <cell r="B170" t="str">
            <v>Spreading 40-25mm Metal (150mm thk.)</v>
          </cell>
          <cell r="C170" t="str">
            <v>Cum</v>
          </cell>
          <cell r="D170">
            <v>137</v>
          </cell>
          <cell r="E170">
            <v>0</v>
          </cell>
          <cell r="F170">
            <v>0</v>
          </cell>
          <cell r="G170">
            <v>0</v>
          </cell>
          <cell r="H170">
            <v>0</v>
          </cell>
          <cell r="J170">
            <v>0</v>
          </cell>
          <cell r="K170">
            <v>0</v>
          </cell>
          <cell r="L170">
            <v>0</v>
          </cell>
          <cell r="N170">
            <v>0</v>
          </cell>
          <cell r="O170">
            <v>0</v>
          </cell>
          <cell r="P170">
            <v>0</v>
          </cell>
          <cell r="R170">
            <v>0</v>
          </cell>
          <cell r="S170">
            <v>0</v>
          </cell>
          <cell r="T170">
            <v>0</v>
          </cell>
          <cell r="V170">
            <v>0</v>
          </cell>
          <cell r="W170">
            <v>0</v>
          </cell>
          <cell r="X170">
            <v>0</v>
          </cell>
        </row>
        <row r="171">
          <cell r="A171" t="str">
            <v>ROA8C</v>
          </cell>
          <cell r="B171" t="str">
            <v>Spreading Murram &amp; Sand</v>
          </cell>
          <cell r="C171" t="str">
            <v>Cum</v>
          </cell>
          <cell r="D171">
            <v>66</v>
          </cell>
          <cell r="E171">
            <v>0</v>
          </cell>
          <cell r="F171">
            <v>0</v>
          </cell>
          <cell r="G171">
            <v>0</v>
          </cell>
          <cell r="H171">
            <v>0</v>
          </cell>
          <cell r="J171">
            <v>0</v>
          </cell>
          <cell r="K171">
            <v>0</v>
          </cell>
          <cell r="L171">
            <v>0</v>
          </cell>
          <cell r="N171">
            <v>0</v>
          </cell>
          <cell r="O171">
            <v>0</v>
          </cell>
          <cell r="P171">
            <v>0</v>
          </cell>
          <cell r="R171">
            <v>0</v>
          </cell>
          <cell r="S171">
            <v>0</v>
          </cell>
          <cell r="T171">
            <v>0</v>
          </cell>
          <cell r="V171">
            <v>0</v>
          </cell>
          <cell r="W171">
            <v>0</v>
          </cell>
          <cell r="X171">
            <v>0</v>
          </cell>
        </row>
        <row r="172">
          <cell r="A172" t="str">
            <v>ROA9A</v>
          </cell>
          <cell r="B172" t="str">
            <v>Consolidation of Soling 200mm thk.</v>
          </cell>
          <cell r="C172" t="str">
            <v>Cum</v>
          </cell>
          <cell r="D172">
            <v>65</v>
          </cell>
          <cell r="E172">
            <v>0</v>
          </cell>
          <cell r="F172">
            <v>0</v>
          </cell>
          <cell r="G172">
            <v>0</v>
          </cell>
          <cell r="H172">
            <v>0</v>
          </cell>
          <cell r="J172">
            <v>0</v>
          </cell>
          <cell r="K172">
            <v>0</v>
          </cell>
          <cell r="L172">
            <v>0</v>
          </cell>
          <cell r="N172">
            <v>0</v>
          </cell>
          <cell r="O172">
            <v>0</v>
          </cell>
          <cell r="P172">
            <v>0</v>
          </cell>
          <cell r="R172">
            <v>0</v>
          </cell>
          <cell r="S172">
            <v>0</v>
          </cell>
          <cell r="T172">
            <v>0</v>
          </cell>
          <cell r="V172">
            <v>0</v>
          </cell>
          <cell r="W172">
            <v>0</v>
          </cell>
          <cell r="X172">
            <v>0</v>
          </cell>
        </row>
        <row r="173">
          <cell r="A173" t="str">
            <v>ROA9B</v>
          </cell>
          <cell r="B173" t="str">
            <v>Consolidation of WBM 150mm thk.</v>
          </cell>
          <cell r="C173" t="str">
            <v>Cum</v>
          </cell>
          <cell r="D173">
            <v>64</v>
          </cell>
          <cell r="E173">
            <v>0</v>
          </cell>
          <cell r="F173">
            <v>0</v>
          </cell>
          <cell r="G173">
            <v>0</v>
          </cell>
          <cell r="H173">
            <v>0</v>
          </cell>
          <cell r="J173">
            <v>0</v>
          </cell>
          <cell r="K173">
            <v>0</v>
          </cell>
          <cell r="L173">
            <v>0</v>
          </cell>
          <cell r="N173">
            <v>0</v>
          </cell>
          <cell r="O173">
            <v>0</v>
          </cell>
          <cell r="P173">
            <v>0</v>
          </cell>
          <cell r="R173">
            <v>0</v>
          </cell>
          <cell r="S173">
            <v>0</v>
          </cell>
          <cell r="T173">
            <v>0</v>
          </cell>
          <cell r="V173">
            <v>0</v>
          </cell>
          <cell r="W173">
            <v>0</v>
          </cell>
          <cell r="X173">
            <v>0</v>
          </cell>
        </row>
        <row r="174">
          <cell r="A174" t="str">
            <v>ROA10A</v>
          </cell>
          <cell r="B174" t="str">
            <v>Watering of Soling 200mm thk.</v>
          </cell>
          <cell r="C174" t="str">
            <v>Cum</v>
          </cell>
          <cell r="D174">
            <v>9</v>
          </cell>
          <cell r="E174">
            <v>0</v>
          </cell>
          <cell r="F174">
            <v>0</v>
          </cell>
          <cell r="G174">
            <v>0</v>
          </cell>
          <cell r="H174">
            <v>0</v>
          </cell>
          <cell r="J174">
            <v>0</v>
          </cell>
          <cell r="K174">
            <v>0</v>
          </cell>
          <cell r="L174">
            <v>0</v>
          </cell>
          <cell r="N174">
            <v>0</v>
          </cell>
          <cell r="O174">
            <v>0</v>
          </cell>
          <cell r="P174">
            <v>0</v>
          </cell>
          <cell r="R174">
            <v>0</v>
          </cell>
          <cell r="S174">
            <v>0</v>
          </cell>
          <cell r="T174">
            <v>0</v>
          </cell>
          <cell r="V174">
            <v>0</v>
          </cell>
          <cell r="W174">
            <v>0</v>
          </cell>
          <cell r="X174">
            <v>0</v>
          </cell>
        </row>
        <row r="175">
          <cell r="A175" t="str">
            <v>ROA10B</v>
          </cell>
          <cell r="B175" t="str">
            <v>Watering of WBM 150mm thk.</v>
          </cell>
          <cell r="C175" t="str">
            <v>Cum</v>
          </cell>
          <cell r="D175">
            <v>20</v>
          </cell>
          <cell r="E175">
            <v>0</v>
          </cell>
          <cell r="F175">
            <v>0</v>
          </cell>
          <cell r="G175">
            <v>0</v>
          </cell>
          <cell r="H175">
            <v>0</v>
          </cell>
          <cell r="J175">
            <v>0</v>
          </cell>
          <cell r="K175">
            <v>0</v>
          </cell>
          <cell r="L175">
            <v>0</v>
          </cell>
          <cell r="N175">
            <v>0</v>
          </cell>
          <cell r="O175">
            <v>0</v>
          </cell>
          <cell r="P175">
            <v>0</v>
          </cell>
          <cell r="R175">
            <v>0</v>
          </cell>
          <cell r="S175">
            <v>0</v>
          </cell>
          <cell r="T175">
            <v>0</v>
          </cell>
          <cell r="V175">
            <v>0</v>
          </cell>
          <cell r="W175">
            <v>0</v>
          </cell>
          <cell r="X175">
            <v>0</v>
          </cell>
        </row>
        <row r="176">
          <cell r="A176" t="str">
            <v>ROA12</v>
          </cell>
          <cell r="B176" t="str">
            <v>M20 for Road</v>
          </cell>
          <cell r="C176" t="str">
            <v>Cum</v>
          </cell>
          <cell r="D176">
            <v>1685</v>
          </cell>
          <cell r="E176">
            <v>0</v>
          </cell>
          <cell r="F176">
            <v>0</v>
          </cell>
          <cell r="G176">
            <v>0</v>
          </cell>
          <cell r="H176">
            <v>0</v>
          </cell>
          <cell r="J176">
            <v>0</v>
          </cell>
          <cell r="K176">
            <v>0</v>
          </cell>
          <cell r="L176">
            <v>0</v>
          </cell>
          <cell r="N176">
            <v>0</v>
          </cell>
          <cell r="O176">
            <v>0</v>
          </cell>
          <cell r="P176">
            <v>0</v>
          </cell>
          <cell r="R176">
            <v>0</v>
          </cell>
          <cell r="S176">
            <v>0</v>
          </cell>
          <cell r="T176">
            <v>0</v>
          </cell>
          <cell r="V176">
            <v>0</v>
          </cell>
          <cell r="W176">
            <v>0</v>
          </cell>
          <cell r="X176">
            <v>0</v>
          </cell>
        </row>
        <row r="177">
          <cell r="A177" t="str">
            <v>ROA14</v>
          </cell>
          <cell r="B177" t="str">
            <v>Shalitex Board 25mm thk. 125 high for exp joint</v>
          </cell>
          <cell r="C177" t="str">
            <v>Rmt</v>
          </cell>
          <cell r="D177">
            <v>142</v>
          </cell>
          <cell r="E177">
            <v>0</v>
          </cell>
          <cell r="F177">
            <v>0</v>
          </cell>
          <cell r="G177">
            <v>0</v>
          </cell>
          <cell r="H177">
            <v>0</v>
          </cell>
          <cell r="J177">
            <v>0</v>
          </cell>
          <cell r="K177">
            <v>0</v>
          </cell>
          <cell r="L177">
            <v>0</v>
          </cell>
          <cell r="N177">
            <v>0</v>
          </cell>
          <cell r="O177">
            <v>0</v>
          </cell>
          <cell r="P177">
            <v>0</v>
          </cell>
          <cell r="R177">
            <v>0</v>
          </cell>
          <cell r="S177">
            <v>0</v>
          </cell>
          <cell r="T177">
            <v>0</v>
          </cell>
          <cell r="V177">
            <v>0</v>
          </cell>
          <cell r="W177">
            <v>0</v>
          </cell>
          <cell r="X177">
            <v>0</v>
          </cell>
        </row>
        <row r="178">
          <cell r="A178" t="str">
            <v>ROA15</v>
          </cell>
          <cell r="B178" t="str">
            <v>Bullnose groove 25x25mm</v>
          </cell>
          <cell r="C178" t="str">
            <v>Rmt</v>
          </cell>
          <cell r="D178">
            <v>148</v>
          </cell>
          <cell r="E178">
            <v>0</v>
          </cell>
          <cell r="F178">
            <v>0</v>
          </cell>
          <cell r="G178">
            <v>0</v>
          </cell>
          <cell r="H178">
            <v>0</v>
          </cell>
          <cell r="J178">
            <v>0</v>
          </cell>
          <cell r="K178">
            <v>0</v>
          </cell>
          <cell r="L178">
            <v>0</v>
          </cell>
          <cell r="N178">
            <v>0</v>
          </cell>
          <cell r="O178">
            <v>0</v>
          </cell>
          <cell r="P178">
            <v>0</v>
          </cell>
          <cell r="R178">
            <v>0</v>
          </cell>
          <cell r="S178">
            <v>0</v>
          </cell>
          <cell r="T178">
            <v>0</v>
          </cell>
          <cell r="V178">
            <v>0</v>
          </cell>
          <cell r="W178">
            <v>0</v>
          </cell>
          <cell r="X178">
            <v>0</v>
          </cell>
        </row>
        <row r="179">
          <cell r="A179" t="str">
            <v>ROA16</v>
          </cell>
          <cell r="B179" t="str">
            <v>Making grooves for construction joint 10x25mm</v>
          </cell>
          <cell r="C179" t="str">
            <v>Rmt</v>
          </cell>
          <cell r="D179">
            <v>58</v>
          </cell>
          <cell r="E179">
            <v>0</v>
          </cell>
          <cell r="F179">
            <v>0</v>
          </cell>
          <cell r="G179">
            <v>0</v>
          </cell>
          <cell r="H179">
            <v>0</v>
          </cell>
          <cell r="J179">
            <v>0</v>
          </cell>
          <cell r="K179">
            <v>0</v>
          </cell>
          <cell r="L179">
            <v>0</v>
          </cell>
          <cell r="N179">
            <v>0</v>
          </cell>
          <cell r="O179">
            <v>0</v>
          </cell>
          <cell r="P179">
            <v>0</v>
          </cell>
          <cell r="R179">
            <v>0</v>
          </cell>
          <cell r="S179">
            <v>0</v>
          </cell>
          <cell r="T179">
            <v>0</v>
          </cell>
          <cell r="V179">
            <v>0</v>
          </cell>
          <cell r="W179">
            <v>0</v>
          </cell>
          <cell r="X179">
            <v>0</v>
          </cell>
        </row>
        <row r="180">
          <cell r="A180" t="str">
            <v>ROA17</v>
          </cell>
          <cell r="B180" t="str">
            <v>Filling shalitex sealing compound 25x25mm</v>
          </cell>
          <cell r="C180" t="str">
            <v>Rmt</v>
          </cell>
          <cell r="D180">
            <v>86</v>
          </cell>
          <cell r="E180">
            <v>0</v>
          </cell>
          <cell r="F180">
            <v>0</v>
          </cell>
          <cell r="G180">
            <v>0</v>
          </cell>
          <cell r="H180">
            <v>0</v>
          </cell>
          <cell r="J180">
            <v>0</v>
          </cell>
          <cell r="K180">
            <v>0</v>
          </cell>
          <cell r="L180">
            <v>0</v>
          </cell>
          <cell r="N180">
            <v>0</v>
          </cell>
          <cell r="O180">
            <v>0</v>
          </cell>
          <cell r="P180">
            <v>0</v>
          </cell>
          <cell r="R180">
            <v>0</v>
          </cell>
          <cell r="S180">
            <v>0</v>
          </cell>
          <cell r="T180">
            <v>0</v>
          </cell>
          <cell r="V180">
            <v>0</v>
          </cell>
          <cell r="W180">
            <v>0</v>
          </cell>
          <cell r="X180">
            <v>0</v>
          </cell>
        </row>
        <row r="181">
          <cell r="A181" t="str">
            <v>ROA18</v>
          </cell>
          <cell r="B181" t="str">
            <v>Filling shalitex sealing compound  10x25mm</v>
          </cell>
          <cell r="C181" t="str">
            <v>Rmt</v>
          </cell>
          <cell r="D181">
            <v>46</v>
          </cell>
          <cell r="E181">
            <v>0</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row>
        <row r="182">
          <cell r="A182" t="str">
            <v>ROA19</v>
          </cell>
          <cell r="B182" t="str">
            <v>100mm thk. 600mm deep RCC precast Kerb stone including all</v>
          </cell>
          <cell r="C182" t="str">
            <v>Rmt</v>
          </cell>
          <cell r="D182">
            <v>245</v>
          </cell>
          <cell r="E182">
            <v>0</v>
          </cell>
          <cell r="F182">
            <v>0</v>
          </cell>
          <cell r="G182">
            <v>0</v>
          </cell>
          <cell r="H182">
            <v>0</v>
          </cell>
          <cell r="J182">
            <v>0</v>
          </cell>
          <cell r="K182">
            <v>0</v>
          </cell>
          <cell r="L182">
            <v>0</v>
          </cell>
          <cell r="N182">
            <v>0</v>
          </cell>
          <cell r="O182">
            <v>0</v>
          </cell>
          <cell r="P182">
            <v>0</v>
          </cell>
          <cell r="R182">
            <v>0</v>
          </cell>
          <cell r="S182">
            <v>0</v>
          </cell>
          <cell r="T182">
            <v>0</v>
          </cell>
          <cell r="V182">
            <v>0</v>
          </cell>
          <cell r="W182">
            <v>0</v>
          </cell>
          <cell r="X182">
            <v>0</v>
          </cell>
        </row>
        <row r="183">
          <cell r="A183" t="str">
            <v>ROA20</v>
          </cell>
          <cell r="B183" t="str">
            <v>MS Rod 25mm dia 500mm long for expansion joint</v>
          </cell>
          <cell r="C183" t="str">
            <v>MT</v>
          </cell>
          <cell r="D183">
            <v>5065</v>
          </cell>
          <cell r="E183">
            <v>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row>
        <row r="184">
          <cell r="A184" t="str">
            <v>ROB3A</v>
          </cell>
          <cell r="B184" t="str">
            <v xml:space="preserve">M20 for drain including shuttering </v>
          </cell>
          <cell r="C184" t="str">
            <v>Cum</v>
          </cell>
          <cell r="D184">
            <v>5300</v>
          </cell>
          <cell r="E184">
            <v>0</v>
          </cell>
          <cell r="F184">
            <v>0</v>
          </cell>
          <cell r="G184">
            <v>0</v>
          </cell>
          <cell r="H184">
            <v>0</v>
          </cell>
          <cell r="J184">
            <v>0</v>
          </cell>
          <cell r="K184">
            <v>0</v>
          </cell>
          <cell r="L184">
            <v>0</v>
          </cell>
          <cell r="N184">
            <v>0</v>
          </cell>
          <cell r="O184">
            <v>0</v>
          </cell>
          <cell r="P184">
            <v>0</v>
          </cell>
          <cell r="R184">
            <v>0</v>
          </cell>
          <cell r="S184">
            <v>0</v>
          </cell>
          <cell r="T184">
            <v>0</v>
          </cell>
          <cell r="V184">
            <v>0</v>
          </cell>
          <cell r="W184">
            <v>0</v>
          </cell>
          <cell r="X184">
            <v>0</v>
          </cell>
        </row>
        <row r="185">
          <cell r="A185" t="str">
            <v>ROB3B</v>
          </cell>
          <cell r="B185" t="str">
            <v>M20 for Drain cover slab including shuttering</v>
          </cell>
          <cell r="C185" t="str">
            <v>Cum</v>
          </cell>
          <cell r="D185">
            <v>3300</v>
          </cell>
          <cell r="E185">
            <v>0</v>
          </cell>
          <cell r="F185">
            <v>0</v>
          </cell>
          <cell r="G185">
            <v>0</v>
          </cell>
          <cell r="H185">
            <v>0</v>
          </cell>
          <cell r="J185">
            <v>0</v>
          </cell>
          <cell r="K185">
            <v>0</v>
          </cell>
          <cell r="L185">
            <v>0</v>
          </cell>
          <cell r="N185">
            <v>0</v>
          </cell>
          <cell r="O185">
            <v>0</v>
          </cell>
          <cell r="P185">
            <v>0</v>
          </cell>
          <cell r="R185">
            <v>0</v>
          </cell>
          <cell r="S185">
            <v>0</v>
          </cell>
          <cell r="T185">
            <v>0</v>
          </cell>
          <cell r="V185">
            <v>0</v>
          </cell>
          <cell r="W185">
            <v>0</v>
          </cell>
          <cell r="X185">
            <v>0</v>
          </cell>
        </row>
        <row r="186">
          <cell r="A186" t="str">
            <v>ROB5</v>
          </cell>
          <cell r="B186" t="str">
            <v>Precast cover slab for drain</v>
          </cell>
          <cell r="C186" t="str">
            <v>Cum</v>
          </cell>
          <cell r="D186">
            <v>3011</v>
          </cell>
          <cell r="E186">
            <v>0</v>
          </cell>
          <cell r="F186">
            <v>0</v>
          </cell>
          <cell r="G186">
            <v>0</v>
          </cell>
          <cell r="H186">
            <v>0</v>
          </cell>
          <cell r="J186">
            <v>0</v>
          </cell>
          <cell r="K186">
            <v>0</v>
          </cell>
          <cell r="L186">
            <v>0</v>
          </cell>
          <cell r="N186">
            <v>0</v>
          </cell>
          <cell r="O186">
            <v>0</v>
          </cell>
          <cell r="P186">
            <v>0</v>
          </cell>
          <cell r="R186">
            <v>0</v>
          </cell>
          <cell r="S186">
            <v>0</v>
          </cell>
          <cell r="T186">
            <v>0</v>
          </cell>
          <cell r="V186">
            <v>0</v>
          </cell>
          <cell r="W186">
            <v>0</v>
          </cell>
          <cell r="X186">
            <v>0</v>
          </cell>
        </row>
        <row r="187">
          <cell r="A187" t="str">
            <v>ROB6</v>
          </cell>
          <cell r="B187" t="str">
            <v>Fixing MS angles for drain &amp; duct with Epoxy Paint</v>
          </cell>
          <cell r="C187" t="str">
            <v>MT</v>
          </cell>
          <cell r="D187">
            <v>15939</v>
          </cell>
          <cell r="E187">
            <v>0</v>
          </cell>
          <cell r="F187">
            <v>0</v>
          </cell>
          <cell r="G187">
            <v>0</v>
          </cell>
          <cell r="H187">
            <v>0</v>
          </cell>
          <cell r="J187">
            <v>0</v>
          </cell>
          <cell r="K187">
            <v>0</v>
          </cell>
          <cell r="L187">
            <v>0</v>
          </cell>
          <cell r="N187">
            <v>0</v>
          </cell>
          <cell r="O187">
            <v>0</v>
          </cell>
          <cell r="P187">
            <v>0</v>
          </cell>
          <cell r="R187">
            <v>0</v>
          </cell>
          <cell r="S187">
            <v>0</v>
          </cell>
          <cell r="T187">
            <v>0</v>
          </cell>
          <cell r="V187">
            <v>0</v>
          </cell>
          <cell r="W187">
            <v>0</v>
          </cell>
          <cell r="X187">
            <v>0</v>
          </cell>
        </row>
        <row r="188">
          <cell r="A188" t="str">
            <v>ROB10</v>
          </cell>
          <cell r="B188" t="str">
            <v>Murram spreading 15cm thick</v>
          </cell>
          <cell r="C188" t="str">
            <v>Sqm</v>
          </cell>
          <cell r="D188">
            <v>60</v>
          </cell>
          <cell r="E188">
            <v>0</v>
          </cell>
          <cell r="F188">
            <v>0</v>
          </cell>
          <cell r="G188">
            <v>0</v>
          </cell>
          <cell r="H188">
            <v>0</v>
          </cell>
          <cell r="J188">
            <v>0</v>
          </cell>
          <cell r="K188">
            <v>0</v>
          </cell>
          <cell r="L188">
            <v>0</v>
          </cell>
          <cell r="N188">
            <v>0</v>
          </cell>
          <cell r="O188">
            <v>0</v>
          </cell>
          <cell r="P188">
            <v>0</v>
          </cell>
          <cell r="R188">
            <v>0</v>
          </cell>
          <cell r="S188">
            <v>0</v>
          </cell>
          <cell r="T188">
            <v>0</v>
          </cell>
          <cell r="V188">
            <v>0</v>
          </cell>
          <cell r="W188">
            <v>0</v>
          </cell>
          <cell r="X188">
            <v>0</v>
          </cell>
        </row>
        <row r="189">
          <cell r="A189" t="str">
            <v>ROB11</v>
          </cell>
          <cell r="B189" t="str">
            <v>Providing 1:2:4  for 40mm thk. Flooring</v>
          </cell>
          <cell r="C189" t="str">
            <v>Sqm</v>
          </cell>
          <cell r="D189">
            <v>120</v>
          </cell>
          <cell r="E189">
            <v>0</v>
          </cell>
          <cell r="F189">
            <v>0</v>
          </cell>
          <cell r="G189">
            <v>0</v>
          </cell>
          <cell r="H189">
            <v>0</v>
          </cell>
          <cell r="J189">
            <v>0</v>
          </cell>
          <cell r="K189">
            <v>0</v>
          </cell>
          <cell r="L189">
            <v>0</v>
          </cell>
          <cell r="N189">
            <v>0</v>
          </cell>
          <cell r="O189">
            <v>0</v>
          </cell>
          <cell r="P189">
            <v>0</v>
          </cell>
          <cell r="R189">
            <v>0</v>
          </cell>
          <cell r="S189">
            <v>0</v>
          </cell>
          <cell r="T189">
            <v>0</v>
          </cell>
          <cell r="V189">
            <v>0</v>
          </cell>
          <cell r="W189">
            <v>0</v>
          </cell>
          <cell r="X189">
            <v>0</v>
          </cell>
        </row>
        <row r="190">
          <cell r="A190" t="str">
            <v>ROB13</v>
          </cell>
          <cell r="B190" t="str">
            <v>Brick Masonry Chamber of size 50x50x50 including all</v>
          </cell>
          <cell r="C190" t="str">
            <v>No</v>
          </cell>
          <cell r="D190">
            <v>1945</v>
          </cell>
          <cell r="E190">
            <v>0</v>
          </cell>
          <cell r="F190">
            <v>0</v>
          </cell>
          <cell r="G190">
            <v>0</v>
          </cell>
          <cell r="H190">
            <v>0</v>
          </cell>
          <cell r="J190">
            <v>0</v>
          </cell>
          <cell r="K190">
            <v>0</v>
          </cell>
          <cell r="L190">
            <v>0</v>
          </cell>
          <cell r="N190">
            <v>0</v>
          </cell>
          <cell r="O190">
            <v>0</v>
          </cell>
          <cell r="P190">
            <v>0</v>
          </cell>
          <cell r="R190">
            <v>0</v>
          </cell>
          <cell r="S190">
            <v>0</v>
          </cell>
          <cell r="T190">
            <v>0</v>
          </cell>
          <cell r="V190">
            <v>0</v>
          </cell>
          <cell r="W190">
            <v>0</v>
          </cell>
          <cell r="X190">
            <v>0</v>
          </cell>
        </row>
        <row r="191">
          <cell r="A191" t="str">
            <v>ROB14</v>
          </cell>
          <cell r="B191" t="str">
            <v>Rain water sink well 2m dia 3 mt deep</v>
          </cell>
          <cell r="C191" t="str">
            <v>No</v>
          </cell>
          <cell r="D191">
            <v>30190</v>
          </cell>
          <cell r="E191">
            <v>0</v>
          </cell>
          <cell r="F191">
            <v>0</v>
          </cell>
          <cell r="G191">
            <v>0</v>
          </cell>
          <cell r="H191">
            <v>0</v>
          </cell>
          <cell r="J191">
            <v>0</v>
          </cell>
          <cell r="K191">
            <v>0</v>
          </cell>
          <cell r="L191">
            <v>0</v>
          </cell>
          <cell r="N191">
            <v>0</v>
          </cell>
          <cell r="O191">
            <v>0</v>
          </cell>
          <cell r="P191">
            <v>0</v>
          </cell>
          <cell r="R191">
            <v>0</v>
          </cell>
          <cell r="S191">
            <v>0</v>
          </cell>
          <cell r="T191">
            <v>0</v>
          </cell>
          <cell r="V191">
            <v>0</v>
          </cell>
          <cell r="W191">
            <v>0</v>
          </cell>
          <cell r="X191">
            <v>0</v>
          </cell>
        </row>
        <row r="192">
          <cell r="A192" t="str">
            <v>SD3</v>
          </cell>
          <cell r="B192" t="str">
            <v>Carting away debris &amp; excavated earth outside Infosys premises upto 3-4Km.</v>
          </cell>
          <cell r="C192" t="str">
            <v>Cum</v>
          </cell>
          <cell r="D192">
            <v>85</v>
          </cell>
          <cell r="E192">
            <v>0</v>
          </cell>
          <cell r="F192">
            <v>0</v>
          </cell>
          <cell r="G192">
            <v>0</v>
          </cell>
          <cell r="H192">
            <v>0</v>
          </cell>
          <cell r="J192">
            <v>0</v>
          </cell>
          <cell r="K192">
            <v>0</v>
          </cell>
          <cell r="L192">
            <v>0</v>
          </cell>
          <cell r="N192">
            <v>0</v>
          </cell>
          <cell r="O192">
            <v>0</v>
          </cell>
          <cell r="P192">
            <v>0</v>
          </cell>
          <cell r="R192">
            <v>0</v>
          </cell>
          <cell r="S192">
            <v>0</v>
          </cell>
          <cell r="T192">
            <v>0</v>
          </cell>
          <cell r="V192">
            <v>0</v>
          </cell>
          <cell r="W192">
            <v>0</v>
          </cell>
          <cell r="X192">
            <v>0</v>
          </cell>
        </row>
        <row r="193">
          <cell r="A193" t="str">
            <v>SD8</v>
          </cell>
          <cell r="B193" t="str">
            <v>PCC 1:2:4 for coping including shuttering</v>
          </cell>
          <cell r="C193" t="str">
            <v>Cum</v>
          </cell>
          <cell r="D193">
            <v>3038</v>
          </cell>
          <cell r="E193">
            <v>0</v>
          </cell>
          <cell r="F193">
            <v>0</v>
          </cell>
          <cell r="G193">
            <v>0</v>
          </cell>
          <cell r="H193">
            <v>0</v>
          </cell>
          <cell r="J193">
            <v>0</v>
          </cell>
          <cell r="K193">
            <v>0</v>
          </cell>
          <cell r="L193">
            <v>0</v>
          </cell>
          <cell r="N193">
            <v>0</v>
          </cell>
          <cell r="O193">
            <v>0</v>
          </cell>
          <cell r="P193">
            <v>0</v>
          </cell>
          <cell r="R193">
            <v>0</v>
          </cell>
          <cell r="S193">
            <v>0</v>
          </cell>
          <cell r="T193">
            <v>0</v>
          </cell>
          <cell r="V193">
            <v>0</v>
          </cell>
          <cell r="W193">
            <v>0</v>
          </cell>
          <cell r="X193">
            <v>0</v>
          </cell>
        </row>
        <row r="194">
          <cell r="A194" t="str">
            <v>UG12.06</v>
          </cell>
          <cell r="B194" t="str">
            <v xml:space="preserve">230 mm wide PVC water stopper </v>
          </cell>
          <cell r="C194" t="str">
            <v>Rmt</v>
          </cell>
          <cell r="D194">
            <v>450</v>
          </cell>
          <cell r="E194">
            <v>0</v>
          </cell>
          <cell r="F194">
            <v>0</v>
          </cell>
          <cell r="G194">
            <v>0</v>
          </cell>
          <cell r="H194">
            <v>0</v>
          </cell>
          <cell r="J194">
            <v>0</v>
          </cell>
          <cell r="K194">
            <v>0</v>
          </cell>
          <cell r="L194">
            <v>0</v>
          </cell>
          <cell r="N194">
            <v>0</v>
          </cell>
          <cell r="O194">
            <v>0</v>
          </cell>
          <cell r="P194">
            <v>0</v>
          </cell>
          <cell r="R194">
            <v>0</v>
          </cell>
          <cell r="S194">
            <v>0</v>
          </cell>
          <cell r="T194">
            <v>0</v>
          </cell>
          <cell r="V194">
            <v>0</v>
          </cell>
          <cell r="W194">
            <v>0</v>
          </cell>
          <cell r="X194">
            <v>0</v>
          </cell>
        </row>
        <row r="195">
          <cell r="A195">
            <v>0</v>
          </cell>
          <cell r="B195">
            <v>0</v>
          </cell>
          <cell r="C195">
            <v>0</v>
          </cell>
          <cell r="D195">
            <v>0</v>
          </cell>
          <cell r="E195">
            <v>0</v>
          </cell>
          <cell r="F195">
            <v>0</v>
          </cell>
          <cell r="G195">
            <v>0</v>
          </cell>
          <cell r="H195">
            <v>0</v>
          </cell>
          <cell r="J195">
            <v>0</v>
          </cell>
          <cell r="K195">
            <v>0</v>
          </cell>
          <cell r="L195">
            <v>0</v>
          </cell>
          <cell r="N195">
            <v>0</v>
          </cell>
          <cell r="O195">
            <v>0</v>
          </cell>
          <cell r="P195">
            <v>0</v>
          </cell>
          <cell r="R195">
            <v>0</v>
          </cell>
          <cell r="S195">
            <v>0</v>
          </cell>
          <cell r="T195">
            <v>0</v>
          </cell>
          <cell r="V195">
            <v>0</v>
          </cell>
          <cell r="W195">
            <v>0</v>
          </cell>
          <cell r="X195">
            <v>0</v>
          </cell>
        </row>
        <row r="196">
          <cell r="A196">
            <v>0</v>
          </cell>
          <cell r="B196">
            <v>0</v>
          </cell>
          <cell r="C196">
            <v>0</v>
          </cell>
          <cell r="D196">
            <v>0</v>
          </cell>
          <cell r="E196">
            <v>0</v>
          </cell>
          <cell r="F196">
            <v>0</v>
          </cell>
          <cell r="G196">
            <v>0</v>
          </cell>
          <cell r="H196">
            <v>0</v>
          </cell>
          <cell r="J196">
            <v>0</v>
          </cell>
          <cell r="K196">
            <v>0</v>
          </cell>
          <cell r="L196">
            <v>0</v>
          </cell>
          <cell r="N196">
            <v>0</v>
          </cell>
          <cell r="O196">
            <v>0</v>
          </cell>
          <cell r="P196">
            <v>0</v>
          </cell>
          <cell r="R196">
            <v>0</v>
          </cell>
          <cell r="S196">
            <v>0</v>
          </cell>
          <cell r="T196">
            <v>0</v>
          </cell>
          <cell r="V196">
            <v>0</v>
          </cell>
          <cell r="W196">
            <v>0</v>
          </cell>
          <cell r="X196">
            <v>0</v>
          </cell>
        </row>
        <row r="197">
          <cell r="A197">
            <v>0</v>
          </cell>
          <cell r="B197">
            <v>0</v>
          </cell>
          <cell r="C197">
            <v>0</v>
          </cell>
          <cell r="D197">
            <v>0</v>
          </cell>
          <cell r="E197">
            <v>0</v>
          </cell>
          <cell r="F197">
            <v>0</v>
          </cell>
          <cell r="G197">
            <v>0</v>
          </cell>
          <cell r="H197">
            <v>0</v>
          </cell>
          <cell r="J197">
            <v>0</v>
          </cell>
          <cell r="K197">
            <v>0</v>
          </cell>
          <cell r="L197">
            <v>0</v>
          </cell>
          <cell r="N197">
            <v>0</v>
          </cell>
          <cell r="O197">
            <v>0</v>
          </cell>
          <cell r="P197">
            <v>0</v>
          </cell>
          <cell r="R197">
            <v>0</v>
          </cell>
          <cell r="S197">
            <v>0</v>
          </cell>
          <cell r="T197">
            <v>0</v>
          </cell>
          <cell r="V197">
            <v>0</v>
          </cell>
          <cell r="W197">
            <v>0</v>
          </cell>
          <cell r="X197">
            <v>0</v>
          </cell>
        </row>
        <row r="198">
          <cell r="A198">
            <v>0</v>
          </cell>
          <cell r="B198">
            <v>0</v>
          </cell>
          <cell r="C198">
            <v>0</v>
          </cell>
          <cell r="D198">
            <v>0</v>
          </cell>
          <cell r="E198">
            <v>0</v>
          </cell>
          <cell r="F198">
            <v>0</v>
          </cell>
          <cell r="G198">
            <v>0</v>
          </cell>
          <cell r="H198">
            <v>0</v>
          </cell>
          <cell r="J198">
            <v>0</v>
          </cell>
          <cell r="K198">
            <v>0</v>
          </cell>
          <cell r="L198">
            <v>0</v>
          </cell>
          <cell r="N198">
            <v>0</v>
          </cell>
          <cell r="O198">
            <v>0</v>
          </cell>
          <cell r="P198">
            <v>0</v>
          </cell>
          <cell r="R198">
            <v>0</v>
          </cell>
          <cell r="S198">
            <v>0</v>
          </cell>
          <cell r="T198">
            <v>0</v>
          </cell>
          <cell r="V198">
            <v>0</v>
          </cell>
          <cell r="W198">
            <v>0</v>
          </cell>
          <cell r="X198">
            <v>0</v>
          </cell>
        </row>
        <row r="199">
          <cell r="A199">
            <v>0</v>
          </cell>
          <cell r="B199">
            <v>0</v>
          </cell>
          <cell r="C199">
            <v>0</v>
          </cell>
          <cell r="D199">
            <v>0</v>
          </cell>
          <cell r="E199">
            <v>0</v>
          </cell>
          <cell r="F199">
            <v>0</v>
          </cell>
          <cell r="G199">
            <v>0</v>
          </cell>
          <cell r="H199">
            <v>0</v>
          </cell>
          <cell r="J199">
            <v>0</v>
          </cell>
          <cell r="K199">
            <v>0</v>
          </cell>
          <cell r="L199">
            <v>0</v>
          </cell>
          <cell r="N199">
            <v>0</v>
          </cell>
          <cell r="O199">
            <v>0</v>
          </cell>
          <cell r="P199">
            <v>0</v>
          </cell>
          <cell r="R199">
            <v>0</v>
          </cell>
          <cell r="S199">
            <v>0</v>
          </cell>
          <cell r="T199">
            <v>0</v>
          </cell>
          <cell r="V199">
            <v>0</v>
          </cell>
          <cell r="W199">
            <v>0</v>
          </cell>
          <cell r="X199">
            <v>0</v>
          </cell>
        </row>
        <row r="200">
          <cell r="A200">
            <v>0</v>
          </cell>
          <cell r="B200">
            <v>0</v>
          </cell>
          <cell r="C200">
            <v>0</v>
          </cell>
          <cell r="D200">
            <v>0</v>
          </cell>
          <cell r="E200">
            <v>0</v>
          </cell>
          <cell r="F200">
            <v>0</v>
          </cell>
          <cell r="G200">
            <v>0</v>
          </cell>
          <cell r="H200">
            <v>0</v>
          </cell>
          <cell r="J200">
            <v>0</v>
          </cell>
          <cell r="K200">
            <v>0</v>
          </cell>
          <cell r="L200">
            <v>0</v>
          </cell>
          <cell r="N200">
            <v>0</v>
          </cell>
          <cell r="O200">
            <v>0</v>
          </cell>
          <cell r="P200">
            <v>0</v>
          </cell>
          <cell r="R200">
            <v>0</v>
          </cell>
          <cell r="S200">
            <v>0</v>
          </cell>
          <cell r="T200">
            <v>0</v>
          </cell>
          <cell r="V200">
            <v>0</v>
          </cell>
          <cell r="W200">
            <v>0</v>
          </cell>
          <cell r="X200">
            <v>0</v>
          </cell>
        </row>
        <row r="201">
          <cell r="A201">
            <v>0</v>
          </cell>
          <cell r="B201">
            <v>0</v>
          </cell>
          <cell r="C201">
            <v>0</v>
          </cell>
          <cell r="D201">
            <v>0</v>
          </cell>
          <cell r="E201">
            <v>0</v>
          </cell>
          <cell r="F201">
            <v>0</v>
          </cell>
          <cell r="G201">
            <v>0</v>
          </cell>
          <cell r="H201">
            <v>0</v>
          </cell>
          <cell r="J201">
            <v>0</v>
          </cell>
          <cell r="K201">
            <v>0</v>
          </cell>
          <cell r="L201">
            <v>0</v>
          </cell>
          <cell r="N201">
            <v>0</v>
          </cell>
          <cell r="O201">
            <v>0</v>
          </cell>
          <cell r="P201">
            <v>0</v>
          </cell>
          <cell r="R201">
            <v>0</v>
          </cell>
          <cell r="S201">
            <v>0</v>
          </cell>
          <cell r="T201">
            <v>0</v>
          </cell>
          <cell r="V201">
            <v>0</v>
          </cell>
          <cell r="W201">
            <v>0</v>
          </cell>
          <cell r="X201">
            <v>0</v>
          </cell>
        </row>
        <row r="202">
          <cell r="A202">
            <v>0</v>
          </cell>
          <cell r="B202">
            <v>0</v>
          </cell>
          <cell r="C202">
            <v>0</v>
          </cell>
          <cell r="D202">
            <v>0</v>
          </cell>
          <cell r="E202">
            <v>0</v>
          </cell>
          <cell r="F202">
            <v>0</v>
          </cell>
          <cell r="G202">
            <v>0</v>
          </cell>
          <cell r="H202">
            <v>0</v>
          </cell>
          <cell r="J202">
            <v>0</v>
          </cell>
          <cell r="K202">
            <v>0</v>
          </cell>
          <cell r="L202">
            <v>0</v>
          </cell>
          <cell r="N202">
            <v>0</v>
          </cell>
          <cell r="O202">
            <v>0</v>
          </cell>
          <cell r="P202">
            <v>0</v>
          </cell>
          <cell r="R202">
            <v>0</v>
          </cell>
          <cell r="S202">
            <v>0</v>
          </cell>
          <cell r="T202">
            <v>0</v>
          </cell>
          <cell r="V202">
            <v>0</v>
          </cell>
          <cell r="W202">
            <v>0</v>
          </cell>
          <cell r="X202">
            <v>0</v>
          </cell>
        </row>
        <row r="203">
          <cell r="A203">
            <v>0</v>
          </cell>
          <cell r="B203">
            <v>0</v>
          </cell>
          <cell r="C203">
            <v>0</v>
          </cell>
          <cell r="D203">
            <v>0</v>
          </cell>
          <cell r="E203">
            <v>0</v>
          </cell>
          <cell r="F203">
            <v>0</v>
          </cell>
          <cell r="G203">
            <v>0</v>
          </cell>
          <cell r="H203">
            <v>0</v>
          </cell>
          <cell r="J203">
            <v>0</v>
          </cell>
          <cell r="K203">
            <v>0</v>
          </cell>
          <cell r="L203">
            <v>0</v>
          </cell>
          <cell r="N203">
            <v>0</v>
          </cell>
          <cell r="O203">
            <v>0</v>
          </cell>
          <cell r="P203">
            <v>0</v>
          </cell>
          <cell r="R203">
            <v>0</v>
          </cell>
          <cell r="S203">
            <v>0</v>
          </cell>
          <cell r="T203">
            <v>0</v>
          </cell>
          <cell r="V203">
            <v>0</v>
          </cell>
          <cell r="W203">
            <v>0</v>
          </cell>
          <cell r="X203">
            <v>0</v>
          </cell>
        </row>
        <row r="204">
          <cell r="A204">
            <v>0</v>
          </cell>
          <cell r="B204">
            <v>0</v>
          </cell>
          <cell r="C204">
            <v>0</v>
          </cell>
          <cell r="D204">
            <v>0</v>
          </cell>
          <cell r="E204">
            <v>0</v>
          </cell>
          <cell r="F204">
            <v>0</v>
          </cell>
          <cell r="G204">
            <v>0</v>
          </cell>
          <cell r="H204">
            <v>0</v>
          </cell>
          <cell r="J204">
            <v>0</v>
          </cell>
          <cell r="K204">
            <v>0</v>
          </cell>
          <cell r="L204">
            <v>0</v>
          </cell>
          <cell r="N204">
            <v>0</v>
          </cell>
          <cell r="O204">
            <v>0</v>
          </cell>
          <cell r="P204">
            <v>0</v>
          </cell>
          <cell r="R204">
            <v>0</v>
          </cell>
          <cell r="S204">
            <v>0</v>
          </cell>
          <cell r="T204">
            <v>0</v>
          </cell>
          <cell r="V204">
            <v>0</v>
          </cell>
          <cell r="W204">
            <v>0</v>
          </cell>
          <cell r="X204">
            <v>0</v>
          </cell>
        </row>
        <row r="205">
          <cell r="A205">
            <v>0</v>
          </cell>
          <cell r="B205">
            <v>0</v>
          </cell>
          <cell r="C205">
            <v>0</v>
          </cell>
          <cell r="D205">
            <v>0</v>
          </cell>
          <cell r="E205">
            <v>0</v>
          </cell>
          <cell r="F205">
            <v>0</v>
          </cell>
          <cell r="G205">
            <v>0</v>
          </cell>
          <cell r="H205">
            <v>0</v>
          </cell>
          <cell r="J205">
            <v>0</v>
          </cell>
          <cell r="K205">
            <v>0</v>
          </cell>
          <cell r="L205">
            <v>0</v>
          </cell>
          <cell r="N205">
            <v>0</v>
          </cell>
          <cell r="O205">
            <v>0</v>
          </cell>
          <cell r="P205">
            <v>0</v>
          </cell>
          <cell r="R205">
            <v>0</v>
          </cell>
          <cell r="S205">
            <v>0</v>
          </cell>
          <cell r="T205">
            <v>0</v>
          </cell>
          <cell r="V205">
            <v>0</v>
          </cell>
          <cell r="W205">
            <v>0</v>
          </cell>
          <cell r="X205">
            <v>0</v>
          </cell>
        </row>
        <row r="206">
          <cell r="A206">
            <v>0</v>
          </cell>
          <cell r="B206">
            <v>0</v>
          </cell>
          <cell r="C206">
            <v>0</v>
          </cell>
          <cell r="D206">
            <v>0</v>
          </cell>
          <cell r="E206">
            <v>0</v>
          </cell>
          <cell r="F206">
            <v>0</v>
          </cell>
          <cell r="G206">
            <v>0</v>
          </cell>
          <cell r="H206">
            <v>0</v>
          </cell>
          <cell r="J206">
            <v>0</v>
          </cell>
          <cell r="K206">
            <v>0</v>
          </cell>
          <cell r="L206">
            <v>0</v>
          </cell>
          <cell r="N206">
            <v>0</v>
          </cell>
          <cell r="O206">
            <v>0</v>
          </cell>
          <cell r="P206">
            <v>0</v>
          </cell>
          <cell r="R206">
            <v>0</v>
          </cell>
          <cell r="S206">
            <v>0</v>
          </cell>
          <cell r="T206">
            <v>0</v>
          </cell>
          <cell r="V206">
            <v>0</v>
          </cell>
          <cell r="W206">
            <v>0</v>
          </cell>
          <cell r="X206">
            <v>0</v>
          </cell>
        </row>
        <row r="207">
          <cell r="A207">
            <v>0</v>
          </cell>
          <cell r="B207">
            <v>0</v>
          </cell>
          <cell r="C207">
            <v>0</v>
          </cell>
          <cell r="D207">
            <v>0</v>
          </cell>
          <cell r="E207">
            <v>0</v>
          </cell>
          <cell r="F207">
            <v>0</v>
          </cell>
          <cell r="G207">
            <v>0</v>
          </cell>
          <cell r="H207">
            <v>0</v>
          </cell>
          <cell r="J207">
            <v>0</v>
          </cell>
          <cell r="K207">
            <v>0</v>
          </cell>
          <cell r="L207">
            <v>0</v>
          </cell>
          <cell r="N207">
            <v>0</v>
          </cell>
          <cell r="O207">
            <v>0</v>
          </cell>
          <cell r="P207">
            <v>0</v>
          </cell>
          <cell r="R207">
            <v>0</v>
          </cell>
          <cell r="S207">
            <v>0</v>
          </cell>
          <cell r="T207">
            <v>0</v>
          </cell>
          <cell r="V207">
            <v>0</v>
          </cell>
          <cell r="W207">
            <v>0</v>
          </cell>
          <cell r="X207">
            <v>0</v>
          </cell>
        </row>
        <row r="208">
          <cell r="A208">
            <v>0</v>
          </cell>
          <cell r="B208">
            <v>0</v>
          </cell>
          <cell r="C208">
            <v>0</v>
          </cell>
          <cell r="D208">
            <v>0</v>
          </cell>
          <cell r="E208">
            <v>0</v>
          </cell>
          <cell r="F208">
            <v>0</v>
          </cell>
          <cell r="G208">
            <v>0</v>
          </cell>
          <cell r="H208">
            <v>0</v>
          </cell>
          <cell r="J208">
            <v>0</v>
          </cell>
          <cell r="K208">
            <v>0</v>
          </cell>
          <cell r="L208">
            <v>0</v>
          </cell>
          <cell r="N208">
            <v>0</v>
          </cell>
          <cell r="O208">
            <v>0</v>
          </cell>
          <cell r="P208">
            <v>0</v>
          </cell>
          <cell r="R208">
            <v>0</v>
          </cell>
          <cell r="S208">
            <v>0</v>
          </cell>
          <cell r="T208">
            <v>0</v>
          </cell>
          <cell r="V208">
            <v>0</v>
          </cell>
          <cell r="W208">
            <v>0</v>
          </cell>
          <cell r="X208">
            <v>0</v>
          </cell>
        </row>
        <row r="209">
          <cell r="A209">
            <v>0</v>
          </cell>
          <cell r="B209">
            <v>0</v>
          </cell>
          <cell r="C209">
            <v>0</v>
          </cell>
          <cell r="D209">
            <v>0</v>
          </cell>
          <cell r="E209">
            <v>0</v>
          </cell>
          <cell r="F209">
            <v>0</v>
          </cell>
          <cell r="G209">
            <v>0</v>
          </cell>
          <cell r="H209">
            <v>0</v>
          </cell>
          <cell r="J209">
            <v>0</v>
          </cell>
          <cell r="K209">
            <v>0</v>
          </cell>
          <cell r="L209">
            <v>0</v>
          </cell>
          <cell r="N209">
            <v>0</v>
          </cell>
          <cell r="O209">
            <v>0</v>
          </cell>
          <cell r="P209">
            <v>0</v>
          </cell>
          <cell r="R209">
            <v>0</v>
          </cell>
          <cell r="S209">
            <v>0</v>
          </cell>
          <cell r="T209">
            <v>0</v>
          </cell>
          <cell r="V209">
            <v>0</v>
          </cell>
          <cell r="W209">
            <v>0</v>
          </cell>
          <cell r="X209">
            <v>0</v>
          </cell>
        </row>
        <row r="210">
          <cell r="A210">
            <v>0</v>
          </cell>
          <cell r="B210">
            <v>0</v>
          </cell>
          <cell r="C210">
            <v>0</v>
          </cell>
          <cell r="D210">
            <v>0</v>
          </cell>
          <cell r="E210">
            <v>0</v>
          </cell>
          <cell r="F210">
            <v>0</v>
          </cell>
          <cell r="G210">
            <v>0</v>
          </cell>
          <cell r="H210">
            <v>0</v>
          </cell>
          <cell r="J210">
            <v>0</v>
          </cell>
          <cell r="K210">
            <v>0</v>
          </cell>
          <cell r="L210">
            <v>0</v>
          </cell>
          <cell r="N210">
            <v>0</v>
          </cell>
          <cell r="O210">
            <v>0</v>
          </cell>
          <cell r="P210">
            <v>0</v>
          </cell>
          <cell r="R210">
            <v>0</v>
          </cell>
          <cell r="S210">
            <v>0</v>
          </cell>
          <cell r="T210">
            <v>0</v>
          </cell>
          <cell r="V210">
            <v>0</v>
          </cell>
          <cell r="W210">
            <v>0</v>
          </cell>
          <cell r="X210">
            <v>0</v>
          </cell>
        </row>
        <row r="211">
          <cell r="A211">
            <v>0</v>
          </cell>
          <cell r="B211">
            <v>0</v>
          </cell>
          <cell r="C211">
            <v>0</v>
          </cell>
          <cell r="D211">
            <v>0</v>
          </cell>
          <cell r="E211">
            <v>0</v>
          </cell>
          <cell r="F211">
            <v>0</v>
          </cell>
          <cell r="G211">
            <v>0</v>
          </cell>
          <cell r="H211">
            <v>0</v>
          </cell>
          <cell r="J211">
            <v>0</v>
          </cell>
          <cell r="K211">
            <v>0</v>
          </cell>
          <cell r="L211">
            <v>0</v>
          </cell>
          <cell r="N211">
            <v>0</v>
          </cell>
          <cell r="O211">
            <v>0</v>
          </cell>
          <cell r="P211">
            <v>0</v>
          </cell>
          <cell r="R211">
            <v>0</v>
          </cell>
          <cell r="S211">
            <v>0</v>
          </cell>
          <cell r="T211">
            <v>0</v>
          </cell>
          <cell r="V211">
            <v>0</v>
          </cell>
          <cell r="W211">
            <v>0</v>
          </cell>
          <cell r="X211">
            <v>0</v>
          </cell>
        </row>
        <row r="212">
          <cell r="A212">
            <v>0</v>
          </cell>
          <cell r="B212">
            <v>0</v>
          </cell>
          <cell r="C212">
            <v>0</v>
          </cell>
          <cell r="D212">
            <v>0</v>
          </cell>
          <cell r="E212">
            <v>0</v>
          </cell>
          <cell r="F212">
            <v>0</v>
          </cell>
          <cell r="G212">
            <v>0</v>
          </cell>
          <cell r="H212">
            <v>0</v>
          </cell>
          <cell r="J212">
            <v>0</v>
          </cell>
          <cell r="K212">
            <v>0</v>
          </cell>
          <cell r="L212">
            <v>0</v>
          </cell>
          <cell r="N212">
            <v>0</v>
          </cell>
          <cell r="O212">
            <v>0</v>
          </cell>
          <cell r="P212">
            <v>0</v>
          </cell>
          <cell r="R212">
            <v>0</v>
          </cell>
          <cell r="S212">
            <v>0</v>
          </cell>
          <cell r="T212">
            <v>0</v>
          </cell>
          <cell r="V212">
            <v>0</v>
          </cell>
          <cell r="W212">
            <v>0</v>
          </cell>
          <cell r="X212">
            <v>0</v>
          </cell>
        </row>
        <row r="213">
          <cell r="A213">
            <v>0</v>
          </cell>
          <cell r="B213">
            <v>0</v>
          </cell>
          <cell r="C213">
            <v>0</v>
          </cell>
          <cell r="D213">
            <v>0</v>
          </cell>
          <cell r="E213">
            <v>0</v>
          </cell>
          <cell r="F213">
            <v>0</v>
          </cell>
          <cell r="G213">
            <v>0</v>
          </cell>
          <cell r="H213">
            <v>0</v>
          </cell>
          <cell r="J213">
            <v>0</v>
          </cell>
          <cell r="K213">
            <v>0</v>
          </cell>
          <cell r="L213">
            <v>0</v>
          </cell>
          <cell r="N213">
            <v>0</v>
          </cell>
          <cell r="O213">
            <v>0</v>
          </cell>
          <cell r="P213">
            <v>0</v>
          </cell>
          <cell r="R213">
            <v>0</v>
          </cell>
          <cell r="S213">
            <v>0</v>
          </cell>
          <cell r="T213">
            <v>0</v>
          </cell>
          <cell r="V213">
            <v>0</v>
          </cell>
          <cell r="W213">
            <v>0</v>
          </cell>
          <cell r="X213">
            <v>0</v>
          </cell>
        </row>
        <row r="214">
          <cell r="A214">
            <v>0</v>
          </cell>
          <cell r="B214">
            <v>0</v>
          </cell>
          <cell r="C214">
            <v>0</v>
          </cell>
          <cell r="D214">
            <v>0</v>
          </cell>
          <cell r="E214">
            <v>0</v>
          </cell>
          <cell r="F214">
            <v>0</v>
          </cell>
          <cell r="G214">
            <v>0</v>
          </cell>
          <cell r="H214">
            <v>0</v>
          </cell>
          <cell r="J214">
            <v>0</v>
          </cell>
          <cell r="K214">
            <v>0</v>
          </cell>
          <cell r="L214">
            <v>0</v>
          </cell>
          <cell r="N214">
            <v>0</v>
          </cell>
          <cell r="O214">
            <v>0</v>
          </cell>
          <cell r="P214">
            <v>0</v>
          </cell>
          <cell r="R214">
            <v>0</v>
          </cell>
          <cell r="S214">
            <v>0</v>
          </cell>
          <cell r="T214">
            <v>0</v>
          </cell>
          <cell r="V214">
            <v>0</v>
          </cell>
          <cell r="W214">
            <v>0</v>
          </cell>
          <cell r="X214">
            <v>0</v>
          </cell>
        </row>
        <row r="215">
          <cell r="A215">
            <v>0</v>
          </cell>
          <cell r="B215">
            <v>0</v>
          </cell>
          <cell r="C215">
            <v>0</v>
          </cell>
          <cell r="D215">
            <v>0</v>
          </cell>
          <cell r="E215">
            <v>0</v>
          </cell>
          <cell r="F215">
            <v>0</v>
          </cell>
          <cell r="G215">
            <v>0</v>
          </cell>
          <cell r="H215">
            <v>0</v>
          </cell>
          <cell r="J215">
            <v>0</v>
          </cell>
          <cell r="K215">
            <v>0</v>
          </cell>
          <cell r="L215">
            <v>0</v>
          </cell>
          <cell r="N215">
            <v>0</v>
          </cell>
          <cell r="O215">
            <v>0</v>
          </cell>
          <cell r="P215">
            <v>0</v>
          </cell>
          <cell r="R215">
            <v>0</v>
          </cell>
          <cell r="S215">
            <v>0</v>
          </cell>
          <cell r="T215">
            <v>0</v>
          </cell>
          <cell r="V215">
            <v>0</v>
          </cell>
          <cell r="W215">
            <v>0</v>
          </cell>
          <cell r="X215">
            <v>0</v>
          </cell>
        </row>
        <row r="216">
          <cell r="A216">
            <v>0</v>
          </cell>
          <cell r="B216">
            <v>0</v>
          </cell>
          <cell r="C216">
            <v>0</v>
          </cell>
          <cell r="D216">
            <v>0</v>
          </cell>
          <cell r="E216">
            <v>0</v>
          </cell>
          <cell r="F216">
            <v>0</v>
          </cell>
          <cell r="G216">
            <v>0</v>
          </cell>
          <cell r="H216">
            <v>0</v>
          </cell>
          <cell r="J216">
            <v>0</v>
          </cell>
          <cell r="K216">
            <v>0</v>
          </cell>
          <cell r="L216">
            <v>0</v>
          </cell>
          <cell r="N216">
            <v>0</v>
          </cell>
          <cell r="O216">
            <v>0</v>
          </cell>
          <cell r="P216">
            <v>0</v>
          </cell>
          <cell r="R216">
            <v>0</v>
          </cell>
          <cell r="S216">
            <v>0</v>
          </cell>
          <cell r="T216">
            <v>0</v>
          </cell>
          <cell r="V216">
            <v>0</v>
          </cell>
          <cell r="W216">
            <v>0</v>
          </cell>
          <cell r="X216">
            <v>0</v>
          </cell>
        </row>
        <row r="217">
          <cell r="A217">
            <v>0</v>
          </cell>
          <cell r="B217">
            <v>0</v>
          </cell>
          <cell r="C217">
            <v>0</v>
          </cell>
          <cell r="D217">
            <v>0</v>
          </cell>
          <cell r="E217">
            <v>0</v>
          </cell>
          <cell r="F217">
            <v>0</v>
          </cell>
          <cell r="G217">
            <v>0</v>
          </cell>
          <cell r="H217">
            <v>0</v>
          </cell>
          <cell r="J217">
            <v>0</v>
          </cell>
          <cell r="K217">
            <v>0</v>
          </cell>
          <cell r="L217">
            <v>0</v>
          </cell>
          <cell r="N217">
            <v>0</v>
          </cell>
          <cell r="O217">
            <v>0</v>
          </cell>
          <cell r="P217">
            <v>0</v>
          </cell>
          <cell r="R217">
            <v>0</v>
          </cell>
          <cell r="S217">
            <v>0</v>
          </cell>
          <cell r="T217">
            <v>0</v>
          </cell>
          <cell r="V217">
            <v>0</v>
          </cell>
          <cell r="W217">
            <v>0</v>
          </cell>
          <cell r="X217">
            <v>0</v>
          </cell>
        </row>
        <row r="218">
          <cell r="A218">
            <v>0</v>
          </cell>
          <cell r="B218">
            <v>0</v>
          </cell>
          <cell r="C218">
            <v>0</v>
          </cell>
          <cell r="D218">
            <v>0</v>
          </cell>
          <cell r="E218">
            <v>0</v>
          </cell>
          <cell r="F218">
            <v>0</v>
          </cell>
          <cell r="G218">
            <v>0</v>
          </cell>
          <cell r="H218">
            <v>0</v>
          </cell>
          <cell r="J218">
            <v>0</v>
          </cell>
          <cell r="K218">
            <v>0</v>
          </cell>
          <cell r="L218">
            <v>0</v>
          </cell>
          <cell r="N218">
            <v>0</v>
          </cell>
          <cell r="O218">
            <v>0</v>
          </cell>
          <cell r="P218">
            <v>0</v>
          </cell>
          <cell r="R218">
            <v>0</v>
          </cell>
          <cell r="S218">
            <v>0</v>
          </cell>
          <cell r="T218">
            <v>0</v>
          </cell>
          <cell r="V218">
            <v>0</v>
          </cell>
          <cell r="W218">
            <v>0</v>
          </cell>
          <cell r="X218">
            <v>0</v>
          </cell>
        </row>
        <row r="219">
          <cell r="A219">
            <v>0</v>
          </cell>
          <cell r="B219">
            <v>0</v>
          </cell>
          <cell r="C219">
            <v>0</v>
          </cell>
          <cell r="D219">
            <v>0</v>
          </cell>
          <cell r="E219">
            <v>0</v>
          </cell>
          <cell r="F219">
            <v>0</v>
          </cell>
          <cell r="G219">
            <v>0</v>
          </cell>
          <cell r="H219">
            <v>0</v>
          </cell>
          <cell r="J219">
            <v>0</v>
          </cell>
          <cell r="K219">
            <v>0</v>
          </cell>
          <cell r="L219">
            <v>0</v>
          </cell>
          <cell r="N219">
            <v>0</v>
          </cell>
          <cell r="O219">
            <v>0</v>
          </cell>
          <cell r="P219">
            <v>0</v>
          </cell>
          <cell r="R219">
            <v>0</v>
          </cell>
          <cell r="S219">
            <v>0</v>
          </cell>
          <cell r="T219">
            <v>0</v>
          </cell>
          <cell r="V219">
            <v>0</v>
          </cell>
          <cell r="W219">
            <v>0</v>
          </cell>
          <cell r="X219">
            <v>0</v>
          </cell>
        </row>
        <row r="220">
          <cell r="A220">
            <v>0</v>
          </cell>
          <cell r="B220">
            <v>0</v>
          </cell>
          <cell r="C220">
            <v>0</v>
          </cell>
          <cell r="D220">
            <v>0</v>
          </cell>
          <cell r="E220">
            <v>0</v>
          </cell>
          <cell r="F220">
            <v>0</v>
          </cell>
          <cell r="G220">
            <v>0</v>
          </cell>
          <cell r="H220">
            <v>0</v>
          </cell>
          <cell r="J220">
            <v>0</v>
          </cell>
          <cell r="K220">
            <v>0</v>
          </cell>
          <cell r="L220">
            <v>0</v>
          </cell>
          <cell r="N220">
            <v>0</v>
          </cell>
          <cell r="O220">
            <v>0</v>
          </cell>
          <cell r="P220">
            <v>0</v>
          </cell>
          <cell r="R220">
            <v>0</v>
          </cell>
          <cell r="S220">
            <v>0</v>
          </cell>
          <cell r="T220">
            <v>0</v>
          </cell>
          <cell r="V220">
            <v>0</v>
          </cell>
          <cell r="W220">
            <v>0</v>
          </cell>
          <cell r="X220">
            <v>0</v>
          </cell>
        </row>
        <row r="221">
          <cell r="A221">
            <v>0</v>
          </cell>
          <cell r="B221">
            <v>0</v>
          </cell>
          <cell r="C221">
            <v>0</v>
          </cell>
          <cell r="D221">
            <v>0</v>
          </cell>
          <cell r="E221">
            <v>0</v>
          </cell>
          <cell r="F221">
            <v>0</v>
          </cell>
          <cell r="G221">
            <v>0</v>
          </cell>
          <cell r="H221">
            <v>0</v>
          </cell>
          <cell r="J221">
            <v>0</v>
          </cell>
          <cell r="K221">
            <v>0</v>
          </cell>
          <cell r="L221">
            <v>0</v>
          </cell>
          <cell r="N221">
            <v>0</v>
          </cell>
          <cell r="O221">
            <v>0</v>
          </cell>
          <cell r="P221">
            <v>0</v>
          </cell>
          <cell r="R221">
            <v>0</v>
          </cell>
          <cell r="S221">
            <v>0</v>
          </cell>
          <cell r="T221">
            <v>0</v>
          </cell>
          <cell r="V221">
            <v>0</v>
          </cell>
          <cell r="W221">
            <v>0</v>
          </cell>
          <cell r="X221">
            <v>0</v>
          </cell>
        </row>
        <row r="222">
          <cell r="A222">
            <v>0</v>
          </cell>
          <cell r="B222">
            <v>0</v>
          </cell>
          <cell r="C222">
            <v>0</v>
          </cell>
          <cell r="D222">
            <v>0</v>
          </cell>
          <cell r="E222">
            <v>0</v>
          </cell>
          <cell r="F222">
            <v>0</v>
          </cell>
          <cell r="G222">
            <v>0</v>
          </cell>
          <cell r="H222">
            <v>0</v>
          </cell>
          <cell r="J222">
            <v>0</v>
          </cell>
          <cell r="K222">
            <v>0</v>
          </cell>
          <cell r="L222">
            <v>0</v>
          </cell>
          <cell r="N222">
            <v>0</v>
          </cell>
          <cell r="O222">
            <v>0</v>
          </cell>
          <cell r="P222">
            <v>0</v>
          </cell>
          <cell r="R222">
            <v>0</v>
          </cell>
          <cell r="S222">
            <v>0</v>
          </cell>
          <cell r="T222">
            <v>0</v>
          </cell>
          <cell r="V222">
            <v>0</v>
          </cell>
          <cell r="W222">
            <v>0</v>
          </cell>
          <cell r="X222">
            <v>0</v>
          </cell>
        </row>
        <row r="223">
          <cell r="A223">
            <v>0</v>
          </cell>
          <cell r="B223">
            <v>0</v>
          </cell>
          <cell r="C223">
            <v>0</v>
          </cell>
          <cell r="D223">
            <v>0</v>
          </cell>
          <cell r="E223">
            <v>0</v>
          </cell>
          <cell r="F223">
            <v>0</v>
          </cell>
          <cell r="G223">
            <v>0</v>
          </cell>
          <cell r="H223">
            <v>0</v>
          </cell>
          <cell r="J223">
            <v>0</v>
          </cell>
          <cell r="K223">
            <v>0</v>
          </cell>
          <cell r="L223">
            <v>0</v>
          </cell>
          <cell r="N223">
            <v>0</v>
          </cell>
          <cell r="O223">
            <v>0</v>
          </cell>
          <cell r="P223">
            <v>0</v>
          </cell>
          <cell r="R223">
            <v>0</v>
          </cell>
          <cell r="S223">
            <v>0</v>
          </cell>
          <cell r="T223">
            <v>0</v>
          </cell>
          <cell r="V223">
            <v>0</v>
          </cell>
          <cell r="W223">
            <v>0</v>
          </cell>
          <cell r="X223">
            <v>0</v>
          </cell>
        </row>
        <row r="224">
          <cell r="A224">
            <v>0</v>
          </cell>
          <cell r="B224">
            <v>0</v>
          </cell>
          <cell r="C224">
            <v>0</v>
          </cell>
          <cell r="D224">
            <v>0</v>
          </cell>
          <cell r="E224">
            <v>0</v>
          </cell>
          <cell r="F224">
            <v>0</v>
          </cell>
          <cell r="G224">
            <v>0</v>
          </cell>
          <cell r="H224">
            <v>0</v>
          </cell>
          <cell r="J224">
            <v>0</v>
          </cell>
          <cell r="K224">
            <v>0</v>
          </cell>
          <cell r="L224">
            <v>0</v>
          </cell>
          <cell r="N224">
            <v>0</v>
          </cell>
          <cell r="O224">
            <v>0</v>
          </cell>
          <cell r="P224">
            <v>0</v>
          </cell>
          <cell r="R224">
            <v>0</v>
          </cell>
          <cell r="S224">
            <v>0</v>
          </cell>
          <cell r="T224">
            <v>0</v>
          </cell>
          <cell r="V224">
            <v>0</v>
          </cell>
          <cell r="W224">
            <v>0</v>
          </cell>
          <cell r="X224">
            <v>0</v>
          </cell>
        </row>
        <row r="225">
          <cell r="A225">
            <v>0</v>
          </cell>
          <cell r="B225">
            <v>0</v>
          </cell>
          <cell r="C225">
            <v>0</v>
          </cell>
          <cell r="D225">
            <v>0</v>
          </cell>
          <cell r="E225">
            <v>0</v>
          </cell>
          <cell r="F225">
            <v>0</v>
          </cell>
          <cell r="G225">
            <v>0</v>
          </cell>
          <cell r="H225">
            <v>0</v>
          </cell>
          <cell r="J225">
            <v>0</v>
          </cell>
          <cell r="K225">
            <v>0</v>
          </cell>
          <cell r="L225">
            <v>0</v>
          </cell>
          <cell r="N225">
            <v>0</v>
          </cell>
          <cell r="O225">
            <v>0</v>
          </cell>
          <cell r="P225">
            <v>0</v>
          </cell>
          <cell r="R225">
            <v>0</v>
          </cell>
          <cell r="S225">
            <v>0</v>
          </cell>
          <cell r="T225">
            <v>0</v>
          </cell>
          <cell r="V225">
            <v>0</v>
          </cell>
          <cell r="W225">
            <v>0</v>
          </cell>
          <cell r="X225">
            <v>0</v>
          </cell>
        </row>
        <row r="226">
          <cell r="A226">
            <v>0</v>
          </cell>
          <cell r="B226">
            <v>0</v>
          </cell>
          <cell r="C226">
            <v>0</v>
          </cell>
          <cell r="D226">
            <v>0</v>
          </cell>
          <cell r="E226">
            <v>0</v>
          </cell>
          <cell r="F226">
            <v>0</v>
          </cell>
          <cell r="G226">
            <v>0</v>
          </cell>
          <cell r="H226">
            <v>0</v>
          </cell>
          <cell r="J226">
            <v>0</v>
          </cell>
          <cell r="K226">
            <v>0</v>
          </cell>
          <cell r="L226">
            <v>0</v>
          </cell>
          <cell r="N226">
            <v>0</v>
          </cell>
          <cell r="O226">
            <v>0</v>
          </cell>
          <cell r="P226">
            <v>0</v>
          </cell>
          <cell r="R226">
            <v>0</v>
          </cell>
          <cell r="S226">
            <v>0</v>
          </cell>
          <cell r="T226">
            <v>0</v>
          </cell>
          <cell r="V226">
            <v>0</v>
          </cell>
          <cell r="W226">
            <v>0</v>
          </cell>
          <cell r="X226">
            <v>0</v>
          </cell>
        </row>
        <row r="227">
          <cell r="A227">
            <v>0</v>
          </cell>
          <cell r="B227">
            <v>0</v>
          </cell>
          <cell r="C227">
            <v>0</v>
          </cell>
          <cell r="D227">
            <v>0</v>
          </cell>
          <cell r="E227">
            <v>0</v>
          </cell>
          <cell r="F227">
            <v>0</v>
          </cell>
          <cell r="G227">
            <v>0</v>
          </cell>
          <cell r="H227">
            <v>0</v>
          </cell>
          <cell r="J227">
            <v>0</v>
          </cell>
          <cell r="K227">
            <v>0</v>
          </cell>
          <cell r="L227">
            <v>0</v>
          </cell>
          <cell r="N227">
            <v>0</v>
          </cell>
          <cell r="O227">
            <v>0</v>
          </cell>
          <cell r="P227">
            <v>0</v>
          </cell>
          <cell r="R227">
            <v>0</v>
          </cell>
          <cell r="S227">
            <v>0</v>
          </cell>
          <cell r="T227">
            <v>0</v>
          </cell>
          <cell r="V227">
            <v>0</v>
          </cell>
          <cell r="W227">
            <v>0</v>
          </cell>
          <cell r="X227">
            <v>0</v>
          </cell>
        </row>
        <row r="228">
          <cell r="A228">
            <v>0</v>
          </cell>
          <cell r="B228">
            <v>0</v>
          </cell>
          <cell r="C228">
            <v>0</v>
          </cell>
          <cell r="D228">
            <v>0</v>
          </cell>
          <cell r="E228">
            <v>0</v>
          </cell>
          <cell r="F228">
            <v>0</v>
          </cell>
          <cell r="G228">
            <v>0</v>
          </cell>
          <cell r="H228">
            <v>0</v>
          </cell>
          <cell r="J228">
            <v>0</v>
          </cell>
          <cell r="K228">
            <v>0</v>
          </cell>
          <cell r="L228">
            <v>0</v>
          </cell>
          <cell r="N228">
            <v>0</v>
          </cell>
          <cell r="O228">
            <v>0</v>
          </cell>
          <cell r="P228">
            <v>0</v>
          </cell>
          <cell r="R228">
            <v>0</v>
          </cell>
          <cell r="S228">
            <v>0</v>
          </cell>
          <cell r="T228">
            <v>0</v>
          </cell>
          <cell r="V228">
            <v>0</v>
          </cell>
          <cell r="W228">
            <v>0</v>
          </cell>
          <cell r="X228">
            <v>0</v>
          </cell>
        </row>
        <row r="229">
          <cell r="A229">
            <v>0</v>
          </cell>
          <cell r="B229">
            <v>0</v>
          </cell>
          <cell r="C229">
            <v>0</v>
          </cell>
          <cell r="D229">
            <v>0</v>
          </cell>
          <cell r="E229">
            <v>0</v>
          </cell>
          <cell r="F229">
            <v>0</v>
          </cell>
          <cell r="G229">
            <v>0</v>
          </cell>
          <cell r="H229">
            <v>0</v>
          </cell>
          <cell r="J229">
            <v>0</v>
          </cell>
          <cell r="K229">
            <v>0</v>
          </cell>
          <cell r="L229">
            <v>0</v>
          </cell>
          <cell r="N229">
            <v>0</v>
          </cell>
          <cell r="O229">
            <v>0</v>
          </cell>
          <cell r="P229">
            <v>0</v>
          </cell>
          <cell r="R229">
            <v>0</v>
          </cell>
          <cell r="S229">
            <v>0</v>
          </cell>
          <cell r="T229">
            <v>0</v>
          </cell>
          <cell r="V229">
            <v>0</v>
          </cell>
          <cell r="W229">
            <v>0</v>
          </cell>
          <cell r="X229">
            <v>0</v>
          </cell>
        </row>
        <row r="230">
          <cell r="A230">
            <v>0</v>
          </cell>
          <cell r="B230">
            <v>0</v>
          </cell>
          <cell r="C230">
            <v>0</v>
          </cell>
          <cell r="D230">
            <v>0</v>
          </cell>
          <cell r="E230">
            <v>0</v>
          </cell>
          <cell r="F230">
            <v>0</v>
          </cell>
          <cell r="G230">
            <v>0</v>
          </cell>
          <cell r="H230">
            <v>0</v>
          </cell>
          <cell r="J230">
            <v>0</v>
          </cell>
          <cell r="K230">
            <v>0</v>
          </cell>
          <cell r="L230">
            <v>0</v>
          </cell>
          <cell r="N230">
            <v>0</v>
          </cell>
          <cell r="O230">
            <v>0</v>
          </cell>
          <cell r="P230">
            <v>0</v>
          </cell>
          <cell r="R230">
            <v>0</v>
          </cell>
          <cell r="S230">
            <v>0</v>
          </cell>
          <cell r="T230">
            <v>0</v>
          </cell>
          <cell r="V230">
            <v>0</v>
          </cell>
          <cell r="W230">
            <v>0</v>
          </cell>
          <cell r="X230">
            <v>0</v>
          </cell>
        </row>
        <row r="231">
          <cell r="A231">
            <v>0</v>
          </cell>
          <cell r="B231">
            <v>0</v>
          </cell>
          <cell r="C231">
            <v>0</v>
          </cell>
          <cell r="D231">
            <v>0</v>
          </cell>
          <cell r="E231">
            <v>0</v>
          </cell>
          <cell r="F231">
            <v>0</v>
          </cell>
          <cell r="G231">
            <v>0</v>
          </cell>
          <cell r="H231">
            <v>0</v>
          </cell>
          <cell r="J231">
            <v>0</v>
          </cell>
          <cell r="K231">
            <v>0</v>
          </cell>
          <cell r="L231">
            <v>0</v>
          </cell>
          <cell r="N231">
            <v>0</v>
          </cell>
          <cell r="O231">
            <v>0</v>
          </cell>
          <cell r="P231">
            <v>0</v>
          </cell>
          <cell r="R231">
            <v>0</v>
          </cell>
          <cell r="S231">
            <v>0</v>
          </cell>
          <cell r="T231">
            <v>0</v>
          </cell>
          <cell r="V231">
            <v>0</v>
          </cell>
          <cell r="W231">
            <v>0</v>
          </cell>
          <cell r="X231">
            <v>0</v>
          </cell>
        </row>
        <row r="232">
          <cell r="A232">
            <v>0</v>
          </cell>
          <cell r="B232">
            <v>0</v>
          </cell>
          <cell r="C232">
            <v>0</v>
          </cell>
          <cell r="D232">
            <v>0</v>
          </cell>
          <cell r="E232">
            <v>0</v>
          </cell>
          <cell r="F232">
            <v>0</v>
          </cell>
          <cell r="G232">
            <v>0</v>
          </cell>
          <cell r="H232">
            <v>0</v>
          </cell>
          <cell r="J232">
            <v>0</v>
          </cell>
          <cell r="K232">
            <v>0</v>
          </cell>
          <cell r="L232">
            <v>0</v>
          </cell>
          <cell r="N232">
            <v>0</v>
          </cell>
          <cell r="O232">
            <v>0</v>
          </cell>
          <cell r="P232">
            <v>0</v>
          </cell>
          <cell r="R232">
            <v>0</v>
          </cell>
          <cell r="S232">
            <v>0</v>
          </cell>
          <cell r="T232">
            <v>0</v>
          </cell>
          <cell r="V232">
            <v>0</v>
          </cell>
          <cell r="W232">
            <v>0</v>
          </cell>
          <cell r="X232">
            <v>0</v>
          </cell>
        </row>
        <row r="233">
          <cell r="A233">
            <v>0</v>
          </cell>
          <cell r="B233">
            <v>0</v>
          </cell>
          <cell r="C233">
            <v>0</v>
          </cell>
          <cell r="D233">
            <v>0</v>
          </cell>
          <cell r="E233">
            <v>0</v>
          </cell>
          <cell r="F233">
            <v>0</v>
          </cell>
          <cell r="G233">
            <v>0</v>
          </cell>
          <cell r="H233">
            <v>0</v>
          </cell>
          <cell r="J233">
            <v>0</v>
          </cell>
          <cell r="K233">
            <v>0</v>
          </cell>
          <cell r="L233">
            <v>0</v>
          </cell>
          <cell r="N233">
            <v>0</v>
          </cell>
          <cell r="O233">
            <v>0</v>
          </cell>
          <cell r="P233">
            <v>0</v>
          </cell>
          <cell r="R233">
            <v>0</v>
          </cell>
          <cell r="S233">
            <v>0</v>
          </cell>
          <cell r="T233">
            <v>0</v>
          </cell>
          <cell r="V233">
            <v>0</v>
          </cell>
          <cell r="W233">
            <v>0</v>
          </cell>
          <cell r="X233">
            <v>0</v>
          </cell>
        </row>
        <row r="234">
          <cell r="A234">
            <v>0</v>
          </cell>
          <cell r="B234">
            <v>0</v>
          </cell>
          <cell r="C234">
            <v>0</v>
          </cell>
          <cell r="D234">
            <v>0</v>
          </cell>
          <cell r="E234">
            <v>0</v>
          </cell>
          <cell r="F234">
            <v>0</v>
          </cell>
          <cell r="G234">
            <v>0</v>
          </cell>
          <cell r="H234">
            <v>0</v>
          </cell>
          <cell r="J234">
            <v>0</v>
          </cell>
          <cell r="K234">
            <v>0</v>
          </cell>
          <cell r="L234">
            <v>0</v>
          </cell>
          <cell r="N234">
            <v>0</v>
          </cell>
          <cell r="O234">
            <v>0</v>
          </cell>
          <cell r="P234">
            <v>0</v>
          </cell>
          <cell r="R234">
            <v>0</v>
          </cell>
          <cell r="S234">
            <v>0</v>
          </cell>
          <cell r="T234">
            <v>0</v>
          </cell>
          <cell r="V234">
            <v>0</v>
          </cell>
          <cell r="W234">
            <v>0</v>
          </cell>
          <cell r="X234">
            <v>0</v>
          </cell>
        </row>
        <row r="235">
          <cell r="A235">
            <v>0</v>
          </cell>
          <cell r="B235">
            <v>0</v>
          </cell>
          <cell r="C235">
            <v>0</v>
          </cell>
          <cell r="D235">
            <v>0</v>
          </cell>
          <cell r="E235">
            <v>0</v>
          </cell>
          <cell r="F235">
            <v>0</v>
          </cell>
          <cell r="G235">
            <v>0</v>
          </cell>
          <cell r="H235">
            <v>0</v>
          </cell>
          <cell r="J235">
            <v>0</v>
          </cell>
          <cell r="K235">
            <v>0</v>
          </cell>
          <cell r="L235">
            <v>0</v>
          </cell>
          <cell r="N235">
            <v>0</v>
          </cell>
          <cell r="O235">
            <v>0</v>
          </cell>
          <cell r="P235">
            <v>0</v>
          </cell>
          <cell r="R235">
            <v>0</v>
          </cell>
          <cell r="S235">
            <v>0</v>
          </cell>
          <cell r="T235">
            <v>0</v>
          </cell>
          <cell r="V235">
            <v>0</v>
          </cell>
          <cell r="W235">
            <v>0</v>
          </cell>
          <cell r="X235">
            <v>0</v>
          </cell>
        </row>
        <row r="236">
          <cell r="A236">
            <v>0</v>
          </cell>
          <cell r="B236">
            <v>0</v>
          </cell>
          <cell r="C236">
            <v>0</v>
          </cell>
          <cell r="D236">
            <v>0</v>
          </cell>
          <cell r="E236">
            <v>0</v>
          </cell>
          <cell r="F236">
            <v>0</v>
          </cell>
          <cell r="G236">
            <v>0</v>
          </cell>
          <cell r="H236">
            <v>0</v>
          </cell>
          <cell r="J236">
            <v>0</v>
          </cell>
          <cell r="K236">
            <v>0</v>
          </cell>
          <cell r="L236">
            <v>0</v>
          </cell>
          <cell r="N236">
            <v>0</v>
          </cell>
          <cell r="O236">
            <v>0</v>
          </cell>
          <cell r="P236">
            <v>0</v>
          </cell>
          <cell r="R236">
            <v>0</v>
          </cell>
          <cell r="S236">
            <v>0</v>
          </cell>
          <cell r="T236">
            <v>0</v>
          </cell>
          <cell r="V236">
            <v>0</v>
          </cell>
          <cell r="W236">
            <v>0</v>
          </cell>
          <cell r="X236">
            <v>0</v>
          </cell>
        </row>
        <row r="237">
          <cell r="A237">
            <v>0</v>
          </cell>
          <cell r="B237">
            <v>0</v>
          </cell>
          <cell r="C237">
            <v>0</v>
          </cell>
          <cell r="D237">
            <v>0</v>
          </cell>
          <cell r="E237">
            <v>0</v>
          </cell>
          <cell r="F237">
            <v>0</v>
          </cell>
          <cell r="G237">
            <v>0</v>
          </cell>
          <cell r="H237">
            <v>0</v>
          </cell>
          <cell r="J237">
            <v>0</v>
          </cell>
          <cell r="K237">
            <v>0</v>
          </cell>
          <cell r="L237">
            <v>0</v>
          </cell>
          <cell r="N237">
            <v>0</v>
          </cell>
          <cell r="O237">
            <v>0</v>
          </cell>
          <cell r="P237">
            <v>0</v>
          </cell>
          <cell r="R237">
            <v>0</v>
          </cell>
          <cell r="S237">
            <v>0</v>
          </cell>
          <cell r="T237">
            <v>0</v>
          </cell>
          <cell r="V237">
            <v>0</v>
          </cell>
          <cell r="W237">
            <v>0</v>
          </cell>
          <cell r="X237">
            <v>0</v>
          </cell>
        </row>
        <row r="238">
          <cell r="A238">
            <v>0</v>
          </cell>
          <cell r="B238">
            <v>0</v>
          </cell>
          <cell r="C238">
            <v>0</v>
          </cell>
          <cell r="D238">
            <v>0</v>
          </cell>
          <cell r="E238">
            <v>0</v>
          </cell>
          <cell r="F238">
            <v>0</v>
          </cell>
          <cell r="G238">
            <v>0</v>
          </cell>
          <cell r="H238">
            <v>0</v>
          </cell>
          <cell r="J238">
            <v>0</v>
          </cell>
          <cell r="K238">
            <v>0</v>
          </cell>
          <cell r="L238">
            <v>0</v>
          </cell>
          <cell r="N238">
            <v>0</v>
          </cell>
          <cell r="O238">
            <v>0</v>
          </cell>
          <cell r="P238">
            <v>0</v>
          </cell>
          <cell r="R238">
            <v>0</v>
          </cell>
          <cell r="S238">
            <v>0</v>
          </cell>
          <cell r="T238">
            <v>0</v>
          </cell>
          <cell r="V238">
            <v>0</v>
          </cell>
          <cell r="W238">
            <v>0</v>
          </cell>
          <cell r="X238">
            <v>0</v>
          </cell>
        </row>
        <row r="239">
          <cell r="A239">
            <v>0</v>
          </cell>
          <cell r="B239">
            <v>0</v>
          </cell>
          <cell r="C239">
            <v>0</v>
          </cell>
          <cell r="D239">
            <v>0</v>
          </cell>
          <cell r="E239">
            <v>0</v>
          </cell>
          <cell r="F239">
            <v>0</v>
          </cell>
          <cell r="G239">
            <v>0</v>
          </cell>
          <cell r="H239">
            <v>0</v>
          </cell>
          <cell r="J239">
            <v>0</v>
          </cell>
          <cell r="K239">
            <v>0</v>
          </cell>
          <cell r="L239">
            <v>0</v>
          </cell>
          <cell r="N239">
            <v>0</v>
          </cell>
          <cell r="O239">
            <v>0</v>
          </cell>
          <cell r="P239">
            <v>0</v>
          </cell>
          <cell r="R239">
            <v>0</v>
          </cell>
          <cell r="S239">
            <v>0</v>
          </cell>
          <cell r="T239">
            <v>0</v>
          </cell>
          <cell r="V239">
            <v>0</v>
          </cell>
          <cell r="W239">
            <v>0</v>
          </cell>
          <cell r="X239">
            <v>0</v>
          </cell>
        </row>
        <row r="240">
          <cell r="A240">
            <v>0</v>
          </cell>
          <cell r="B240">
            <v>0</v>
          </cell>
          <cell r="C240">
            <v>0</v>
          </cell>
          <cell r="D240">
            <v>0</v>
          </cell>
          <cell r="E240">
            <v>0</v>
          </cell>
          <cell r="F240">
            <v>0</v>
          </cell>
          <cell r="G240">
            <v>0</v>
          </cell>
          <cell r="H240">
            <v>0</v>
          </cell>
          <cell r="J240">
            <v>0</v>
          </cell>
          <cell r="K240">
            <v>0</v>
          </cell>
          <cell r="L240">
            <v>0</v>
          </cell>
          <cell r="N240">
            <v>0</v>
          </cell>
          <cell r="O240">
            <v>0</v>
          </cell>
          <cell r="P240">
            <v>0</v>
          </cell>
          <cell r="R240">
            <v>0</v>
          </cell>
          <cell r="S240">
            <v>0</v>
          </cell>
          <cell r="T240">
            <v>0</v>
          </cell>
          <cell r="V240">
            <v>0</v>
          </cell>
          <cell r="W240">
            <v>0</v>
          </cell>
          <cell r="X240">
            <v>0</v>
          </cell>
        </row>
        <row r="241">
          <cell r="A241">
            <v>0</v>
          </cell>
          <cell r="B241">
            <v>0</v>
          </cell>
          <cell r="C241">
            <v>0</v>
          </cell>
          <cell r="D241">
            <v>0</v>
          </cell>
          <cell r="E241">
            <v>0</v>
          </cell>
          <cell r="F241">
            <v>0</v>
          </cell>
          <cell r="G241">
            <v>0</v>
          </cell>
          <cell r="H241">
            <v>0</v>
          </cell>
          <cell r="J241">
            <v>0</v>
          </cell>
          <cell r="K241">
            <v>0</v>
          </cell>
          <cell r="L241">
            <v>0</v>
          </cell>
          <cell r="N241">
            <v>0</v>
          </cell>
          <cell r="O241">
            <v>0</v>
          </cell>
          <cell r="P241">
            <v>0</v>
          </cell>
          <cell r="R241">
            <v>0</v>
          </cell>
          <cell r="S241">
            <v>0</v>
          </cell>
          <cell r="T241">
            <v>0</v>
          </cell>
          <cell r="V241">
            <v>0</v>
          </cell>
          <cell r="W241">
            <v>0</v>
          </cell>
          <cell r="X241">
            <v>0</v>
          </cell>
        </row>
        <row r="242">
          <cell r="A242">
            <v>0</v>
          </cell>
          <cell r="B242">
            <v>0</v>
          </cell>
          <cell r="C242">
            <v>0</v>
          </cell>
          <cell r="D242">
            <v>0</v>
          </cell>
          <cell r="E242">
            <v>0</v>
          </cell>
          <cell r="F242">
            <v>0</v>
          </cell>
          <cell r="G242">
            <v>0</v>
          </cell>
          <cell r="H242">
            <v>0</v>
          </cell>
          <cell r="J242">
            <v>0</v>
          </cell>
          <cell r="K242">
            <v>0</v>
          </cell>
          <cell r="L242">
            <v>0</v>
          </cell>
          <cell r="N242">
            <v>0</v>
          </cell>
          <cell r="O242">
            <v>0</v>
          </cell>
          <cell r="P242">
            <v>0</v>
          </cell>
          <cell r="R242">
            <v>0</v>
          </cell>
          <cell r="S242">
            <v>0</v>
          </cell>
          <cell r="T242">
            <v>0</v>
          </cell>
          <cell r="V242">
            <v>0</v>
          </cell>
          <cell r="W242">
            <v>0</v>
          </cell>
          <cell r="X242">
            <v>0</v>
          </cell>
        </row>
        <row r="243">
          <cell r="A243">
            <v>0</v>
          </cell>
          <cell r="B243">
            <v>0</v>
          </cell>
          <cell r="C243">
            <v>0</v>
          </cell>
          <cell r="D243">
            <v>0</v>
          </cell>
          <cell r="E243">
            <v>0</v>
          </cell>
          <cell r="F243">
            <v>0</v>
          </cell>
          <cell r="G243">
            <v>0</v>
          </cell>
          <cell r="H243">
            <v>0</v>
          </cell>
          <cell r="J243">
            <v>0</v>
          </cell>
          <cell r="K243">
            <v>0</v>
          </cell>
          <cell r="L243">
            <v>0</v>
          </cell>
          <cell r="N243">
            <v>0</v>
          </cell>
          <cell r="O243">
            <v>0</v>
          </cell>
          <cell r="P243">
            <v>0</v>
          </cell>
          <cell r="R243">
            <v>0</v>
          </cell>
          <cell r="S243">
            <v>0</v>
          </cell>
          <cell r="T243">
            <v>0</v>
          </cell>
          <cell r="V243">
            <v>0</v>
          </cell>
          <cell r="W243">
            <v>0</v>
          </cell>
          <cell r="X243">
            <v>0</v>
          </cell>
        </row>
        <row r="244">
          <cell r="A244">
            <v>0</v>
          </cell>
          <cell r="B244">
            <v>0</v>
          </cell>
          <cell r="C244">
            <v>0</v>
          </cell>
          <cell r="D244">
            <v>0</v>
          </cell>
          <cell r="E244">
            <v>0</v>
          </cell>
          <cell r="F244">
            <v>0</v>
          </cell>
          <cell r="G244">
            <v>0</v>
          </cell>
          <cell r="H244">
            <v>0</v>
          </cell>
          <cell r="J244">
            <v>0</v>
          </cell>
          <cell r="K244">
            <v>0</v>
          </cell>
          <cell r="L244">
            <v>0</v>
          </cell>
          <cell r="N244">
            <v>0</v>
          </cell>
          <cell r="O244">
            <v>0</v>
          </cell>
          <cell r="P244">
            <v>0</v>
          </cell>
          <cell r="R244">
            <v>0</v>
          </cell>
          <cell r="S244">
            <v>0</v>
          </cell>
          <cell r="T244">
            <v>0</v>
          </cell>
          <cell r="V244">
            <v>0</v>
          </cell>
          <cell r="W244">
            <v>0</v>
          </cell>
          <cell r="X244">
            <v>0</v>
          </cell>
        </row>
        <row r="245">
          <cell r="A245">
            <v>0</v>
          </cell>
          <cell r="B245">
            <v>0</v>
          </cell>
          <cell r="C245">
            <v>0</v>
          </cell>
          <cell r="D245">
            <v>0</v>
          </cell>
          <cell r="E245">
            <v>0</v>
          </cell>
          <cell r="F245">
            <v>0</v>
          </cell>
          <cell r="G245">
            <v>0</v>
          </cell>
          <cell r="H245">
            <v>0</v>
          </cell>
          <cell r="J245">
            <v>0</v>
          </cell>
          <cell r="K245">
            <v>0</v>
          </cell>
          <cell r="L245">
            <v>0</v>
          </cell>
          <cell r="N245">
            <v>0</v>
          </cell>
          <cell r="O245">
            <v>0</v>
          </cell>
          <cell r="P245">
            <v>0</v>
          </cell>
          <cell r="R245">
            <v>0</v>
          </cell>
          <cell r="S245">
            <v>0</v>
          </cell>
          <cell r="T245">
            <v>0</v>
          </cell>
          <cell r="V245">
            <v>0</v>
          </cell>
          <cell r="W245">
            <v>0</v>
          </cell>
          <cell r="X245">
            <v>0</v>
          </cell>
        </row>
        <row r="246">
          <cell r="A246">
            <v>0</v>
          </cell>
          <cell r="B246">
            <v>0</v>
          </cell>
          <cell r="C246">
            <v>0</v>
          </cell>
          <cell r="D246">
            <v>0</v>
          </cell>
          <cell r="E246">
            <v>0</v>
          </cell>
          <cell r="F246">
            <v>0</v>
          </cell>
          <cell r="G246">
            <v>0</v>
          </cell>
          <cell r="H246">
            <v>0</v>
          </cell>
          <cell r="J246">
            <v>0</v>
          </cell>
          <cell r="K246">
            <v>0</v>
          </cell>
          <cell r="L246">
            <v>0</v>
          </cell>
          <cell r="N246">
            <v>0</v>
          </cell>
          <cell r="O246">
            <v>0</v>
          </cell>
          <cell r="P246">
            <v>0</v>
          </cell>
          <cell r="R246">
            <v>0</v>
          </cell>
          <cell r="S246">
            <v>0</v>
          </cell>
          <cell r="T246">
            <v>0</v>
          </cell>
          <cell r="V246">
            <v>0</v>
          </cell>
          <cell r="W246">
            <v>0</v>
          </cell>
          <cell r="X246">
            <v>0</v>
          </cell>
        </row>
        <row r="247">
          <cell r="A247">
            <v>0</v>
          </cell>
          <cell r="B247">
            <v>0</v>
          </cell>
          <cell r="C247">
            <v>0</v>
          </cell>
          <cell r="D247">
            <v>0</v>
          </cell>
          <cell r="E247">
            <v>0</v>
          </cell>
          <cell r="F247">
            <v>0</v>
          </cell>
          <cell r="G247">
            <v>0</v>
          </cell>
          <cell r="H247">
            <v>0</v>
          </cell>
          <cell r="J247">
            <v>0</v>
          </cell>
          <cell r="K247">
            <v>0</v>
          </cell>
          <cell r="L247">
            <v>0</v>
          </cell>
          <cell r="N247">
            <v>0</v>
          </cell>
          <cell r="O247">
            <v>0</v>
          </cell>
          <cell r="P247">
            <v>0</v>
          </cell>
          <cell r="R247">
            <v>0</v>
          </cell>
          <cell r="S247">
            <v>0</v>
          </cell>
          <cell r="T247">
            <v>0</v>
          </cell>
          <cell r="V247">
            <v>0</v>
          </cell>
          <cell r="W247">
            <v>0</v>
          </cell>
          <cell r="X247">
            <v>0</v>
          </cell>
        </row>
        <row r="248">
          <cell r="A248">
            <v>0</v>
          </cell>
          <cell r="B248">
            <v>0</v>
          </cell>
          <cell r="C248">
            <v>0</v>
          </cell>
          <cell r="D248">
            <v>0</v>
          </cell>
          <cell r="E248">
            <v>0</v>
          </cell>
          <cell r="F248">
            <v>0</v>
          </cell>
          <cell r="G248">
            <v>0</v>
          </cell>
          <cell r="H248">
            <v>0</v>
          </cell>
          <cell r="J248">
            <v>0</v>
          </cell>
          <cell r="K248">
            <v>0</v>
          </cell>
          <cell r="L248">
            <v>0</v>
          </cell>
          <cell r="N248">
            <v>0</v>
          </cell>
          <cell r="O248">
            <v>0</v>
          </cell>
          <cell r="P248">
            <v>0</v>
          </cell>
          <cell r="R248">
            <v>0</v>
          </cell>
          <cell r="S248">
            <v>0</v>
          </cell>
          <cell r="T248">
            <v>0</v>
          </cell>
          <cell r="V248">
            <v>0</v>
          </cell>
          <cell r="W248">
            <v>0</v>
          </cell>
          <cell r="X248">
            <v>0</v>
          </cell>
        </row>
        <row r="249">
          <cell r="A249">
            <v>0</v>
          </cell>
          <cell r="B249">
            <v>0</v>
          </cell>
          <cell r="C249">
            <v>0</v>
          </cell>
          <cell r="D249">
            <v>0</v>
          </cell>
          <cell r="E249">
            <v>0</v>
          </cell>
          <cell r="F249">
            <v>0</v>
          </cell>
          <cell r="G249">
            <v>0</v>
          </cell>
          <cell r="H249">
            <v>0</v>
          </cell>
          <cell r="J249">
            <v>0</v>
          </cell>
          <cell r="K249">
            <v>0</v>
          </cell>
          <cell r="L249">
            <v>0</v>
          </cell>
          <cell r="N249">
            <v>0</v>
          </cell>
          <cell r="O249">
            <v>0</v>
          </cell>
          <cell r="P249">
            <v>0</v>
          </cell>
          <cell r="R249">
            <v>0</v>
          </cell>
          <cell r="S249">
            <v>0</v>
          </cell>
          <cell r="T249">
            <v>0</v>
          </cell>
          <cell r="V249">
            <v>0</v>
          </cell>
          <cell r="W249">
            <v>0</v>
          </cell>
          <cell r="X249">
            <v>0</v>
          </cell>
        </row>
        <row r="250">
          <cell r="A250">
            <v>0</v>
          </cell>
          <cell r="B250">
            <v>0</v>
          </cell>
          <cell r="C250">
            <v>0</v>
          </cell>
          <cell r="D250">
            <v>0</v>
          </cell>
          <cell r="E250">
            <v>0</v>
          </cell>
          <cell r="F250">
            <v>0</v>
          </cell>
          <cell r="G250">
            <v>0</v>
          </cell>
          <cell r="H250">
            <v>0</v>
          </cell>
          <cell r="J250">
            <v>0</v>
          </cell>
          <cell r="K250">
            <v>0</v>
          </cell>
          <cell r="L250">
            <v>0</v>
          </cell>
          <cell r="N250">
            <v>0</v>
          </cell>
          <cell r="O250">
            <v>0</v>
          </cell>
          <cell r="P250">
            <v>0</v>
          </cell>
          <cell r="R250">
            <v>0</v>
          </cell>
          <cell r="S250">
            <v>0</v>
          </cell>
          <cell r="T250">
            <v>0</v>
          </cell>
          <cell r="V250">
            <v>0</v>
          </cell>
          <cell r="W250">
            <v>0</v>
          </cell>
          <cell r="X250">
            <v>0</v>
          </cell>
        </row>
        <row r="251">
          <cell r="A251">
            <v>0</v>
          </cell>
          <cell r="B251">
            <v>0</v>
          </cell>
          <cell r="C251">
            <v>0</v>
          </cell>
          <cell r="D251">
            <v>0</v>
          </cell>
          <cell r="E251">
            <v>0</v>
          </cell>
          <cell r="F251">
            <v>0</v>
          </cell>
          <cell r="G251">
            <v>0</v>
          </cell>
          <cell r="H251">
            <v>0</v>
          </cell>
          <cell r="J251">
            <v>0</v>
          </cell>
          <cell r="K251">
            <v>0</v>
          </cell>
          <cell r="L251">
            <v>0</v>
          </cell>
          <cell r="N251">
            <v>0</v>
          </cell>
          <cell r="O251">
            <v>0</v>
          </cell>
          <cell r="P251">
            <v>0</v>
          </cell>
          <cell r="R251">
            <v>0</v>
          </cell>
          <cell r="S251">
            <v>0</v>
          </cell>
          <cell r="T251">
            <v>0</v>
          </cell>
          <cell r="V251">
            <v>0</v>
          </cell>
          <cell r="W251">
            <v>0</v>
          </cell>
          <cell r="X251">
            <v>0</v>
          </cell>
        </row>
        <row r="252">
          <cell r="A252">
            <v>0</v>
          </cell>
          <cell r="B252">
            <v>0</v>
          </cell>
          <cell r="C252">
            <v>0</v>
          </cell>
          <cell r="D252">
            <v>0</v>
          </cell>
          <cell r="E252">
            <v>0</v>
          </cell>
          <cell r="F252">
            <v>0</v>
          </cell>
          <cell r="G252">
            <v>0</v>
          </cell>
          <cell r="H252">
            <v>0</v>
          </cell>
          <cell r="J252">
            <v>0</v>
          </cell>
          <cell r="K252">
            <v>0</v>
          </cell>
          <cell r="L252">
            <v>0</v>
          </cell>
          <cell r="N252">
            <v>0</v>
          </cell>
          <cell r="O252">
            <v>0</v>
          </cell>
          <cell r="P252">
            <v>0</v>
          </cell>
          <cell r="R252">
            <v>0</v>
          </cell>
          <cell r="S252">
            <v>0</v>
          </cell>
          <cell r="T252">
            <v>0</v>
          </cell>
          <cell r="V252">
            <v>0</v>
          </cell>
          <cell r="W252">
            <v>0</v>
          </cell>
          <cell r="X252">
            <v>0</v>
          </cell>
        </row>
        <row r="253">
          <cell r="A253">
            <v>0</v>
          </cell>
          <cell r="B253">
            <v>0</v>
          </cell>
          <cell r="C253">
            <v>0</v>
          </cell>
          <cell r="D253">
            <v>0</v>
          </cell>
          <cell r="E253">
            <v>0</v>
          </cell>
          <cell r="F253">
            <v>0</v>
          </cell>
          <cell r="G253">
            <v>0</v>
          </cell>
          <cell r="H253">
            <v>0</v>
          </cell>
          <cell r="J253">
            <v>0</v>
          </cell>
          <cell r="K253">
            <v>0</v>
          </cell>
          <cell r="L253">
            <v>0</v>
          </cell>
          <cell r="N253">
            <v>0</v>
          </cell>
          <cell r="O253">
            <v>0</v>
          </cell>
          <cell r="P253">
            <v>0</v>
          </cell>
          <cell r="R253">
            <v>0</v>
          </cell>
          <cell r="S253">
            <v>0</v>
          </cell>
          <cell r="T253">
            <v>0</v>
          </cell>
          <cell r="V253">
            <v>0</v>
          </cell>
          <cell r="W253">
            <v>0</v>
          </cell>
          <cell r="X253">
            <v>0</v>
          </cell>
        </row>
        <row r="254">
          <cell r="A254">
            <v>0</v>
          </cell>
          <cell r="B254">
            <v>0</v>
          </cell>
          <cell r="C254">
            <v>0</v>
          </cell>
          <cell r="D254">
            <v>0</v>
          </cell>
          <cell r="E254">
            <v>0</v>
          </cell>
          <cell r="F254">
            <v>0</v>
          </cell>
          <cell r="G254">
            <v>0</v>
          </cell>
          <cell r="H254">
            <v>0</v>
          </cell>
          <cell r="J254">
            <v>0</v>
          </cell>
          <cell r="K254">
            <v>0</v>
          </cell>
          <cell r="L254">
            <v>0</v>
          </cell>
          <cell r="N254">
            <v>0</v>
          </cell>
          <cell r="O254">
            <v>0</v>
          </cell>
          <cell r="P254">
            <v>0</v>
          </cell>
          <cell r="R254">
            <v>0</v>
          </cell>
          <cell r="S254">
            <v>0</v>
          </cell>
          <cell r="T254">
            <v>0</v>
          </cell>
          <cell r="V254">
            <v>0</v>
          </cell>
          <cell r="W254">
            <v>0</v>
          </cell>
          <cell r="X254">
            <v>0</v>
          </cell>
        </row>
        <row r="255">
          <cell r="A255">
            <v>0</v>
          </cell>
          <cell r="B255">
            <v>0</v>
          </cell>
          <cell r="C255">
            <v>0</v>
          </cell>
          <cell r="D255">
            <v>0</v>
          </cell>
          <cell r="E255">
            <v>0</v>
          </cell>
          <cell r="F255">
            <v>0</v>
          </cell>
          <cell r="G255">
            <v>0</v>
          </cell>
          <cell r="H255">
            <v>0</v>
          </cell>
          <cell r="J255">
            <v>0</v>
          </cell>
          <cell r="K255">
            <v>0</v>
          </cell>
          <cell r="L255">
            <v>0</v>
          </cell>
          <cell r="N255">
            <v>0</v>
          </cell>
          <cell r="O255">
            <v>0</v>
          </cell>
          <cell r="P255">
            <v>0</v>
          </cell>
          <cell r="R255">
            <v>0</v>
          </cell>
          <cell r="S255">
            <v>0</v>
          </cell>
          <cell r="T255">
            <v>0</v>
          </cell>
          <cell r="V255">
            <v>0</v>
          </cell>
          <cell r="W255">
            <v>0</v>
          </cell>
          <cell r="X255">
            <v>0</v>
          </cell>
        </row>
        <row r="256">
          <cell r="A256">
            <v>0</v>
          </cell>
          <cell r="B256">
            <v>0</v>
          </cell>
          <cell r="C256">
            <v>0</v>
          </cell>
          <cell r="D256">
            <v>0</v>
          </cell>
          <cell r="E256">
            <v>0</v>
          </cell>
          <cell r="F256">
            <v>0</v>
          </cell>
          <cell r="G256">
            <v>0</v>
          </cell>
          <cell r="H256">
            <v>0</v>
          </cell>
          <cell r="J256">
            <v>0</v>
          </cell>
          <cell r="K256">
            <v>0</v>
          </cell>
          <cell r="L256">
            <v>0</v>
          </cell>
          <cell r="N256">
            <v>0</v>
          </cell>
          <cell r="O256">
            <v>0</v>
          </cell>
          <cell r="P256">
            <v>0</v>
          </cell>
          <cell r="R256">
            <v>0</v>
          </cell>
          <cell r="S256">
            <v>0</v>
          </cell>
          <cell r="T256">
            <v>0</v>
          </cell>
          <cell r="V256">
            <v>0</v>
          </cell>
          <cell r="W256">
            <v>0</v>
          </cell>
          <cell r="X256">
            <v>0</v>
          </cell>
        </row>
        <row r="257">
          <cell r="A257">
            <v>0</v>
          </cell>
          <cell r="B257">
            <v>0</v>
          </cell>
          <cell r="C257">
            <v>0</v>
          </cell>
          <cell r="D257">
            <v>0</v>
          </cell>
          <cell r="E257">
            <v>0</v>
          </cell>
          <cell r="F257">
            <v>0</v>
          </cell>
          <cell r="G257">
            <v>0</v>
          </cell>
          <cell r="H257">
            <v>0</v>
          </cell>
          <cell r="J257">
            <v>0</v>
          </cell>
          <cell r="K257">
            <v>0</v>
          </cell>
          <cell r="L257">
            <v>0</v>
          </cell>
          <cell r="N257">
            <v>0</v>
          </cell>
          <cell r="O257">
            <v>0</v>
          </cell>
          <cell r="P257">
            <v>0</v>
          </cell>
          <cell r="R257">
            <v>0</v>
          </cell>
          <cell r="S257">
            <v>0</v>
          </cell>
          <cell r="T257">
            <v>0</v>
          </cell>
          <cell r="V257">
            <v>0</v>
          </cell>
          <cell r="W257">
            <v>0</v>
          </cell>
          <cell r="X257">
            <v>0</v>
          </cell>
        </row>
        <row r="258">
          <cell r="A258">
            <v>0</v>
          </cell>
          <cell r="B258">
            <v>0</v>
          </cell>
          <cell r="C258">
            <v>0</v>
          </cell>
          <cell r="D258">
            <v>0</v>
          </cell>
          <cell r="E258">
            <v>0</v>
          </cell>
          <cell r="F258">
            <v>0</v>
          </cell>
          <cell r="G258">
            <v>0</v>
          </cell>
          <cell r="H258">
            <v>0</v>
          </cell>
          <cell r="J258">
            <v>0</v>
          </cell>
          <cell r="K258">
            <v>0</v>
          </cell>
          <cell r="L258">
            <v>0</v>
          </cell>
          <cell r="N258">
            <v>0</v>
          </cell>
          <cell r="O258">
            <v>0</v>
          </cell>
          <cell r="P258">
            <v>0</v>
          </cell>
          <cell r="R258">
            <v>0</v>
          </cell>
          <cell r="S258">
            <v>0</v>
          </cell>
          <cell r="T258">
            <v>0</v>
          </cell>
          <cell r="V258">
            <v>0</v>
          </cell>
          <cell r="W258">
            <v>0</v>
          </cell>
          <cell r="X258">
            <v>0</v>
          </cell>
        </row>
        <row r="259">
          <cell r="A259">
            <v>0</v>
          </cell>
          <cell r="B259">
            <v>0</v>
          </cell>
          <cell r="C259">
            <v>0</v>
          </cell>
          <cell r="D259">
            <v>0</v>
          </cell>
          <cell r="E259">
            <v>0</v>
          </cell>
          <cell r="F259">
            <v>0</v>
          </cell>
          <cell r="G259">
            <v>0</v>
          </cell>
          <cell r="H259">
            <v>0</v>
          </cell>
          <cell r="J259">
            <v>0</v>
          </cell>
          <cell r="K259">
            <v>0</v>
          </cell>
          <cell r="L259">
            <v>0</v>
          </cell>
          <cell r="N259">
            <v>0</v>
          </cell>
          <cell r="O259">
            <v>0</v>
          </cell>
          <cell r="P259">
            <v>0</v>
          </cell>
          <cell r="R259">
            <v>0</v>
          </cell>
          <cell r="S259">
            <v>0</v>
          </cell>
          <cell r="T259">
            <v>0</v>
          </cell>
          <cell r="V259">
            <v>0</v>
          </cell>
          <cell r="W259">
            <v>0</v>
          </cell>
          <cell r="X259">
            <v>0</v>
          </cell>
        </row>
        <row r="260">
          <cell r="A260">
            <v>0</v>
          </cell>
          <cell r="B260">
            <v>0</v>
          </cell>
          <cell r="C260">
            <v>0</v>
          </cell>
          <cell r="D260">
            <v>0</v>
          </cell>
          <cell r="E260">
            <v>0</v>
          </cell>
          <cell r="F260">
            <v>0</v>
          </cell>
          <cell r="G260">
            <v>0</v>
          </cell>
          <cell r="H260">
            <v>0</v>
          </cell>
          <cell r="J260">
            <v>0</v>
          </cell>
          <cell r="K260">
            <v>0</v>
          </cell>
          <cell r="L260">
            <v>0</v>
          </cell>
          <cell r="N260">
            <v>0</v>
          </cell>
          <cell r="O260">
            <v>0</v>
          </cell>
          <cell r="P260">
            <v>0</v>
          </cell>
          <cell r="R260">
            <v>0</v>
          </cell>
          <cell r="S260">
            <v>0</v>
          </cell>
          <cell r="T260">
            <v>0</v>
          </cell>
          <cell r="V260">
            <v>0</v>
          </cell>
          <cell r="W260">
            <v>0</v>
          </cell>
          <cell r="X260">
            <v>0</v>
          </cell>
        </row>
        <row r="261">
          <cell r="A261">
            <v>0</v>
          </cell>
          <cell r="B261">
            <v>0</v>
          </cell>
          <cell r="C261">
            <v>0</v>
          </cell>
          <cell r="D261">
            <v>0</v>
          </cell>
          <cell r="E261">
            <v>0</v>
          </cell>
          <cell r="F261">
            <v>0</v>
          </cell>
          <cell r="G261">
            <v>0</v>
          </cell>
          <cell r="H261">
            <v>0</v>
          </cell>
          <cell r="J261">
            <v>0</v>
          </cell>
          <cell r="K261">
            <v>0</v>
          </cell>
          <cell r="L261">
            <v>0</v>
          </cell>
          <cell r="N261">
            <v>0</v>
          </cell>
          <cell r="O261">
            <v>0</v>
          </cell>
          <cell r="P261">
            <v>0</v>
          </cell>
          <cell r="R261">
            <v>0</v>
          </cell>
          <cell r="S261">
            <v>0</v>
          </cell>
          <cell r="T261">
            <v>0</v>
          </cell>
          <cell r="V261">
            <v>0</v>
          </cell>
          <cell r="W261">
            <v>0</v>
          </cell>
          <cell r="X261">
            <v>0</v>
          </cell>
        </row>
        <row r="262">
          <cell r="A262">
            <v>0</v>
          </cell>
          <cell r="B262">
            <v>0</v>
          </cell>
          <cell r="C262">
            <v>0</v>
          </cell>
          <cell r="D262">
            <v>0</v>
          </cell>
          <cell r="E262">
            <v>0</v>
          </cell>
          <cell r="F262">
            <v>0</v>
          </cell>
          <cell r="G262">
            <v>0</v>
          </cell>
          <cell r="H262">
            <v>0</v>
          </cell>
          <cell r="J262">
            <v>0</v>
          </cell>
          <cell r="K262">
            <v>0</v>
          </cell>
          <cell r="L262">
            <v>0</v>
          </cell>
          <cell r="N262">
            <v>0</v>
          </cell>
          <cell r="O262">
            <v>0</v>
          </cell>
          <cell r="P262">
            <v>0</v>
          </cell>
          <cell r="R262">
            <v>0</v>
          </cell>
          <cell r="S262">
            <v>0</v>
          </cell>
          <cell r="T262">
            <v>0</v>
          </cell>
          <cell r="V262">
            <v>0</v>
          </cell>
          <cell r="W262">
            <v>0</v>
          </cell>
          <cell r="X262">
            <v>0</v>
          </cell>
        </row>
        <row r="263">
          <cell r="A263">
            <v>0</v>
          </cell>
          <cell r="B263">
            <v>0</v>
          </cell>
          <cell r="C263">
            <v>0</v>
          </cell>
          <cell r="D263">
            <v>0</v>
          </cell>
          <cell r="E263">
            <v>0</v>
          </cell>
          <cell r="F263">
            <v>0</v>
          </cell>
          <cell r="G263">
            <v>0</v>
          </cell>
          <cell r="H263">
            <v>0</v>
          </cell>
          <cell r="J263">
            <v>0</v>
          </cell>
          <cell r="K263">
            <v>0</v>
          </cell>
          <cell r="L263">
            <v>0</v>
          </cell>
          <cell r="N263">
            <v>0</v>
          </cell>
          <cell r="O263">
            <v>0</v>
          </cell>
          <cell r="P263">
            <v>0</v>
          </cell>
          <cell r="R263">
            <v>0</v>
          </cell>
          <cell r="S263">
            <v>0</v>
          </cell>
          <cell r="T263">
            <v>0</v>
          </cell>
          <cell r="V263">
            <v>0</v>
          </cell>
          <cell r="W263">
            <v>0</v>
          </cell>
          <cell r="X263">
            <v>0</v>
          </cell>
        </row>
        <row r="264">
          <cell r="A264">
            <v>0</v>
          </cell>
          <cell r="B264">
            <v>0</v>
          </cell>
          <cell r="C264">
            <v>0</v>
          </cell>
          <cell r="D264">
            <v>0</v>
          </cell>
          <cell r="E264">
            <v>0</v>
          </cell>
          <cell r="F264">
            <v>0</v>
          </cell>
          <cell r="G264">
            <v>0</v>
          </cell>
          <cell r="H264">
            <v>0</v>
          </cell>
          <cell r="J264">
            <v>0</v>
          </cell>
          <cell r="K264">
            <v>0</v>
          </cell>
          <cell r="L264">
            <v>0</v>
          </cell>
          <cell r="N264">
            <v>0</v>
          </cell>
          <cell r="O264">
            <v>0</v>
          </cell>
          <cell r="P264">
            <v>0</v>
          </cell>
          <cell r="R264">
            <v>0</v>
          </cell>
          <cell r="S264">
            <v>0</v>
          </cell>
          <cell r="T264">
            <v>0</v>
          </cell>
          <cell r="V264">
            <v>0</v>
          </cell>
          <cell r="W264">
            <v>0</v>
          </cell>
          <cell r="X264">
            <v>0</v>
          </cell>
        </row>
        <row r="265">
          <cell r="A265">
            <v>0</v>
          </cell>
          <cell r="B265">
            <v>0</v>
          </cell>
          <cell r="C265">
            <v>0</v>
          </cell>
          <cell r="D265">
            <v>0</v>
          </cell>
          <cell r="E265">
            <v>0</v>
          </cell>
          <cell r="F265">
            <v>0</v>
          </cell>
          <cell r="G265">
            <v>0</v>
          </cell>
          <cell r="H265">
            <v>0</v>
          </cell>
          <cell r="J265">
            <v>0</v>
          </cell>
          <cell r="K265">
            <v>0</v>
          </cell>
          <cell r="L265">
            <v>0</v>
          </cell>
          <cell r="N265">
            <v>0</v>
          </cell>
          <cell r="O265">
            <v>0</v>
          </cell>
          <cell r="P265">
            <v>0</v>
          </cell>
          <cell r="R265">
            <v>0</v>
          </cell>
          <cell r="S265">
            <v>0</v>
          </cell>
          <cell r="T265">
            <v>0</v>
          </cell>
          <cell r="V265">
            <v>0</v>
          </cell>
          <cell r="W265">
            <v>0</v>
          </cell>
          <cell r="X265">
            <v>0</v>
          </cell>
        </row>
        <row r="266">
          <cell r="A266">
            <v>0</v>
          </cell>
          <cell r="B266">
            <v>0</v>
          </cell>
          <cell r="C266">
            <v>0</v>
          </cell>
          <cell r="D266">
            <v>0</v>
          </cell>
          <cell r="E266">
            <v>0</v>
          </cell>
          <cell r="F266">
            <v>0</v>
          </cell>
          <cell r="G266">
            <v>0</v>
          </cell>
          <cell r="H266">
            <v>0</v>
          </cell>
          <cell r="J266">
            <v>0</v>
          </cell>
          <cell r="K266">
            <v>0</v>
          </cell>
          <cell r="L266">
            <v>0</v>
          </cell>
          <cell r="N266">
            <v>0</v>
          </cell>
          <cell r="O266">
            <v>0</v>
          </cell>
          <cell r="P266">
            <v>0</v>
          </cell>
          <cell r="R266">
            <v>0</v>
          </cell>
          <cell r="S266">
            <v>0</v>
          </cell>
          <cell r="T266">
            <v>0</v>
          </cell>
          <cell r="V266">
            <v>0</v>
          </cell>
          <cell r="W266">
            <v>0</v>
          </cell>
          <cell r="X266">
            <v>0</v>
          </cell>
        </row>
        <row r="267">
          <cell r="A267">
            <v>0</v>
          </cell>
          <cell r="B267">
            <v>0</v>
          </cell>
          <cell r="C267">
            <v>0</v>
          </cell>
          <cell r="D267">
            <v>0</v>
          </cell>
          <cell r="E267">
            <v>0</v>
          </cell>
          <cell r="F267">
            <v>0</v>
          </cell>
          <cell r="G267">
            <v>0</v>
          </cell>
          <cell r="H267">
            <v>0</v>
          </cell>
          <cell r="J267">
            <v>0</v>
          </cell>
          <cell r="K267">
            <v>0</v>
          </cell>
          <cell r="L267">
            <v>0</v>
          </cell>
          <cell r="N267">
            <v>0</v>
          </cell>
          <cell r="O267">
            <v>0</v>
          </cell>
          <cell r="P267">
            <v>0</v>
          </cell>
          <cell r="R267">
            <v>0</v>
          </cell>
          <cell r="S267">
            <v>0</v>
          </cell>
          <cell r="T267">
            <v>0</v>
          </cell>
          <cell r="V267">
            <v>0</v>
          </cell>
          <cell r="W267">
            <v>0</v>
          </cell>
          <cell r="X267">
            <v>0</v>
          </cell>
        </row>
        <row r="268">
          <cell r="A268">
            <v>0</v>
          </cell>
          <cell r="B268">
            <v>0</v>
          </cell>
          <cell r="C268">
            <v>0</v>
          </cell>
          <cell r="D268">
            <v>0</v>
          </cell>
          <cell r="E268">
            <v>0</v>
          </cell>
          <cell r="F268">
            <v>0</v>
          </cell>
          <cell r="G268">
            <v>0</v>
          </cell>
          <cell r="H268">
            <v>0</v>
          </cell>
          <cell r="J268">
            <v>0</v>
          </cell>
          <cell r="K268">
            <v>0</v>
          </cell>
          <cell r="L268">
            <v>0</v>
          </cell>
          <cell r="N268">
            <v>0</v>
          </cell>
          <cell r="O268">
            <v>0</v>
          </cell>
          <cell r="P268">
            <v>0</v>
          </cell>
          <cell r="R268">
            <v>0</v>
          </cell>
          <cell r="S268">
            <v>0</v>
          </cell>
          <cell r="T268">
            <v>0</v>
          </cell>
          <cell r="V268">
            <v>0</v>
          </cell>
          <cell r="W268">
            <v>0</v>
          </cell>
          <cell r="X268">
            <v>0</v>
          </cell>
        </row>
        <row r="269">
          <cell r="A269">
            <v>0</v>
          </cell>
          <cell r="B269">
            <v>0</v>
          </cell>
          <cell r="C269">
            <v>0</v>
          </cell>
          <cell r="D269">
            <v>0</v>
          </cell>
          <cell r="E269">
            <v>0</v>
          </cell>
          <cell r="F269">
            <v>0</v>
          </cell>
          <cell r="G269">
            <v>0</v>
          </cell>
          <cell r="H269">
            <v>0</v>
          </cell>
          <cell r="J269">
            <v>0</v>
          </cell>
          <cell r="K269">
            <v>0</v>
          </cell>
          <cell r="L269">
            <v>0</v>
          </cell>
          <cell r="N269">
            <v>0</v>
          </cell>
          <cell r="O269">
            <v>0</v>
          </cell>
          <cell r="P269">
            <v>0</v>
          </cell>
          <cell r="R269">
            <v>0</v>
          </cell>
          <cell r="S269">
            <v>0</v>
          </cell>
          <cell r="T269">
            <v>0</v>
          </cell>
          <cell r="V269">
            <v>0</v>
          </cell>
          <cell r="W269">
            <v>0</v>
          </cell>
          <cell r="X269">
            <v>0</v>
          </cell>
        </row>
        <row r="270">
          <cell r="A270">
            <v>0</v>
          </cell>
          <cell r="B270">
            <v>0</v>
          </cell>
          <cell r="C270">
            <v>0</v>
          </cell>
          <cell r="D270">
            <v>0</v>
          </cell>
          <cell r="E270">
            <v>0</v>
          </cell>
          <cell r="F270">
            <v>0</v>
          </cell>
          <cell r="G270">
            <v>0</v>
          </cell>
          <cell r="H270">
            <v>0</v>
          </cell>
          <cell r="J270">
            <v>0</v>
          </cell>
          <cell r="K270">
            <v>0</v>
          </cell>
          <cell r="L270">
            <v>0</v>
          </cell>
          <cell r="N270">
            <v>0</v>
          </cell>
          <cell r="O270">
            <v>0</v>
          </cell>
          <cell r="P270">
            <v>0</v>
          </cell>
          <cell r="R270">
            <v>0</v>
          </cell>
          <cell r="S270">
            <v>0</v>
          </cell>
          <cell r="T270">
            <v>0</v>
          </cell>
          <cell r="V270">
            <v>0</v>
          </cell>
          <cell r="W270">
            <v>0</v>
          </cell>
          <cell r="X270">
            <v>0</v>
          </cell>
        </row>
        <row r="271">
          <cell r="A271">
            <v>0</v>
          </cell>
          <cell r="B271">
            <v>0</v>
          </cell>
          <cell r="C271">
            <v>0</v>
          </cell>
          <cell r="D271">
            <v>0</v>
          </cell>
          <cell r="E271">
            <v>0</v>
          </cell>
          <cell r="F271">
            <v>0</v>
          </cell>
          <cell r="G271">
            <v>0</v>
          </cell>
          <cell r="H271">
            <v>0</v>
          </cell>
          <cell r="J271">
            <v>0</v>
          </cell>
          <cell r="K271">
            <v>0</v>
          </cell>
          <cell r="L271">
            <v>0</v>
          </cell>
          <cell r="N271">
            <v>0</v>
          </cell>
          <cell r="O271">
            <v>0</v>
          </cell>
          <cell r="P271">
            <v>0</v>
          </cell>
          <cell r="R271">
            <v>0</v>
          </cell>
          <cell r="S271">
            <v>0</v>
          </cell>
          <cell r="T271">
            <v>0</v>
          </cell>
          <cell r="V271">
            <v>0</v>
          </cell>
          <cell r="W271">
            <v>0</v>
          </cell>
          <cell r="X271">
            <v>0</v>
          </cell>
        </row>
        <row r="272">
          <cell r="A272">
            <v>0</v>
          </cell>
          <cell r="B272">
            <v>0</v>
          </cell>
          <cell r="C272">
            <v>0</v>
          </cell>
          <cell r="D272">
            <v>0</v>
          </cell>
          <cell r="E272">
            <v>0</v>
          </cell>
          <cell r="F272">
            <v>0</v>
          </cell>
          <cell r="G272">
            <v>0</v>
          </cell>
          <cell r="H272">
            <v>0</v>
          </cell>
          <cell r="J272">
            <v>0</v>
          </cell>
          <cell r="K272">
            <v>0</v>
          </cell>
          <cell r="L272">
            <v>0</v>
          </cell>
          <cell r="N272">
            <v>0</v>
          </cell>
          <cell r="O272">
            <v>0</v>
          </cell>
          <cell r="P272">
            <v>0</v>
          </cell>
          <cell r="R272">
            <v>0</v>
          </cell>
          <cell r="S272">
            <v>0</v>
          </cell>
          <cell r="T272">
            <v>0</v>
          </cell>
          <cell r="V272">
            <v>0</v>
          </cell>
          <cell r="W272">
            <v>0</v>
          </cell>
          <cell r="X272">
            <v>0</v>
          </cell>
        </row>
        <row r="273">
          <cell r="A273">
            <v>0</v>
          </cell>
          <cell r="B273">
            <v>0</v>
          </cell>
          <cell r="C273">
            <v>0</v>
          </cell>
          <cell r="D273">
            <v>0</v>
          </cell>
          <cell r="E273">
            <v>0</v>
          </cell>
          <cell r="F273">
            <v>0</v>
          </cell>
          <cell r="G273">
            <v>0</v>
          </cell>
          <cell r="H273">
            <v>0</v>
          </cell>
          <cell r="J273">
            <v>0</v>
          </cell>
          <cell r="K273">
            <v>0</v>
          </cell>
          <cell r="L273">
            <v>0</v>
          </cell>
          <cell r="N273">
            <v>0</v>
          </cell>
          <cell r="O273">
            <v>0</v>
          </cell>
          <cell r="P273">
            <v>0</v>
          </cell>
          <cell r="R273">
            <v>0</v>
          </cell>
          <cell r="S273">
            <v>0</v>
          </cell>
          <cell r="T273">
            <v>0</v>
          </cell>
          <cell r="V273">
            <v>0</v>
          </cell>
          <cell r="W273">
            <v>0</v>
          </cell>
          <cell r="X273">
            <v>0</v>
          </cell>
        </row>
        <row r="274">
          <cell r="A274">
            <v>0</v>
          </cell>
          <cell r="B274">
            <v>0</v>
          </cell>
          <cell r="C274">
            <v>0</v>
          </cell>
          <cell r="D274">
            <v>0</v>
          </cell>
          <cell r="E274">
            <v>0</v>
          </cell>
          <cell r="F274">
            <v>0</v>
          </cell>
          <cell r="G274">
            <v>0</v>
          </cell>
          <cell r="H274">
            <v>0</v>
          </cell>
          <cell r="J274">
            <v>0</v>
          </cell>
          <cell r="K274">
            <v>0</v>
          </cell>
          <cell r="L274">
            <v>0</v>
          </cell>
          <cell r="N274">
            <v>0</v>
          </cell>
          <cell r="O274">
            <v>0</v>
          </cell>
          <cell r="P274">
            <v>0</v>
          </cell>
          <cell r="R274">
            <v>0</v>
          </cell>
          <cell r="S274">
            <v>0</v>
          </cell>
          <cell r="T274">
            <v>0</v>
          </cell>
          <cell r="V274">
            <v>0</v>
          </cell>
          <cell r="W274">
            <v>0</v>
          </cell>
          <cell r="X274">
            <v>0</v>
          </cell>
        </row>
        <row r="275">
          <cell r="A275">
            <v>0</v>
          </cell>
          <cell r="B275">
            <v>0</v>
          </cell>
          <cell r="C275">
            <v>0</v>
          </cell>
          <cell r="D275">
            <v>0</v>
          </cell>
          <cell r="E275">
            <v>0</v>
          </cell>
          <cell r="F275">
            <v>0</v>
          </cell>
          <cell r="G275">
            <v>0</v>
          </cell>
          <cell r="H275">
            <v>0</v>
          </cell>
          <cell r="J275">
            <v>0</v>
          </cell>
          <cell r="K275">
            <v>0</v>
          </cell>
          <cell r="L275">
            <v>0</v>
          </cell>
          <cell r="N275">
            <v>0</v>
          </cell>
          <cell r="O275">
            <v>0</v>
          </cell>
          <cell r="P275">
            <v>0</v>
          </cell>
          <cell r="R275">
            <v>0</v>
          </cell>
          <cell r="S275">
            <v>0</v>
          </cell>
          <cell r="T275">
            <v>0</v>
          </cell>
          <cell r="V275">
            <v>0</v>
          </cell>
          <cell r="W275">
            <v>0</v>
          </cell>
          <cell r="X275">
            <v>0</v>
          </cell>
        </row>
        <row r="276">
          <cell r="A276">
            <v>0</v>
          </cell>
          <cell r="B276">
            <v>0</v>
          </cell>
          <cell r="C276">
            <v>0</v>
          </cell>
          <cell r="D276">
            <v>0</v>
          </cell>
          <cell r="E276">
            <v>0</v>
          </cell>
          <cell r="F276">
            <v>0</v>
          </cell>
          <cell r="G276">
            <v>0</v>
          </cell>
          <cell r="H276">
            <v>0</v>
          </cell>
          <cell r="J276">
            <v>0</v>
          </cell>
          <cell r="K276">
            <v>0</v>
          </cell>
          <cell r="L276">
            <v>0</v>
          </cell>
          <cell r="N276">
            <v>0</v>
          </cell>
          <cell r="O276">
            <v>0</v>
          </cell>
          <cell r="P276">
            <v>0</v>
          </cell>
          <cell r="R276">
            <v>0</v>
          </cell>
          <cell r="S276">
            <v>0</v>
          </cell>
          <cell r="T276">
            <v>0</v>
          </cell>
          <cell r="V276">
            <v>0</v>
          </cell>
          <cell r="W276">
            <v>0</v>
          </cell>
          <cell r="X276">
            <v>0</v>
          </cell>
        </row>
        <row r="277">
          <cell r="A277">
            <v>0</v>
          </cell>
          <cell r="B277">
            <v>0</v>
          </cell>
          <cell r="C277">
            <v>0</v>
          </cell>
          <cell r="D277">
            <v>0</v>
          </cell>
          <cell r="E277">
            <v>0</v>
          </cell>
          <cell r="F277">
            <v>0</v>
          </cell>
          <cell r="G277">
            <v>0</v>
          </cell>
          <cell r="H277">
            <v>0</v>
          </cell>
          <cell r="J277">
            <v>0</v>
          </cell>
          <cell r="K277">
            <v>0</v>
          </cell>
          <cell r="L277">
            <v>0</v>
          </cell>
          <cell r="N277">
            <v>0</v>
          </cell>
          <cell r="O277">
            <v>0</v>
          </cell>
          <cell r="P277">
            <v>0</v>
          </cell>
          <cell r="R277">
            <v>0</v>
          </cell>
          <cell r="S277">
            <v>0</v>
          </cell>
          <cell r="T277">
            <v>0</v>
          </cell>
          <cell r="V277">
            <v>0</v>
          </cell>
          <cell r="W277">
            <v>0</v>
          </cell>
          <cell r="X277">
            <v>0</v>
          </cell>
        </row>
        <row r="278">
          <cell r="A278">
            <v>0</v>
          </cell>
          <cell r="B278">
            <v>0</v>
          </cell>
          <cell r="C278">
            <v>0</v>
          </cell>
          <cell r="D278">
            <v>0</v>
          </cell>
          <cell r="E278">
            <v>0</v>
          </cell>
          <cell r="F278">
            <v>0</v>
          </cell>
          <cell r="G278">
            <v>0</v>
          </cell>
          <cell r="H278">
            <v>0</v>
          </cell>
          <cell r="J278">
            <v>0</v>
          </cell>
          <cell r="K278">
            <v>0</v>
          </cell>
          <cell r="L278">
            <v>0</v>
          </cell>
          <cell r="N278">
            <v>0</v>
          </cell>
          <cell r="O278">
            <v>0</v>
          </cell>
          <cell r="P278">
            <v>0</v>
          </cell>
          <cell r="R278">
            <v>0</v>
          </cell>
          <cell r="S278">
            <v>0</v>
          </cell>
          <cell r="T278">
            <v>0</v>
          </cell>
          <cell r="V278">
            <v>0</v>
          </cell>
          <cell r="W278">
            <v>0</v>
          </cell>
          <cell r="X278">
            <v>0</v>
          </cell>
        </row>
        <row r="279">
          <cell r="A279">
            <v>0</v>
          </cell>
          <cell r="B279">
            <v>0</v>
          </cell>
          <cell r="C279">
            <v>0</v>
          </cell>
          <cell r="D279">
            <v>0</v>
          </cell>
          <cell r="E279">
            <v>0</v>
          </cell>
          <cell r="F279">
            <v>0</v>
          </cell>
          <cell r="G279">
            <v>0</v>
          </cell>
          <cell r="H279">
            <v>0</v>
          </cell>
          <cell r="J279">
            <v>0</v>
          </cell>
          <cell r="K279">
            <v>0</v>
          </cell>
          <cell r="L279">
            <v>0</v>
          </cell>
          <cell r="N279">
            <v>0</v>
          </cell>
          <cell r="O279">
            <v>0</v>
          </cell>
          <cell r="P279">
            <v>0</v>
          </cell>
          <cell r="R279">
            <v>0</v>
          </cell>
          <cell r="S279">
            <v>0</v>
          </cell>
          <cell r="T279">
            <v>0</v>
          </cell>
          <cell r="V279">
            <v>0</v>
          </cell>
          <cell r="W279">
            <v>0</v>
          </cell>
          <cell r="X279">
            <v>0</v>
          </cell>
        </row>
        <row r="280">
          <cell r="A280">
            <v>0</v>
          </cell>
          <cell r="B280">
            <v>0</v>
          </cell>
          <cell r="C280">
            <v>0</v>
          </cell>
          <cell r="D280">
            <v>0</v>
          </cell>
          <cell r="E280">
            <v>0</v>
          </cell>
          <cell r="F280">
            <v>0</v>
          </cell>
          <cell r="G280">
            <v>0</v>
          </cell>
          <cell r="H280">
            <v>0</v>
          </cell>
          <cell r="J280">
            <v>0</v>
          </cell>
          <cell r="K280">
            <v>0</v>
          </cell>
          <cell r="L280">
            <v>0</v>
          </cell>
          <cell r="N280">
            <v>0</v>
          </cell>
          <cell r="O280">
            <v>0</v>
          </cell>
          <cell r="P280">
            <v>0</v>
          </cell>
          <cell r="R280">
            <v>0</v>
          </cell>
          <cell r="S280">
            <v>0</v>
          </cell>
          <cell r="T280">
            <v>0</v>
          </cell>
          <cell r="V280">
            <v>0</v>
          </cell>
          <cell r="W280">
            <v>0</v>
          </cell>
          <cell r="X280">
            <v>0</v>
          </cell>
        </row>
        <row r="281">
          <cell r="A281">
            <v>0</v>
          </cell>
          <cell r="B281">
            <v>0</v>
          </cell>
          <cell r="C281">
            <v>0</v>
          </cell>
          <cell r="D281">
            <v>0</v>
          </cell>
          <cell r="E281">
            <v>0</v>
          </cell>
          <cell r="F281">
            <v>0</v>
          </cell>
          <cell r="G281">
            <v>0</v>
          </cell>
          <cell r="H281">
            <v>0</v>
          </cell>
          <cell r="J281">
            <v>0</v>
          </cell>
          <cell r="K281">
            <v>0</v>
          </cell>
          <cell r="L281">
            <v>0</v>
          </cell>
          <cell r="N281">
            <v>0</v>
          </cell>
          <cell r="O281">
            <v>0</v>
          </cell>
          <cell r="P281">
            <v>0</v>
          </cell>
          <cell r="R281">
            <v>0</v>
          </cell>
          <cell r="S281">
            <v>0</v>
          </cell>
          <cell r="T281">
            <v>0</v>
          </cell>
          <cell r="V281">
            <v>0</v>
          </cell>
          <cell r="W281">
            <v>0</v>
          </cell>
          <cell r="X281">
            <v>0</v>
          </cell>
        </row>
        <row r="282">
          <cell r="A282">
            <v>0</v>
          </cell>
          <cell r="B282">
            <v>0</v>
          </cell>
          <cell r="C282">
            <v>0</v>
          </cell>
          <cell r="D282">
            <v>0</v>
          </cell>
          <cell r="E282">
            <v>0</v>
          </cell>
          <cell r="F282">
            <v>0</v>
          </cell>
          <cell r="G282">
            <v>0</v>
          </cell>
          <cell r="H282">
            <v>0</v>
          </cell>
          <cell r="J282">
            <v>0</v>
          </cell>
          <cell r="K282">
            <v>0</v>
          </cell>
          <cell r="L282">
            <v>0</v>
          </cell>
          <cell r="N282">
            <v>0</v>
          </cell>
          <cell r="O282">
            <v>0</v>
          </cell>
          <cell r="P282">
            <v>0</v>
          </cell>
          <cell r="R282">
            <v>0</v>
          </cell>
          <cell r="S282">
            <v>0</v>
          </cell>
          <cell r="T282">
            <v>0</v>
          </cell>
          <cell r="V282">
            <v>0</v>
          </cell>
          <cell r="W282">
            <v>0</v>
          </cell>
          <cell r="X282">
            <v>0</v>
          </cell>
        </row>
        <row r="283">
          <cell r="A283">
            <v>0</v>
          </cell>
          <cell r="B283">
            <v>0</v>
          </cell>
          <cell r="C283">
            <v>0</v>
          </cell>
          <cell r="D283">
            <v>0</v>
          </cell>
          <cell r="E283">
            <v>0</v>
          </cell>
          <cell r="F283">
            <v>0</v>
          </cell>
          <cell r="G283">
            <v>0</v>
          </cell>
          <cell r="H283">
            <v>0</v>
          </cell>
          <cell r="J283">
            <v>0</v>
          </cell>
          <cell r="K283">
            <v>0</v>
          </cell>
          <cell r="L283">
            <v>0</v>
          </cell>
          <cell r="N283">
            <v>0</v>
          </cell>
          <cell r="O283">
            <v>0</v>
          </cell>
          <cell r="P283">
            <v>0</v>
          </cell>
          <cell r="R283">
            <v>0</v>
          </cell>
          <cell r="S283">
            <v>0</v>
          </cell>
          <cell r="T283">
            <v>0</v>
          </cell>
          <cell r="V283">
            <v>0</v>
          </cell>
          <cell r="W283">
            <v>0</v>
          </cell>
          <cell r="X283">
            <v>0</v>
          </cell>
        </row>
        <row r="284">
          <cell r="A284">
            <v>0</v>
          </cell>
          <cell r="B284">
            <v>0</v>
          </cell>
          <cell r="C284">
            <v>0</v>
          </cell>
          <cell r="D284">
            <v>0</v>
          </cell>
          <cell r="E284">
            <v>0</v>
          </cell>
          <cell r="F284">
            <v>0</v>
          </cell>
          <cell r="G284">
            <v>0</v>
          </cell>
          <cell r="H284">
            <v>0</v>
          </cell>
          <cell r="J284">
            <v>0</v>
          </cell>
          <cell r="K284">
            <v>0</v>
          </cell>
          <cell r="L284">
            <v>0</v>
          </cell>
          <cell r="N284">
            <v>0</v>
          </cell>
          <cell r="O284">
            <v>0</v>
          </cell>
          <cell r="P284">
            <v>0</v>
          </cell>
          <cell r="R284">
            <v>0</v>
          </cell>
          <cell r="S284">
            <v>0</v>
          </cell>
          <cell r="T284">
            <v>0</v>
          </cell>
          <cell r="V284">
            <v>0</v>
          </cell>
          <cell r="W284">
            <v>0</v>
          </cell>
          <cell r="X284">
            <v>0</v>
          </cell>
        </row>
        <row r="285">
          <cell r="A285">
            <v>0</v>
          </cell>
          <cell r="B285">
            <v>0</v>
          </cell>
          <cell r="C285">
            <v>0</v>
          </cell>
          <cell r="D285">
            <v>0</v>
          </cell>
          <cell r="E285">
            <v>0</v>
          </cell>
          <cell r="F285">
            <v>0</v>
          </cell>
          <cell r="G285">
            <v>0</v>
          </cell>
          <cell r="H285">
            <v>0</v>
          </cell>
          <cell r="J285">
            <v>0</v>
          </cell>
          <cell r="K285">
            <v>0</v>
          </cell>
          <cell r="L285">
            <v>0</v>
          </cell>
          <cell r="N285">
            <v>0</v>
          </cell>
          <cell r="O285">
            <v>0</v>
          </cell>
          <cell r="P285">
            <v>0</v>
          </cell>
          <cell r="R285">
            <v>0</v>
          </cell>
          <cell r="S285">
            <v>0</v>
          </cell>
          <cell r="T285">
            <v>0</v>
          </cell>
          <cell r="V285">
            <v>0</v>
          </cell>
          <cell r="W285">
            <v>0</v>
          </cell>
          <cell r="X285">
            <v>0</v>
          </cell>
        </row>
        <row r="286">
          <cell r="A286">
            <v>0</v>
          </cell>
          <cell r="B286">
            <v>0</v>
          </cell>
          <cell r="C286">
            <v>0</v>
          </cell>
          <cell r="D286">
            <v>0</v>
          </cell>
          <cell r="E286">
            <v>0</v>
          </cell>
          <cell r="F286">
            <v>0</v>
          </cell>
          <cell r="G286">
            <v>0</v>
          </cell>
          <cell r="H286">
            <v>0</v>
          </cell>
          <cell r="J286">
            <v>0</v>
          </cell>
          <cell r="K286">
            <v>0</v>
          </cell>
          <cell r="L286">
            <v>0</v>
          </cell>
          <cell r="N286">
            <v>0</v>
          </cell>
          <cell r="O286">
            <v>0</v>
          </cell>
          <cell r="P286">
            <v>0</v>
          </cell>
          <cell r="R286">
            <v>0</v>
          </cell>
          <cell r="S286">
            <v>0</v>
          </cell>
          <cell r="T286">
            <v>0</v>
          </cell>
          <cell r="V286">
            <v>0</v>
          </cell>
          <cell r="W286">
            <v>0</v>
          </cell>
          <cell r="X286">
            <v>0</v>
          </cell>
        </row>
        <row r="287">
          <cell r="A287">
            <v>0</v>
          </cell>
          <cell r="B287">
            <v>0</v>
          </cell>
          <cell r="C287">
            <v>0</v>
          </cell>
          <cell r="D287">
            <v>0</v>
          </cell>
          <cell r="E287">
            <v>0</v>
          </cell>
          <cell r="F287">
            <v>0</v>
          </cell>
          <cell r="G287">
            <v>0</v>
          </cell>
          <cell r="H287">
            <v>0</v>
          </cell>
          <cell r="J287">
            <v>0</v>
          </cell>
          <cell r="K287">
            <v>0</v>
          </cell>
          <cell r="L287">
            <v>0</v>
          </cell>
          <cell r="N287">
            <v>0</v>
          </cell>
          <cell r="O287">
            <v>0</v>
          </cell>
          <cell r="P287">
            <v>0</v>
          </cell>
          <cell r="R287">
            <v>0</v>
          </cell>
          <cell r="S287">
            <v>0</v>
          </cell>
          <cell r="T287">
            <v>0</v>
          </cell>
          <cell r="V287">
            <v>0</v>
          </cell>
          <cell r="W287">
            <v>0</v>
          </cell>
          <cell r="X287">
            <v>0</v>
          </cell>
        </row>
        <row r="288">
          <cell r="A288">
            <v>0</v>
          </cell>
          <cell r="B288">
            <v>0</v>
          </cell>
          <cell r="C288">
            <v>0</v>
          </cell>
          <cell r="D288">
            <v>0</v>
          </cell>
          <cell r="E288">
            <v>0</v>
          </cell>
          <cell r="F288">
            <v>0</v>
          </cell>
          <cell r="G288">
            <v>0</v>
          </cell>
          <cell r="H288">
            <v>0</v>
          </cell>
          <cell r="J288">
            <v>0</v>
          </cell>
          <cell r="K288">
            <v>0</v>
          </cell>
          <cell r="L288">
            <v>0</v>
          </cell>
          <cell r="N288">
            <v>0</v>
          </cell>
          <cell r="O288">
            <v>0</v>
          </cell>
          <cell r="P288">
            <v>0</v>
          </cell>
          <cell r="R288">
            <v>0</v>
          </cell>
          <cell r="S288">
            <v>0</v>
          </cell>
          <cell r="T288">
            <v>0</v>
          </cell>
          <cell r="V288">
            <v>0</v>
          </cell>
          <cell r="W288">
            <v>0</v>
          </cell>
          <cell r="X288">
            <v>0</v>
          </cell>
        </row>
        <row r="289">
          <cell r="A289">
            <v>0</v>
          </cell>
          <cell r="B289">
            <v>0</v>
          </cell>
          <cell r="C289">
            <v>0</v>
          </cell>
          <cell r="D289">
            <v>0</v>
          </cell>
          <cell r="E289">
            <v>0</v>
          </cell>
          <cell r="F289">
            <v>0</v>
          </cell>
          <cell r="G289">
            <v>0</v>
          </cell>
          <cell r="H289">
            <v>0</v>
          </cell>
          <cell r="J289">
            <v>0</v>
          </cell>
          <cell r="K289">
            <v>0</v>
          </cell>
          <cell r="L289">
            <v>0</v>
          </cell>
          <cell r="N289">
            <v>0</v>
          </cell>
          <cell r="O289">
            <v>0</v>
          </cell>
          <cell r="P289">
            <v>0</v>
          </cell>
          <cell r="R289">
            <v>0</v>
          </cell>
          <cell r="S289">
            <v>0</v>
          </cell>
          <cell r="T289">
            <v>0</v>
          </cell>
          <cell r="V289">
            <v>0</v>
          </cell>
          <cell r="W289">
            <v>0</v>
          </cell>
          <cell r="X289">
            <v>0</v>
          </cell>
        </row>
        <row r="290">
          <cell r="A290">
            <v>0</v>
          </cell>
          <cell r="B290">
            <v>0</v>
          </cell>
          <cell r="C290">
            <v>0</v>
          </cell>
          <cell r="D290">
            <v>0</v>
          </cell>
          <cell r="E290">
            <v>0</v>
          </cell>
          <cell r="F290">
            <v>0</v>
          </cell>
          <cell r="G290">
            <v>0</v>
          </cell>
          <cell r="H290">
            <v>0</v>
          </cell>
          <cell r="J290">
            <v>0</v>
          </cell>
          <cell r="K290">
            <v>0</v>
          </cell>
          <cell r="L290">
            <v>0</v>
          </cell>
          <cell r="N290">
            <v>0</v>
          </cell>
          <cell r="O290">
            <v>0</v>
          </cell>
          <cell r="P290">
            <v>0</v>
          </cell>
          <cell r="R290">
            <v>0</v>
          </cell>
          <cell r="S290">
            <v>0</v>
          </cell>
          <cell r="T290">
            <v>0</v>
          </cell>
          <cell r="V290">
            <v>0</v>
          </cell>
          <cell r="W290">
            <v>0</v>
          </cell>
          <cell r="X290">
            <v>0</v>
          </cell>
        </row>
        <row r="291">
          <cell r="A291">
            <v>0</v>
          </cell>
          <cell r="B291">
            <v>0</v>
          </cell>
          <cell r="C291">
            <v>0</v>
          </cell>
          <cell r="D291">
            <v>0</v>
          </cell>
          <cell r="E291">
            <v>0</v>
          </cell>
          <cell r="F291">
            <v>0</v>
          </cell>
          <cell r="G291">
            <v>0</v>
          </cell>
          <cell r="H291">
            <v>0</v>
          </cell>
          <cell r="J291">
            <v>0</v>
          </cell>
          <cell r="K291">
            <v>0</v>
          </cell>
          <cell r="L291">
            <v>0</v>
          </cell>
          <cell r="N291">
            <v>0</v>
          </cell>
          <cell r="O291">
            <v>0</v>
          </cell>
          <cell r="P291">
            <v>0</v>
          </cell>
          <cell r="R291">
            <v>0</v>
          </cell>
          <cell r="S291">
            <v>0</v>
          </cell>
          <cell r="T291">
            <v>0</v>
          </cell>
          <cell r="V291">
            <v>0</v>
          </cell>
          <cell r="W291">
            <v>0</v>
          </cell>
          <cell r="X291">
            <v>0</v>
          </cell>
        </row>
        <row r="292">
          <cell r="A292">
            <v>0</v>
          </cell>
          <cell r="B292">
            <v>0</v>
          </cell>
          <cell r="C292">
            <v>0</v>
          </cell>
          <cell r="D292">
            <v>0</v>
          </cell>
          <cell r="E292">
            <v>0</v>
          </cell>
          <cell r="F292">
            <v>0</v>
          </cell>
          <cell r="G292">
            <v>0</v>
          </cell>
          <cell r="H292">
            <v>0</v>
          </cell>
          <cell r="J292">
            <v>0</v>
          </cell>
          <cell r="K292">
            <v>0</v>
          </cell>
          <cell r="L292">
            <v>0</v>
          </cell>
          <cell r="N292">
            <v>0</v>
          </cell>
          <cell r="O292">
            <v>0</v>
          </cell>
          <cell r="P292">
            <v>0</v>
          </cell>
          <cell r="R292">
            <v>0</v>
          </cell>
          <cell r="S292">
            <v>0</v>
          </cell>
          <cell r="T292">
            <v>0</v>
          </cell>
          <cell r="V292">
            <v>0</v>
          </cell>
          <cell r="W292">
            <v>0</v>
          </cell>
          <cell r="X292">
            <v>0</v>
          </cell>
        </row>
        <row r="293">
          <cell r="A293">
            <v>0</v>
          </cell>
          <cell r="B293">
            <v>0</v>
          </cell>
          <cell r="C293">
            <v>0</v>
          </cell>
          <cell r="D293">
            <v>0</v>
          </cell>
          <cell r="E293">
            <v>0</v>
          </cell>
          <cell r="F293">
            <v>0</v>
          </cell>
          <cell r="G293">
            <v>0</v>
          </cell>
          <cell r="H293">
            <v>0</v>
          </cell>
          <cell r="J293">
            <v>0</v>
          </cell>
          <cell r="K293">
            <v>0</v>
          </cell>
          <cell r="L293">
            <v>0</v>
          </cell>
          <cell r="N293">
            <v>0</v>
          </cell>
          <cell r="O293">
            <v>0</v>
          </cell>
          <cell r="P293">
            <v>0</v>
          </cell>
          <cell r="R293">
            <v>0</v>
          </cell>
          <cell r="S293">
            <v>0</v>
          </cell>
          <cell r="T293">
            <v>0</v>
          </cell>
          <cell r="V293">
            <v>0</v>
          </cell>
          <cell r="W293">
            <v>0</v>
          </cell>
          <cell r="X293">
            <v>0</v>
          </cell>
        </row>
        <row r="294">
          <cell r="A294">
            <v>0</v>
          </cell>
          <cell r="B294">
            <v>0</v>
          </cell>
          <cell r="C294">
            <v>0</v>
          </cell>
          <cell r="D294">
            <v>0</v>
          </cell>
          <cell r="E294">
            <v>0</v>
          </cell>
          <cell r="F294">
            <v>0</v>
          </cell>
          <cell r="G294">
            <v>0</v>
          </cell>
          <cell r="H294">
            <v>0</v>
          </cell>
          <cell r="J294">
            <v>0</v>
          </cell>
          <cell r="K294">
            <v>0</v>
          </cell>
          <cell r="L294">
            <v>0</v>
          </cell>
          <cell r="N294">
            <v>0</v>
          </cell>
          <cell r="O294">
            <v>0</v>
          </cell>
          <cell r="P294">
            <v>0</v>
          </cell>
          <cell r="R294">
            <v>0</v>
          </cell>
          <cell r="S294">
            <v>0</v>
          </cell>
          <cell r="T294">
            <v>0</v>
          </cell>
          <cell r="V294">
            <v>0</v>
          </cell>
          <cell r="W294">
            <v>0</v>
          </cell>
          <cell r="X294">
            <v>0</v>
          </cell>
        </row>
        <row r="295">
          <cell r="A295">
            <v>0</v>
          </cell>
          <cell r="B295">
            <v>0</v>
          </cell>
          <cell r="C295">
            <v>0</v>
          </cell>
          <cell r="D295">
            <v>0</v>
          </cell>
          <cell r="E295">
            <v>0</v>
          </cell>
          <cell r="F295">
            <v>0</v>
          </cell>
          <cell r="G295">
            <v>0</v>
          </cell>
          <cell r="H295">
            <v>0</v>
          </cell>
          <cell r="J295">
            <v>0</v>
          </cell>
          <cell r="K295">
            <v>0</v>
          </cell>
          <cell r="L295">
            <v>0</v>
          </cell>
          <cell r="N295">
            <v>0</v>
          </cell>
          <cell r="O295">
            <v>0</v>
          </cell>
          <cell r="P295">
            <v>0</v>
          </cell>
          <cell r="R295">
            <v>0</v>
          </cell>
          <cell r="S295">
            <v>0</v>
          </cell>
          <cell r="T295">
            <v>0</v>
          </cell>
          <cell r="V295">
            <v>0</v>
          </cell>
          <cell r="W295">
            <v>0</v>
          </cell>
          <cell r="X295">
            <v>0</v>
          </cell>
        </row>
        <row r="296">
          <cell r="A296">
            <v>0</v>
          </cell>
          <cell r="B296">
            <v>0</v>
          </cell>
          <cell r="C296">
            <v>0</v>
          </cell>
          <cell r="D296">
            <v>0</v>
          </cell>
          <cell r="E296">
            <v>0</v>
          </cell>
          <cell r="F296">
            <v>0</v>
          </cell>
          <cell r="G296">
            <v>0</v>
          </cell>
          <cell r="H296">
            <v>0</v>
          </cell>
          <cell r="J296">
            <v>0</v>
          </cell>
          <cell r="K296">
            <v>0</v>
          </cell>
          <cell r="L296">
            <v>0</v>
          </cell>
          <cell r="N296">
            <v>0</v>
          </cell>
          <cell r="O296">
            <v>0</v>
          </cell>
          <cell r="P296">
            <v>0</v>
          </cell>
          <cell r="R296">
            <v>0</v>
          </cell>
          <cell r="S296">
            <v>0</v>
          </cell>
          <cell r="T296">
            <v>0</v>
          </cell>
          <cell r="V296">
            <v>0</v>
          </cell>
          <cell r="W296">
            <v>0</v>
          </cell>
          <cell r="X296">
            <v>0</v>
          </cell>
        </row>
        <row r="297">
          <cell r="A297">
            <v>0</v>
          </cell>
          <cell r="B297">
            <v>0</v>
          </cell>
          <cell r="C297">
            <v>0</v>
          </cell>
          <cell r="D297">
            <v>0</v>
          </cell>
          <cell r="E297">
            <v>0</v>
          </cell>
          <cell r="F297">
            <v>0</v>
          </cell>
          <cell r="G297">
            <v>0</v>
          </cell>
          <cell r="H297">
            <v>0</v>
          </cell>
          <cell r="J297">
            <v>0</v>
          </cell>
          <cell r="K297">
            <v>0</v>
          </cell>
          <cell r="L297">
            <v>0</v>
          </cell>
          <cell r="N297">
            <v>0</v>
          </cell>
          <cell r="O297">
            <v>0</v>
          </cell>
          <cell r="P297">
            <v>0</v>
          </cell>
          <cell r="R297">
            <v>0</v>
          </cell>
          <cell r="S297">
            <v>0</v>
          </cell>
          <cell r="T297">
            <v>0</v>
          </cell>
          <cell r="V297">
            <v>0</v>
          </cell>
          <cell r="W297">
            <v>0</v>
          </cell>
          <cell r="X297">
            <v>0</v>
          </cell>
        </row>
        <row r="298">
          <cell r="A298">
            <v>0</v>
          </cell>
          <cell r="B298">
            <v>0</v>
          </cell>
          <cell r="C298">
            <v>0</v>
          </cell>
          <cell r="D298">
            <v>0</v>
          </cell>
          <cell r="E298">
            <v>0</v>
          </cell>
          <cell r="F298">
            <v>0</v>
          </cell>
          <cell r="G298">
            <v>0</v>
          </cell>
          <cell r="H298">
            <v>0</v>
          </cell>
          <cell r="J298">
            <v>0</v>
          </cell>
          <cell r="K298">
            <v>0</v>
          </cell>
          <cell r="L298">
            <v>0</v>
          </cell>
          <cell r="N298">
            <v>0</v>
          </cell>
          <cell r="O298">
            <v>0</v>
          </cell>
          <cell r="P298">
            <v>0</v>
          </cell>
          <cell r="R298">
            <v>0</v>
          </cell>
          <cell r="S298">
            <v>0</v>
          </cell>
          <cell r="T298">
            <v>0</v>
          </cell>
          <cell r="V298">
            <v>0</v>
          </cell>
          <cell r="W298">
            <v>0</v>
          </cell>
          <cell r="X298">
            <v>0</v>
          </cell>
        </row>
        <row r="299">
          <cell r="A299">
            <v>0</v>
          </cell>
          <cell r="B299">
            <v>0</v>
          </cell>
          <cell r="C299">
            <v>0</v>
          </cell>
          <cell r="D299">
            <v>0</v>
          </cell>
          <cell r="E299">
            <v>0</v>
          </cell>
          <cell r="F299">
            <v>0</v>
          </cell>
          <cell r="G299">
            <v>0</v>
          </cell>
          <cell r="H299">
            <v>0</v>
          </cell>
          <cell r="J299">
            <v>0</v>
          </cell>
          <cell r="K299">
            <v>0</v>
          </cell>
          <cell r="L299">
            <v>0</v>
          </cell>
          <cell r="N299">
            <v>0</v>
          </cell>
          <cell r="O299">
            <v>0</v>
          </cell>
          <cell r="P299">
            <v>0</v>
          </cell>
          <cell r="R299">
            <v>0</v>
          </cell>
          <cell r="S299">
            <v>0</v>
          </cell>
          <cell r="T299">
            <v>0</v>
          </cell>
          <cell r="V299">
            <v>0</v>
          </cell>
          <cell r="W299">
            <v>0</v>
          </cell>
          <cell r="X299">
            <v>0</v>
          </cell>
        </row>
        <row r="300">
          <cell r="A300">
            <v>0</v>
          </cell>
          <cell r="B300">
            <v>0</v>
          </cell>
          <cell r="C300">
            <v>0</v>
          </cell>
          <cell r="D300">
            <v>0</v>
          </cell>
          <cell r="E300">
            <v>0</v>
          </cell>
          <cell r="F300">
            <v>0</v>
          </cell>
          <cell r="G300">
            <v>0</v>
          </cell>
          <cell r="H300">
            <v>0</v>
          </cell>
          <cell r="J300">
            <v>0</v>
          </cell>
          <cell r="K300">
            <v>0</v>
          </cell>
          <cell r="L300">
            <v>0</v>
          </cell>
          <cell r="N300">
            <v>0</v>
          </cell>
          <cell r="O300">
            <v>0</v>
          </cell>
          <cell r="P300">
            <v>0</v>
          </cell>
          <cell r="R300">
            <v>0</v>
          </cell>
          <cell r="S300">
            <v>0</v>
          </cell>
          <cell r="T300">
            <v>0</v>
          </cell>
          <cell r="V300">
            <v>0</v>
          </cell>
          <cell r="W300">
            <v>0</v>
          </cell>
          <cell r="X300">
            <v>0</v>
          </cell>
        </row>
        <row r="301">
          <cell r="A301" t="str">
            <v>MISC</v>
          </cell>
          <cell r="B301" t="str">
            <v>Misc work</v>
          </cell>
          <cell r="C301" t="str">
            <v>LS</v>
          </cell>
          <cell r="D301">
            <v>1</v>
          </cell>
          <cell r="E301">
            <v>160000</v>
          </cell>
          <cell r="F301">
            <v>160000</v>
          </cell>
          <cell r="G301">
            <v>20000</v>
          </cell>
          <cell r="H301">
            <v>20000</v>
          </cell>
          <cell r="I301">
            <v>20000</v>
          </cell>
          <cell r="J301">
            <v>20000</v>
          </cell>
          <cell r="K301">
            <v>20000</v>
          </cell>
          <cell r="L301">
            <v>20000</v>
          </cell>
          <cell r="M301">
            <v>20000</v>
          </cell>
          <cell r="N301">
            <v>20000</v>
          </cell>
          <cell r="O301">
            <v>100000</v>
          </cell>
          <cell r="P301">
            <v>100000</v>
          </cell>
          <cell r="Q301">
            <v>100000</v>
          </cell>
          <cell r="R301">
            <v>100000</v>
          </cell>
          <cell r="S301">
            <v>20000</v>
          </cell>
          <cell r="T301">
            <v>20000</v>
          </cell>
          <cell r="U301">
            <v>20000</v>
          </cell>
          <cell r="V301">
            <v>20000</v>
          </cell>
          <cell r="W301">
            <v>160000</v>
          </cell>
          <cell r="X301">
            <v>160000</v>
          </cell>
        </row>
        <row r="302">
          <cell r="A302">
            <v>0</v>
          </cell>
          <cell r="B302">
            <v>0</v>
          </cell>
          <cell r="C302">
            <v>0</v>
          </cell>
          <cell r="D302">
            <v>0</v>
          </cell>
          <cell r="E302">
            <v>0</v>
          </cell>
          <cell r="F302">
            <v>0</v>
          </cell>
          <cell r="G302">
            <v>0</v>
          </cell>
          <cell r="H302">
            <v>0</v>
          </cell>
          <cell r="J302">
            <v>0</v>
          </cell>
          <cell r="K302">
            <v>0</v>
          </cell>
          <cell r="L302">
            <v>0</v>
          </cell>
          <cell r="N302">
            <v>0</v>
          </cell>
          <cell r="O302">
            <v>0</v>
          </cell>
          <cell r="P302">
            <v>0</v>
          </cell>
          <cell r="R302">
            <v>0</v>
          </cell>
          <cell r="S302">
            <v>0</v>
          </cell>
          <cell r="T302">
            <v>0</v>
          </cell>
          <cell r="V302">
            <v>0</v>
          </cell>
          <cell r="W302">
            <v>0</v>
          </cell>
          <cell r="X302">
            <v>0</v>
          </cell>
        </row>
        <row r="303">
          <cell r="A303">
            <v>0</v>
          </cell>
          <cell r="B303">
            <v>0</v>
          </cell>
          <cell r="C303">
            <v>0</v>
          </cell>
          <cell r="D303">
            <v>0</v>
          </cell>
          <cell r="E303">
            <v>0</v>
          </cell>
          <cell r="F303">
            <v>0</v>
          </cell>
          <cell r="G303">
            <v>0</v>
          </cell>
          <cell r="H303">
            <v>0</v>
          </cell>
          <cell r="J303">
            <v>0</v>
          </cell>
          <cell r="K303">
            <v>0</v>
          </cell>
          <cell r="L303">
            <v>0</v>
          </cell>
          <cell r="N303">
            <v>0</v>
          </cell>
          <cell r="O303">
            <v>0</v>
          </cell>
          <cell r="P303">
            <v>0</v>
          </cell>
          <cell r="R303">
            <v>0</v>
          </cell>
          <cell r="S303">
            <v>0</v>
          </cell>
          <cell r="T303">
            <v>0</v>
          </cell>
          <cell r="V303">
            <v>0</v>
          </cell>
          <cell r="W303">
            <v>0</v>
          </cell>
          <cell r="X303">
            <v>0</v>
          </cell>
        </row>
        <row r="304">
          <cell r="A304">
            <v>0</v>
          </cell>
          <cell r="B304">
            <v>0</v>
          </cell>
          <cell r="C304">
            <v>0</v>
          </cell>
          <cell r="D304">
            <v>0</v>
          </cell>
          <cell r="E304">
            <v>0</v>
          </cell>
          <cell r="F304">
            <v>0</v>
          </cell>
          <cell r="G304">
            <v>0</v>
          </cell>
          <cell r="H304">
            <v>0</v>
          </cell>
          <cell r="J304">
            <v>0</v>
          </cell>
          <cell r="K304">
            <v>0</v>
          </cell>
          <cell r="L304">
            <v>0</v>
          </cell>
          <cell r="N304">
            <v>0</v>
          </cell>
          <cell r="O304">
            <v>0</v>
          </cell>
          <cell r="P304">
            <v>0</v>
          </cell>
          <cell r="R304">
            <v>0</v>
          </cell>
          <cell r="S304">
            <v>0</v>
          </cell>
          <cell r="T304">
            <v>0</v>
          </cell>
          <cell r="V304">
            <v>0</v>
          </cell>
          <cell r="W304">
            <v>0</v>
          </cell>
          <cell r="X304">
            <v>0</v>
          </cell>
        </row>
        <row r="305">
          <cell r="A305">
            <v>0</v>
          </cell>
          <cell r="B305">
            <v>0</v>
          </cell>
          <cell r="C305">
            <v>0</v>
          </cell>
          <cell r="D305">
            <v>0</v>
          </cell>
          <cell r="E305">
            <v>0</v>
          </cell>
          <cell r="F305">
            <v>0</v>
          </cell>
          <cell r="G305">
            <v>0</v>
          </cell>
          <cell r="H305">
            <v>0</v>
          </cell>
          <cell r="J305">
            <v>0</v>
          </cell>
          <cell r="K305">
            <v>0</v>
          </cell>
          <cell r="L305">
            <v>0</v>
          </cell>
          <cell r="N305">
            <v>0</v>
          </cell>
          <cell r="O305">
            <v>0</v>
          </cell>
          <cell r="P305">
            <v>0</v>
          </cell>
          <cell r="R305">
            <v>0</v>
          </cell>
          <cell r="S305">
            <v>0</v>
          </cell>
          <cell r="T305">
            <v>0</v>
          </cell>
          <cell r="V305">
            <v>0</v>
          </cell>
          <cell r="W305">
            <v>0</v>
          </cell>
          <cell r="X305">
            <v>0</v>
          </cell>
        </row>
        <row r="306">
          <cell r="A306">
            <v>0</v>
          </cell>
          <cell r="B306">
            <v>0</v>
          </cell>
          <cell r="C306">
            <v>0</v>
          </cell>
          <cell r="D306">
            <v>0</v>
          </cell>
          <cell r="E306">
            <v>0</v>
          </cell>
          <cell r="F306">
            <v>0</v>
          </cell>
          <cell r="G306">
            <v>0</v>
          </cell>
          <cell r="H306">
            <v>0</v>
          </cell>
          <cell r="J306">
            <v>0</v>
          </cell>
          <cell r="K306">
            <v>0</v>
          </cell>
          <cell r="L306">
            <v>0</v>
          </cell>
          <cell r="N306">
            <v>0</v>
          </cell>
          <cell r="O306">
            <v>0</v>
          </cell>
          <cell r="P306">
            <v>0</v>
          </cell>
          <cell r="R306">
            <v>0</v>
          </cell>
          <cell r="S306">
            <v>0</v>
          </cell>
          <cell r="T306">
            <v>0</v>
          </cell>
          <cell r="V306">
            <v>0</v>
          </cell>
          <cell r="W306">
            <v>0</v>
          </cell>
          <cell r="X306">
            <v>0</v>
          </cell>
        </row>
        <row r="307">
          <cell r="A307">
            <v>0</v>
          </cell>
          <cell r="B307">
            <v>0</v>
          </cell>
          <cell r="C307">
            <v>0</v>
          </cell>
          <cell r="D307">
            <v>0</v>
          </cell>
          <cell r="E307">
            <v>0</v>
          </cell>
          <cell r="F307">
            <v>0</v>
          </cell>
          <cell r="G307">
            <v>0</v>
          </cell>
          <cell r="H307">
            <v>0</v>
          </cell>
          <cell r="J307">
            <v>0</v>
          </cell>
          <cell r="K307">
            <v>0</v>
          </cell>
          <cell r="L307">
            <v>0</v>
          </cell>
          <cell r="N307">
            <v>0</v>
          </cell>
          <cell r="O307">
            <v>0</v>
          </cell>
          <cell r="P307">
            <v>0</v>
          </cell>
          <cell r="R307">
            <v>0</v>
          </cell>
          <cell r="S307">
            <v>0</v>
          </cell>
          <cell r="T307">
            <v>0</v>
          </cell>
          <cell r="V307">
            <v>0</v>
          </cell>
          <cell r="W307">
            <v>0</v>
          </cell>
          <cell r="X307">
            <v>0</v>
          </cell>
        </row>
        <row r="308">
          <cell r="A308">
            <v>0</v>
          </cell>
          <cell r="B308">
            <v>0</v>
          </cell>
          <cell r="C308">
            <v>0</v>
          </cell>
          <cell r="D308">
            <v>0</v>
          </cell>
          <cell r="E308">
            <v>0</v>
          </cell>
          <cell r="F308">
            <v>0</v>
          </cell>
          <cell r="G308">
            <v>0</v>
          </cell>
          <cell r="H308">
            <v>0</v>
          </cell>
          <cell r="J308">
            <v>0</v>
          </cell>
          <cell r="K308">
            <v>0</v>
          </cell>
          <cell r="L308">
            <v>0</v>
          </cell>
          <cell r="N308">
            <v>0</v>
          </cell>
          <cell r="O308">
            <v>0</v>
          </cell>
          <cell r="P308">
            <v>0</v>
          </cell>
          <cell r="R308">
            <v>0</v>
          </cell>
          <cell r="S308">
            <v>0</v>
          </cell>
          <cell r="T308">
            <v>0</v>
          </cell>
          <cell r="V308">
            <v>0</v>
          </cell>
          <cell r="W308">
            <v>0</v>
          </cell>
          <cell r="X308">
            <v>0</v>
          </cell>
        </row>
        <row r="309">
          <cell r="A309">
            <v>0</v>
          </cell>
          <cell r="B309">
            <v>0</v>
          </cell>
          <cell r="C309">
            <v>0</v>
          </cell>
          <cell r="D309">
            <v>0</v>
          </cell>
          <cell r="E309">
            <v>0</v>
          </cell>
          <cell r="F309">
            <v>0</v>
          </cell>
          <cell r="G309">
            <v>0</v>
          </cell>
          <cell r="H309">
            <v>0</v>
          </cell>
          <cell r="J309">
            <v>0</v>
          </cell>
          <cell r="K309">
            <v>0</v>
          </cell>
          <cell r="L309">
            <v>0</v>
          </cell>
          <cell r="N309">
            <v>0</v>
          </cell>
          <cell r="O309">
            <v>0</v>
          </cell>
          <cell r="P309">
            <v>0</v>
          </cell>
          <cell r="R309">
            <v>0</v>
          </cell>
          <cell r="S309">
            <v>0</v>
          </cell>
          <cell r="T309">
            <v>0</v>
          </cell>
          <cell r="V309">
            <v>0</v>
          </cell>
          <cell r="W309">
            <v>0</v>
          </cell>
          <cell r="X309">
            <v>0</v>
          </cell>
        </row>
        <row r="310">
          <cell r="A310">
            <v>0</v>
          </cell>
          <cell r="B310">
            <v>0</v>
          </cell>
          <cell r="C310">
            <v>0</v>
          </cell>
          <cell r="D310">
            <v>0</v>
          </cell>
          <cell r="E310">
            <v>0</v>
          </cell>
          <cell r="F310">
            <v>0</v>
          </cell>
          <cell r="G310">
            <v>0</v>
          </cell>
          <cell r="H310">
            <v>0</v>
          </cell>
          <cell r="J310">
            <v>0</v>
          </cell>
          <cell r="K310">
            <v>0</v>
          </cell>
          <cell r="L310">
            <v>0</v>
          </cell>
          <cell r="N310">
            <v>0</v>
          </cell>
          <cell r="O310">
            <v>0</v>
          </cell>
          <cell r="P310">
            <v>0</v>
          </cell>
          <cell r="R310">
            <v>0</v>
          </cell>
          <cell r="S310">
            <v>0</v>
          </cell>
          <cell r="T310">
            <v>0</v>
          </cell>
          <cell r="V310">
            <v>0</v>
          </cell>
          <cell r="W310">
            <v>0</v>
          </cell>
          <cell r="X310">
            <v>0</v>
          </cell>
        </row>
        <row r="311">
          <cell r="A311">
            <v>0</v>
          </cell>
          <cell r="B311">
            <v>0</v>
          </cell>
          <cell r="C311">
            <v>0</v>
          </cell>
          <cell r="D311">
            <v>0</v>
          </cell>
          <cell r="E311">
            <v>0</v>
          </cell>
          <cell r="F311">
            <v>0</v>
          </cell>
          <cell r="G311">
            <v>0</v>
          </cell>
          <cell r="H311">
            <v>0</v>
          </cell>
          <cell r="J311">
            <v>0</v>
          </cell>
          <cell r="K311">
            <v>0</v>
          </cell>
          <cell r="L311">
            <v>0</v>
          </cell>
          <cell r="N311">
            <v>0</v>
          </cell>
          <cell r="O311">
            <v>0</v>
          </cell>
          <cell r="P311">
            <v>0</v>
          </cell>
          <cell r="R311">
            <v>0</v>
          </cell>
          <cell r="S311">
            <v>0</v>
          </cell>
          <cell r="T311">
            <v>0</v>
          </cell>
          <cell r="V311">
            <v>0</v>
          </cell>
          <cell r="W311">
            <v>0</v>
          </cell>
          <cell r="X311">
            <v>0</v>
          </cell>
        </row>
        <row r="312">
          <cell r="A312">
            <v>0</v>
          </cell>
          <cell r="B312">
            <v>0</v>
          </cell>
          <cell r="C312">
            <v>0</v>
          </cell>
          <cell r="D312">
            <v>0</v>
          </cell>
          <cell r="E312">
            <v>0</v>
          </cell>
          <cell r="F312">
            <v>0</v>
          </cell>
          <cell r="G312">
            <v>0</v>
          </cell>
          <cell r="H312">
            <v>0</v>
          </cell>
          <cell r="J312">
            <v>0</v>
          </cell>
          <cell r="K312">
            <v>0</v>
          </cell>
          <cell r="L312">
            <v>0</v>
          </cell>
          <cell r="N312">
            <v>0</v>
          </cell>
          <cell r="O312">
            <v>0</v>
          </cell>
          <cell r="P312">
            <v>0</v>
          </cell>
          <cell r="R312">
            <v>0</v>
          </cell>
          <cell r="S312">
            <v>0</v>
          </cell>
          <cell r="T312">
            <v>0</v>
          </cell>
          <cell r="V312">
            <v>0</v>
          </cell>
          <cell r="W312">
            <v>0</v>
          </cell>
          <cell r="X312">
            <v>0</v>
          </cell>
        </row>
        <row r="313">
          <cell r="A313">
            <v>0</v>
          </cell>
          <cell r="B313">
            <v>0</v>
          </cell>
          <cell r="C313">
            <v>0</v>
          </cell>
          <cell r="D313">
            <v>0</v>
          </cell>
          <cell r="E313">
            <v>0</v>
          </cell>
          <cell r="F313">
            <v>0</v>
          </cell>
          <cell r="G313">
            <v>0</v>
          </cell>
          <cell r="H313">
            <v>0</v>
          </cell>
          <cell r="J313">
            <v>0</v>
          </cell>
          <cell r="K313">
            <v>0</v>
          </cell>
          <cell r="L313">
            <v>0</v>
          </cell>
          <cell r="N313">
            <v>0</v>
          </cell>
          <cell r="O313">
            <v>0</v>
          </cell>
          <cell r="P313">
            <v>0</v>
          </cell>
          <cell r="R313">
            <v>0</v>
          </cell>
          <cell r="S313">
            <v>0</v>
          </cell>
          <cell r="T313">
            <v>0</v>
          </cell>
          <cell r="V313">
            <v>0</v>
          </cell>
          <cell r="W313">
            <v>0</v>
          </cell>
          <cell r="X313">
            <v>0</v>
          </cell>
        </row>
        <row r="314">
          <cell r="A314">
            <v>0</v>
          </cell>
          <cell r="B314">
            <v>0</v>
          </cell>
          <cell r="C314">
            <v>0</v>
          </cell>
          <cell r="D314">
            <v>0</v>
          </cell>
          <cell r="E314">
            <v>0</v>
          </cell>
          <cell r="F314">
            <v>0</v>
          </cell>
          <cell r="G314">
            <v>0</v>
          </cell>
          <cell r="H314">
            <v>0</v>
          </cell>
          <cell r="J314">
            <v>0</v>
          </cell>
          <cell r="K314">
            <v>0</v>
          </cell>
          <cell r="L314">
            <v>0</v>
          </cell>
          <cell r="N314">
            <v>0</v>
          </cell>
          <cell r="O314">
            <v>0</v>
          </cell>
          <cell r="P314">
            <v>0</v>
          </cell>
          <cell r="R314">
            <v>0</v>
          </cell>
          <cell r="S314">
            <v>0</v>
          </cell>
          <cell r="T314">
            <v>0</v>
          </cell>
          <cell r="V314">
            <v>0</v>
          </cell>
          <cell r="W314">
            <v>0</v>
          </cell>
          <cell r="X314">
            <v>0</v>
          </cell>
        </row>
        <row r="315">
          <cell r="A315">
            <v>0</v>
          </cell>
          <cell r="B315">
            <v>0</v>
          </cell>
          <cell r="C315">
            <v>0</v>
          </cell>
          <cell r="D315">
            <v>0</v>
          </cell>
          <cell r="E315">
            <v>0</v>
          </cell>
          <cell r="F315">
            <v>0</v>
          </cell>
          <cell r="G315">
            <v>0</v>
          </cell>
          <cell r="H315">
            <v>0</v>
          </cell>
          <cell r="J315">
            <v>0</v>
          </cell>
          <cell r="K315">
            <v>0</v>
          </cell>
          <cell r="L315">
            <v>0</v>
          </cell>
          <cell r="N315">
            <v>0</v>
          </cell>
          <cell r="O315">
            <v>0</v>
          </cell>
          <cell r="P315">
            <v>0</v>
          </cell>
          <cell r="R315">
            <v>0</v>
          </cell>
          <cell r="S315">
            <v>0</v>
          </cell>
          <cell r="T315">
            <v>0</v>
          </cell>
          <cell r="V315">
            <v>0</v>
          </cell>
          <cell r="W315">
            <v>0</v>
          </cell>
          <cell r="X315">
            <v>0</v>
          </cell>
        </row>
        <row r="316">
          <cell r="A316">
            <v>0</v>
          </cell>
          <cell r="B316">
            <v>0</v>
          </cell>
          <cell r="C316">
            <v>0</v>
          </cell>
          <cell r="D316">
            <v>0</v>
          </cell>
          <cell r="E316">
            <v>0</v>
          </cell>
          <cell r="F316">
            <v>0</v>
          </cell>
          <cell r="G316">
            <v>0</v>
          </cell>
          <cell r="H316">
            <v>0</v>
          </cell>
          <cell r="J316">
            <v>0</v>
          </cell>
          <cell r="K316">
            <v>0</v>
          </cell>
          <cell r="L316">
            <v>0</v>
          </cell>
          <cell r="N316">
            <v>0</v>
          </cell>
          <cell r="O316">
            <v>0</v>
          </cell>
          <cell r="P316">
            <v>0</v>
          </cell>
          <cell r="R316">
            <v>0</v>
          </cell>
          <cell r="S316">
            <v>0</v>
          </cell>
          <cell r="T316">
            <v>0</v>
          </cell>
          <cell r="V316">
            <v>0</v>
          </cell>
          <cell r="W316">
            <v>0</v>
          </cell>
          <cell r="X316">
            <v>0</v>
          </cell>
        </row>
        <row r="317">
          <cell r="A317">
            <v>0</v>
          </cell>
          <cell r="B317">
            <v>0</v>
          </cell>
          <cell r="C317">
            <v>0</v>
          </cell>
          <cell r="D317">
            <v>0</v>
          </cell>
          <cell r="E317">
            <v>0</v>
          </cell>
          <cell r="F317">
            <v>0</v>
          </cell>
          <cell r="G317">
            <v>0</v>
          </cell>
          <cell r="H317">
            <v>0</v>
          </cell>
          <cell r="J317">
            <v>0</v>
          </cell>
          <cell r="K317">
            <v>0</v>
          </cell>
          <cell r="L317">
            <v>0</v>
          </cell>
          <cell r="N317">
            <v>0</v>
          </cell>
          <cell r="O317">
            <v>0</v>
          </cell>
          <cell r="P317">
            <v>0</v>
          </cell>
          <cell r="R317">
            <v>0</v>
          </cell>
          <cell r="S317">
            <v>0</v>
          </cell>
          <cell r="T317">
            <v>0</v>
          </cell>
          <cell r="V317">
            <v>0</v>
          </cell>
          <cell r="W317">
            <v>0</v>
          </cell>
          <cell r="X317">
            <v>0</v>
          </cell>
        </row>
        <row r="318">
          <cell r="A318">
            <v>0</v>
          </cell>
          <cell r="B318">
            <v>0</v>
          </cell>
          <cell r="C318">
            <v>0</v>
          </cell>
          <cell r="D318">
            <v>0</v>
          </cell>
          <cell r="E318">
            <v>0</v>
          </cell>
          <cell r="F318">
            <v>0</v>
          </cell>
          <cell r="G318">
            <v>0</v>
          </cell>
          <cell r="H318">
            <v>0</v>
          </cell>
          <cell r="J318">
            <v>0</v>
          </cell>
          <cell r="K318">
            <v>0</v>
          </cell>
          <cell r="L318">
            <v>0</v>
          </cell>
          <cell r="N318">
            <v>0</v>
          </cell>
          <cell r="O318">
            <v>0</v>
          </cell>
          <cell r="P318">
            <v>0</v>
          </cell>
          <cell r="R318">
            <v>0</v>
          </cell>
          <cell r="S318">
            <v>0</v>
          </cell>
          <cell r="T318">
            <v>0</v>
          </cell>
          <cell r="V318">
            <v>0</v>
          </cell>
          <cell r="W318">
            <v>0</v>
          </cell>
          <cell r="X318">
            <v>0</v>
          </cell>
        </row>
        <row r="319">
          <cell r="A319">
            <v>0</v>
          </cell>
          <cell r="B319">
            <v>0</v>
          </cell>
          <cell r="C319">
            <v>0</v>
          </cell>
          <cell r="D319">
            <v>0</v>
          </cell>
          <cell r="E319">
            <v>0</v>
          </cell>
          <cell r="F319">
            <v>0</v>
          </cell>
          <cell r="G319">
            <v>0</v>
          </cell>
          <cell r="H319">
            <v>0</v>
          </cell>
          <cell r="J319">
            <v>0</v>
          </cell>
          <cell r="K319">
            <v>0</v>
          </cell>
          <cell r="L319">
            <v>0</v>
          </cell>
          <cell r="N319">
            <v>0</v>
          </cell>
          <cell r="O319">
            <v>0</v>
          </cell>
          <cell r="P319">
            <v>0</v>
          </cell>
          <cell r="R319">
            <v>0</v>
          </cell>
          <cell r="S319">
            <v>0</v>
          </cell>
          <cell r="T319">
            <v>0</v>
          </cell>
          <cell r="V319">
            <v>0</v>
          </cell>
          <cell r="W319">
            <v>0</v>
          </cell>
          <cell r="X319">
            <v>0</v>
          </cell>
        </row>
        <row r="320">
          <cell r="A320">
            <v>0</v>
          </cell>
          <cell r="B320">
            <v>0</v>
          </cell>
          <cell r="C320">
            <v>0</v>
          </cell>
          <cell r="D320">
            <v>0</v>
          </cell>
          <cell r="E320">
            <v>0</v>
          </cell>
          <cell r="F320">
            <v>0</v>
          </cell>
          <cell r="G320">
            <v>0</v>
          </cell>
          <cell r="H320">
            <v>0</v>
          </cell>
          <cell r="J320">
            <v>0</v>
          </cell>
          <cell r="K320">
            <v>0</v>
          </cell>
          <cell r="L320">
            <v>0</v>
          </cell>
          <cell r="N320">
            <v>0</v>
          </cell>
          <cell r="O320">
            <v>0</v>
          </cell>
          <cell r="P320">
            <v>0</v>
          </cell>
          <cell r="R320">
            <v>0</v>
          </cell>
          <cell r="S320">
            <v>0</v>
          </cell>
          <cell r="T320">
            <v>0</v>
          </cell>
          <cell r="V320">
            <v>0</v>
          </cell>
          <cell r="W320">
            <v>0</v>
          </cell>
          <cell r="X320">
            <v>0</v>
          </cell>
        </row>
        <row r="321">
          <cell r="A321">
            <v>0</v>
          </cell>
          <cell r="B321">
            <v>0</v>
          </cell>
          <cell r="C321">
            <v>0</v>
          </cell>
          <cell r="D321">
            <v>0</v>
          </cell>
          <cell r="E321">
            <v>0</v>
          </cell>
          <cell r="F321">
            <v>0</v>
          </cell>
          <cell r="G321">
            <v>0</v>
          </cell>
          <cell r="H321">
            <v>0</v>
          </cell>
          <cell r="J321">
            <v>0</v>
          </cell>
          <cell r="K321">
            <v>0</v>
          </cell>
          <cell r="L321">
            <v>0</v>
          </cell>
          <cell r="N321">
            <v>0</v>
          </cell>
          <cell r="O321">
            <v>0</v>
          </cell>
          <cell r="P321">
            <v>0</v>
          </cell>
          <cell r="R321">
            <v>0</v>
          </cell>
          <cell r="S321">
            <v>0</v>
          </cell>
          <cell r="T321">
            <v>0</v>
          </cell>
          <cell r="V321">
            <v>0</v>
          </cell>
          <cell r="W321">
            <v>0</v>
          </cell>
          <cell r="X321">
            <v>0</v>
          </cell>
        </row>
        <row r="322">
          <cell r="A322">
            <v>0</v>
          </cell>
          <cell r="B322">
            <v>0</v>
          </cell>
          <cell r="C322">
            <v>0</v>
          </cell>
          <cell r="D322">
            <v>0</v>
          </cell>
          <cell r="E322">
            <v>0</v>
          </cell>
          <cell r="F322">
            <v>0</v>
          </cell>
          <cell r="G322">
            <v>0</v>
          </cell>
          <cell r="H322">
            <v>0</v>
          </cell>
          <cell r="J322">
            <v>0</v>
          </cell>
          <cell r="K322">
            <v>0</v>
          </cell>
          <cell r="L322">
            <v>0</v>
          </cell>
          <cell r="N322">
            <v>0</v>
          </cell>
          <cell r="O322">
            <v>0</v>
          </cell>
          <cell r="P322">
            <v>0</v>
          </cell>
          <cell r="R322">
            <v>0</v>
          </cell>
          <cell r="S322">
            <v>0</v>
          </cell>
          <cell r="T322">
            <v>0</v>
          </cell>
          <cell r="V322">
            <v>0</v>
          </cell>
          <cell r="W322">
            <v>0</v>
          </cell>
          <cell r="X322">
            <v>0</v>
          </cell>
        </row>
        <row r="323">
          <cell r="A323">
            <v>0</v>
          </cell>
          <cell r="B323">
            <v>0</v>
          </cell>
          <cell r="C323">
            <v>0</v>
          </cell>
          <cell r="D323">
            <v>0</v>
          </cell>
          <cell r="E323">
            <v>0</v>
          </cell>
          <cell r="F323">
            <v>0</v>
          </cell>
          <cell r="G323">
            <v>0</v>
          </cell>
          <cell r="H323">
            <v>0</v>
          </cell>
          <cell r="J323">
            <v>0</v>
          </cell>
          <cell r="K323">
            <v>0</v>
          </cell>
          <cell r="L323">
            <v>0</v>
          </cell>
          <cell r="N323">
            <v>0</v>
          </cell>
          <cell r="O323">
            <v>0</v>
          </cell>
          <cell r="P323">
            <v>0</v>
          </cell>
          <cell r="R323">
            <v>0</v>
          </cell>
          <cell r="S323">
            <v>0</v>
          </cell>
          <cell r="T323">
            <v>0</v>
          </cell>
          <cell r="V323">
            <v>0</v>
          </cell>
          <cell r="W323">
            <v>0</v>
          </cell>
          <cell r="X323">
            <v>0</v>
          </cell>
        </row>
        <row r="324">
          <cell r="A324">
            <v>0</v>
          </cell>
          <cell r="B324">
            <v>0</v>
          </cell>
          <cell r="C324">
            <v>0</v>
          </cell>
          <cell r="D324">
            <v>0</v>
          </cell>
          <cell r="E324">
            <v>0</v>
          </cell>
          <cell r="F324">
            <v>0</v>
          </cell>
          <cell r="G324">
            <v>0</v>
          </cell>
          <cell r="H324">
            <v>0</v>
          </cell>
          <cell r="J324">
            <v>0</v>
          </cell>
          <cell r="K324">
            <v>0</v>
          </cell>
          <cell r="L324">
            <v>0</v>
          </cell>
          <cell r="N324">
            <v>0</v>
          </cell>
          <cell r="O324">
            <v>0</v>
          </cell>
          <cell r="P324">
            <v>0</v>
          </cell>
          <cell r="R324">
            <v>0</v>
          </cell>
          <cell r="S324">
            <v>0</v>
          </cell>
          <cell r="T324">
            <v>0</v>
          </cell>
          <cell r="V324">
            <v>0</v>
          </cell>
          <cell r="W324">
            <v>0</v>
          </cell>
          <cell r="X324">
            <v>0</v>
          </cell>
        </row>
        <row r="325">
          <cell r="A325">
            <v>0</v>
          </cell>
          <cell r="B325">
            <v>0</v>
          </cell>
          <cell r="C325">
            <v>0</v>
          </cell>
          <cell r="D325">
            <v>0</v>
          </cell>
          <cell r="E325">
            <v>0</v>
          </cell>
          <cell r="F325">
            <v>0</v>
          </cell>
          <cell r="G325">
            <v>0</v>
          </cell>
          <cell r="H325">
            <v>0</v>
          </cell>
          <cell r="J325">
            <v>0</v>
          </cell>
          <cell r="K325">
            <v>0</v>
          </cell>
          <cell r="L325">
            <v>0</v>
          </cell>
          <cell r="N325">
            <v>0</v>
          </cell>
          <cell r="O325">
            <v>0</v>
          </cell>
          <cell r="P325">
            <v>0</v>
          </cell>
          <cell r="R325">
            <v>0</v>
          </cell>
          <cell r="S325">
            <v>0</v>
          </cell>
          <cell r="T325">
            <v>0</v>
          </cell>
          <cell r="V325">
            <v>0</v>
          </cell>
          <cell r="W325">
            <v>0</v>
          </cell>
          <cell r="X325">
            <v>0</v>
          </cell>
        </row>
        <row r="326">
          <cell r="A326">
            <v>0</v>
          </cell>
          <cell r="B326">
            <v>0</v>
          </cell>
          <cell r="C326">
            <v>0</v>
          </cell>
          <cell r="D326">
            <v>0</v>
          </cell>
          <cell r="E326">
            <v>0</v>
          </cell>
          <cell r="F326">
            <v>0</v>
          </cell>
          <cell r="G326">
            <v>0</v>
          </cell>
          <cell r="H326">
            <v>0</v>
          </cell>
          <cell r="J326">
            <v>0</v>
          </cell>
          <cell r="K326">
            <v>0</v>
          </cell>
          <cell r="L326">
            <v>0</v>
          </cell>
          <cell r="N326">
            <v>0</v>
          </cell>
          <cell r="O326">
            <v>0</v>
          </cell>
          <cell r="P326">
            <v>0</v>
          </cell>
          <cell r="R326">
            <v>0</v>
          </cell>
          <cell r="S326">
            <v>0</v>
          </cell>
          <cell r="T326">
            <v>0</v>
          </cell>
          <cell r="V326">
            <v>0</v>
          </cell>
          <cell r="W326">
            <v>0</v>
          </cell>
          <cell r="X326">
            <v>0</v>
          </cell>
        </row>
        <row r="327">
          <cell r="A327">
            <v>0</v>
          </cell>
          <cell r="B327">
            <v>0</v>
          </cell>
          <cell r="C327">
            <v>0</v>
          </cell>
          <cell r="D327">
            <v>0</v>
          </cell>
          <cell r="E327">
            <v>0</v>
          </cell>
          <cell r="F327">
            <v>0</v>
          </cell>
          <cell r="G327">
            <v>0</v>
          </cell>
          <cell r="H327">
            <v>0</v>
          </cell>
          <cell r="J327">
            <v>0</v>
          </cell>
          <cell r="K327">
            <v>0</v>
          </cell>
          <cell r="L327">
            <v>0</v>
          </cell>
          <cell r="N327">
            <v>0</v>
          </cell>
          <cell r="O327">
            <v>0</v>
          </cell>
          <cell r="P327">
            <v>0</v>
          </cell>
          <cell r="R327">
            <v>0</v>
          </cell>
          <cell r="S327">
            <v>0</v>
          </cell>
          <cell r="T327">
            <v>0</v>
          </cell>
          <cell r="V327">
            <v>0</v>
          </cell>
          <cell r="W327">
            <v>0</v>
          </cell>
          <cell r="X327">
            <v>0</v>
          </cell>
        </row>
        <row r="328">
          <cell r="A328">
            <v>0</v>
          </cell>
          <cell r="B328">
            <v>0</v>
          </cell>
          <cell r="C328">
            <v>0</v>
          </cell>
          <cell r="D328">
            <v>0</v>
          </cell>
          <cell r="E328">
            <v>0</v>
          </cell>
          <cell r="F328">
            <v>0</v>
          </cell>
          <cell r="G328">
            <v>0</v>
          </cell>
          <cell r="H328">
            <v>0</v>
          </cell>
          <cell r="J328">
            <v>0</v>
          </cell>
          <cell r="K328">
            <v>0</v>
          </cell>
          <cell r="L328">
            <v>0</v>
          </cell>
          <cell r="N328">
            <v>0</v>
          </cell>
          <cell r="O328">
            <v>0</v>
          </cell>
          <cell r="P328">
            <v>0</v>
          </cell>
          <cell r="R328">
            <v>0</v>
          </cell>
          <cell r="S328">
            <v>0</v>
          </cell>
          <cell r="T328">
            <v>0</v>
          </cell>
          <cell r="V328">
            <v>0</v>
          </cell>
          <cell r="W328">
            <v>0</v>
          </cell>
          <cell r="X328">
            <v>0</v>
          </cell>
        </row>
        <row r="329">
          <cell r="A329">
            <v>0</v>
          </cell>
          <cell r="B329">
            <v>0</v>
          </cell>
          <cell r="C329">
            <v>0</v>
          </cell>
          <cell r="D329">
            <v>0</v>
          </cell>
          <cell r="E329">
            <v>0</v>
          </cell>
          <cell r="F329">
            <v>0</v>
          </cell>
          <cell r="G329">
            <v>0</v>
          </cell>
          <cell r="H329">
            <v>0</v>
          </cell>
          <cell r="J329">
            <v>0</v>
          </cell>
          <cell r="K329">
            <v>0</v>
          </cell>
          <cell r="L329">
            <v>0</v>
          </cell>
          <cell r="N329">
            <v>0</v>
          </cell>
          <cell r="O329">
            <v>0</v>
          </cell>
          <cell r="P329">
            <v>0</v>
          </cell>
          <cell r="R329">
            <v>0</v>
          </cell>
          <cell r="S329">
            <v>0</v>
          </cell>
          <cell r="T329">
            <v>0</v>
          </cell>
          <cell r="V329">
            <v>0</v>
          </cell>
          <cell r="W329">
            <v>0</v>
          </cell>
          <cell r="X329">
            <v>0</v>
          </cell>
        </row>
        <row r="330">
          <cell r="A330">
            <v>0</v>
          </cell>
          <cell r="B330">
            <v>0</v>
          </cell>
          <cell r="C330">
            <v>0</v>
          </cell>
          <cell r="D330">
            <v>0</v>
          </cell>
          <cell r="E330">
            <v>0</v>
          </cell>
          <cell r="F330">
            <v>0</v>
          </cell>
          <cell r="G330">
            <v>0</v>
          </cell>
          <cell r="H330">
            <v>0</v>
          </cell>
          <cell r="J330">
            <v>0</v>
          </cell>
          <cell r="K330">
            <v>0</v>
          </cell>
          <cell r="L330">
            <v>0</v>
          </cell>
          <cell r="N330">
            <v>0</v>
          </cell>
          <cell r="O330">
            <v>0</v>
          </cell>
          <cell r="P330">
            <v>0</v>
          </cell>
          <cell r="R330">
            <v>0</v>
          </cell>
          <cell r="S330">
            <v>0</v>
          </cell>
          <cell r="T330">
            <v>0</v>
          </cell>
          <cell r="V330">
            <v>0</v>
          </cell>
          <cell r="W330">
            <v>0</v>
          </cell>
          <cell r="X330">
            <v>0</v>
          </cell>
        </row>
        <row r="331">
          <cell r="A331">
            <v>0</v>
          </cell>
          <cell r="B331">
            <v>0</v>
          </cell>
          <cell r="C331">
            <v>0</v>
          </cell>
          <cell r="D331">
            <v>0</v>
          </cell>
          <cell r="E331">
            <v>0</v>
          </cell>
          <cell r="F331">
            <v>0</v>
          </cell>
          <cell r="G331">
            <v>0</v>
          </cell>
          <cell r="H331">
            <v>0</v>
          </cell>
          <cell r="J331">
            <v>0</v>
          </cell>
          <cell r="K331">
            <v>0</v>
          </cell>
          <cell r="L331">
            <v>0</v>
          </cell>
          <cell r="N331">
            <v>0</v>
          </cell>
          <cell r="O331">
            <v>0</v>
          </cell>
          <cell r="P331">
            <v>0</v>
          </cell>
          <cell r="R331">
            <v>0</v>
          </cell>
          <cell r="S331">
            <v>0</v>
          </cell>
          <cell r="T331">
            <v>0</v>
          </cell>
          <cell r="V331">
            <v>0</v>
          </cell>
          <cell r="W331">
            <v>0</v>
          </cell>
          <cell r="X331">
            <v>0</v>
          </cell>
        </row>
        <row r="332">
          <cell r="A332">
            <v>0</v>
          </cell>
          <cell r="B332">
            <v>0</v>
          </cell>
          <cell r="C332">
            <v>0</v>
          </cell>
          <cell r="D332">
            <v>0</v>
          </cell>
          <cell r="E332">
            <v>0</v>
          </cell>
          <cell r="F332">
            <v>0</v>
          </cell>
          <cell r="G332">
            <v>0</v>
          </cell>
          <cell r="H332">
            <v>0</v>
          </cell>
          <cell r="J332">
            <v>0</v>
          </cell>
          <cell r="K332">
            <v>0</v>
          </cell>
          <cell r="L332">
            <v>0</v>
          </cell>
          <cell r="N332">
            <v>0</v>
          </cell>
          <cell r="O332">
            <v>0</v>
          </cell>
          <cell r="P332">
            <v>0</v>
          </cell>
          <cell r="R332">
            <v>0</v>
          </cell>
          <cell r="S332">
            <v>0</v>
          </cell>
          <cell r="T332">
            <v>0</v>
          </cell>
          <cell r="V332">
            <v>0</v>
          </cell>
          <cell r="W332">
            <v>0</v>
          </cell>
          <cell r="X332">
            <v>0</v>
          </cell>
        </row>
        <row r="333">
          <cell r="A333">
            <v>0</v>
          </cell>
          <cell r="B333">
            <v>0</v>
          </cell>
          <cell r="C333">
            <v>0</v>
          </cell>
          <cell r="D333">
            <v>0</v>
          </cell>
          <cell r="E333">
            <v>0</v>
          </cell>
          <cell r="F333">
            <v>0</v>
          </cell>
          <cell r="G333">
            <v>0</v>
          </cell>
          <cell r="H333">
            <v>0</v>
          </cell>
          <cell r="J333">
            <v>0</v>
          </cell>
          <cell r="K333">
            <v>0</v>
          </cell>
          <cell r="L333">
            <v>0</v>
          </cell>
          <cell r="N333">
            <v>0</v>
          </cell>
          <cell r="O333">
            <v>0</v>
          </cell>
          <cell r="P333">
            <v>0</v>
          </cell>
          <cell r="R333">
            <v>0</v>
          </cell>
          <cell r="S333">
            <v>0</v>
          </cell>
          <cell r="T333">
            <v>0</v>
          </cell>
          <cell r="V333">
            <v>0</v>
          </cell>
          <cell r="W333">
            <v>0</v>
          </cell>
          <cell r="X333">
            <v>0</v>
          </cell>
        </row>
        <row r="334">
          <cell r="A334">
            <v>0</v>
          </cell>
          <cell r="B334">
            <v>0</v>
          </cell>
          <cell r="C334">
            <v>0</v>
          </cell>
          <cell r="D334">
            <v>0</v>
          </cell>
          <cell r="E334">
            <v>0</v>
          </cell>
          <cell r="F334">
            <v>0</v>
          </cell>
          <cell r="G334">
            <v>0</v>
          </cell>
          <cell r="H334">
            <v>0</v>
          </cell>
          <cell r="J334">
            <v>0</v>
          </cell>
          <cell r="K334">
            <v>0</v>
          </cell>
          <cell r="L334">
            <v>0</v>
          </cell>
          <cell r="N334">
            <v>0</v>
          </cell>
          <cell r="O334">
            <v>0</v>
          </cell>
          <cell r="P334">
            <v>0</v>
          </cell>
          <cell r="R334">
            <v>0</v>
          </cell>
          <cell r="S334">
            <v>0</v>
          </cell>
          <cell r="T334">
            <v>0</v>
          </cell>
          <cell r="V334">
            <v>0</v>
          </cell>
          <cell r="W334">
            <v>0</v>
          </cell>
          <cell r="X334">
            <v>0</v>
          </cell>
        </row>
        <row r="335">
          <cell r="A335">
            <v>0</v>
          </cell>
          <cell r="B335">
            <v>0</v>
          </cell>
          <cell r="C335">
            <v>0</v>
          </cell>
          <cell r="D335">
            <v>0</v>
          </cell>
          <cell r="E335">
            <v>0</v>
          </cell>
          <cell r="F335">
            <v>0</v>
          </cell>
          <cell r="G335">
            <v>0</v>
          </cell>
          <cell r="H335">
            <v>0</v>
          </cell>
          <cell r="J335">
            <v>0</v>
          </cell>
          <cell r="K335">
            <v>0</v>
          </cell>
          <cell r="L335">
            <v>0</v>
          </cell>
          <cell r="N335">
            <v>0</v>
          </cell>
          <cell r="O335">
            <v>0</v>
          </cell>
          <cell r="P335">
            <v>0</v>
          </cell>
          <cell r="R335">
            <v>0</v>
          </cell>
          <cell r="S335">
            <v>0</v>
          </cell>
          <cell r="T335">
            <v>0</v>
          </cell>
          <cell r="V335">
            <v>0</v>
          </cell>
          <cell r="W335">
            <v>0</v>
          </cell>
          <cell r="X335">
            <v>0</v>
          </cell>
        </row>
        <row r="336">
          <cell r="A336">
            <v>0</v>
          </cell>
          <cell r="B336">
            <v>0</v>
          </cell>
          <cell r="C336">
            <v>0</v>
          </cell>
          <cell r="D336">
            <v>0</v>
          </cell>
          <cell r="E336">
            <v>0</v>
          </cell>
          <cell r="F336">
            <v>0</v>
          </cell>
          <cell r="G336">
            <v>0</v>
          </cell>
          <cell r="H336">
            <v>0</v>
          </cell>
          <cell r="J336">
            <v>0</v>
          </cell>
          <cell r="K336">
            <v>0</v>
          </cell>
          <cell r="L336">
            <v>0</v>
          </cell>
          <cell r="N336">
            <v>0</v>
          </cell>
          <cell r="O336">
            <v>0</v>
          </cell>
          <cell r="P336">
            <v>0</v>
          </cell>
          <cell r="R336">
            <v>0</v>
          </cell>
          <cell r="S336">
            <v>0</v>
          </cell>
          <cell r="T336">
            <v>0</v>
          </cell>
          <cell r="V336">
            <v>0</v>
          </cell>
          <cell r="W336">
            <v>0</v>
          </cell>
          <cell r="X336">
            <v>0</v>
          </cell>
        </row>
        <row r="337">
          <cell r="A337">
            <v>0</v>
          </cell>
          <cell r="B337">
            <v>0</v>
          </cell>
          <cell r="C337">
            <v>0</v>
          </cell>
          <cell r="D337">
            <v>0</v>
          </cell>
          <cell r="E337">
            <v>0</v>
          </cell>
          <cell r="F337">
            <v>0</v>
          </cell>
          <cell r="G337">
            <v>0</v>
          </cell>
          <cell r="H337">
            <v>0</v>
          </cell>
          <cell r="J337">
            <v>0</v>
          </cell>
          <cell r="K337">
            <v>0</v>
          </cell>
          <cell r="L337">
            <v>0</v>
          </cell>
          <cell r="N337">
            <v>0</v>
          </cell>
          <cell r="O337">
            <v>0</v>
          </cell>
          <cell r="P337">
            <v>0</v>
          </cell>
          <cell r="R337">
            <v>0</v>
          </cell>
          <cell r="S337">
            <v>0</v>
          </cell>
          <cell r="T337">
            <v>0</v>
          </cell>
          <cell r="V337">
            <v>0</v>
          </cell>
          <cell r="W337">
            <v>0</v>
          </cell>
          <cell r="X337">
            <v>0</v>
          </cell>
        </row>
        <row r="338">
          <cell r="A338">
            <v>0</v>
          </cell>
          <cell r="B338">
            <v>0</v>
          </cell>
          <cell r="C338">
            <v>0</v>
          </cell>
          <cell r="D338">
            <v>0</v>
          </cell>
          <cell r="E338">
            <v>0</v>
          </cell>
          <cell r="F338">
            <v>0</v>
          </cell>
          <cell r="G338">
            <v>0</v>
          </cell>
          <cell r="H338">
            <v>0</v>
          </cell>
          <cell r="J338">
            <v>0</v>
          </cell>
          <cell r="K338">
            <v>0</v>
          </cell>
          <cell r="L338">
            <v>0</v>
          </cell>
          <cell r="N338">
            <v>0</v>
          </cell>
          <cell r="O338">
            <v>0</v>
          </cell>
          <cell r="P338">
            <v>0</v>
          </cell>
          <cell r="R338">
            <v>0</v>
          </cell>
          <cell r="S338">
            <v>0</v>
          </cell>
          <cell r="T338">
            <v>0</v>
          </cell>
          <cell r="V338">
            <v>0</v>
          </cell>
          <cell r="W338">
            <v>0</v>
          </cell>
          <cell r="X338">
            <v>0</v>
          </cell>
        </row>
        <row r="339">
          <cell r="A339">
            <v>0</v>
          </cell>
          <cell r="B339">
            <v>0</v>
          </cell>
          <cell r="C339">
            <v>0</v>
          </cell>
          <cell r="D339">
            <v>0</v>
          </cell>
          <cell r="E339">
            <v>0</v>
          </cell>
          <cell r="F339">
            <v>0</v>
          </cell>
          <cell r="G339">
            <v>0</v>
          </cell>
          <cell r="H339">
            <v>0</v>
          </cell>
          <cell r="J339">
            <v>0</v>
          </cell>
          <cell r="K339">
            <v>0</v>
          </cell>
          <cell r="L339">
            <v>0</v>
          </cell>
          <cell r="N339">
            <v>0</v>
          </cell>
          <cell r="O339">
            <v>0</v>
          </cell>
          <cell r="P339">
            <v>0</v>
          </cell>
          <cell r="R339">
            <v>0</v>
          </cell>
          <cell r="S339">
            <v>0</v>
          </cell>
          <cell r="T339">
            <v>0</v>
          </cell>
          <cell r="V339">
            <v>0</v>
          </cell>
          <cell r="W339">
            <v>0</v>
          </cell>
          <cell r="X339">
            <v>0</v>
          </cell>
        </row>
        <row r="340">
          <cell r="A340">
            <v>0</v>
          </cell>
          <cell r="B340">
            <v>0</v>
          </cell>
          <cell r="C340">
            <v>0</v>
          </cell>
          <cell r="D340">
            <v>0</v>
          </cell>
          <cell r="E340">
            <v>0</v>
          </cell>
          <cell r="F340">
            <v>0</v>
          </cell>
          <cell r="G340">
            <v>0</v>
          </cell>
          <cell r="H340">
            <v>0</v>
          </cell>
          <cell r="J340">
            <v>0</v>
          </cell>
          <cell r="K340">
            <v>0</v>
          </cell>
          <cell r="L340">
            <v>0</v>
          </cell>
          <cell r="N340">
            <v>0</v>
          </cell>
          <cell r="O340">
            <v>0</v>
          </cell>
          <cell r="P340">
            <v>0</v>
          </cell>
          <cell r="R340">
            <v>0</v>
          </cell>
          <cell r="S340">
            <v>0</v>
          </cell>
          <cell r="T340">
            <v>0</v>
          </cell>
          <cell r="V340">
            <v>0</v>
          </cell>
          <cell r="W340">
            <v>0</v>
          </cell>
          <cell r="X340">
            <v>0</v>
          </cell>
        </row>
        <row r="341">
          <cell r="A341">
            <v>0</v>
          </cell>
          <cell r="B341">
            <v>0</v>
          </cell>
          <cell r="C341">
            <v>0</v>
          </cell>
          <cell r="D341">
            <v>0</v>
          </cell>
          <cell r="E341">
            <v>0</v>
          </cell>
          <cell r="F341">
            <v>0</v>
          </cell>
          <cell r="G341">
            <v>0</v>
          </cell>
          <cell r="H341">
            <v>0</v>
          </cell>
          <cell r="J341">
            <v>0</v>
          </cell>
          <cell r="K341">
            <v>0</v>
          </cell>
          <cell r="L341">
            <v>0</v>
          </cell>
          <cell r="N341">
            <v>0</v>
          </cell>
          <cell r="O341">
            <v>0</v>
          </cell>
          <cell r="P341">
            <v>0</v>
          </cell>
          <cell r="R341">
            <v>0</v>
          </cell>
          <cell r="S341">
            <v>0</v>
          </cell>
          <cell r="T341">
            <v>0</v>
          </cell>
          <cell r="V341">
            <v>0</v>
          </cell>
          <cell r="W341">
            <v>0</v>
          </cell>
          <cell r="X341">
            <v>0</v>
          </cell>
        </row>
        <row r="342">
          <cell r="A342">
            <v>0</v>
          </cell>
          <cell r="B342">
            <v>0</v>
          </cell>
          <cell r="C342">
            <v>0</v>
          </cell>
          <cell r="D342">
            <v>0</v>
          </cell>
          <cell r="E342">
            <v>0</v>
          </cell>
          <cell r="F342">
            <v>0</v>
          </cell>
          <cell r="G342">
            <v>0</v>
          </cell>
          <cell r="H342">
            <v>0</v>
          </cell>
          <cell r="J342">
            <v>0</v>
          </cell>
          <cell r="K342">
            <v>0</v>
          </cell>
          <cell r="L342">
            <v>0</v>
          </cell>
          <cell r="N342">
            <v>0</v>
          </cell>
          <cell r="O342">
            <v>0</v>
          </cell>
          <cell r="P342">
            <v>0</v>
          </cell>
          <cell r="R342">
            <v>0</v>
          </cell>
          <cell r="S342">
            <v>0</v>
          </cell>
          <cell r="T342">
            <v>0</v>
          </cell>
          <cell r="V342">
            <v>0</v>
          </cell>
          <cell r="W342">
            <v>0</v>
          </cell>
          <cell r="X342">
            <v>0</v>
          </cell>
        </row>
        <row r="343">
          <cell r="A343">
            <v>0</v>
          </cell>
          <cell r="B343">
            <v>0</v>
          </cell>
          <cell r="C343">
            <v>0</v>
          </cell>
          <cell r="D343">
            <v>0</v>
          </cell>
          <cell r="E343">
            <v>0</v>
          </cell>
          <cell r="F343">
            <v>0</v>
          </cell>
          <cell r="G343">
            <v>0</v>
          </cell>
          <cell r="H343">
            <v>0</v>
          </cell>
          <cell r="J343">
            <v>0</v>
          </cell>
          <cell r="K343">
            <v>0</v>
          </cell>
          <cell r="L343">
            <v>0</v>
          </cell>
          <cell r="N343">
            <v>0</v>
          </cell>
          <cell r="O343">
            <v>0</v>
          </cell>
          <cell r="P343">
            <v>0</v>
          </cell>
          <cell r="R343">
            <v>0</v>
          </cell>
          <cell r="S343">
            <v>0</v>
          </cell>
          <cell r="T343">
            <v>0</v>
          </cell>
          <cell r="V343">
            <v>0</v>
          </cell>
          <cell r="W343">
            <v>0</v>
          </cell>
          <cell r="X343">
            <v>0</v>
          </cell>
        </row>
        <row r="344">
          <cell r="A344">
            <v>0</v>
          </cell>
          <cell r="B344">
            <v>0</v>
          </cell>
          <cell r="C344">
            <v>0</v>
          </cell>
          <cell r="D344">
            <v>0</v>
          </cell>
          <cell r="E344">
            <v>0</v>
          </cell>
          <cell r="F344">
            <v>0</v>
          </cell>
          <cell r="G344">
            <v>0</v>
          </cell>
          <cell r="H344">
            <v>0</v>
          </cell>
          <cell r="J344">
            <v>0</v>
          </cell>
          <cell r="K344">
            <v>0</v>
          </cell>
          <cell r="L344">
            <v>0</v>
          </cell>
          <cell r="N344">
            <v>0</v>
          </cell>
          <cell r="O344">
            <v>0</v>
          </cell>
          <cell r="P344">
            <v>0</v>
          </cell>
          <cell r="R344">
            <v>0</v>
          </cell>
          <cell r="S344">
            <v>0</v>
          </cell>
          <cell r="T344">
            <v>0</v>
          </cell>
          <cell r="V344">
            <v>0</v>
          </cell>
          <cell r="W344">
            <v>0</v>
          </cell>
          <cell r="X344">
            <v>0</v>
          </cell>
        </row>
        <row r="345">
          <cell r="A345">
            <v>0</v>
          </cell>
          <cell r="B345">
            <v>0</v>
          </cell>
          <cell r="C345">
            <v>0</v>
          </cell>
          <cell r="D345">
            <v>0</v>
          </cell>
          <cell r="E345">
            <v>0</v>
          </cell>
          <cell r="F345">
            <v>0</v>
          </cell>
          <cell r="G345">
            <v>0</v>
          </cell>
          <cell r="H345">
            <v>0</v>
          </cell>
          <cell r="J345">
            <v>0</v>
          </cell>
          <cell r="K345">
            <v>0</v>
          </cell>
          <cell r="L345">
            <v>0</v>
          </cell>
          <cell r="N345">
            <v>0</v>
          </cell>
          <cell r="O345">
            <v>0</v>
          </cell>
          <cell r="P345">
            <v>0</v>
          </cell>
          <cell r="R345">
            <v>0</v>
          </cell>
          <cell r="S345">
            <v>0</v>
          </cell>
          <cell r="T345">
            <v>0</v>
          </cell>
          <cell r="V345">
            <v>0</v>
          </cell>
          <cell r="W345">
            <v>0</v>
          </cell>
          <cell r="X345">
            <v>0</v>
          </cell>
        </row>
        <row r="346">
          <cell r="A346">
            <v>0</v>
          </cell>
          <cell r="B346">
            <v>0</v>
          </cell>
          <cell r="C346">
            <v>0</v>
          </cell>
          <cell r="D346">
            <v>0</v>
          </cell>
          <cell r="E346">
            <v>0</v>
          </cell>
          <cell r="F346">
            <v>0</v>
          </cell>
          <cell r="G346">
            <v>0</v>
          </cell>
          <cell r="H346">
            <v>0</v>
          </cell>
          <cell r="J346">
            <v>0</v>
          </cell>
          <cell r="K346">
            <v>0</v>
          </cell>
          <cell r="L346">
            <v>0</v>
          </cell>
          <cell r="N346">
            <v>0</v>
          </cell>
          <cell r="O346">
            <v>0</v>
          </cell>
          <cell r="P346">
            <v>0</v>
          </cell>
          <cell r="R346">
            <v>0</v>
          </cell>
          <cell r="S346">
            <v>0</v>
          </cell>
          <cell r="T346">
            <v>0</v>
          </cell>
          <cell r="V346">
            <v>0</v>
          </cell>
          <cell r="W346">
            <v>0</v>
          </cell>
          <cell r="X346">
            <v>0</v>
          </cell>
        </row>
        <row r="347">
          <cell r="A347">
            <v>0</v>
          </cell>
          <cell r="B347">
            <v>0</v>
          </cell>
          <cell r="C347">
            <v>0</v>
          </cell>
          <cell r="D347">
            <v>0</v>
          </cell>
          <cell r="E347">
            <v>0</v>
          </cell>
          <cell r="F347">
            <v>0</v>
          </cell>
          <cell r="G347">
            <v>0</v>
          </cell>
          <cell r="H347">
            <v>0</v>
          </cell>
          <cell r="J347">
            <v>0</v>
          </cell>
          <cell r="K347">
            <v>0</v>
          </cell>
          <cell r="L347">
            <v>0</v>
          </cell>
          <cell r="N347">
            <v>0</v>
          </cell>
          <cell r="O347">
            <v>0</v>
          </cell>
          <cell r="P347">
            <v>0</v>
          </cell>
          <cell r="R347">
            <v>0</v>
          </cell>
          <cell r="S347">
            <v>0</v>
          </cell>
          <cell r="T347">
            <v>0</v>
          </cell>
          <cell r="V347">
            <v>0</v>
          </cell>
          <cell r="W347">
            <v>0</v>
          </cell>
          <cell r="X347">
            <v>0</v>
          </cell>
        </row>
        <row r="348">
          <cell r="A348">
            <v>0</v>
          </cell>
          <cell r="B348">
            <v>0</v>
          </cell>
          <cell r="C348">
            <v>0</v>
          </cell>
          <cell r="D348">
            <v>0</v>
          </cell>
          <cell r="E348">
            <v>0</v>
          </cell>
          <cell r="F348">
            <v>0</v>
          </cell>
          <cell r="G348">
            <v>0</v>
          </cell>
          <cell r="H348">
            <v>0</v>
          </cell>
          <cell r="J348">
            <v>0</v>
          </cell>
          <cell r="K348">
            <v>0</v>
          </cell>
          <cell r="L348">
            <v>0</v>
          </cell>
          <cell r="N348">
            <v>0</v>
          </cell>
          <cell r="O348">
            <v>0</v>
          </cell>
          <cell r="P348">
            <v>0</v>
          </cell>
          <cell r="R348">
            <v>0</v>
          </cell>
          <cell r="S348">
            <v>0</v>
          </cell>
          <cell r="T348">
            <v>0</v>
          </cell>
          <cell r="V348">
            <v>0</v>
          </cell>
          <cell r="W348">
            <v>0</v>
          </cell>
          <cell r="X348">
            <v>0</v>
          </cell>
        </row>
        <row r="349">
          <cell r="A349">
            <v>0</v>
          </cell>
          <cell r="B349">
            <v>0</v>
          </cell>
          <cell r="C349">
            <v>0</v>
          </cell>
          <cell r="D349">
            <v>0</v>
          </cell>
          <cell r="E349">
            <v>0</v>
          </cell>
          <cell r="F349">
            <v>0</v>
          </cell>
          <cell r="G349">
            <v>0</v>
          </cell>
          <cell r="H349">
            <v>0</v>
          </cell>
          <cell r="J349">
            <v>0</v>
          </cell>
          <cell r="K349">
            <v>0</v>
          </cell>
          <cell r="L349">
            <v>0</v>
          </cell>
          <cell r="N349">
            <v>0</v>
          </cell>
          <cell r="O349">
            <v>0</v>
          </cell>
          <cell r="P349">
            <v>0</v>
          </cell>
          <cell r="R349">
            <v>0</v>
          </cell>
          <cell r="S349">
            <v>0</v>
          </cell>
          <cell r="T349">
            <v>0</v>
          </cell>
          <cell r="V349">
            <v>0</v>
          </cell>
          <cell r="W349">
            <v>0</v>
          </cell>
          <cell r="X349">
            <v>0</v>
          </cell>
        </row>
        <row r="350">
          <cell r="A350">
            <v>0</v>
          </cell>
          <cell r="B350">
            <v>0</v>
          </cell>
          <cell r="C350">
            <v>0</v>
          </cell>
          <cell r="D350">
            <v>0</v>
          </cell>
          <cell r="E350">
            <v>0</v>
          </cell>
          <cell r="F350">
            <v>0</v>
          </cell>
          <cell r="G350">
            <v>0</v>
          </cell>
          <cell r="H350">
            <v>0</v>
          </cell>
          <cell r="J350">
            <v>0</v>
          </cell>
          <cell r="K350">
            <v>0</v>
          </cell>
          <cell r="L350">
            <v>0</v>
          </cell>
          <cell r="N350">
            <v>0</v>
          </cell>
          <cell r="O350">
            <v>0</v>
          </cell>
          <cell r="P350">
            <v>0</v>
          </cell>
          <cell r="R350">
            <v>0</v>
          </cell>
          <cell r="S350">
            <v>0</v>
          </cell>
          <cell r="T350">
            <v>0</v>
          </cell>
          <cell r="V350">
            <v>0</v>
          </cell>
          <cell r="W350">
            <v>0</v>
          </cell>
          <cell r="X350">
            <v>0</v>
          </cell>
        </row>
        <row r="351">
          <cell r="A351">
            <v>0</v>
          </cell>
          <cell r="B351">
            <v>0</v>
          </cell>
          <cell r="C351">
            <v>0</v>
          </cell>
          <cell r="D351">
            <v>0</v>
          </cell>
          <cell r="E351">
            <v>0</v>
          </cell>
          <cell r="F351">
            <v>0</v>
          </cell>
          <cell r="G351">
            <v>0</v>
          </cell>
          <cell r="H351">
            <v>0</v>
          </cell>
          <cell r="J351">
            <v>0</v>
          </cell>
          <cell r="K351">
            <v>0</v>
          </cell>
          <cell r="L351">
            <v>0</v>
          </cell>
          <cell r="N351">
            <v>0</v>
          </cell>
          <cell r="O351">
            <v>0</v>
          </cell>
          <cell r="P351">
            <v>0</v>
          </cell>
          <cell r="R351">
            <v>0</v>
          </cell>
          <cell r="S351">
            <v>0</v>
          </cell>
          <cell r="T351">
            <v>0</v>
          </cell>
          <cell r="V351">
            <v>0</v>
          </cell>
          <cell r="W351">
            <v>0</v>
          </cell>
          <cell r="X351">
            <v>0</v>
          </cell>
        </row>
        <row r="352">
          <cell r="A352">
            <v>0</v>
          </cell>
          <cell r="B352">
            <v>0</v>
          </cell>
          <cell r="C352">
            <v>0</v>
          </cell>
          <cell r="D352">
            <v>0</v>
          </cell>
          <cell r="E352">
            <v>0</v>
          </cell>
          <cell r="F352">
            <v>0</v>
          </cell>
          <cell r="G352">
            <v>0</v>
          </cell>
          <cell r="H352">
            <v>0</v>
          </cell>
          <cell r="J352">
            <v>0</v>
          </cell>
          <cell r="K352">
            <v>0</v>
          </cell>
          <cell r="L352">
            <v>0</v>
          </cell>
          <cell r="N352">
            <v>0</v>
          </cell>
          <cell r="O352">
            <v>0</v>
          </cell>
          <cell r="P352">
            <v>0</v>
          </cell>
          <cell r="R352">
            <v>0</v>
          </cell>
          <cell r="S352">
            <v>0</v>
          </cell>
          <cell r="T352">
            <v>0</v>
          </cell>
          <cell r="V352">
            <v>0</v>
          </cell>
          <cell r="W352">
            <v>0</v>
          </cell>
          <cell r="X352">
            <v>0</v>
          </cell>
        </row>
        <row r="353">
          <cell r="A353">
            <v>0</v>
          </cell>
          <cell r="B353">
            <v>0</v>
          </cell>
          <cell r="C353">
            <v>0</v>
          </cell>
          <cell r="D353">
            <v>0</v>
          </cell>
          <cell r="E353">
            <v>0</v>
          </cell>
          <cell r="F353">
            <v>0</v>
          </cell>
          <cell r="G353">
            <v>0</v>
          </cell>
          <cell r="H353">
            <v>0</v>
          </cell>
          <cell r="J353">
            <v>0</v>
          </cell>
          <cell r="K353">
            <v>0</v>
          </cell>
          <cell r="L353">
            <v>0</v>
          </cell>
          <cell r="N353">
            <v>0</v>
          </cell>
          <cell r="O353">
            <v>0</v>
          </cell>
          <cell r="P353">
            <v>0</v>
          </cell>
          <cell r="R353">
            <v>0</v>
          </cell>
          <cell r="S353">
            <v>0</v>
          </cell>
          <cell r="T353">
            <v>0</v>
          </cell>
          <cell r="V353">
            <v>0</v>
          </cell>
          <cell r="W353">
            <v>0</v>
          </cell>
          <cell r="X353">
            <v>0</v>
          </cell>
        </row>
        <row r="354">
          <cell r="A354">
            <v>0</v>
          </cell>
          <cell r="B354">
            <v>0</v>
          </cell>
          <cell r="C354">
            <v>0</v>
          </cell>
          <cell r="D354">
            <v>0</v>
          </cell>
          <cell r="E354">
            <v>0</v>
          </cell>
          <cell r="F354">
            <v>0</v>
          </cell>
          <cell r="G354">
            <v>0</v>
          </cell>
          <cell r="H354">
            <v>0</v>
          </cell>
          <cell r="J354">
            <v>0</v>
          </cell>
          <cell r="K354">
            <v>0</v>
          </cell>
          <cell r="L354">
            <v>0</v>
          </cell>
          <cell r="N354">
            <v>0</v>
          </cell>
          <cell r="O354">
            <v>0</v>
          </cell>
          <cell r="P354">
            <v>0</v>
          </cell>
          <cell r="R354">
            <v>0</v>
          </cell>
          <cell r="S354">
            <v>0</v>
          </cell>
          <cell r="T354">
            <v>0</v>
          </cell>
          <cell r="V354">
            <v>0</v>
          </cell>
          <cell r="W354">
            <v>0</v>
          </cell>
          <cell r="X354">
            <v>0</v>
          </cell>
        </row>
        <row r="355">
          <cell r="A355">
            <v>0</v>
          </cell>
          <cell r="B355">
            <v>0</v>
          </cell>
          <cell r="C355">
            <v>0</v>
          </cell>
          <cell r="D355">
            <v>0</v>
          </cell>
          <cell r="E355">
            <v>0</v>
          </cell>
          <cell r="F355">
            <v>0</v>
          </cell>
          <cell r="G355">
            <v>0</v>
          </cell>
          <cell r="H355">
            <v>0</v>
          </cell>
          <cell r="J355">
            <v>0</v>
          </cell>
          <cell r="K355">
            <v>0</v>
          </cell>
          <cell r="L355">
            <v>0</v>
          </cell>
          <cell r="N355">
            <v>0</v>
          </cell>
          <cell r="O355">
            <v>0</v>
          </cell>
          <cell r="P355">
            <v>0</v>
          </cell>
          <cell r="R355">
            <v>0</v>
          </cell>
          <cell r="S355">
            <v>0</v>
          </cell>
          <cell r="T355">
            <v>0</v>
          </cell>
          <cell r="V355">
            <v>0</v>
          </cell>
          <cell r="W355">
            <v>0</v>
          </cell>
          <cell r="X355">
            <v>0</v>
          </cell>
        </row>
        <row r="356">
          <cell r="A356">
            <v>0</v>
          </cell>
          <cell r="B356">
            <v>0</v>
          </cell>
          <cell r="C356">
            <v>0</v>
          </cell>
          <cell r="D356">
            <v>0</v>
          </cell>
          <cell r="E356">
            <v>0</v>
          </cell>
          <cell r="F356">
            <v>0</v>
          </cell>
          <cell r="G356">
            <v>0</v>
          </cell>
          <cell r="H356">
            <v>0</v>
          </cell>
          <cell r="J356">
            <v>0</v>
          </cell>
          <cell r="K356">
            <v>0</v>
          </cell>
          <cell r="L356">
            <v>0</v>
          </cell>
          <cell r="N356">
            <v>0</v>
          </cell>
          <cell r="O356">
            <v>0</v>
          </cell>
          <cell r="P356">
            <v>0</v>
          </cell>
          <cell r="R356">
            <v>0</v>
          </cell>
          <cell r="S356">
            <v>0</v>
          </cell>
          <cell r="T356">
            <v>0</v>
          </cell>
          <cell r="V356">
            <v>0</v>
          </cell>
          <cell r="W356">
            <v>0</v>
          </cell>
          <cell r="X356">
            <v>0</v>
          </cell>
        </row>
        <row r="357">
          <cell r="A357">
            <v>0</v>
          </cell>
          <cell r="B357">
            <v>0</v>
          </cell>
          <cell r="C357">
            <v>0</v>
          </cell>
          <cell r="D357">
            <v>0</v>
          </cell>
          <cell r="E357">
            <v>0</v>
          </cell>
          <cell r="F357">
            <v>0</v>
          </cell>
          <cell r="G357">
            <v>0</v>
          </cell>
          <cell r="H357">
            <v>0</v>
          </cell>
          <cell r="J357">
            <v>0</v>
          </cell>
          <cell r="K357">
            <v>0</v>
          </cell>
          <cell r="L357">
            <v>0</v>
          </cell>
          <cell r="N357">
            <v>0</v>
          </cell>
          <cell r="O357">
            <v>0</v>
          </cell>
          <cell r="P357">
            <v>0</v>
          </cell>
          <cell r="R357">
            <v>0</v>
          </cell>
          <cell r="S357">
            <v>0</v>
          </cell>
          <cell r="T357">
            <v>0</v>
          </cell>
          <cell r="V357">
            <v>0</v>
          </cell>
          <cell r="W357">
            <v>0</v>
          </cell>
          <cell r="X357">
            <v>0</v>
          </cell>
        </row>
        <row r="358">
          <cell r="A358">
            <v>0</v>
          </cell>
          <cell r="B358">
            <v>0</v>
          </cell>
          <cell r="C358">
            <v>0</v>
          </cell>
          <cell r="D358">
            <v>0</v>
          </cell>
          <cell r="E358">
            <v>0</v>
          </cell>
          <cell r="F358">
            <v>0</v>
          </cell>
          <cell r="G358">
            <v>0</v>
          </cell>
          <cell r="H358">
            <v>0</v>
          </cell>
          <cell r="J358">
            <v>0</v>
          </cell>
          <cell r="K358">
            <v>0</v>
          </cell>
          <cell r="L358">
            <v>0</v>
          </cell>
          <cell r="N358">
            <v>0</v>
          </cell>
          <cell r="O358">
            <v>0</v>
          </cell>
          <cell r="P358">
            <v>0</v>
          </cell>
          <cell r="R358">
            <v>0</v>
          </cell>
          <cell r="S358">
            <v>0</v>
          </cell>
          <cell r="T358">
            <v>0</v>
          </cell>
          <cell r="V358">
            <v>0</v>
          </cell>
          <cell r="W358">
            <v>0</v>
          </cell>
          <cell r="X358">
            <v>0</v>
          </cell>
        </row>
        <row r="359">
          <cell r="A359">
            <v>0</v>
          </cell>
          <cell r="B359">
            <v>0</v>
          </cell>
          <cell r="C359">
            <v>0</v>
          </cell>
          <cell r="D359">
            <v>0</v>
          </cell>
          <cell r="E359">
            <v>0</v>
          </cell>
          <cell r="F359">
            <v>0</v>
          </cell>
          <cell r="G359">
            <v>0</v>
          </cell>
          <cell r="H359">
            <v>0</v>
          </cell>
          <cell r="J359">
            <v>0</v>
          </cell>
          <cell r="K359">
            <v>0</v>
          </cell>
          <cell r="L359">
            <v>0</v>
          </cell>
          <cell r="N359">
            <v>0</v>
          </cell>
          <cell r="O359">
            <v>0</v>
          </cell>
          <cell r="P359">
            <v>0</v>
          </cell>
          <cell r="R359">
            <v>0</v>
          </cell>
          <cell r="S359">
            <v>0</v>
          </cell>
          <cell r="T359">
            <v>0</v>
          </cell>
          <cell r="V359">
            <v>0</v>
          </cell>
          <cell r="W359">
            <v>0</v>
          </cell>
          <cell r="X359">
            <v>0</v>
          </cell>
        </row>
        <row r="360">
          <cell r="A360">
            <v>0</v>
          </cell>
          <cell r="B360">
            <v>0</v>
          </cell>
          <cell r="C360">
            <v>0</v>
          </cell>
          <cell r="D360">
            <v>0</v>
          </cell>
          <cell r="E360">
            <v>0</v>
          </cell>
          <cell r="F360">
            <v>0</v>
          </cell>
          <cell r="G360">
            <v>0</v>
          </cell>
          <cell r="H360">
            <v>0</v>
          </cell>
          <cell r="J360">
            <v>0</v>
          </cell>
          <cell r="K360">
            <v>0</v>
          </cell>
          <cell r="L360">
            <v>0</v>
          </cell>
          <cell r="N360">
            <v>0</v>
          </cell>
          <cell r="O360">
            <v>0</v>
          </cell>
          <cell r="P360">
            <v>0</v>
          </cell>
          <cell r="R360">
            <v>0</v>
          </cell>
          <cell r="S360">
            <v>0</v>
          </cell>
          <cell r="T360">
            <v>0</v>
          </cell>
          <cell r="V360">
            <v>0</v>
          </cell>
          <cell r="W360">
            <v>0</v>
          </cell>
          <cell r="X360">
            <v>0</v>
          </cell>
        </row>
        <row r="361">
          <cell r="A361">
            <v>0</v>
          </cell>
          <cell r="B361">
            <v>0</v>
          </cell>
          <cell r="C361">
            <v>0</v>
          </cell>
          <cell r="D361">
            <v>0</v>
          </cell>
          <cell r="E361">
            <v>0</v>
          </cell>
          <cell r="F361">
            <v>0</v>
          </cell>
          <cell r="G361">
            <v>0</v>
          </cell>
          <cell r="H361">
            <v>0</v>
          </cell>
          <cell r="J361">
            <v>0</v>
          </cell>
          <cell r="K361">
            <v>0</v>
          </cell>
          <cell r="L361">
            <v>0</v>
          </cell>
          <cell r="N361">
            <v>0</v>
          </cell>
          <cell r="O361">
            <v>0</v>
          </cell>
          <cell r="P361">
            <v>0</v>
          </cell>
          <cell r="R361">
            <v>0</v>
          </cell>
          <cell r="S361">
            <v>0</v>
          </cell>
          <cell r="T361">
            <v>0</v>
          </cell>
          <cell r="V361">
            <v>0</v>
          </cell>
          <cell r="W361">
            <v>0</v>
          </cell>
          <cell r="X361">
            <v>0</v>
          </cell>
        </row>
        <row r="362">
          <cell r="A362">
            <v>0</v>
          </cell>
          <cell r="B362">
            <v>0</v>
          </cell>
          <cell r="C362">
            <v>0</v>
          </cell>
          <cell r="D362">
            <v>0</v>
          </cell>
          <cell r="E362">
            <v>0</v>
          </cell>
          <cell r="F362">
            <v>0</v>
          </cell>
          <cell r="G362">
            <v>0</v>
          </cell>
          <cell r="H362">
            <v>0</v>
          </cell>
          <cell r="J362">
            <v>0</v>
          </cell>
          <cell r="K362">
            <v>0</v>
          </cell>
          <cell r="L362">
            <v>0</v>
          </cell>
          <cell r="N362">
            <v>0</v>
          </cell>
          <cell r="O362">
            <v>0</v>
          </cell>
          <cell r="P362">
            <v>0</v>
          </cell>
          <cell r="R362">
            <v>0</v>
          </cell>
          <cell r="S362">
            <v>0</v>
          </cell>
          <cell r="T362">
            <v>0</v>
          </cell>
          <cell r="V362">
            <v>0</v>
          </cell>
          <cell r="W362">
            <v>0</v>
          </cell>
          <cell r="X362">
            <v>0</v>
          </cell>
        </row>
        <row r="363">
          <cell r="A363">
            <v>0</v>
          </cell>
          <cell r="B363">
            <v>0</v>
          </cell>
          <cell r="C363">
            <v>0</v>
          </cell>
          <cell r="D363">
            <v>0</v>
          </cell>
          <cell r="E363">
            <v>0</v>
          </cell>
          <cell r="F363">
            <v>0</v>
          </cell>
          <cell r="G363">
            <v>0</v>
          </cell>
          <cell r="H363">
            <v>0</v>
          </cell>
          <cell r="J363">
            <v>0</v>
          </cell>
          <cell r="K363">
            <v>0</v>
          </cell>
          <cell r="L363">
            <v>0</v>
          </cell>
          <cell r="N363">
            <v>0</v>
          </cell>
          <cell r="O363">
            <v>0</v>
          </cell>
          <cell r="P363">
            <v>0</v>
          </cell>
          <cell r="R363">
            <v>0</v>
          </cell>
          <cell r="S363">
            <v>0</v>
          </cell>
          <cell r="T363">
            <v>0</v>
          </cell>
          <cell r="V363">
            <v>0</v>
          </cell>
          <cell r="W363">
            <v>0</v>
          </cell>
          <cell r="X363">
            <v>0</v>
          </cell>
        </row>
        <row r="364">
          <cell r="A364">
            <v>0</v>
          </cell>
          <cell r="B364">
            <v>0</v>
          </cell>
          <cell r="C364">
            <v>0</v>
          </cell>
          <cell r="D364">
            <v>0</v>
          </cell>
          <cell r="E364">
            <v>0</v>
          </cell>
          <cell r="F364">
            <v>0</v>
          </cell>
          <cell r="G364">
            <v>0</v>
          </cell>
          <cell r="H364">
            <v>0</v>
          </cell>
          <cell r="J364">
            <v>0</v>
          </cell>
          <cell r="K364">
            <v>0</v>
          </cell>
          <cell r="L364">
            <v>0</v>
          </cell>
          <cell r="N364">
            <v>0</v>
          </cell>
          <cell r="O364">
            <v>0</v>
          </cell>
          <cell r="P364">
            <v>0</v>
          </cell>
          <cell r="R364">
            <v>0</v>
          </cell>
          <cell r="S364">
            <v>0</v>
          </cell>
          <cell r="T364">
            <v>0</v>
          </cell>
          <cell r="V364">
            <v>0</v>
          </cell>
          <cell r="W364">
            <v>0</v>
          </cell>
          <cell r="X364">
            <v>0</v>
          </cell>
        </row>
        <row r="365">
          <cell r="A365">
            <v>0</v>
          </cell>
          <cell r="B365">
            <v>0</v>
          </cell>
          <cell r="C365">
            <v>0</v>
          </cell>
          <cell r="D365">
            <v>0</v>
          </cell>
          <cell r="E365">
            <v>0</v>
          </cell>
          <cell r="F365">
            <v>0</v>
          </cell>
          <cell r="G365">
            <v>0</v>
          </cell>
          <cell r="H365">
            <v>0</v>
          </cell>
          <cell r="J365">
            <v>0</v>
          </cell>
          <cell r="K365">
            <v>0</v>
          </cell>
          <cell r="L365">
            <v>0</v>
          </cell>
          <cell r="N365">
            <v>0</v>
          </cell>
          <cell r="O365">
            <v>0</v>
          </cell>
          <cell r="P365">
            <v>0</v>
          </cell>
          <cell r="R365">
            <v>0</v>
          </cell>
          <cell r="S365">
            <v>0</v>
          </cell>
          <cell r="T365">
            <v>0</v>
          </cell>
          <cell r="V365">
            <v>0</v>
          </cell>
          <cell r="W365">
            <v>0</v>
          </cell>
          <cell r="X365">
            <v>0</v>
          </cell>
        </row>
        <row r="366">
          <cell r="A366">
            <v>0</v>
          </cell>
          <cell r="B366">
            <v>0</v>
          </cell>
          <cell r="C366">
            <v>0</v>
          </cell>
          <cell r="D366">
            <v>0</v>
          </cell>
          <cell r="E366">
            <v>0</v>
          </cell>
          <cell r="F366">
            <v>0</v>
          </cell>
          <cell r="G366">
            <v>0</v>
          </cell>
          <cell r="H366">
            <v>0</v>
          </cell>
          <cell r="J366">
            <v>0</v>
          </cell>
          <cell r="K366">
            <v>0</v>
          </cell>
          <cell r="L366">
            <v>0</v>
          </cell>
          <cell r="N366">
            <v>0</v>
          </cell>
          <cell r="O366">
            <v>0</v>
          </cell>
          <cell r="P366">
            <v>0</v>
          </cell>
          <cell r="R366">
            <v>0</v>
          </cell>
          <cell r="S366">
            <v>0</v>
          </cell>
          <cell r="T366">
            <v>0</v>
          </cell>
          <cell r="V366">
            <v>0</v>
          </cell>
          <cell r="W366">
            <v>0</v>
          </cell>
          <cell r="X366">
            <v>0</v>
          </cell>
        </row>
        <row r="367">
          <cell r="A367">
            <v>0</v>
          </cell>
          <cell r="B367">
            <v>0</v>
          </cell>
          <cell r="C367">
            <v>0</v>
          </cell>
          <cell r="D367">
            <v>0</v>
          </cell>
          <cell r="E367">
            <v>0</v>
          </cell>
          <cell r="F367">
            <v>0</v>
          </cell>
          <cell r="G367">
            <v>0</v>
          </cell>
          <cell r="H367">
            <v>0</v>
          </cell>
          <cell r="J367">
            <v>0</v>
          </cell>
          <cell r="K367">
            <v>0</v>
          </cell>
          <cell r="L367">
            <v>0</v>
          </cell>
          <cell r="N367">
            <v>0</v>
          </cell>
          <cell r="O367">
            <v>0</v>
          </cell>
          <cell r="P367">
            <v>0</v>
          </cell>
          <cell r="R367">
            <v>0</v>
          </cell>
          <cell r="S367">
            <v>0</v>
          </cell>
          <cell r="T367">
            <v>0</v>
          </cell>
          <cell r="V367">
            <v>0</v>
          </cell>
          <cell r="W367">
            <v>0</v>
          </cell>
          <cell r="X367">
            <v>0</v>
          </cell>
        </row>
        <row r="368">
          <cell r="A368">
            <v>0</v>
          </cell>
          <cell r="B368">
            <v>0</v>
          </cell>
          <cell r="C368">
            <v>0</v>
          </cell>
          <cell r="D368">
            <v>0</v>
          </cell>
          <cell r="E368">
            <v>0</v>
          </cell>
          <cell r="F368">
            <v>0</v>
          </cell>
          <cell r="G368">
            <v>0</v>
          </cell>
          <cell r="H368">
            <v>0</v>
          </cell>
          <cell r="J368">
            <v>0</v>
          </cell>
          <cell r="K368">
            <v>0</v>
          </cell>
          <cell r="L368">
            <v>0</v>
          </cell>
          <cell r="N368">
            <v>0</v>
          </cell>
          <cell r="O368">
            <v>0</v>
          </cell>
          <cell r="P368">
            <v>0</v>
          </cell>
          <cell r="R368">
            <v>0</v>
          </cell>
          <cell r="S368">
            <v>0</v>
          </cell>
          <cell r="T368">
            <v>0</v>
          </cell>
          <cell r="V368">
            <v>0</v>
          </cell>
          <cell r="W368">
            <v>0</v>
          </cell>
          <cell r="X368">
            <v>0</v>
          </cell>
        </row>
        <row r="369">
          <cell r="A369">
            <v>0</v>
          </cell>
          <cell r="B369">
            <v>0</v>
          </cell>
          <cell r="C369">
            <v>0</v>
          </cell>
          <cell r="D369">
            <v>0</v>
          </cell>
          <cell r="E369">
            <v>0</v>
          </cell>
          <cell r="F369">
            <v>0</v>
          </cell>
          <cell r="G369">
            <v>0</v>
          </cell>
          <cell r="H369">
            <v>0</v>
          </cell>
          <cell r="J369">
            <v>0</v>
          </cell>
          <cell r="K369">
            <v>0</v>
          </cell>
          <cell r="L369">
            <v>0</v>
          </cell>
          <cell r="N369">
            <v>0</v>
          </cell>
          <cell r="O369">
            <v>0</v>
          </cell>
          <cell r="P369">
            <v>0</v>
          </cell>
          <cell r="R369">
            <v>0</v>
          </cell>
          <cell r="S369">
            <v>0</v>
          </cell>
          <cell r="T369">
            <v>0</v>
          </cell>
          <cell r="V369">
            <v>0</v>
          </cell>
          <cell r="W369">
            <v>0</v>
          </cell>
          <cell r="X369">
            <v>0</v>
          </cell>
        </row>
        <row r="370">
          <cell r="A370">
            <v>0</v>
          </cell>
          <cell r="B370">
            <v>0</v>
          </cell>
          <cell r="C370">
            <v>0</v>
          </cell>
          <cell r="D370">
            <v>0</v>
          </cell>
          <cell r="E370">
            <v>0</v>
          </cell>
          <cell r="F370">
            <v>0</v>
          </cell>
          <cell r="G370">
            <v>0</v>
          </cell>
          <cell r="H370">
            <v>0</v>
          </cell>
          <cell r="J370">
            <v>0</v>
          </cell>
          <cell r="K370">
            <v>0</v>
          </cell>
          <cell r="L370">
            <v>0</v>
          </cell>
          <cell r="N370">
            <v>0</v>
          </cell>
          <cell r="O370">
            <v>0</v>
          </cell>
          <cell r="P370">
            <v>0</v>
          </cell>
          <cell r="R370">
            <v>0</v>
          </cell>
          <cell r="S370">
            <v>0</v>
          </cell>
          <cell r="T370">
            <v>0</v>
          </cell>
          <cell r="V370">
            <v>0</v>
          </cell>
          <cell r="W370">
            <v>0</v>
          </cell>
          <cell r="X370">
            <v>0</v>
          </cell>
        </row>
        <row r="371">
          <cell r="A371">
            <v>0</v>
          </cell>
          <cell r="B371">
            <v>0</v>
          </cell>
          <cell r="C371">
            <v>0</v>
          </cell>
          <cell r="D371">
            <v>0</v>
          </cell>
          <cell r="E371">
            <v>0</v>
          </cell>
          <cell r="F371">
            <v>0</v>
          </cell>
          <cell r="G371">
            <v>0</v>
          </cell>
          <cell r="H371">
            <v>0</v>
          </cell>
          <cell r="J371">
            <v>0</v>
          </cell>
          <cell r="K371">
            <v>0</v>
          </cell>
          <cell r="L371">
            <v>0</v>
          </cell>
          <cell r="N371">
            <v>0</v>
          </cell>
          <cell r="O371">
            <v>0</v>
          </cell>
          <cell r="P371">
            <v>0</v>
          </cell>
          <cell r="R371">
            <v>0</v>
          </cell>
          <cell r="S371">
            <v>0</v>
          </cell>
          <cell r="T371">
            <v>0</v>
          </cell>
          <cell r="V371">
            <v>0</v>
          </cell>
          <cell r="W371">
            <v>0</v>
          </cell>
          <cell r="X371">
            <v>0</v>
          </cell>
        </row>
        <row r="372">
          <cell r="A372">
            <v>0</v>
          </cell>
          <cell r="B372">
            <v>0</v>
          </cell>
          <cell r="C372">
            <v>0</v>
          </cell>
          <cell r="D372">
            <v>0</v>
          </cell>
          <cell r="E372">
            <v>0</v>
          </cell>
          <cell r="F372">
            <v>0</v>
          </cell>
          <cell r="G372">
            <v>0</v>
          </cell>
          <cell r="H372">
            <v>0</v>
          </cell>
          <cell r="J372">
            <v>0</v>
          </cell>
          <cell r="K372">
            <v>0</v>
          </cell>
          <cell r="L372">
            <v>0</v>
          </cell>
          <cell r="N372">
            <v>0</v>
          </cell>
          <cell r="O372">
            <v>0</v>
          </cell>
          <cell r="P372">
            <v>0</v>
          </cell>
          <cell r="R372">
            <v>0</v>
          </cell>
          <cell r="S372">
            <v>0</v>
          </cell>
          <cell r="T372">
            <v>0</v>
          </cell>
          <cell r="V372">
            <v>0</v>
          </cell>
          <cell r="W372">
            <v>0</v>
          </cell>
          <cell r="X372">
            <v>0</v>
          </cell>
        </row>
        <row r="373">
          <cell r="A373">
            <v>0</v>
          </cell>
          <cell r="B373">
            <v>0</v>
          </cell>
          <cell r="C373">
            <v>0</v>
          </cell>
          <cell r="D373">
            <v>0</v>
          </cell>
          <cell r="E373">
            <v>0</v>
          </cell>
          <cell r="F373">
            <v>0</v>
          </cell>
          <cell r="G373">
            <v>0</v>
          </cell>
          <cell r="H373">
            <v>0</v>
          </cell>
          <cell r="J373">
            <v>0</v>
          </cell>
          <cell r="K373">
            <v>0</v>
          </cell>
          <cell r="L373">
            <v>0</v>
          </cell>
          <cell r="N373">
            <v>0</v>
          </cell>
          <cell r="O373">
            <v>0</v>
          </cell>
          <cell r="P373">
            <v>0</v>
          </cell>
          <cell r="R373">
            <v>0</v>
          </cell>
          <cell r="S373">
            <v>0</v>
          </cell>
          <cell r="T373">
            <v>0</v>
          </cell>
          <cell r="V373">
            <v>0</v>
          </cell>
          <cell r="W373">
            <v>0</v>
          </cell>
          <cell r="X373">
            <v>0</v>
          </cell>
        </row>
        <row r="374">
          <cell r="A374">
            <v>0</v>
          </cell>
          <cell r="B374">
            <v>0</v>
          </cell>
          <cell r="C374">
            <v>0</v>
          </cell>
          <cell r="D374">
            <v>0</v>
          </cell>
          <cell r="E374">
            <v>0</v>
          </cell>
          <cell r="F374">
            <v>0</v>
          </cell>
          <cell r="G374">
            <v>0</v>
          </cell>
          <cell r="H374">
            <v>0</v>
          </cell>
          <cell r="J374">
            <v>0</v>
          </cell>
          <cell r="K374">
            <v>0</v>
          </cell>
          <cell r="L374">
            <v>0</v>
          </cell>
          <cell r="N374">
            <v>0</v>
          </cell>
          <cell r="O374">
            <v>0</v>
          </cell>
          <cell r="P374">
            <v>0</v>
          </cell>
          <cell r="R374">
            <v>0</v>
          </cell>
          <cell r="S374">
            <v>0</v>
          </cell>
          <cell r="T374">
            <v>0</v>
          </cell>
          <cell r="V374">
            <v>0</v>
          </cell>
          <cell r="W374">
            <v>0</v>
          </cell>
          <cell r="X374">
            <v>0</v>
          </cell>
        </row>
        <row r="375">
          <cell r="A375">
            <v>0</v>
          </cell>
          <cell r="B375">
            <v>0</v>
          </cell>
          <cell r="C375">
            <v>0</v>
          </cell>
          <cell r="D375">
            <v>0</v>
          </cell>
          <cell r="E375">
            <v>0</v>
          </cell>
          <cell r="F375">
            <v>0</v>
          </cell>
          <cell r="G375">
            <v>0</v>
          </cell>
          <cell r="H375">
            <v>0</v>
          </cell>
          <cell r="J375">
            <v>0</v>
          </cell>
          <cell r="K375">
            <v>0</v>
          </cell>
          <cell r="L375">
            <v>0</v>
          </cell>
          <cell r="N375">
            <v>0</v>
          </cell>
          <cell r="O375">
            <v>0</v>
          </cell>
          <cell r="P375">
            <v>0</v>
          </cell>
          <cell r="R375">
            <v>0</v>
          </cell>
          <cell r="S375">
            <v>0</v>
          </cell>
          <cell r="T375">
            <v>0</v>
          </cell>
          <cell r="V375">
            <v>0</v>
          </cell>
          <cell r="W375">
            <v>0</v>
          </cell>
          <cell r="X375">
            <v>0</v>
          </cell>
        </row>
        <row r="376">
          <cell r="A376">
            <v>0</v>
          </cell>
          <cell r="B376">
            <v>0</v>
          </cell>
          <cell r="C376">
            <v>0</v>
          </cell>
          <cell r="D376">
            <v>0</v>
          </cell>
          <cell r="E376">
            <v>0</v>
          </cell>
          <cell r="F376">
            <v>0</v>
          </cell>
          <cell r="G376">
            <v>0</v>
          </cell>
          <cell r="H376">
            <v>0</v>
          </cell>
          <cell r="J376">
            <v>0</v>
          </cell>
          <cell r="K376">
            <v>0</v>
          </cell>
          <cell r="L376">
            <v>0</v>
          </cell>
          <cell r="N376">
            <v>0</v>
          </cell>
          <cell r="O376">
            <v>0</v>
          </cell>
          <cell r="P376">
            <v>0</v>
          </cell>
          <cell r="R376">
            <v>0</v>
          </cell>
          <cell r="S376">
            <v>0</v>
          </cell>
          <cell r="T376">
            <v>0</v>
          </cell>
          <cell r="V376">
            <v>0</v>
          </cell>
          <cell r="W376">
            <v>0</v>
          </cell>
          <cell r="X376">
            <v>0</v>
          </cell>
        </row>
        <row r="377">
          <cell r="A377">
            <v>0</v>
          </cell>
          <cell r="B377">
            <v>0</v>
          </cell>
          <cell r="C377">
            <v>0</v>
          </cell>
          <cell r="D377">
            <v>0</v>
          </cell>
          <cell r="E377">
            <v>0</v>
          </cell>
          <cell r="F377">
            <v>0</v>
          </cell>
          <cell r="G377">
            <v>0</v>
          </cell>
          <cell r="H377">
            <v>0</v>
          </cell>
          <cell r="J377">
            <v>0</v>
          </cell>
          <cell r="K377">
            <v>0</v>
          </cell>
          <cell r="L377">
            <v>0</v>
          </cell>
          <cell r="N377">
            <v>0</v>
          </cell>
          <cell r="O377">
            <v>0</v>
          </cell>
          <cell r="P377">
            <v>0</v>
          </cell>
          <cell r="R377">
            <v>0</v>
          </cell>
          <cell r="S377">
            <v>0</v>
          </cell>
          <cell r="T377">
            <v>0</v>
          </cell>
          <cell r="V377">
            <v>0</v>
          </cell>
          <cell r="W377">
            <v>0</v>
          </cell>
          <cell r="X377">
            <v>0</v>
          </cell>
        </row>
        <row r="378">
          <cell r="A378">
            <v>0</v>
          </cell>
          <cell r="B378">
            <v>0</v>
          </cell>
          <cell r="C378">
            <v>0</v>
          </cell>
          <cell r="D378">
            <v>0</v>
          </cell>
          <cell r="E378">
            <v>0</v>
          </cell>
          <cell r="F378">
            <v>0</v>
          </cell>
          <cell r="G378">
            <v>0</v>
          </cell>
          <cell r="H378">
            <v>0</v>
          </cell>
          <cell r="J378">
            <v>0</v>
          </cell>
          <cell r="K378">
            <v>0</v>
          </cell>
          <cell r="L378">
            <v>0</v>
          </cell>
          <cell r="N378">
            <v>0</v>
          </cell>
          <cell r="O378">
            <v>0</v>
          </cell>
          <cell r="P378">
            <v>0</v>
          </cell>
          <cell r="R378">
            <v>0</v>
          </cell>
          <cell r="S378">
            <v>0</v>
          </cell>
          <cell r="T378">
            <v>0</v>
          </cell>
          <cell r="V378">
            <v>0</v>
          </cell>
          <cell r="W378">
            <v>0</v>
          </cell>
          <cell r="X378">
            <v>0</v>
          </cell>
        </row>
        <row r="379">
          <cell r="A379">
            <v>0</v>
          </cell>
          <cell r="B379">
            <v>0</v>
          </cell>
          <cell r="C379">
            <v>0</v>
          </cell>
          <cell r="D379">
            <v>0</v>
          </cell>
          <cell r="E379">
            <v>0</v>
          </cell>
          <cell r="F379">
            <v>0</v>
          </cell>
          <cell r="G379">
            <v>0</v>
          </cell>
          <cell r="H379">
            <v>0</v>
          </cell>
          <cell r="J379">
            <v>0</v>
          </cell>
          <cell r="K379">
            <v>0</v>
          </cell>
          <cell r="L379">
            <v>0</v>
          </cell>
          <cell r="N379">
            <v>0</v>
          </cell>
          <cell r="O379">
            <v>0</v>
          </cell>
          <cell r="P379">
            <v>0</v>
          </cell>
          <cell r="R379">
            <v>0</v>
          </cell>
          <cell r="S379">
            <v>0</v>
          </cell>
          <cell r="T379">
            <v>0</v>
          </cell>
          <cell r="V379">
            <v>0</v>
          </cell>
          <cell r="W379">
            <v>0</v>
          </cell>
          <cell r="X379">
            <v>0</v>
          </cell>
        </row>
        <row r="380">
          <cell r="A380">
            <v>0</v>
          </cell>
          <cell r="B380">
            <v>0</v>
          </cell>
          <cell r="C380">
            <v>0</v>
          </cell>
          <cell r="D380">
            <v>0</v>
          </cell>
          <cell r="E380">
            <v>0</v>
          </cell>
          <cell r="F380">
            <v>0</v>
          </cell>
          <cell r="G380">
            <v>0</v>
          </cell>
          <cell r="H380">
            <v>0</v>
          </cell>
          <cell r="J380">
            <v>0</v>
          </cell>
          <cell r="K380">
            <v>0</v>
          </cell>
          <cell r="L380">
            <v>0</v>
          </cell>
          <cell r="N380">
            <v>0</v>
          </cell>
          <cell r="O380">
            <v>0</v>
          </cell>
          <cell r="P380">
            <v>0</v>
          </cell>
          <cell r="R380">
            <v>0</v>
          </cell>
          <cell r="S380">
            <v>0</v>
          </cell>
          <cell r="T380">
            <v>0</v>
          </cell>
          <cell r="V380">
            <v>0</v>
          </cell>
          <cell r="W380">
            <v>0</v>
          </cell>
          <cell r="X380">
            <v>0</v>
          </cell>
        </row>
        <row r="381">
          <cell r="A381">
            <v>0</v>
          </cell>
          <cell r="B381">
            <v>0</v>
          </cell>
          <cell r="C381">
            <v>0</v>
          </cell>
          <cell r="D381">
            <v>0</v>
          </cell>
          <cell r="E381">
            <v>0</v>
          </cell>
          <cell r="F381">
            <v>0</v>
          </cell>
          <cell r="G381">
            <v>0</v>
          </cell>
          <cell r="H381">
            <v>0</v>
          </cell>
          <cell r="J381">
            <v>0</v>
          </cell>
          <cell r="K381">
            <v>0</v>
          </cell>
          <cell r="L381">
            <v>0</v>
          </cell>
          <cell r="N381">
            <v>0</v>
          </cell>
          <cell r="O381">
            <v>0</v>
          </cell>
          <cell r="P381">
            <v>0</v>
          </cell>
          <cell r="R381">
            <v>0</v>
          </cell>
          <cell r="S381">
            <v>0</v>
          </cell>
          <cell r="T381">
            <v>0</v>
          </cell>
          <cell r="V381">
            <v>0</v>
          </cell>
          <cell r="W381">
            <v>0</v>
          </cell>
          <cell r="X381">
            <v>0</v>
          </cell>
        </row>
        <row r="382">
          <cell r="A382">
            <v>0</v>
          </cell>
          <cell r="B382">
            <v>0</v>
          </cell>
          <cell r="C382">
            <v>0</v>
          </cell>
          <cell r="D382">
            <v>0</v>
          </cell>
          <cell r="E382">
            <v>0</v>
          </cell>
          <cell r="F382">
            <v>0</v>
          </cell>
          <cell r="G382">
            <v>0</v>
          </cell>
          <cell r="H382">
            <v>0</v>
          </cell>
          <cell r="J382">
            <v>0</v>
          </cell>
          <cell r="K382">
            <v>0</v>
          </cell>
          <cell r="L382">
            <v>0</v>
          </cell>
          <cell r="N382">
            <v>0</v>
          </cell>
          <cell r="O382">
            <v>0</v>
          </cell>
          <cell r="P382">
            <v>0</v>
          </cell>
          <cell r="R382">
            <v>0</v>
          </cell>
          <cell r="S382">
            <v>0</v>
          </cell>
          <cell r="T382">
            <v>0</v>
          </cell>
          <cell r="V382">
            <v>0</v>
          </cell>
          <cell r="W382">
            <v>0</v>
          </cell>
          <cell r="X382">
            <v>0</v>
          </cell>
        </row>
        <row r="383">
          <cell r="A383">
            <v>0</v>
          </cell>
          <cell r="B383">
            <v>0</v>
          </cell>
          <cell r="C383">
            <v>0</v>
          </cell>
          <cell r="D383">
            <v>0</v>
          </cell>
          <cell r="E383">
            <v>0</v>
          </cell>
          <cell r="F383">
            <v>0</v>
          </cell>
          <cell r="G383">
            <v>0</v>
          </cell>
          <cell r="H383">
            <v>0</v>
          </cell>
          <cell r="J383">
            <v>0</v>
          </cell>
          <cell r="K383">
            <v>0</v>
          </cell>
          <cell r="L383">
            <v>0</v>
          </cell>
          <cell r="N383">
            <v>0</v>
          </cell>
          <cell r="O383">
            <v>0</v>
          </cell>
          <cell r="P383">
            <v>0</v>
          </cell>
          <cell r="R383">
            <v>0</v>
          </cell>
          <cell r="S383">
            <v>0</v>
          </cell>
          <cell r="T383">
            <v>0</v>
          </cell>
          <cell r="V383">
            <v>0</v>
          </cell>
          <cell r="W383">
            <v>0</v>
          </cell>
          <cell r="X383">
            <v>0</v>
          </cell>
        </row>
        <row r="384">
          <cell r="A384">
            <v>0</v>
          </cell>
          <cell r="B384">
            <v>0</v>
          </cell>
          <cell r="C384">
            <v>0</v>
          </cell>
          <cell r="D384">
            <v>0</v>
          </cell>
          <cell r="E384">
            <v>0</v>
          </cell>
          <cell r="F384">
            <v>0</v>
          </cell>
          <cell r="G384">
            <v>0</v>
          </cell>
          <cell r="H384">
            <v>0</v>
          </cell>
          <cell r="J384">
            <v>0</v>
          </cell>
          <cell r="K384">
            <v>0</v>
          </cell>
          <cell r="L384">
            <v>0</v>
          </cell>
          <cell r="N384">
            <v>0</v>
          </cell>
          <cell r="O384">
            <v>0</v>
          </cell>
          <cell r="P384">
            <v>0</v>
          </cell>
          <cell r="R384">
            <v>0</v>
          </cell>
          <cell r="S384">
            <v>0</v>
          </cell>
          <cell r="T384">
            <v>0</v>
          </cell>
          <cell r="V384">
            <v>0</v>
          </cell>
          <cell r="W384">
            <v>0</v>
          </cell>
          <cell r="X384">
            <v>0</v>
          </cell>
        </row>
        <row r="385">
          <cell r="A385">
            <v>0</v>
          </cell>
          <cell r="B385">
            <v>0</v>
          </cell>
          <cell r="C385">
            <v>0</v>
          </cell>
          <cell r="D385">
            <v>0</v>
          </cell>
          <cell r="E385">
            <v>0</v>
          </cell>
          <cell r="F385">
            <v>0</v>
          </cell>
          <cell r="G385">
            <v>0</v>
          </cell>
          <cell r="H385">
            <v>0</v>
          </cell>
          <cell r="J385">
            <v>0</v>
          </cell>
          <cell r="K385">
            <v>0</v>
          </cell>
          <cell r="L385">
            <v>0</v>
          </cell>
          <cell r="N385">
            <v>0</v>
          </cell>
          <cell r="O385">
            <v>0</v>
          </cell>
          <cell r="P385">
            <v>0</v>
          </cell>
          <cell r="R385">
            <v>0</v>
          </cell>
          <cell r="S385">
            <v>0</v>
          </cell>
          <cell r="T385">
            <v>0</v>
          </cell>
          <cell r="V385">
            <v>0</v>
          </cell>
          <cell r="W385">
            <v>0</v>
          </cell>
          <cell r="X385">
            <v>0</v>
          </cell>
        </row>
        <row r="386">
          <cell r="A386">
            <v>0</v>
          </cell>
          <cell r="B386">
            <v>0</v>
          </cell>
          <cell r="C386">
            <v>0</v>
          </cell>
          <cell r="D386">
            <v>0</v>
          </cell>
          <cell r="E386">
            <v>0</v>
          </cell>
          <cell r="F386">
            <v>0</v>
          </cell>
          <cell r="G386">
            <v>0</v>
          </cell>
          <cell r="H386">
            <v>0</v>
          </cell>
          <cell r="J386">
            <v>0</v>
          </cell>
          <cell r="K386">
            <v>0</v>
          </cell>
          <cell r="L386">
            <v>0</v>
          </cell>
          <cell r="N386">
            <v>0</v>
          </cell>
          <cell r="O386">
            <v>0</v>
          </cell>
          <cell r="P386">
            <v>0</v>
          </cell>
          <cell r="R386">
            <v>0</v>
          </cell>
          <cell r="S386">
            <v>0</v>
          </cell>
          <cell r="T386">
            <v>0</v>
          </cell>
          <cell r="V386">
            <v>0</v>
          </cell>
          <cell r="W386">
            <v>0</v>
          </cell>
          <cell r="X386">
            <v>0</v>
          </cell>
        </row>
        <row r="387">
          <cell r="A387">
            <v>0</v>
          </cell>
          <cell r="B387">
            <v>0</v>
          </cell>
          <cell r="C387">
            <v>0</v>
          </cell>
          <cell r="D387">
            <v>0</v>
          </cell>
          <cell r="E387">
            <v>0</v>
          </cell>
          <cell r="F387">
            <v>0</v>
          </cell>
          <cell r="G387">
            <v>0</v>
          </cell>
          <cell r="H387">
            <v>0</v>
          </cell>
          <cell r="J387">
            <v>0</v>
          </cell>
          <cell r="K387">
            <v>0</v>
          </cell>
          <cell r="L387">
            <v>0</v>
          </cell>
          <cell r="N387">
            <v>0</v>
          </cell>
          <cell r="O387">
            <v>0</v>
          </cell>
          <cell r="P387">
            <v>0</v>
          </cell>
          <cell r="R387">
            <v>0</v>
          </cell>
          <cell r="S387">
            <v>0</v>
          </cell>
          <cell r="T387">
            <v>0</v>
          </cell>
          <cell r="V387">
            <v>0</v>
          </cell>
          <cell r="W387">
            <v>0</v>
          </cell>
          <cell r="X387">
            <v>0</v>
          </cell>
        </row>
        <row r="388">
          <cell r="A388">
            <v>0</v>
          </cell>
          <cell r="B388">
            <v>0</v>
          </cell>
          <cell r="C388">
            <v>0</v>
          </cell>
          <cell r="D388">
            <v>0</v>
          </cell>
          <cell r="E388">
            <v>0</v>
          </cell>
          <cell r="F388">
            <v>0</v>
          </cell>
          <cell r="G388">
            <v>0</v>
          </cell>
          <cell r="H388">
            <v>0</v>
          </cell>
          <cell r="J388">
            <v>0</v>
          </cell>
          <cell r="K388">
            <v>0</v>
          </cell>
          <cell r="L388">
            <v>0</v>
          </cell>
          <cell r="N388">
            <v>0</v>
          </cell>
          <cell r="O388">
            <v>0</v>
          </cell>
          <cell r="P388">
            <v>0</v>
          </cell>
          <cell r="R388">
            <v>0</v>
          </cell>
          <cell r="S388">
            <v>0</v>
          </cell>
          <cell r="T388">
            <v>0</v>
          </cell>
          <cell r="V388">
            <v>0</v>
          </cell>
          <cell r="W388">
            <v>0</v>
          </cell>
          <cell r="X388">
            <v>0</v>
          </cell>
        </row>
        <row r="389">
          <cell r="A389">
            <v>0</v>
          </cell>
          <cell r="B389">
            <v>0</v>
          </cell>
          <cell r="C389">
            <v>0</v>
          </cell>
          <cell r="D389">
            <v>0</v>
          </cell>
          <cell r="E389">
            <v>0</v>
          </cell>
          <cell r="F389">
            <v>0</v>
          </cell>
          <cell r="G389">
            <v>0</v>
          </cell>
          <cell r="H389">
            <v>0</v>
          </cell>
          <cell r="J389">
            <v>0</v>
          </cell>
          <cell r="K389">
            <v>0</v>
          </cell>
          <cell r="L389">
            <v>0</v>
          </cell>
          <cell r="N389">
            <v>0</v>
          </cell>
          <cell r="O389">
            <v>0</v>
          </cell>
          <cell r="P389">
            <v>0</v>
          </cell>
          <cell r="R389">
            <v>0</v>
          </cell>
          <cell r="S389">
            <v>0</v>
          </cell>
          <cell r="T389">
            <v>0</v>
          </cell>
          <cell r="V389">
            <v>0</v>
          </cell>
          <cell r="W389">
            <v>0</v>
          </cell>
          <cell r="X389">
            <v>0</v>
          </cell>
        </row>
        <row r="390">
          <cell r="A390">
            <v>0</v>
          </cell>
          <cell r="B390">
            <v>0</v>
          </cell>
          <cell r="C390">
            <v>0</v>
          </cell>
          <cell r="D390">
            <v>0</v>
          </cell>
          <cell r="E390">
            <v>0</v>
          </cell>
          <cell r="F390">
            <v>0</v>
          </cell>
          <cell r="G390">
            <v>0</v>
          </cell>
          <cell r="H390">
            <v>0</v>
          </cell>
          <cell r="J390">
            <v>0</v>
          </cell>
          <cell r="K390">
            <v>0</v>
          </cell>
          <cell r="L390">
            <v>0</v>
          </cell>
          <cell r="N390">
            <v>0</v>
          </cell>
          <cell r="O390">
            <v>0</v>
          </cell>
          <cell r="P390">
            <v>0</v>
          </cell>
          <cell r="R390">
            <v>0</v>
          </cell>
          <cell r="S390">
            <v>0</v>
          </cell>
          <cell r="T390">
            <v>0</v>
          </cell>
          <cell r="V390">
            <v>0</v>
          </cell>
          <cell r="W390">
            <v>0</v>
          </cell>
          <cell r="X390">
            <v>0</v>
          </cell>
        </row>
        <row r="391">
          <cell r="A391">
            <v>0</v>
          </cell>
          <cell r="B391">
            <v>0</v>
          </cell>
          <cell r="C391">
            <v>0</v>
          </cell>
          <cell r="D391">
            <v>0</v>
          </cell>
          <cell r="E391">
            <v>0</v>
          </cell>
          <cell r="F391">
            <v>0</v>
          </cell>
          <cell r="G391">
            <v>0</v>
          </cell>
          <cell r="H391">
            <v>0</v>
          </cell>
          <cell r="J391">
            <v>0</v>
          </cell>
          <cell r="K391">
            <v>0</v>
          </cell>
          <cell r="L391">
            <v>0</v>
          </cell>
          <cell r="N391">
            <v>0</v>
          </cell>
          <cell r="O391">
            <v>0</v>
          </cell>
          <cell r="P391">
            <v>0</v>
          </cell>
          <cell r="R391">
            <v>0</v>
          </cell>
          <cell r="S391">
            <v>0</v>
          </cell>
          <cell r="T391">
            <v>0</v>
          </cell>
          <cell r="V391">
            <v>0</v>
          </cell>
          <cell r="W391">
            <v>0</v>
          </cell>
          <cell r="X391">
            <v>0</v>
          </cell>
        </row>
        <row r="392">
          <cell r="A392">
            <v>0</v>
          </cell>
          <cell r="B392">
            <v>0</v>
          </cell>
          <cell r="C392">
            <v>0</v>
          </cell>
          <cell r="D392">
            <v>0</v>
          </cell>
          <cell r="E392">
            <v>0</v>
          </cell>
          <cell r="F392">
            <v>0</v>
          </cell>
          <cell r="G392">
            <v>0</v>
          </cell>
          <cell r="H392">
            <v>0</v>
          </cell>
          <cell r="J392">
            <v>0</v>
          </cell>
          <cell r="K392">
            <v>0</v>
          </cell>
          <cell r="L392">
            <v>0</v>
          </cell>
          <cell r="N392">
            <v>0</v>
          </cell>
          <cell r="O392">
            <v>0</v>
          </cell>
          <cell r="P392">
            <v>0</v>
          </cell>
          <cell r="R392">
            <v>0</v>
          </cell>
          <cell r="S392">
            <v>0</v>
          </cell>
          <cell r="T392">
            <v>0</v>
          </cell>
          <cell r="V392">
            <v>0</v>
          </cell>
          <cell r="W392">
            <v>0</v>
          </cell>
          <cell r="X392">
            <v>0</v>
          </cell>
        </row>
        <row r="393">
          <cell r="A393">
            <v>0</v>
          </cell>
          <cell r="B393">
            <v>0</v>
          </cell>
          <cell r="C393">
            <v>0</v>
          </cell>
          <cell r="D393">
            <v>0</v>
          </cell>
          <cell r="E393">
            <v>0</v>
          </cell>
          <cell r="F393">
            <v>0</v>
          </cell>
          <cell r="G393">
            <v>0</v>
          </cell>
          <cell r="H393">
            <v>0</v>
          </cell>
          <cell r="J393">
            <v>0</v>
          </cell>
          <cell r="K393">
            <v>0</v>
          </cell>
          <cell r="L393">
            <v>0</v>
          </cell>
          <cell r="N393">
            <v>0</v>
          </cell>
          <cell r="O393">
            <v>0</v>
          </cell>
          <cell r="P393">
            <v>0</v>
          </cell>
          <cell r="R393">
            <v>0</v>
          </cell>
          <cell r="S393">
            <v>0</v>
          </cell>
          <cell r="T393">
            <v>0</v>
          </cell>
          <cell r="V393">
            <v>0</v>
          </cell>
          <cell r="W393">
            <v>0</v>
          </cell>
          <cell r="X393">
            <v>0</v>
          </cell>
        </row>
        <row r="394">
          <cell r="A394">
            <v>0</v>
          </cell>
          <cell r="B394">
            <v>0</v>
          </cell>
          <cell r="C394">
            <v>0</v>
          </cell>
          <cell r="D394">
            <v>0</v>
          </cell>
          <cell r="E394">
            <v>0</v>
          </cell>
          <cell r="F394">
            <v>0</v>
          </cell>
          <cell r="G394">
            <v>0</v>
          </cell>
          <cell r="H394">
            <v>0</v>
          </cell>
          <cell r="J394">
            <v>0</v>
          </cell>
          <cell r="K394">
            <v>0</v>
          </cell>
          <cell r="L394">
            <v>0</v>
          </cell>
          <cell r="N394">
            <v>0</v>
          </cell>
          <cell r="O394">
            <v>0</v>
          </cell>
          <cell r="P394">
            <v>0</v>
          </cell>
          <cell r="R394">
            <v>0</v>
          </cell>
          <cell r="S394">
            <v>0</v>
          </cell>
          <cell r="T394">
            <v>0</v>
          </cell>
          <cell r="V394">
            <v>0</v>
          </cell>
          <cell r="W394">
            <v>0</v>
          </cell>
          <cell r="X394">
            <v>0</v>
          </cell>
        </row>
        <row r="395">
          <cell r="A395">
            <v>0</v>
          </cell>
          <cell r="B395">
            <v>0</v>
          </cell>
          <cell r="C395">
            <v>0</v>
          </cell>
          <cell r="D395">
            <v>0</v>
          </cell>
          <cell r="E395">
            <v>0</v>
          </cell>
          <cell r="F395">
            <v>0</v>
          </cell>
          <cell r="G395">
            <v>0</v>
          </cell>
          <cell r="H395">
            <v>0</v>
          </cell>
          <cell r="J395">
            <v>0</v>
          </cell>
          <cell r="K395">
            <v>0</v>
          </cell>
          <cell r="L395">
            <v>0</v>
          </cell>
          <cell r="N395">
            <v>0</v>
          </cell>
          <cell r="O395">
            <v>0</v>
          </cell>
          <cell r="P395">
            <v>0</v>
          </cell>
          <cell r="R395">
            <v>0</v>
          </cell>
          <cell r="S395">
            <v>0</v>
          </cell>
          <cell r="T395">
            <v>0</v>
          </cell>
          <cell r="V395">
            <v>0</v>
          </cell>
          <cell r="W395">
            <v>0</v>
          </cell>
          <cell r="X395">
            <v>0</v>
          </cell>
        </row>
        <row r="396">
          <cell r="A396">
            <v>0</v>
          </cell>
          <cell r="B396">
            <v>0</v>
          </cell>
          <cell r="C396">
            <v>0</v>
          </cell>
          <cell r="D396">
            <v>0</v>
          </cell>
          <cell r="E396">
            <v>0</v>
          </cell>
          <cell r="F396">
            <v>0</v>
          </cell>
          <cell r="G396">
            <v>0</v>
          </cell>
          <cell r="H396">
            <v>0</v>
          </cell>
          <cell r="J396">
            <v>0</v>
          </cell>
          <cell r="K396">
            <v>0</v>
          </cell>
          <cell r="L396">
            <v>0</v>
          </cell>
          <cell r="N396">
            <v>0</v>
          </cell>
          <cell r="O396">
            <v>0</v>
          </cell>
          <cell r="P396">
            <v>0</v>
          </cell>
          <cell r="R396">
            <v>0</v>
          </cell>
          <cell r="S396">
            <v>0</v>
          </cell>
          <cell r="T396">
            <v>0</v>
          </cell>
          <cell r="V396">
            <v>0</v>
          </cell>
          <cell r="W396">
            <v>0</v>
          </cell>
          <cell r="X396">
            <v>0</v>
          </cell>
        </row>
        <row r="397">
          <cell r="A397">
            <v>0</v>
          </cell>
          <cell r="B397">
            <v>0</v>
          </cell>
          <cell r="C397">
            <v>0</v>
          </cell>
          <cell r="D397">
            <v>0</v>
          </cell>
          <cell r="E397">
            <v>0</v>
          </cell>
          <cell r="F397">
            <v>0</v>
          </cell>
          <cell r="G397">
            <v>0</v>
          </cell>
          <cell r="H397">
            <v>0</v>
          </cell>
          <cell r="J397">
            <v>0</v>
          </cell>
          <cell r="K397">
            <v>0</v>
          </cell>
          <cell r="L397">
            <v>0</v>
          </cell>
          <cell r="N397">
            <v>0</v>
          </cell>
          <cell r="O397">
            <v>0</v>
          </cell>
          <cell r="P397">
            <v>0</v>
          </cell>
          <cell r="R397">
            <v>0</v>
          </cell>
          <cell r="S397">
            <v>0</v>
          </cell>
          <cell r="T397">
            <v>0</v>
          </cell>
          <cell r="V397">
            <v>0</v>
          </cell>
          <cell r="W397">
            <v>0</v>
          </cell>
          <cell r="X397">
            <v>0</v>
          </cell>
        </row>
        <row r="398">
          <cell r="A398">
            <v>0</v>
          </cell>
          <cell r="B398">
            <v>0</v>
          </cell>
          <cell r="C398">
            <v>0</v>
          </cell>
          <cell r="D398">
            <v>0</v>
          </cell>
          <cell r="E398">
            <v>0</v>
          </cell>
          <cell r="F398">
            <v>0</v>
          </cell>
          <cell r="G398">
            <v>0</v>
          </cell>
          <cell r="H398">
            <v>0</v>
          </cell>
          <cell r="J398">
            <v>0</v>
          </cell>
          <cell r="K398">
            <v>0</v>
          </cell>
          <cell r="L398">
            <v>0</v>
          </cell>
          <cell r="N398">
            <v>0</v>
          </cell>
          <cell r="O398">
            <v>0</v>
          </cell>
          <cell r="P398">
            <v>0</v>
          </cell>
          <cell r="R398">
            <v>0</v>
          </cell>
          <cell r="S398">
            <v>0</v>
          </cell>
          <cell r="T398">
            <v>0</v>
          </cell>
          <cell r="V398">
            <v>0</v>
          </cell>
          <cell r="W398">
            <v>0</v>
          </cell>
          <cell r="X398">
            <v>0</v>
          </cell>
        </row>
        <row r="399">
          <cell r="A399">
            <v>0</v>
          </cell>
          <cell r="B399">
            <v>0</v>
          </cell>
          <cell r="C399">
            <v>0</v>
          </cell>
          <cell r="D399">
            <v>0</v>
          </cell>
          <cell r="E399">
            <v>0</v>
          </cell>
          <cell r="F399">
            <v>0</v>
          </cell>
          <cell r="G399">
            <v>0</v>
          </cell>
          <cell r="H399">
            <v>0</v>
          </cell>
          <cell r="J399">
            <v>0</v>
          </cell>
          <cell r="K399">
            <v>0</v>
          </cell>
          <cell r="L399">
            <v>0</v>
          </cell>
          <cell r="N399">
            <v>0</v>
          </cell>
          <cell r="O399">
            <v>0</v>
          </cell>
          <cell r="P399">
            <v>0</v>
          </cell>
          <cell r="R399">
            <v>0</v>
          </cell>
          <cell r="S399">
            <v>0</v>
          </cell>
          <cell r="T399">
            <v>0</v>
          </cell>
          <cell r="V399">
            <v>0</v>
          </cell>
          <cell r="W399">
            <v>0</v>
          </cell>
          <cell r="X399">
            <v>0</v>
          </cell>
        </row>
        <row r="400">
          <cell r="A400">
            <v>0</v>
          </cell>
          <cell r="B400">
            <v>0</v>
          </cell>
          <cell r="C400">
            <v>0</v>
          </cell>
          <cell r="D400">
            <v>0</v>
          </cell>
          <cell r="E400">
            <v>0</v>
          </cell>
          <cell r="F400">
            <v>0</v>
          </cell>
          <cell r="G400">
            <v>0</v>
          </cell>
          <cell r="H400">
            <v>0</v>
          </cell>
          <cell r="J400">
            <v>0</v>
          </cell>
          <cell r="K400">
            <v>0</v>
          </cell>
          <cell r="L400">
            <v>0</v>
          </cell>
          <cell r="N400">
            <v>0</v>
          </cell>
          <cell r="O400">
            <v>0</v>
          </cell>
          <cell r="P400">
            <v>0</v>
          </cell>
          <cell r="R400">
            <v>0</v>
          </cell>
          <cell r="S400">
            <v>0</v>
          </cell>
          <cell r="T400">
            <v>0</v>
          </cell>
          <cell r="V400">
            <v>0</v>
          </cell>
          <cell r="W400">
            <v>0</v>
          </cell>
          <cell r="X400">
            <v>0</v>
          </cell>
        </row>
        <row r="401">
          <cell r="A401">
            <v>0</v>
          </cell>
          <cell r="B401">
            <v>0</v>
          </cell>
          <cell r="C401">
            <v>0</v>
          </cell>
          <cell r="D401">
            <v>0</v>
          </cell>
          <cell r="E401">
            <v>0</v>
          </cell>
          <cell r="F401">
            <v>0</v>
          </cell>
          <cell r="G401">
            <v>0</v>
          </cell>
          <cell r="H401">
            <v>0</v>
          </cell>
          <cell r="J401">
            <v>0</v>
          </cell>
          <cell r="K401">
            <v>0</v>
          </cell>
          <cell r="L401">
            <v>0</v>
          </cell>
          <cell r="N401">
            <v>0</v>
          </cell>
          <cell r="O401">
            <v>0</v>
          </cell>
          <cell r="P401">
            <v>0</v>
          </cell>
          <cell r="R401">
            <v>0</v>
          </cell>
          <cell r="S401">
            <v>0</v>
          </cell>
          <cell r="T401">
            <v>0</v>
          </cell>
          <cell r="V401">
            <v>0</v>
          </cell>
          <cell r="W401">
            <v>0</v>
          </cell>
          <cell r="X401">
            <v>0</v>
          </cell>
        </row>
        <row r="402">
          <cell r="A402">
            <v>0</v>
          </cell>
          <cell r="B402">
            <v>0</v>
          </cell>
          <cell r="C402">
            <v>0</v>
          </cell>
          <cell r="D402">
            <v>0</v>
          </cell>
          <cell r="E402">
            <v>0</v>
          </cell>
          <cell r="F402">
            <v>0</v>
          </cell>
          <cell r="G402">
            <v>0</v>
          </cell>
          <cell r="H402">
            <v>0</v>
          </cell>
          <cell r="J402">
            <v>0</v>
          </cell>
          <cell r="K402">
            <v>0</v>
          </cell>
          <cell r="L402">
            <v>0</v>
          </cell>
          <cell r="N402">
            <v>0</v>
          </cell>
          <cell r="O402">
            <v>0</v>
          </cell>
          <cell r="P402">
            <v>0</v>
          </cell>
          <cell r="R402">
            <v>0</v>
          </cell>
          <cell r="S402">
            <v>0</v>
          </cell>
          <cell r="T402">
            <v>0</v>
          </cell>
          <cell r="V402">
            <v>0</v>
          </cell>
          <cell r="W402">
            <v>0</v>
          </cell>
          <cell r="X402">
            <v>0</v>
          </cell>
        </row>
        <row r="403">
          <cell r="A403">
            <v>0</v>
          </cell>
          <cell r="B403">
            <v>0</v>
          </cell>
          <cell r="C403">
            <v>0</v>
          </cell>
          <cell r="D403">
            <v>0</v>
          </cell>
          <cell r="E403">
            <v>0</v>
          </cell>
          <cell r="F403">
            <v>0</v>
          </cell>
          <cell r="G403">
            <v>0</v>
          </cell>
          <cell r="H403">
            <v>0</v>
          </cell>
          <cell r="J403">
            <v>0</v>
          </cell>
          <cell r="K403">
            <v>0</v>
          </cell>
          <cell r="L403">
            <v>0</v>
          </cell>
          <cell r="N403">
            <v>0</v>
          </cell>
          <cell r="O403">
            <v>0</v>
          </cell>
          <cell r="P403">
            <v>0</v>
          </cell>
          <cell r="R403">
            <v>0</v>
          </cell>
          <cell r="S403">
            <v>0</v>
          </cell>
          <cell r="T403">
            <v>0</v>
          </cell>
          <cell r="V403">
            <v>0</v>
          </cell>
          <cell r="W403">
            <v>0</v>
          </cell>
          <cell r="X403">
            <v>0</v>
          </cell>
        </row>
        <row r="404">
          <cell r="A404">
            <v>0</v>
          </cell>
          <cell r="B404">
            <v>0</v>
          </cell>
          <cell r="C404">
            <v>0</v>
          </cell>
          <cell r="D404">
            <v>0</v>
          </cell>
          <cell r="E404">
            <v>0</v>
          </cell>
          <cell r="F404">
            <v>0</v>
          </cell>
          <cell r="G404">
            <v>0</v>
          </cell>
          <cell r="H404">
            <v>0</v>
          </cell>
          <cell r="J404">
            <v>0</v>
          </cell>
          <cell r="K404">
            <v>0</v>
          </cell>
          <cell r="L404">
            <v>0</v>
          </cell>
          <cell r="N404">
            <v>0</v>
          </cell>
          <cell r="O404">
            <v>0</v>
          </cell>
          <cell r="P404">
            <v>0</v>
          </cell>
          <cell r="R404">
            <v>0</v>
          </cell>
          <cell r="S404">
            <v>0</v>
          </cell>
          <cell r="T404">
            <v>0</v>
          </cell>
          <cell r="V404">
            <v>0</v>
          </cell>
          <cell r="W404">
            <v>0</v>
          </cell>
          <cell r="X404">
            <v>0</v>
          </cell>
        </row>
        <row r="405">
          <cell r="A405">
            <v>0</v>
          </cell>
          <cell r="B405">
            <v>0</v>
          </cell>
          <cell r="C405">
            <v>0</v>
          </cell>
          <cell r="D405">
            <v>0</v>
          </cell>
          <cell r="E405">
            <v>0</v>
          </cell>
          <cell r="F405">
            <v>0</v>
          </cell>
          <cell r="G405">
            <v>0</v>
          </cell>
          <cell r="H405">
            <v>0</v>
          </cell>
          <cell r="J405">
            <v>0</v>
          </cell>
          <cell r="K405">
            <v>0</v>
          </cell>
          <cell r="L405">
            <v>0</v>
          </cell>
          <cell r="N405">
            <v>0</v>
          </cell>
          <cell r="O405">
            <v>0</v>
          </cell>
          <cell r="P405">
            <v>0</v>
          </cell>
          <cell r="R405">
            <v>0</v>
          </cell>
          <cell r="S405">
            <v>0</v>
          </cell>
          <cell r="T405">
            <v>0</v>
          </cell>
          <cell r="V405">
            <v>0</v>
          </cell>
          <cell r="W405">
            <v>0</v>
          </cell>
          <cell r="X405">
            <v>0</v>
          </cell>
        </row>
        <row r="406">
          <cell r="A406">
            <v>0</v>
          </cell>
          <cell r="B406">
            <v>0</v>
          </cell>
          <cell r="C406">
            <v>0</v>
          </cell>
          <cell r="D406">
            <v>0</v>
          </cell>
          <cell r="E406">
            <v>0</v>
          </cell>
          <cell r="F406">
            <v>0</v>
          </cell>
          <cell r="G406">
            <v>0</v>
          </cell>
          <cell r="H406">
            <v>0</v>
          </cell>
          <cell r="J406">
            <v>0</v>
          </cell>
          <cell r="K406">
            <v>0</v>
          </cell>
          <cell r="L406">
            <v>0</v>
          </cell>
          <cell r="N406">
            <v>0</v>
          </cell>
          <cell r="O406">
            <v>0</v>
          </cell>
          <cell r="P406">
            <v>0</v>
          </cell>
          <cell r="R406">
            <v>0</v>
          </cell>
          <cell r="S406">
            <v>0</v>
          </cell>
          <cell r="T406">
            <v>0</v>
          </cell>
          <cell r="V406">
            <v>0</v>
          </cell>
          <cell r="W406">
            <v>0</v>
          </cell>
          <cell r="X406">
            <v>0</v>
          </cell>
        </row>
        <row r="407">
          <cell r="A407">
            <v>0</v>
          </cell>
          <cell r="B407">
            <v>0</v>
          </cell>
          <cell r="C407">
            <v>0</v>
          </cell>
          <cell r="D407">
            <v>0</v>
          </cell>
          <cell r="E407">
            <v>0</v>
          </cell>
          <cell r="F407">
            <v>0</v>
          </cell>
          <cell r="G407">
            <v>0</v>
          </cell>
          <cell r="H407">
            <v>0</v>
          </cell>
          <cell r="J407">
            <v>0</v>
          </cell>
          <cell r="K407">
            <v>0</v>
          </cell>
          <cell r="L407">
            <v>0</v>
          </cell>
          <cell r="N407">
            <v>0</v>
          </cell>
          <cell r="O407">
            <v>0</v>
          </cell>
          <cell r="P407">
            <v>0</v>
          </cell>
          <cell r="R407">
            <v>0</v>
          </cell>
          <cell r="S407">
            <v>0</v>
          </cell>
          <cell r="T407">
            <v>0</v>
          </cell>
          <cell r="V407">
            <v>0</v>
          </cell>
          <cell r="W407">
            <v>0</v>
          </cell>
          <cell r="X407">
            <v>0</v>
          </cell>
        </row>
        <row r="408">
          <cell r="A408">
            <v>0</v>
          </cell>
          <cell r="B408">
            <v>0</v>
          </cell>
          <cell r="C408">
            <v>0</v>
          </cell>
          <cell r="D408">
            <v>0</v>
          </cell>
          <cell r="E408">
            <v>0</v>
          </cell>
          <cell r="F408">
            <v>0</v>
          </cell>
          <cell r="G408">
            <v>0</v>
          </cell>
          <cell r="H408">
            <v>0</v>
          </cell>
          <cell r="J408">
            <v>0</v>
          </cell>
          <cell r="K408">
            <v>0</v>
          </cell>
          <cell r="L408">
            <v>0</v>
          </cell>
          <cell r="N408">
            <v>0</v>
          </cell>
          <cell r="O408">
            <v>0</v>
          </cell>
          <cell r="P408">
            <v>0</v>
          </cell>
          <cell r="R408">
            <v>0</v>
          </cell>
          <cell r="S408">
            <v>0</v>
          </cell>
          <cell r="T408">
            <v>0</v>
          </cell>
          <cell r="V408">
            <v>0</v>
          </cell>
          <cell r="W408">
            <v>0</v>
          </cell>
          <cell r="X408">
            <v>0</v>
          </cell>
        </row>
        <row r="409">
          <cell r="A409">
            <v>0</v>
          </cell>
          <cell r="B409">
            <v>0</v>
          </cell>
          <cell r="C409">
            <v>0</v>
          </cell>
          <cell r="D409">
            <v>0</v>
          </cell>
          <cell r="E409">
            <v>0</v>
          </cell>
          <cell r="F409">
            <v>0</v>
          </cell>
          <cell r="G409">
            <v>0</v>
          </cell>
          <cell r="H409">
            <v>0</v>
          </cell>
          <cell r="J409">
            <v>0</v>
          </cell>
          <cell r="K409">
            <v>0</v>
          </cell>
          <cell r="L409">
            <v>0</v>
          </cell>
          <cell r="N409">
            <v>0</v>
          </cell>
          <cell r="O409">
            <v>0</v>
          </cell>
          <cell r="P409">
            <v>0</v>
          </cell>
          <cell r="R409">
            <v>0</v>
          </cell>
          <cell r="S409">
            <v>0</v>
          </cell>
          <cell r="T409">
            <v>0</v>
          </cell>
          <cell r="V409">
            <v>0</v>
          </cell>
          <cell r="W409">
            <v>0</v>
          </cell>
          <cell r="X409">
            <v>0</v>
          </cell>
        </row>
        <row r="410">
          <cell r="A410">
            <v>0</v>
          </cell>
          <cell r="B410">
            <v>0</v>
          </cell>
          <cell r="C410">
            <v>0</v>
          </cell>
          <cell r="D410">
            <v>0</v>
          </cell>
          <cell r="E410">
            <v>0</v>
          </cell>
          <cell r="F410">
            <v>0</v>
          </cell>
          <cell r="G410">
            <v>0</v>
          </cell>
          <cell r="H410">
            <v>0</v>
          </cell>
          <cell r="J410">
            <v>0</v>
          </cell>
          <cell r="K410">
            <v>0</v>
          </cell>
          <cell r="L410">
            <v>0</v>
          </cell>
          <cell r="N410">
            <v>0</v>
          </cell>
          <cell r="O410">
            <v>0</v>
          </cell>
          <cell r="P410">
            <v>0</v>
          </cell>
          <cell r="R410">
            <v>0</v>
          </cell>
          <cell r="S410">
            <v>0</v>
          </cell>
          <cell r="T410">
            <v>0</v>
          </cell>
          <cell r="V410">
            <v>0</v>
          </cell>
          <cell r="W410">
            <v>0</v>
          </cell>
          <cell r="X410">
            <v>0</v>
          </cell>
        </row>
        <row r="411">
          <cell r="A411">
            <v>0</v>
          </cell>
          <cell r="B411">
            <v>0</v>
          </cell>
          <cell r="C411">
            <v>0</v>
          </cell>
          <cell r="D411">
            <v>0</v>
          </cell>
          <cell r="E411">
            <v>0</v>
          </cell>
          <cell r="F411">
            <v>0</v>
          </cell>
          <cell r="G411">
            <v>0</v>
          </cell>
          <cell r="H411">
            <v>0</v>
          </cell>
          <cell r="J411">
            <v>0</v>
          </cell>
          <cell r="K411">
            <v>0</v>
          </cell>
          <cell r="L411">
            <v>0</v>
          </cell>
          <cell r="N411">
            <v>0</v>
          </cell>
          <cell r="O411">
            <v>0</v>
          </cell>
          <cell r="P411">
            <v>0</v>
          </cell>
          <cell r="R411">
            <v>0</v>
          </cell>
          <cell r="S411">
            <v>0</v>
          </cell>
          <cell r="T411">
            <v>0</v>
          </cell>
          <cell r="V411">
            <v>0</v>
          </cell>
          <cell r="W411">
            <v>0</v>
          </cell>
          <cell r="X411">
            <v>0</v>
          </cell>
        </row>
        <row r="412">
          <cell r="A412">
            <v>0</v>
          </cell>
          <cell r="B412">
            <v>0</v>
          </cell>
          <cell r="C412">
            <v>0</v>
          </cell>
          <cell r="D412">
            <v>0</v>
          </cell>
          <cell r="E412">
            <v>0</v>
          </cell>
          <cell r="F412">
            <v>0</v>
          </cell>
          <cell r="G412">
            <v>0</v>
          </cell>
          <cell r="H412">
            <v>0</v>
          </cell>
          <cell r="J412">
            <v>0</v>
          </cell>
          <cell r="K412">
            <v>0</v>
          </cell>
          <cell r="L412">
            <v>0</v>
          </cell>
          <cell r="N412">
            <v>0</v>
          </cell>
          <cell r="O412">
            <v>0</v>
          </cell>
          <cell r="P412">
            <v>0</v>
          </cell>
          <cell r="R412">
            <v>0</v>
          </cell>
          <cell r="S412">
            <v>0</v>
          </cell>
          <cell r="T412">
            <v>0</v>
          </cell>
          <cell r="V412">
            <v>0</v>
          </cell>
          <cell r="W412">
            <v>0</v>
          </cell>
          <cell r="X412">
            <v>0</v>
          </cell>
        </row>
        <row r="413">
          <cell r="A413">
            <v>0</v>
          </cell>
          <cell r="B413">
            <v>0</v>
          </cell>
          <cell r="C413">
            <v>0</v>
          </cell>
          <cell r="D413">
            <v>0</v>
          </cell>
          <cell r="E413">
            <v>0</v>
          </cell>
          <cell r="F413">
            <v>0</v>
          </cell>
          <cell r="G413">
            <v>0</v>
          </cell>
          <cell r="H413">
            <v>0</v>
          </cell>
          <cell r="J413">
            <v>0</v>
          </cell>
          <cell r="K413">
            <v>0</v>
          </cell>
          <cell r="L413">
            <v>0</v>
          </cell>
          <cell r="N413">
            <v>0</v>
          </cell>
          <cell r="O413">
            <v>0</v>
          </cell>
          <cell r="P413">
            <v>0</v>
          </cell>
          <cell r="R413">
            <v>0</v>
          </cell>
          <cell r="S413">
            <v>0</v>
          </cell>
          <cell r="T413">
            <v>0</v>
          </cell>
          <cell r="V413">
            <v>0</v>
          </cell>
          <cell r="W413">
            <v>0</v>
          </cell>
          <cell r="X413">
            <v>0</v>
          </cell>
        </row>
        <row r="414">
          <cell r="A414">
            <v>0</v>
          </cell>
          <cell r="B414">
            <v>0</v>
          </cell>
          <cell r="C414">
            <v>0</v>
          </cell>
          <cell r="D414">
            <v>0</v>
          </cell>
          <cell r="E414">
            <v>0</v>
          </cell>
          <cell r="F414">
            <v>0</v>
          </cell>
          <cell r="G414">
            <v>0</v>
          </cell>
          <cell r="H414">
            <v>0</v>
          </cell>
          <cell r="J414">
            <v>0</v>
          </cell>
          <cell r="K414">
            <v>0</v>
          </cell>
          <cell r="L414">
            <v>0</v>
          </cell>
          <cell r="N414">
            <v>0</v>
          </cell>
          <cell r="O414">
            <v>0</v>
          </cell>
          <cell r="P414">
            <v>0</v>
          </cell>
          <cell r="R414">
            <v>0</v>
          </cell>
          <cell r="S414">
            <v>0</v>
          </cell>
          <cell r="T414">
            <v>0</v>
          </cell>
          <cell r="V414">
            <v>0</v>
          </cell>
          <cell r="W414">
            <v>0</v>
          </cell>
          <cell r="X414">
            <v>0</v>
          </cell>
        </row>
        <row r="415">
          <cell r="A415">
            <v>0</v>
          </cell>
          <cell r="B415">
            <v>0</v>
          </cell>
          <cell r="C415">
            <v>0</v>
          </cell>
          <cell r="D415">
            <v>0</v>
          </cell>
          <cell r="E415">
            <v>0</v>
          </cell>
          <cell r="F415">
            <v>0</v>
          </cell>
          <cell r="G415">
            <v>0</v>
          </cell>
          <cell r="H415">
            <v>0</v>
          </cell>
          <cell r="J415">
            <v>0</v>
          </cell>
          <cell r="K415">
            <v>0</v>
          </cell>
          <cell r="L415">
            <v>0</v>
          </cell>
          <cell r="N415">
            <v>0</v>
          </cell>
          <cell r="O415">
            <v>0</v>
          </cell>
          <cell r="P415">
            <v>0</v>
          </cell>
          <cell r="R415">
            <v>0</v>
          </cell>
          <cell r="S415">
            <v>0</v>
          </cell>
          <cell r="T415">
            <v>0</v>
          </cell>
          <cell r="V415">
            <v>0</v>
          </cell>
          <cell r="W415">
            <v>0</v>
          </cell>
          <cell r="X415">
            <v>0</v>
          </cell>
        </row>
        <row r="416">
          <cell r="A416">
            <v>0</v>
          </cell>
          <cell r="B416">
            <v>0</v>
          </cell>
          <cell r="C416">
            <v>0</v>
          </cell>
          <cell r="D416">
            <v>0</v>
          </cell>
          <cell r="E416">
            <v>0</v>
          </cell>
          <cell r="F416">
            <v>0</v>
          </cell>
          <cell r="G416">
            <v>0</v>
          </cell>
          <cell r="H416">
            <v>0</v>
          </cell>
          <cell r="J416">
            <v>0</v>
          </cell>
          <cell r="K416">
            <v>0</v>
          </cell>
          <cell r="L416">
            <v>0</v>
          </cell>
          <cell r="N416">
            <v>0</v>
          </cell>
          <cell r="O416">
            <v>0</v>
          </cell>
          <cell r="P416">
            <v>0</v>
          </cell>
          <cell r="R416">
            <v>0</v>
          </cell>
          <cell r="S416">
            <v>0</v>
          </cell>
          <cell r="T416">
            <v>0</v>
          </cell>
          <cell r="V416">
            <v>0</v>
          </cell>
          <cell r="W416">
            <v>0</v>
          </cell>
          <cell r="X416">
            <v>0</v>
          </cell>
        </row>
        <row r="417">
          <cell r="A417">
            <v>0</v>
          </cell>
          <cell r="B417">
            <v>0</v>
          </cell>
          <cell r="C417">
            <v>0</v>
          </cell>
          <cell r="D417">
            <v>0</v>
          </cell>
          <cell r="E417">
            <v>0</v>
          </cell>
          <cell r="F417">
            <v>0</v>
          </cell>
          <cell r="G417">
            <v>0</v>
          </cell>
          <cell r="H417">
            <v>0</v>
          </cell>
          <cell r="J417">
            <v>0</v>
          </cell>
          <cell r="K417">
            <v>0</v>
          </cell>
          <cell r="L417">
            <v>0</v>
          </cell>
          <cell r="N417">
            <v>0</v>
          </cell>
          <cell r="O417">
            <v>0</v>
          </cell>
          <cell r="P417">
            <v>0</v>
          </cell>
          <cell r="R417">
            <v>0</v>
          </cell>
          <cell r="S417">
            <v>0</v>
          </cell>
          <cell r="T417">
            <v>0</v>
          </cell>
          <cell r="V417">
            <v>0</v>
          </cell>
          <cell r="W417">
            <v>0</v>
          </cell>
          <cell r="X417">
            <v>0</v>
          </cell>
        </row>
        <row r="418">
          <cell r="A418">
            <v>0</v>
          </cell>
          <cell r="B418">
            <v>0</v>
          </cell>
          <cell r="C418">
            <v>0</v>
          </cell>
          <cell r="D418">
            <v>0</v>
          </cell>
          <cell r="E418">
            <v>0</v>
          </cell>
          <cell r="F418">
            <v>0</v>
          </cell>
          <cell r="G418">
            <v>0</v>
          </cell>
          <cell r="H418">
            <v>0</v>
          </cell>
          <cell r="J418">
            <v>0</v>
          </cell>
          <cell r="K418">
            <v>0</v>
          </cell>
          <cell r="L418">
            <v>0</v>
          </cell>
          <cell r="N418">
            <v>0</v>
          </cell>
          <cell r="O418">
            <v>0</v>
          </cell>
          <cell r="P418">
            <v>0</v>
          </cell>
          <cell r="R418">
            <v>0</v>
          </cell>
          <cell r="S418">
            <v>0</v>
          </cell>
          <cell r="T418">
            <v>0</v>
          </cell>
          <cell r="V418">
            <v>0</v>
          </cell>
          <cell r="W418">
            <v>0</v>
          </cell>
          <cell r="X418">
            <v>0</v>
          </cell>
        </row>
        <row r="419">
          <cell r="A419">
            <v>0</v>
          </cell>
          <cell r="B419">
            <v>0</v>
          </cell>
          <cell r="C419">
            <v>0</v>
          </cell>
          <cell r="D419">
            <v>0</v>
          </cell>
          <cell r="E419">
            <v>0</v>
          </cell>
          <cell r="F419">
            <v>0</v>
          </cell>
          <cell r="G419">
            <v>0</v>
          </cell>
          <cell r="H419">
            <v>0</v>
          </cell>
          <cell r="J419">
            <v>0</v>
          </cell>
          <cell r="K419">
            <v>0</v>
          </cell>
          <cell r="L419">
            <v>0</v>
          </cell>
          <cell r="N419">
            <v>0</v>
          </cell>
          <cell r="O419">
            <v>0</v>
          </cell>
          <cell r="P419">
            <v>0</v>
          </cell>
          <cell r="R419">
            <v>0</v>
          </cell>
          <cell r="S419">
            <v>0</v>
          </cell>
          <cell r="T419">
            <v>0</v>
          </cell>
          <cell r="V419">
            <v>0</v>
          </cell>
          <cell r="W419">
            <v>0</v>
          </cell>
          <cell r="X419">
            <v>0</v>
          </cell>
        </row>
        <row r="420">
          <cell r="A420">
            <v>0</v>
          </cell>
          <cell r="B420">
            <v>0</v>
          </cell>
          <cell r="C420">
            <v>0</v>
          </cell>
          <cell r="D420">
            <v>0</v>
          </cell>
          <cell r="E420">
            <v>0</v>
          </cell>
          <cell r="F420">
            <v>0</v>
          </cell>
          <cell r="G420">
            <v>0</v>
          </cell>
          <cell r="H420">
            <v>0</v>
          </cell>
          <cell r="J420">
            <v>0</v>
          </cell>
          <cell r="K420">
            <v>0</v>
          </cell>
          <cell r="L420">
            <v>0</v>
          </cell>
          <cell r="N420">
            <v>0</v>
          </cell>
          <cell r="O420">
            <v>0</v>
          </cell>
          <cell r="P420">
            <v>0</v>
          </cell>
          <cell r="R420">
            <v>0</v>
          </cell>
          <cell r="S420">
            <v>0</v>
          </cell>
          <cell r="T420">
            <v>0</v>
          </cell>
          <cell r="V420">
            <v>0</v>
          </cell>
          <cell r="W420">
            <v>0</v>
          </cell>
          <cell r="X420">
            <v>0</v>
          </cell>
        </row>
        <row r="421">
          <cell r="A421">
            <v>0</v>
          </cell>
          <cell r="B421">
            <v>0</v>
          </cell>
          <cell r="C421">
            <v>0</v>
          </cell>
          <cell r="D421">
            <v>0</v>
          </cell>
          <cell r="E421">
            <v>0</v>
          </cell>
          <cell r="F421">
            <v>0</v>
          </cell>
          <cell r="G421">
            <v>0</v>
          </cell>
          <cell r="H421">
            <v>0</v>
          </cell>
          <cell r="J421">
            <v>0</v>
          </cell>
          <cell r="K421">
            <v>0</v>
          </cell>
          <cell r="L421">
            <v>0</v>
          </cell>
          <cell r="N421">
            <v>0</v>
          </cell>
          <cell r="O421">
            <v>0</v>
          </cell>
          <cell r="P421">
            <v>0</v>
          </cell>
          <cell r="R421">
            <v>0</v>
          </cell>
          <cell r="S421">
            <v>0</v>
          </cell>
          <cell r="T421">
            <v>0</v>
          </cell>
          <cell r="V421">
            <v>0</v>
          </cell>
          <cell r="W421">
            <v>0</v>
          </cell>
          <cell r="X421">
            <v>0</v>
          </cell>
        </row>
        <row r="422">
          <cell r="A422">
            <v>0</v>
          </cell>
          <cell r="B422">
            <v>0</v>
          </cell>
          <cell r="C422">
            <v>0</v>
          </cell>
          <cell r="D422">
            <v>0</v>
          </cell>
          <cell r="E422">
            <v>0</v>
          </cell>
          <cell r="F422">
            <v>0</v>
          </cell>
          <cell r="G422">
            <v>0</v>
          </cell>
          <cell r="H422">
            <v>0</v>
          </cell>
          <cell r="J422">
            <v>0</v>
          </cell>
          <cell r="K422">
            <v>0</v>
          </cell>
          <cell r="L422">
            <v>0</v>
          </cell>
          <cell r="N422">
            <v>0</v>
          </cell>
          <cell r="O422">
            <v>0</v>
          </cell>
          <cell r="P422">
            <v>0</v>
          </cell>
          <cell r="R422">
            <v>0</v>
          </cell>
          <cell r="S422">
            <v>0</v>
          </cell>
          <cell r="T422">
            <v>0</v>
          </cell>
          <cell r="V422">
            <v>0</v>
          </cell>
          <cell r="W422">
            <v>0</v>
          </cell>
          <cell r="X422">
            <v>0</v>
          </cell>
        </row>
        <row r="423">
          <cell r="A423">
            <v>0</v>
          </cell>
          <cell r="B423">
            <v>0</v>
          </cell>
          <cell r="C423">
            <v>0</v>
          </cell>
          <cell r="D423">
            <v>0</v>
          </cell>
          <cell r="E423">
            <v>0</v>
          </cell>
          <cell r="F423">
            <v>0</v>
          </cell>
          <cell r="G423">
            <v>0</v>
          </cell>
          <cell r="H423">
            <v>0</v>
          </cell>
          <cell r="J423">
            <v>0</v>
          </cell>
          <cell r="K423">
            <v>0</v>
          </cell>
          <cell r="L423">
            <v>0</v>
          </cell>
          <cell r="N423">
            <v>0</v>
          </cell>
          <cell r="O423">
            <v>0</v>
          </cell>
          <cell r="P423">
            <v>0</v>
          </cell>
          <cell r="R423">
            <v>0</v>
          </cell>
          <cell r="S423">
            <v>0</v>
          </cell>
          <cell r="T423">
            <v>0</v>
          </cell>
          <cell r="V423">
            <v>0</v>
          </cell>
          <cell r="W423">
            <v>0</v>
          </cell>
          <cell r="X423">
            <v>0</v>
          </cell>
        </row>
        <row r="424">
          <cell r="A424">
            <v>0</v>
          </cell>
          <cell r="B424">
            <v>0</v>
          </cell>
          <cell r="C424">
            <v>0</v>
          </cell>
          <cell r="D424">
            <v>0</v>
          </cell>
          <cell r="E424">
            <v>0</v>
          </cell>
          <cell r="F424">
            <v>0</v>
          </cell>
          <cell r="G424">
            <v>0</v>
          </cell>
          <cell r="H424">
            <v>0</v>
          </cell>
          <cell r="J424">
            <v>0</v>
          </cell>
          <cell r="K424">
            <v>0</v>
          </cell>
          <cell r="L424">
            <v>0</v>
          </cell>
          <cell r="N424">
            <v>0</v>
          </cell>
          <cell r="O424">
            <v>0</v>
          </cell>
          <cell r="P424">
            <v>0</v>
          </cell>
          <cell r="R424">
            <v>0</v>
          </cell>
          <cell r="S424">
            <v>0</v>
          </cell>
          <cell r="T424">
            <v>0</v>
          </cell>
          <cell r="V424">
            <v>0</v>
          </cell>
          <cell r="W424">
            <v>0</v>
          </cell>
          <cell r="X424">
            <v>0</v>
          </cell>
        </row>
        <row r="425">
          <cell r="A425">
            <v>0</v>
          </cell>
          <cell r="B425">
            <v>0</v>
          </cell>
          <cell r="C425">
            <v>0</v>
          </cell>
          <cell r="D425">
            <v>0</v>
          </cell>
          <cell r="E425">
            <v>0</v>
          </cell>
          <cell r="F425">
            <v>0</v>
          </cell>
          <cell r="G425">
            <v>0</v>
          </cell>
          <cell r="H425">
            <v>0</v>
          </cell>
          <cell r="J425">
            <v>0</v>
          </cell>
          <cell r="K425">
            <v>0</v>
          </cell>
          <cell r="L425">
            <v>0</v>
          </cell>
          <cell r="N425">
            <v>0</v>
          </cell>
          <cell r="O425">
            <v>0</v>
          </cell>
          <cell r="P425">
            <v>0</v>
          </cell>
          <cell r="R425">
            <v>0</v>
          </cell>
          <cell r="S425">
            <v>0</v>
          </cell>
          <cell r="T425">
            <v>0</v>
          </cell>
          <cell r="V425">
            <v>0</v>
          </cell>
          <cell r="W425">
            <v>0</v>
          </cell>
          <cell r="X425">
            <v>0</v>
          </cell>
        </row>
        <row r="426">
          <cell r="A426">
            <v>0</v>
          </cell>
          <cell r="B426">
            <v>0</v>
          </cell>
          <cell r="C426">
            <v>0</v>
          </cell>
          <cell r="D426">
            <v>0</v>
          </cell>
          <cell r="E426">
            <v>0</v>
          </cell>
          <cell r="F426">
            <v>0</v>
          </cell>
          <cell r="G426">
            <v>0</v>
          </cell>
          <cell r="H426">
            <v>0</v>
          </cell>
          <cell r="J426">
            <v>0</v>
          </cell>
          <cell r="K426">
            <v>0</v>
          </cell>
          <cell r="L426">
            <v>0</v>
          </cell>
          <cell r="N426">
            <v>0</v>
          </cell>
          <cell r="O426">
            <v>0</v>
          </cell>
          <cell r="P426">
            <v>0</v>
          </cell>
          <cell r="R426">
            <v>0</v>
          </cell>
          <cell r="S426">
            <v>0</v>
          </cell>
          <cell r="T426">
            <v>0</v>
          </cell>
          <cell r="V426">
            <v>0</v>
          </cell>
          <cell r="W426">
            <v>0</v>
          </cell>
          <cell r="X426">
            <v>0</v>
          </cell>
        </row>
        <row r="427">
          <cell r="A427">
            <v>0</v>
          </cell>
          <cell r="B427">
            <v>0</v>
          </cell>
          <cell r="C427">
            <v>0</v>
          </cell>
          <cell r="D427">
            <v>0</v>
          </cell>
          <cell r="E427">
            <v>0</v>
          </cell>
          <cell r="F427">
            <v>0</v>
          </cell>
          <cell r="G427">
            <v>0</v>
          </cell>
          <cell r="H427">
            <v>0</v>
          </cell>
          <cell r="J427">
            <v>0</v>
          </cell>
          <cell r="K427">
            <v>0</v>
          </cell>
          <cell r="L427">
            <v>0</v>
          </cell>
          <cell r="N427">
            <v>0</v>
          </cell>
          <cell r="O427">
            <v>0</v>
          </cell>
          <cell r="P427">
            <v>0</v>
          </cell>
          <cell r="R427">
            <v>0</v>
          </cell>
          <cell r="S427">
            <v>0</v>
          </cell>
          <cell r="T427">
            <v>0</v>
          </cell>
          <cell r="V427">
            <v>0</v>
          </cell>
          <cell r="W427">
            <v>0</v>
          </cell>
          <cell r="X427">
            <v>0</v>
          </cell>
        </row>
        <row r="428">
          <cell r="A428">
            <v>0</v>
          </cell>
          <cell r="B428">
            <v>0</v>
          </cell>
          <cell r="C428">
            <v>0</v>
          </cell>
          <cell r="D428">
            <v>0</v>
          </cell>
          <cell r="E428">
            <v>0</v>
          </cell>
          <cell r="F428">
            <v>0</v>
          </cell>
          <cell r="G428">
            <v>0</v>
          </cell>
          <cell r="H428">
            <v>0</v>
          </cell>
          <cell r="J428">
            <v>0</v>
          </cell>
          <cell r="K428">
            <v>0</v>
          </cell>
          <cell r="L428">
            <v>0</v>
          </cell>
          <cell r="N428">
            <v>0</v>
          </cell>
          <cell r="O428">
            <v>0</v>
          </cell>
          <cell r="P428">
            <v>0</v>
          </cell>
          <cell r="R428">
            <v>0</v>
          </cell>
          <cell r="S428">
            <v>0</v>
          </cell>
          <cell r="T428">
            <v>0</v>
          </cell>
          <cell r="V428">
            <v>0</v>
          </cell>
          <cell r="W428">
            <v>0</v>
          </cell>
          <cell r="X428">
            <v>0</v>
          </cell>
        </row>
        <row r="429">
          <cell r="A429">
            <v>0</v>
          </cell>
          <cell r="B429">
            <v>0</v>
          </cell>
          <cell r="C429">
            <v>0</v>
          </cell>
          <cell r="D429">
            <v>0</v>
          </cell>
          <cell r="E429">
            <v>0</v>
          </cell>
          <cell r="F429">
            <v>0</v>
          </cell>
          <cell r="G429">
            <v>0</v>
          </cell>
          <cell r="H429">
            <v>0</v>
          </cell>
          <cell r="J429">
            <v>0</v>
          </cell>
          <cell r="K429">
            <v>0</v>
          </cell>
          <cell r="L429">
            <v>0</v>
          </cell>
          <cell r="N429">
            <v>0</v>
          </cell>
          <cell r="O429">
            <v>0</v>
          </cell>
          <cell r="P429">
            <v>0</v>
          </cell>
          <cell r="R429">
            <v>0</v>
          </cell>
          <cell r="S429">
            <v>0</v>
          </cell>
          <cell r="T429">
            <v>0</v>
          </cell>
          <cell r="V429">
            <v>0</v>
          </cell>
          <cell r="W429">
            <v>0</v>
          </cell>
          <cell r="X429">
            <v>0</v>
          </cell>
        </row>
        <row r="430">
          <cell r="A430">
            <v>0</v>
          </cell>
          <cell r="B430">
            <v>0</v>
          </cell>
          <cell r="C430">
            <v>0</v>
          </cell>
          <cell r="D430">
            <v>0</v>
          </cell>
          <cell r="E430">
            <v>0</v>
          </cell>
          <cell r="F430">
            <v>0</v>
          </cell>
          <cell r="G430">
            <v>0</v>
          </cell>
          <cell r="H430">
            <v>0</v>
          </cell>
          <cell r="J430">
            <v>0</v>
          </cell>
          <cell r="K430">
            <v>0</v>
          </cell>
          <cell r="L430">
            <v>0</v>
          </cell>
          <cell r="N430">
            <v>0</v>
          </cell>
          <cell r="O430">
            <v>0</v>
          </cell>
          <cell r="P430">
            <v>0</v>
          </cell>
          <cell r="R430">
            <v>0</v>
          </cell>
          <cell r="S430">
            <v>0</v>
          </cell>
          <cell r="T430">
            <v>0</v>
          </cell>
          <cell r="V430">
            <v>0</v>
          </cell>
          <cell r="W430">
            <v>0</v>
          </cell>
          <cell r="X430">
            <v>0</v>
          </cell>
        </row>
        <row r="431">
          <cell r="A431">
            <v>0</v>
          </cell>
          <cell r="B431">
            <v>0</v>
          </cell>
          <cell r="C431">
            <v>0</v>
          </cell>
          <cell r="D431">
            <v>0</v>
          </cell>
          <cell r="E431">
            <v>0</v>
          </cell>
          <cell r="F431">
            <v>0</v>
          </cell>
          <cell r="G431">
            <v>0</v>
          </cell>
          <cell r="H431">
            <v>0</v>
          </cell>
          <cell r="J431">
            <v>0</v>
          </cell>
          <cell r="K431">
            <v>0</v>
          </cell>
          <cell r="L431">
            <v>0</v>
          </cell>
          <cell r="N431">
            <v>0</v>
          </cell>
          <cell r="O431">
            <v>0</v>
          </cell>
          <cell r="P431">
            <v>0</v>
          </cell>
          <cell r="R431">
            <v>0</v>
          </cell>
          <cell r="S431">
            <v>0</v>
          </cell>
          <cell r="T431">
            <v>0</v>
          </cell>
          <cell r="V431">
            <v>0</v>
          </cell>
          <cell r="W431">
            <v>0</v>
          </cell>
          <cell r="X431">
            <v>0</v>
          </cell>
        </row>
        <row r="432">
          <cell r="A432">
            <v>0</v>
          </cell>
          <cell r="B432">
            <v>0</v>
          </cell>
          <cell r="C432">
            <v>0</v>
          </cell>
          <cell r="D432">
            <v>0</v>
          </cell>
          <cell r="E432">
            <v>0</v>
          </cell>
          <cell r="F432">
            <v>0</v>
          </cell>
          <cell r="G432">
            <v>0</v>
          </cell>
          <cell r="H432">
            <v>0</v>
          </cell>
          <cell r="J432">
            <v>0</v>
          </cell>
          <cell r="K432">
            <v>0</v>
          </cell>
          <cell r="L432">
            <v>0</v>
          </cell>
          <cell r="N432">
            <v>0</v>
          </cell>
          <cell r="O432">
            <v>0</v>
          </cell>
          <cell r="P432">
            <v>0</v>
          </cell>
          <cell r="R432">
            <v>0</v>
          </cell>
          <cell r="S432">
            <v>0</v>
          </cell>
          <cell r="T432">
            <v>0</v>
          </cell>
          <cell r="V432">
            <v>0</v>
          </cell>
          <cell r="W432">
            <v>0</v>
          </cell>
          <cell r="X432">
            <v>0</v>
          </cell>
        </row>
        <row r="433">
          <cell r="A433">
            <v>0</v>
          </cell>
          <cell r="B433">
            <v>0</v>
          </cell>
          <cell r="C433">
            <v>0</v>
          </cell>
          <cell r="D433">
            <v>0</v>
          </cell>
          <cell r="E433">
            <v>0</v>
          </cell>
          <cell r="F433">
            <v>0</v>
          </cell>
          <cell r="G433">
            <v>0</v>
          </cell>
          <cell r="H433">
            <v>0</v>
          </cell>
          <cell r="J433">
            <v>0</v>
          </cell>
          <cell r="K433">
            <v>0</v>
          </cell>
          <cell r="L433">
            <v>0</v>
          </cell>
          <cell r="N433">
            <v>0</v>
          </cell>
          <cell r="O433">
            <v>0</v>
          </cell>
          <cell r="P433">
            <v>0</v>
          </cell>
          <cell r="R433">
            <v>0</v>
          </cell>
          <cell r="S433">
            <v>0</v>
          </cell>
          <cell r="T433">
            <v>0</v>
          </cell>
          <cell r="V433">
            <v>0</v>
          </cell>
          <cell r="W433">
            <v>0</v>
          </cell>
          <cell r="X433">
            <v>0</v>
          </cell>
        </row>
        <row r="434">
          <cell r="A434">
            <v>0</v>
          </cell>
          <cell r="B434">
            <v>0</v>
          </cell>
          <cell r="C434">
            <v>0</v>
          </cell>
          <cell r="D434">
            <v>0</v>
          </cell>
          <cell r="E434">
            <v>0</v>
          </cell>
          <cell r="F434">
            <v>0</v>
          </cell>
          <cell r="G434">
            <v>0</v>
          </cell>
          <cell r="H434">
            <v>0</v>
          </cell>
          <cell r="J434">
            <v>0</v>
          </cell>
          <cell r="K434">
            <v>0</v>
          </cell>
          <cell r="L434">
            <v>0</v>
          </cell>
          <cell r="N434">
            <v>0</v>
          </cell>
          <cell r="O434">
            <v>0</v>
          </cell>
          <cell r="P434">
            <v>0</v>
          </cell>
          <cell r="R434">
            <v>0</v>
          </cell>
          <cell r="S434">
            <v>0</v>
          </cell>
          <cell r="T434">
            <v>0</v>
          </cell>
          <cell r="V434">
            <v>0</v>
          </cell>
          <cell r="W434">
            <v>0</v>
          </cell>
          <cell r="X434">
            <v>0</v>
          </cell>
        </row>
        <row r="435">
          <cell r="A435">
            <v>0</v>
          </cell>
          <cell r="B435">
            <v>0</v>
          </cell>
          <cell r="C435">
            <v>0</v>
          </cell>
          <cell r="D435">
            <v>0</v>
          </cell>
          <cell r="E435">
            <v>0</v>
          </cell>
          <cell r="F435">
            <v>0</v>
          </cell>
          <cell r="G435">
            <v>0</v>
          </cell>
          <cell r="H435">
            <v>0</v>
          </cell>
          <cell r="J435">
            <v>0</v>
          </cell>
          <cell r="K435">
            <v>0</v>
          </cell>
          <cell r="L435">
            <v>0</v>
          </cell>
          <cell r="N435">
            <v>0</v>
          </cell>
          <cell r="O435">
            <v>0</v>
          </cell>
          <cell r="P435">
            <v>0</v>
          </cell>
          <cell r="R435">
            <v>0</v>
          </cell>
          <cell r="S435">
            <v>0</v>
          </cell>
          <cell r="T435">
            <v>0</v>
          </cell>
          <cell r="V435">
            <v>0</v>
          </cell>
          <cell r="W435">
            <v>0</v>
          </cell>
          <cell r="X435">
            <v>0</v>
          </cell>
        </row>
        <row r="436">
          <cell r="A436">
            <v>0</v>
          </cell>
          <cell r="B436">
            <v>0</v>
          </cell>
          <cell r="C436">
            <v>0</v>
          </cell>
          <cell r="D436">
            <v>0</v>
          </cell>
          <cell r="E436">
            <v>0</v>
          </cell>
          <cell r="F436">
            <v>0</v>
          </cell>
          <cell r="G436">
            <v>0</v>
          </cell>
          <cell r="H436">
            <v>0</v>
          </cell>
          <cell r="J436">
            <v>0</v>
          </cell>
          <cell r="K436">
            <v>0</v>
          </cell>
          <cell r="L436">
            <v>0</v>
          </cell>
          <cell r="N436">
            <v>0</v>
          </cell>
          <cell r="O436">
            <v>0</v>
          </cell>
          <cell r="P436">
            <v>0</v>
          </cell>
          <cell r="R436">
            <v>0</v>
          </cell>
          <cell r="S436">
            <v>0</v>
          </cell>
          <cell r="T436">
            <v>0</v>
          </cell>
          <cell r="V436">
            <v>0</v>
          </cell>
          <cell r="W436">
            <v>0</v>
          </cell>
          <cell r="X436">
            <v>0</v>
          </cell>
        </row>
        <row r="437">
          <cell r="A437">
            <v>0</v>
          </cell>
          <cell r="B437">
            <v>0</v>
          </cell>
          <cell r="C437">
            <v>0</v>
          </cell>
          <cell r="D437">
            <v>0</v>
          </cell>
          <cell r="E437">
            <v>0</v>
          </cell>
          <cell r="F437">
            <v>0</v>
          </cell>
          <cell r="G437">
            <v>0</v>
          </cell>
          <cell r="H437">
            <v>0</v>
          </cell>
          <cell r="J437">
            <v>0</v>
          </cell>
          <cell r="K437">
            <v>0</v>
          </cell>
          <cell r="L437">
            <v>0</v>
          </cell>
          <cell r="N437">
            <v>0</v>
          </cell>
          <cell r="O437">
            <v>0</v>
          </cell>
          <cell r="P437">
            <v>0</v>
          </cell>
          <cell r="R437">
            <v>0</v>
          </cell>
          <cell r="S437">
            <v>0</v>
          </cell>
          <cell r="T437">
            <v>0</v>
          </cell>
          <cell r="V437">
            <v>0</v>
          </cell>
          <cell r="W437">
            <v>0</v>
          </cell>
          <cell r="X437">
            <v>0</v>
          </cell>
        </row>
        <row r="438">
          <cell r="A438">
            <v>0</v>
          </cell>
          <cell r="B438">
            <v>0</v>
          </cell>
          <cell r="C438">
            <v>0</v>
          </cell>
          <cell r="D438">
            <v>0</v>
          </cell>
          <cell r="E438">
            <v>0</v>
          </cell>
          <cell r="F438">
            <v>0</v>
          </cell>
          <cell r="G438">
            <v>0</v>
          </cell>
          <cell r="H438">
            <v>0</v>
          </cell>
          <cell r="J438">
            <v>0</v>
          </cell>
          <cell r="K438">
            <v>0</v>
          </cell>
          <cell r="L438">
            <v>0</v>
          </cell>
          <cell r="N438">
            <v>0</v>
          </cell>
          <cell r="O438">
            <v>0</v>
          </cell>
          <cell r="P438">
            <v>0</v>
          </cell>
          <cell r="R438">
            <v>0</v>
          </cell>
          <cell r="S438">
            <v>0</v>
          </cell>
          <cell r="T438">
            <v>0</v>
          </cell>
          <cell r="V438">
            <v>0</v>
          </cell>
          <cell r="W438">
            <v>0</v>
          </cell>
          <cell r="X438">
            <v>0</v>
          </cell>
        </row>
        <row r="439">
          <cell r="A439">
            <v>0</v>
          </cell>
          <cell r="B439">
            <v>0</v>
          </cell>
          <cell r="C439">
            <v>0</v>
          </cell>
          <cell r="D439">
            <v>0</v>
          </cell>
          <cell r="E439">
            <v>0</v>
          </cell>
          <cell r="F439">
            <v>0</v>
          </cell>
          <cell r="G439">
            <v>0</v>
          </cell>
          <cell r="H439">
            <v>0</v>
          </cell>
          <cell r="J439">
            <v>0</v>
          </cell>
          <cell r="K439">
            <v>0</v>
          </cell>
          <cell r="L439">
            <v>0</v>
          </cell>
          <cell r="N439">
            <v>0</v>
          </cell>
          <cell r="O439">
            <v>0</v>
          </cell>
          <cell r="P439">
            <v>0</v>
          </cell>
          <cell r="R439">
            <v>0</v>
          </cell>
          <cell r="S439">
            <v>0</v>
          </cell>
          <cell r="T439">
            <v>0</v>
          </cell>
          <cell r="V439">
            <v>0</v>
          </cell>
          <cell r="W439">
            <v>0</v>
          </cell>
          <cell r="X439">
            <v>0</v>
          </cell>
        </row>
        <row r="440">
          <cell r="A440">
            <v>0</v>
          </cell>
          <cell r="B440">
            <v>0</v>
          </cell>
          <cell r="C440">
            <v>0</v>
          </cell>
          <cell r="D440">
            <v>0</v>
          </cell>
          <cell r="E440">
            <v>0</v>
          </cell>
          <cell r="F440">
            <v>0</v>
          </cell>
          <cell r="G440">
            <v>0</v>
          </cell>
          <cell r="H440">
            <v>0</v>
          </cell>
          <cell r="J440">
            <v>0</v>
          </cell>
          <cell r="K440">
            <v>0</v>
          </cell>
          <cell r="L440">
            <v>0</v>
          </cell>
          <cell r="N440">
            <v>0</v>
          </cell>
          <cell r="O440">
            <v>0</v>
          </cell>
          <cell r="P440">
            <v>0</v>
          </cell>
          <cell r="R440">
            <v>0</v>
          </cell>
          <cell r="S440">
            <v>0</v>
          </cell>
          <cell r="T440">
            <v>0</v>
          </cell>
          <cell r="V440">
            <v>0</v>
          </cell>
          <cell r="W440">
            <v>0</v>
          </cell>
          <cell r="X440">
            <v>0</v>
          </cell>
        </row>
        <row r="441">
          <cell r="A441">
            <v>0</v>
          </cell>
          <cell r="B441">
            <v>0</v>
          </cell>
          <cell r="C441">
            <v>0</v>
          </cell>
          <cell r="D441">
            <v>0</v>
          </cell>
          <cell r="E441">
            <v>0</v>
          </cell>
          <cell r="F441">
            <v>0</v>
          </cell>
          <cell r="G441">
            <v>0</v>
          </cell>
          <cell r="H441">
            <v>0</v>
          </cell>
          <cell r="J441">
            <v>0</v>
          </cell>
          <cell r="K441">
            <v>0</v>
          </cell>
          <cell r="L441">
            <v>0</v>
          </cell>
          <cell r="N441">
            <v>0</v>
          </cell>
          <cell r="O441">
            <v>0</v>
          </cell>
          <cell r="P441">
            <v>0</v>
          </cell>
          <cell r="R441">
            <v>0</v>
          </cell>
          <cell r="S441">
            <v>0</v>
          </cell>
          <cell r="T441">
            <v>0</v>
          </cell>
          <cell r="V441">
            <v>0</v>
          </cell>
          <cell r="W441">
            <v>0</v>
          </cell>
          <cell r="X441">
            <v>0</v>
          </cell>
        </row>
        <row r="442">
          <cell r="A442">
            <v>0</v>
          </cell>
          <cell r="B442">
            <v>0</v>
          </cell>
          <cell r="C442">
            <v>0</v>
          </cell>
          <cell r="D442">
            <v>0</v>
          </cell>
          <cell r="E442">
            <v>0</v>
          </cell>
          <cell r="F442">
            <v>0</v>
          </cell>
          <cell r="G442">
            <v>0</v>
          </cell>
          <cell r="H442">
            <v>0</v>
          </cell>
          <cell r="J442">
            <v>0</v>
          </cell>
          <cell r="K442">
            <v>0</v>
          </cell>
          <cell r="L442">
            <v>0</v>
          </cell>
          <cell r="N442">
            <v>0</v>
          </cell>
          <cell r="O442">
            <v>0</v>
          </cell>
          <cell r="P442">
            <v>0</v>
          </cell>
          <cell r="R442">
            <v>0</v>
          </cell>
          <cell r="S442">
            <v>0</v>
          </cell>
          <cell r="T442">
            <v>0</v>
          </cell>
          <cell r="V442">
            <v>0</v>
          </cell>
          <cell r="W442">
            <v>0</v>
          </cell>
          <cell r="X442">
            <v>0</v>
          </cell>
        </row>
        <row r="443">
          <cell r="A443">
            <v>0</v>
          </cell>
          <cell r="B443">
            <v>0</v>
          </cell>
          <cell r="C443">
            <v>0</v>
          </cell>
          <cell r="D443">
            <v>0</v>
          </cell>
          <cell r="E443">
            <v>0</v>
          </cell>
          <cell r="F443">
            <v>0</v>
          </cell>
          <cell r="G443">
            <v>0</v>
          </cell>
          <cell r="H443">
            <v>0</v>
          </cell>
          <cell r="J443">
            <v>0</v>
          </cell>
          <cell r="K443">
            <v>0</v>
          </cell>
          <cell r="L443">
            <v>0</v>
          </cell>
          <cell r="N443">
            <v>0</v>
          </cell>
          <cell r="O443">
            <v>0</v>
          </cell>
          <cell r="P443">
            <v>0</v>
          </cell>
          <cell r="R443">
            <v>0</v>
          </cell>
          <cell r="S443">
            <v>0</v>
          </cell>
          <cell r="T443">
            <v>0</v>
          </cell>
          <cell r="V443">
            <v>0</v>
          </cell>
          <cell r="W443">
            <v>0</v>
          </cell>
          <cell r="X443">
            <v>0</v>
          </cell>
        </row>
        <row r="444">
          <cell r="A444">
            <v>0</v>
          </cell>
          <cell r="B444">
            <v>0</v>
          </cell>
          <cell r="C444">
            <v>0</v>
          </cell>
          <cell r="D444">
            <v>0</v>
          </cell>
          <cell r="E444">
            <v>0</v>
          </cell>
          <cell r="F444">
            <v>0</v>
          </cell>
          <cell r="G444">
            <v>0</v>
          </cell>
          <cell r="H444">
            <v>0</v>
          </cell>
          <cell r="J444">
            <v>0</v>
          </cell>
          <cell r="K444">
            <v>0</v>
          </cell>
          <cell r="L444">
            <v>0</v>
          </cell>
          <cell r="N444">
            <v>0</v>
          </cell>
          <cell r="O444">
            <v>0</v>
          </cell>
          <cell r="P444">
            <v>0</v>
          </cell>
          <cell r="R444">
            <v>0</v>
          </cell>
          <cell r="S444">
            <v>0</v>
          </cell>
          <cell r="T444">
            <v>0</v>
          </cell>
          <cell r="V444">
            <v>0</v>
          </cell>
          <cell r="W444">
            <v>0</v>
          </cell>
          <cell r="X444">
            <v>0</v>
          </cell>
        </row>
        <row r="445">
          <cell r="A445">
            <v>0</v>
          </cell>
          <cell r="B445">
            <v>0</v>
          </cell>
          <cell r="C445">
            <v>0</v>
          </cell>
          <cell r="D445">
            <v>0</v>
          </cell>
          <cell r="E445">
            <v>0</v>
          </cell>
          <cell r="F445">
            <v>0</v>
          </cell>
          <cell r="G445">
            <v>0</v>
          </cell>
          <cell r="H445">
            <v>0</v>
          </cell>
          <cell r="J445">
            <v>0</v>
          </cell>
          <cell r="K445">
            <v>0</v>
          </cell>
          <cell r="L445">
            <v>0</v>
          </cell>
          <cell r="N445">
            <v>0</v>
          </cell>
          <cell r="O445">
            <v>0</v>
          </cell>
          <cell r="P445">
            <v>0</v>
          </cell>
          <cell r="R445">
            <v>0</v>
          </cell>
          <cell r="S445">
            <v>0</v>
          </cell>
          <cell r="T445">
            <v>0</v>
          </cell>
          <cell r="V445">
            <v>0</v>
          </cell>
          <cell r="W445">
            <v>0</v>
          </cell>
          <cell r="X445">
            <v>0</v>
          </cell>
        </row>
        <row r="446">
          <cell r="A446">
            <v>0</v>
          </cell>
          <cell r="B446">
            <v>0</v>
          </cell>
          <cell r="C446">
            <v>0</v>
          </cell>
          <cell r="D446">
            <v>0</v>
          </cell>
          <cell r="E446">
            <v>0</v>
          </cell>
          <cell r="F446">
            <v>0</v>
          </cell>
          <cell r="G446">
            <v>0</v>
          </cell>
          <cell r="H446">
            <v>0</v>
          </cell>
          <cell r="J446">
            <v>0</v>
          </cell>
          <cell r="K446">
            <v>0</v>
          </cell>
          <cell r="L446">
            <v>0</v>
          </cell>
          <cell r="N446">
            <v>0</v>
          </cell>
          <cell r="O446">
            <v>0</v>
          </cell>
          <cell r="P446">
            <v>0</v>
          </cell>
          <cell r="R446">
            <v>0</v>
          </cell>
          <cell r="S446">
            <v>0</v>
          </cell>
          <cell r="T446">
            <v>0</v>
          </cell>
          <cell r="V446">
            <v>0</v>
          </cell>
          <cell r="W446">
            <v>0</v>
          </cell>
          <cell r="X446">
            <v>0</v>
          </cell>
        </row>
        <row r="447">
          <cell r="A447">
            <v>0</v>
          </cell>
          <cell r="B447">
            <v>0</v>
          </cell>
          <cell r="C447">
            <v>0</v>
          </cell>
          <cell r="D447">
            <v>0</v>
          </cell>
          <cell r="E447">
            <v>0</v>
          </cell>
          <cell r="F447">
            <v>0</v>
          </cell>
          <cell r="G447">
            <v>0</v>
          </cell>
          <cell r="H447">
            <v>0</v>
          </cell>
          <cell r="J447">
            <v>0</v>
          </cell>
          <cell r="K447">
            <v>0</v>
          </cell>
          <cell r="L447">
            <v>0</v>
          </cell>
          <cell r="N447">
            <v>0</v>
          </cell>
          <cell r="O447">
            <v>0</v>
          </cell>
          <cell r="P447">
            <v>0</v>
          </cell>
          <cell r="R447">
            <v>0</v>
          </cell>
          <cell r="S447">
            <v>0</v>
          </cell>
          <cell r="T447">
            <v>0</v>
          </cell>
          <cell r="V447">
            <v>0</v>
          </cell>
          <cell r="W447">
            <v>0</v>
          </cell>
          <cell r="X447">
            <v>0</v>
          </cell>
        </row>
        <row r="448">
          <cell r="A448">
            <v>0</v>
          </cell>
          <cell r="B448">
            <v>0</v>
          </cell>
          <cell r="C448">
            <v>0</v>
          </cell>
          <cell r="D448">
            <v>0</v>
          </cell>
          <cell r="E448">
            <v>0</v>
          </cell>
          <cell r="F448">
            <v>0</v>
          </cell>
          <cell r="G448">
            <v>0</v>
          </cell>
          <cell r="H448">
            <v>0</v>
          </cell>
          <cell r="J448">
            <v>0</v>
          </cell>
          <cell r="K448">
            <v>0</v>
          </cell>
          <cell r="L448">
            <v>0</v>
          </cell>
          <cell r="N448">
            <v>0</v>
          </cell>
          <cell r="O448">
            <v>0</v>
          </cell>
          <cell r="P448">
            <v>0</v>
          </cell>
          <cell r="R448">
            <v>0</v>
          </cell>
          <cell r="S448">
            <v>0</v>
          </cell>
          <cell r="T448">
            <v>0</v>
          </cell>
          <cell r="V448">
            <v>0</v>
          </cell>
          <cell r="W448">
            <v>0</v>
          </cell>
          <cell r="X448">
            <v>0</v>
          </cell>
        </row>
        <row r="449">
          <cell r="A449">
            <v>0</v>
          </cell>
          <cell r="B449">
            <v>0</v>
          </cell>
          <cell r="C449">
            <v>0</v>
          </cell>
          <cell r="D449">
            <v>0</v>
          </cell>
          <cell r="E449">
            <v>0</v>
          </cell>
          <cell r="F449">
            <v>0</v>
          </cell>
          <cell r="G449">
            <v>0</v>
          </cell>
          <cell r="H449">
            <v>0</v>
          </cell>
          <cell r="J449">
            <v>0</v>
          </cell>
          <cell r="K449">
            <v>0</v>
          </cell>
          <cell r="L449">
            <v>0</v>
          </cell>
          <cell r="N449">
            <v>0</v>
          </cell>
          <cell r="O449">
            <v>0</v>
          </cell>
          <cell r="P449">
            <v>0</v>
          </cell>
          <cell r="R449">
            <v>0</v>
          </cell>
          <cell r="S449">
            <v>0</v>
          </cell>
          <cell r="T449">
            <v>0</v>
          </cell>
          <cell r="V449">
            <v>0</v>
          </cell>
          <cell r="W449">
            <v>0</v>
          </cell>
          <cell r="X449">
            <v>0</v>
          </cell>
        </row>
        <row r="450">
          <cell r="A450">
            <v>0</v>
          </cell>
          <cell r="B450">
            <v>0</v>
          </cell>
          <cell r="C450">
            <v>0</v>
          </cell>
          <cell r="D450">
            <v>0</v>
          </cell>
          <cell r="E450">
            <v>0</v>
          </cell>
          <cell r="F450">
            <v>0</v>
          </cell>
          <cell r="G450">
            <v>0</v>
          </cell>
          <cell r="H450">
            <v>0</v>
          </cell>
          <cell r="J450">
            <v>0</v>
          </cell>
          <cell r="K450">
            <v>0</v>
          </cell>
          <cell r="L450">
            <v>0</v>
          </cell>
          <cell r="N450">
            <v>0</v>
          </cell>
          <cell r="O450">
            <v>0</v>
          </cell>
          <cell r="P450">
            <v>0</v>
          </cell>
          <cell r="R450">
            <v>0</v>
          </cell>
          <cell r="S450">
            <v>0</v>
          </cell>
          <cell r="T450">
            <v>0</v>
          </cell>
          <cell r="V450">
            <v>0</v>
          </cell>
          <cell r="W450">
            <v>0</v>
          </cell>
          <cell r="X450">
            <v>0</v>
          </cell>
        </row>
        <row r="451">
          <cell r="A451">
            <v>0</v>
          </cell>
          <cell r="B451">
            <v>0</v>
          </cell>
          <cell r="C451">
            <v>0</v>
          </cell>
          <cell r="D451">
            <v>0</v>
          </cell>
          <cell r="E451">
            <v>0</v>
          </cell>
          <cell r="F451">
            <v>0</v>
          </cell>
          <cell r="G451">
            <v>0</v>
          </cell>
          <cell r="H451">
            <v>0</v>
          </cell>
          <cell r="J451">
            <v>0</v>
          </cell>
          <cell r="K451">
            <v>0</v>
          </cell>
          <cell r="L451">
            <v>0</v>
          </cell>
          <cell r="N451">
            <v>0</v>
          </cell>
          <cell r="O451">
            <v>0</v>
          </cell>
          <cell r="P451">
            <v>0</v>
          </cell>
          <cell r="R451">
            <v>0</v>
          </cell>
          <cell r="S451">
            <v>0</v>
          </cell>
          <cell r="T451">
            <v>0</v>
          </cell>
          <cell r="V451">
            <v>0</v>
          </cell>
          <cell r="W451">
            <v>0</v>
          </cell>
          <cell r="X451">
            <v>0</v>
          </cell>
        </row>
        <row r="452">
          <cell r="A452">
            <v>0</v>
          </cell>
          <cell r="B452">
            <v>0</v>
          </cell>
          <cell r="C452">
            <v>0</v>
          </cell>
          <cell r="D452">
            <v>0</v>
          </cell>
          <cell r="E452">
            <v>0</v>
          </cell>
          <cell r="F452">
            <v>0</v>
          </cell>
          <cell r="G452">
            <v>0</v>
          </cell>
          <cell r="H452">
            <v>0</v>
          </cell>
          <cell r="J452">
            <v>0</v>
          </cell>
          <cell r="K452">
            <v>0</v>
          </cell>
          <cell r="L452">
            <v>0</v>
          </cell>
          <cell r="N452">
            <v>0</v>
          </cell>
          <cell r="O452">
            <v>0</v>
          </cell>
          <cell r="P452">
            <v>0</v>
          </cell>
          <cell r="R452">
            <v>0</v>
          </cell>
          <cell r="S452">
            <v>0</v>
          </cell>
          <cell r="T452">
            <v>0</v>
          </cell>
          <cell r="V452">
            <v>0</v>
          </cell>
          <cell r="W452">
            <v>0</v>
          </cell>
          <cell r="X452">
            <v>0</v>
          </cell>
        </row>
        <row r="453">
          <cell r="A453">
            <v>0</v>
          </cell>
          <cell r="B453">
            <v>0</v>
          </cell>
          <cell r="C453">
            <v>0</v>
          </cell>
          <cell r="D453">
            <v>0</v>
          </cell>
          <cell r="E453">
            <v>0</v>
          </cell>
          <cell r="F453">
            <v>0</v>
          </cell>
          <cell r="G453">
            <v>0</v>
          </cell>
          <cell r="H453">
            <v>0</v>
          </cell>
          <cell r="J453">
            <v>0</v>
          </cell>
          <cell r="K453">
            <v>0</v>
          </cell>
          <cell r="L453">
            <v>0</v>
          </cell>
          <cell r="N453">
            <v>0</v>
          </cell>
          <cell r="O453">
            <v>0</v>
          </cell>
          <cell r="P453">
            <v>0</v>
          </cell>
          <cell r="R453">
            <v>0</v>
          </cell>
          <cell r="S453">
            <v>0</v>
          </cell>
          <cell r="T453">
            <v>0</v>
          </cell>
          <cell r="V453">
            <v>0</v>
          </cell>
          <cell r="W453">
            <v>0</v>
          </cell>
          <cell r="X453">
            <v>0</v>
          </cell>
        </row>
        <row r="454">
          <cell r="A454">
            <v>0</v>
          </cell>
          <cell r="B454">
            <v>0</v>
          </cell>
          <cell r="C454">
            <v>0</v>
          </cell>
          <cell r="D454">
            <v>0</v>
          </cell>
          <cell r="E454">
            <v>0</v>
          </cell>
          <cell r="F454">
            <v>0</v>
          </cell>
          <cell r="G454">
            <v>0</v>
          </cell>
          <cell r="H454">
            <v>0</v>
          </cell>
          <cell r="J454">
            <v>0</v>
          </cell>
          <cell r="K454">
            <v>0</v>
          </cell>
          <cell r="L454">
            <v>0</v>
          </cell>
          <cell r="N454">
            <v>0</v>
          </cell>
          <cell r="O454">
            <v>0</v>
          </cell>
          <cell r="P454">
            <v>0</v>
          </cell>
          <cell r="R454">
            <v>0</v>
          </cell>
          <cell r="S454">
            <v>0</v>
          </cell>
          <cell r="T454">
            <v>0</v>
          </cell>
          <cell r="V454">
            <v>0</v>
          </cell>
          <cell r="W454">
            <v>0</v>
          </cell>
          <cell r="X454">
            <v>0</v>
          </cell>
        </row>
        <row r="455">
          <cell r="A455">
            <v>0</v>
          </cell>
          <cell r="B455">
            <v>0</v>
          </cell>
          <cell r="C455">
            <v>0</v>
          </cell>
          <cell r="D455">
            <v>0</v>
          </cell>
          <cell r="E455">
            <v>0</v>
          </cell>
          <cell r="F455">
            <v>0</v>
          </cell>
          <cell r="G455">
            <v>0</v>
          </cell>
          <cell r="H455">
            <v>0</v>
          </cell>
          <cell r="J455">
            <v>0</v>
          </cell>
          <cell r="K455">
            <v>0</v>
          </cell>
          <cell r="L455">
            <v>0</v>
          </cell>
          <cell r="N455">
            <v>0</v>
          </cell>
          <cell r="O455">
            <v>0</v>
          </cell>
          <cell r="P455">
            <v>0</v>
          </cell>
          <cell r="R455">
            <v>0</v>
          </cell>
          <cell r="S455">
            <v>0</v>
          </cell>
          <cell r="T455">
            <v>0</v>
          </cell>
          <cell r="V455">
            <v>0</v>
          </cell>
          <cell r="W455">
            <v>0</v>
          </cell>
          <cell r="X455">
            <v>0</v>
          </cell>
        </row>
        <row r="456">
          <cell r="A456">
            <v>0</v>
          </cell>
          <cell r="B456">
            <v>0</v>
          </cell>
          <cell r="C456">
            <v>0</v>
          </cell>
          <cell r="D456">
            <v>0</v>
          </cell>
          <cell r="E456">
            <v>0</v>
          </cell>
          <cell r="F456">
            <v>0</v>
          </cell>
          <cell r="G456">
            <v>0</v>
          </cell>
          <cell r="H456">
            <v>0</v>
          </cell>
          <cell r="J456">
            <v>0</v>
          </cell>
          <cell r="K456">
            <v>0</v>
          </cell>
          <cell r="L456">
            <v>0</v>
          </cell>
          <cell r="N456">
            <v>0</v>
          </cell>
          <cell r="O456">
            <v>0</v>
          </cell>
          <cell r="P456">
            <v>0</v>
          </cell>
          <cell r="R456">
            <v>0</v>
          </cell>
          <cell r="S456">
            <v>0</v>
          </cell>
          <cell r="T456">
            <v>0</v>
          </cell>
          <cell r="V456">
            <v>0</v>
          </cell>
          <cell r="W456">
            <v>0</v>
          </cell>
          <cell r="X456">
            <v>0</v>
          </cell>
        </row>
        <row r="457">
          <cell r="A457">
            <v>0</v>
          </cell>
          <cell r="B457">
            <v>0</v>
          </cell>
          <cell r="C457">
            <v>0</v>
          </cell>
          <cell r="D457">
            <v>0</v>
          </cell>
          <cell r="E457">
            <v>0</v>
          </cell>
          <cell r="F457">
            <v>0</v>
          </cell>
          <cell r="G457">
            <v>0</v>
          </cell>
          <cell r="H457">
            <v>0</v>
          </cell>
          <cell r="J457">
            <v>0</v>
          </cell>
          <cell r="K457">
            <v>0</v>
          </cell>
          <cell r="L457">
            <v>0</v>
          </cell>
          <cell r="N457">
            <v>0</v>
          </cell>
          <cell r="O457">
            <v>0</v>
          </cell>
          <cell r="P457">
            <v>0</v>
          </cell>
          <cell r="R457">
            <v>0</v>
          </cell>
          <cell r="S457">
            <v>0</v>
          </cell>
          <cell r="T457">
            <v>0</v>
          </cell>
          <cell r="V457">
            <v>0</v>
          </cell>
          <cell r="W457">
            <v>0</v>
          </cell>
          <cell r="X457">
            <v>0</v>
          </cell>
        </row>
        <row r="458">
          <cell r="A458">
            <v>0</v>
          </cell>
          <cell r="B458">
            <v>0</v>
          </cell>
          <cell r="C458">
            <v>0</v>
          </cell>
          <cell r="D458">
            <v>0</v>
          </cell>
          <cell r="E458">
            <v>0</v>
          </cell>
          <cell r="F458">
            <v>0</v>
          </cell>
          <cell r="G458">
            <v>0</v>
          </cell>
          <cell r="H458">
            <v>0</v>
          </cell>
          <cell r="J458">
            <v>0</v>
          </cell>
          <cell r="K458">
            <v>0</v>
          </cell>
          <cell r="L458">
            <v>0</v>
          </cell>
          <cell r="N458">
            <v>0</v>
          </cell>
          <cell r="O458">
            <v>0</v>
          </cell>
          <cell r="P458">
            <v>0</v>
          </cell>
          <cell r="R458">
            <v>0</v>
          </cell>
          <cell r="S458">
            <v>0</v>
          </cell>
          <cell r="T458">
            <v>0</v>
          </cell>
          <cell r="V458">
            <v>0</v>
          </cell>
          <cell r="W458">
            <v>0</v>
          </cell>
          <cell r="X458">
            <v>0</v>
          </cell>
        </row>
        <row r="459">
          <cell r="A459">
            <v>0</v>
          </cell>
          <cell r="B459">
            <v>0</v>
          </cell>
          <cell r="C459">
            <v>0</v>
          </cell>
          <cell r="D459">
            <v>0</v>
          </cell>
          <cell r="E459">
            <v>0</v>
          </cell>
          <cell r="F459">
            <v>0</v>
          </cell>
          <cell r="G459">
            <v>0</v>
          </cell>
          <cell r="H459">
            <v>0</v>
          </cell>
          <cell r="J459">
            <v>0</v>
          </cell>
          <cell r="K459">
            <v>0</v>
          </cell>
          <cell r="L459">
            <v>0</v>
          </cell>
          <cell r="N459">
            <v>0</v>
          </cell>
          <cell r="O459">
            <v>0</v>
          </cell>
          <cell r="P459">
            <v>0</v>
          </cell>
          <cell r="R459">
            <v>0</v>
          </cell>
          <cell r="S459">
            <v>0</v>
          </cell>
          <cell r="T459">
            <v>0</v>
          </cell>
          <cell r="V459">
            <v>0</v>
          </cell>
          <cell r="W459">
            <v>0</v>
          </cell>
          <cell r="X459">
            <v>0</v>
          </cell>
        </row>
        <row r="460">
          <cell r="A460">
            <v>0</v>
          </cell>
          <cell r="B460">
            <v>0</v>
          </cell>
          <cell r="C460">
            <v>0</v>
          </cell>
          <cell r="D460">
            <v>0</v>
          </cell>
          <cell r="E460">
            <v>0</v>
          </cell>
          <cell r="F460">
            <v>0</v>
          </cell>
          <cell r="G460">
            <v>0</v>
          </cell>
          <cell r="H460">
            <v>0</v>
          </cell>
          <cell r="J460">
            <v>0</v>
          </cell>
          <cell r="K460">
            <v>0</v>
          </cell>
          <cell r="L460">
            <v>0</v>
          </cell>
          <cell r="N460">
            <v>0</v>
          </cell>
          <cell r="O460">
            <v>0</v>
          </cell>
          <cell r="P460">
            <v>0</v>
          </cell>
          <cell r="R460">
            <v>0</v>
          </cell>
          <cell r="S460">
            <v>0</v>
          </cell>
          <cell r="T460">
            <v>0</v>
          </cell>
          <cell r="V460">
            <v>0</v>
          </cell>
          <cell r="W460">
            <v>0</v>
          </cell>
          <cell r="X460">
            <v>0</v>
          </cell>
        </row>
        <row r="461">
          <cell r="A461">
            <v>0</v>
          </cell>
          <cell r="B461">
            <v>0</v>
          </cell>
          <cell r="C461">
            <v>0</v>
          </cell>
          <cell r="D461">
            <v>0</v>
          </cell>
          <cell r="E461">
            <v>0</v>
          </cell>
          <cell r="F461">
            <v>0</v>
          </cell>
          <cell r="G461">
            <v>0</v>
          </cell>
          <cell r="H461">
            <v>0</v>
          </cell>
          <cell r="J461">
            <v>0</v>
          </cell>
          <cell r="K461">
            <v>0</v>
          </cell>
          <cell r="L461">
            <v>0</v>
          </cell>
          <cell r="N461">
            <v>0</v>
          </cell>
          <cell r="O461">
            <v>0</v>
          </cell>
          <cell r="P461">
            <v>0</v>
          </cell>
          <cell r="R461">
            <v>0</v>
          </cell>
          <cell r="S461">
            <v>0</v>
          </cell>
          <cell r="T461">
            <v>0</v>
          </cell>
          <cell r="V461">
            <v>0</v>
          </cell>
          <cell r="W461">
            <v>0</v>
          </cell>
          <cell r="X461">
            <v>0</v>
          </cell>
        </row>
        <row r="462">
          <cell r="A462">
            <v>0</v>
          </cell>
          <cell r="B462">
            <v>0</v>
          </cell>
          <cell r="C462">
            <v>0</v>
          </cell>
          <cell r="D462">
            <v>0</v>
          </cell>
          <cell r="E462">
            <v>0</v>
          </cell>
          <cell r="F462">
            <v>0</v>
          </cell>
          <cell r="G462">
            <v>0</v>
          </cell>
          <cell r="H462">
            <v>0</v>
          </cell>
          <cell r="J462">
            <v>0</v>
          </cell>
          <cell r="K462">
            <v>0</v>
          </cell>
          <cell r="L462">
            <v>0</v>
          </cell>
          <cell r="N462">
            <v>0</v>
          </cell>
          <cell r="O462">
            <v>0</v>
          </cell>
          <cell r="P462">
            <v>0</v>
          </cell>
          <cell r="R462">
            <v>0</v>
          </cell>
          <cell r="S462">
            <v>0</v>
          </cell>
          <cell r="T462">
            <v>0</v>
          </cell>
          <cell r="V462">
            <v>0</v>
          </cell>
          <cell r="W462">
            <v>0</v>
          </cell>
          <cell r="X462">
            <v>0</v>
          </cell>
        </row>
        <row r="463">
          <cell r="A463">
            <v>0</v>
          </cell>
          <cell r="B463">
            <v>0</v>
          </cell>
          <cell r="C463">
            <v>0</v>
          </cell>
          <cell r="D463">
            <v>0</v>
          </cell>
          <cell r="E463">
            <v>0</v>
          </cell>
          <cell r="F463">
            <v>0</v>
          </cell>
          <cell r="G463">
            <v>0</v>
          </cell>
          <cell r="H463">
            <v>0</v>
          </cell>
          <cell r="J463">
            <v>0</v>
          </cell>
          <cell r="K463">
            <v>0</v>
          </cell>
          <cell r="L463">
            <v>0</v>
          </cell>
          <cell r="N463">
            <v>0</v>
          </cell>
          <cell r="O463">
            <v>0</v>
          </cell>
          <cell r="P463">
            <v>0</v>
          </cell>
          <cell r="R463">
            <v>0</v>
          </cell>
          <cell r="S463">
            <v>0</v>
          </cell>
          <cell r="T463">
            <v>0</v>
          </cell>
          <cell r="V463">
            <v>0</v>
          </cell>
          <cell r="W463">
            <v>0</v>
          </cell>
          <cell r="X463">
            <v>0</v>
          </cell>
        </row>
        <row r="464">
          <cell r="A464">
            <v>0</v>
          </cell>
          <cell r="B464">
            <v>0</v>
          </cell>
          <cell r="C464">
            <v>0</v>
          </cell>
          <cell r="D464">
            <v>0</v>
          </cell>
          <cell r="E464">
            <v>0</v>
          </cell>
          <cell r="F464">
            <v>0</v>
          </cell>
          <cell r="G464">
            <v>0</v>
          </cell>
          <cell r="H464">
            <v>0</v>
          </cell>
          <cell r="J464">
            <v>0</v>
          </cell>
          <cell r="K464">
            <v>0</v>
          </cell>
          <cell r="L464">
            <v>0</v>
          </cell>
          <cell r="N464">
            <v>0</v>
          </cell>
          <cell r="O464">
            <v>0</v>
          </cell>
          <cell r="P464">
            <v>0</v>
          </cell>
          <cell r="R464">
            <v>0</v>
          </cell>
          <cell r="S464">
            <v>0</v>
          </cell>
          <cell r="T464">
            <v>0</v>
          </cell>
          <cell r="V464">
            <v>0</v>
          </cell>
          <cell r="W464">
            <v>0</v>
          </cell>
          <cell r="X464">
            <v>0</v>
          </cell>
        </row>
        <row r="465">
          <cell r="A465">
            <v>0</v>
          </cell>
          <cell r="B465">
            <v>0</v>
          </cell>
          <cell r="C465">
            <v>0</v>
          </cell>
          <cell r="D465">
            <v>0</v>
          </cell>
          <cell r="E465">
            <v>0</v>
          </cell>
          <cell r="F465">
            <v>0</v>
          </cell>
          <cell r="G465">
            <v>0</v>
          </cell>
          <cell r="H465">
            <v>0</v>
          </cell>
          <cell r="J465">
            <v>0</v>
          </cell>
          <cell r="K465">
            <v>0</v>
          </cell>
          <cell r="L465">
            <v>0</v>
          </cell>
          <cell r="N465">
            <v>0</v>
          </cell>
          <cell r="O465">
            <v>0</v>
          </cell>
          <cell r="P465">
            <v>0</v>
          </cell>
          <cell r="R465">
            <v>0</v>
          </cell>
          <cell r="S465">
            <v>0</v>
          </cell>
          <cell r="T465">
            <v>0</v>
          </cell>
          <cell r="V465">
            <v>0</v>
          </cell>
          <cell r="W465">
            <v>0</v>
          </cell>
          <cell r="X465">
            <v>0</v>
          </cell>
        </row>
        <row r="466">
          <cell r="A466">
            <v>0</v>
          </cell>
          <cell r="B466">
            <v>0</v>
          </cell>
          <cell r="C466">
            <v>0</v>
          </cell>
          <cell r="D466">
            <v>0</v>
          </cell>
          <cell r="E466">
            <v>0</v>
          </cell>
          <cell r="F466">
            <v>0</v>
          </cell>
          <cell r="G466">
            <v>0</v>
          </cell>
          <cell r="H466">
            <v>0</v>
          </cell>
          <cell r="J466">
            <v>0</v>
          </cell>
          <cell r="K466">
            <v>0</v>
          </cell>
          <cell r="L466">
            <v>0</v>
          </cell>
          <cell r="N466">
            <v>0</v>
          </cell>
          <cell r="O466">
            <v>0</v>
          </cell>
          <cell r="P466">
            <v>0</v>
          </cell>
          <cell r="R466">
            <v>0</v>
          </cell>
          <cell r="S466">
            <v>0</v>
          </cell>
          <cell r="T466">
            <v>0</v>
          </cell>
          <cell r="V466">
            <v>0</v>
          </cell>
          <cell r="W466">
            <v>0</v>
          </cell>
          <cell r="X466">
            <v>0</v>
          </cell>
        </row>
        <row r="467">
          <cell r="A467">
            <v>0</v>
          </cell>
          <cell r="B467">
            <v>0</v>
          </cell>
          <cell r="C467">
            <v>0</v>
          </cell>
          <cell r="D467">
            <v>0</v>
          </cell>
          <cell r="E467">
            <v>0</v>
          </cell>
          <cell r="F467">
            <v>0</v>
          </cell>
          <cell r="G467">
            <v>0</v>
          </cell>
          <cell r="H467">
            <v>0</v>
          </cell>
          <cell r="J467">
            <v>0</v>
          </cell>
          <cell r="K467">
            <v>0</v>
          </cell>
          <cell r="L467">
            <v>0</v>
          </cell>
          <cell r="N467">
            <v>0</v>
          </cell>
          <cell r="O467">
            <v>0</v>
          </cell>
          <cell r="P467">
            <v>0</v>
          </cell>
          <cell r="R467">
            <v>0</v>
          </cell>
          <cell r="S467">
            <v>0</v>
          </cell>
          <cell r="T467">
            <v>0</v>
          </cell>
          <cell r="V467">
            <v>0</v>
          </cell>
          <cell r="W467">
            <v>0</v>
          </cell>
          <cell r="X467">
            <v>0</v>
          </cell>
        </row>
        <row r="468">
          <cell r="A468">
            <v>0</v>
          </cell>
          <cell r="B468">
            <v>0</v>
          </cell>
          <cell r="C468">
            <v>0</v>
          </cell>
          <cell r="D468">
            <v>0</v>
          </cell>
          <cell r="E468">
            <v>0</v>
          </cell>
          <cell r="F468">
            <v>0</v>
          </cell>
          <cell r="G468">
            <v>0</v>
          </cell>
          <cell r="H468">
            <v>0</v>
          </cell>
          <cell r="J468">
            <v>0</v>
          </cell>
          <cell r="K468">
            <v>0</v>
          </cell>
          <cell r="L468">
            <v>0</v>
          </cell>
          <cell r="N468">
            <v>0</v>
          </cell>
          <cell r="O468">
            <v>0</v>
          </cell>
          <cell r="P468">
            <v>0</v>
          </cell>
          <cell r="R468">
            <v>0</v>
          </cell>
          <cell r="S468">
            <v>0</v>
          </cell>
          <cell r="T468">
            <v>0</v>
          </cell>
          <cell r="V468">
            <v>0</v>
          </cell>
          <cell r="W468">
            <v>0</v>
          </cell>
          <cell r="X468">
            <v>0</v>
          </cell>
        </row>
        <row r="469">
          <cell r="A469">
            <v>0</v>
          </cell>
          <cell r="B469">
            <v>0</v>
          </cell>
          <cell r="C469">
            <v>0</v>
          </cell>
          <cell r="D469">
            <v>0</v>
          </cell>
          <cell r="E469">
            <v>0</v>
          </cell>
          <cell r="F469">
            <v>0</v>
          </cell>
          <cell r="G469">
            <v>0</v>
          </cell>
          <cell r="H469">
            <v>0</v>
          </cell>
          <cell r="J469">
            <v>0</v>
          </cell>
          <cell r="K469">
            <v>0</v>
          </cell>
          <cell r="L469">
            <v>0</v>
          </cell>
          <cell r="N469">
            <v>0</v>
          </cell>
          <cell r="O469">
            <v>0</v>
          </cell>
          <cell r="P469">
            <v>0</v>
          </cell>
          <cell r="R469">
            <v>0</v>
          </cell>
          <cell r="S469">
            <v>0</v>
          </cell>
          <cell r="T469">
            <v>0</v>
          </cell>
          <cell r="V469">
            <v>0</v>
          </cell>
          <cell r="W469">
            <v>0</v>
          </cell>
          <cell r="X469">
            <v>0</v>
          </cell>
        </row>
        <row r="470">
          <cell r="A470">
            <v>0</v>
          </cell>
          <cell r="B470">
            <v>0</v>
          </cell>
          <cell r="C470">
            <v>0</v>
          </cell>
          <cell r="D470">
            <v>0</v>
          </cell>
          <cell r="E470">
            <v>0</v>
          </cell>
          <cell r="F470">
            <v>0</v>
          </cell>
          <cell r="G470">
            <v>0</v>
          </cell>
          <cell r="H470">
            <v>0</v>
          </cell>
          <cell r="J470">
            <v>0</v>
          </cell>
          <cell r="K470">
            <v>0</v>
          </cell>
          <cell r="L470">
            <v>0</v>
          </cell>
          <cell r="N470">
            <v>0</v>
          </cell>
          <cell r="O470">
            <v>0</v>
          </cell>
          <cell r="P470">
            <v>0</v>
          </cell>
          <cell r="R470">
            <v>0</v>
          </cell>
          <cell r="S470">
            <v>0</v>
          </cell>
          <cell r="T470">
            <v>0</v>
          </cell>
          <cell r="V470">
            <v>0</v>
          </cell>
          <cell r="W470">
            <v>0</v>
          </cell>
          <cell r="X470">
            <v>0</v>
          </cell>
        </row>
        <row r="471">
          <cell r="A471">
            <v>0</v>
          </cell>
          <cell r="B471">
            <v>0</v>
          </cell>
          <cell r="C471">
            <v>0</v>
          </cell>
          <cell r="D471">
            <v>0</v>
          </cell>
          <cell r="E471">
            <v>0</v>
          </cell>
          <cell r="F471">
            <v>0</v>
          </cell>
          <cell r="G471">
            <v>0</v>
          </cell>
          <cell r="H471">
            <v>0</v>
          </cell>
          <cell r="J471">
            <v>0</v>
          </cell>
          <cell r="K471">
            <v>0</v>
          </cell>
          <cell r="L471">
            <v>0</v>
          </cell>
          <cell r="N471">
            <v>0</v>
          </cell>
          <cell r="O471">
            <v>0</v>
          </cell>
          <cell r="P471">
            <v>0</v>
          </cell>
          <cell r="R471">
            <v>0</v>
          </cell>
          <cell r="S471">
            <v>0</v>
          </cell>
          <cell r="T471">
            <v>0</v>
          </cell>
          <cell r="V471">
            <v>0</v>
          </cell>
          <cell r="W471">
            <v>0</v>
          </cell>
          <cell r="X471">
            <v>0</v>
          </cell>
        </row>
        <row r="472">
          <cell r="A472">
            <v>0</v>
          </cell>
          <cell r="B472">
            <v>0</v>
          </cell>
          <cell r="C472">
            <v>0</v>
          </cell>
          <cell r="D472">
            <v>0</v>
          </cell>
          <cell r="E472">
            <v>0</v>
          </cell>
          <cell r="F472">
            <v>0</v>
          </cell>
          <cell r="G472">
            <v>0</v>
          </cell>
          <cell r="H472">
            <v>0</v>
          </cell>
          <cell r="J472">
            <v>0</v>
          </cell>
          <cell r="K472">
            <v>0</v>
          </cell>
          <cell r="L472">
            <v>0</v>
          </cell>
          <cell r="N472">
            <v>0</v>
          </cell>
          <cell r="O472">
            <v>0</v>
          </cell>
          <cell r="P472">
            <v>0</v>
          </cell>
          <cell r="R472">
            <v>0</v>
          </cell>
          <cell r="S472">
            <v>0</v>
          </cell>
          <cell r="T472">
            <v>0</v>
          </cell>
          <cell r="V472">
            <v>0</v>
          </cell>
          <cell r="W472">
            <v>0</v>
          </cell>
          <cell r="X472">
            <v>0</v>
          </cell>
        </row>
        <row r="473">
          <cell r="A473">
            <v>0</v>
          </cell>
          <cell r="B473">
            <v>0</v>
          </cell>
          <cell r="C473">
            <v>0</v>
          </cell>
          <cell r="D473">
            <v>0</v>
          </cell>
          <cell r="E473">
            <v>0</v>
          </cell>
          <cell r="F473">
            <v>0</v>
          </cell>
          <cell r="G473">
            <v>0</v>
          </cell>
          <cell r="H473">
            <v>0</v>
          </cell>
          <cell r="J473">
            <v>0</v>
          </cell>
          <cell r="K473">
            <v>0</v>
          </cell>
          <cell r="L473">
            <v>0</v>
          </cell>
          <cell r="N473">
            <v>0</v>
          </cell>
          <cell r="O473">
            <v>0</v>
          </cell>
          <cell r="P473">
            <v>0</v>
          </cell>
          <cell r="R473">
            <v>0</v>
          </cell>
          <cell r="S473">
            <v>0</v>
          </cell>
          <cell r="T473">
            <v>0</v>
          </cell>
          <cell r="V473">
            <v>0</v>
          </cell>
          <cell r="W473">
            <v>0</v>
          </cell>
          <cell r="X473">
            <v>0</v>
          </cell>
        </row>
        <row r="474">
          <cell r="A474">
            <v>0</v>
          </cell>
          <cell r="B474">
            <v>0</v>
          </cell>
          <cell r="C474">
            <v>0</v>
          </cell>
          <cell r="D474">
            <v>0</v>
          </cell>
          <cell r="E474">
            <v>0</v>
          </cell>
          <cell r="F474">
            <v>0</v>
          </cell>
          <cell r="G474">
            <v>0</v>
          </cell>
          <cell r="H474">
            <v>0</v>
          </cell>
          <cell r="J474">
            <v>0</v>
          </cell>
          <cell r="K474">
            <v>0</v>
          </cell>
          <cell r="L474">
            <v>0</v>
          </cell>
          <cell r="N474">
            <v>0</v>
          </cell>
          <cell r="O474">
            <v>0</v>
          </cell>
          <cell r="P474">
            <v>0</v>
          </cell>
          <cell r="R474">
            <v>0</v>
          </cell>
          <cell r="S474">
            <v>0</v>
          </cell>
          <cell r="T474">
            <v>0</v>
          </cell>
          <cell r="V474">
            <v>0</v>
          </cell>
          <cell r="W474">
            <v>0</v>
          </cell>
          <cell r="X474">
            <v>0</v>
          </cell>
        </row>
        <row r="475">
          <cell r="A475">
            <v>0</v>
          </cell>
          <cell r="B475">
            <v>0</v>
          </cell>
          <cell r="C475">
            <v>0</v>
          </cell>
          <cell r="D475">
            <v>0</v>
          </cell>
          <cell r="E475">
            <v>0</v>
          </cell>
          <cell r="F475">
            <v>0</v>
          </cell>
          <cell r="G475">
            <v>0</v>
          </cell>
          <cell r="H475">
            <v>0</v>
          </cell>
          <cell r="J475">
            <v>0</v>
          </cell>
          <cell r="K475">
            <v>0</v>
          </cell>
          <cell r="L475">
            <v>0</v>
          </cell>
          <cell r="N475">
            <v>0</v>
          </cell>
          <cell r="O475">
            <v>0</v>
          </cell>
          <cell r="P475">
            <v>0</v>
          </cell>
          <cell r="R475">
            <v>0</v>
          </cell>
          <cell r="S475">
            <v>0</v>
          </cell>
          <cell r="T475">
            <v>0</v>
          </cell>
          <cell r="V475">
            <v>0</v>
          </cell>
          <cell r="W475">
            <v>0</v>
          </cell>
          <cell r="X475">
            <v>0</v>
          </cell>
        </row>
        <row r="476">
          <cell r="A476">
            <v>0</v>
          </cell>
          <cell r="B476">
            <v>0</v>
          </cell>
          <cell r="C476">
            <v>0</v>
          </cell>
          <cell r="D476">
            <v>0</v>
          </cell>
          <cell r="E476">
            <v>0</v>
          </cell>
          <cell r="F476">
            <v>0</v>
          </cell>
          <cell r="G476">
            <v>0</v>
          </cell>
          <cell r="H476">
            <v>0</v>
          </cell>
          <cell r="J476">
            <v>0</v>
          </cell>
          <cell r="K476">
            <v>0</v>
          </cell>
          <cell r="L476">
            <v>0</v>
          </cell>
          <cell r="N476">
            <v>0</v>
          </cell>
          <cell r="O476">
            <v>0</v>
          </cell>
          <cell r="P476">
            <v>0</v>
          </cell>
          <cell r="R476">
            <v>0</v>
          </cell>
          <cell r="S476">
            <v>0</v>
          </cell>
          <cell r="T476">
            <v>0</v>
          </cell>
          <cell r="V476">
            <v>0</v>
          </cell>
          <cell r="W476">
            <v>0</v>
          </cell>
          <cell r="X476">
            <v>0</v>
          </cell>
        </row>
        <row r="477">
          <cell r="A477">
            <v>0</v>
          </cell>
          <cell r="B477">
            <v>0</v>
          </cell>
          <cell r="C477">
            <v>0</v>
          </cell>
          <cell r="D477">
            <v>0</v>
          </cell>
          <cell r="E477">
            <v>0</v>
          </cell>
          <cell r="F477">
            <v>0</v>
          </cell>
          <cell r="G477">
            <v>0</v>
          </cell>
          <cell r="H477">
            <v>0</v>
          </cell>
          <cell r="J477">
            <v>0</v>
          </cell>
          <cell r="K477">
            <v>0</v>
          </cell>
          <cell r="L477">
            <v>0</v>
          </cell>
          <cell r="N477">
            <v>0</v>
          </cell>
          <cell r="O477">
            <v>0</v>
          </cell>
          <cell r="P477">
            <v>0</v>
          </cell>
          <cell r="R477">
            <v>0</v>
          </cell>
          <cell r="S477">
            <v>0</v>
          </cell>
          <cell r="T477">
            <v>0</v>
          </cell>
          <cell r="V477">
            <v>0</v>
          </cell>
          <cell r="W477">
            <v>0</v>
          </cell>
          <cell r="X477">
            <v>0</v>
          </cell>
        </row>
        <row r="478">
          <cell r="A478">
            <v>0</v>
          </cell>
          <cell r="B478">
            <v>0</v>
          </cell>
          <cell r="C478">
            <v>0</v>
          </cell>
          <cell r="D478">
            <v>0</v>
          </cell>
          <cell r="E478">
            <v>0</v>
          </cell>
          <cell r="F478">
            <v>0</v>
          </cell>
          <cell r="G478">
            <v>0</v>
          </cell>
          <cell r="H478">
            <v>0</v>
          </cell>
          <cell r="J478">
            <v>0</v>
          </cell>
          <cell r="K478">
            <v>0</v>
          </cell>
          <cell r="L478">
            <v>0</v>
          </cell>
          <cell r="N478">
            <v>0</v>
          </cell>
          <cell r="O478">
            <v>0</v>
          </cell>
          <cell r="P478">
            <v>0</v>
          </cell>
          <cell r="R478">
            <v>0</v>
          </cell>
          <cell r="S478">
            <v>0</v>
          </cell>
          <cell r="T478">
            <v>0</v>
          </cell>
          <cell r="V478">
            <v>0</v>
          </cell>
          <cell r="W478">
            <v>0</v>
          </cell>
          <cell r="X478">
            <v>0</v>
          </cell>
        </row>
        <row r="479">
          <cell r="A479">
            <v>0</v>
          </cell>
          <cell r="B479">
            <v>0</v>
          </cell>
          <cell r="C479">
            <v>0</v>
          </cell>
          <cell r="D479">
            <v>0</v>
          </cell>
          <cell r="E479">
            <v>0</v>
          </cell>
          <cell r="F479">
            <v>0</v>
          </cell>
          <cell r="G479">
            <v>0</v>
          </cell>
          <cell r="H479">
            <v>0</v>
          </cell>
          <cell r="J479">
            <v>0</v>
          </cell>
          <cell r="K479">
            <v>0</v>
          </cell>
          <cell r="L479">
            <v>0</v>
          </cell>
          <cell r="N479">
            <v>0</v>
          </cell>
          <cell r="O479">
            <v>0</v>
          </cell>
          <cell r="P479">
            <v>0</v>
          </cell>
          <cell r="R479">
            <v>0</v>
          </cell>
          <cell r="S479">
            <v>0</v>
          </cell>
          <cell r="T479">
            <v>0</v>
          </cell>
          <cell r="V479">
            <v>0</v>
          </cell>
          <cell r="W479">
            <v>0</v>
          </cell>
          <cell r="X479">
            <v>0</v>
          </cell>
        </row>
        <row r="480">
          <cell r="A480">
            <v>0</v>
          </cell>
          <cell r="B480">
            <v>0</v>
          </cell>
          <cell r="C480">
            <v>0</v>
          </cell>
          <cell r="D480">
            <v>0</v>
          </cell>
          <cell r="E480">
            <v>0</v>
          </cell>
          <cell r="F480">
            <v>0</v>
          </cell>
          <cell r="G480">
            <v>0</v>
          </cell>
          <cell r="H480">
            <v>0</v>
          </cell>
          <cell r="J480">
            <v>0</v>
          </cell>
          <cell r="K480">
            <v>0</v>
          </cell>
          <cell r="L480">
            <v>0</v>
          </cell>
          <cell r="N480">
            <v>0</v>
          </cell>
          <cell r="O480">
            <v>0</v>
          </cell>
          <cell r="P480">
            <v>0</v>
          </cell>
          <cell r="R480">
            <v>0</v>
          </cell>
          <cell r="S480">
            <v>0</v>
          </cell>
          <cell r="T480">
            <v>0</v>
          </cell>
          <cell r="V480">
            <v>0</v>
          </cell>
          <cell r="W480">
            <v>0</v>
          </cell>
          <cell r="X480">
            <v>0</v>
          </cell>
        </row>
        <row r="481">
          <cell r="A481">
            <v>0</v>
          </cell>
          <cell r="B481">
            <v>0</v>
          </cell>
          <cell r="C481">
            <v>0</v>
          </cell>
          <cell r="D481">
            <v>0</v>
          </cell>
          <cell r="E481">
            <v>0</v>
          </cell>
          <cell r="F481">
            <v>0</v>
          </cell>
          <cell r="G481">
            <v>0</v>
          </cell>
          <cell r="H481">
            <v>0</v>
          </cell>
          <cell r="J481">
            <v>0</v>
          </cell>
          <cell r="K481">
            <v>0</v>
          </cell>
          <cell r="L481">
            <v>0</v>
          </cell>
          <cell r="N481">
            <v>0</v>
          </cell>
          <cell r="O481">
            <v>0</v>
          </cell>
          <cell r="P481">
            <v>0</v>
          </cell>
          <cell r="R481">
            <v>0</v>
          </cell>
          <cell r="S481">
            <v>0</v>
          </cell>
          <cell r="T481">
            <v>0</v>
          </cell>
          <cell r="V481">
            <v>0</v>
          </cell>
          <cell r="W481">
            <v>0</v>
          </cell>
          <cell r="X481">
            <v>0</v>
          </cell>
        </row>
        <row r="482">
          <cell r="A482">
            <v>0</v>
          </cell>
          <cell r="B482">
            <v>0</v>
          </cell>
          <cell r="C482">
            <v>0</v>
          </cell>
          <cell r="D482">
            <v>0</v>
          </cell>
          <cell r="E482">
            <v>0</v>
          </cell>
          <cell r="F482">
            <v>0</v>
          </cell>
          <cell r="G482">
            <v>0</v>
          </cell>
          <cell r="H482">
            <v>0</v>
          </cell>
          <cell r="J482">
            <v>0</v>
          </cell>
          <cell r="K482">
            <v>0</v>
          </cell>
          <cell r="L482">
            <v>0</v>
          </cell>
          <cell r="N482">
            <v>0</v>
          </cell>
          <cell r="O482">
            <v>0</v>
          </cell>
          <cell r="P482">
            <v>0</v>
          </cell>
          <cell r="R482">
            <v>0</v>
          </cell>
          <cell r="S482">
            <v>0</v>
          </cell>
          <cell r="T482">
            <v>0</v>
          </cell>
          <cell r="V482">
            <v>0</v>
          </cell>
          <cell r="W482">
            <v>0</v>
          </cell>
          <cell r="X482">
            <v>0</v>
          </cell>
        </row>
        <row r="483">
          <cell r="A483">
            <v>0</v>
          </cell>
          <cell r="B483">
            <v>0</v>
          </cell>
          <cell r="C483">
            <v>0</v>
          </cell>
          <cell r="D483">
            <v>0</v>
          </cell>
          <cell r="E483">
            <v>0</v>
          </cell>
          <cell r="F483">
            <v>0</v>
          </cell>
          <cell r="G483">
            <v>0</v>
          </cell>
          <cell r="H483">
            <v>0</v>
          </cell>
          <cell r="J483">
            <v>0</v>
          </cell>
          <cell r="K483">
            <v>0</v>
          </cell>
          <cell r="L483">
            <v>0</v>
          </cell>
          <cell r="N483">
            <v>0</v>
          </cell>
          <cell r="O483">
            <v>0</v>
          </cell>
          <cell r="P483">
            <v>0</v>
          </cell>
          <cell r="R483">
            <v>0</v>
          </cell>
          <cell r="S483">
            <v>0</v>
          </cell>
          <cell r="T483">
            <v>0</v>
          </cell>
          <cell r="V483">
            <v>0</v>
          </cell>
          <cell r="W483">
            <v>0</v>
          </cell>
          <cell r="X483">
            <v>0</v>
          </cell>
        </row>
        <row r="484">
          <cell r="A484">
            <v>0</v>
          </cell>
          <cell r="B484">
            <v>0</v>
          </cell>
          <cell r="C484">
            <v>0</v>
          </cell>
          <cell r="D484">
            <v>0</v>
          </cell>
          <cell r="E484">
            <v>0</v>
          </cell>
          <cell r="F484">
            <v>0</v>
          </cell>
          <cell r="G484">
            <v>0</v>
          </cell>
          <cell r="H484">
            <v>0</v>
          </cell>
          <cell r="J484">
            <v>0</v>
          </cell>
          <cell r="K484">
            <v>0</v>
          </cell>
          <cell r="L484">
            <v>0</v>
          </cell>
          <cell r="N484">
            <v>0</v>
          </cell>
          <cell r="O484">
            <v>0</v>
          </cell>
          <cell r="P484">
            <v>0</v>
          </cell>
          <cell r="R484">
            <v>0</v>
          </cell>
          <cell r="S484">
            <v>0</v>
          </cell>
          <cell r="T484">
            <v>0</v>
          </cell>
          <cell r="V484">
            <v>0</v>
          </cell>
          <cell r="W484">
            <v>0</v>
          </cell>
          <cell r="X484">
            <v>0</v>
          </cell>
        </row>
        <row r="485">
          <cell r="A485">
            <v>0</v>
          </cell>
          <cell r="B485">
            <v>0</v>
          </cell>
          <cell r="C485">
            <v>0</v>
          </cell>
          <cell r="D485">
            <v>0</v>
          </cell>
          <cell r="E485">
            <v>0</v>
          </cell>
          <cell r="F485">
            <v>0</v>
          </cell>
          <cell r="G485">
            <v>0</v>
          </cell>
          <cell r="H485">
            <v>0</v>
          </cell>
          <cell r="J485">
            <v>0</v>
          </cell>
          <cell r="K485">
            <v>0</v>
          </cell>
          <cell r="L485">
            <v>0</v>
          </cell>
          <cell r="N485">
            <v>0</v>
          </cell>
          <cell r="O485">
            <v>0</v>
          </cell>
          <cell r="P485">
            <v>0</v>
          </cell>
          <cell r="R485">
            <v>0</v>
          </cell>
          <cell r="S485">
            <v>0</v>
          </cell>
          <cell r="T485">
            <v>0</v>
          </cell>
          <cell r="V485">
            <v>0</v>
          </cell>
          <cell r="W485">
            <v>0</v>
          </cell>
          <cell r="X485">
            <v>0</v>
          </cell>
        </row>
        <row r="486">
          <cell r="A486">
            <v>0</v>
          </cell>
          <cell r="B486">
            <v>0</v>
          </cell>
          <cell r="C486">
            <v>0</v>
          </cell>
          <cell r="D486">
            <v>0</v>
          </cell>
          <cell r="E486">
            <v>0</v>
          </cell>
          <cell r="F486">
            <v>0</v>
          </cell>
          <cell r="G486">
            <v>0</v>
          </cell>
          <cell r="H486">
            <v>0</v>
          </cell>
          <cell r="J486">
            <v>0</v>
          </cell>
          <cell r="K486">
            <v>0</v>
          </cell>
          <cell r="L486">
            <v>0</v>
          </cell>
          <cell r="N486">
            <v>0</v>
          </cell>
          <cell r="O486">
            <v>0</v>
          </cell>
          <cell r="P486">
            <v>0</v>
          </cell>
          <cell r="R486">
            <v>0</v>
          </cell>
          <cell r="S486">
            <v>0</v>
          </cell>
          <cell r="T486">
            <v>0</v>
          </cell>
          <cell r="V486">
            <v>0</v>
          </cell>
          <cell r="W486">
            <v>0</v>
          </cell>
          <cell r="X486">
            <v>0</v>
          </cell>
        </row>
        <row r="487">
          <cell r="A487">
            <v>0</v>
          </cell>
          <cell r="B487">
            <v>0</v>
          </cell>
          <cell r="C487">
            <v>0</v>
          </cell>
          <cell r="D487">
            <v>0</v>
          </cell>
          <cell r="E487">
            <v>0</v>
          </cell>
          <cell r="F487">
            <v>0</v>
          </cell>
          <cell r="G487">
            <v>0</v>
          </cell>
          <cell r="H487">
            <v>0</v>
          </cell>
          <cell r="J487">
            <v>0</v>
          </cell>
          <cell r="K487">
            <v>0</v>
          </cell>
          <cell r="L487">
            <v>0</v>
          </cell>
          <cell r="N487">
            <v>0</v>
          </cell>
          <cell r="O487">
            <v>0</v>
          </cell>
          <cell r="P487">
            <v>0</v>
          </cell>
          <cell r="R487">
            <v>0</v>
          </cell>
          <cell r="S487">
            <v>0</v>
          </cell>
          <cell r="T487">
            <v>0</v>
          </cell>
          <cell r="V487">
            <v>0</v>
          </cell>
          <cell r="W487">
            <v>0</v>
          </cell>
          <cell r="X487">
            <v>0</v>
          </cell>
        </row>
        <row r="488">
          <cell r="A488">
            <v>0</v>
          </cell>
          <cell r="B488">
            <v>0</v>
          </cell>
          <cell r="C488">
            <v>0</v>
          </cell>
          <cell r="D488">
            <v>0</v>
          </cell>
          <cell r="E488">
            <v>0</v>
          </cell>
          <cell r="F488">
            <v>0</v>
          </cell>
          <cell r="G488">
            <v>0</v>
          </cell>
          <cell r="H488">
            <v>0</v>
          </cell>
          <cell r="J488">
            <v>0</v>
          </cell>
          <cell r="K488">
            <v>0</v>
          </cell>
          <cell r="L488">
            <v>0</v>
          </cell>
          <cell r="N488">
            <v>0</v>
          </cell>
          <cell r="O488">
            <v>0</v>
          </cell>
          <cell r="P488">
            <v>0</v>
          </cell>
          <cell r="R488">
            <v>0</v>
          </cell>
          <cell r="S488">
            <v>0</v>
          </cell>
          <cell r="T488">
            <v>0</v>
          </cell>
          <cell r="V488">
            <v>0</v>
          </cell>
          <cell r="W488">
            <v>0</v>
          </cell>
          <cell r="X488">
            <v>0</v>
          </cell>
        </row>
        <row r="489">
          <cell r="A489">
            <v>0</v>
          </cell>
          <cell r="B489">
            <v>0</v>
          </cell>
          <cell r="C489">
            <v>0</v>
          </cell>
          <cell r="D489">
            <v>0</v>
          </cell>
          <cell r="E489">
            <v>0</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row>
        <row r="490">
          <cell r="A490">
            <v>0</v>
          </cell>
          <cell r="B490">
            <v>0</v>
          </cell>
          <cell r="C490">
            <v>0</v>
          </cell>
          <cell r="D490">
            <v>0</v>
          </cell>
          <cell r="E490">
            <v>0</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row>
        <row r="491">
          <cell r="A491">
            <v>0</v>
          </cell>
          <cell r="B491">
            <v>0</v>
          </cell>
          <cell r="C491">
            <v>0</v>
          </cell>
          <cell r="D491">
            <v>0</v>
          </cell>
          <cell r="E491">
            <v>0</v>
          </cell>
          <cell r="F491">
            <v>0</v>
          </cell>
          <cell r="G491">
            <v>0</v>
          </cell>
          <cell r="H491">
            <v>0</v>
          </cell>
          <cell r="J491">
            <v>0</v>
          </cell>
          <cell r="K491">
            <v>0</v>
          </cell>
          <cell r="L491">
            <v>0</v>
          </cell>
          <cell r="N491">
            <v>0</v>
          </cell>
          <cell r="O491">
            <v>0</v>
          </cell>
          <cell r="P491">
            <v>0</v>
          </cell>
          <cell r="R491">
            <v>0</v>
          </cell>
          <cell r="S491">
            <v>0</v>
          </cell>
          <cell r="T491">
            <v>0</v>
          </cell>
          <cell r="V491">
            <v>0</v>
          </cell>
          <cell r="W491">
            <v>0</v>
          </cell>
          <cell r="X491">
            <v>0</v>
          </cell>
        </row>
        <row r="492">
          <cell r="A492">
            <v>0</v>
          </cell>
          <cell r="B492">
            <v>0</v>
          </cell>
          <cell r="C492">
            <v>0</v>
          </cell>
          <cell r="D492">
            <v>0</v>
          </cell>
          <cell r="E492">
            <v>0</v>
          </cell>
          <cell r="F492">
            <v>0</v>
          </cell>
          <cell r="G492">
            <v>0</v>
          </cell>
          <cell r="H492">
            <v>0</v>
          </cell>
          <cell r="J492">
            <v>0</v>
          </cell>
          <cell r="K492">
            <v>0</v>
          </cell>
          <cell r="L492">
            <v>0</v>
          </cell>
          <cell r="N492">
            <v>0</v>
          </cell>
          <cell r="O492">
            <v>0</v>
          </cell>
          <cell r="P492">
            <v>0</v>
          </cell>
          <cell r="R492">
            <v>0</v>
          </cell>
          <cell r="S492">
            <v>0</v>
          </cell>
          <cell r="T492">
            <v>0</v>
          </cell>
          <cell r="V492">
            <v>0</v>
          </cell>
          <cell r="W492">
            <v>0</v>
          </cell>
          <cell r="X492">
            <v>0</v>
          </cell>
        </row>
        <row r="493">
          <cell r="A493">
            <v>0</v>
          </cell>
          <cell r="B493">
            <v>0</v>
          </cell>
          <cell r="C493">
            <v>0</v>
          </cell>
          <cell r="D493">
            <v>0</v>
          </cell>
          <cell r="E493">
            <v>0</v>
          </cell>
          <cell r="F493">
            <v>0</v>
          </cell>
          <cell r="G493">
            <v>0</v>
          </cell>
          <cell r="H493">
            <v>0</v>
          </cell>
          <cell r="J493">
            <v>0</v>
          </cell>
          <cell r="K493">
            <v>0</v>
          </cell>
          <cell r="L493">
            <v>0</v>
          </cell>
          <cell r="N493">
            <v>0</v>
          </cell>
          <cell r="O493">
            <v>0</v>
          </cell>
          <cell r="P493">
            <v>0</v>
          </cell>
          <cell r="R493">
            <v>0</v>
          </cell>
          <cell r="S493">
            <v>0</v>
          </cell>
          <cell r="T493">
            <v>0</v>
          </cell>
          <cell r="V493">
            <v>0</v>
          </cell>
          <cell r="W493">
            <v>0</v>
          </cell>
          <cell r="X493">
            <v>0</v>
          </cell>
        </row>
        <row r="494">
          <cell r="A494">
            <v>0</v>
          </cell>
          <cell r="B494">
            <v>0</v>
          </cell>
          <cell r="C494">
            <v>0</v>
          </cell>
          <cell r="D494">
            <v>0</v>
          </cell>
          <cell r="E494">
            <v>0</v>
          </cell>
          <cell r="F494">
            <v>0</v>
          </cell>
          <cell r="G494">
            <v>0</v>
          </cell>
          <cell r="H494">
            <v>0</v>
          </cell>
          <cell r="J494">
            <v>0</v>
          </cell>
          <cell r="K494">
            <v>0</v>
          </cell>
          <cell r="L494">
            <v>0</v>
          </cell>
          <cell r="N494">
            <v>0</v>
          </cell>
          <cell r="O494">
            <v>0</v>
          </cell>
          <cell r="P494">
            <v>0</v>
          </cell>
          <cell r="R494">
            <v>0</v>
          </cell>
          <cell r="S494">
            <v>0</v>
          </cell>
          <cell r="T494">
            <v>0</v>
          </cell>
          <cell r="V494">
            <v>0</v>
          </cell>
          <cell r="W494">
            <v>0</v>
          </cell>
          <cell r="X494">
            <v>0</v>
          </cell>
        </row>
        <row r="495">
          <cell r="A495">
            <v>0</v>
          </cell>
          <cell r="B495">
            <v>0</v>
          </cell>
          <cell r="C495">
            <v>0</v>
          </cell>
          <cell r="D495">
            <v>0</v>
          </cell>
          <cell r="E495">
            <v>0</v>
          </cell>
          <cell r="F495">
            <v>0</v>
          </cell>
          <cell r="G495">
            <v>0</v>
          </cell>
          <cell r="H495">
            <v>0</v>
          </cell>
          <cell r="J495">
            <v>0</v>
          </cell>
          <cell r="K495">
            <v>0</v>
          </cell>
          <cell r="L495">
            <v>0</v>
          </cell>
          <cell r="N495">
            <v>0</v>
          </cell>
          <cell r="O495">
            <v>0</v>
          </cell>
          <cell r="P495">
            <v>0</v>
          </cell>
          <cell r="R495">
            <v>0</v>
          </cell>
          <cell r="S495">
            <v>0</v>
          </cell>
          <cell r="T495">
            <v>0</v>
          </cell>
          <cell r="V495">
            <v>0</v>
          </cell>
          <cell r="W495">
            <v>0</v>
          </cell>
          <cell r="X495">
            <v>0</v>
          </cell>
        </row>
        <row r="496">
          <cell r="A496">
            <v>0</v>
          </cell>
          <cell r="B496">
            <v>0</v>
          </cell>
          <cell r="C496">
            <v>0</v>
          </cell>
          <cell r="D496">
            <v>0</v>
          </cell>
          <cell r="E496">
            <v>0</v>
          </cell>
          <cell r="F496">
            <v>0</v>
          </cell>
          <cell r="G496">
            <v>0</v>
          </cell>
          <cell r="H496">
            <v>0</v>
          </cell>
          <cell r="J496">
            <v>0</v>
          </cell>
          <cell r="K496">
            <v>0</v>
          </cell>
          <cell r="L496">
            <v>0</v>
          </cell>
          <cell r="N496">
            <v>0</v>
          </cell>
          <cell r="O496">
            <v>0</v>
          </cell>
          <cell r="P496">
            <v>0</v>
          </cell>
          <cell r="R496">
            <v>0</v>
          </cell>
          <cell r="S496">
            <v>0</v>
          </cell>
          <cell r="T496">
            <v>0</v>
          </cell>
          <cell r="V496">
            <v>0</v>
          </cell>
          <cell r="W496">
            <v>0</v>
          </cell>
          <cell r="X496">
            <v>0</v>
          </cell>
        </row>
        <row r="497">
          <cell r="A497">
            <v>0</v>
          </cell>
          <cell r="B497">
            <v>0</v>
          </cell>
          <cell r="C497">
            <v>0</v>
          </cell>
          <cell r="D497">
            <v>0</v>
          </cell>
          <cell r="E497">
            <v>0</v>
          </cell>
          <cell r="F497">
            <v>0</v>
          </cell>
          <cell r="G497">
            <v>0</v>
          </cell>
          <cell r="H497">
            <v>0</v>
          </cell>
          <cell r="J497">
            <v>0</v>
          </cell>
          <cell r="K497">
            <v>0</v>
          </cell>
          <cell r="L497">
            <v>0</v>
          </cell>
          <cell r="N497">
            <v>0</v>
          </cell>
          <cell r="O497">
            <v>0</v>
          </cell>
          <cell r="P497">
            <v>0</v>
          </cell>
          <cell r="R497">
            <v>0</v>
          </cell>
          <cell r="S497">
            <v>0</v>
          </cell>
          <cell r="T497">
            <v>0</v>
          </cell>
          <cell r="V497">
            <v>0</v>
          </cell>
          <cell r="W497">
            <v>0</v>
          </cell>
          <cell r="X497">
            <v>0</v>
          </cell>
        </row>
        <row r="498">
          <cell r="A498">
            <v>0</v>
          </cell>
          <cell r="B498">
            <v>0</v>
          </cell>
          <cell r="C498">
            <v>0</v>
          </cell>
          <cell r="D498">
            <v>0</v>
          </cell>
          <cell r="E498">
            <v>0</v>
          </cell>
          <cell r="F498">
            <v>0</v>
          </cell>
          <cell r="G498">
            <v>0</v>
          </cell>
          <cell r="H498">
            <v>0</v>
          </cell>
          <cell r="J498">
            <v>0</v>
          </cell>
          <cell r="K498">
            <v>0</v>
          </cell>
          <cell r="L498">
            <v>0</v>
          </cell>
          <cell r="N498">
            <v>0</v>
          </cell>
          <cell r="O498">
            <v>0</v>
          </cell>
          <cell r="P498">
            <v>0</v>
          </cell>
          <cell r="R498">
            <v>0</v>
          </cell>
          <cell r="S498">
            <v>0</v>
          </cell>
          <cell r="T498">
            <v>0</v>
          </cell>
          <cell r="V498">
            <v>0</v>
          </cell>
          <cell r="W498">
            <v>0</v>
          </cell>
          <cell r="X498">
            <v>0</v>
          </cell>
        </row>
        <row r="499">
          <cell r="A499">
            <v>0</v>
          </cell>
          <cell r="B499">
            <v>0</v>
          </cell>
          <cell r="C499">
            <v>0</v>
          </cell>
          <cell r="D499">
            <v>0</v>
          </cell>
          <cell r="E499">
            <v>0</v>
          </cell>
          <cell r="F499">
            <v>0</v>
          </cell>
          <cell r="G499">
            <v>0</v>
          </cell>
          <cell r="H499">
            <v>0</v>
          </cell>
          <cell r="J499">
            <v>0</v>
          </cell>
          <cell r="K499">
            <v>0</v>
          </cell>
          <cell r="L499">
            <v>0</v>
          </cell>
          <cell r="N499">
            <v>0</v>
          </cell>
          <cell r="O499">
            <v>0</v>
          </cell>
          <cell r="P499">
            <v>0</v>
          </cell>
          <cell r="R499">
            <v>0</v>
          </cell>
          <cell r="S499">
            <v>0</v>
          </cell>
          <cell r="T499">
            <v>0</v>
          </cell>
          <cell r="V499">
            <v>0</v>
          </cell>
          <cell r="W499">
            <v>0</v>
          </cell>
          <cell r="X499">
            <v>0</v>
          </cell>
        </row>
        <row r="500">
          <cell r="A500">
            <v>0</v>
          </cell>
          <cell r="B500">
            <v>0</v>
          </cell>
          <cell r="C500">
            <v>0</v>
          </cell>
          <cell r="D500">
            <v>0</v>
          </cell>
          <cell r="E500">
            <v>0</v>
          </cell>
          <cell r="F500">
            <v>0</v>
          </cell>
          <cell r="G500">
            <v>0</v>
          </cell>
          <cell r="H500">
            <v>0</v>
          </cell>
          <cell r="J500">
            <v>0</v>
          </cell>
          <cell r="K500">
            <v>0</v>
          </cell>
          <cell r="L500">
            <v>0</v>
          </cell>
          <cell r="N500">
            <v>0</v>
          </cell>
          <cell r="O500">
            <v>0</v>
          </cell>
          <cell r="P500">
            <v>0</v>
          </cell>
          <cell r="R500">
            <v>0</v>
          </cell>
          <cell r="S500">
            <v>0</v>
          </cell>
          <cell r="T500">
            <v>0</v>
          </cell>
          <cell r="V500">
            <v>0</v>
          </cell>
          <cell r="W500">
            <v>0</v>
          </cell>
          <cell r="X500">
            <v>0</v>
          </cell>
        </row>
        <row r="501">
          <cell r="A501">
            <v>0</v>
          </cell>
          <cell r="B501">
            <v>0</v>
          </cell>
          <cell r="C501">
            <v>0</v>
          </cell>
          <cell r="D501">
            <v>0</v>
          </cell>
          <cell r="E501">
            <v>0</v>
          </cell>
          <cell r="F501">
            <v>0</v>
          </cell>
          <cell r="G501">
            <v>0</v>
          </cell>
          <cell r="H501">
            <v>0</v>
          </cell>
          <cell r="J501">
            <v>0</v>
          </cell>
          <cell r="K501">
            <v>0</v>
          </cell>
          <cell r="L501">
            <v>0</v>
          </cell>
          <cell r="N501">
            <v>0</v>
          </cell>
          <cell r="O501">
            <v>0</v>
          </cell>
          <cell r="P501">
            <v>0</v>
          </cell>
          <cell r="R501">
            <v>0</v>
          </cell>
          <cell r="S501">
            <v>0</v>
          </cell>
          <cell r="T501">
            <v>0</v>
          </cell>
          <cell r="V501">
            <v>0</v>
          </cell>
          <cell r="W501">
            <v>0</v>
          </cell>
          <cell r="X501">
            <v>0</v>
          </cell>
        </row>
        <row r="502">
          <cell r="A502">
            <v>0</v>
          </cell>
          <cell r="B502">
            <v>0</v>
          </cell>
          <cell r="C502">
            <v>0</v>
          </cell>
          <cell r="D502">
            <v>0</v>
          </cell>
          <cell r="E502">
            <v>0</v>
          </cell>
          <cell r="F502">
            <v>0</v>
          </cell>
          <cell r="G502">
            <v>0</v>
          </cell>
          <cell r="H502">
            <v>0</v>
          </cell>
          <cell r="J502">
            <v>0</v>
          </cell>
          <cell r="K502">
            <v>0</v>
          </cell>
          <cell r="L502">
            <v>0</v>
          </cell>
          <cell r="N502">
            <v>0</v>
          </cell>
          <cell r="O502">
            <v>0</v>
          </cell>
          <cell r="P502">
            <v>0</v>
          </cell>
          <cell r="R502">
            <v>0</v>
          </cell>
          <cell r="S502">
            <v>0</v>
          </cell>
          <cell r="T502">
            <v>0</v>
          </cell>
          <cell r="V502">
            <v>0</v>
          </cell>
          <cell r="W502">
            <v>0</v>
          </cell>
          <cell r="X502">
            <v>0</v>
          </cell>
        </row>
        <row r="503">
          <cell r="A503">
            <v>0</v>
          </cell>
          <cell r="B503">
            <v>0</v>
          </cell>
          <cell r="C503">
            <v>0</v>
          </cell>
          <cell r="D503">
            <v>0</v>
          </cell>
          <cell r="E503">
            <v>0</v>
          </cell>
          <cell r="F503">
            <v>0</v>
          </cell>
          <cell r="G503">
            <v>0</v>
          </cell>
          <cell r="H503">
            <v>0</v>
          </cell>
          <cell r="J503">
            <v>0</v>
          </cell>
          <cell r="K503">
            <v>0</v>
          </cell>
          <cell r="L503">
            <v>0</v>
          </cell>
          <cell r="N503">
            <v>0</v>
          </cell>
          <cell r="O503">
            <v>0</v>
          </cell>
          <cell r="P503">
            <v>0</v>
          </cell>
          <cell r="R503">
            <v>0</v>
          </cell>
          <cell r="S503">
            <v>0</v>
          </cell>
          <cell r="T503">
            <v>0</v>
          </cell>
          <cell r="V503">
            <v>0</v>
          </cell>
          <cell r="W503">
            <v>0</v>
          </cell>
          <cell r="X503">
            <v>0</v>
          </cell>
        </row>
        <row r="504">
          <cell r="A504">
            <v>0</v>
          </cell>
          <cell r="B504">
            <v>0</v>
          </cell>
          <cell r="C504">
            <v>0</v>
          </cell>
          <cell r="D504">
            <v>0</v>
          </cell>
          <cell r="E504">
            <v>0</v>
          </cell>
          <cell r="F504">
            <v>0</v>
          </cell>
          <cell r="G504">
            <v>0</v>
          </cell>
          <cell r="H504">
            <v>0</v>
          </cell>
          <cell r="J504">
            <v>0</v>
          </cell>
          <cell r="K504">
            <v>0</v>
          </cell>
          <cell r="L504">
            <v>0</v>
          </cell>
          <cell r="N504">
            <v>0</v>
          </cell>
          <cell r="O504">
            <v>0</v>
          </cell>
          <cell r="P504">
            <v>0</v>
          </cell>
          <cell r="R504">
            <v>0</v>
          </cell>
          <cell r="S504">
            <v>0</v>
          </cell>
          <cell r="T504">
            <v>0</v>
          </cell>
          <cell r="V504">
            <v>0</v>
          </cell>
          <cell r="W504">
            <v>0</v>
          </cell>
          <cell r="X504">
            <v>0</v>
          </cell>
        </row>
        <row r="505">
          <cell r="A505">
            <v>0</v>
          </cell>
          <cell r="B505">
            <v>0</v>
          </cell>
          <cell r="C505">
            <v>0</v>
          </cell>
          <cell r="D505">
            <v>0</v>
          </cell>
          <cell r="E505">
            <v>0</v>
          </cell>
          <cell r="F505">
            <v>0</v>
          </cell>
          <cell r="G505">
            <v>0</v>
          </cell>
          <cell r="H505">
            <v>0</v>
          </cell>
          <cell r="J505">
            <v>0</v>
          </cell>
          <cell r="K505">
            <v>0</v>
          </cell>
          <cell r="L505">
            <v>0</v>
          </cell>
          <cell r="N505">
            <v>0</v>
          </cell>
          <cell r="O505">
            <v>0</v>
          </cell>
          <cell r="P505">
            <v>0</v>
          </cell>
          <cell r="R505">
            <v>0</v>
          </cell>
          <cell r="S505">
            <v>0</v>
          </cell>
          <cell r="T505">
            <v>0</v>
          </cell>
          <cell r="V505">
            <v>0</v>
          </cell>
          <cell r="W505">
            <v>0</v>
          </cell>
          <cell r="X505">
            <v>0</v>
          </cell>
        </row>
        <row r="506">
          <cell r="A506">
            <v>0</v>
          </cell>
          <cell r="B506">
            <v>0</v>
          </cell>
          <cell r="C506">
            <v>0</v>
          </cell>
          <cell r="D506">
            <v>0</v>
          </cell>
          <cell r="E506">
            <v>0</v>
          </cell>
          <cell r="F506">
            <v>0</v>
          </cell>
          <cell r="G506">
            <v>0</v>
          </cell>
          <cell r="H506">
            <v>0</v>
          </cell>
          <cell r="J506">
            <v>0</v>
          </cell>
          <cell r="K506">
            <v>0</v>
          </cell>
          <cell r="L506">
            <v>0</v>
          </cell>
          <cell r="N506">
            <v>0</v>
          </cell>
          <cell r="O506">
            <v>0</v>
          </cell>
          <cell r="P506">
            <v>0</v>
          </cell>
          <cell r="R506">
            <v>0</v>
          </cell>
          <cell r="S506">
            <v>0</v>
          </cell>
          <cell r="T506">
            <v>0</v>
          </cell>
          <cell r="V506">
            <v>0</v>
          </cell>
          <cell r="W506">
            <v>0</v>
          </cell>
          <cell r="X506">
            <v>0</v>
          </cell>
        </row>
        <row r="507">
          <cell r="A507">
            <v>0</v>
          </cell>
          <cell r="B507">
            <v>0</v>
          </cell>
          <cell r="C507">
            <v>0</v>
          </cell>
          <cell r="D507">
            <v>0</v>
          </cell>
          <cell r="E507">
            <v>0</v>
          </cell>
          <cell r="F507">
            <v>0</v>
          </cell>
          <cell r="G507">
            <v>0</v>
          </cell>
          <cell r="H507">
            <v>0</v>
          </cell>
          <cell r="J507">
            <v>0</v>
          </cell>
          <cell r="K507">
            <v>0</v>
          </cell>
          <cell r="L507">
            <v>0</v>
          </cell>
          <cell r="N507">
            <v>0</v>
          </cell>
          <cell r="O507">
            <v>0</v>
          </cell>
          <cell r="P507">
            <v>0</v>
          </cell>
          <cell r="R507">
            <v>0</v>
          </cell>
          <cell r="S507">
            <v>0</v>
          </cell>
          <cell r="T507">
            <v>0</v>
          </cell>
          <cell r="V507">
            <v>0</v>
          </cell>
          <cell r="W507">
            <v>0</v>
          </cell>
          <cell r="X507">
            <v>0</v>
          </cell>
        </row>
        <row r="508">
          <cell r="A508">
            <v>0</v>
          </cell>
          <cell r="B508">
            <v>0</v>
          </cell>
          <cell r="C508">
            <v>0</v>
          </cell>
          <cell r="D508">
            <v>0</v>
          </cell>
          <cell r="E508">
            <v>0</v>
          </cell>
          <cell r="F508">
            <v>0</v>
          </cell>
          <cell r="G508">
            <v>0</v>
          </cell>
          <cell r="H508">
            <v>0</v>
          </cell>
          <cell r="J508">
            <v>0</v>
          </cell>
          <cell r="K508">
            <v>0</v>
          </cell>
          <cell r="L508">
            <v>0</v>
          </cell>
          <cell r="N508">
            <v>0</v>
          </cell>
          <cell r="O508">
            <v>0</v>
          </cell>
          <cell r="P508">
            <v>0</v>
          </cell>
          <cell r="R508">
            <v>0</v>
          </cell>
          <cell r="S508">
            <v>0</v>
          </cell>
          <cell r="T508">
            <v>0</v>
          </cell>
          <cell r="V508">
            <v>0</v>
          </cell>
          <cell r="W508">
            <v>0</v>
          </cell>
          <cell r="X508">
            <v>0</v>
          </cell>
        </row>
        <row r="509">
          <cell r="A509">
            <v>0</v>
          </cell>
          <cell r="B509">
            <v>0</v>
          </cell>
          <cell r="C509">
            <v>0</v>
          </cell>
          <cell r="D509">
            <v>0</v>
          </cell>
          <cell r="E509">
            <v>0</v>
          </cell>
          <cell r="F509">
            <v>0</v>
          </cell>
          <cell r="G509">
            <v>0</v>
          </cell>
          <cell r="H509">
            <v>0</v>
          </cell>
          <cell r="J509">
            <v>0</v>
          </cell>
          <cell r="K509">
            <v>0</v>
          </cell>
          <cell r="L509">
            <v>0</v>
          </cell>
          <cell r="N509">
            <v>0</v>
          </cell>
          <cell r="O509">
            <v>0</v>
          </cell>
          <cell r="P509">
            <v>0</v>
          </cell>
          <cell r="R509">
            <v>0</v>
          </cell>
          <cell r="S509">
            <v>0</v>
          </cell>
          <cell r="T509">
            <v>0</v>
          </cell>
          <cell r="V509">
            <v>0</v>
          </cell>
          <cell r="W509">
            <v>0</v>
          </cell>
          <cell r="X509">
            <v>0</v>
          </cell>
        </row>
        <row r="510">
          <cell r="A510">
            <v>0</v>
          </cell>
          <cell r="B510">
            <v>0</v>
          </cell>
          <cell r="C510">
            <v>0</v>
          </cell>
          <cell r="D510">
            <v>0</v>
          </cell>
          <cell r="E510">
            <v>0</v>
          </cell>
          <cell r="F510">
            <v>0</v>
          </cell>
          <cell r="G510">
            <v>0</v>
          </cell>
          <cell r="H510">
            <v>0</v>
          </cell>
          <cell r="J510">
            <v>0</v>
          </cell>
          <cell r="K510">
            <v>0</v>
          </cell>
          <cell r="L510">
            <v>0</v>
          </cell>
          <cell r="N510">
            <v>0</v>
          </cell>
          <cell r="O510">
            <v>0</v>
          </cell>
          <cell r="P510">
            <v>0</v>
          </cell>
          <cell r="R510">
            <v>0</v>
          </cell>
          <cell r="S510">
            <v>0</v>
          </cell>
          <cell r="T510">
            <v>0</v>
          </cell>
          <cell r="V510">
            <v>0</v>
          </cell>
          <cell r="W510">
            <v>0</v>
          </cell>
          <cell r="X510">
            <v>0</v>
          </cell>
        </row>
        <row r="511">
          <cell r="A511">
            <v>0</v>
          </cell>
          <cell r="B511">
            <v>0</v>
          </cell>
          <cell r="C511">
            <v>0</v>
          </cell>
          <cell r="D511">
            <v>0</v>
          </cell>
          <cell r="E511">
            <v>0</v>
          </cell>
          <cell r="F511">
            <v>0</v>
          </cell>
          <cell r="G511">
            <v>0</v>
          </cell>
          <cell r="H511">
            <v>0</v>
          </cell>
          <cell r="J511">
            <v>0</v>
          </cell>
          <cell r="K511">
            <v>0</v>
          </cell>
          <cell r="L511">
            <v>0</v>
          </cell>
          <cell r="N511">
            <v>0</v>
          </cell>
          <cell r="O511">
            <v>0</v>
          </cell>
          <cell r="P511">
            <v>0</v>
          </cell>
          <cell r="R511">
            <v>0</v>
          </cell>
          <cell r="S511">
            <v>0</v>
          </cell>
          <cell r="T511">
            <v>0</v>
          </cell>
          <cell r="V511">
            <v>0</v>
          </cell>
          <cell r="W511">
            <v>0</v>
          </cell>
          <cell r="X511">
            <v>0</v>
          </cell>
        </row>
        <row r="512">
          <cell r="A512">
            <v>0</v>
          </cell>
          <cell r="B512">
            <v>0</v>
          </cell>
          <cell r="C512">
            <v>0</v>
          </cell>
          <cell r="D512">
            <v>0</v>
          </cell>
          <cell r="E512">
            <v>0</v>
          </cell>
          <cell r="F512">
            <v>0</v>
          </cell>
          <cell r="G512">
            <v>0</v>
          </cell>
          <cell r="H512">
            <v>0</v>
          </cell>
          <cell r="J512">
            <v>0</v>
          </cell>
          <cell r="K512">
            <v>0</v>
          </cell>
          <cell r="L512">
            <v>0</v>
          </cell>
          <cell r="N512">
            <v>0</v>
          </cell>
          <cell r="O512">
            <v>0</v>
          </cell>
          <cell r="P512">
            <v>0</v>
          </cell>
          <cell r="R512">
            <v>0</v>
          </cell>
          <cell r="S512">
            <v>0</v>
          </cell>
          <cell r="T512">
            <v>0</v>
          </cell>
          <cell r="V512">
            <v>0</v>
          </cell>
          <cell r="W512">
            <v>0</v>
          </cell>
          <cell r="X512">
            <v>0</v>
          </cell>
        </row>
        <row r="513">
          <cell r="A513">
            <v>0</v>
          </cell>
          <cell r="B513">
            <v>0</v>
          </cell>
          <cell r="C513">
            <v>0</v>
          </cell>
          <cell r="D513">
            <v>0</v>
          </cell>
          <cell r="E513">
            <v>0</v>
          </cell>
          <cell r="F513">
            <v>0</v>
          </cell>
          <cell r="G513">
            <v>0</v>
          </cell>
          <cell r="H513">
            <v>0</v>
          </cell>
          <cell r="J513">
            <v>0</v>
          </cell>
          <cell r="K513">
            <v>0</v>
          </cell>
          <cell r="L513">
            <v>0</v>
          </cell>
          <cell r="N513">
            <v>0</v>
          </cell>
          <cell r="O513">
            <v>0</v>
          </cell>
          <cell r="P513">
            <v>0</v>
          </cell>
          <cell r="R513">
            <v>0</v>
          </cell>
          <cell r="S513">
            <v>0</v>
          </cell>
          <cell r="T513">
            <v>0</v>
          </cell>
          <cell r="V513">
            <v>0</v>
          </cell>
          <cell r="W513">
            <v>0</v>
          </cell>
          <cell r="X513">
            <v>0</v>
          </cell>
        </row>
        <row r="514">
          <cell r="A514">
            <v>0</v>
          </cell>
          <cell r="B514">
            <v>0</v>
          </cell>
          <cell r="C514">
            <v>0</v>
          </cell>
          <cell r="D514">
            <v>0</v>
          </cell>
          <cell r="E514">
            <v>0</v>
          </cell>
          <cell r="F514">
            <v>0</v>
          </cell>
          <cell r="G514">
            <v>0</v>
          </cell>
          <cell r="H514">
            <v>0</v>
          </cell>
          <cell r="J514">
            <v>0</v>
          </cell>
          <cell r="K514">
            <v>0</v>
          </cell>
          <cell r="L514">
            <v>0</v>
          </cell>
          <cell r="N514">
            <v>0</v>
          </cell>
          <cell r="O514">
            <v>0</v>
          </cell>
          <cell r="P514">
            <v>0</v>
          </cell>
          <cell r="R514">
            <v>0</v>
          </cell>
          <cell r="S514">
            <v>0</v>
          </cell>
          <cell r="T514">
            <v>0</v>
          </cell>
          <cell r="V514">
            <v>0</v>
          </cell>
          <cell r="W514">
            <v>0</v>
          </cell>
          <cell r="X514">
            <v>0</v>
          </cell>
        </row>
        <row r="515">
          <cell r="A515">
            <v>0</v>
          </cell>
          <cell r="B515">
            <v>0</v>
          </cell>
          <cell r="C515">
            <v>0</v>
          </cell>
          <cell r="D515">
            <v>0</v>
          </cell>
          <cell r="E515">
            <v>0</v>
          </cell>
          <cell r="F515">
            <v>0</v>
          </cell>
          <cell r="G515">
            <v>0</v>
          </cell>
          <cell r="H515">
            <v>0</v>
          </cell>
          <cell r="J515">
            <v>0</v>
          </cell>
          <cell r="K515">
            <v>0</v>
          </cell>
          <cell r="L515">
            <v>0</v>
          </cell>
          <cell r="N515">
            <v>0</v>
          </cell>
          <cell r="O515">
            <v>0</v>
          </cell>
          <cell r="P515">
            <v>0</v>
          </cell>
          <cell r="R515">
            <v>0</v>
          </cell>
          <cell r="S515">
            <v>0</v>
          </cell>
          <cell r="T515">
            <v>0</v>
          </cell>
          <cell r="V515">
            <v>0</v>
          </cell>
          <cell r="W515">
            <v>0</v>
          </cell>
          <cell r="X515">
            <v>0</v>
          </cell>
        </row>
        <row r="516">
          <cell r="A516">
            <v>0</v>
          </cell>
          <cell r="B516">
            <v>0</v>
          </cell>
          <cell r="C516">
            <v>0</v>
          </cell>
          <cell r="D516">
            <v>0</v>
          </cell>
          <cell r="E516">
            <v>0</v>
          </cell>
          <cell r="F516">
            <v>0</v>
          </cell>
          <cell r="G516">
            <v>0</v>
          </cell>
          <cell r="H516">
            <v>0</v>
          </cell>
          <cell r="J516">
            <v>0</v>
          </cell>
          <cell r="K516">
            <v>0</v>
          </cell>
          <cell r="L516">
            <v>0</v>
          </cell>
          <cell r="N516">
            <v>0</v>
          </cell>
          <cell r="O516">
            <v>0</v>
          </cell>
          <cell r="P516">
            <v>0</v>
          </cell>
          <cell r="R516">
            <v>0</v>
          </cell>
          <cell r="S516">
            <v>0</v>
          </cell>
          <cell r="T516">
            <v>0</v>
          </cell>
          <cell r="V516">
            <v>0</v>
          </cell>
          <cell r="W516">
            <v>0</v>
          </cell>
          <cell r="X516">
            <v>0</v>
          </cell>
        </row>
        <row r="517">
          <cell r="A517">
            <v>0</v>
          </cell>
          <cell r="B517">
            <v>0</v>
          </cell>
          <cell r="C517">
            <v>0</v>
          </cell>
          <cell r="D517">
            <v>0</v>
          </cell>
          <cell r="E517">
            <v>0</v>
          </cell>
          <cell r="F517">
            <v>0</v>
          </cell>
          <cell r="G517">
            <v>0</v>
          </cell>
          <cell r="H517">
            <v>0</v>
          </cell>
          <cell r="J517">
            <v>0</v>
          </cell>
          <cell r="K517">
            <v>0</v>
          </cell>
          <cell r="L517">
            <v>0</v>
          </cell>
          <cell r="N517">
            <v>0</v>
          </cell>
          <cell r="O517">
            <v>0</v>
          </cell>
          <cell r="P517">
            <v>0</v>
          </cell>
          <cell r="R517">
            <v>0</v>
          </cell>
          <cell r="S517">
            <v>0</v>
          </cell>
          <cell r="T517">
            <v>0</v>
          </cell>
          <cell r="V517">
            <v>0</v>
          </cell>
          <cell r="W517">
            <v>0</v>
          </cell>
          <cell r="X517">
            <v>0</v>
          </cell>
        </row>
        <row r="518">
          <cell r="A518">
            <v>0</v>
          </cell>
          <cell r="B518">
            <v>0</v>
          </cell>
          <cell r="C518">
            <v>0</v>
          </cell>
          <cell r="D518">
            <v>0</v>
          </cell>
          <cell r="E518">
            <v>0</v>
          </cell>
          <cell r="F518">
            <v>0</v>
          </cell>
          <cell r="G518">
            <v>0</v>
          </cell>
          <cell r="H518">
            <v>0</v>
          </cell>
          <cell r="J518">
            <v>0</v>
          </cell>
          <cell r="K518">
            <v>0</v>
          </cell>
          <cell r="L518">
            <v>0</v>
          </cell>
          <cell r="N518">
            <v>0</v>
          </cell>
          <cell r="O518">
            <v>0</v>
          </cell>
          <cell r="P518">
            <v>0</v>
          </cell>
          <cell r="R518">
            <v>0</v>
          </cell>
          <cell r="S518">
            <v>0</v>
          </cell>
          <cell r="T518">
            <v>0</v>
          </cell>
          <cell r="V518">
            <v>0</v>
          </cell>
          <cell r="W518">
            <v>0</v>
          </cell>
          <cell r="X518">
            <v>0</v>
          </cell>
        </row>
        <row r="519">
          <cell r="A519">
            <v>0</v>
          </cell>
          <cell r="B519">
            <v>0</v>
          </cell>
          <cell r="C519">
            <v>0</v>
          </cell>
          <cell r="D519">
            <v>0</v>
          </cell>
          <cell r="E519">
            <v>0</v>
          </cell>
          <cell r="F519">
            <v>0</v>
          </cell>
          <cell r="G519">
            <v>0</v>
          </cell>
          <cell r="H519">
            <v>0</v>
          </cell>
          <cell r="J519">
            <v>0</v>
          </cell>
          <cell r="K519">
            <v>0</v>
          </cell>
          <cell r="L519">
            <v>0</v>
          </cell>
          <cell r="N519">
            <v>0</v>
          </cell>
          <cell r="O519">
            <v>0</v>
          </cell>
          <cell r="P519">
            <v>0</v>
          </cell>
          <cell r="R519">
            <v>0</v>
          </cell>
          <cell r="S519">
            <v>0</v>
          </cell>
          <cell r="T519">
            <v>0</v>
          </cell>
          <cell r="V519">
            <v>0</v>
          </cell>
          <cell r="W519">
            <v>0</v>
          </cell>
          <cell r="X519">
            <v>0</v>
          </cell>
        </row>
        <row r="520">
          <cell r="A520">
            <v>0</v>
          </cell>
          <cell r="B520">
            <v>0</v>
          </cell>
          <cell r="C520">
            <v>0</v>
          </cell>
          <cell r="D520">
            <v>0</v>
          </cell>
          <cell r="E520">
            <v>0</v>
          </cell>
          <cell r="F520">
            <v>0</v>
          </cell>
          <cell r="G520">
            <v>0</v>
          </cell>
          <cell r="H520">
            <v>0</v>
          </cell>
          <cell r="J520">
            <v>0</v>
          </cell>
          <cell r="K520">
            <v>0</v>
          </cell>
          <cell r="L520">
            <v>0</v>
          </cell>
          <cell r="N520">
            <v>0</v>
          </cell>
          <cell r="O520">
            <v>0</v>
          </cell>
          <cell r="P520">
            <v>0</v>
          </cell>
          <cell r="R520">
            <v>0</v>
          </cell>
          <cell r="S520">
            <v>0</v>
          </cell>
          <cell r="T520">
            <v>0</v>
          </cell>
          <cell r="V520">
            <v>0</v>
          </cell>
          <cell r="W520">
            <v>0</v>
          </cell>
          <cell r="X520">
            <v>0</v>
          </cell>
        </row>
        <row r="521">
          <cell r="A521">
            <v>0</v>
          </cell>
          <cell r="B521">
            <v>0</v>
          </cell>
          <cell r="C521">
            <v>0</v>
          </cell>
          <cell r="D521">
            <v>0</v>
          </cell>
          <cell r="E521">
            <v>0</v>
          </cell>
          <cell r="F521">
            <v>0</v>
          </cell>
          <cell r="G521">
            <v>0</v>
          </cell>
          <cell r="H521">
            <v>0</v>
          </cell>
          <cell r="J521">
            <v>0</v>
          </cell>
          <cell r="K521">
            <v>0</v>
          </cell>
          <cell r="L521">
            <v>0</v>
          </cell>
          <cell r="N521">
            <v>0</v>
          </cell>
          <cell r="O521">
            <v>0</v>
          </cell>
          <cell r="P521">
            <v>0</v>
          </cell>
          <cell r="R521">
            <v>0</v>
          </cell>
          <cell r="S521">
            <v>0</v>
          </cell>
          <cell r="T521">
            <v>0</v>
          </cell>
          <cell r="V521">
            <v>0</v>
          </cell>
          <cell r="W521">
            <v>0</v>
          </cell>
          <cell r="X521">
            <v>0</v>
          </cell>
        </row>
        <row r="522">
          <cell r="A522">
            <v>0</v>
          </cell>
          <cell r="B522">
            <v>0</v>
          </cell>
          <cell r="C522">
            <v>0</v>
          </cell>
          <cell r="D522">
            <v>0</v>
          </cell>
          <cell r="E522">
            <v>0</v>
          </cell>
          <cell r="F522">
            <v>0</v>
          </cell>
          <cell r="G522">
            <v>0</v>
          </cell>
          <cell r="H522">
            <v>0</v>
          </cell>
          <cell r="J522">
            <v>0</v>
          </cell>
          <cell r="K522">
            <v>0</v>
          </cell>
          <cell r="L522">
            <v>0</v>
          </cell>
          <cell r="N522">
            <v>0</v>
          </cell>
          <cell r="O522">
            <v>0</v>
          </cell>
          <cell r="P522">
            <v>0</v>
          </cell>
          <cell r="R522">
            <v>0</v>
          </cell>
          <cell r="S522">
            <v>0</v>
          </cell>
          <cell r="T522">
            <v>0</v>
          </cell>
          <cell r="V522">
            <v>0</v>
          </cell>
          <cell r="W522">
            <v>0</v>
          </cell>
          <cell r="X522">
            <v>0</v>
          </cell>
        </row>
        <row r="523">
          <cell r="A523">
            <v>0</v>
          </cell>
          <cell r="B523">
            <v>0</v>
          </cell>
          <cell r="C523">
            <v>0</v>
          </cell>
          <cell r="D523">
            <v>0</v>
          </cell>
          <cell r="E523">
            <v>0</v>
          </cell>
          <cell r="F523">
            <v>0</v>
          </cell>
          <cell r="G523">
            <v>0</v>
          </cell>
          <cell r="H523">
            <v>0</v>
          </cell>
          <cell r="J523">
            <v>0</v>
          </cell>
          <cell r="K523">
            <v>0</v>
          </cell>
          <cell r="L523">
            <v>0</v>
          </cell>
          <cell r="N523">
            <v>0</v>
          </cell>
          <cell r="O523">
            <v>0</v>
          </cell>
          <cell r="P523">
            <v>0</v>
          </cell>
          <cell r="R523">
            <v>0</v>
          </cell>
          <cell r="S523">
            <v>0</v>
          </cell>
          <cell r="T523">
            <v>0</v>
          </cell>
          <cell r="V523">
            <v>0</v>
          </cell>
          <cell r="W523">
            <v>0</v>
          </cell>
          <cell r="X523">
            <v>0</v>
          </cell>
        </row>
        <row r="524">
          <cell r="A524">
            <v>0</v>
          </cell>
          <cell r="B524">
            <v>0</v>
          </cell>
          <cell r="C524">
            <v>0</v>
          </cell>
          <cell r="D524">
            <v>0</v>
          </cell>
          <cell r="E524">
            <v>0</v>
          </cell>
          <cell r="F524">
            <v>0</v>
          </cell>
          <cell r="G524">
            <v>0</v>
          </cell>
          <cell r="H524">
            <v>0</v>
          </cell>
          <cell r="J524">
            <v>0</v>
          </cell>
          <cell r="K524">
            <v>0</v>
          </cell>
          <cell r="L524">
            <v>0</v>
          </cell>
          <cell r="N524">
            <v>0</v>
          </cell>
          <cell r="O524">
            <v>0</v>
          </cell>
          <cell r="P524">
            <v>0</v>
          </cell>
          <cell r="R524">
            <v>0</v>
          </cell>
          <cell r="S524">
            <v>0</v>
          </cell>
          <cell r="T524">
            <v>0</v>
          </cell>
          <cell r="V524">
            <v>0</v>
          </cell>
          <cell r="W524">
            <v>0</v>
          </cell>
          <cell r="X524">
            <v>0</v>
          </cell>
        </row>
        <row r="525">
          <cell r="A525">
            <v>0</v>
          </cell>
          <cell r="B525">
            <v>0</v>
          </cell>
          <cell r="C525">
            <v>0</v>
          </cell>
          <cell r="D525">
            <v>0</v>
          </cell>
          <cell r="E525">
            <v>0</v>
          </cell>
          <cell r="F525">
            <v>0</v>
          </cell>
          <cell r="G525">
            <v>0</v>
          </cell>
          <cell r="H525">
            <v>0</v>
          </cell>
          <cell r="J525">
            <v>0</v>
          </cell>
          <cell r="K525">
            <v>0</v>
          </cell>
          <cell r="L525">
            <v>0</v>
          </cell>
          <cell r="N525">
            <v>0</v>
          </cell>
          <cell r="O525">
            <v>0</v>
          </cell>
          <cell r="P525">
            <v>0</v>
          </cell>
          <cell r="R525">
            <v>0</v>
          </cell>
          <cell r="S525">
            <v>0</v>
          </cell>
          <cell r="T525">
            <v>0</v>
          </cell>
          <cell r="V525">
            <v>0</v>
          </cell>
          <cell r="W525">
            <v>0</v>
          </cell>
          <cell r="X525">
            <v>0</v>
          </cell>
        </row>
        <row r="526">
          <cell r="A526">
            <v>0</v>
          </cell>
          <cell r="B526">
            <v>0</v>
          </cell>
          <cell r="C526">
            <v>0</v>
          </cell>
          <cell r="D526">
            <v>0</v>
          </cell>
          <cell r="E526">
            <v>0</v>
          </cell>
          <cell r="F526">
            <v>0</v>
          </cell>
          <cell r="G526">
            <v>0</v>
          </cell>
          <cell r="H526">
            <v>0</v>
          </cell>
          <cell r="J526">
            <v>0</v>
          </cell>
          <cell r="K526">
            <v>0</v>
          </cell>
          <cell r="L526">
            <v>0</v>
          </cell>
          <cell r="N526">
            <v>0</v>
          </cell>
          <cell r="O526">
            <v>0</v>
          </cell>
          <cell r="P526">
            <v>0</v>
          </cell>
          <cell r="R526">
            <v>0</v>
          </cell>
          <cell r="S526">
            <v>0</v>
          </cell>
          <cell r="T526">
            <v>0</v>
          </cell>
          <cell r="V526">
            <v>0</v>
          </cell>
          <cell r="W526">
            <v>0</v>
          </cell>
          <cell r="X526">
            <v>0</v>
          </cell>
        </row>
        <row r="527">
          <cell r="A527">
            <v>0</v>
          </cell>
          <cell r="B527">
            <v>0</v>
          </cell>
          <cell r="C527">
            <v>0</v>
          </cell>
          <cell r="D527">
            <v>0</v>
          </cell>
          <cell r="E527">
            <v>0</v>
          </cell>
          <cell r="F527">
            <v>0</v>
          </cell>
          <cell r="G527">
            <v>0</v>
          </cell>
          <cell r="H527">
            <v>0</v>
          </cell>
          <cell r="J527">
            <v>0</v>
          </cell>
          <cell r="K527">
            <v>0</v>
          </cell>
          <cell r="L527">
            <v>0</v>
          </cell>
          <cell r="N527">
            <v>0</v>
          </cell>
          <cell r="O527">
            <v>0</v>
          </cell>
          <cell r="P527">
            <v>0</v>
          </cell>
          <cell r="R527">
            <v>0</v>
          </cell>
          <cell r="S527">
            <v>0</v>
          </cell>
          <cell r="T527">
            <v>0</v>
          </cell>
          <cell r="V527">
            <v>0</v>
          </cell>
          <cell r="W527">
            <v>0</v>
          </cell>
          <cell r="X527">
            <v>0</v>
          </cell>
        </row>
        <row r="528">
          <cell r="A528">
            <v>0</v>
          </cell>
          <cell r="B528">
            <v>0</v>
          </cell>
          <cell r="C528">
            <v>0</v>
          </cell>
          <cell r="D528">
            <v>0</v>
          </cell>
          <cell r="E528">
            <v>0</v>
          </cell>
          <cell r="F528">
            <v>0</v>
          </cell>
          <cell r="G528">
            <v>0</v>
          </cell>
          <cell r="H528">
            <v>0</v>
          </cell>
          <cell r="J528">
            <v>0</v>
          </cell>
          <cell r="K528">
            <v>0</v>
          </cell>
          <cell r="L528">
            <v>0</v>
          </cell>
          <cell r="N528">
            <v>0</v>
          </cell>
          <cell r="O528">
            <v>0</v>
          </cell>
          <cell r="P528">
            <v>0</v>
          </cell>
          <cell r="R528">
            <v>0</v>
          </cell>
          <cell r="S528">
            <v>0</v>
          </cell>
          <cell r="T528">
            <v>0</v>
          </cell>
          <cell r="V528">
            <v>0</v>
          </cell>
          <cell r="W528">
            <v>0</v>
          </cell>
          <cell r="X528">
            <v>0</v>
          </cell>
        </row>
        <row r="529">
          <cell r="A529">
            <v>0</v>
          </cell>
          <cell r="B529">
            <v>0</v>
          </cell>
          <cell r="C529">
            <v>0</v>
          </cell>
          <cell r="D529">
            <v>0</v>
          </cell>
          <cell r="E529">
            <v>0</v>
          </cell>
          <cell r="F529">
            <v>0</v>
          </cell>
          <cell r="G529">
            <v>0</v>
          </cell>
          <cell r="H529">
            <v>0</v>
          </cell>
          <cell r="J529">
            <v>0</v>
          </cell>
          <cell r="K529">
            <v>0</v>
          </cell>
          <cell r="L529">
            <v>0</v>
          </cell>
          <cell r="N529">
            <v>0</v>
          </cell>
          <cell r="O529">
            <v>0</v>
          </cell>
          <cell r="P529">
            <v>0</v>
          </cell>
          <cell r="R529">
            <v>0</v>
          </cell>
          <cell r="S529">
            <v>0</v>
          </cell>
          <cell r="T529">
            <v>0</v>
          </cell>
          <cell r="V529">
            <v>0</v>
          </cell>
          <cell r="W529">
            <v>0</v>
          </cell>
          <cell r="X529">
            <v>0</v>
          </cell>
        </row>
        <row r="530">
          <cell r="A530">
            <v>0</v>
          </cell>
          <cell r="B530">
            <v>0</v>
          </cell>
          <cell r="C530">
            <v>0</v>
          </cell>
          <cell r="D530">
            <v>0</v>
          </cell>
          <cell r="E530">
            <v>0</v>
          </cell>
          <cell r="F530">
            <v>0</v>
          </cell>
          <cell r="G530">
            <v>0</v>
          </cell>
          <cell r="H530">
            <v>0</v>
          </cell>
          <cell r="J530">
            <v>0</v>
          </cell>
          <cell r="K530">
            <v>0</v>
          </cell>
          <cell r="L530">
            <v>0</v>
          </cell>
          <cell r="N530">
            <v>0</v>
          </cell>
          <cell r="O530">
            <v>0</v>
          </cell>
          <cell r="P530">
            <v>0</v>
          </cell>
          <cell r="R530">
            <v>0</v>
          </cell>
          <cell r="S530">
            <v>0</v>
          </cell>
          <cell r="T530">
            <v>0</v>
          </cell>
          <cell r="V530">
            <v>0</v>
          </cell>
          <cell r="W530">
            <v>0</v>
          </cell>
          <cell r="X530">
            <v>0</v>
          </cell>
        </row>
        <row r="531">
          <cell r="A531">
            <v>0</v>
          </cell>
          <cell r="B531">
            <v>0</v>
          </cell>
          <cell r="C531">
            <v>0</v>
          </cell>
          <cell r="D531">
            <v>0</v>
          </cell>
          <cell r="E531">
            <v>0</v>
          </cell>
          <cell r="F531">
            <v>0</v>
          </cell>
          <cell r="G531">
            <v>0</v>
          </cell>
          <cell r="H531">
            <v>0</v>
          </cell>
          <cell r="J531">
            <v>0</v>
          </cell>
          <cell r="K531">
            <v>0</v>
          </cell>
          <cell r="L531">
            <v>0</v>
          </cell>
          <cell r="N531">
            <v>0</v>
          </cell>
          <cell r="O531">
            <v>0</v>
          </cell>
          <cell r="P531">
            <v>0</v>
          </cell>
          <cell r="R531">
            <v>0</v>
          </cell>
          <cell r="S531">
            <v>0</v>
          </cell>
          <cell r="T531">
            <v>0</v>
          </cell>
          <cell r="V531">
            <v>0</v>
          </cell>
          <cell r="W531">
            <v>0</v>
          </cell>
          <cell r="X531">
            <v>0</v>
          </cell>
        </row>
        <row r="532">
          <cell r="A532">
            <v>0</v>
          </cell>
          <cell r="B532">
            <v>0</v>
          </cell>
          <cell r="C532">
            <v>0</v>
          </cell>
          <cell r="D532">
            <v>0</v>
          </cell>
          <cell r="E532">
            <v>0</v>
          </cell>
          <cell r="F532">
            <v>0</v>
          </cell>
          <cell r="G532">
            <v>0</v>
          </cell>
          <cell r="H532">
            <v>0</v>
          </cell>
          <cell r="J532">
            <v>0</v>
          </cell>
          <cell r="K532">
            <v>0</v>
          </cell>
          <cell r="L532">
            <v>0</v>
          </cell>
          <cell r="N532">
            <v>0</v>
          </cell>
          <cell r="O532">
            <v>0</v>
          </cell>
          <cell r="P532">
            <v>0</v>
          </cell>
          <cell r="R532">
            <v>0</v>
          </cell>
          <cell r="S532">
            <v>0</v>
          </cell>
          <cell r="T532">
            <v>0</v>
          </cell>
          <cell r="V532">
            <v>0</v>
          </cell>
          <cell r="W532">
            <v>0</v>
          </cell>
          <cell r="X532">
            <v>0</v>
          </cell>
        </row>
        <row r="533">
          <cell r="A533">
            <v>0</v>
          </cell>
          <cell r="B533">
            <v>0</v>
          </cell>
          <cell r="C533">
            <v>0</v>
          </cell>
          <cell r="D533">
            <v>0</v>
          </cell>
          <cell r="E533">
            <v>0</v>
          </cell>
          <cell r="F533">
            <v>0</v>
          </cell>
          <cell r="G533">
            <v>0</v>
          </cell>
          <cell r="H533">
            <v>0</v>
          </cell>
          <cell r="J533">
            <v>0</v>
          </cell>
          <cell r="K533">
            <v>0</v>
          </cell>
          <cell r="L533">
            <v>0</v>
          </cell>
          <cell r="N533">
            <v>0</v>
          </cell>
          <cell r="O533">
            <v>0</v>
          </cell>
          <cell r="P533">
            <v>0</v>
          </cell>
          <cell r="R533">
            <v>0</v>
          </cell>
          <cell r="S533">
            <v>0</v>
          </cell>
          <cell r="T533">
            <v>0</v>
          </cell>
          <cell r="V533">
            <v>0</v>
          </cell>
          <cell r="W533">
            <v>0</v>
          </cell>
          <cell r="X533">
            <v>0</v>
          </cell>
        </row>
        <row r="534">
          <cell r="A534">
            <v>0</v>
          </cell>
          <cell r="B534">
            <v>0</v>
          </cell>
          <cell r="C534">
            <v>0</v>
          </cell>
          <cell r="D534">
            <v>0</v>
          </cell>
          <cell r="E534">
            <v>0</v>
          </cell>
          <cell r="F534">
            <v>0</v>
          </cell>
          <cell r="G534">
            <v>0</v>
          </cell>
          <cell r="H534">
            <v>0</v>
          </cell>
          <cell r="J534">
            <v>0</v>
          </cell>
          <cell r="K534">
            <v>0</v>
          </cell>
          <cell r="L534">
            <v>0</v>
          </cell>
          <cell r="N534">
            <v>0</v>
          </cell>
          <cell r="O534">
            <v>0</v>
          </cell>
          <cell r="P534">
            <v>0</v>
          </cell>
          <cell r="R534">
            <v>0</v>
          </cell>
          <cell r="S534">
            <v>0</v>
          </cell>
          <cell r="T534">
            <v>0</v>
          </cell>
          <cell r="V534">
            <v>0</v>
          </cell>
          <cell r="W534">
            <v>0</v>
          </cell>
          <cell r="X534">
            <v>0</v>
          </cell>
        </row>
        <row r="535">
          <cell r="A535">
            <v>0</v>
          </cell>
          <cell r="B535">
            <v>0</v>
          </cell>
          <cell r="C535">
            <v>0</v>
          </cell>
          <cell r="D535">
            <v>0</v>
          </cell>
          <cell r="E535">
            <v>0</v>
          </cell>
          <cell r="F535">
            <v>0</v>
          </cell>
          <cell r="G535">
            <v>0</v>
          </cell>
          <cell r="H535">
            <v>0</v>
          </cell>
          <cell r="J535">
            <v>0</v>
          </cell>
          <cell r="K535">
            <v>0</v>
          </cell>
          <cell r="L535">
            <v>0</v>
          </cell>
          <cell r="N535">
            <v>0</v>
          </cell>
          <cell r="O535">
            <v>0</v>
          </cell>
          <cell r="P535">
            <v>0</v>
          </cell>
          <cell r="R535">
            <v>0</v>
          </cell>
          <cell r="S535">
            <v>0</v>
          </cell>
          <cell r="T535">
            <v>0</v>
          </cell>
          <cell r="V535">
            <v>0</v>
          </cell>
          <cell r="W535">
            <v>0</v>
          </cell>
          <cell r="X535">
            <v>0</v>
          </cell>
        </row>
        <row r="536">
          <cell r="A536">
            <v>0</v>
          </cell>
          <cell r="B536">
            <v>0</v>
          </cell>
          <cell r="C536">
            <v>0</v>
          </cell>
          <cell r="D536">
            <v>0</v>
          </cell>
          <cell r="E536">
            <v>0</v>
          </cell>
          <cell r="F536">
            <v>0</v>
          </cell>
          <cell r="G536">
            <v>0</v>
          </cell>
          <cell r="H536">
            <v>0</v>
          </cell>
          <cell r="J536">
            <v>0</v>
          </cell>
          <cell r="K536">
            <v>0</v>
          </cell>
          <cell r="L536">
            <v>0</v>
          </cell>
          <cell r="N536">
            <v>0</v>
          </cell>
          <cell r="O536">
            <v>0</v>
          </cell>
          <cell r="P536">
            <v>0</v>
          </cell>
          <cell r="R536">
            <v>0</v>
          </cell>
          <cell r="S536">
            <v>0</v>
          </cell>
          <cell r="T536">
            <v>0</v>
          </cell>
          <cell r="V536">
            <v>0</v>
          </cell>
          <cell r="W536">
            <v>0</v>
          </cell>
          <cell r="X536">
            <v>0</v>
          </cell>
        </row>
        <row r="537">
          <cell r="A537">
            <v>0</v>
          </cell>
          <cell r="B537">
            <v>0</v>
          </cell>
          <cell r="C537">
            <v>0</v>
          </cell>
          <cell r="D537">
            <v>0</v>
          </cell>
          <cell r="E537">
            <v>0</v>
          </cell>
          <cell r="F537">
            <v>0</v>
          </cell>
          <cell r="G537">
            <v>0</v>
          </cell>
          <cell r="H537">
            <v>0</v>
          </cell>
          <cell r="J537">
            <v>0</v>
          </cell>
          <cell r="K537">
            <v>0</v>
          </cell>
          <cell r="L537">
            <v>0</v>
          </cell>
          <cell r="N537">
            <v>0</v>
          </cell>
          <cell r="O537">
            <v>0</v>
          </cell>
          <cell r="P537">
            <v>0</v>
          </cell>
          <cell r="R537">
            <v>0</v>
          </cell>
          <cell r="S537">
            <v>0</v>
          </cell>
          <cell r="T537">
            <v>0</v>
          </cell>
          <cell r="V537">
            <v>0</v>
          </cell>
          <cell r="W537">
            <v>0</v>
          </cell>
          <cell r="X537">
            <v>0</v>
          </cell>
        </row>
        <row r="538">
          <cell r="A538">
            <v>0</v>
          </cell>
          <cell r="B538">
            <v>0</v>
          </cell>
          <cell r="C538">
            <v>0</v>
          </cell>
          <cell r="D538">
            <v>0</v>
          </cell>
          <cell r="E538">
            <v>0</v>
          </cell>
          <cell r="F538">
            <v>0</v>
          </cell>
          <cell r="G538">
            <v>0</v>
          </cell>
          <cell r="H538">
            <v>0</v>
          </cell>
          <cell r="J538">
            <v>0</v>
          </cell>
          <cell r="K538">
            <v>0</v>
          </cell>
          <cell r="L538">
            <v>0</v>
          </cell>
          <cell r="N538">
            <v>0</v>
          </cell>
          <cell r="O538">
            <v>0</v>
          </cell>
          <cell r="P538">
            <v>0</v>
          </cell>
          <cell r="R538">
            <v>0</v>
          </cell>
          <cell r="S538">
            <v>0</v>
          </cell>
          <cell r="T538">
            <v>0</v>
          </cell>
          <cell r="V538">
            <v>0</v>
          </cell>
          <cell r="W538">
            <v>0</v>
          </cell>
          <cell r="X538">
            <v>0</v>
          </cell>
        </row>
        <row r="539">
          <cell r="A539">
            <v>0</v>
          </cell>
          <cell r="B539">
            <v>0</v>
          </cell>
          <cell r="C539">
            <v>0</v>
          </cell>
          <cell r="D539">
            <v>0</v>
          </cell>
          <cell r="E539">
            <v>0</v>
          </cell>
          <cell r="F539">
            <v>0</v>
          </cell>
          <cell r="G539">
            <v>0</v>
          </cell>
          <cell r="H539">
            <v>0</v>
          </cell>
          <cell r="J539">
            <v>0</v>
          </cell>
          <cell r="K539">
            <v>0</v>
          </cell>
          <cell r="L539">
            <v>0</v>
          </cell>
          <cell r="N539">
            <v>0</v>
          </cell>
          <cell r="O539">
            <v>0</v>
          </cell>
          <cell r="P539">
            <v>0</v>
          </cell>
          <cell r="R539">
            <v>0</v>
          </cell>
          <cell r="S539">
            <v>0</v>
          </cell>
          <cell r="T539">
            <v>0</v>
          </cell>
          <cell r="V539">
            <v>0</v>
          </cell>
          <cell r="W539">
            <v>0</v>
          </cell>
          <cell r="X539">
            <v>0</v>
          </cell>
        </row>
        <row r="540">
          <cell r="A540">
            <v>0</v>
          </cell>
          <cell r="B540">
            <v>0</v>
          </cell>
          <cell r="C540">
            <v>0</v>
          </cell>
          <cell r="D540">
            <v>0</v>
          </cell>
          <cell r="E540">
            <v>0</v>
          </cell>
          <cell r="F540">
            <v>0</v>
          </cell>
          <cell r="G540">
            <v>0</v>
          </cell>
          <cell r="H540">
            <v>0</v>
          </cell>
          <cell r="J540">
            <v>0</v>
          </cell>
          <cell r="K540">
            <v>0</v>
          </cell>
          <cell r="L540">
            <v>0</v>
          </cell>
          <cell r="N540">
            <v>0</v>
          </cell>
          <cell r="O540">
            <v>0</v>
          </cell>
          <cell r="P540">
            <v>0</v>
          </cell>
          <cell r="R540">
            <v>0</v>
          </cell>
          <cell r="S540">
            <v>0</v>
          </cell>
          <cell r="T540">
            <v>0</v>
          </cell>
          <cell r="V540">
            <v>0</v>
          </cell>
          <cell r="W540">
            <v>0</v>
          </cell>
          <cell r="X540">
            <v>0</v>
          </cell>
        </row>
        <row r="541">
          <cell r="A541">
            <v>0</v>
          </cell>
          <cell r="B541">
            <v>0</v>
          </cell>
          <cell r="C541">
            <v>0</v>
          </cell>
          <cell r="D541">
            <v>0</v>
          </cell>
          <cell r="E541">
            <v>0</v>
          </cell>
          <cell r="F541">
            <v>0</v>
          </cell>
          <cell r="G541">
            <v>0</v>
          </cell>
          <cell r="H541">
            <v>0</v>
          </cell>
          <cell r="J541">
            <v>0</v>
          </cell>
          <cell r="K541">
            <v>0</v>
          </cell>
          <cell r="L541">
            <v>0</v>
          </cell>
          <cell r="N541">
            <v>0</v>
          </cell>
          <cell r="O541">
            <v>0</v>
          </cell>
          <cell r="P541">
            <v>0</v>
          </cell>
          <cell r="R541">
            <v>0</v>
          </cell>
          <cell r="S541">
            <v>0</v>
          </cell>
          <cell r="T541">
            <v>0</v>
          </cell>
          <cell r="V541">
            <v>0</v>
          </cell>
          <cell r="W541">
            <v>0</v>
          </cell>
          <cell r="X541">
            <v>0</v>
          </cell>
        </row>
        <row r="542">
          <cell r="A542">
            <v>0</v>
          </cell>
          <cell r="B542">
            <v>0</v>
          </cell>
          <cell r="C542">
            <v>0</v>
          </cell>
          <cell r="D542">
            <v>0</v>
          </cell>
          <cell r="E542">
            <v>0</v>
          </cell>
          <cell r="F542">
            <v>0</v>
          </cell>
          <cell r="G542">
            <v>0</v>
          </cell>
          <cell r="H542">
            <v>0</v>
          </cell>
          <cell r="J542">
            <v>0</v>
          </cell>
          <cell r="K542">
            <v>0</v>
          </cell>
          <cell r="L542">
            <v>0</v>
          </cell>
          <cell r="N542">
            <v>0</v>
          </cell>
          <cell r="O542">
            <v>0</v>
          </cell>
          <cell r="P542">
            <v>0</v>
          </cell>
          <cell r="R542">
            <v>0</v>
          </cell>
          <cell r="S542">
            <v>0</v>
          </cell>
          <cell r="T542">
            <v>0</v>
          </cell>
          <cell r="V542">
            <v>0</v>
          </cell>
          <cell r="W542">
            <v>0</v>
          </cell>
          <cell r="X542">
            <v>0</v>
          </cell>
        </row>
        <row r="543">
          <cell r="A543">
            <v>0</v>
          </cell>
          <cell r="B543">
            <v>0</v>
          </cell>
          <cell r="C543">
            <v>0</v>
          </cell>
          <cell r="D543">
            <v>0</v>
          </cell>
          <cell r="E543">
            <v>0</v>
          </cell>
          <cell r="F543">
            <v>0</v>
          </cell>
          <cell r="G543">
            <v>0</v>
          </cell>
          <cell r="H543">
            <v>0</v>
          </cell>
          <cell r="J543">
            <v>0</v>
          </cell>
          <cell r="K543">
            <v>0</v>
          </cell>
          <cell r="L543">
            <v>0</v>
          </cell>
          <cell r="N543">
            <v>0</v>
          </cell>
          <cell r="O543">
            <v>0</v>
          </cell>
          <cell r="P543">
            <v>0</v>
          </cell>
          <cell r="R543">
            <v>0</v>
          </cell>
          <cell r="S543">
            <v>0</v>
          </cell>
          <cell r="T543">
            <v>0</v>
          </cell>
          <cell r="V543">
            <v>0</v>
          </cell>
          <cell r="W543">
            <v>0</v>
          </cell>
          <cell r="X543">
            <v>0</v>
          </cell>
        </row>
        <row r="544">
          <cell r="A544">
            <v>0</v>
          </cell>
          <cell r="B544">
            <v>0</v>
          </cell>
          <cell r="C544">
            <v>0</v>
          </cell>
          <cell r="D544">
            <v>0</v>
          </cell>
          <cell r="E544">
            <v>0</v>
          </cell>
          <cell r="F544">
            <v>0</v>
          </cell>
          <cell r="G544">
            <v>0</v>
          </cell>
          <cell r="H544">
            <v>0</v>
          </cell>
          <cell r="J544">
            <v>0</v>
          </cell>
          <cell r="K544">
            <v>0</v>
          </cell>
          <cell r="L544">
            <v>0</v>
          </cell>
          <cell r="N544">
            <v>0</v>
          </cell>
          <cell r="O544">
            <v>0</v>
          </cell>
          <cell r="P544">
            <v>0</v>
          </cell>
          <cell r="R544">
            <v>0</v>
          </cell>
          <cell r="S544">
            <v>0</v>
          </cell>
          <cell r="T544">
            <v>0</v>
          </cell>
          <cell r="V544">
            <v>0</v>
          </cell>
          <cell r="W544">
            <v>0</v>
          </cell>
          <cell r="X544">
            <v>0</v>
          </cell>
        </row>
        <row r="545">
          <cell r="A545">
            <v>0</v>
          </cell>
          <cell r="B545">
            <v>0</v>
          </cell>
          <cell r="C545">
            <v>0</v>
          </cell>
          <cell r="D545">
            <v>0</v>
          </cell>
          <cell r="E545">
            <v>0</v>
          </cell>
          <cell r="F545">
            <v>0</v>
          </cell>
          <cell r="G545">
            <v>0</v>
          </cell>
          <cell r="H545">
            <v>0</v>
          </cell>
          <cell r="J545">
            <v>0</v>
          </cell>
          <cell r="K545">
            <v>0</v>
          </cell>
          <cell r="L545">
            <v>0</v>
          </cell>
          <cell r="N545">
            <v>0</v>
          </cell>
          <cell r="O545">
            <v>0</v>
          </cell>
          <cell r="P545">
            <v>0</v>
          </cell>
          <cell r="R545">
            <v>0</v>
          </cell>
          <cell r="S545">
            <v>0</v>
          </cell>
          <cell r="T545">
            <v>0</v>
          </cell>
          <cell r="V545">
            <v>0</v>
          </cell>
          <cell r="W545">
            <v>0</v>
          </cell>
          <cell r="X545">
            <v>0</v>
          </cell>
        </row>
        <row r="546">
          <cell r="A546">
            <v>0</v>
          </cell>
          <cell r="B546">
            <v>0</v>
          </cell>
          <cell r="C546">
            <v>0</v>
          </cell>
          <cell r="D546">
            <v>0</v>
          </cell>
          <cell r="E546">
            <v>0</v>
          </cell>
          <cell r="F546">
            <v>0</v>
          </cell>
          <cell r="G546">
            <v>0</v>
          </cell>
          <cell r="H546">
            <v>0</v>
          </cell>
          <cell r="J546">
            <v>0</v>
          </cell>
          <cell r="K546">
            <v>0</v>
          </cell>
          <cell r="L546">
            <v>0</v>
          </cell>
          <cell r="N546">
            <v>0</v>
          </cell>
          <cell r="O546">
            <v>0</v>
          </cell>
          <cell r="P546">
            <v>0</v>
          </cell>
          <cell r="R546">
            <v>0</v>
          </cell>
          <cell r="S546">
            <v>0</v>
          </cell>
          <cell r="T546">
            <v>0</v>
          </cell>
          <cell r="V546">
            <v>0</v>
          </cell>
          <cell r="W546">
            <v>0</v>
          </cell>
          <cell r="X546">
            <v>0</v>
          </cell>
        </row>
        <row r="547">
          <cell r="A547">
            <v>0</v>
          </cell>
          <cell r="B547">
            <v>0</v>
          </cell>
          <cell r="C547">
            <v>0</v>
          </cell>
          <cell r="D547">
            <v>0</v>
          </cell>
          <cell r="E547">
            <v>0</v>
          </cell>
          <cell r="F547">
            <v>0</v>
          </cell>
          <cell r="G547">
            <v>0</v>
          </cell>
          <cell r="H547">
            <v>0</v>
          </cell>
          <cell r="J547">
            <v>0</v>
          </cell>
          <cell r="K547">
            <v>0</v>
          </cell>
          <cell r="L547">
            <v>0</v>
          </cell>
          <cell r="N547">
            <v>0</v>
          </cell>
          <cell r="O547">
            <v>0</v>
          </cell>
          <cell r="P547">
            <v>0</v>
          </cell>
          <cell r="R547">
            <v>0</v>
          </cell>
          <cell r="S547">
            <v>0</v>
          </cell>
          <cell r="T547">
            <v>0</v>
          </cell>
          <cell r="V547">
            <v>0</v>
          </cell>
          <cell r="W547">
            <v>0</v>
          </cell>
          <cell r="X547">
            <v>0</v>
          </cell>
        </row>
        <row r="548">
          <cell r="A548">
            <v>0</v>
          </cell>
          <cell r="B548">
            <v>0</v>
          </cell>
          <cell r="C548">
            <v>0</v>
          </cell>
          <cell r="D548">
            <v>0</v>
          </cell>
          <cell r="E548">
            <v>0</v>
          </cell>
          <cell r="F548">
            <v>0</v>
          </cell>
          <cell r="G548">
            <v>0</v>
          </cell>
          <cell r="H548">
            <v>0</v>
          </cell>
          <cell r="J548">
            <v>0</v>
          </cell>
          <cell r="K548">
            <v>0</v>
          </cell>
          <cell r="L548">
            <v>0</v>
          </cell>
          <cell r="N548">
            <v>0</v>
          </cell>
          <cell r="O548">
            <v>0</v>
          </cell>
          <cell r="P548">
            <v>0</v>
          </cell>
          <cell r="R548">
            <v>0</v>
          </cell>
          <cell r="S548">
            <v>0</v>
          </cell>
          <cell r="T548">
            <v>0</v>
          </cell>
          <cell r="V548">
            <v>0</v>
          </cell>
          <cell r="W548">
            <v>0</v>
          </cell>
          <cell r="X548">
            <v>0</v>
          </cell>
        </row>
        <row r="549">
          <cell r="A549">
            <v>0</v>
          </cell>
          <cell r="B549">
            <v>0</v>
          </cell>
          <cell r="C549">
            <v>0</v>
          </cell>
          <cell r="D549">
            <v>0</v>
          </cell>
          <cell r="E549">
            <v>0</v>
          </cell>
          <cell r="F549">
            <v>0</v>
          </cell>
          <cell r="G549">
            <v>0</v>
          </cell>
          <cell r="H549">
            <v>0</v>
          </cell>
          <cell r="J549">
            <v>0</v>
          </cell>
          <cell r="K549">
            <v>0</v>
          </cell>
          <cell r="L549">
            <v>0</v>
          </cell>
          <cell r="N549">
            <v>0</v>
          </cell>
          <cell r="O549">
            <v>0</v>
          </cell>
          <cell r="P549">
            <v>0</v>
          </cell>
          <cell r="R549">
            <v>0</v>
          </cell>
          <cell r="S549">
            <v>0</v>
          </cell>
          <cell r="T549">
            <v>0</v>
          </cell>
          <cell r="V549">
            <v>0</v>
          </cell>
          <cell r="W549">
            <v>0</v>
          </cell>
          <cell r="X549">
            <v>0</v>
          </cell>
        </row>
        <row r="550">
          <cell r="A550">
            <v>0</v>
          </cell>
          <cell r="B550">
            <v>0</v>
          </cell>
          <cell r="C550">
            <v>0</v>
          </cell>
          <cell r="D550">
            <v>0</v>
          </cell>
          <cell r="E550">
            <v>0</v>
          </cell>
          <cell r="F550">
            <v>0</v>
          </cell>
          <cell r="G550">
            <v>0</v>
          </cell>
          <cell r="H550">
            <v>0</v>
          </cell>
          <cell r="J550">
            <v>0</v>
          </cell>
          <cell r="K550">
            <v>0</v>
          </cell>
          <cell r="L550">
            <v>0</v>
          </cell>
          <cell r="N550">
            <v>0</v>
          </cell>
          <cell r="O550">
            <v>0</v>
          </cell>
          <cell r="P550">
            <v>0</v>
          </cell>
          <cell r="R550">
            <v>0</v>
          </cell>
          <cell r="S550">
            <v>0</v>
          </cell>
          <cell r="T550">
            <v>0</v>
          </cell>
          <cell r="V550">
            <v>0</v>
          </cell>
          <cell r="W550">
            <v>0</v>
          </cell>
          <cell r="X550">
            <v>0</v>
          </cell>
        </row>
        <row r="551">
          <cell r="A551">
            <v>0</v>
          </cell>
          <cell r="B551">
            <v>0</v>
          </cell>
          <cell r="C551">
            <v>0</v>
          </cell>
          <cell r="D551">
            <v>0</v>
          </cell>
          <cell r="E551">
            <v>0</v>
          </cell>
          <cell r="F551">
            <v>0</v>
          </cell>
          <cell r="G551">
            <v>0</v>
          </cell>
          <cell r="H551">
            <v>0</v>
          </cell>
          <cell r="J551">
            <v>0</v>
          </cell>
          <cell r="K551">
            <v>0</v>
          </cell>
          <cell r="L551">
            <v>0</v>
          </cell>
          <cell r="N551">
            <v>0</v>
          </cell>
          <cell r="O551">
            <v>0</v>
          </cell>
          <cell r="P551">
            <v>0</v>
          </cell>
          <cell r="R551">
            <v>0</v>
          </cell>
          <cell r="S551">
            <v>0</v>
          </cell>
          <cell r="T551">
            <v>0</v>
          </cell>
          <cell r="V551">
            <v>0</v>
          </cell>
          <cell r="W551">
            <v>0</v>
          </cell>
          <cell r="X551">
            <v>0</v>
          </cell>
        </row>
        <row r="552">
          <cell r="A552">
            <v>0</v>
          </cell>
          <cell r="B552">
            <v>0</v>
          </cell>
          <cell r="C552">
            <v>0</v>
          </cell>
          <cell r="D552">
            <v>0</v>
          </cell>
          <cell r="E552">
            <v>0</v>
          </cell>
          <cell r="F552">
            <v>0</v>
          </cell>
          <cell r="G552">
            <v>0</v>
          </cell>
          <cell r="H552">
            <v>0</v>
          </cell>
          <cell r="J552">
            <v>0</v>
          </cell>
          <cell r="K552">
            <v>0</v>
          </cell>
          <cell r="L552">
            <v>0</v>
          </cell>
          <cell r="N552">
            <v>0</v>
          </cell>
          <cell r="O552">
            <v>0</v>
          </cell>
          <cell r="P552">
            <v>0</v>
          </cell>
          <cell r="R552">
            <v>0</v>
          </cell>
          <cell r="S552">
            <v>0</v>
          </cell>
          <cell r="T552">
            <v>0</v>
          </cell>
          <cell r="V552">
            <v>0</v>
          </cell>
          <cell r="W552">
            <v>0</v>
          </cell>
          <cell r="X552">
            <v>0</v>
          </cell>
        </row>
        <row r="553">
          <cell r="A553">
            <v>0</v>
          </cell>
          <cell r="B553">
            <v>0</v>
          </cell>
          <cell r="C553">
            <v>0</v>
          </cell>
          <cell r="D553">
            <v>0</v>
          </cell>
          <cell r="E553">
            <v>0</v>
          </cell>
          <cell r="F553">
            <v>0</v>
          </cell>
          <cell r="G553">
            <v>0</v>
          </cell>
          <cell r="H553">
            <v>0</v>
          </cell>
          <cell r="J553">
            <v>0</v>
          </cell>
          <cell r="K553">
            <v>0</v>
          </cell>
          <cell r="L553">
            <v>0</v>
          </cell>
          <cell r="N553">
            <v>0</v>
          </cell>
          <cell r="O553">
            <v>0</v>
          </cell>
          <cell r="P553">
            <v>0</v>
          </cell>
          <cell r="R553">
            <v>0</v>
          </cell>
          <cell r="S553">
            <v>0</v>
          </cell>
          <cell r="T553">
            <v>0</v>
          </cell>
          <cell r="V553">
            <v>0</v>
          </cell>
          <cell r="W553">
            <v>0</v>
          </cell>
          <cell r="X553">
            <v>0</v>
          </cell>
        </row>
        <row r="554">
          <cell r="A554">
            <v>0</v>
          </cell>
          <cell r="B554">
            <v>0</v>
          </cell>
          <cell r="C554">
            <v>0</v>
          </cell>
          <cell r="D554">
            <v>0</v>
          </cell>
          <cell r="E554">
            <v>0</v>
          </cell>
          <cell r="F554">
            <v>0</v>
          </cell>
          <cell r="G554">
            <v>0</v>
          </cell>
          <cell r="H554">
            <v>0</v>
          </cell>
          <cell r="J554">
            <v>0</v>
          </cell>
          <cell r="K554">
            <v>0</v>
          </cell>
          <cell r="L554">
            <v>0</v>
          </cell>
          <cell r="N554">
            <v>0</v>
          </cell>
          <cell r="O554">
            <v>0</v>
          </cell>
          <cell r="P554">
            <v>0</v>
          </cell>
          <cell r="R554">
            <v>0</v>
          </cell>
          <cell r="S554">
            <v>0</v>
          </cell>
          <cell r="T554">
            <v>0</v>
          </cell>
          <cell r="V554">
            <v>0</v>
          </cell>
          <cell r="W554">
            <v>0</v>
          </cell>
          <cell r="X554">
            <v>0</v>
          </cell>
        </row>
        <row r="555">
          <cell r="A555">
            <v>0</v>
          </cell>
          <cell r="B555">
            <v>0</v>
          </cell>
          <cell r="C555">
            <v>0</v>
          </cell>
          <cell r="D555">
            <v>0</v>
          </cell>
          <cell r="E555">
            <v>0</v>
          </cell>
          <cell r="F555">
            <v>0</v>
          </cell>
          <cell r="G555">
            <v>0</v>
          </cell>
          <cell r="H555">
            <v>0</v>
          </cell>
          <cell r="J555">
            <v>0</v>
          </cell>
          <cell r="K555">
            <v>0</v>
          </cell>
          <cell r="L555">
            <v>0</v>
          </cell>
          <cell r="N555">
            <v>0</v>
          </cell>
          <cell r="O555">
            <v>0</v>
          </cell>
          <cell r="P555">
            <v>0</v>
          </cell>
          <cell r="R555">
            <v>0</v>
          </cell>
          <cell r="S555">
            <v>0</v>
          </cell>
          <cell r="T555">
            <v>0</v>
          </cell>
          <cell r="V555">
            <v>0</v>
          </cell>
          <cell r="W555">
            <v>0</v>
          </cell>
          <cell r="X555">
            <v>0</v>
          </cell>
        </row>
        <row r="556">
          <cell r="A556">
            <v>0</v>
          </cell>
          <cell r="B556">
            <v>0</v>
          </cell>
          <cell r="C556">
            <v>0</v>
          </cell>
          <cell r="D556">
            <v>0</v>
          </cell>
          <cell r="E556">
            <v>0</v>
          </cell>
          <cell r="F556">
            <v>0</v>
          </cell>
          <cell r="G556">
            <v>0</v>
          </cell>
          <cell r="H556">
            <v>0</v>
          </cell>
          <cell r="J556">
            <v>0</v>
          </cell>
          <cell r="K556">
            <v>0</v>
          </cell>
          <cell r="L556">
            <v>0</v>
          </cell>
          <cell r="N556">
            <v>0</v>
          </cell>
          <cell r="O556">
            <v>0</v>
          </cell>
          <cell r="P556">
            <v>0</v>
          </cell>
          <cell r="R556">
            <v>0</v>
          </cell>
          <cell r="S556">
            <v>0</v>
          </cell>
          <cell r="T556">
            <v>0</v>
          </cell>
          <cell r="V556">
            <v>0</v>
          </cell>
          <cell r="W556">
            <v>0</v>
          </cell>
          <cell r="X556">
            <v>0</v>
          </cell>
        </row>
        <row r="557">
          <cell r="A557">
            <v>0</v>
          </cell>
          <cell r="B557">
            <v>0</v>
          </cell>
          <cell r="C557">
            <v>0</v>
          </cell>
          <cell r="D557">
            <v>0</v>
          </cell>
          <cell r="E557">
            <v>0</v>
          </cell>
          <cell r="F557">
            <v>0</v>
          </cell>
          <cell r="G557">
            <v>0</v>
          </cell>
          <cell r="H557">
            <v>0</v>
          </cell>
          <cell r="J557">
            <v>0</v>
          </cell>
          <cell r="K557">
            <v>0</v>
          </cell>
          <cell r="L557">
            <v>0</v>
          </cell>
          <cell r="N557">
            <v>0</v>
          </cell>
          <cell r="O557">
            <v>0</v>
          </cell>
          <cell r="P557">
            <v>0</v>
          </cell>
          <cell r="R557">
            <v>0</v>
          </cell>
          <cell r="S557">
            <v>0</v>
          </cell>
          <cell r="T557">
            <v>0</v>
          </cell>
          <cell r="V557">
            <v>0</v>
          </cell>
          <cell r="W557">
            <v>0</v>
          </cell>
          <cell r="X557">
            <v>0</v>
          </cell>
        </row>
        <row r="558">
          <cell r="A558">
            <v>0</v>
          </cell>
          <cell r="B558">
            <v>0</v>
          </cell>
          <cell r="C558">
            <v>0</v>
          </cell>
          <cell r="D558">
            <v>0</v>
          </cell>
          <cell r="E558">
            <v>0</v>
          </cell>
          <cell r="F558">
            <v>0</v>
          </cell>
          <cell r="G558">
            <v>0</v>
          </cell>
          <cell r="H558">
            <v>0</v>
          </cell>
          <cell r="J558">
            <v>0</v>
          </cell>
          <cell r="K558">
            <v>0</v>
          </cell>
          <cell r="L558">
            <v>0</v>
          </cell>
          <cell r="N558">
            <v>0</v>
          </cell>
          <cell r="O558">
            <v>0</v>
          </cell>
          <cell r="P558">
            <v>0</v>
          </cell>
          <cell r="R558">
            <v>0</v>
          </cell>
          <cell r="S558">
            <v>0</v>
          </cell>
          <cell r="T558">
            <v>0</v>
          </cell>
          <cell r="V558">
            <v>0</v>
          </cell>
          <cell r="W558">
            <v>0</v>
          </cell>
          <cell r="X558">
            <v>0</v>
          </cell>
        </row>
        <row r="559">
          <cell r="A559">
            <v>0</v>
          </cell>
          <cell r="B559">
            <v>0</v>
          </cell>
          <cell r="C559">
            <v>0</v>
          </cell>
          <cell r="D559">
            <v>0</v>
          </cell>
          <cell r="E559">
            <v>0</v>
          </cell>
          <cell r="F559">
            <v>0</v>
          </cell>
          <cell r="G559">
            <v>0</v>
          </cell>
          <cell r="H559">
            <v>0</v>
          </cell>
          <cell r="J559">
            <v>0</v>
          </cell>
          <cell r="K559">
            <v>0</v>
          </cell>
          <cell r="L559">
            <v>0</v>
          </cell>
          <cell r="N559">
            <v>0</v>
          </cell>
          <cell r="O559">
            <v>0</v>
          </cell>
          <cell r="P559">
            <v>0</v>
          </cell>
          <cell r="R559">
            <v>0</v>
          </cell>
          <cell r="S559">
            <v>0</v>
          </cell>
          <cell r="T559">
            <v>0</v>
          </cell>
          <cell r="V559">
            <v>0</v>
          </cell>
          <cell r="W559">
            <v>0</v>
          </cell>
          <cell r="X559">
            <v>0</v>
          </cell>
        </row>
        <row r="560">
          <cell r="A560">
            <v>0</v>
          </cell>
          <cell r="B560">
            <v>0</v>
          </cell>
          <cell r="C560">
            <v>0</v>
          </cell>
          <cell r="D560">
            <v>0</v>
          </cell>
          <cell r="E560">
            <v>0</v>
          </cell>
          <cell r="F560">
            <v>0</v>
          </cell>
          <cell r="G560">
            <v>0</v>
          </cell>
          <cell r="H560">
            <v>0</v>
          </cell>
          <cell r="J560">
            <v>0</v>
          </cell>
          <cell r="K560">
            <v>0</v>
          </cell>
          <cell r="L560">
            <v>0</v>
          </cell>
          <cell r="N560">
            <v>0</v>
          </cell>
          <cell r="O560">
            <v>0</v>
          </cell>
          <cell r="P560">
            <v>0</v>
          </cell>
          <cell r="R560">
            <v>0</v>
          </cell>
          <cell r="S560">
            <v>0</v>
          </cell>
          <cell r="T560">
            <v>0</v>
          </cell>
          <cell r="V560">
            <v>0</v>
          </cell>
          <cell r="W560">
            <v>0</v>
          </cell>
          <cell r="X560">
            <v>0</v>
          </cell>
        </row>
        <row r="561">
          <cell r="A561">
            <v>0</v>
          </cell>
          <cell r="B561">
            <v>0</v>
          </cell>
          <cell r="C561">
            <v>0</v>
          </cell>
          <cell r="D561">
            <v>0</v>
          </cell>
          <cell r="E561">
            <v>0</v>
          </cell>
          <cell r="F561">
            <v>0</v>
          </cell>
          <cell r="G561">
            <v>0</v>
          </cell>
          <cell r="H561">
            <v>0</v>
          </cell>
          <cell r="J561">
            <v>0</v>
          </cell>
          <cell r="K561">
            <v>0</v>
          </cell>
          <cell r="L561">
            <v>0</v>
          </cell>
          <cell r="N561">
            <v>0</v>
          </cell>
          <cell r="O561">
            <v>0</v>
          </cell>
          <cell r="P561">
            <v>0</v>
          </cell>
          <cell r="R561">
            <v>0</v>
          </cell>
          <cell r="S561">
            <v>0</v>
          </cell>
          <cell r="T561">
            <v>0</v>
          </cell>
          <cell r="V561">
            <v>0</v>
          </cell>
          <cell r="W561">
            <v>0</v>
          </cell>
          <cell r="X561">
            <v>0</v>
          </cell>
        </row>
        <row r="562">
          <cell r="A562">
            <v>0</v>
          </cell>
          <cell r="B562">
            <v>0</v>
          </cell>
          <cell r="C562">
            <v>0</v>
          </cell>
          <cell r="D562">
            <v>0</v>
          </cell>
          <cell r="E562">
            <v>0</v>
          </cell>
          <cell r="F562">
            <v>0</v>
          </cell>
          <cell r="G562">
            <v>0</v>
          </cell>
          <cell r="H562">
            <v>0</v>
          </cell>
          <cell r="J562">
            <v>0</v>
          </cell>
          <cell r="K562">
            <v>0</v>
          </cell>
          <cell r="L562">
            <v>0</v>
          </cell>
          <cell r="N562">
            <v>0</v>
          </cell>
          <cell r="O562">
            <v>0</v>
          </cell>
          <cell r="P562">
            <v>0</v>
          </cell>
          <cell r="R562">
            <v>0</v>
          </cell>
          <cell r="S562">
            <v>0</v>
          </cell>
          <cell r="T562">
            <v>0</v>
          </cell>
          <cell r="V562">
            <v>0</v>
          </cell>
          <cell r="W562">
            <v>0</v>
          </cell>
          <cell r="X562">
            <v>0</v>
          </cell>
        </row>
        <row r="563">
          <cell r="A563">
            <v>0</v>
          </cell>
          <cell r="B563">
            <v>0</v>
          </cell>
          <cell r="C563">
            <v>0</v>
          </cell>
          <cell r="D563">
            <v>0</v>
          </cell>
          <cell r="E563">
            <v>0</v>
          </cell>
          <cell r="F563">
            <v>0</v>
          </cell>
          <cell r="G563">
            <v>0</v>
          </cell>
          <cell r="H563">
            <v>0</v>
          </cell>
          <cell r="J563">
            <v>0</v>
          </cell>
          <cell r="K563">
            <v>0</v>
          </cell>
          <cell r="L563">
            <v>0</v>
          </cell>
          <cell r="N563">
            <v>0</v>
          </cell>
          <cell r="O563">
            <v>0</v>
          </cell>
          <cell r="P563">
            <v>0</v>
          </cell>
          <cell r="R563">
            <v>0</v>
          </cell>
          <cell r="S563">
            <v>0</v>
          </cell>
          <cell r="T563">
            <v>0</v>
          </cell>
          <cell r="V563">
            <v>0</v>
          </cell>
          <cell r="W563">
            <v>0</v>
          </cell>
          <cell r="X563">
            <v>0</v>
          </cell>
        </row>
        <row r="564">
          <cell r="A564">
            <v>0</v>
          </cell>
          <cell r="B564">
            <v>0</v>
          </cell>
          <cell r="C564">
            <v>0</v>
          </cell>
          <cell r="D564">
            <v>0</v>
          </cell>
          <cell r="E564">
            <v>0</v>
          </cell>
          <cell r="F564">
            <v>0</v>
          </cell>
          <cell r="G564">
            <v>0</v>
          </cell>
          <cell r="H564">
            <v>0</v>
          </cell>
          <cell r="J564">
            <v>0</v>
          </cell>
          <cell r="K564">
            <v>0</v>
          </cell>
          <cell r="L564">
            <v>0</v>
          </cell>
          <cell r="N564">
            <v>0</v>
          </cell>
          <cell r="O564">
            <v>0</v>
          </cell>
          <cell r="P564">
            <v>0</v>
          </cell>
          <cell r="R564">
            <v>0</v>
          </cell>
          <cell r="S564">
            <v>0</v>
          </cell>
          <cell r="T564">
            <v>0</v>
          </cell>
          <cell r="V564">
            <v>0</v>
          </cell>
          <cell r="W564">
            <v>0</v>
          </cell>
          <cell r="X564">
            <v>0</v>
          </cell>
        </row>
        <row r="565">
          <cell r="A565">
            <v>0</v>
          </cell>
          <cell r="B565">
            <v>0</v>
          </cell>
          <cell r="C565">
            <v>0</v>
          </cell>
          <cell r="D565">
            <v>0</v>
          </cell>
          <cell r="E565">
            <v>0</v>
          </cell>
          <cell r="F565">
            <v>0</v>
          </cell>
          <cell r="G565">
            <v>0</v>
          </cell>
          <cell r="H565">
            <v>0</v>
          </cell>
          <cell r="J565">
            <v>0</v>
          </cell>
          <cell r="K565">
            <v>0</v>
          </cell>
          <cell r="L565">
            <v>0</v>
          </cell>
          <cell r="N565">
            <v>0</v>
          </cell>
          <cell r="O565">
            <v>0</v>
          </cell>
          <cell r="P565">
            <v>0</v>
          </cell>
          <cell r="R565">
            <v>0</v>
          </cell>
          <cell r="S565">
            <v>0</v>
          </cell>
          <cell r="T565">
            <v>0</v>
          </cell>
          <cell r="V565">
            <v>0</v>
          </cell>
          <cell r="W565">
            <v>0</v>
          </cell>
          <cell r="X565">
            <v>0</v>
          </cell>
        </row>
        <row r="566">
          <cell r="A566">
            <v>0</v>
          </cell>
          <cell r="B566">
            <v>0</v>
          </cell>
          <cell r="C566">
            <v>0</v>
          </cell>
          <cell r="D566">
            <v>0</v>
          </cell>
          <cell r="E566">
            <v>0</v>
          </cell>
          <cell r="F566">
            <v>0</v>
          </cell>
          <cell r="G566">
            <v>0</v>
          </cell>
          <cell r="H566">
            <v>0</v>
          </cell>
          <cell r="J566">
            <v>0</v>
          </cell>
          <cell r="K566">
            <v>0</v>
          </cell>
          <cell r="L566">
            <v>0</v>
          </cell>
          <cell r="N566">
            <v>0</v>
          </cell>
          <cell r="O566">
            <v>0</v>
          </cell>
          <cell r="P566">
            <v>0</v>
          </cell>
          <cell r="R566">
            <v>0</v>
          </cell>
          <cell r="S566">
            <v>0</v>
          </cell>
          <cell r="T566">
            <v>0</v>
          </cell>
          <cell r="V566">
            <v>0</v>
          </cell>
          <cell r="W566">
            <v>0</v>
          </cell>
          <cell r="X566">
            <v>0</v>
          </cell>
        </row>
        <row r="567">
          <cell r="A567">
            <v>0</v>
          </cell>
          <cell r="B567">
            <v>0</v>
          </cell>
          <cell r="C567">
            <v>0</v>
          </cell>
          <cell r="D567">
            <v>0</v>
          </cell>
          <cell r="E567">
            <v>0</v>
          </cell>
          <cell r="F567">
            <v>0</v>
          </cell>
          <cell r="G567">
            <v>0</v>
          </cell>
          <cell r="H567">
            <v>0</v>
          </cell>
          <cell r="J567">
            <v>0</v>
          </cell>
          <cell r="K567">
            <v>0</v>
          </cell>
          <cell r="L567">
            <v>0</v>
          </cell>
          <cell r="N567">
            <v>0</v>
          </cell>
          <cell r="O567">
            <v>0</v>
          </cell>
          <cell r="P567">
            <v>0</v>
          </cell>
          <cell r="R567">
            <v>0</v>
          </cell>
          <cell r="S567">
            <v>0</v>
          </cell>
          <cell r="T567">
            <v>0</v>
          </cell>
          <cell r="V567">
            <v>0</v>
          </cell>
          <cell r="W567">
            <v>0</v>
          </cell>
          <cell r="X567">
            <v>0</v>
          </cell>
        </row>
        <row r="568">
          <cell r="A568">
            <v>0</v>
          </cell>
          <cell r="B568">
            <v>0</v>
          </cell>
          <cell r="C568">
            <v>0</v>
          </cell>
          <cell r="D568">
            <v>0</v>
          </cell>
          <cell r="E568">
            <v>0</v>
          </cell>
          <cell r="F568">
            <v>0</v>
          </cell>
          <cell r="G568">
            <v>0</v>
          </cell>
          <cell r="H568">
            <v>0</v>
          </cell>
          <cell r="J568">
            <v>0</v>
          </cell>
          <cell r="K568">
            <v>0</v>
          </cell>
          <cell r="L568">
            <v>0</v>
          </cell>
          <cell r="N568">
            <v>0</v>
          </cell>
          <cell r="O568">
            <v>0</v>
          </cell>
          <cell r="P568">
            <v>0</v>
          </cell>
          <cell r="R568">
            <v>0</v>
          </cell>
          <cell r="S568">
            <v>0</v>
          </cell>
          <cell r="T568">
            <v>0</v>
          </cell>
          <cell r="V568">
            <v>0</v>
          </cell>
          <cell r="W568">
            <v>0</v>
          </cell>
          <cell r="X568">
            <v>0</v>
          </cell>
        </row>
        <row r="569">
          <cell r="A569">
            <v>0</v>
          </cell>
          <cell r="B569">
            <v>0</v>
          </cell>
          <cell r="C569">
            <v>0</v>
          </cell>
          <cell r="D569">
            <v>0</v>
          </cell>
          <cell r="E569">
            <v>0</v>
          </cell>
          <cell r="F569">
            <v>0</v>
          </cell>
          <cell r="G569">
            <v>0</v>
          </cell>
          <cell r="H569">
            <v>0</v>
          </cell>
          <cell r="J569">
            <v>0</v>
          </cell>
          <cell r="K569">
            <v>0</v>
          </cell>
          <cell r="L569">
            <v>0</v>
          </cell>
          <cell r="N569">
            <v>0</v>
          </cell>
          <cell r="O569">
            <v>0</v>
          </cell>
          <cell r="P569">
            <v>0</v>
          </cell>
          <cell r="R569">
            <v>0</v>
          </cell>
          <cell r="S569">
            <v>0</v>
          </cell>
          <cell r="T569">
            <v>0</v>
          </cell>
          <cell r="V569">
            <v>0</v>
          </cell>
          <cell r="W569">
            <v>0</v>
          </cell>
          <cell r="X569">
            <v>0</v>
          </cell>
        </row>
        <row r="570">
          <cell r="A570">
            <v>0</v>
          </cell>
          <cell r="B570">
            <v>0</v>
          </cell>
          <cell r="C570">
            <v>0</v>
          </cell>
          <cell r="D570">
            <v>0</v>
          </cell>
          <cell r="E570">
            <v>0</v>
          </cell>
          <cell r="F570">
            <v>0</v>
          </cell>
          <cell r="G570">
            <v>0</v>
          </cell>
          <cell r="H570">
            <v>0</v>
          </cell>
          <cell r="J570">
            <v>0</v>
          </cell>
          <cell r="K570">
            <v>0</v>
          </cell>
          <cell r="L570">
            <v>0</v>
          </cell>
          <cell r="N570">
            <v>0</v>
          </cell>
          <cell r="O570">
            <v>0</v>
          </cell>
          <cell r="P570">
            <v>0</v>
          </cell>
          <cell r="R570">
            <v>0</v>
          </cell>
          <cell r="S570">
            <v>0</v>
          </cell>
          <cell r="T570">
            <v>0</v>
          </cell>
          <cell r="V570">
            <v>0</v>
          </cell>
          <cell r="W570">
            <v>0</v>
          </cell>
          <cell r="X570">
            <v>0</v>
          </cell>
        </row>
        <row r="571">
          <cell r="A571">
            <v>0</v>
          </cell>
          <cell r="B571">
            <v>0</v>
          </cell>
          <cell r="C571">
            <v>0</v>
          </cell>
          <cell r="D571">
            <v>0</v>
          </cell>
          <cell r="E571">
            <v>0</v>
          </cell>
          <cell r="F571">
            <v>0</v>
          </cell>
          <cell r="G571">
            <v>0</v>
          </cell>
          <cell r="H571">
            <v>0</v>
          </cell>
          <cell r="J571">
            <v>0</v>
          </cell>
          <cell r="K571">
            <v>0</v>
          </cell>
          <cell r="L571">
            <v>0</v>
          </cell>
          <cell r="N571">
            <v>0</v>
          </cell>
          <cell r="O571">
            <v>0</v>
          </cell>
          <cell r="P571">
            <v>0</v>
          </cell>
          <cell r="R571">
            <v>0</v>
          </cell>
          <cell r="S571">
            <v>0</v>
          </cell>
          <cell r="T571">
            <v>0</v>
          </cell>
          <cell r="V571">
            <v>0</v>
          </cell>
          <cell r="W571">
            <v>0</v>
          </cell>
          <cell r="X571">
            <v>0</v>
          </cell>
        </row>
        <row r="572">
          <cell r="A572">
            <v>0</v>
          </cell>
          <cell r="B572">
            <v>0</v>
          </cell>
          <cell r="C572">
            <v>0</v>
          </cell>
          <cell r="D572">
            <v>0</v>
          </cell>
          <cell r="E572">
            <v>0</v>
          </cell>
          <cell r="F572">
            <v>0</v>
          </cell>
          <cell r="G572">
            <v>0</v>
          </cell>
          <cell r="H572">
            <v>0</v>
          </cell>
          <cell r="J572">
            <v>0</v>
          </cell>
          <cell r="K572">
            <v>0</v>
          </cell>
          <cell r="L572">
            <v>0</v>
          </cell>
          <cell r="N572">
            <v>0</v>
          </cell>
          <cell r="O572">
            <v>0</v>
          </cell>
          <cell r="P572">
            <v>0</v>
          </cell>
          <cell r="R572">
            <v>0</v>
          </cell>
          <cell r="S572">
            <v>0</v>
          </cell>
          <cell r="T572">
            <v>0</v>
          </cell>
          <cell r="V572">
            <v>0</v>
          </cell>
          <cell r="W572">
            <v>0</v>
          </cell>
          <cell r="X572">
            <v>0</v>
          </cell>
        </row>
        <row r="573">
          <cell r="A573">
            <v>0</v>
          </cell>
          <cell r="B573">
            <v>0</v>
          </cell>
          <cell r="C573">
            <v>0</v>
          </cell>
          <cell r="D573">
            <v>0</v>
          </cell>
          <cell r="E573">
            <v>0</v>
          </cell>
          <cell r="F573">
            <v>0</v>
          </cell>
          <cell r="G573">
            <v>0</v>
          </cell>
          <cell r="H573">
            <v>0</v>
          </cell>
          <cell r="J573">
            <v>0</v>
          </cell>
          <cell r="K573">
            <v>0</v>
          </cell>
          <cell r="L573">
            <v>0</v>
          </cell>
          <cell r="N573">
            <v>0</v>
          </cell>
          <cell r="O573">
            <v>0</v>
          </cell>
          <cell r="P573">
            <v>0</v>
          </cell>
          <cell r="R573">
            <v>0</v>
          </cell>
          <cell r="S573">
            <v>0</v>
          </cell>
          <cell r="T573">
            <v>0</v>
          </cell>
          <cell r="V573">
            <v>0</v>
          </cell>
          <cell r="W573">
            <v>0</v>
          </cell>
          <cell r="X573">
            <v>0</v>
          </cell>
        </row>
        <row r="574">
          <cell r="A574">
            <v>0</v>
          </cell>
          <cell r="B574">
            <v>0</v>
          </cell>
          <cell r="C574">
            <v>0</v>
          </cell>
          <cell r="D574">
            <v>0</v>
          </cell>
          <cell r="E574">
            <v>0</v>
          </cell>
          <cell r="F574">
            <v>0</v>
          </cell>
          <cell r="G574">
            <v>0</v>
          </cell>
          <cell r="H574">
            <v>0</v>
          </cell>
          <cell r="J574">
            <v>0</v>
          </cell>
          <cell r="K574">
            <v>0</v>
          </cell>
          <cell r="L574">
            <v>0</v>
          </cell>
          <cell r="N574">
            <v>0</v>
          </cell>
          <cell r="O574">
            <v>0</v>
          </cell>
          <cell r="P574">
            <v>0</v>
          </cell>
          <cell r="R574">
            <v>0</v>
          </cell>
          <cell r="S574">
            <v>0</v>
          </cell>
          <cell r="T574">
            <v>0</v>
          </cell>
          <cell r="V574">
            <v>0</v>
          </cell>
          <cell r="W574">
            <v>0</v>
          </cell>
          <cell r="X574">
            <v>0</v>
          </cell>
        </row>
        <row r="575">
          <cell r="A575">
            <v>0</v>
          </cell>
          <cell r="B575">
            <v>0</v>
          </cell>
          <cell r="C575">
            <v>0</v>
          </cell>
          <cell r="D575">
            <v>0</v>
          </cell>
          <cell r="E575">
            <v>0</v>
          </cell>
          <cell r="F575">
            <v>0</v>
          </cell>
          <cell r="G575">
            <v>0</v>
          </cell>
          <cell r="H575">
            <v>0</v>
          </cell>
          <cell r="J575">
            <v>0</v>
          </cell>
          <cell r="K575">
            <v>0</v>
          </cell>
          <cell r="L575">
            <v>0</v>
          </cell>
          <cell r="N575">
            <v>0</v>
          </cell>
          <cell r="O575">
            <v>0</v>
          </cell>
          <cell r="P575">
            <v>0</v>
          </cell>
          <cell r="R575">
            <v>0</v>
          </cell>
          <cell r="S575">
            <v>0</v>
          </cell>
          <cell r="T575">
            <v>0</v>
          </cell>
          <cell r="V575">
            <v>0</v>
          </cell>
          <cell r="W575">
            <v>0</v>
          </cell>
          <cell r="X575">
            <v>0</v>
          </cell>
        </row>
        <row r="576">
          <cell r="A576">
            <v>0</v>
          </cell>
          <cell r="B576">
            <v>0</v>
          </cell>
          <cell r="C576">
            <v>0</v>
          </cell>
          <cell r="D576">
            <v>0</v>
          </cell>
          <cell r="E576">
            <v>0</v>
          </cell>
          <cell r="F576">
            <v>0</v>
          </cell>
          <cell r="G576">
            <v>0</v>
          </cell>
          <cell r="H576">
            <v>0</v>
          </cell>
          <cell r="J576">
            <v>0</v>
          </cell>
          <cell r="K576">
            <v>0</v>
          </cell>
          <cell r="L576">
            <v>0</v>
          </cell>
          <cell r="N576">
            <v>0</v>
          </cell>
          <cell r="O576">
            <v>0</v>
          </cell>
          <cell r="P576">
            <v>0</v>
          </cell>
          <cell r="R576">
            <v>0</v>
          </cell>
          <cell r="S576">
            <v>0</v>
          </cell>
          <cell r="T576">
            <v>0</v>
          </cell>
          <cell r="V576">
            <v>0</v>
          </cell>
          <cell r="W576">
            <v>0</v>
          </cell>
          <cell r="X576">
            <v>0</v>
          </cell>
        </row>
        <row r="577">
          <cell r="A577">
            <v>0</v>
          </cell>
          <cell r="B577">
            <v>0</v>
          </cell>
          <cell r="C577">
            <v>0</v>
          </cell>
          <cell r="D577">
            <v>0</v>
          </cell>
          <cell r="E577">
            <v>0</v>
          </cell>
          <cell r="F577">
            <v>0</v>
          </cell>
          <cell r="G577">
            <v>0</v>
          </cell>
          <cell r="H577">
            <v>0</v>
          </cell>
          <cell r="J577">
            <v>0</v>
          </cell>
          <cell r="K577">
            <v>0</v>
          </cell>
          <cell r="L577">
            <v>0</v>
          </cell>
          <cell r="N577">
            <v>0</v>
          </cell>
          <cell r="O577">
            <v>0</v>
          </cell>
          <cell r="P577">
            <v>0</v>
          </cell>
          <cell r="R577">
            <v>0</v>
          </cell>
          <cell r="S577">
            <v>0</v>
          </cell>
          <cell r="T577">
            <v>0</v>
          </cell>
          <cell r="V577">
            <v>0</v>
          </cell>
          <cell r="W577">
            <v>0</v>
          </cell>
          <cell r="X577">
            <v>0</v>
          </cell>
        </row>
        <row r="578">
          <cell r="A578">
            <v>0</v>
          </cell>
          <cell r="B578">
            <v>0</v>
          </cell>
          <cell r="C578">
            <v>0</v>
          </cell>
          <cell r="D578">
            <v>0</v>
          </cell>
          <cell r="E578">
            <v>0</v>
          </cell>
          <cell r="F578">
            <v>0</v>
          </cell>
          <cell r="G578">
            <v>0</v>
          </cell>
          <cell r="H578">
            <v>0</v>
          </cell>
          <cell r="J578">
            <v>0</v>
          </cell>
          <cell r="K578">
            <v>0</v>
          </cell>
          <cell r="L578">
            <v>0</v>
          </cell>
          <cell r="N578">
            <v>0</v>
          </cell>
          <cell r="O578">
            <v>0</v>
          </cell>
          <cell r="P578">
            <v>0</v>
          </cell>
          <cell r="R578">
            <v>0</v>
          </cell>
          <cell r="S578">
            <v>0</v>
          </cell>
          <cell r="T578">
            <v>0</v>
          </cell>
          <cell r="V578">
            <v>0</v>
          </cell>
          <cell r="W578">
            <v>0</v>
          </cell>
          <cell r="X578">
            <v>0</v>
          </cell>
        </row>
        <row r="579">
          <cell r="A579">
            <v>0</v>
          </cell>
          <cell r="B579">
            <v>0</v>
          </cell>
          <cell r="C579">
            <v>0</v>
          </cell>
          <cell r="D579">
            <v>0</v>
          </cell>
          <cell r="E579">
            <v>0</v>
          </cell>
          <cell r="F579">
            <v>0</v>
          </cell>
          <cell r="G579">
            <v>0</v>
          </cell>
          <cell r="H579">
            <v>0</v>
          </cell>
          <cell r="J579">
            <v>0</v>
          </cell>
          <cell r="K579">
            <v>0</v>
          </cell>
          <cell r="L579">
            <v>0</v>
          </cell>
          <cell r="N579">
            <v>0</v>
          </cell>
          <cell r="O579">
            <v>0</v>
          </cell>
          <cell r="P579">
            <v>0</v>
          </cell>
          <cell r="R579">
            <v>0</v>
          </cell>
          <cell r="S579">
            <v>0</v>
          </cell>
          <cell r="T579">
            <v>0</v>
          </cell>
          <cell r="V579">
            <v>0</v>
          </cell>
          <cell r="W579">
            <v>0</v>
          </cell>
          <cell r="X579">
            <v>0</v>
          </cell>
        </row>
        <row r="580">
          <cell r="A580">
            <v>0</v>
          </cell>
          <cell r="B580">
            <v>0</v>
          </cell>
          <cell r="C580">
            <v>0</v>
          </cell>
          <cell r="D580">
            <v>0</v>
          </cell>
          <cell r="E580">
            <v>0</v>
          </cell>
          <cell r="F580">
            <v>0</v>
          </cell>
          <cell r="G580">
            <v>0</v>
          </cell>
          <cell r="H580">
            <v>0</v>
          </cell>
          <cell r="J580">
            <v>0</v>
          </cell>
          <cell r="K580">
            <v>0</v>
          </cell>
          <cell r="L580">
            <v>0</v>
          </cell>
          <cell r="N580">
            <v>0</v>
          </cell>
          <cell r="O580">
            <v>0</v>
          </cell>
          <cell r="P580">
            <v>0</v>
          </cell>
          <cell r="R580">
            <v>0</v>
          </cell>
          <cell r="S580">
            <v>0</v>
          </cell>
          <cell r="T580">
            <v>0</v>
          </cell>
          <cell r="V580">
            <v>0</v>
          </cell>
          <cell r="W580">
            <v>0</v>
          </cell>
          <cell r="X580">
            <v>0</v>
          </cell>
        </row>
        <row r="581">
          <cell r="A581">
            <v>0</v>
          </cell>
          <cell r="B581">
            <v>0</v>
          </cell>
          <cell r="C581">
            <v>0</v>
          </cell>
          <cell r="D581">
            <v>0</v>
          </cell>
          <cell r="E581">
            <v>0</v>
          </cell>
          <cell r="F581">
            <v>0</v>
          </cell>
          <cell r="G581">
            <v>0</v>
          </cell>
          <cell r="H581">
            <v>0</v>
          </cell>
          <cell r="J581">
            <v>0</v>
          </cell>
          <cell r="K581">
            <v>0</v>
          </cell>
          <cell r="L581">
            <v>0</v>
          </cell>
          <cell r="N581">
            <v>0</v>
          </cell>
          <cell r="O581">
            <v>0</v>
          </cell>
          <cell r="P581">
            <v>0</v>
          </cell>
          <cell r="R581">
            <v>0</v>
          </cell>
          <cell r="S581">
            <v>0</v>
          </cell>
          <cell r="T581">
            <v>0</v>
          </cell>
          <cell r="V581">
            <v>0</v>
          </cell>
          <cell r="W581">
            <v>0</v>
          </cell>
          <cell r="X581">
            <v>0</v>
          </cell>
        </row>
        <row r="582">
          <cell r="A582">
            <v>0</v>
          </cell>
          <cell r="B582">
            <v>0</v>
          </cell>
          <cell r="C582">
            <v>0</v>
          </cell>
          <cell r="D582">
            <v>0</v>
          </cell>
          <cell r="E582">
            <v>0</v>
          </cell>
          <cell r="F582">
            <v>0</v>
          </cell>
          <cell r="G582">
            <v>0</v>
          </cell>
          <cell r="H582">
            <v>0</v>
          </cell>
          <cell r="J582">
            <v>0</v>
          </cell>
          <cell r="K582">
            <v>0</v>
          </cell>
          <cell r="L582">
            <v>0</v>
          </cell>
          <cell r="N582">
            <v>0</v>
          </cell>
          <cell r="O582">
            <v>0</v>
          </cell>
          <cell r="P582">
            <v>0</v>
          </cell>
          <cell r="R582">
            <v>0</v>
          </cell>
          <cell r="S582">
            <v>0</v>
          </cell>
          <cell r="T582">
            <v>0</v>
          </cell>
          <cell r="V582">
            <v>0</v>
          </cell>
          <cell r="W582">
            <v>0</v>
          </cell>
          <cell r="X582">
            <v>0</v>
          </cell>
        </row>
        <row r="583">
          <cell r="A583">
            <v>0</v>
          </cell>
          <cell r="B583">
            <v>0</v>
          </cell>
          <cell r="C583">
            <v>0</v>
          </cell>
          <cell r="D583">
            <v>0</v>
          </cell>
          <cell r="E583">
            <v>0</v>
          </cell>
          <cell r="F583">
            <v>0</v>
          </cell>
          <cell r="G583">
            <v>0</v>
          </cell>
          <cell r="H583">
            <v>0</v>
          </cell>
          <cell r="J583">
            <v>0</v>
          </cell>
          <cell r="K583">
            <v>0</v>
          </cell>
          <cell r="L583">
            <v>0</v>
          </cell>
          <cell r="N583">
            <v>0</v>
          </cell>
          <cell r="O583">
            <v>0</v>
          </cell>
          <cell r="P583">
            <v>0</v>
          </cell>
          <cell r="R583">
            <v>0</v>
          </cell>
          <cell r="S583">
            <v>0</v>
          </cell>
          <cell r="T583">
            <v>0</v>
          </cell>
          <cell r="V583">
            <v>0</v>
          </cell>
          <cell r="W583">
            <v>0</v>
          </cell>
          <cell r="X583">
            <v>0</v>
          </cell>
        </row>
        <row r="584">
          <cell r="A584">
            <v>0</v>
          </cell>
          <cell r="B584">
            <v>0</v>
          </cell>
          <cell r="C584">
            <v>0</v>
          </cell>
          <cell r="D584">
            <v>0</v>
          </cell>
          <cell r="E584">
            <v>0</v>
          </cell>
          <cell r="F584">
            <v>0</v>
          </cell>
          <cell r="G584">
            <v>0</v>
          </cell>
          <cell r="H584">
            <v>0</v>
          </cell>
          <cell r="J584">
            <v>0</v>
          </cell>
          <cell r="K584">
            <v>0</v>
          </cell>
          <cell r="L584">
            <v>0</v>
          </cell>
          <cell r="N584">
            <v>0</v>
          </cell>
          <cell r="O584">
            <v>0</v>
          </cell>
          <cell r="P584">
            <v>0</v>
          </cell>
          <cell r="R584">
            <v>0</v>
          </cell>
          <cell r="S584">
            <v>0</v>
          </cell>
          <cell r="T584">
            <v>0</v>
          </cell>
          <cell r="V584">
            <v>0</v>
          </cell>
          <cell r="W584">
            <v>0</v>
          </cell>
          <cell r="X584">
            <v>0</v>
          </cell>
        </row>
        <row r="585">
          <cell r="A585">
            <v>0</v>
          </cell>
          <cell r="B585">
            <v>0</v>
          </cell>
          <cell r="C585">
            <v>0</v>
          </cell>
          <cell r="D585">
            <v>0</v>
          </cell>
          <cell r="E585">
            <v>0</v>
          </cell>
          <cell r="F585">
            <v>0</v>
          </cell>
          <cell r="G585">
            <v>0</v>
          </cell>
          <cell r="H585">
            <v>0</v>
          </cell>
          <cell r="J585">
            <v>0</v>
          </cell>
          <cell r="K585">
            <v>0</v>
          </cell>
          <cell r="L585">
            <v>0</v>
          </cell>
          <cell r="N585">
            <v>0</v>
          </cell>
          <cell r="O585">
            <v>0</v>
          </cell>
          <cell r="P585">
            <v>0</v>
          </cell>
          <cell r="R585">
            <v>0</v>
          </cell>
          <cell r="S585">
            <v>0</v>
          </cell>
          <cell r="T585">
            <v>0</v>
          </cell>
          <cell r="V585">
            <v>0</v>
          </cell>
          <cell r="W585">
            <v>0</v>
          </cell>
          <cell r="X585">
            <v>0</v>
          </cell>
        </row>
        <row r="586">
          <cell r="A586">
            <v>0</v>
          </cell>
          <cell r="B586">
            <v>0</v>
          </cell>
          <cell r="C586">
            <v>0</v>
          </cell>
          <cell r="D586">
            <v>0</v>
          </cell>
          <cell r="E586">
            <v>0</v>
          </cell>
          <cell r="F586">
            <v>0</v>
          </cell>
          <cell r="G586">
            <v>0</v>
          </cell>
          <cell r="H586">
            <v>0</v>
          </cell>
          <cell r="J586">
            <v>0</v>
          </cell>
          <cell r="K586">
            <v>0</v>
          </cell>
          <cell r="L586">
            <v>0</v>
          </cell>
          <cell r="N586">
            <v>0</v>
          </cell>
          <cell r="O586">
            <v>0</v>
          </cell>
          <cell r="P586">
            <v>0</v>
          </cell>
          <cell r="R586">
            <v>0</v>
          </cell>
          <cell r="S586">
            <v>0</v>
          </cell>
          <cell r="T586">
            <v>0</v>
          </cell>
          <cell r="V586">
            <v>0</v>
          </cell>
          <cell r="W586">
            <v>0</v>
          </cell>
          <cell r="X586">
            <v>0</v>
          </cell>
        </row>
        <row r="587">
          <cell r="A587">
            <v>0</v>
          </cell>
          <cell r="B587">
            <v>0</v>
          </cell>
          <cell r="C587">
            <v>0</v>
          </cell>
          <cell r="D587">
            <v>0</v>
          </cell>
          <cell r="E587">
            <v>0</v>
          </cell>
          <cell r="F587">
            <v>0</v>
          </cell>
          <cell r="G587">
            <v>0</v>
          </cell>
          <cell r="H587">
            <v>0</v>
          </cell>
          <cell r="J587">
            <v>0</v>
          </cell>
          <cell r="K587">
            <v>0</v>
          </cell>
          <cell r="L587">
            <v>0</v>
          </cell>
          <cell r="N587">
            <v>0</v>
          </cell>
          <cell r="O587">
            <v>0</v>
          </cell>
          <cell r="P587">
            <v>0</v>
          </cell>
          <cell r="R587">
            <v>0</v>
          </cell>
          <cell r="S587">
            <v>0</v>
          </cell>
          <cell r="T587">
            <v>0</v>
          </cell>
          <cell r="V587">
            <v>0</v>
          </cell>
          <cell r="W587">
            <v>0</v>
          </cell>
          <cell r="X587">
            <v>0</v>
          </cell>
        </row>
        <row r="588">
          <cell r="A588">
            <v>0</v>
          </cell>
          <cell r="B588">
            <v>0</v>
          </cell>
          <cell r="C588">
            <v>0</v>
          </cell>
          <cell r="D588">
            <v>0</v>
          </cell>
          <cell r="E588">
            <v>0</v>
          </cell>
          <cell r="F588">
            <v>0</v>
          </cell>
          <cell r="G588">
            <v>0</v>
          </cell>
          <cell r="H588">
            <v>0</v>
          </cell>
          <cell r="J588">
            <v>0</v>
          </cell>
          <cell r="K588">
            <v>0</v>
          </cell>
          <cell r="L588">
            <v>0</v>
          </cell>
          <cell r="N588">
            <v>0</v>
          </cell>
          <cell r="O588">
            <v>0</v>
          </cell>
          <cell r="P588">
            <v>0</v>
          </cell>
          <cell r="R588">
            <v>0</v>
          </cell>
          <cell r="S588">
            <v>0</v>
          </cell>
          <cell r="T588">
            <v>0</v>
          </cell>
          <cell r="V588">
            <v>0</v>
          </cell>
          <cell r="W588">
            <v>0</v>
          </cell>
          <cell r="X588">
            <v>0</v>
          </cell>
        </row>
        <row r="589">
          <cell r="A589">
            <v>0</v>
          </cell>
          <cell r="B589">
            <v>0</v>
          </cell>
          <cell r="C589">
            <v>0</v>
          </cell>
          <cell r="D589">
            <v>0</v>
          </cell>
          <cell r="E589">
            <v>0</v>
          </cell>
          <cell r="F589">
            <v>0</v>
          </cell>
          <cell r="G589">
            <v>0</v>
          </cell>
          <cell r="H589">
            <v>0</v>
          </cell>
          <cell r="J589">
            <v>0</v>
          </cell>
          <cell r="K589">
            <v>0</v>
          </cell>
          <cell r="L589">
            <v>0</v>
          </cell>
          <cell r="N589">
            <v>0</v>
          </cell>
          <cell r="O589">
            <v>0</v>
          </cell>
          <cell r="P589">
            <v>0</v>
          </cell>
          <cell r="R589">
            <v>0</v>
          </cell>
          <cell r="S589">
            <v>0</v>
          </cell>
          <cell r="T589">
            <v>0</v>
          </cell>
          <cell r="V589">
            <v>0</v>
          </cell>
          <cell r="W589">
            <v>0</v>
          </cell>
          <cell r="X589">
            <v>0</v>
          </cell>
        </row>
        <row r="590">
          <cell r="A590">
            <v>0</v>
          </cell>
          <cell r="B590">
            <v>0</v>
          </cell>
          <cell r="C590">
            <v>0</v>
          </cell>
          <cell r="D590">
            <v>0</v>
          </cell>
          <cell r="E590">
            <v>0</v>
          </cell>
          <cell r="F590">
            <v>0</v>
          </cell>
          <cell r="G590">
            <v>0</v>
          </cell>
          <cell r="H590">
            <v>0</v>
          </cell>
          <cell r="J590">
            <v>0</v>
          </cell>
          <cell r="K590">
            <v>0</v>
          </cell>
          <cell r="L590">
            <v>0</v>
          </cell>
          <cell r="N590">
            <v>0</v>
          </cell>
          <cell r="O590">
            <v>0</v>
          </cell>
          <cell r="P590">
            <v>0</v>
          </cell>
          <cell r="R590">
            <v>0</v>
          </cell>
          <cell r="S590">
            <v>0</v>
          </cell>
          <cell r="T590">
            <v>0</v>
          </cell>
          <cell r="V590">
            <v>0</v>
          </cell>
          <cell r="W590">
            <v>0</v>
          </cell>
          <cell r="X590">
            <v>0</v>
          </cell>
        </row>
        <row r="591">
          <cell r="A591">
            <v>0</v>
          </cell>
          <cell r="B591">
            <v>0</v>
          </cell>
          <cell r="C591">
            <v>0</v>
          </cell>
          <cell r="D591">
            <v>0</v>
          </cell>
          <cell r="E591">
            <v>0</v>
          </cell>
          <cell r="F591">
            <v>0</v>
          </cell>
          <cell r="G591">
            <v>0</v>
          </cell>
          <cell r="H591">
            <v>0</v>
          </cell>
          <cell r="J591">
            <v>0</v>
          </cell>
          <cell r="K591">
            <v>0</v>
          </cell>
          <cell r="L591">
            <v>0</v>
          </cell>
          <cell r="N591">
            <v>0</v>
          </cell>
          <cell r="O591">
            <v>0</v>
          </cell>
          <cell r="P591">
            <v>0</v>
          </cell>
          <cell r="R591">
            <v>0</v>
          </cell>
          <cell r="S591">
            <v>0</v>
          </cell>
          <cell r="T591">
            <v>0</v>
          </cell>
          <cell r="V591">
            <v>0</v>
          </cell>
          <cell r="W591">
            <v>0</v>
          </cell>
          <cell r="X591">
            <v>0</v>
          </cell>
        </row>
        <row r="592">
          <cell r="A592">
            <v>0</v>
          </cell>
          <cell r="B592">
            <v>0</v>
          </cell>
          <cell r="C592">
            <v>0</v>
          </cell>
          <cell r="D592">
            <v>0</v>
          </cell>
          <cell r="E592">
            <v>0</v>
          </cell>
          <cell r="F592">
            <v>0</v>
          </cell>
          <cell r="G592">
            <v>0</v>
          </cell>
          <cell r="H592">
            <v>0</v>
          </cell>
          <cell r="J592">
            <v>0</v>
          </cell>
          <cell r="K592">
            <v>0</v>
          </cell>
          <cell r="L592">
            <v>0</v>
          </cell>
          <cell r="N592">
            <v>0</v>
          </cell>
          <cell r="O592">
            <v>0</v>
          </cell>
          <cell r="P592">
            <v>0</v>
          </cell>
          <cell r="R592">
            <v>0</v>
          </cell>
          <cell r="S592">
            <v>0</v>
          </cell>
          <cell r="T592">
            <v>0</v>
          </cell>
          <cell r="V592">
            <v>0</v>
          </cell>
          <cell r="W592">
            <v>0</v>
          </cell>
          <cell r="X592">
            <v>0</v>
          </cell>
        </row>
        <row r="593">
          <cell r="A593">
            <v>0</v>
          </cell>
          <cell r="B593">
            <v>0</v>
          </cell>
          <cell r="C593">
            <v>0</v>
          </cell>
          <cell r="D593">
            <v>0</v>
          </cell>
          <cell r="E593">
            <v>0</v>
          </cell>
          <cell r="F593">
            <v>0</v>
          </cell>
          <cell r="G593">
            <v>0</v>
          </cell>
          <cell r="H593">
            <v>0</v>
          </cell>
          <cell r="J593">
            <v>0</v>
          </cell>
          <cell r="K593">
            <v>0</v>
          </cell>
          <cell r="L593">
            <v>0</v>
          </cell>
          <cell r="N593">
            <v>0</v>
          </cell>
          <cell r="O593">
            <v>0</v>
          </cell>
          <cell r="P593">
            <v>0</v>
          </cell>
          <cell r="R593">
            <v>0</v>
          </cell>
          <cell r="S593">
            <v>0</v>
          </cell>
          <cell r="T593">
            <v>0</v>
          </cell>
          <cell r="V593">
            <v>0</v>
          </cell>
          <cell r="W593">
            <v>0</v>
          </cell>
          <cell r="X593">
            <v>0</v>
          </cell>
        </row>
        <row r="594">
          <cell r="A594">
            <v>0</v>
          </cell>
          <cell r="B594">
            <v>0</v>
          </cell>
          <cell r="C594">
            <v>0</v>
          </cell>
          <cell r="D594">
            <v>0</v>
          </cell>
          <cell r="E594">
            <v>0</v>
          </cell>
          <cell r="F594">
            <v>0</v>
          </cell>
          <cell r="G594">
            <v>0</v>
          </cell>
          <cell r="H594">
            <v>0</v>
          </cell>
          <cell r="J594">
            <v>0</v>
          </cell>
          <cell r="K594">
            <v>0</v>
          </cell>
          <cell r="L594">
            <v>0</v>
          </cell>
          <cell r="N594">
            <v>0</v>
          </cell>
          <cell r="O594">
            <v>0</v>
          </cell>
          <cell r="P594">
            <v>0</v>
          </cell>
          <cell r="R594">
            <v>0</v>
          </cell>
          <cell r="S594">
            <v>0</v>
          </cell>
          <cell r="T594">
            <v>0</v>
          </cell>
          <cell r="V594">
            <v>0</v>
          </cell>
          <cell r="W594">
            <v>0</v>
          </cell>
          <cell r="X594">
            <v>0</v>
          </cell>
        </row>
        <row r="595">
          <cell r="A595">
            <v>0</v>
          </cell>
          <cell r="B595">
            <v>0</v>
          </cell>
          <cell r="C595">
            <v>0</v>
          </cell>
          <cell r="D595">
            <v>0</v>
          </cell>
          <cell r="E595">
            <v>0</v>
          </cell>
          <cell r="F595">
            <v>0</v>
          </cell>
          <cell r="G595">
            <v>0</v>
          </cell>
          <cell r="H595">
            <v>0</v>
          </cell>
          <cell r="J595">
            <v>0</v>
          </cell>
          <cell r="K595">
            <v>0</v>
          </cell>
          <cell r="L595">
            <v>0</v>
          </cell>
          <cell r="N595">
            <v>0</v>
          </cell>
          <cell r="O595">
            <v>0</v>
          </cell>
          <cell r="P595">
            <v>0</v>
          </cell>
          <cell r="R595">
            <v>0</v>
          </cell>
          <cell r="S595">
            <v>0</v>
          </cell>
          <cell r="T595">
            <v>0</v>
          </cell>
          <cell r="V595">
            <v>0</v>
          </cell>
          <cell r="W595">
            <v>0</v>
          </cell>
          <cell r="X595">
            <v>0</v>
          </cell>
        </row>
        <row r="596">
          <cell r="A596">
            <v>0</v>
          </cell>
          <cell r="B596">
            <v>0</v>
          </cell>
          <cell r="C596">
            <v>0</v>
          </cell>
          <cell r="D596">
            <v>0</v>
          </cell>
          <cell r="E596">
            <v>0</v>
          </cell>
          <cell r="F596">
            <v>0</v>
          </cell>
          <cell r="G596">
            <v>0</v>
          </cell>
          <cell r="H596">
            <v>0</v>
          </cell>
          <cell r="J596">
            <v>0</v>
          </cell>
          <cell r="K596">
            <v>0</v>
          </cell>
          <cell r="L596">
            <v>0</v>
          </cell>
          <cell r="N596">
            <v>0</v>
          </cell>
          <cell r="O596">
            <v>0</v>
          </cell>
          <cell r="P596">
            <v>0</v>
          </cell>
          <cell r="R596">
            <v>0</v>
          </cell>
          <cell r="S596">
            <v>0</v>
          </cell>
          <cell r="T596">
            <v>0</v>
          </cell>
          <cell r="V596">
            <v>0</v>
          </cell>
          <cell r="W596">
            <v>0</v>
          </cell>
          <cell r="X596">
            <v>0</v>
          </cell>
        </row>
        <row r="597">
          <cell r="A597">
            <v>0</v>
          </cell>
          <cell r="B597">
            <v>0</v>
          </cell>
          <cell r="C597">
            <v>0</v>
          </cell>
          <cell r="D597">
            <v>0</v>
          </cell>
          <cell r="E597">
            <v>0</v>
          </cell>
          <cell r="F597">
            <v>0</v>
          </cell>
          <cell r="G597">
            <v>0</v>
          </cell>
          <cell r="H597">
            <v>0</v>
          </cell>
          <cell r="J597">
            <v>0</v>
          </cell>
          <cell r="K597">
            <v>0</v>
          </cell>
          <cell r="L597">
            <v>0</v>
          </cell>
          <cell r="N597">
            <v>0</v>
          </cell>
          <cell r="O597">
            <v>0</v>
          </cell>
          <cell r="P597">
            <v>0</v>
          </cell>
          <cell r="R597">
            <v>0</v>
          </cell>
          <cell r="S597">
            <v>0</v>
          </cell>
          <cell r="T597">
            <v>0</v>
          </cell>
          <cell r="V597">
            <v>0</v>
          </cell>
          <cell r="W597">
            <v>0</v>
          </cell>
          <cell r="X597">
            <v>0</v>
          </cell>
        </row>
        <row r="598">
          <cell r="A598">
            <v>0</v>
          </cell>
          <cell r="B598">
            <v>0</v>
          </cell>
          <cell r="C598">
            <v>0</v>
          </cell>
          <cell r="D598">
            <v>0</v>
          </cell>
          <cell r="E598">
            <v>0</v>
          </cell>
          <cell r="F598">
            <v>0</v>
          </cell>
          <cell r="G598">
            <v>0</v>
          </cell>
          <cell r="H598">
            <v>0</v>
          </cell>
          <cell r="J598">
            <v>0</v>
          </cell>
          <cell r="K598">
            <v>0</v>
          </cell>
          <cell r="L598">
            <v>0</v>
          </cell>
          <cell r="N598">
            <v>0</v>
          </cell>
          <cell r="O598">
            <v>0</v>
          </cell>
          <cell r="P598">
            <v>0</v>
          </cell>
          <cell r="R598">
            <v>0</v>
          </cell>
          <cell r="S598">
            <v>0</v>
          </cell>
          <cell r="T598">
            <v>0</v>
          </cell>
          <cell r="V598">
            <v>0</v>
          </cell>
          <cell r="W598">
            <v>0</v>
          </cell>
          <cell r="X598">
            <v>0</v>
          </cell>
        </row>
        <row r="599">
          <cell r="B599" t="str">
            <v>TOTAL</v>
          </cell>
          <cell r="E599">
            <v>1</v>
          </cell>
          <cell r="F599">
            <v>4073237</v>
          </cell>
          <cell r="H599">
            <v>530311</v>
          </cell>
          <cell r="J599">
            <v>383275</v>
          </cell>
          <cell r="L599">
            <v>855591.5</v>
          </cell>
          <cell r="N599">
            <v>449727</v>
          </cell>
          <cell r="P599">
            <v>1692555</v>
          </cell>
          <cell r="R599">
            <v>1313057</v>
          </cell>
          <cell r="T599">
            <v>994779.5</v>
          </cell>
          <cell r="V599">
            <v>445166.5</v>
          </cell>
          <cell r="X599">
            <v>2591225.5</v>
          </cell>
        </row>
        <row r="601">
          <cell r="B601" t="str">
            <v>PREPARED</v>
          </cell>
          <cell r="X601" t="str">
            <v>SITE INCHARGE</v>
          </cell>
        </row>
      </sheetData>
      <sheetData sheetId="10" refreshError="1">
        <row r="1">
          <cell r="A1" t="str">
            <v>MONTHLY PLANNING</v>
          </cell>
        </row>
        <row r="2">
          <cell r="A2" t="str">
            <v>Doc. No. 402-D-29a(R2)</v>
          </cell>
          <cell r="X2" t="str">
            <v>Department: Construction</v>
          </cell>
        </row>
        <row r="3">
          <cell r="A3" t="str">
            <v>Reference ISO 9002:1994 Section. 4.02</v>
          </cell>
        </row>
        <row r="4">
          <cell r="A4" t="str">
            <v>Approved by Mr.</v>
          </cell>
          <cell r="F4" t="str">
            <v xml:space="preserve">         Date 22-09-96</v>
          </cell>
          <cell r="J4" t="str">
            <v xml:space="preserve">Rev. N0.    </v>
          </cell>
          <cell r="X4" t="str">
            <v xml:space="preserve">                     Page 01 of 01</v>
          </cell>
        </row>
        <row r="5">
          <cell r="A5" t="str">
            <v xml:space="preserve">          JMC Projects (India) Ltd.</v>
          </cell>
        </row>
        <row r="6">
          <cell r="B6" t="str">
            <v>Name of site: Infosys</v>
          </cell>
        </row>
        <row r="7">
          <cell r="B7" t="str">
            <v>Building :   Block - 03</v>
          </cell>
        </row>
        <row r="8">
          <cell r="B8" t="str">
            <v>Planning for the month:         OCT'99</v>
          </cell>
        </row>
        <row r="9">
          <cell r="A9" t="str">
            <v>Sr.</v>
          </cell>
          <cell r="B9" t="str">
            <v>Activity</v>
          </cell>
          <cell r="C9" t="str">
            <v>Unit</v>
          </cell>
          <cell r="D9" t="str">
            <v>Rate</v>
          </cell>
          <cell r="E9" t="str">
            <v>Month's  target</v>
          </cell>
          <cell r="G9" t="str">
            <v>1 st Week</v>
          </cell>
          <cell r="K9" t="str">
            <v>2 st Week</v>
          </cell>
          <cell r="O9" t="str">
            <v>3 st Week</v>
          </cell>
          <cell r="S9" t="str">
            <v>4 st Week</v>
          </cell>
          <cell r="W9" t="str">
            <v>Total Achieved</v>
          </cell>
          <cell r="Y9" t="str">
            <v>Remark</v>
          </cell>
        </row>
        <row r="10">
          <cell r="A10" t="str">
            <v>No.</v>
          </cell>
          <cell r="G10" t="str">
            <v>Target</v>
          </cell>
          <cell r="I10" t="str">
            <v>Achieved</v>
          </cell>
          <cell r="K10" t="str">
            <v>Target</v>
          </cell>
          <cell r="M10" t="str">
            <v>Achieved</v>
          </cell>
          <cell r="O10" t="str">
            <v>Target</v>
          </cell>
          <cell r="Q10" t="str">
            <v>Achieved</v>
          </cell>
          <cell r="S10" t="str">
            <v>Target</v>
          </cell>
          <cell r="U10" t="str">
            <v xml:space="preserve">       Achieved</v>
          </cell>
        </row>
        <row r="11">
          <cell r="E11" t="str">
            <v>Qnt.</v>
          </cell>
          <cell r="F11" t="str">
            <v>Amt.</v>
          </cell>
          <cell r="G11" t="str">
            <v>Qnt.</v>
          </cell>
          <cell r="H11" t="str">
            <v>Amt.</v>
          </cell>
          <cell r="I11" t="str">
            <v>Qnt.</v>
          </cell>
          <cell r="J11" t="str">
            <v>Amt.</v>
          </cell>
          <cell r="K11" t="str">
            <v>Qnt.</v>
          </cell>
          <cell r="L11" t="str">
            <v>Amt.</v>
          </cell>
          <cell r="M11" t="str">
            <v>Qnt.</v>
          </cell>
          <cell r="N11" t="str">
            <v>Amt.</v>
          </cell>
          <cell r="O11" t="str">
            <v>Qnt.</v>
          </cell>
          <cell r="P11" t="str">
            <v>Amt.</v>
          </cell>
          <cell r="Q11" t="str">
            <v>Qnt.</v>
          </cell>
          <cell r="R11" t="str">
            <v>Amt.</v>
          </cell>
          <cell r="S11" t="str">
            <v>Qnt.</v>
          </cell>
          <cell r="T11" t="str">
            <v>Amt.</v>
          </cell>
          <cell r="U11" t="str">
            <v>Qnt.</v>
          </cell>
          <cell r="V11" t="str">
            <v>Amt.</v>
          </cell>
          <cell r="W11" t="str">
            <v>Qnt.</v>
          </cell>
          <cell r="X11" t="str">
            <v>Amt.</v>
          </cell>
        </row>
        <row r="12">
          <cell r="A12" t="str">
            <v>EW1.1</v>
          </cell>
          <cell r="B12" t="str">
            <v xml:space="preserve">Earth work excavation for levelling and lowering the ground upto 1.5m </v>
          </cell>
          <cell r="C12" t="str">
            <v>Cum</v>
          </cell>
          <cell r="D12">
            <v>68</v>
          </cell>
          <cell r="E12">
            <v>0</v>
          </cell>
          <cell r="F12">
            <v>0</v>
          </cell>
          <cell r="G12">
            <v>0</v>
          </cell>
          <cell r="H12">
            <v>0</v>
          </cell>
          <cell r="J12">
            <v>0</v>
          </cell>
          <cell r="K12">
            <v>0</v>
          </cell>
          <cell r="L12">
            <v>0</v>
          </cell>
          <cell r="N12">
            <v>0</v>
          </cell>
          <cell r="O12">
            <v>0</v>
          </cell>
          <cell r="P12">
            <v>0</v>
          </cell>
          <cell r="R12">
            <v>0</v>
          </cell>
          <cell r="S12">
            <v>0</v>
          </cell>
          <cell r="T12">
            <v>0</v>
          </cell>
          <cell r="V12">
            <v>0</v>
          </cell>
          <cell r="W12">
            <v>0</v>
          </cell>
          <cell r="X12">
            <v>0</v>
          </cell>
        </row>
        <row r="13">
          <cell r="A13" t="str">
            <v>EW1.1a</v>
          </cell>
          <cell r="B13" t="str">
            <v>Earth work excavation for levelling and lowering the ground upto 1.5m to 3.0m for Area grading</v>
          </cell>
          <cell r="C13" t="str">
            <v>Cum</v>
          </cell>
          <cell r="D13">
            <v>75</v>
          </cell>
          <cell r="E13">
            <v>0</v>
          </cell>
          <cell r="F13">
            <v>0</v>
          </cell>
          <cell r="G13">
            <v>0</v>
          </cell>
          <cell r="H13">
            <v>0</v>
          </cell>
          <cell r="J13">
            <v>0</v>
          </cell>
          <cell r="K13">
            <v>0</v>
          </cell>
          <cell r="L13">
            <v>0</v>
          </cell>
          <cell r="N13">
            <v>0</v>
          </cell>
          <cell r="O13">
            <v>0</v>
          </cell>
          <cell r="P13">
            <v>0</v>
          </cell>
          <cell r="R13">
            <v>0</v>
          </cell>
          <cell r="S13">
            <v>0</v>
          </cell>
          <cell r="T13">
            <v>0</v>
          </cell>
          <cell r="V13">
            <v>0</v>
          </cell>
          <cell r="W13">
            <v>0</v>
          </cell>
          <cell r="X13">
            <v>0</v>
          </cell>
        </row>
        <row r="14">
          <cell r="A14" t="str">
            <v>EW1.2a</v>
          </cell>
          <cell r="B14" t="str">
            <v>Excavation 0-1.5 M</v>
          </cell>
          <cell r="C14" t="str">
            <v>Cum</v>
          </cell>
          <cell r="D14">
            <v>85</v>
          </cell>
          <cell r="E14">
            <v>0</v>
          </cell>
          <cell r="F14">
            <v>0</v>
          </cell>
          <cell r="G14">
            <v>0</v>
          </cell>
          <cell r="H14">
            <v>0</v>
          </cell>
          <cell r="J14">
            <v>0</v>
          </cell>
          <cell r="K14">
            <v>0</v>
          </cell>
          <cell r="L14">
            <v>0</v>
          </cell>
          <cell r="N14">
            <v>0</v>
          </cell>
          <cell r="O14">
            <v>0</v>
          </cell>
          <cell r="P14">
            <v>0</v>
          </cell>
          <cell r="R14">
            <v>0</v>
          </cell>
          <cell r="S14">
            <v>0</v>
          </cell>
          <cell r="T14">
            <v>0</v>
          </cell>
          <cell r="V14">
            <v>0</v>
          </cell>
          <cell r="W14">
            <v>0</v>
          </cell>
          <cell r="X14">
            <v>0</v>
          </cell>
        </row>
        <row r="15">
          <cell r="A15" t="str">
            <v>EW1.2b</v>
          </cell>
          <cell r="B15" t="str">
            <v>Excavation 1.5 M to 3.0 M</v>
          </cell>
          <cell r="C15" t="str">
            <v>Cum</v>
          </cell>
          <cell r="D15">
            <v>98</v>
          </cell>
          <cell r="E15">
            <v>0</v>
          </cell>
          <cell r="F15">
            <v>0</v>
          </cell>
          <cell r="G15">
            <v>0</v>
          </cell>
          <cell r="H15">
            <v>0</v>
          </cell>
          <cell r="J15">
            <v>0</v>
          </cell>
          <cell r="K15">
            <v>0</v>
          </cell>
          <cell r="L15">
            <v>0</v>
          </cell>
          <cell r="N15">
            <v>0</v>
          </cell>
          <cell r="O15">
            <v>0</v>
          </cell>
          <cell r="P15">
            <v>0</v>
          </cell>
          <cell r="R15">
            <v>0</v>
          </cell>
          <cell r="S15">
            <v>0</v>
          </cell>
          <cell r="T15">
            <v>0</v>
          </cell>
          <cell r="V15">
            <v>0</v>
          </cell>
          <cell r="W15">
            <v>0</v>
          </cell>
          <cell r="X15">
            <v>0</v>
          </cell>
        </row>
        <row r="16">
          <cell r="A16" t="str">
            <v>EW1.2c</v>
          </cell>
          <cell r="B16" t="str">
            <v>Excavation 3.0 M to 4.5 M</v>
          </cell>
          <cell r="C16" t="str">
            <v>Cum</v>
          </cell>
          <cell r="D16">
            <v>113</v>
          </cell>
          <cell r="E16">
            <v>0</v>
          </cell>
          <cell r="F16">
            <v>0</v>
          </cell>
          <cell r="G16">
            <v>0</v>
          </cell>
          <cell r="H16">
            <v>0</v>
          </cell>
          <cell r="J16">
            <v>0</v>
          </cell>
          <cell r="K16">
            <v>0</v>
          </cell>
          <cell r="L16">
            <v>0</v>
          </cell>
          <cell r="N16">
            <v>0</v>
          </cell>
          <cell r="O16">
            <v>0</v>
          </cell>
          <cell r="P16">
            <v>0</v>
          </cell>
          <cell r="R16">
            <v>0</v>
          </cell>
          <cell r="S16">
            <v>0</v>
          </cell>
          <cell r="T16">
            <v>0</v>
          </cell>
          <cell r="V16">
            <v>0</v>
          </cell>
          <cell r="W16">
            <v>0</v>
          </cell>
          <cell r="X16">
            <v>0</v>
          </cell>
        </row>
        <row r="17">
          <cell r="A17" t="str">
            <v>EW1.3</v>
          </cell>
          <cell r="B17" t="str">
            <v>Excavation in Hard rock</v>
          </cell>
          <cell r="C17" t="str">
            <v>Cum</v>
          </cell>
          <cell r="D17">
            <v>334</v>
          </cell>
          <cell r="E17">
            <v>0</v>
          </cell>
          <cell r="F17">
            <v>0</v>
          </cell>
          <cell r="G17">
            <v>0</v>
          </cell>
          <cell r="H17">
            <v>0</v>
          </cell>
          <cell r="J17">
            <v>0</v>
          </cell>
          <cell r="K17">
            <v>0</v>
          </cell>
          <cell r="L17">
            <v>0</v>
          </cell>
          <cell r="N17">
            <v>0</v>
          </cell>
          <cell r="O17">
            <v>0</v>
          </cell>
          <cell r="P17">
            <v>0</v>
          </cell>
          <cell r="R17">
            <v>0</v>
          </cell>
          <cell r="S17">
            <v>0</v>
          </cell>
          <cell r="T17">
            <v>0</v>
          </cell>
          <cell r="V17">
            <v>0</v>
          </cell>
          <cell r="W17">
            <v>0</v>
          </cell>
          <cell r="X17">
            <v>0</v>
          </cell>
        </row>
        <row r="18">
          <cell r="A18" t="str">
            <v>EW1.4</v>
          </cell>
          <cell r="B18" t="str">
            <v>Excavation in Soft rock</v>
          </cell>
          <cell r="C18" t="str">
            <v>Cum</v>
          </cell>
          <cell r="D18">
            <v>227</v>
          </cell>
          <cell r="E18">
            <v>0</v>
          </cell>
          <cell r="F18">
            <v>0</v>
          </cell>
          <cell r="G18">
            <v>0</v>
          </cell>
          <cell r="H18">
            <v>0</v>
          </cell>
          <cell r="J18">
            <v>0</v>
          </cell>
          <cell r="K18">
            <v>0</v>
          </cell>
          <cell r="L18">
            <v>0</v>
          </cell>
          <cell r="N18">
            <v>0</v>
          </cell>
          <cell r="O18">
            <v>0</v>
          </cell>
          <cell r="P18">
            <v>0</v>
          </cell>
          <cell r="R18">
            <v>0</v>
          </cell>
          <cell r="S18">
            <v>0</v>
          </cell>
          <cell r="T18">
            <v>0</v>
          </cell>
          <cell r="V18">
            <v>0</v>
          </cell>
          <cell r="W18">
            <v>0</v>
          </cell>
          <cell r="X18">
            <v>0</v>
          </cell>
        </row>
        <row r="19">
          <cell r="A19" t="str">
            <v>EW1.5a</v>
          </cell>
          <cell r="B19" t="str">
            <v xml:space="preserve">Earth filling </v>
          </cell>
          <cell r="C19" t="str">
            <v>Cum</v>
          </cell>
          <cell r="D19">
            <v>50</v>
          </cell>
          <cell r="E19">
            <v>0</v>
          </cell>
          <cell r="F19">
            <v>0</v>
          </cell>
          <cell r="G19">
            <v>0</v>
          </cell>
          <cell r="H19">
            <v>0</v>
          </cell>
          <cell r="J19">
            <v>0</v>
          </cell>
          <cell r="K19">
            <v>0</v>
          </cell>
          <cell r="L19">
            <v>0</v>
          </cell>
          <cell r="N19">
            <v>0</v>
          </cell>
          <cell r="O19">
            <v>0</v>
          </cell>
          <cell r="P19">
            <v>0</v>
          </cell>
          <cell r="R19">
            <v>0</v>
          </cell>
          <cell r="S19">
            <v>0</v>
          </cell>
          <cell r="T19">
            <v>0</v>
          </cell>
          <cell r="V19">
            <v>0</v>
          </cell>
          <cell r="W19">
            <v>0</v>
          </cell>
          <cell r="X19">
            <v>0</v>
          </cell>
        </row>
        <row r="20">
          <cell r="A20" t="str">
            <v>EW1.6</v>
          </cell>
          <cell r="B20" t="str">
            <v xml:space="preserve">Earth filling  with  earth brought from outside </v>
          </cell>
          <cell r="C20" t="str">
            <v>Cum</v>
          </cell>
          <cell r="D20">
            <v>300</v>
          </cell>
          <cell r="E20">
            <v>0</v>
          </cell>
          <cell r="F20">
            <v>0</v>
          </cell>
          <cell r="G20">
            <v>0</v>
          </cell>
          <cell r="H20">
            <v>0</v>
          </cell>
          <cell r="J20">
            <v>0</v>
          </cell>
          <cell r="K20">
            <v>0</v>
          </cell>
          <cell r="L20">
            <v>0</v>
          </cell>
          <cell r="N20">
            <v>0</v>
          </cell>
          <cell r="O20">
            <v>0</v>
          </cell>
          <cell r="P20">
            <v>0</v>
          </cell>
          <cell r="R20">
            <v>0</v>
          </cell>
          <cell r="S20">
            <v>0</v>
          </cell>
          <cell r="T20">
            <v>0</v>
          </cell>
          <cell r="V20">
            <v>0</v>
          </cell>
          <cell r="W20">
            <v>0</v>
          </cell>
          <cell r="X20">
            <v>0</v>
          </cell>
        </row>
        <row r="21">
          <cell r="A21" t="str">
            <v>EW1.7</v>
          </cell>
          <cell r="B21" t="str">
            <v>Carting away debris &amp; excavated earth outside Infosys premises upto 1 Km.</v>
          </cell>
          <cell r="C21" t="str">
            <v>Cum</v>
          </cell>
          <cell r="D21">
            <v>55</v>
          </cell>
          <cell r="E21">
            <v>0</v>
          </cell>
          <cell r="F21">
            <v>0</v>
          </cell>
          <cell r="G21">
            <v>0</v>
          </cell>
          <cell r="H21">
            <v>0</v>
          </cell>
          <cell r="J21">
            <v>0</v>
          </cell>
          <cell r="K21">
            <v>0</v>
          </cell>
          <cell r="L21">
            <v>0</v>
          </cell>
          <cell r="N21">
            <v>0</v>
          </cell>
          <cell r="O21">
            <v>0</v>
          </cell>
          <cell r="P21">
            <v>0</v>
          </cell>
          <cell r="R21">
            <v>0</v>
          </cell>
          <cell r="S21">
            <v>0</v>
          </cell>
          <cell r="T21">
            <v>0</v>
          </cell>
          <cell r="V21">
            <v>0</v>
          </cell>
          <cell r="W21">
            <v>0</v>
          </cell>
          <cell r="X21">
            <v>0</v>
          </cell>
        </row>
        <row r="22">
          <cell r="A22" t="str">
            <v>PCC2.1</v>
          </cell>
          <cell r="B22" t="str">
            <v>Providing and laying cement concrete 1:3:6 using 20mm  with necessary shuttering etc., complete for drain.</v>
          </cell>
          <cell r="C22" t="str">
            <v>Cum</v>
          </cell>
          <cell r="D22">
            <v>1247</v>
          </cell>
          <cell r="E22">
            <v>0</v>
          </cell>
          <cell r="F22">
            <v>0</v>
          </cell>
          <cell r="G22">
            <v>0</v>
          </cell>
          <cell r="H22">
            <v>0</v>
          </cell>
          <cell r="J22">
            <v>0</v>
          </cell>
          <cell r="K22">
            <v>0</v>
          </cell>
          <cell r="L22">
            <v>0</v>
          </cell>
          <cell r="N22">
            <v>0</v>
          </cell>
          <cell r="O22">
            <v>0</v>
          </cell>
          <cell r="P22">
            <v>0</v>
          </cell>
          <cell r="R22">
            <v>0</v>
          </cell>
          <cell r="S22">
            <v>0</v>
          </cell>
          <cell r="T22">
            <v>0</v>
          </cell>
          <cell r="V22">
            <v>0</v>
          </cell>
          <cell r="W22">
            <v>0</v>
          </cell>
          <cell r="X22">
            <v>0</v>
          </cell>
        </row>
        <row r="23">
          <cell r="A23" t="str">
            <v>PCC2.2</v>
          </cell>
          <cell r="B23" t="str">
            <v>Providing &amp; laying cement concrete 1:4:8 for foundation using 40mm , shuttering etc., complete.</v>
          </cell>
          <cell r="C23" t="str">
            <v>Cum</v>
          </cell>
          <cell r="D23">
            <v>1126</v>
          </cell>
          <cell r="E23">
            <v>0</v>
          </cell>
          <cell r="F23">
            <v>0</v>
          </cell>
          <cell r="G23">
            <v>0</v>
          </cell>
          <cell r="H23">
            <v>0</v>
          </cell>
          <cell r="J23">
            <v>0</v>
          </cell>
          <cell r="K23">
            <v>0</v>
          </cell>
          <cell r="L23">
            <v>0</v>
          </cell>
          <cell r="N23">
            <v>0</v>
          </cell>
          <cell r="O23">
            <v>0</v>
          </cell>
          <cell r="P23">
            <v>0</v>
          </cell>
          <cell r="R23">
            <v>0</v>
          </cell>
          <cell r="S23">
            <v>0</v>
          </cell>
          <cell r="T23">
            <v>0</v>
          </cell>
          <cell r="V23">
            <v>0</v>
          </cell>
          <cell r="W23">
            <v>0</v>
          </cell>
          <cell r="X23">
            <v>0</v>
          </cell>
        </row>
        <row r="24">
          <cell r="A24" t="str">
            <v>PCC 2.3</v>
          </cell>
          <cell r="B24" t="str">
            <v xml:space="preserve">Providing and laying cement concrete 1:2:4 for above raft projection </v>
          </cell>
          <cell r="C24" t="str">
            <v>Cum</v>
          </cell>
          <cell r="D24">
            <v>1214</v>
          </cell>
          <cell r="E24">
            <v>0</v>
          </cell>
          <cell r="F24">
            <v>0</v>
          </cell>
          <cell r="G24">
            <v>0</v>
          </cell>
          <cell r="H24">
            <v>0</v>
          </cell>
          <cell r="J24">
            <v>0</v>
          </cell>
          <cell r="K24">
            <v>0</v>
          </cell>
          <cell r="L24">
            <v>0</v>
          </cell>
          <cell r="N24">
            <v>0</v>
          </cell>
          <cell r="O24">
            <v>0</v>
          </cell>
          <cell r="P24">
            <v>0</v>
          </cell>
          <cell r="R24">
            <v>0</v>
          </cell>
          <cell r="S24">
            <v>0</v>
          </cell>
          <cell r="T24">
            <v>0</v>
          </cell>
          <cell r="V24">
            <v>0</v>
          </cell>
          <cell r="W24">
            <v>0</v>
          </cell>
          <cell r="X24">
            <v>0</v>
          </cell>
        </row>
        <row r="25">
          <cell r="A25" t="str">
            <v>PCC 2.4</v>
          </cell>
          <cell r="B25" t="str">
            <v>Providing and laying cement concrete 1:4:8 for flooring using 20mm complete.</v>
          </cell>
          <cell r="C25" t="str">
            <v>Cum</v>
          </cell>
          <cell r="D25">
            <v>1382</v>
          </cell>
          <cell r="E25">
            <v>150</v>
          </cell>
          <cell r="F25">
            <v>207300</v>
          </cell>
          <cell r="G25">
            <v>50</v>
          </cell>
          <cell r="H25">
            <v>69100</v>
          </cell>
          <cell r="J25">
            <v>0</v>
          </cell>
          <cell r="K25">
            <v>50</v>
          </cell>
          <cell r="L25">
            <v>69100</v>
          </cell>
          <cell r="N25">
            <v>0</v>
          </cell>
          <cell r="O25">
            <v>50</v>
          </cell>
          <cell r="P25">
            <v>69100</v>
          </cell>
          <cell r="R25">
            <v>0</v>
          </cell>
          <cell r="S25">
            <v>0</v>
          </cell>
          <cell r="T25">
            <v>0</v>
          </cell>
          <cell r="V25">
            <v>0</v>
          </cell>
          <cell r="W25">
            <v>0</v>
          </cell>
          <cell r="X25">
            <v>0</v>
          </cell>
        </row>
        <row r="26">
          <cell r="A26" t="str">
            <v>PCC 2.5</v>
          </cell>
          <cell r="B26" t="str">
            <v>Providing and laying 1:3:6 concrete using for flagging concrete including  shuttering</v>
          </cell>
          <cell r="C26" t="str">
            <v>Cum</v>
          </cell>
          <cell r="D26">
            <v>2523</v>
          </cell>
          <cell r="E26">
            <v>0</v>
          </cell>
          <cell r="F26">
            <v>0</v>
          </cell>
          <cell r="G26">
            <v>0</v>
          </cell>
          <cell r="H26">
            <v>0</v>
          </cell>
          <cell r="J26">
            <v>0</v>
          </cell>
          <cell r="K26">
            <v>0</v>
          </cell>
          <cell r="L26">
            <v>0</v>
          </cell>
          <cell r="N26">
            <v>0</v>
          </cell>
          <cell r="O26">
            <v>0</v>
          </cell>
          <cell r="P26">
            <v>0</v>
          </cell>
          <cell r="R26">
            <v>0</v>
          </cell>
          <cell r="S26">
            <v>0</v>
          </cell>
          <cell r="T26">
            <v>0</v>
          </cell>
          <cell r="V26">
            <v>0</v>
          </cell>
          <cell r="W26">
            <v>0</v>
          </cell>
          <cell r="X26">
            <v>0</v>
          </cell>
        </row>
        <row r="27">
          <cell r="A27" t="str">
            <v>PCC 2.6(1)</v>
          </cell>
          <cell r="B27" t="str">
            <v>Providing and laying 1:2:4 concrete  in toilet  including shuttering Ground Floor</v>
          </cell>
          <cell r="C27" t="str">
            <v>Cum</v>
          </cell>
          <cell r="D27">
            <v>1214</v>
          </cell>
          <cell r="E27">
            <v>0</v>
          </cell>
          <cell r="F27">
            <v>0</v>
          </cell>
          <cell r="G27">
            <v>0</v>
          </cell>
          <cell r="H27">
            <v>0</v>
          </cell>
          <cell r="J27">
            <v>0</v>
          </cell>
          <cell r="K27">
            <v>0</v>
          </cell>
          <cell r="L27">
            <v>0</v>
          </cell>
          <cell r="N27">
            <v>0</v>
          </cell>
          <cell r="O27">
            <v>0</v>
          </cell>
          <cell r="P27">
            <v>0</v>
          </cell>
          <cell r="R27">
            <v>0</v>
          </cell>
          <cell r="S27">
            <v>0</v>
          </cell>
          <cell r="T27">
            <v>0</v>
          </cell>
          <cell r="V27">
            <v>0</v>
          </cell>
          <cell r="W27">
            <v>0</v>
          </cell>
          <cell r="X27">
            <v>0</v>
          </cell>
        </row>
        <row r="28">
          <cell r="A28" t="str">
            <v>PCC 2.6(2)</v>
          </cell>
          <cell r="B28" t="str">
            <v>Providing and laying 1:2:4 concrete  in toilet  including shuttering FirstFloor</v>
          </cell>
          <cell r="C28" t="str">
            <v>Cum</v>
          </cell>
          <cell r="D28">
            <v>1214</v>
          </cell>
          <cell r="E28">
            <v>0</v>
          </cell>
          <cell r="F28">
            <v>0</v>
          </cell>
          <cell r="G28">
            <v>0</v>
          </cell>
          <cell r="H28">
            <v>0</v>
          </cell>
          <cell r="J28">
            <v>0</v>
          </cell>
          <cell r="K28">
            <v>0</v>
          </cell>
          <cell r="L28">
            <v>0</v>
          </cell>
          <cell r="N28">
            <v>0</v>
          </cell>
          <cell r="O28">
            <v>0</v>
          </cell>
          <cell r="P28">
            <v>0</v>
          </cell>
          <cell r="R28">
            <v>0</v>
          </cell>
          <cell r="S28">
            <v>0</v>
          </cell>
          <cell r="T28">
            <v>0</v>
          </cell>
          <cell r="V28">
            <v>0</v>
          </cell>
          <cell r="W28">
            <v>0</v>
          </cell>
          <cell r="X28">
            <v>0</v>
          </cell>
        </row>
        <row r="29">
          <cell r="A29" t="str">
            <v>PCC 2.6(3)</v>
          </cell>
          <cell r="B29" t="str">
            <v>Providing and laying 1:2:4 concrete  in toilet  including shuttering SecondFloor</v>
          </cell>
          <cell r="C29" t="str">
            <v>Cum</v>
          </cell>
          <cell r="D29">
            <v>1214</v>
          </cell>
          <cell r="E29">
            <v>0</v>
          </cell>
          <cell r="F29">
            <v>0</v>
          </cell>
          <cell r="G29">
            <v>0</v>
          </cell>
          <cell r="H29">
            <v>0</v>
          </cell>
          <cell r="J29">
            <v>0</v>
          </cell>
          <cell r="K29">
            <v>0</v>
          </cell>
          <cell r="L29">
            <v>0</v>
          </cell>
          <cell r="N29">
            <v>0</v>
          </cell>
          <cell r="O29">
            <v>0</v>
          </cell>
          <cell r="P29">
            <v>0</v>
          </cell>
          <cell r="R29">
            <v>0</v>
          </cell>
          <cell r="S29">
            <v>0</v>
          </cell>
          <cell r="T29">
            <v>0</v>
          </cell>
          <cell r="V29">
            <v>0</v>
          </cell>
          <cell r="W29">
            <v>0</v>
          </cell>
          <cell r="X29">
            <v>0</v>
          </cell>
        </row>
        <row r="30">
          <cell r="A30" t="str">
            <v>PCC 2.6(4)</v>
          </cell>
          <cell r="B30" t="str">
            <v>Providing and laying 1:2:4 concrete  in toilet  including shuttering TerraceFloor</v>
          </cell>
          <cell r="C30" t="str">
            <v>Cum</v>
          </cell>
          <cell r="D30">
            <v>1214</v>
          </cell>
          <cell r="E30">
            <v>0</v>
          </cell>
          <cell r="F30">
            <v>0</v>
          </cell>
          <cell r="G30">
            <v>0</v>
          </cell>
          <cell r="H30">
            <v>0</v>
          </cell>
          <cell r="J30">
            <v>0</v>
          </cell>
          <cell r="K30">
            <v>0</v>
          </cell>
          <cell r="L30">
            <v>0</v>
          </cell>
          <cell r="N30">
            <v>0</v>
          </cell>
          <cell r="O30">
            <v>0</v>
          </cell>
          <cell r="P30">
            <v>0</v>
          </cell>
          <cell r="R30">
            <v>0</v>
          </cell>
          <cell r="S30">
            <v>0</v>
          </cell>
          <cell r="T30">
            <v>0</v>
          </cell>
          <cell r="V30">
            <v>0</v>
          </cell>
          <cell r="W30">
            <v>0</v>
          </cell>
          <cell r="X30">
            <v>0</v>
          </cell>
        </row>
        <row r="31">
          <cell r="A31" t="str">
            <v>PCC 2.7 (1)</v>
          </cell>
          <cell r="B31" t="str">
            <v>Providing and laying screed concrete 1:2:4 for flooring (50mm thick)  finishing by power floating, curing with necessary shuttering, etc., complete</v>
          </cell>
          <cell r="C31" t="str">
            <v>Sqm</v>
          </cell>
          <cell r="D31">
            <v>131</v>
          </cell>
          <cell r="E31">
            <v>1500</v>
          </cell>
          <cell r="F31">
            <v>196500</v>
          </cell>
          <cell r="G31">
            <v>0</v>
          </cell>
          <cell r="H31">
            <v>0</v>
          </cell>
          <cell r="J31">
            <v>0</v>
          </cell>
          <cell r="K31">
            <v>400</v>
          </cell>
          <cell r="L31">
            <v>52400</v>
          </cell>
          <cell r="N31">
            <v>0</v>
          </cell>
          <cell r="O31">
            <v>600</v>
          </cell>
          <cell r="P31">
            <v>78600</v>
          </cell>
          <cell r="R31">
            <v>0</v>
          </cell>
          <cell r="S31">
            <v>500</v>
          </cell>
          <cell r="T31">
            <v>65500</v>
          </cell>
          <cell r="V31">
            <v>0</v>
          </cell>
          <cell r="W31">
            <v>0</v>
          </cell>
          <cell r="X31">
            <v>0</v>
          </cell>
        </row>
        <row r="32">
          <cell r="A32" t="str">
            <v>PCC 2.7 (2)</v>
          </cell>
          <cell r="B32" t="str">
            <v>Providing and laying screed concrete 1:2:4 for flooring (50mm thick)  finishing by power floating, with  shutteringfor First Floor</v>
          </cell>
          <cell r="C32" t="str">
            <v>Sqm</v>
          </cell>
          <cell r="D32">
            <v>139</v>
          </cell>
          <cell r="E32">
            <v>0</v>
          </cell>
          <cell r="F32">
            <v>0</v>
          </cell>
          <cell r="G32">
            <v>0</v>
          </cell>
          <cell r="H32">
            <v>0</v>
          </cell>
          <cell r="J32">
            <v>0</v>
          </cell>
          <cell r="K32">
            <v>0</v>
          </cell>
          <cell r="L32">
            <v>0</v>
          </cell>
          <cell r="N32">
            <v>0</v>
          </cell>
          <cell r="O32">
            <v>0</v>
          </cell>
          <cell r="P32">
            <v>0</v>
          </cell>
          <cell r="R32">
            <v>0</v>
          </cell>
          <cell r="S32">
            <v>0</v>
          </cell>
          <cell r="T32">
            <v>0</v>
          </cell>
          <cell r="V32">
            <v>0</v>
          </cell>
          <cell r="W32">
            <v>0</v>
          </cell>
          <cell r="X32">
            <v>0</v>
          </cell>
        </row>
        <row r="33">
          <cell r="A33" t="str">
            <v>PCC 2.7 (3)</v>
          </cell>
          <cell r="B33" t="str">
            <v>Providing and laying screed concrete 1:2:4 for flooring (50mm thick)  finishing by power floating, with  shutteringfor Second Floor</v>
          </cell>
          <cell r="C33" t="str">
            <v>Sqm</v>
          </cell>
          <cell r="D33">
            <v>147</v>
          </cell>
          <cell r="E33">
            <v>0</v>
          </cell>
          <cell r="F33">
            <v>0</v>
          </cell>
          <cell r="G33">
            <v>0</v>
          </cell>
          <cell r="H33">
            <v>0</v>
          </cell>
          <cell r="J33">
            <v>0</v>
          </cell>
          <cell r="K33">
            <v>0</v>
          </cell>
          <cell r="L33">
            <v>0</v>
          </cell>
          <cell r="N33">
            <v>0</v>
          </cell>
          <cell r="O33">
            <v>0</v>
          </cell>
          <cell r="P33">
            <v>0</v>
          </cell>
          <cell r="R33">
            <v>0</v>
          </cell>
          <cell r="S33">
            <v>0</v>
          </cell>
          <cell r="T33">
            <v>0</v>
          </cell>
          <cell r="V33">
            <v>0</v>
          </cell>
          <cell r="W33">
            <v>0</v>
          </cell>
          <cell r="X33">
            <v>0</v>
          </cell>
        </row>
        <row r="34">
          <cell r="A34" t="str">
            <v>RCC 3.1</v>
          </cell>
          <cell r="B34" t="str">
            <v>cement concrete M20 for plinth slab/beam</v>
          </cell>
          <cell r="C34" t="str">
            <v>Cum</v>
          </cell>
          <cell r="D34">
            <v>1460</v>
          </cell>
          <cell r="E34">
            <v>18</v>
          </cell>
          <cell r="F34">
            <v>26280</v>
          </cell>
          <cell r="G34">
            <v>12</v>
          </cell>
          <cell r="H34">
            <v>17520</v>
          </cell>
          <cell r="I34">
            <v>12</v>
          </cell>
          <cell r="J34">
            <v>17520</v>
          </cell>
          <cell r="K34">
            <v>6</v>
          </cell>
          <cell r="L34">
            <v>8760</v>
          </cell>
          <cell r="M34">
            <v>7</v>
          </cell>
          <cell r="N34">
            <v>10220</v>
          </cell>
          <cell r="O34">
            <v>0</v>
          </cell>
          <cell r="P34">
            <v>0</v>
          </cell>
          <cell r="R34">
            <v>0</v>
          </cell>
          <cell r="S34">
            <v>0</v>
          </cell>
          <cell r="T34">
            <v>0</v>
          </cell>
          <cell r="V34">
            <v>0</v>
          </cell>
          <cell r="W34">
            <v>19</v>
          </cell>
          <cell r="X34">
            <v>27740</v>
          </cell>
        </row>
        <row r="35">
          <cell r="A35" t="str">
            <v>RCC 3.2</v>
          </cell>
          <cell r="B35" t="str">
            <v xml:space="preserve"> M20 concrete using 20mm  for footing/foundation.</v>
          </cell>
          <cell r="C35" t="str">
            <v>Cum</v>
          </cell>
          <cell r="D35">
            <v>1460</v>
          </cell>
          <cell r="E35">
            <v>0</v>
          </cell>
          <cell r="F35">
            <v>0</v>
          </cell>
          <cell r="G35">
            <v>0</v>
          </cell>
          <cell r="H35">
            <v>0</v>
          </cell>
          <cell r="J35">
            <v>0</v>
          </cell>
          <cell r="K35">
            <v>0</v>
          </cell>
          <cell r="L35">
            <v>0</v>
          </cell>
          <cell r="N35">
            <v>0</v>
          </cell>
          <cell r="O35">
            <v>0</v>
          </cell>
          <cell r="P35">
            <v>0</v>
          </cell>
          <cell r="R35">
            <v>0</v>
          </cell>
          <cell r="S35">
            <v>0</v>
          </cell>
          <cell r="T35">
            <v>0</v>
          </cell>
          <cell r="V35">
            <v>0</v>
          </cell>
          <cell r="W35">
            <v>0</v>
          </cell>
          <cell r="X35">
            <v>0</v>
          </cell>
        </row>
        <row r="36">
          <cell r="A36" t="str">
            <v>RCC 3.3</v>
          </cell>
          <cell r="B36" t="str">
            <v xml:space="preserve">M20 concrete  for RCC curved slab </v>
          </cell>
          <cell r="C36" t="str">
            <v>Cum</v>
          </cell>
          <cell r="D36">
            <v>1661</v>
          </cell>
          <cell r="E36">
            <v>0</v>
          </cell>
          <cell r="F36">
            <v>0</v>
          </cell>
          <cell r="G36">
            <v>0</v>
          </cell>
          <cell r="H36">
            <v>0</v>
          </cell>
          <cell r="J36">
            <v>0</v>
          </cell>
          <cell r="K36">
            <v>0</v>
          </cell>
          <cell r="L36">
            <v>0</v>
          </cell>
          <cell r="N36">
            <v>0</v>
          </cell>
          <cell r="O36">
            <v>0</v>
          </cell>
          <cell r="P36">
            <v>0</v>
          </cell>
          <cell r="R36">
            <v>0</v>
          </cell>
          <cell r="S36">
            <v>0</v>
          </cell>
          <cell r="T36">
            <v>0</v>
          </cell>
          <cell r="V36">
            <v>0</v>
          </cell>
          <cell r="W36">
            <v>0</v>
          </cell>
          <cell r="X36">
            <v>0</v>
          </cell>
        </row>
        <row r="37">
          <cell r="A37" t="str">
            <v>RCC 3.4 (1)</v>
          </cell>
          <cell r="B37" t="str">
            <v>M20 for cills Ground Floor</v>
          </cell>
          <cell r="C37" t="str">
            <v>Cum</v>
          </cell>
          <cell r="D37">
            <v>1681</v>
          </cell>
          <cell r="E37">
            <v>6</v>
          </cell>
          <cell r="F37">
            <v>10086</v>
          </cell>
          <cell r="G37">
            <v>6</v>
          </cell>
          <cell r="H37">
            <v>10086</v>
          </cell>
          <cell r="J37">
            <v>0</v>
          </cell>
          <cell r="K37">
            <v>0</v>
          </cell>
          <cell r="L37">
            <v>0</v>
          </cell>
          <cell r="N37">
            <v>0</v>
          </cell>
          <cell r="O37">
            <v>0</v>
          </cell>
          <cell r="P37">
            <v>0</v>
          </cell>
          <cell r="R37">
            <v>0</v>
          </cell>
          <cell r="S37">
            <v>0</v>
          </cell>
          <cell r="T37">
            <v>0</v>
          </cell>
          <cell r="V37">
            <v>0</v>
          </cell>
          <cell r="W37">
            <v>0</v>
          </cell>
          <cell r="X37">
            <v>0</v>
          </cell>
        </row>
        <row r="38">
          <cell r="A38" t="str">
            <v>RCC 3.4 (2)</v>
          </cell>
          <cell r="B38" t="str">
            <v>M20 for cills First Floor</v>
          </cell>
          <cell r="C38" t="str">
            <v>Cum</v>
          </cell>
          <cell r="D38">
            <v>1681</v>
          </cell>
          <cell r="E38">
            <v>0</v>
          </cell>
          <cell r="F38">
            <v>0</v>
          </cell>
          <cell r="G38">
            <v>0</v>
          </cell>
          <cell r="H38">
            <v>0</v>
          </cell>
          <cell r="J38">
            <v>0</v>
          </cell>
          <cell r="K38">
            <v>0</v>
          </cell>
          <cell r="L38">
            <v>0</v>
          </cell>
          <cell r="N38">
            <v>0</v>
          </cell>
          <cell r="O38">
            <v>0</v>
          </cell>
          <cell r="P38">
            <v>0</v>
          </cell>
          <cell r="R38">
            <v>0</v>
          </cell>
          <cell r="S38">
            <v>0</v>
          </cell>
          <cell r="T38">
            <v>0</v>
          </cell>
          <cell r="V38">
            <v>0</v>
          </cell>
          <cell r="W38">
            <v>0</v>
          </cell>
          <cell r="X38">
            <v>0</v>
          </cell>
        </row>
        <row r="39">
          <cell r="A39" t="str">
            <v>RCC 3.4 (3)</v>
          </cell>
          <cell r="B39" t="str">
            <v>M20 for cills Second Floor</v>
          </cell>
          <cell r="C39" t="str">
            <v>Cum</v>
          </cell>
          <cell r="D39">
            <v>1681</v>
          </cell>
          <cell r="E39">
            <v>0</v>
          </cell>
          <cell r="F39">
            <v>0</v>
          </cell>
          <cell r="G39">
            <v>0</v>
          </cell>
          <cell r="H39">
            <v>0</v>
          </cell>
          <cell r="J39">
            <v>0</v>
          </cell>
          <cell r="K39">
            <v>0</v>
          </cell>
          <cell r="L39">
            <v>0</v>
          </cell>
          <cell r="N39">
            <v>0</v>
          </cell>
          <cell r="O39">
            <v>0</v>
          </cell>
          <cell r="P39">
            <v>0</v>
          </cell>
          <cell r="R39">
            <v>0</v>
          </cell>
          <cell r="S39">
            <v>0</v>
          </cell>
          <cell r="T39">
            <v>0</v>
          </cell>
          <cell r="V39">
            <v>0</v>
          </cell>
          <cell r="W39">
            <v>0</v>
          </cell>
          <cell r="X39">
            <v>0</v>
          </cell>
        </row>
        <row r="40">
          <cell r="A40" t="str">
            <v>RCC 3.5 ( 1 )</v>
          </cell>
          <cell r="B40" t="str">
            <v xml:space="preserve"> M20 cocnrete  for RCC walls Ground Floor</v>
          </cell>
          <cell r="C40" t="str">
            <v>Cum</v>
          </cell>
          <cell r="D40">
            <v>1681</v>
          </cell>
          <cell r="E40">
            <v>0</v>
          </cell>
          <cell r="F40">
            <v>0</v>
          </cell>
          <cell r="G40">
            <v>0</v>
          </cell>
          <cell r="H40">
            <v>0</v>
          </cell>
          <cell r="J40">
            <v>0</v>
          </cell>
          <cell r="K40">
            <v>0</v>
          </cell>
          <cell r="L40">
            <v>0</v>
          </cell>
          <cell r="N40">
            <v>0</v>
          </cell>
          <cell r="O40">
            <v>0</v>
          </cell>
          <cell r="P40">
            <v>0</v>
          </cell>
          <cell r="R40">
            <v>0</v>
          </cell>
          <cell r="S40">
            <v>0</v>
          </cell>
          <cell r="T40">
            <v>0</v>
          </cell>
          <cell r="V40">
            <v>0</v>
          </cell>
          <cell r="W40">
            <v>0</v>
          </cell>
          <cell r="X40">
            <v>0</v>
          </cell>
        </row>
        <row r="41">
          <cell r="A41" t="str">
            <v>RCC 3.5 ( 2 )</v>
          </cell>
          <cell r="B41" t="str">
            <v xml:space="preserve"> M20 cocnrete  for RCC walls First Floor</v>
          </cell>
          <cell r="C41" t="str">
            <v>Cum</v>
          </cell>
          <cell r="D41">
            <v>1681</v>
          </cell>
          <cell r="E41">
            <v>6.5</v>
          </cell>
          <cell r="F41">
            <v>10926.5</v>
          </cell>
          <cell r="G41">
            <v>6.5</v>
          </cell>
          <cell r="H41">
            <v>10926.5</v>
          </cell>
          <cell r="J41">
            <v>0</v>
          </cell>
          <cell r="K41">
            <v>0</v>
          </cell>
          <cell r="L41">
            <v>0</v>
          </cell>
          <cell r="N41">
            <v>0</v>
          </cell>
          <cell r="O41">
            <v>0</v>
          </cell>
          <cell r="P41">
            <v>0</v>
          </cell>
          <cell r="R41">
            <v>0</v>
          </cell>
          <cell r="S41">
            <v>0</v>
          </cell>
          <cell r="T41">
            <v>0</v>
          </cell>
          <cell r="V41">
            <v>0</v>
          </cell>
          <cell r="W41">
            <v>0</v>
          </cell>
          <cell r="X41">
            <v>0</v>
          </cell>
        </row>
        <row r="42">
          <cell r="A42" t="str">
            <v>RCC 3.5 ( 3 )</v>
          </cell>
          <cell r="B42" t="str">
            <v xml:space="preserve"> M20 cocnrete  for RCC walls Second Floor</v>
          </cell>
          <cell r="C42" t="str">
            <v>Cum</v>
          </cell>
          <cell r="D42">
            <v>1681</v>
          </cell>
          <cell r="E42">
            <v>6.5</v>
          </cell>
          <cell r="F42">
            <v>10926.5</v>
          </cell>
          <cell r="G42">
            <v>0</v>
          </cell>
          <cell r="H42">
            <v>0</v>
          </cell>
          <cell r="J42">
            <v>0</v>
          </cell>
          <cell r="K42">
            <v>0</v>
          </cell>
          <cell r="L42">
            <v>0</v>
          </cell>
          <cell r="N42">
            <v>0</v>
          </cell>
          <cell r="O42">
            <v>6.5</v>
          </cell>
          <cell r="P42">
            <v>10926.5</v>
          </cell>
          <cell r="R42">
            <v>0</v>
          </cell>
          <cell r="S42">
            <v>0</v>
          </cell>
          <cell r="T42">
            <v>0</v>
          </cell>
          <cell r="V42">
            <v>0</v>
          </cell>
          <cell r="W42">
            <v>0</v>
          </cell>
          <cell r="X42">
            <v>0</v>
          </cell>
        </row>
        <row r="43">
          <cell r="A43" t="str">
            <v>RCC 3.5 ( 4 )</v>
          </cell>
          <cell r="B43" t="str">
            <v xml:space="preserve"> M20 cocnrete  for RCC walls Terrace</v>
          </cell>
          <cell r="C43" t="str">
            <v>Cum</v>
          </cell>
          <cell r="D43">
            <v>1681</v>
          </cell>
          <cell r="E43">
            <v>0</v>
          </cell>
          <cell r="F43">
            <v>0</v>
          </cell>
          <cell r="G43">
            <v>0</v>
          </cell>
          <cell r="H43">
            <v>0</v>
          </cell>
          <cell r="J43">
            <v>0</v>
          </cell>
          <cell r="K43">
            <v>0</v>
          </cell>
          <cell r="L43">
            <v>0</v>
          </cell>
          <cell r="N43">
            <v>0</v>
          </cell>
          <cell r="O43">
            <v>0</v>
          </cell>
          <cell r="P43">
            <v>0</v>
          </cell>
          <cell r="R43">
            <v>0</v>
          </cell>
          <cell r="S43">
            <v>0</v>
          </cell>
          <cell r="T43">
            <v>0</v>
          </cell>
          <cell r="V43">
            <v>0</v>
          </cell>
          <cell r="W43">
            <v>0</v>
          </cell>
          <cell r="X43">
            <v>0</v>
          </cell>
        </row>
        <row r="44">
          <cell r="A44" t="str">
            <v>RCC 3.5 ( 5 )</v>
          </cell>
          <cell r="B44" t="str">
            <v xml:space="preserve"> M20 cocnrete  for RCC walls  For Water tank</v>
          </cell>
          <cell r="C44" t="str">
            <v>Cum</v>
          </cell>
          <cell r="D44">
            <v>1681</v>
          </cell>
          <cell r="E44">
            <v>0</v>
          </cell>
          <cell r="F44">
            <v>0</v>
          </cell>
          <cell r="G44">
            <v>0</v>
          </cell>
          <cell r="H44">
            <v>0</v>
          </cell>
          <cell r="J44">
            <v>0</v>
          </cell>
          <cell r="K44">
            <v>0</v>
          </cell>
          <cell r="L44">
            <v>0</v>
          </cell>
          <cell r="N44">
            <v>0</v>
          </cell>
          <cell r="O44">
            <v>0</v>
          </cell>
          <cell r="P44">
            <v>0</v>
          </cell>
          <cell r="R44">
            <v>0</v>
          </cell>
          <cell r="S44">
            <v>0</v>
          </cell>
          <cell r="T44">
            <v>0</v>
          </cell>
          <cell r="V44">
            <v>0</v>
          </cell>
          <cell r="W44">
            <v>0</v>
          </cell>
          <cell r="X44">
            <v>0</v>
          </cell>
        </row>
        <row r="45">
          <cell r="A45" t="str">
            <v>RCC 3.6 ( 1 )</v>
          </cell>
          <cell r="B45" t="str">
            <v>M20 concrete for Columns/Brackets/Pedestals Ground floor</v>
          </cell>
          <cell r="C45" t="str">
            <v>Cum</v>
          </cell>
          <cell r="D45">
            <v>1681</v>
          </cell>
          <cell r="E45">
            <v>0</v>
          </cell>
          <cell r="F45">
            <v>0</v>
          </cell>
          <cell r="G45">
            <v>0</v>
          </cell>
          <cell r="H45">
            <v>0</v>
          </cell>
          <cell r="J45">
            <v>0</v>
          </cell>
          <cell r="K45">
            <v>0</v>
          </cell>
          <cell r="L45">
            <v>0</v>
          </cell>
          <cell r="N45">
            <v>0</v>
          </cell>
          <cell r="O45">
            <v>0</v>
          </cell>
          <cell r="P45">
            <v>0</v>
          </cell>
          <cell r="R45">
            <v>0</v>
          </cell>
          <cell r="S45">
            <v>0</v>
          </cell>
          <cell r="T45">
            <v>0</v>
          </cell>
          <cell r="V45">
            <v>0</v>
          </cell>
          <cell r="W45">
            <v>0</v>
          </cell>
          <cell r="X45">
            <v>0</v>
          </cell>
        </row>
        <row r="46">
          <cell r="A46" t="str">
            <v>RCC 3.6 ( 2 )</v>
          </cell>
          <cell r="B46" t="str">
            <v>M20 concrete for Columns/Brackets/Pedestals First floor</v>
          </cell>
          <cell r="C46" t="str">
            <v>Cum</v>
          </cell>
          <cell r="D46">
            <v>1681</v>
          </cell>
          <cell r="E46">
            <v>0</v>
          </cell>
          <cell r="F46">
            <v>0</v>
          </cell>
          <cell r="G46">
            <v>0</v>
          </cell>
          <cell r="H46">
            <v>0</v>
          </cell>
          <cell r="J46">
            <v>0</v>
          </cell>
          <cell r="K46">
            <v>0</v>
          </cell>
          <cell r="L46">
            <v>0</v>
          </cell>
          <cell r="N46">
            <v>0</v>
          </cell>
          <cell r="O46">
            <v>0</v>
          </cell>
          <cell r="P46">
            <v>0</v>
          </cell>
          <cell r="R46">
            <v>0</v>
          </cell>
          <cell r="S46">
            <v>0</v>
          </cell>
          <cell r="T46">
            <v>0</v>
          </cell>
          <cell r="V46">
            <v>0</v>
          </cell>
          <cell r="W46">
            <v>0</v>
          </cell>
          <cell r="X46">
            <v>0</v>
          </cell>
        </row>
        <row r="47">
          <cell r="A47" t="str">
            <v>RCC 3.6 ( 3 )</v>
          </cell>
          <cell r="B47" t="str">
            <v>M20 concrete for Columns/Brackets/Pedestals Second floor</v>
          </cell>
          <cell r="C47" t="str">
            <v>Cum</v>
          </cell>
          <cell r="D47">
            <v>1681</v>
          </cell>
          <cell r="E47">
            <v>50</v>
          </cell>
          <cell r="F47">
            <v>84050</v>
          </cell>
          <cell r="G47">
            <v>0</v>
          </cell>
          <cell r="H47">
            <v>0</v>
          </cell>
          <cell r="J47">
            <v>0</v>
          </cell>
          <cell r="K47">
            <v>10</v>
          </cell>
          <cell r="L47">
            <v>16810</v>
          </cell>
          <cell r="M47">
            <v>10</v>
          </cell>
          <cell r="N47">
            <v>16810</v>
          </cell>
          <cell r="O47">
            <v>20</v>
          </cell>
          <cell r="P47">
            <v>33620</v>
          </cell>
          <cell r="Q47">
            <v>15</v>
          </cell>
          <cell r="R47">
            <v>25215</v>
          </cell>
          <cell r="S47">
            <v>20</v>
          </cell>
          <cell r="T47">
            <v>33620</v>
          </cell>
          <cell r="V47">
            <v>0</v>
          </cell>
          <cell r="W47">
            <v>25</v>
          </cell>
          <cell r="X47">
            <v>42025</v>
          </cell>
        </row>
        <row r="48">
          <cell r="A48" t="str">
            <v>RCC 3.6 ( 4 )</v>
          </cell>
          <cell r="B48" t="str">
            <v>M20 concrete for Columns/Brackets/Pedestals Terrace floor</v>
          </cell>
          <cell r="C48" t="str">
            <v>Cum</v>
          </cell>
          <cell r="D48">
            <v>1681</v>
          </cell>
          <cell r="E48">
            <v>0</v>
          </cell>
          <cell r="F48">
            <v>0</v>
          </cell>
          <cell r="G48">
            <v>0</v>
          </cell>
          <cell r="H48">
            <v>0</v>
          </cell>
          <cell r="J48">
            <v>0</v>
          </cell>
          <cell r="K48">
            <v>0</v>
          </cell>
          <cell r="L48">
            <v>0</v>
          </cell>
          <cell r="N48">
            <v>0</v>
          </cell>
          <cell r="O48">
            <v>0</v>
          </cell>
          <cell r="P48">
            <v>0</v>
          </cell>
          <cell r="R48">
            <v>0</v>
          </cell>
          <cell r="S48">
            <v>0</v>
          </cell>
          <cell r="T48">
            <v>0</v>
          </cell>
          <cell r="V48">
            <v>0</v>
          </cell>
          <cell r="W48">
            <v>0</v>
          </cell>
          <cell r="X48">
            <v>0</v>
          </cell>
        </row>
        <row r="49">
          <cell r="A49" t="str">
            <v>RCC 3.7(a) (1)</v>
          </cell>
          <cell r="B49" t="str">
            <v>M20 concrete for Beams/Lintels Ground Floor</v>
          </cell>
          <cell r="C49" t="str">
            <v>Cum</v>
          </cell>
          <cell r="D49">
            <v>1681</v>
          </cell>
          <cell r="E49">
            <v>0</v>
          </cell>
          <cell r="F49">
            <v>0</v>
          </cell>
          <cell r="G49">
            <v>0</v>
          </cell>
          <cell r="H49">
            <v>0</v>
          </cell>
          <cell r="J49">
            <v>0</v>
          </cell>
          <cell r="K49">
            <v>0</v>
          </cell>
          <cell r="L49">
            <v>0</v>
          </cell>
          <cell r="N49">
            <v>0</v>
          </cell>
          <cell r="O49">
            <v>0</v>
          </cell>
          <cell r="P49">
            <v>0</v>
          </cell>
          <cell r="R49">
            <v>0</v>
          </cell>
          <cell r="S49">
            <v>0</v>
          </cell>
          <cell r="T49">
            <v>0</v>
          </cell>
          <cell r="V49">
            <v>0</v>
          </cell>
          <cell r="W49">
            <v>0</v>
          </cell>
          <cell r="X49">
            <v>0</v>
          </cell>
        </row>
        <row r="50">
          <cell r="A50" t="str">
            <v>RCC 3.7(a) (2)</v>
          </cell>
          <cell r="B50" t="str">
            <v>M20 concrete for Beams/Lintels First Floor</v>
          </cell>
          <cell r="C50" t="str">
            <v>Cum</v>
          </cell>
          <cell r="D50">
            <v>1681</v>
          </cell>
          <cell r="E50">
            <v>213</v>
          </cell>
          <cell r="F50">
            <v>358053</v>
          </cell>
          <cell r="G50">
            <v>106</v>
          </cell>
          <cell r="H50">
            <v>178186</v>
          </cell>
          <cell r="I50">
            <v>106</v>
          </cell>
          <cell r="J50">
            <v>178186</v>
          </cell>
          <cell r="K50">
            <v>0</v>
          </cell>
          <cell r="L50">
            <v>0</v>
          </cell>
          <cell r="N50">
            <v>0</v>
          </cell>
          <cell r="O50">
            <v>0</v>
          </cell>
          <cell r="P50">
            <v>0</v>
          </cell>
          <cell r="R50">
            <v>0</v>
          </cell>
          <cell r="S50">
            <v>107</v>
          </cell>
          <cell r="T50">
            <v>179867</v>
          </cell>
          <cell r="U50">
            <v>113</v>
          </cell>
          <cell r="V50">
            <v>189953</v>
          </cell>
          <cell r="W50">
            <v>219</v>
          </cell>
          <cell r="X50">
            <v>368139</v>
          </cell>
        </row>
        <row r="51">
          <cell r="A51" t="str">
            <v>RCC 3.7(a) (3)</v>
          </cell>
          <cell r="B51" t="str">
            <v xml:space="preserve"> M20 concrete for Beams/Lintels Second Floor</v>
          </cell>
          <cell r="C51" t="str">
            <v>Cum</v>
          </cell>
          <cell r="D51">
            <v>1681</v>
          </cell>
          <cell r="E51">
            <v>0</v>
          </cell>
          <cell r="F51">
            <v>0</v>
          </cell>
          <cell r="G51">
            <v>0</v>
          </cell>
          <cell r="H51">
            <v>0</v>
          </cell>
          <cell r="J51">
            <v>0</v>
          </cell>
          <cell r="K51">
            <v>0</v>
          </cell>
          <cell r="L51">
            <v>0</v>
          </cell>
          <cell r="N51">
            <v>0</v>
          </cell>
          <cell r="O51">
            <v>0</v>
          </cell>
          <cell r="P51">
            <v>0</v>
          </cell>
          <cell r="R51">
            <v>0</v>
          </cell>
          <cell r="S51">
            <v>0</v>
          </cell>
          <cell r="T51">
            <v>0</v>
          </cell>
          <cell r="V51">
            <v>0</v>
          </cell>
          <cell r="W51">
            <v>0</v>
          </cell>
          <cell r="X51">
            <v>0</v>
          </cell>
        </row>
        <row r="52">
          <cell r="A52" t="str">
            <v>RCC 3.7(a) (4)</v>
          </cell>
          <cell r="B52" t="str">
            <v>M20 concrete  for Beams/Lintels Terrace</v>
          </cell>
          <cell r="C52" t="str">
            <v>Cum</v>
          </cell>
          <cell r="D52">
            <v>1681</v>
          </cell>
          <cell r="E52">
            <v>0</v>
          </cell>
          <cell r="F52">
            <v>0</v>
          </cell>
          <cell r="G52">
            <v>0</v>
          </cell>
          <cell r="H52">
            <v>0</v>
          </cell>
          <cell r="J52">
            <v>0</v>
          </cell>
          <cell r="K52">
            <v>0</v>
          </cell>
          <cell r="L52">
            <v>0</v>
          </cell>
          <cell r="N52">
            <v>0</v>
          </cell>
          <cell r="O52">
            <v>0</v>
          </cell>
          <cell r="P52">
            <v>0</v>
          </cell>
          <cell r="R52">
            <v>0</v>
          </cell>
          <cell r="S52">
            <v>0</v>
          </cell>
          <cell r="T52">
            <v>0</v>
          </cell>
          <cell r="V52">
            <v>0</v>
          </cell>
          <cell r="W52">
            <v>0</v>
          </cell>
          <cell r="X52">
            <v>0</v>
          </cell>
        </row>
        <row r="53">
          <cell r="A53" t="str">
            <v xml:space="preserve">RCC 3.7(b) </v>
          </cell>
          <cell r="B53" t="str">
            <v xml:space="preserve"> ready mix concrete</v>
          </cell>
          <cell r="C53" t="str">
            <v>Cum</v>
          </cell>
          <cell r="D53">
            <v>3200</v>
          </cell>
          <cell r="E53">
            <v>0</v>
          </cell>
          <cell r="F53">
            <v>0</v>
          </cell>
          <cell r="G53">
            <v>0</v>
          </cell>
          <cell r="H53">
            <v>0</v>
          </cell>
          <cell r="J53">
            <v>0</v>
          </cell>
          <cell r="K53">
            <v>0</v>
          </cell>
          <cell r="L53">
            <v>0</v>
          </cell>
          <cell r="N53">
            <v>0</v>
          </cell>
          <cell r="O53">
            <v>0</v>
          </cell>
          <cell r="P53">
            <v>0</v>
          </cell>
          <cell r="R53">
            <v>0</v>
          </cell>
          <cell r="S53">
            <v>0</v>
          </cell>
          <cell r="T53">
            <v>0</v>
          </cell>
          <cell r="V53">
            <v>0</v>
          </cell>
          <cell r="W53">
            <v>0</v>
          </cell>
          <cell r="X53">
            <v>0</v>
          </cell>
        </row>
        <row r="54">
          <cell r="A54" t="str">
            <v>RCC 3.8 (1)</v>
          </cell>
          <cell r="B54" t="str">
            <v xml:space="preserve"> M20 concrete  staircase Ground Floor</v>
          </cell>
          <cell r="C54" t="str">
            <v>Cum</v>
          </cell>
          <cell r="D54">
            <v>1681</v>
          </cell>
          <cell r="E54">
            <v>0</v>
          </cell>
          <cell r="F54">
            <v>0</v>
          </cell>
          <cell r="G54">
            <v>0</v>
          </cell>
          <cell r="H54">
            <v>0</v>
          </cell>
          <cell r="J54">
            <v>0</v>
          </cell>
          <cell r="K54">
            <v>0</v>
          </cell>
          <cell r="L54">
            <v>0</v>
          </cell>
          <cell r="N54">
            <v>0</v>
          </cell>
          <cell r="O54">
            <v>0</v>
          </cell>
          <cell r="P54">
            <v>0</v>
          </cell>
          <cell r="R54">
            <v>0</v>
          </cell>
          <cell r="S54">
            <v>0</v>
          </cell>
          <cell r="T54">
            <v>0</v>
          </cell>
          <cell r="V54">
            <v>0</v>
          </cell>
          <cell r="W54">
            <v>0</v>
          </cell>
          <cell r="X54">
            <v>0</v>
          </cell>
        </row>
        <row r="55">
          <cell r="A55" t="str">
            <v>RCC 3.8 (2)</v>
          </cell>
          <cell r="B55" t="str">
            <v xml:space="preserve"> M20 concrete First Floor</v>
          </cell>
          <cell r="C55" t="str">
            <v>Cum</v>
          </cell>
          <cell r="D55">
            <v>1681</v>
          </cell>
          <cell r="E55">
            <v>7.5</v>
          </cell>
          <cell r="F55">
            <v>12607.5</v>
          </cell>
          <cell r="G55">
            <v>7.5</v>
          </cell>
          <cell r="H55">
            <v>12607.5</v>
          </cell>
          <cell r="I55">
            <v>6.5</v>
          </cell>
          <cell r="J55">
            <v>10926.5</v>
          </cell>
          <cell r="K55">
            <v>0</v>
          </cell>
          <cell r="L55">
            <v>0</v>
          </cell>
          <cell r="N55">
            <v>0</v>
          </cell>
          <cell r="O55">
            <v>0</v>
          </cell>
          <cell r="P55">
            <v>0</v>
          </cell>
          <cell r="R55">
            <v>0</v>
          </cell>
          <cell r="S55">
            <v>0</v>
          </cell>
          <cell r="T55">
            <v>0</v>
          </cell>
          <cell r="V55">
            <v>0</v>
          </cell>
          <cell r="W55">
            <v>6.5</v>
          </cell>
          <cell r="X55">
            <v>10926.5</v>
          </cell>
        </row>
        <row r="56">
          <cell r="A56" t="str">
            <v>RCC 3.8 (3)</v>
          </cell>
          <cell r="B56" t="str">
            <v xml:space="preserve"> M20 concrete staircase Second Floor</v>
          </cell>
          <cell r="C56" t="str">
            <v>Cum</v>
          </cell>
          <cell r="D56">
            <v>1681</v>
          </cell>
          <cell r="E56">
            <v>6</v>
          </cell>
          <cell r="F56">
            <v>10086</v>
          </cell>
          <cell r="G56">
            <v>0</v>
          </cell>
          <cell r="H56">
            <v>0</v>
          </cell>
          <cell r="J56">
            <v>0</v>
          </cell>
          <cell r="K56">
            <v>0</v>
          </cell>
          <cell r="L56">
            <v>0</v>
          </cell>
          <cell r="N56">
            <v>0</v>
          </cell>
          <cell r="O56">
            <v>6</v>
          </cell>
          <cell r="P56">
            <v>10086</v>
          </cell>
          <cell r="Q56">
            <v>4.7</v>
          </cell>
          <cell r="R56">
            <v>7900.7000000000007</v>
          </cell>
          <cell r="S56">
            <v>0</v>
          </cell>
          <cell r="T56">
            <v>0</v>
          </cell>
          <cell r="V56">
            <v>0</v>
          </cell>
          <cell r="W56">
            <v>4.7</v>
          </cell>
          <cell r="X56">
            <v>7900.7000000000007</v>
          </cell>
        </row>
        <row r="57">
          <cell r="A57" t="str">
            <v>RCC 3.9</v>
          </cell>
          <cell r="B57" t="str">
            <v xml:space="preserve"> M20 concrete  for platform/lofts (thk 100mm)</v>
          </cell>
          <cell r="C57" t="str">
            <v>Sqm</v>
          </cell>
          <cell r="D57">
            <v>210</v>
          </cell>
          <cell r="E57">
            <v>0</v>
          </cell>
          <cell r="F57">
            <v>0</v>
          </cell>
          <cell r="G57">
            <v>0</v>
          </cell>
          <cell r="H57">
            <v>0</v>
          </cell>
          <cell r="J57">
            <v>0</v>
          </cell>
          <cell r="K57">
            <v>0</v>
          </cell>
          <cell r="L57">
            <v>0</v>
          </cell>
          <cell r="N57">
            <v>0</v>
          </cell>
          <cell r="O57">
            <v>0</v>
          </cell>
          <cell r="P57">
            <v>0</v>
          </cell>
          <cell r="R57">
            <v>0</v>
          </cell>
          <cell r="S57">
            <v>0</v>
          </cell>
          <cell r="T57">
            <v>0</v>
          </cell>
          <cell r="V57">
            <v>0</v>
          </cell>
          <cell r="W57">
            <v>0</v>
          </cell>
          <cell r="X57">
            <v>0</v>
          </cell>
        </row>
        <row r="58">
          <cell r="A58" t="str">
            <v>RCC3.10 (a) (1)</v>
          </cell>
          <cell r="B58" t="str">
            <v xml:space="preserve"> M20 concree  for Roof Slab Ground Floor</v>
          </cell>
          <cell r="C58" t="str">
            <v>Cum</v>
          </cell>
          <cell r="D58">
            <v>1681</v>
          </cell>
          <cell r="E58">
            <v>0</v>
          </cell>
          <cell r="F58">
            <v>0</v>
          </cell>
          <cell r="G58">
            <v>0</v>
          </cell>
          <cell r="H58">
            <v>0</v>
          </cell>
          <cell r="J58">
            <v>0</v>
          </cell>
          <cell r="K58">
            <v>0</v>
          </cell>
          <cell r="L58">
            <v>0</v>
          </cell>
          <cell r="N58">
            <v>0</v>
          </cell>
          <cell r="O58">
            <v>0</v>
          </cell>
          <cell r="P58">
            <v>0</v>
          </cell>
          <cell r="R58">
            <v>0</v>
          </cell>
          <cell r="S58">
            <v>0</v>
          </cell>
          <cell r="T58">
            <v>0</v>
          </cell>
          <cell r="V58">
            <v>0</v>
          </cell>
          <cell r="W58">
            <v>0</v>
          </cell>
          <cell r="X58">
            <v>0</v>
          </cell>
        </row>
        <row r="59">
          <cell r="A59" t="str">
            <v>RCC3.10 (a) (2)</v>
          </cell>
          <cell r="B59" t="str">
            <v xml:space="preserve"> M20 concree  for Roof Slab First Floor</v>
          </cell>
          <cell r="C59" t="str">
            <v>Cum</v>
          </cell>
          <cell r="D59">
            <v>1681</v>
          </cell>
          <cell r="E59">
            <v>268</v>
          </cell>
          <cell r="F59">
            <v>450508</v>
          </cell>
          <cell r="G59">
            <v>125</v>
          </cell>
          <cell r="H59">
            <v>210125</v>
          </cell>
          <cell r="I59">
            <v>125</v>
          </cell>
          <cell r="J59">
            <v>210125</v>
          </cell>
          <cell r="K59">
            <v>10</v>
          </cell>
          <cell r="L59">
            <v>16810</v>
          </cell>
          <cell r="M59">
            <v>10</v>
          </cell>
          <cell r="N59">
            <v>16810</v>
          </cell>
          <cell r="O59">
            <v>0</v>
          </cell>
          <cell r="P59">
            <v>0</v>
          </cell>
          <cell r="R59">
            <v>0</v>
          </cell>
          <cell r="S59">
            <v>133</v>
          </cell>
          <cell r="T59">
            <v>223573</v>
          </cell>
          <cell r="U59">
            <v>120</v>
          </cell>
          <cell r="V59">
            <v>201720</v>
          </cell>
          <cell r="W59">
            <v>255</v>
          </cell>
          <cell r="X59">
            <v>428655</v>
          </cell>
        </row>
        <row r="60">
          <cell r="A60" t="str">
            <v>RCC3.10 (a) (3)</v>
          </cell>
          <cell r="B60" t="str">
            <v xml:space="preserve"> M20 concree  for Roof Slab Second Floor</v>
          </cell>
          <cell r="C60" t="str">
            <v>Cum</v>
          </cell>
          <cell r="D60">
            <v>1681</v>
          </cell>
          <cell r="E60">
            <v>0</v>
          </cell>
          <cell r="F60">
            <v>0</v>
          </cell>
          <cell r="G60">
            <v>0</v>
          </cell>
          <cell r="H60">
            <v>0</v>
          </cell>
          <cell r="J60">
            <v>0</v>
          </cell>
          <cell r="K60">
            <v>0</v>
          </cell>
          <cell r="L60">
            <v>0</v>
          </cell>
          <cell r="N60">
            <v>0</v>
          </cell>
          <cell r="O60">
            <v>0</v>
          </cell>
          <cell r="P60">
            <v>0</v>
          </cell>
          <cell r="R60">
            <v>0</v>
          </cell>
          <cell r="S60">
            <v>0</v>
          </cell>
          <cell r="T60">
            <v>0</v>
          </cell>
          <cell r="V60">
            <v>0</v>
          </cell>
          <cell r="W60">
            <v>0</v>
          </cell>
          <cell r="X60">
            <v>0</v>
          </cell>
        </row>
        <row r="61">
          <cell r="A61" t="str">
            <v>RCC3.10 (a) (4)</v>
          </cell>
          <cell r="B61" t="str">
            <v xml:space="preserve"> M20 concree  for Roof Slab Third Floor</v>
          </cell>
          <cell r="C61" t="str">
            <v>Cum</v>
          </cell>
          <cell r="D61">
            <v>1681</v>
          </cell>
          <cell r="E61">
            <v>0</v>
          </cell>
          <cell r="F61">
            <v>0</v>
          </cell>
          <cell r="G61">
            <v>0</v>
          </cell>
          <cell r="H61">
            <v>0</v>
          </cell>
          <cell r="J61">
            <v>0</v>
          </cell>
          <cell r="K61">
            <v>0</v>
          </cell>
          <cell r="L61">
            <v>0</v>
          </cell>
          <cell r="N61">
            <v>0</v>
          </cell>
          <cell r="O61">
            <v>0</v>
          </cell>
          <cell r="P61">
            <v>0</v>
          </cell>
          <cell r="R61">
            <v>0</v>
          </cell>
          <cell r="S61">
            <v>0</v>
          </cell>
          <cell r="T61">
            <v>0</v>
          </cell>
          <cell r="V61">
            <v>0</v>
          </cell>
          <cell r="W61">
            <v>0</v>
          </cell>
          <cell r="X61">
            <v>0</v>
          </cell>
        </row>
        <row r="62">
          <cell r="A62" t="str">
            <v>RCC3.10 (a) (5)</v>
          </cell>
          <cell r="B62" t="str">
            <v xml:space="preserve"> M20 concrete using  for Roof Slab Ground Floor For water tank (top and bottom slab)</v>
          </cell>
          <cell r="C62" t="str">
            <v>Cum</v>
          </cell>
          <cell r="D62">
            <v>1882</v>
          </cell>
          <cell r="E62">
            <v>0</v>
          </cell>
          <cell r="F62">
            <v>0</v>
          </cell>
          <cell r="G62">
            <v>0</v>
          </cell>
          <cell r="H62">
            <v>0</v>
          </cell>
          <cell r="J62">
            <v>0</v>
          </cell>
          <cell r="K62">
            <v>0</v>
          </cell>
          <cell r="L62">
            <v>0</v>
          </cell>
          <cell r="N62">
            <v>0</v>
          </cell>
          <cell r="O62">
            <v>0</v>
          </cell>
          <cell r="P62">
            <v>0</v>
          </cell>
          <cell r="R62">
            <v>0</v>
          </cell>
          <cell r="S62">
            <v>0</v>
          </cell>
          <cell r="T62">
            <v>0</v>
          </cell>
          <cell r="V62">
            <v>0</v>
          </cell>
          <cell r="W62">
            <v>0</v>
          </cell>
          <cell r="X62">
            <v>0</v>
          </cell>
        </row>
        <row r="63">
          <cell r="A63" t="str">
            <v xml:space="preserve">RCC3.10 (b) </v>
          </cell>
          <cell r="B63" t="str">
            <v>ready mix concrete</v>
          </cell>
          <cell r="C63" t="str">
            <v>Cum</v>
          </cell>
          <cell r="D63">
            <v>3200</v>
          </cell>
          <cell r="E63">
            <v>0</v>
          </cell>
          <cell r="F63">
            <v>0</v>
          </cell>
          <cell r="G63">
            <v>0</v>
          </cell>
          <cell r="H63">
            <v>0</v>
          </cell>
          <cell r="J63">
            <v>0</v>
          </cell>
          <cell r="K63">
            <v>0</v>
          </cell>
          <cell r="L63">
            <v>0</v>
          </cell>
          <cell r="N63">
            <v>0</v>
          </cell>
          <cell r="O63">
            <v>0</v>
          </cell>
          <cell r="P63">
            <v>0</v>
          </cell>
          <cell r="R63">
            <v>0</v>
          </cell>
          <cell r="S63">
            <v>0</v>
          </cell>
          <cell r="T63">
            <v>0</v>
          </cell>
          <cell r="V63">
            <v>0</v>
          </cell>
          <cell r="W63">
            <v>0</v>
          </cell>
          <cell r="X63">
            <v>0</v>
          </cell>
        </row>
        <row r="64">
          <cell r="A64" t="str">
            <v>ST 4.1</v>
          </cell>
          <cell r="B64" t="str">
            <v xml:space="preserve">steel  reinforcement </v>
          </cell>
          <cell r="C64" t="str">
            <v>MT</v>
          </cell>
          <cell r="D64">
            <v>3962</v>
          </cell>
          <cell r="E64">
            <v>120</v>
          </cell>
          <cell r="F64">
            <v>475440</v>
          </cell>
          <cell r="G64">
            <v>30</v>
          </cell>
          <cell r="H64">
            <v>118860</v>
          </cell>
          <cell r="I64">
            <v>30</v>
          </cell>
          <cell r="J64">
            <v>118860</v>
          </cell>
          <cell r="K64">
            <v>30</v>
          </cell>
          <cell r="L64">
            <v>118860</v>
          </cell>
          <cell r="M64">
            <v>20</v>
          </cell>
          <cell r="N64">
            <v>79240</v>
          </cell>
          <cell r="O64">
            <v>30</v>
          </cell>
          <cell r="P64">
            <v>118860</v>
          </cell>
          <cell r="Q64">
            <v>10</v>
          </cell>
          <cell r="R64">
            <v>39620</v>
          </cell>
          <cell r="S64">
            <v>30</v>
          </cell>
          <cell r="T64">
            <v>118860</v>
          </cell>
          <cell r="U64">
            <v>16</v>
          </cell>
          <cell r="V64">
            <v>63392</v>
          </cell>
          <cell r="W64">
            <v>76</v>
          </cell>
          <cell r="X64">
            <v>301112</v>
          </cell>
        </row>
        <row r="65">
          <cell r="A65" t="str">
            <v>ST 4.2</v>
          </cell>
          <cell r="B65" t="str">
            <v xml:space="preserve"> structural steel members including ., providing two coats of synthetic enamel paint </v>
          </cell>
          <cell r="C65" t="str">
            <v>MT</v>
          </cell>
          <cell r="D65">
            <v>12854</v>
          </cell>
          <cell r="E65">
            <v>0</v>
          </cell>
          <cell r="F65">
            <v>0</v>
          </cell>
          <cell r="G65">
            <v>0</v>
          </cell>
          <cell r="H65">
            <v>0</v>
          </cell>
          <cell r="J65">
            <v>0</v>
          </cell>
          <cell r="K65">
            <v>0</v>
          </cell>
          <cell r="L65">
            <v>0</v>
          </cell>
          <cell r="N65">
            <v>0</v>
          </cell>
          <cell r="O65">
            <v>0</v>
          </cell>
          <cell r="P65">
            <v>0</v>
          </cell>
          <cell r="R65">
            <v>0</v>
          </cell>
          <cell r="S65">
            <v>0</v>
          </cell>
          <cell r="T65">
            <v>0</v>
          </cell>
          <cell r="V65">
            <v>0</v>
          </cell>
          <cell r="W65">
            <v>0</v>
          </cell>
          <cell r="X65">
            <v>0</v>
          </cell>
        </row>
        <row r="66">
          <cell r="A66" t="str">
            <v>ST 4.3</v>
          </cell>
          <cell r="B66" t="str">
            <v xml:space="preserve"> S.S. handrail to staircase</v>
          </cell>
          <cell r="C66" t="str">
            <v>Sqm</v>
          </cell>
          <cell r="D66">
            <v>3000</v>
          </cell>
          <cell r="E66">
            <v>0</v>
          </cell>
          <cell r="F66">
            <v>0</v>
          </cell>
          <cell r="G66">
            <v>0</v>
          </cell>
          <cell r="H66">
            <v>0</v>
          </cell>
          <cell r="J66">
            <v>0</v>
          </cell>
          <cell r="K66">
            <v>0</v>
          </cell>
          <cell r="L66">
            <v>0</v>
          </cell>
          <cell r="N66">
            <v>0</v>
          </cell>
          <cell r="O66">
            <v>0</v>
          </cell>
          <cell r="P66">
            <v>0</v>
          </cell>
          <cell r="R66">
            <v>0</v>
          </cell>
          <cell r="S66">
            <v>0</v>
          </cell>
          <cell r="T66">
            <v>0</v>
          </cell>
          <cell r="V66">
            <v>0</v>
          </cell>
          <cell r="W66">
            <v>0</v>
          </cell>
          <cell r="X66">
            <v>0</v>
          </cell>
        </row>
        <row r="67">
          <cell r="A67" t="str">
            <v>SH 5.1</v>
          </cell>
          <cell r="B67" t="str">
            <v>Shuttering For Plinth Slab/ Beams</v>
          </cell>
          <cell r="C67" t="str">
            <v>Sqm</v>
          </cell>
          <cell r="D67">
            <v>178</v>
          </cell>
          <cell r="E67">
            <v>60</v>
          </cell>
          <cell r="F67">
            <v>10680</v>
          </cell>
          <cell r="G67">
            <v>50</v>
          </cell>
          <cell r="H67">
            <v>8900</v>
          </cell>
          <cell r="I67">
            <v>40</v>
          </cell>
          <cell r="J67">
            <v>7120</v>
          </cell>
          <cell r="K67">
            <v>10</v>
          </cell>
          <cell r="L67">
            <v>1780</v>
          </cell>
          <cell r="M67">
            <v>10</v>
          </cell>
          <cell r="N67">
            <v>1780</v>
          </cell>
          <cell r="O67">
            <v>0</v>
          </cell>
          <cell r="P67">
            <v>0</v>
          </cell>
          <cell r="R67">
            <v>0</v>
          </cell>
          <cell r="S67">
            <v>0</v>
          </cell>
          <cell r="T67">
            <v>0</v>
          </cell>
          <cell r="V67">
            <v>0</v>
          </cell>
          <cell r="W67">
            <v>50</v>
          </cell>
          <cell r="X67">
            <v>8900</v>
          </cell>
        </row>
        <row r="68">
          <cell r="A68" t="str">
            <v>SH 5.2</v>
          </cell>
          <cell r="B68" t="str">
            <v>Shuttering For Cill Slab</v>
          </cell>
          <cell r="C68" t="str">
            <v>Sqm</v>
          </cell>
          <cell r="D68">
            <v>261</v>
          </cell>
          <cell r="E68">
            <v>65</v>
          </cell>
          <cell r="F68">
            <v>16965</v>
          </cell>
          <cell r="G68">
            <v>65</v>
          </cell>
          <cell r="H68">
            <v>16965</v>
          </cell>
          <cell r="I68">
            <v>37</v>
          </cell>
          <cell r="J68">
            <v>9657</v>
          </cell>
          <cell r="K68">
            <v>0</v>
          </cell>
          <cell r="L68">
            <v>0</v>
          </cell>
          <cell r="N68">
            <v>0</v>
          </cell>
          <cell r="O68">
            <v>0</v>
          </cell>
          <cell r="P68">
            <v>0</v>
          </cell>
          <cell r="R68">
            <v>0</v>
          </cell>
          <cell r="S68">
            <v>0</v>
          </cell>
          <cell r="T68">
            <v>0</v>
          </cell>
          <cell r="V68">
            <v>0</v>
          </cell>
          <cell r="W68">
            <v>37</v>
          </cell>
          <cell r="X68">
            <v>9657</v>
          </cell>
        </row>
        <row r="69">
          <cell r="A69" t="str">
            <v>SH 5.3</v>
          </cell>
          <cell r="B69" t="str">
            <v>Shuttering For Column Footing / Foundation</v>
          </cell>
          <cell r="C69" t="str">
            <v>Sqm</v>
          </cell>
          <cell r="D69">
            <v>166</v>
          </cell>
          <cell r="E69">
            <v>0</v>
          </cell>
          <cell r="F69">
            <v>0</v>
          </cell>
          <cell r="G69">
            <v>0</v>
          </cell>
          <cell r="H69">
            <v>0</v>
          </cell>
          <cell r="J69">
            <v>0</v>
          </cell>
          <cell r="K69">
            <v>0</v>
          </cell>
          <cell r="L69">
            <v>0</v>
          </cell>
          <cell r="N69">
            <v>0</v>
          </cell>
          <cell r="O69">
            <v>0</v>
          </cell>
          <cell r="P69">
            <v>0</v>
          </cell>
          <cell r="R69">
            <v>0</v>
          </cell>
          <cell r="S69">
            <v>0</v>
          </cell>
          <cell r="T69">
            <v>0</v>
          </cell>
          <cell r="V69">
            <v>0</v>
          </cell>
          <cell r="W69">
            <v>0</v>
          </cell>
          <cell r="X69">
            <v>0</v>
          </cell>
        </row>
        <row r="70">
          <cell r="A70" t="str">
            <v>SH 5.4</v>
          </cell>
          <cell r="B70" t="str">
            <v>Shuttering  For Columns / Pedestals</v>
          </cell>
          <cell r="C70" t="str">
            <v>Sqm</v>
          </cell>
          <cell r="D70">
            <v>189</v>
          </cell>
          <cell r="E70">
            <v>450</v>
          </cell>
          <cell r="F70">
            <v>85050</v>
          </cell>
          <cell r="G70">
            <v>0</v>
          </cell>
          <cell r="H70">
            <v>0</v>
          </cell>
          <cell r="J70">
            <v>0</v>
          </cell>
          <cell r="K70">
            <v>90</v>
          </cell>
          <cell r="L70">
            <v>17010</v>
          </cell>
          <cell r="M70">
            <v>90</v>
          </cell>
          <cell r="N70">
            <v>17010</v>
          </cell>
          <cell r="O70">
            <v>180</v>
          </cell>
          <cell r="P70">
            <v>34020</v>
          </cell>
          <cell r="Q70">
            <v>180</v>
          </cell>
          <cell r="R70">
            <v>34020</v>
          </cell>
          <cell r="S70">
            <v>180</v>
          </cell>
          <cell r="T70">
            <v>34020</v>
          </cell>
          <cell r="U70">
            <v>80</v>
          </cell>
          <cell r="V70">
            <v>15120</v>
          </cell>
          <cell r="W70">
            <v>350</v>
          </cell>
          <cell r="X70">
            <v>66150</v>
          </cell>
        </row>
        <row r="71">
          <cell r="A71" t="str">
            <v>SH 5.5</v>
          </cell>
          <cell r="B71" t="str">
            <v>Shuttering For Beam / Lintels</v>
          </cell>
          <cell r="C71" t="str">
            <v>Sqm</v>
          </cell>
          <cell r="D71">
            <v>231</v>
          </cell>
          <cell r="E71">
            <v>1640</v>
          </cell>
          <cell r="F71">
            <v>378840</v>
          </cell>
          <cell r="G71">
            <v>820</v>
          </cell>
          <cell r="H71">
            <v>189420</v>
          </cell>
          <cell r="I71">
            <v>1000</v>
          </cell>
          <cell r="J71">
            <v>231000</v>
          </cell>
          <cell r="K71">
            <v>0</v>
          </cell>
          <cell r="L71">
            <v>0</v>
          </cell>
          <cell r="N71">
            <v>0</v>
          </cell>
          <cell r="O71">
            <v>820</v>
          </cell>
          <cell r="P71">
            <v>189420</v>
          </cell>
          <cell r="Q71">
            <v>1240</v>
          </cell>
          <cell r="R71">
            <v>286440</v>
          </cell>
          <cell r="S71">
            <v>0</v>
          </cell>
          <cell r="T71">
            <v>0</v>
          </cell>
          <cell r="V71">
            <v>0</v>
          </cell>
          <cell r="W71">
            <v>2240</v>
          </cell>
          <cell r="X71">
            <v>517440</v>
          </cell>
        </row>
        <row r="72">
          <cell r="A72" t="str">
            <v>SH 5.6</v>
          </cell>
          <cell r="B72" t="str">
            <v>Shuttering For R.C. Wall</v>
          </cell>
          <cell r="C72" t="str">
            <v>Sqm</v>
          </cell>
          <cell r="D72">
            <v>205</v>
          </cell>
          <cell r="E72">
            <v>65</v>
          </cell>
          <cell r="F72">
            <v>13325</v>
          </cell>
          <cell r="G72">
            <v>0</v>
          </cell>
          <cell r="H72">
            <v>0</v>
          </cell>
          <cell r="J72">
            <v>0</v>
          </cell>
          <cell r="K72">
            <v>0</v>
          </cell>
          <cell r="L72">
            <v>0</v>
          </cell>
          <cell r="N72">
            <v>0</v>
          </cell>
          <cell r="O72">
            <v>65</v>
          </cell>
          <cell r="P72">
            <v>13325</v>
          </cell>
          <cell r="R72">
            <v>0</v>
          </cell>
          <cell r="S72">
            <v>0</v>
          </cell>
          <cell r="T72">
            <v>0</v>
          </cell>
          <cell r="V72">
            <v>0</v>
          </cell>
          <cell r="W72">
            <v>0</v>
          </cell>
          <cell r="X72">
            <v>0</v>
          </cell>
        </row>
        <row r="73">
          <cell r="A73" t="str">
            <v>SH 5.7</v>
          </cell>
          <cell r="B73" t="str">
            <v>Shuttering For Staircase</v>
          </cell>
          <cell r="C73" t="str">
            <v>Sqm</v>
          </cell>
          <cell r="D73">
            <v>213</v>
          </cell>
          <cell r="E73">
            <v>40</v>
          </cell>
          <cell r="F73">
            <v>8520</v>
          </cell>
          <cell r="G73">
            <v>0</v>
          </cell>
          <cell r="H73">
            <v>0</v>
          </cell>
          <cell r="J73">
            <v>0</v>
          </cell>
          <cell r="K73">
            <v>0</v>
          </cell>
          <cell r="L73">
            <v>0</v>
          </cell>
          <cell r="N73">
            <v>0</v>
          </cell>
          <cell r="O73">
            <v>40</v>
          </cell>
          <cell r="P73">
            <v>8520</v>
          </cell>
          <cell r="Q73">
            <v>180</v>
          </cell>
          <cell r="R73">
            <v>38340</v>
          </cell>
          <cell r="S73">
            <v>0</v>
          </cell>
          <cell r="T73">
            <v>0</v>
          </cell>
          <cell r="V73">
            <v>0</v>
          </cell>
          <cell r="W73">
            <v>180</v>
          </cell>
          <cell r="X73">
            <v>38340</v>
          </cell>
        </row>
        <row r="74">
          <cell r="A74" t="str">
            <v>SH 5.8</v>
          </cell>
          <cell r="B74" t="str">
            <v>Shuttering For Roof Slab</v>
          </cell>
          <cell r="C74" t="str">
            <v>Sqm</v>
          </cell>
          <cell r="D74">
            <v>183</v>
          </cell>
          <cell r="E74">
            <v>2200</v>
          </cell>
          <cell r="F74">
            <v>402600</v>
          </cell>
          <cell r="G74">
            <v>1100</v>
          </cell>
          <cell r="H74">
            <v>201300</v>
          </cell>
          <cell r="I74">
            <v>1000</v>
          </cell>
          <cell r="J74">
            <v>183000</v>
          </cell>
          <cell r="K74">
            <v>0</v>
          </cell>
          <cell r="L74">
            <v>0</v>
          </cell>
          <cell r="N74">
            <v>0</v>
          </cell>
          <cell r="O74">
            <v>1100</v>
          </cell>
          <cell r="P74">
            <v>201300</v>
          </cell>
          <cell r="Q74">
            <v>900</v>
          </cell>
          <cell r="R74">
            <v>164700</v>
          </cell>
          <cell r="S74">
            <v>0</v>
          </cell>
          <cell r="T74">
            <v>0</v>
          </cell>
          <cell r="V74">
            <v>0</v>
          </cell>
          <cell r="W74">
            <v>1900</v>
          </cell>
          <cell r="X74">
            <v>347700</v>
          </cell>
        </row>
        <row r="75">
          <cell r="A75" t="str">
            <v>SH 5.9</v>
          </cell>
          <cell r="B75" t="str">
            <v>Shuttering For Chajja/Platforms</v>
          </cell>
          <cell r="C75" t="str">
            <v>Sqm</v>
          </cell>
          <cell r="D75">
            <v>261</v>
          </cell>
          <cell r="E75">
            <v>200</v>
          </cell>
          <cell r="F75">
            <v>52200</v>
          </cell>
          <cell r="G75">
            <v>0</v>
          </cell>
          <cell r="H75">
            <v>0</v>
          </cell>
          <cell r="J75">
            <v>0</v>
          </cell>
          <cell r="K75">
            <v>100</v>
          </cell>
          <cell r="L75">
            <v>26100</v>
          </cell>
          <cell r="M75">
            <v>80</v>
          </cell>
          <cell r="N75">
            <v>20880</v>
          </cell>
          <cell r="O75">
            <v>0</v>
          </cell>
          <cell r="P75">
            <v>0</v>
          </cell>
          <cell r="R75">
            <v>0</v>
          </cell>
          <cell r="S75">
            <v>100</v>
          </cell>
          <cell r="T75">
            <v>26100</v>
          </cell>
          <cell r="U75">
            <v>75</v>
          </cell>
          <cell r="V75">
            <v>19575</v>
          </cell>
          <cell r="W75">
            <v>155</v>
          </cell>
          <cell r="X75">
            <v>40455</v>
          </cell>
        </row>
        <row r="76">
          <cell r="A76" t="str">
            <v>SH 5.10</v>
          </cell>
          <cell r="B76" t="str">
            <v>Shuttering For PCC</v>
          </cell>
          <cell r="C76" t="str">
            <v>Sqm</v>
          </cell>
          <cell r="D76">
            <v>166</v>
          </cell>
          <cell r="E76">
            <v>0</v>
          </cell>
          <cell r="F76">
            <v>0</v>
          </cell>
          <cell r="G76">
            <v>0</v>
          </cell>
          <cell r="H76">
            <v>0</v>
          </cell>
          <cell r="J76">
            <v>0</v>
          </cell>
          <cell r="K76">
            <v>0</v>
          </cell>
          <cell r="L76">
            <v>0</v>
          </cell>
          <cell r="N76">
            <v>0</v>
          </cell>
          <cell r="O76">
            <v>0</v>
          </cell>
          <cell r="P76">
            <v>0</v>
          </cell>
          <cell r="R76">
            <v>0</v>
          </cell>
          <cell r="S76">
            <v>0</v>
          </cell>
          <cell r="T76">
            <v>0</v>
          </cell>
          <cell r="V76">
            <v>0</v>
          </cell>
          <cell r="W76">
            <v>0</v>
          </cell>
          <cell r="X76">
            <v>0</v>
          </cell>
        </row>
        <row r="77">
          <cell r="A77" t="str">
            <v>SH 5.11</v>
          </cell>
          <cell r="B77" t="str">
            <v>Shuttering For curved slab</v>
          </cell>
          <cell r="C77" t="str">
            <v>Sqm</v>
          </cell>
          <cell r="D77">
            <v>261</v>
          </cell>
          <cell r="E77">
            <v>0</v>
          </cell>
          <cell r="F77">
            <v>0</v>
          </cell>
          <cell r="G77">
            <v>0</v>
          </cell>
          <cell r="H77">
            <v>0</v>
          </cell>
          <cell r="J77">
            <v>0</v>
          </cell>
          <cell r="K77">
            <v>0</v>
          </cell>
          <cell r="L77">
            <v>0</v>
          </cell>
          <cell r="N77">
            <v>0</v>
          </cell>
          <cell r="O77">
            <v>0</v>
          </cell>
          <cell r="P77">
            <v>0</v>
          </cell>
          <cell r="R77">
            <v>0</v>
          </cell>
          <cell r="S77">
            <v>0</v>
          </cell>
          <cell r="T77">
            <v>0</v>
          </cell>
          <cell r="V77">
            <v>0</v>
          </cell>
          <cell r="W77">
            <v>0</v>
          </cell>
          <cell r="X77">
            <v>0</v>
          </cell>
        </row>
        <row r="78">
          <cell r="A78" t="str">
            <v>MW 6.1</v>
          </cell>
          <cell r="B78" t="str">
            <v xml:space="preserve">SSM stones hammer dressed in CM 1:8 for foundation and plinth in courses </v>
          </cell>
          <cell r="C78" t="str">
            <v>Cum</v>
          </cell>
          <cell r="D78">
            <v>982</v>
          </cell>
          <cell r="E78">
            <v>0</v>
          </cell>
          <cell r="F78">
            <v>0</v>
          </cell>
          <cell r="G78">
            <v>0</v>
          </cell>
          <cell r="H78">
            <v>0</v>
          </cell>
          <cell r="J78">
            <v>0</v>
          </cell>
          <cell r="K78">
            <v>0</v>
          </cell>
          <cell r="L78">
            <v>0</v>
          </cell>
          <cell r="N78">
            <v>0</v>
          </cell>
          <cell r="O78">
            <v>0</v>
          </cell>
          <cell r="P78">
            <v>0</v>
          </cell>
          <cell r="R78">
            <v>0</v>
          </cell>
          <cell r="S78">
            <v>0</v>
          </cell>
          <cell r="T78">
            <v>0</v>
          </cell>
          <cell r="V78">
            <v>0</v>
          </cell>
          <cell r="W78">
            <v>0</v>
          </cell>
          <cell r="X78">
            <v>0</v>
          </cell>
        </row>
        <row r="79">
          <cell r="A79" t="str">
            <v>MW 6.2</v>
          </cell>
          <cell r="B79" t="str">
            <v>SSM in basement/plinth in CM 1:6  , chisel dressed and 2 line dressing</v>
          </cell>
          <cell r="C79" t="str">
            <v>Cum</v>
          </cell>
          <cell r="D79">
            <v>1416</v>
          </cell>
          <cell r="E79">
            <v>0</v>
          </cell>
          <cell r="F79">
            <v>0</v>
          </cell>
          <cell r="G79">
            <v>0</v>
          </cell>
          <cell r="H79">
            <v>0</v>
          </cell>
          <cell r="J79">
            <v>0</v>
          </cell>
          <cell r="K79">
            <v>0</v>
          </cell>
          <cell r="L79">
            <v>0</v>
          </cell>
          <cell r="N79">
            <v>0</v>
          </cell>
          <cell r="O79">
            <v>0</v>
          </cell>
          <cell r="P79">
            <v>0</v>
          </cell>
          <cell r="R79">
            <v>0</v>
          </cell>
          <cell r="S79">
            <v>0</v>
          </cell>
          <cell r="T79">
            <v>0</v>
          </cell>
          <cell r="V79">
            <v>0</v>
          </cell>
          <cell r="W79">
            <v>0</v>
          </cell>
          <cell r="X79">
            <v>0</v>
          </cell>
        </row>
        <row r="80">
          <cell r="A80" t="str">
            <v>MW 6.3 (1)</v>
          </cell>
          <cell r="B80" t="str">
            <v>constructing walls  with blocks of 40x20x15cm  Ground Floor</v>
          </cell>
          <cell r="C80" t="str">
            <v>Sqm</v>
          </cell>
          <cell r="D80">
            <v>338</v>
          </cell>
          <cell r="E80">
            <v>400</v>
          </cell>
          <cell r="F80">
            <v>135200</v>
          </cell>
          <cell r="G80">
            <v>150</v>
          </cell>
          <cell r="H80">
            <v>50700</v>
          </cell>
          <cell r="I80">
            <v>150</v>
          </cell>
          <cell r="J80">
            <v>50700</v>
          </cell>
          <cell r="K80">
            <v>150</v>
          </cell>
          <cell r="L80">
            <v>50700</v>
          </cell>
          <cell r="M80">
            <v>150</v>
          </cell>
          <cell r="N80">
            <v>50700</v>
          </cell>
          <cell r="O80">
            <v>100</v>
          </cell>
          <cell r="P80">
            <v>33800</v>
          </cell>
          <cell r="Q80">
            <v>100</v>
          </cell>
          <cell r="R80">
            <v>33800</v>
          </cell>
          <cell r="S80">
            <v>0</v>
          </cell>
          <cell r="T80">
            <v>0</v>
          </cell>
          <cell r="V80">
            <v>0</v>
          </cell>
          <cell r="W80">
            <v>400</v>
          </cell>
          <cell r="X80">
            <v>135200</v>
          </cell>
        </row>
        <row r="81">
          <cell r="A81" t="str">
            <v>MW 6.3 (2)</v>
          </cell>
          <cell r="B81" t="str">
            <v>constructing walls  with blocks of 40x20x15cm  First Floor</v>
          </cell>
          <cell r="C81" t="str">
            <v>Sqm</v>
          </cell>
          <cell r="D81">
            <v>344</v>
          </cell>
          <cell r="E81">
            <v>200</v>
          </cell>
          <cell r="F81">
            <v>68800</v>
          </cell>
          <cell r="G81">
            <v>0</v>
          </cell>
          <cell r="H81">
            <v>0</v>
          </cell>
          <cell r="J81">
            <v>0</v>
          </cell>
          <cell r="K81">
            <v>0</v>
          </cell>
          <cell r="L81">
            <v>0</v>
          </cell>
          <cell r="N81">
            <v>0</v>
          </cell>
          <cell r="O81">
            <v>50</v>
          </cell>
          <cell r="P81">
            <v>17200</v>
          </cell>
          <cell r="R81">
            <v>0</v>
          </cell>
          <cell r="S81">
            <v>150</v>
          </cell>
          <cell r="T81">
            <v>51600</v>
          </cell>
          <cell r="V81">
            <v>0</v>
          </cell>
          <cell r="W81">
            <v>0</v>
          </cell>
          <cell r="X81">
            <v>0</v>
          </cell>
        </row>
        <row r="82">
          <cell r="A82" t="str">
            <v>MW 6.3 (3)</v>
          </cell>
          <cell r="B82" t="str">
            <v>constructing walls  with blocks of 40x20x15cm  Second Floor</v>
          </cell>
          <cell r="C82" t="str">
            <v>Sqm</v>
          </cell>
          <cell r="D82">
            <v>350</v>
          </cell>
          <cell r="E82">
            <v>0</v>
          </cell>
          <cell r="F82">
            <v>0</v>
          </cell>
          <cell r="G82">
            <v>0</v>
          </cell>
          <cell r="H82">
            <v>0</v>
          </cell>
          <cell r="J82">
            <v>0</v>
          </cell>
          <cell r="K82">
            <v>0</v>
          </cell>
          <cell r="L82">
            <v>0</v>
          </cell>
          <cell r="N82">
            <v>0</v>
          </cell>
          <cell r="O82">
            <v>0</v>
          </cell>
          <cell r="P82">
            <v>0</v>
          </cell>
          <cell r="R82">
            <v>0</v>
          </cell>
          <cell r="S82">
            <v>0</v>
          </cell>
          <cell r="T82">
            <v>0</v>
          </cell>
          <cell r="V82">
            <v>0</v>
          </cell>
          <cell r="W82">
            <v>0</v>
          </cell>
          <cell r="X82">
            <v>0</v>
          </cell>
        </row>
        <row r="83">
          <cell r="A83" t="str">
            <v>MW 6.3 (4)</v>
          </cell>
          <cell r="B83" t="str">
            <v>constructing walls  with blocks of 40x20x15cm  Third Floor</v>
          </cell>
          <cell r="C83" t="str">
            <v>Sqm</v>
          </cell>
          <cell r="D83">
            <v>356</v>
          </cell>
          <cell r="E83">
            <v>0</v>
          </cell>
          <cell r="F83">
            <v>0</v>
          </cell>
          <cell r="G83">
            <v>0</v>
          </cell>
          <cell r="H83">
            <v>0</v>
          </cell>
          <cell r="J83">
            <v>0</v>
          </cell>
          <cell r="K83">
            <v>0</v>
          </cell>
          <cell r="L83">
            <v>0</v>
          </cell>
          <cell r="N83">
            <v>0</v>
          </cell>
          <cell r="O83">
            <v>0</v>
          </cell>
          <cell r="P83">
            <v>0</v>
          </cell>
          <cell r="R83">
            <v>0</v>
          </cell>
          <cell r="S83">
            <v>0</v>
          </cell>
          <cell r="T83">
            <v>0</v>
          </cell>
          <cell r="V83">
            <v>0</v>
          </cell>
          <cell r="W83">
            <v>0</v>
          </cell>
          <cell r="X83">
            <v>0</v>
          </cell>
        </row>
        <row r="84">
          <cell r="A84" t="str">
            <v>MW 6.4 (1)</v>
          </cell>
          <cell r="B84" t="str">
            <v>115mm thick brick partition wall in Ground Floor</v>
          </cell>
          <cell r="C84" t="str">
            <v>Sqm</v>
          </cell>
          <cell r="D84">
            <v>276</v>
          </cell>
          <cell r="E84">
            <v>70</v>
          </cell>
          <cell r="F84">
            <v>19320</v>
          </cell>
          <cell r="G84">
            <v>0</v>
          </cell>
          <cell r="H84">
            <v>0</v>
          </cell>
          <cell r="J84">
            <v>0</v>
          </cell>
          <cell r="K84">
            <v>35</v>
          </cell>
          <cell r="L84">
            <v>9660</v>
          </cell>
          <cell r="M84">
            <v>35</v>
          </cell>
          <cell r="N84">
            <v>9660</v>
          </cell>
          <cell r="O84">
            <v>35</v>
          </cell>
          <cell r="P84">
            <v>9660</v>
          </cell>
          <cell r="Q84">
            <v>40</v>
          </cell>
          <cell r="R84">
            <v>11040</v>
          </cell>
          <cell r="S84">
            <v>0</v>
          </cell>
          <cell r="T84">
            <v>0</v>
          </cell>
          <cell r="V84">
            <v>0</v>
          </cell>
          <cell r="W84">
            <v>75</v>
          </cell>
          <cell r="X84">
            <v>20700</v>
          </cell>
        </row>
        <row r="85">
          <cell r="A85" t="str">
            <v>MW 6.4 (2)</v>
          </cell>
          <cell r="B85" t="str">
            <v>115mm thick brick partition wall in First Floor</v>
          </cell>
          <cell r="C85" t="str">
            <v>Sqm</v>
          </cell>
          <cell r="D85">
            <v>276</v>
          </cell>
          <cell r="E85">
            <v>0</v>
          </cell>
          <cell r="F85">
            <v>0</v>
          </cell>
          <cell r="G85">
            <v>0</v>
          </cell>
          <cell r="H85">
            <v>0</v>
          </cell>
          <cell r="J85">
            <v>0</v>
          </cell>
          <cell r="K85">
            <v>0</v>
          </cell>
          <cell r="L85">
            <v>0</v>
          </cell>
          <cell r="N85">
            <v>0</v>
          </cell>
          <cell r="O85">
            <v>0</v>
          </cell>
          <cell r="P85">
            <v>0</v>
          </cell>
          <cell r="R85">
            <v>0</v>
          </cell>
          <cell r="S85">
            <v>0</v>
          </cell>
          <cell r="T85">
            <v>0</v>
          </cell>
          <cell r="V85">
            <v>0</v>
          </cell>
          <cell r="W85">
            <v>0</v>
          </cell>
          <cell r="X85">
            <v>0</v>
          </cell>
        </row>
        <row r="86">
          <cell r="A86" t="str">
            <v>MW 6.4 (3)</v>
          </cell>
          <cell r="B86" t="str">
            <v>115mm thick brick partition wall in Second Floor</v>
          </cell>
          <cell r="C86" t="str">
            <v>Sqm</v>
          </cell>
          <cell r="D86">
            <v>276</v>
          </cell>
          <cell r="E86">
            <v>0</v>
          </cell>
          <cell r="F86">
            <v>0</v>
          </cell>
          <cell r="G86">
            <v>0</v>
          </cell>
          <cell r="H86">
            <v>0</v>
          </cell>
          <cell r="J86">
            <v>0</v>
          </cell>
          <cell r="K86">
            <v>0</v>
          </cell>
          <cell r="L86">
            <v>0</v>
          </cell>
          <cell r="N86">
            <v>0</v>
          </cell>
          <cell r="O86">
            <v>0</v>
          </cell>
          <cell r="P86">
            <v>0</v>
          </cell>
          <cell r="R86">
            <v>0</v>
          </cell>
          <cell r="S86">
            <v>0</v>
          </cell>
          <cell r="T86">
            <v>0</v>
          </cell>
          <cell r="V86">
            <v>0</v>
          </cell>
          <cell r="W86">
            <v>0</v>
          </cell>
          <cell r="X86">
            <v>0</v>
          </cell>
        </row>
        <row r="87">
          <cell r="A87" t="str">
            <v>MW 6.4 (4)</v>
          </cell>
          <cell r="B87" t="str">
            <v>115mm thick brick partition wall inTerrace Floor</v>
          </cell>
          <cell r="C87" t="str">
            <v>Sqm</v>
          </cell>
          <cell r="D87">
            <v>276</v>
          </cell>
          <cell r="E87">
            <v>0</v>
          </cell>
          <cell r="F87">
            <v>0</v>
          </cell>
          <cell r="G87">
            <v>0</v>
          </cell>
          <cell r="H87">
            <v>0</v>
          </cell>
          <cell r="J87">
            <v>0</v>
          </cell>
          <cell r="K87">
            <v>0</v>
          </cell>
          <cell r="L87">
            <v>0</v>
          </cell>
          <cell r="N87">
            <v>0</v>
          </cell>
          <cell r="O87">
            <v>0</v>
          </cell>
          <cell r="P87">
            <v>0</v>
          </cell>
          <cell r="R87">
            <v>0</v>
          </cell>
          <cell r="S87">
            <v>0</v>
          </cell>
          <cell r="T87">
            <v>0</v>
          </cell>
          <cell r="V87">
            <v>0</v>
          </cell>
          <cell r="W87">
            <v>0</v>
          </cell>
          <cell r="X87">
            <v>0</v>
          </cell>
        </row>
        <row r="88">
          <cell r="A88" t="str">
            <v>MW 6.5 (1)</v>
          </cell>
          <cell r="B88" t="str">
            <v>230mm thk. masonry in CM 1:6 Ground Floor</v>
          </cell>
          <cell r="C88" t="str">
            <v>Cum</v>
          </cell>
          <cell r="D88">
            <v>1789</v>
          </cell>
          <cell r="E88">
            <v>100</v>
          </cell>
          <cell r="F88">
            <v>178900</v>
          </cell>
          <cell r="G88">
            <v>25</v>
          </cell>
          <cell r="H88">
            <v>44725</v>
          </cell>
          <cell r="I88">
            <v>50</v>
          </cell>
          <cell r="J88">
            <v>89450</v>
          </cell>
          <cell r="K88">
            <v>25</v>
          </cell>
          <cell r="L88">
            <v>44725</v>
          </cell>
          <cell r="M88">
            <v>50</v>
          </cell>
          <cell r="N88">
            <v>89450</v>
          </cell>
          <cell r="O88">
            <v>50</v>
          </cell>
          <cell r="P88">
            <v>89450</v>
          </cell>
          <cell r="Q88">
            <v>50</v>
          </cell>
          <cell r="R88">
            <v>89450</v>
          </cell>
          <cell r="S88">
            <v>0</v>
          </cell>
          <cell r="T88">
            <v>0</v>
          </cell>
          <cell r="V88">
            <v>0</v>
          </cell>
          <cell r="W88">
            <v>150</v>
          </cell>
          <cell r="X88">
            <v>268350</v>
          </cell>
        </row>
        <row r="89">
          <cell r="A89" t="str">
            <v>MW 6.5 (2)</v>
          </cell>
          <cell r="B89" t="str">
            <v>230mm thk. masonry in CM 1:6 First Floor</v>
          </cell>
          <cell r="C89" t="str">
            <v>Cum</v>
          </cell>
          <cell r="D89">
            <v>1789</v>
          </cell>
          <cell r="E89">
            <v>150</v>
          </cell>
          <cell r="F89">
            <v>268350</v>
          </cell>
          <cell r="G89">
            <v>0</v>
          </cell>
          <cell r="H89">
            <v>0</v>
          </cell>
          <cell r="J89">
            <v>0</v>
          </cell>
          <cell r="K89">
            <v>0</v>
          </cell>
          <cell r="L89">
            <v>0</v>
          </cell>
          <cell r="N89">
            <v>0</v>
          </cell>
          <cell r="O89">
            <v>50</v>
          </cell>
          <cell r="P89">
            <v>89450</v>
          </cell>
          <cell r="R89">
            <v>0</v>
          </cell>
          <cell r="S89">
            <v>100</v>
          </cell>
          <cell r="T89">
            <v>178900</v>
          </cell>
          <cell r="V89">
            <v>0</v>
          </cell>
          <cell r="W89">
            <v>0</v>
          </cell>
          <cell r="X89">
            <v>0</v>
          </cell>
        </row>
        <row r="90">
          <cell r="A90" t="str">
            <v>MW 6.5 (3)</v>
          </cell>
          <cell r="B90" t="str">
            <v>230mm thk. masonry in CM 1:6 Second Floor</v>
          </cell>
          <cell r="C90" t="str">
            <v>Cum</v>
          </cell>
          <cell r="D90">
            <v>1789</v>
          </cell>
          <cell r="E90">
            <v>0</v>
          </cell>
          <cell r="F90">
            <v>0</v>
          </cell>
          <cell r="G90">
            <v>0</v>
          </cell>
          <cell r="H90">
            <v>0</v>
          </cell>
          <cell r="J90">
            <v>0</v>
          </cell>
          <cell r="K90">
            <v>0</v>
          </cell>
          <cell r="L90">
            <v>0</v>
          </cell>
          <cell r="N90">
            <v>0</v>
          </cell>
          <cell r="O90">
            <v>0</v>
          </cell>
          <cell r="P90">
            <v>0</v>
          </cell>
          <cell r="R90">
            <v>0</v>
          </cell>
          <cell r="S90">
            <v>0</v>
          </cell>
          <cell r="T90">
            <v>0</v>
          </cell>
          <cell r="V90">
            <v>0</v>
          </cell>
          <cell r="W90">
            <v>0</v>
          </cell>
          <cell r="X90">
            <v>0</v>
          </cell>
        </row>
        <row r="91">
          <cell r="A91" t="str">
            <v>MW 6.5 (4)</v>
          </cell>
          <cell r="B91" t="str">
            <v>230mm thk. masonry in CM 1:6 Third Floor</v>
          </cell>
          <cell r="C91" t="str">
            <v>Cum</v>
          </cell>
          <cell r="D91">
            <v>1789</v>
          </cell>
          <cell r="E91">
            <v>0</v>
          </cell>
          <cell r="F91">
            <v>0</v>
          </cell>
          <cell r="G91">
            <v>0</v>
          </cell>
          <cell r="H91">
            <v>0</v>
          </cell>
          <cell r="J91">
            <v>0</v>
          </cell>
          <cell r="K91">
            <v>0</v>
          </cell>
          <cell r="L91">
            <v>0</v>
          </cell>
          <cell r="N91">
            <v>0</v>
          </cell>
          <cell r="O91">
            <v>0</v>
          </cell>
          <cell r="P91">
            <v>0</v>
          </cell>
          <cell r="R91">
            <v>0</v>
          </cell>
          <cell r="S91">
            <v>0</v>
          </cell>
          <cell r="T91">
            <v>0</v>
          </cell>
          <cell r="V91">
            <v>0</v>
          </cell>
          <cell r="W91">
            <v>0</v>
          </cell>
          <cell r="X91">
            <v>0</v>
          </cell>
        </row>
        <row r="92">
          <cell r="A92" t="str">
            <v>MW 6.6</v>
          </cell>
          <cell r="B92" t="str">
            <v xml:space="preserve"> solid block work of 40x20x20cm with CM 1:6 </v>
          </cell>
          <cell r="C92" t="str">
            <v>Sqm</v>
          </cell>
          <cell r="D92">
            <v>378</v>
          </cell>
          <cell r="E92">
            <v>0</v>
          </cell>
          <cell r="F92">
            <v>0</v>
          </cell>
          <cell r="G92">
            <v>0</v>
          </cell>
          <cell r="H92">
            <v>0</v>
          </cell>
          <cell r="J92">
            <v>0</v>
          </cell>
          <cell r="K92">
            <v>0</v>
          </cell>
          <cell r="L92">
            <v>0</v>
          </cell>
          <cell r="N92">
            <v>0</v>
          </cell>
          <cell r="O92">
            <v>0</v>
          </cell>
          <cell r="P92">
            <v>0</v>
          </cell>
          <cell r="R92">
            <v>0</v>
          </cell>
          <cell r="S92">
            <v>0</v>
          </cell>
          <cell r="T92">
            <v>0</v>
          </cell>
          <cell r="V92">
            <v>0</v>
          </cell>
          <cell r="W92">
            <v>0</v>
          </cell>
          <cell r="X92">
            <v>0</v>
          </cell>
        </row>
        <row r="93">
          <cell r="A93" t="str">
            <v>PL 7.1 (1)</v>
          </cell>
          <cell r="B93" t="str">
            <v>Plastering  in CM 1:4, 12mm thk including providing plaster mesh Ground Floor</v>
          </cell>
          <cell r="C93" t="str">
            <v>Sqm</v>
          </cell>
          <cell r="D93">
            <v>106</v>
          </cell>
          <cell r="E93">
            <v>150</v>
          </cell>
          <cell r="F93">
            <v>15900</v>
          </cell>
          <cell r="G93">
            <v>0</v>
          </cell>
          <cell r="H93">
            <v>0</v>
          </cell>
          <cell r="J93">
            <v>0</v>
          </cell>
          <cell r="K93">
            <v>50</v>
          </cell>
          <cell r="L93">
            <v>5300</v>
          </cell>
          <cell r="N93">
            <v>0</v>
          </cell>
          <cell r="O93">
            <v>50</v>
          </cell>
          <cell r="P93">
            <v>5300</v>
          </cell>
          <cell r="R93">
            <v>0</v>
          </cell>
          <cell r="S93">
            <v>50</v>
          </cell>
          <cell r="T93">
            <v>5300</v>
          </cell>
          <cell r="V93">
            <v>0</v>
          </cell>
          <cell r="W93">
            <v>0</v>
          </cell>
          <cell r="X93">
            <v>0</v>
          </cell>
        </row>
        <row r="94">
          <cell r="A94" t="str">
            <v>PL 7.1 (2)</v>
          </cell>
          <cell r="B94" t="str">
            <v>plastering  in CM 1:4, 12mm thk including providing plaster mesh First Floor</v>
          </cell>
          <cell r="C94" t="str">
            <v>Sqm</v>
          </cell>
          <cell r="D94">
            <v>106</v>
          </cell>
          <cell r="E94">
            <v>0</v>
          </cell>
          <cell r="F94">
            <v>0</v>
          </cell>
          <cell r="G94">
            <v>0</v>
          </cell>
          <cell r="H94">
            <v>0</v>
          </cell>
          <cell r="J94">
            <v>0</v>
          </cell>
          <cell r="K94">
            <v>0</v>
          </cell>
          <cell r="L94">
            <v>0</v>
          </cell>
          <cell r="N94">
            <v>0</v>
          </cell>
          <cell r="O94">
            <v>0</v>
          </cell>
          <cell r="P94">
            <v>0</v>
          </cell>
          <cell r="R94">
            <v>0</v>
          </cell>
          <cell r="S94">
            <v>0</v>
          </cell>
          <cell r="T94">
            <v>0</v>
          </cell>
          <cell r="V94">
            <v>0</v>
          </cell>
          <cell r="W94">
            <v>0</v>
          </cell>
          <cell r="X94">
            <v>0</v>
          </cell>
        </row>
        <row r="95">
          <cell r="A95" t="str">
            <v>PL 7.1 (3)</v>
          </cell>
          <cell r="B95" t="str">
            <v>plastering  in CM 1:4, 12mm thk including providing plaster mesh  Second Floor</v>
          </cell>
          <cell r="C95" t="str">
            <v>Sqm</v>
          </cell>
          <cell r="D95">
            <v>106</v>
          </cell>
          <cell r="E95">
            <v>0</v>
          </cell>
          <cell r="F95">
            <v>0</v>
          </cell>
          <cell r="G95">
            <v>0</v>
          </cell>
          <cell r="H95">
            <v>0</v>
          </cell>
          <cell r="J95">
            <v>0</v>
          </cell>
          <cell r="K95">
            <v>0</v>
          </cell>
          <cell r="L95">
            <v>0</v>
          </cell>
          <cell r="N95">
            <v>0</v>
          </cell>
          <cell r="O95">
            <v>0</v>
          </cell>
          <cell r="P95">
            <v>0</v>
          </cell>
          <cell r="R95">
            <v>0</v>
          </cell>
          <cell r="S95">
            <v>0</v>
          </cell>
          <cell r="T95">
            <v>0</v>
          </cell>
          <cell r="V95">
            <v>0</v>
          </cell>
          <cell r="W95">
            <v>0</v>
          </cell>
          <cell r="X95">
            <v>0</v>
          </cell>
        </row>
        <row r="96">
          <cell r="A96" t="str">
            <v>PL 7.1 (4)</v>
          </cell>
          <cell r="B96" t="str">
            <v>plastering  in CM 1:4, 12mm thk including providing plaster mesh Terrace Floor</v>
          </cell>
          <cell r="C96" t="str">
            <v>Sqm</v>
          </cell>
          <cell r="D96">
            <v>106</v>
          </cell>
          <cell r="E96">
            <v>0</v>
          </cell>
          <cell r="F96">
            <v>0</v>
          </cell>
          <cell r="G96">
            <v>0</v>
          </cell>
          <cell r="H96">
            <v>0</v>
          </cell>
          <cell r="J96">
            <v>0</v>
          </cell>
          <cell r="K96">
            <v>0</v>
          </cell>
          <cell r="L96">
            <v>0</v>
          </cell>
          <cell r="N96">
            <v>0</v>
          </cell>
          <cell r="O96">
            <v>0</v>
          </cell>
          <cell r="P96">
            <v>0</v>
          </cell>
          <cell r="R96">
            <v>0</v>
          </cell>
          <cell r="S96">
            <v>0</v>
          </cell>
          <cell r="T96">
            <v>0</v>
          </cell>
          <cell r="V96">
            <v>0</v>
          </cell>
          <cell r="W96">
            <v>0</v>
          </cell>
          <cell r="X96">
            <v>0</v>
          </cell>
        </row>
        <row r="97">
          <cell r="A97" t="str">
            <v>PL 7.2 (1)</v>
          </cell>
          <cell r="B97" t="str">
            <v>Internal plastering to masonry in CM 1:6 Ground Floor</v>
          </cell>
          <cell r="C97" t="str">
            <v>Sqm</v>
          </cell>
          <cell r="D97">
            <v>94</v>
          </cell>
          <cell r="E97">
            <v>2600</v>
          </cell>
          <cell r="F97">
            <v>244400</v>
          </cell>
          <cell r="G97">
            <v>700</v>
          </cell>
          <cell r="H97">
            <v>65800</v>
          </cell>
          <cell r="I97">
            <v>700</v>
          </cell>
          <cell r="J97">
            <v>65800</v>
          </cell>
          <cell r="K97">
            <v>700</v>
          </cell>
          <cell r="L97">
            <v>65800</v>
          </cell>
          <cell r="M97">
            <v>700</v>
          </cell>
          <cell r="N97">
            <v>65800</v>
          </cell>
          <cell r="O97">
            <v>700</v>
          </cell>
          <cell r="P97">
            <v>65800</v>
          </cell>
          <cell r="Q97">
            <v>700</v>
          </cell>
          <cell r="R97">
            <v>65800</v>
          </cell>
          <cell r="S97">
            <v>500</v>
          </cell>
          <cell r="T97">
            <v>47000</v>
          </cell>
          <cell r="U97">
            <v>125</v>
          </cell>
          <cell r="V97">
            <v>11750</v>
          </cell>
          <cell r="W97">
            <v>2225</v>
          </cell>
          <cell r="X97">
            <v>209150</v>
          </cell>
        </row>
        <row r="98">
          <cell r="A98" t="str">
            <v>PL 7.2 (2)</v>
          </cell>
          <cell r="B98" t="str">
            <v>Internal plastering to masonry in CM 1:6 First Floor</v>
          </cell>
          <cell r="C98" t="str">
            <v>Sqm</v>
          </cell>
          <cell r="D98">
            <v>94</v>
          </cell>
          <cell r="E98">
            <v>200</v>
          </cell>
          <cell r="F98">
            <v>18800</v>
          </cell>
          <cell r="G98">
            <v>0</v>
          </cell>
          <cell r="H98">
            <v>0</v>
          </cell>
          <cell r="J98">
            <v>0</v>
          </cell>
          <cell r="K98">
            <v>0</v>
          </cell>
          <cell r="L98">
            <v>0</v>
          </cell>
          <cell r="N98">
            <v>0</v>
          </cell>
          <cell r="O98">
            <v>0</v>
          </cell>
          <cell r="P98">
            <v>0</v>
          </cell>
          <cell r="R98">
            <v>0</v>
          </cell>
          <cell r="S98">
            <v>200</v>
          </cell>
          <cell r="T98">
            <v>18800</v>
          </cell>
          <cell r="V98">
            <v>0</v>
          </cell>
          <cell r="W98">
            <v>0</v>
          </cell>
          <cell r="X98">
            <v>0</v>
          </cell>
        </row>
        <row r="99">
          <cell r="A99" t="str">
            <v>PL 7.2 (3)</v>
          </cell>
          <cell r="B99" t="str">
            <v>Internal plastering to masonry in CM 1:6 Second Floor</v>
          </cell>
          <cell r="C99" t="str">
            <v>Sqm</v>
          </cell>
          <cell r="D99">
            <v>94</v>
          </cell>
          <cell r="E99">
            <v>0</v>
          </cell>
          <cell r="F99">
            <v>0</v>
          </cell>
          <cell r="G99">
            <v>0</v>
          </cell>
          <cell r="H99">
            <v>0</v>
          </cell>
          <cell r="J99">
            <v>0</v>
          </cell>
          <cell r="K99">
            <v>0</v>
          </cell>
          <cell r="L99">
            <v>0</v>
          </cell>
          <cell r="N99">
            <v>0</v>
          </cell>
          <cell r="O99">
            <v>0</v>
          </cell>
          <cell r="P99">
            <v>0</v>
          </cell>
          <cell r="R99">
            <v>0</v>
          </cell>
          <cell r="S99">
            <v>0</v>
          </cell>
          <cell r="T99">
            <v>0</v>
          </cell>
          <cell r="V99">
            <v>0</v>
          </cell>
          <cell r="W99">
            <v>0</v>
          </cell>
          <cell r="X99">
            <v>0</v>
          </cell>
        </row>
        <row r="100">
          <cell r="A100" t="str">
            <v>PL 7.2 (4)</v>
          </cell>
          <cell r="B100" t="str">
            <v>Internal plastering to masonry in CM 1:6 Terrace Floor</v>
          </cell>
          <cell r="C100" t="str">
            <v>Sqm</v>
          </cell>
          <cell r="D100">
            <v>94</v>
          </cell>
          <cell r="E100">
            <v>0</v>
          </cell>
          <cell r="F100">
            <v>0</v>
          </cell>
          <cell r="G100">
            <v>0</v>
          </cell>
          <cell r="H100">
            <v>0</v>
          </cell>
          <cell r="J100">
            <v>0</v>
          </cell>
          <cell r="K100">
            <v>0</v>
          </cell>
          <cell r="L100">
            <v>0</v>
          </cell>
          <cell r="N100">
            <v>0</v>
          </cell>
          <cell r="O100">
            <v>0</v>
          </cell>
          <cell r="P100">
            <v>0</v>
          </cell>
          <cell r="R100">
            <v>0</v>
          </cell>
          <cell r="S100">
            <v>0</v>
          </cell>
          <cell r="T100">
            <v>0</v>
          </cell>
          <cell r="V100">
            <v>0</v>
          </cell>
          <cell r="W100">
            <v>0</v>
          </cell>
          <cell r="X100">
            <v>0</v>
          </cell>
        </row>
        <row r="101">
          <cell r="A101" t="str">
            <v>PL 7.3</v>
          </cell>
          <cell r="B101" t="str">
            <v>plastering to external surface of masonry 20mm thk as per directions in CM 1:6</v>
          </cell>
          <cell r="C101" t="str">
            <v>Sqm</v>
          </cell>
          <cell r="D101">
            <v>119</v>
          </cell>
          <cell r="E101">
            <v>0</v>
          </cell>
          <cell r="F101">
            <v>0</v>
          </cell>
          <cell r="G101">
            <v>0</v>
          </cell>
          <cell r="H101">
            <v>0</v>
          </cell>
          <cell r="J101">
            <v>0</v>
          </cell>
          <cell r="K101">
            <v>0</v>
          </cell>
          <cell r="L101">
            <v>0</v>
          </cell>
          <cell r="N101">
            <v>0</v>
          </cell>
          <cell r="O101">
            <v>0</v>
          </cell>
          <cell r="P101">
            <v>0</v>
          </cell>
          <cell r="R101">
            <v>0</v>
          </cell>
          <cell r="S101">
            <v>0</v>
          </cell>
          <cell r="T101">
            <v>0</v>
          </cell>
          <cell r="V101">
            <v>0</v>
          </cell>
          <cell r="W101">
            <v>0</v>
          </cell>
          <cell r="X101">
            <v>0</v>
          </cell>
        </row>
        <row r="102">
          <cell r="A102" t="str">
            <v>PL 7.4</v>
          </cell>
          <cell r="B102" t="str">
            <v xml:space="preserve">Providing plastering to plinth surface of masonry 25mm thick as per directions in CM 1:6 </v>
          </cell>
          <cell r="C102" t="str">
            <v>Sqm</v>
          </cell>
          <cell r="D102">
            <v>119</v>
          </cell>
          <cell r="E102">
            <v>0</v>
          </cell>
          <cell r="F102">
            <v>0</v>
          </cell>
          <cell r="G102">
            <v>0</v>
          </cell>
          <cell r="H102">
            <v>0</v>
          </cell>
          <cell r="J102">
            <v>0</v>
          </cell>
          <cell r="K102">
            <v>0</v>
          </cell>
          <cell r="L102">
            <v>0</v>
          </cell>
          <cell r="N102">
            <v>0</v>
          </cell>
          <cell r="O102">
            <v>0</v>
          </cell>
          <cell r="P102">
            <v>0</v>
          </cell>
          <cell r="R102">
            <v>0</v>
          </cell>
          <cell r="S102">
            <v>0</v>
          </cell>
          <cell r="T102">
            <v>0</v>
          </cell>
          <cell r="V102">
            <v>0</v>
          </cell>
          <cell r="W102">
            <v>0</v>
          </cell>
          <cell r="X102">
            <v>0</v>
          </cell>
        </row>
        <row r="103">
          <cell r="A103" t="str">
            <v>PL 7.5</v>
          </cell>
          <cell r="B103" t="str">
            <v xml:space="preserve">Providing pointing to size stone masonry in CM 1:3 </v>
          </cell>
          <cell r="C103" t="str">
            <v>Sqm</v>
          </cell>
          <cell r="D103">
            <v>46</v>
          </cell>
          <cell r="E103">
            <v>0</v>
          </cell>
          <cell r="F103">
            <v>0</v>
          </cell>
          <cell r="G103">
            <v>0</v>
          </cell>
          <cell r="H103">
            <v>0</v>
          </cell>
          <cell r="J103">
            <v>0</v>
          </cell>
          <cell r="K103">
            <v>0</v>
          </cell>
          <cell r="L103">
            <v>0</v>
          </cell>
          <cell r="N103">
            <v>0</v>
          </cell>
          <cell r="O103">
            <v>0</v>
          </cell>
          <cell r="P103">
            <v>0</v>
          </cell>
          <cell r="R103">
            <v>0</v>
          </cell>
          <cell r="S103">
            <v>0</v>
          </cell>
          <cell r="T103">
            <v>0</v>
          </cell>
          <cell r="V103">
            <v>0</v>
          </cell>
          <cell r="W103">
            <v>0</v>
          </cell>
          <cell r="X103">
            <v>0</v>
          </cell>
        </row>
        <row r="104">
          <cell r="A104" t="str">
            <v>PL 7.6</v>
          </cell>
          <cell r="B104" t="str">
            <v xml:space="preserve">Plastering 12mm thick over flagging in CM 1:4 </v>
          </cell>
          <cell r="C104" t="str">
            <v>Sqm</v>
          </cell>
          <cell r="D104">
            <v>94</v>
          </cell>
          <cell r="E104">
            <v>0</v>
          </cell>
          <cell r="F104">
            <v>0</v>
          </cell>
          <cell r="G104">
            <v>0</v>
          </cell>
          <cell r="H104">
            <v>0</v>
          </cell>
          <cell r="J104">
            <v>0</v>
          </cell>
          <cell r="K104">
            <v>0</v>
          </cell>
          <cell r="L104">
            <v>0</v>
          </cell>
          <cell r="N104">
            <v>0</v>
          </cell>
          <cell r="O104">
            <v>0</v>
          </cell>
          <cell r="P104">
            <v>0</v>
          </cell>
          <cell r="R104">
            <v>0</v>
          </cell>
          <cell r="S104">
            <v>0</v>
          </cell>
          <cell r="T104">
            <v>0</v>
          </cell>
          <cell r="V104">
            <v>0</v>
          </cell>
          <cell r="W104">
            <v>0</v>
          </cell>
          <cell r="X104">
            <v>0</v>
          </cell>
        </row>
        <row r="105">
          <cell r="A105" t="str">
            <v>PL 7.7</v>
          </cell>
          <cell r="B105" t="str">
            <v xml:space="preserve">Providing 15mm thk rough plastering in toilet in CM 1:4 </v>
          </cell>
          <cell r="C105" t="str">
            <v>Sqm</v>
          </cell>
          <cell r="D105">
            <v>85</v>
          </cell>
          <cell r="E105">
            <v>320</v>
          </cell>
          <cell r="F105">
            <v>27200</v>
          </cell>
          <cell r="G105">
            <v>0</v>
          </cell>
          <cell r="H105">
            <v>0</v>
          </cell>
          <cell r="J105">
            <v>0</v>
          </cell>
          <cell r="K105">
            <v>0</v>
          </cell>
          <cell r="L105">
            <v>0</v>
          </cell>
          <cell r="N105">
            <v>0</v>
          </cell>
          <cell r="O105">
            <v>160</v>
          </cell>
          <cell r="P105">
            <v>13600</v>
          </cell>
          <cell r="Q105">
            <v>160</v>
          </cell>
          <cell r="R105">
            <v>13600</v>
          </cell>
          <cell r="S105">
            <v>160</v>
          </cell>
          <cell r="T105">
            <v>13600</v>
          </cell>
          <cell r="U105">
            <v>165</v>
          </cell>
          <cell r="V105">
            <v>14025</v>
          </cell>
          <cell r="W105">
            <v>325</v>
          </cell>
          <cell r="X105">
            <v>27625</v>
          </cell>
        </row>
        <row r="106">
          <cell r="A106" t="str">
            <v>PL 7.8</v>
          </cell>
          <cell r="B106" t="str">
            <v>Providing plastering to sunken portion in CM 1:4, 12mm thk with water proof compound at 1 kg per bag</v>
          </cell>
          <cell r="C106" t="str">
            <v>Sqm</v>
          </cell>
          <cell r="D106">
            <v>122</v>
          </cell>
          <cell r="E106">
            <v>0</v>
          </cell>
          <cell r="F106">
            <v>0</v>
          </cell>
          <cell r="G106">
            <v>0</v>
          </cell>
          <cell r="H106">
            <v>0</v>
          </cell>
          <cell r="J106">
            <v>0</v>
          </cell>
          <cell r="K106">
            <v>0</v>
          </cell>
          <cell r="L106">
            <v>0</v>
          </cell>
          <cell r="N106">
            <v>0</v>
          </cell>
          <cell r="O106">
            <v>0</v>
          </cell>
          <cell r="P106">
            <v>0</v>
          </cell>
          <cell r="R106">
            <v>0</v>
          </cell>
          <cell r="S106">
            <v>0</v>
          </cell>
          <cell r="T106">
            <v>0</v>
          </cell>
          <cell r="V106">
            <v>0</v>
          </cell>
          <cell r="W106">
            <v>0</v>
          </cell>
          <cell r="X106">
            <v>0</v>
          </cell>
        </row>
        <row r="107">
          <cell r="A107" t="str">
            <v>PL 7.8 (a)</v>
          </cell>
          <cell r="B107" t="str">
            <v xml:space="preserve"> - Do - Water Tank</v>
          </cell>
          <cell r="C107" t="str">
            <v>Sqm</v>
          </cell>
          <cell r="D107">
            <v>139</v>
          </cell>
          <cell r="E107">
            <v>0</v>
          </cell>
          <cell r="F107">
            <v>0</v>
          </cell>
          <cell r="G107">
            <v>0</v>
          </cell>
          <cell r="H107">
            <v>0</v>
          </cell>
          <cell r="J107">
            <v>0</v>
          </cell>
          <cell r="K107">
            <v>0</v>
          </cell>
          <cell r="L107">
            <v>0</v>
          </cell>
          <cell r="N107">
            <v>0</v>
          </cell>
          <cell r="O107">
            <v>0</v>
          </cell>
          <cell r="P107">
            <v>0</v>
          </cell>
          <cell r="R107">
            <v>0</v>
          </cell>
          <cell r="S107">
            <v>0</v>
          </cell>
          <cell r="T107">
            <v>0</v>
          </cell>
          <cell r="V107">
            <v>0</v>
          </cell>
          <cell r="W107">
            <v>0</v>
          </cell>
          <cell r="X107">
            <v>0</v>
          </cell>
        </row>
        <row r="108">
          <cell r="A108" t="str">
            <v>PL 7.9</v>
          </cell>
          <cell r="B108" t="str">
            <v>Providing 12mm thk plastering grooves of 15-20mm thk. and 10mm deep in CM 1:6</v>
          </cell>
          <cell r="C108" t="str">
            <v>Rmt</v>
          </cell>
          <cell r="D108">
            <v>18</v>
          </cell>
          <cell r="E108">
            <v>0</v>
          </cell>
          <cell r="F108">
            <v>0</v>
          </cell>
          <cell r="G108">
            <v>0</v>
          </cell>
          <cell r="H108">
            <v>0</v>
          </cell>
          <cell r="J108">
            <v>0</v>
          </cell>
          <cell r="K108">
            <v>0</v>
          </cell>
          <cell r="L108">
            <v>0</v>
          </cell>
          <cell r="N108">
            <v>0</v>
          </cell>
          <cell r="O108">
            <v>0</v>
          </cell>
          <cell r="P108">
            <v>0</v>
          </cell>
          <cell r="R108">
            <v>0</v>
          </cell>
          <cell r="S108">
            <v>0</v>
          </cell>
          <cell r="T108">
            <v>0</v>
          </cell>
          <cell r="V108">
            <v>0</v>
          </cell>
          <cell r="W108">
            <v>0</v>
          </cell>
          <cell r="X108">
            <v>0</v>
          </cell>
        </row>
        <row r="109">
          <cell r="A109" t="str">
            <v>PL 7.10</v>
          </cell>
          <cell r="B109" t="str">
            <v xml:space="preserve">Providing Plastering to drain surface of masonry 15mm thk in CM 1:4 </v>
          </cell>
          <cell r="C109" t="str">
            <v>Sqm</v>
          </cell>
          <cell r="D109">
            <v>94</v>
          </cell>
          <cell r="E109">
            <v>0</v>
          </cell>
          <cell r="F109">
            <v>0</v>
          </cell>
          <cell r="G109">
            <v>0</v>
          </cell>
          <cell r="H109">
            <v>0</v>
          </cell>
          <cell r="J109">
            <v>0</v>
          </cell>
          <cell r="K109">
            <v>0</v>
          </cell>
          <cell r="L109">
            <v>0</v>
          </cell>
          <cell r="N109">
            <v>0</v>
          </cell>
          <cell r="O109">
            <v>0</v>
          </cell>
          <cell r="P109">
            <v>0</v>
          </cell>
          <cell r="R109">
            <v>0</v>
          </cell>
          <cell r="S109">
            <v>0</v>
          </cell>
          <cell r="T109">
            <v>0</v>
          </cell>
          <cell r="V109">
            <v>0</v>
          </cell>
          <cell r="W109">
            <v>0</v>
          </cell>
          <cell r="X109">
            <v>0</v>
          </cell>
        </row>
        <row r="110">
          <cell r="A110" t="str">
            <v>PL 7.11</v>
          </cell>
          <cell r="B110" t="str">
            <v>Providing plastering to water tank outer surface of 15mm thk  in CM 1:4</v>
          </cell>
          <cell r="C110" t="str">
            <v>Sqm</v>
          </cell>
          <cell r="D110">
            <v>119</v>
          </cell>
          <cell r="E110">
            <v>0</v>
          </cell>
          <cell r="F110">
            <v>0</v>
          </cell>
          <cell r="G110">
            <v>0</v>
          </cell>
          <cell r="H110">
            <v>0</v>
          </cell>
          <cell r="J110">
            <v>0</v>
          </cell>
          <cell r="K110">
            <v>0</v>
          </cell>
          <cell r="L110">
            <v>0</v>
          </cell>
          <cell r="N110">
            <v>0</v>
          </cell>
          <cell r="O110">
            <v>0</v>
          </cell>
          <cell r="P110">
            <v>0</v>
          </cell>
          <cell r="R110">
            <v>0</v>
          </cell>
          <cell r="S110">
            <v>0</v>
          </cell>
          <cell r="T110">
            <v>0</v>
          </cell>
          <cell r="V110">
            <v>0</v>
          </cell>
          <cell r="W110">
            <v>0</v>
          </cell>
          <cell r="X110">
            <v>0</v>
          </cell>
        </row>
        <row r="111">
          <cell r="A111" t="str">
            <v>FL 8.1</v>
          </cell>
          <cell r="B111" t="str">
            <v>Providing &amp; laying granolithic flooring 40mm thk.</v>
          </cell>
          <cell r="C111" t="str">
            <v>Sqm</v>
          </cell>
          <cell r="D111">
            <v>120</v>
          </cell>
          <cell r="E111">
            <v>0</v>
          </cell>
          <cell r="F111">
            <v>0</v>
          </cell>
          <cell r="G111">
            <v>0</v>
          </cell>
          <cell r="H111">
            <v>0</v>
          </cell>
          <cell r="J111">
            <v>0</v>
          </cell>
          <cell r="K111">
            <v>0</v>
          </cell>
          <cell r="L111">
            <v>0</v>
          </cell>
          <cell r="N111">
            <v>0</v>
          </cell>
          <cell r="O111">
            <v>0</v>
          </cell>
          <cell r="P111">
            <v>0</v>
          </cell>
          <cell r="R111">
            <v>0</v>
          </cell>
          <cell r="S111">
            <v>0</v>
          </cell>
          <cell r="T111">
            <v>0</v>
          </cell>
          <cell r="V111">
            <v>0</v>
          </cell>
          <cell r="W111">
            <v>0</v>
          </cell>
          <cell r="X111">
            <v>0</v>
          </cell>
        </row>
        <row r="112">
          <cell r="A112" t="str">
            <v>FL 8.2</v>
          </cell>
          <cell r="B112" t="str">
            <v xml:space="preserve">Pressed clay tiles laid in CM 1:3 pointed with DICTAMENT-DM </v>
          </cell>
          <cell r="C112" t="str">
            <v>Sqm</v>
          </cell>
          <cell r="D112">
            <v>251</v>
          </cell>
          <cell r="E112">
            <v>0</v>
          </cell>
          <cell r="F112">
            <v>0</v>
          </cell>
          <cell r="G112">
            <v>0</v>
          </cell>
          <cell r="H112">
            <v>0</v>
          </cell>
          <cell r="J112">
            <v>0</v>
          </cell>
          <cell r="K112">
            <v>0</v>
          </cell>
          <cell r="L112">
            <v>0</v>
          </cell>
          <cell r="N112">
            <v>0</v>
          </cell>
          <cell r="O112">
            <v>0</v>
          </cell>
          <cell r="P112">
            <v>0</v>
          </cell>
          <cell r="R112">
            <v>0</v>
          </cell>
          <cell r="S112">
            <v>0</v>
          </cell>
          <cell r="T112">
            <v>0</v>
          </cell>
          <cell r="V112">
            <v>0</v>
          </cell>
          <cell r="W112">
            <v>0</v>
          </cell>
          <cell r="X112">
            <v>0</v>
          </cell>
        </row>
        <row r="113">
          <cell r="A113" t="str">
            <v>DW 9.1</v>
          </cell>
          <cell r="B113" t="str">
            <v>Aluminium door/windows for main door</v>
          </cell>
          <cell r="C113" t="str">
            <v>Sqm</v>
          </cell>
          <cell r="D113">
            <v>5067</v>
          </cell>
          <cell r="E113">
            <v>0</v>
          </cell>
          <cell r="F113">
            <v>0</v>
          </cell>
          <cell r="G113">
            <v>0</v>
          </cell>
          <cell r="H113">
            <v>0</v>
          </cell>
          <cell r="J113">
            <v>0</v>
          </cell>
          <cell r="K113">
            <v>0</v>
          </cell>
          <cell r="L113">
            <v>0</v>
          </cell>
          <cell r="N113">
            <v>0</v>
          </cell>
          <cell r="O113">
            <v>0</v>
          </cell>
          <cell r="P113">
            <v>0</v>
          </cell>
          <cell r="R113">
            <v>0</v>
          </cell>
          <cell r="S113">
            <v>0</v>
          </cell>
          <cell r="T113">
            <v>0</v>
          </cell>
          <cell r="V113">
            <v>0</v>
          </cell>
          <cell r="W113">
            <v>0</v>
          </cell>
          <cell r="X113">
            <v>0</v>
          </cell>
        </row>
        <row r="114">
          <cell r="A114" t="str">
            <v>DW 9.2</v>
          </cell>
          <cell r="B114" t="str">
            <v>Providing &amp; fixing powder coated aluminium doors as per the following specifications at all levels.</v>
          </cell>
          <cell r="C114" t="str">
            <v>Sqm</v>
          </cell>
          <cell r="D114">
            <v>8955</v>
          </cell>
          <cell r="E114">
            <v>0</v>
          </cell>
          <cell r="F114">
            <v>0</v>
          </cell>
          <cell r="G114">
            <v>0</v>
          </cell>
          <cell r="H114">
            <v>0</v>
          </cell>
          <cell r="J114">
            <v>0</v>
          </cell>
          <cell r="K114">
            <v>0</v>
          </cell>
          <cell r="L114">
            <v>0</v>
          </cell>
          <cell r="N114">
            <v>0</v>
          </cell>
          <cell r="O114">
            <v>0</v>
          </cell>
          <cell r="P114">
            <v>0</v>
          </cell>
          <cell r="R114">
            <v>0</v>
          </cell>
          <cell r="S114">
            <v>0</v>
          </cell>
          <cell r="T114">
            <v>0</v>
          </cell>
          <cell r="V114">
            <v>0</v>
          </cell>
          <cell r="W114">
            <v>0</v>
          </cell>
          <cell r="X114">
            <v>0</v>
          </cell>
        </row>
        <row r="115">
          <cell r="A115" t="str">
            <v>DW 9.3</v>
          </cell>
          <cell r="B115" t="str">
            <v>Toile door with teak wood frame phenol bonded plywood</v>
          </cell>
          <cell r="C115" t="str">
            <v>Sqm</v>
          </cell>
          <cell r="D115">
            <v>5220</v>
          </cell>
          <cell r="E115">
            <v>0</v>
          </cell>
          <cell r="F115">
            <v>0</v>
          </cell>
          <cell r="G115">
            <v>0</v>
          </cell>
          <cell r="H115">
            <v>0</v>
          </cell>
          <cell r="J115">
            <v>0</v>
          </cell>
          <cell r="K115">
            <v>0</v>
          </cell>
          <cell r="L115">
            <v>0</v>
          </cell>
          <cell r="N115">
            <v>0</v>
          </cell>
          <cell r="O115">
            <v>0</v>
          </cell>
          <cell r="P115">
            <v>0</v>
          </cell>
          <cell r="R115">
            <v>0</v>
          </cell>
          <cell r="S115">
            <v>0</v>
          </cell>
          <cell r="T115">
            <v>0</v>
          </cell>
          <cell r="V115">
            <v>0</v>
          </cell>
          <cell r="W115">
            <v>0</v>
          </cell>
          <cell r="X115">
            <v>0</v>
          </cell>
        </row>
        <row r="116">
          <cell r="A116" t="str">
            <v>DW 9.4 (a)</v>
          </cell>
          <cell r="B116" t="str">
            <v>Aluminium sliding window fixed at the top openable at the bottom</v>
          </cell>
          <cell r="C116" t="str">
            <v>Sqm</v>
          </cell>
          <cell r="D116">
            <v>4000</v>
          </cell>
          <cell r="E116">
            <v>0</v>
          </cell>
          <cell r="F116">
            <v>0</v>
          </cell>
          <cell r="G116">
            <v>0</v>
          </cell>
          <cell r="H116">
            <v>0</v>
          </cell>
          <cell r="J116">
            <v>0</v>
          </cell>
          <cell r="K116">
            <v>0</v>
          </cell>
          <cell r="L116">
            <v>0</v>
          </cell>
          <cell r="N116">
            <v>0</v>
          </cell>
          <cell r="O116">
            <v>0</v>
          </cell>
          <cell r="P116">
            <v>0</v>
          </cell>
          <cell r="R116">
            <v>0</v>
          </cell>
          <cell r="S116">
            <v>0</v>
          </cell>
          <cell r="T116">
            <v>0</v>
          </cell>
          <cell r="V116">
            <v>0</v>
          </cell>
          <cell r="W116">
            <v>0</v>
          </cell>
          <cell r="X116">
            <v>0</v>
          </cell>
        </row>
        <row r="117">
          <cell r="A117" t="str">
            <v>DW 9.4 (b)</v>
          </cell>
          <cell r="B117" t="str">
            <v>Aluminium sliding window fixed at top and bottom openable at centre</v>
          </cell>
          <cell r="C117" t="str">
            <v>Sqm</v>
          </cell>
          <cell r="D117">
            <v>4200</v>
          </cell>
          <cell r="E117">
            <v>0</v>
          </cell>
          <cell r="F117">
            <v>0</v>
          </cell>
          <cell r="G117">
            <v>0</v>
          </cell>
          <cell r="H117">
            <v>0</v>
          </cell>
          <cell r="J117">
            <v>0</v>
          </cell>
          <cell r="K117">
            <v>0</v>
          </cell>
          <cell r="L117">
            <v>0</v>
          </cell>
          <cell r="N117">
            <v>0</v>
          </cell>
          <cell r="O117">
            <v>0</v>
          </cell>
          <cell r="P117">
            <v>0</v>
          </cell>
          <cell r="R117">
            <v>0</v>
          </cell>
          <cell r="S117">
            <v>0</v>
          </cell>
          <cell r="T117">
            <v>0</v>
          </cell>
          <cell r="V117">
            <v>0</v>
          </cell>
          <cell r="W117">
            <v>0</v>
          </cell>
          <cell r="X117">
            <v>0</v>
          </cell>
        </row>
        <row r="118">
          <cell r="A118" t="str">
            <v>DW 9.5</v>
          </cell>
          <cell r="B118" t="str">
            <v>Thermo vinyl polymer two tracks sliding windows (ELGI or equivalent)</v>
          </cell>
          <cell r="C118" t="str">
            <v>Sqm</v>
          </cell>
          <cell r="D118">
            <v>5220</v>
          </cell>
          <cell r="E118">
            <v>0</v>
          </cell>
          <cell r="F118">
            <v>0</v>
          </cell>
          <cell r="G118">
            <v>0</v>
          </cell>
          <cell r="H118">
            <v>0</v>
          </cell>
          <cell r="J118">
            <v>0</v>
          </cell>
          <cell r="K118">
            <v>0</v>
          </cell>
          <cell r="L118">
            <v>0</v>
          </cell>
          <cell r="N118">
            <v>0</v>
          </cell>
          <cell r="O118">
            <v>0</v>
          </cell>
          <cell r="P118">
            <v>0</v>
          </cell>
          <cell r="R118">
            <v>0</v>
          </cell>
          <cell r="S118">
            <v>0</v>
          </cell>
          <cell r="T118">
            <v>0</v>
          </cell>
          <cell r="V118">
            <v>0</v>
          </cell>
          <cell r="W118">
            <v>0</v>
          </cell>
          <cell r="X118">
            <v>0</v>
          </cell>
        </row>
        <row r="119">
          <cell r="A119" t="str">
            <v>DW 9.6 (1)</v>
          </cell>
          <cell r="B119" t="str">
            <v>Aluminium Sun Breaker Ground Floor</v>
          </cell>
          <cell r="C119" t="str">
            <v>Sqm</v>
          </cell>
          <cell r="D119">
            <v>2121</v>
          </cell>
          <cell r="E119">
            <v>0</v>
          </cell>
          <cell r="F119">
            <v>0</v>
          </cell>
          <cell r="G119">
            <v>0</v>
          </cell>
          <cell r="H119">
            <v>0</v>
          </cell>
          <cell r="J119">
            <v>0</v>
          </cell>
          <cell r="K119">
            <v>0</v>
          </cell>
          <cell r="L119">
            <v>0</v>
          </cell>
          <cell r="N119">
            <v>0</v>
          </cell>
          <cell r="O119">
            <v>0</v>
          </cell>
          <cell r="P119">
            <v>0</v>
          </cell>
          <cell r="R119">
            <v>0</v>
          </cell>
          <cell r="S119">
            <v>0</v>
          </cell>
          <cell r="T119">
            <v>0</v>
          </cell>
          <cell r="V119">
            <v>0</v>
          </cell>
          <cell r="W119">
            <v>0</v>
          </cell>
          <cell r="X119">
            <v>0</v>
          </cell>
        </row>
        <row r="120">
          <cell r="A120" t="str">
            <v>DW 9.6 (2)</v>
          </cell>
          <cell r="B120" t="str">
            <v>Aluminium Sun Breaker First Floor</v>
          </cell>
          <cell r="C120" t="str">
            <v>Sqm</v>
          </cell>
          <cell r="D120">
            <v>2301</v>
          </cell>
          <cell r="E120">
            <v>0</v>
          </cell>
          <cell r="F120">
            <v>0</v>
          </cell>
          <cell r="G120">
            <v>0</v>
          </cell>
          <cell r="H120">
            <v>0</v>
          </cell>
          <cell r="J120">
            <v>0</v>
          </cell>
          <cell r="K120">
            <v>0</v>
          </cell>
          <cell r="L120">
            <v>0</v>
          </cell>
          <cell r="N120">
            <v>0</v>
          </cell>
          <cell r="O120">
            <v>0</v>
          </cell>
          <cell r="P120">
            <v>0</v>
          </cell>
          <cell r="R120">
            <v>0</v>
          </cell>
          <cell r="S120">
            <v>0</v>
          </cell>
          <cell r="T120">
            <v>0</v>
          </cell>
          <cell r="V120">
            <v>0</v>
          </cell>
          <cell r="W120">
            <v>0</v>
          </cell>
          <cell r="X120">
            <v>0</v>
          </cell>
        </row>
        <row r="121">
          <cell r="A121" t="str">
            <v>DW 9.6 (3)</v>
          </cell>
          <cell r="B121" t="str">
            <v>Aluminium Sun Breaker Second Floor</v>
          </cell>
          <cell r="C121" t="str">
            <v>Sqm</v>
          </cell>
          <cell r="D121">
            <v>2481</v>
          </cell>
          <cell r="E121">
            <v>0</v>
          </cell>
          <cell r="F121">
            <v>0</v>
          </cell>
          <cell r="G121">
            <v>0</v>
          </cell>
          <cell r="H121">
            <v>0</v>
          </cell>
          <cell r="J121">
            <v>0</v>
          </cell>
          <cell r="K121">
            <v>0</v>
          </cell>
          <cell r="L121">
            <v>0</v>
          </cell>
          <cell r="N121">
            <v>0</v>
          </cell>
          <cell r="O121">
            <v>0</v>
          </cell>
          <cell r="P121">
            <v>0</v>
          </cell>
          <cell r="R121">
            <v>0</v>
          </cell>
          <cell r="S121">
            <v>0</v>
          </cell>
          <cell r="T121">
            <v>0</v>
          </cell>
          <cell r="V121">
            <v>0</v>
          </cell>
          <cell r="W121">
            <v>0</v>
          </cell>
          <cell r="X121">
            <v>0</v>
          </cell>
        </row>
        <row r="122">
          <cell r="A122" t="str">
            <v>DW 9.7</v>
          </cell>
          <cell r="B122" t="str">
            <v xml:space="preserve">Providing &amp; fixing sliding and folding door using anodised aluminium sections </v>
          </cell>
          <cell r="C122" t="str">
            <v>Sqm</v>
          </cell>
          <cell r="D122">
            <v>4949</v>
          </cell>
          <cell r="E122">
            <v>0</v>
          </cell>
          <cell r="F122">
            <v>0</v>
          </cell>
          <cell r="G122">
            <v>0</v>
          </cell>
          <cell r="H122">
            <v>0</v>
          </cell>
          <cell r="J122">
            <v>0</v>
          </cell>
          <cell r="K122">
            <v>0</v>
          </cell>
          <cell r="L122">
            <v>0</v>
          </cell>
          <cell r="N122">
            <v>0</v>
          </cell>
          <cell r="O122">
            <v>0</v>
          </cell>
          <cell r="P122">
            <v>0</v>
          </cell>
          <cell r="R122">
            <v>0</v>
          </cell>
          <cell r="S122">
            <v>0</v>
          </cell>
          <cell r="T122">
            <v>0</v>
          </cell>
          <cell r="V122">
            <v>0</v>
          </cell>
          <cell r="W122">
            <v>0</v>
          </cell>
          <cell r="X122">
            <v>0</v>
          </cell>
        </row>
        <row r="123">
          <cell r="A123" t="str">
            <v>PF 10.1</v>
          </cell>
          <cell r="B123" t="str">
            <v xml:space="preserve">Two coats of Renova </v>
          </cell>
          <cell r="C123" t="str">
            <v>Sqm</v>
          </cell>
          <cell r="D123">
            <v>304</v>
          </cell>
          <cell r="E123">
            <v>0</v>
          </cell>
          <cell r="F123">
            <v>0</v>
          </cell>
          <cell r="G123">
            <v>0</v>
          </cell>
          <cell r="H123">
            <v>0</v>
          </cell>
          <cell r="J123">
            <v>0</v>
          </cell>
          <cell r="K123">
            <v>0</v>
          </cell>
          <cell r="L123">
            <v>0</v>
          </cell>
          <cell r="N123">
            <v>0</v>
          </cell>
          <cell r="O123">
            <v>0</v>
          </cell>
          <cell r="P123">
            <v>0</v>
          </cell>
          <cell r="R123">
            <v>0</v>
          </cell>
          <cell r="S123">
            <v>0</v>
          </cell>
          <cell r="T123">
            <v>0</v>
          </cell>
          <cell r="V123">
            <v>0</v>
          </cell>
          <cell r="W123">
            <v>0</v>
          </cell>
          <cell r="X123">
            <v>0</v>
          </cell>
        </row>
        <row r="124">
          <cell r="A124" t="str">
            <v>PF 10.2</v>
          </cell>
          <cell r="B124" t="str">
            <v xml:space="preserve">2 coats of platic emulsion paint and make over a coat of primer </v>
          </cell>
          <cell r="C124" t="str">
            <v>Sqm</v>
          </cell>
          <cell r="D124">
            <v>88</v>
          </cell>
          <cell r="E124">
            <v>0</v>
          </cell>
          <cell r="F124">
            <v>0</v>
          </cell>
          <cell r="G124">
            <v>0</v>
          </cell>
          <cell r="H124">
            <v>0</v>
          </cell>
          <cell r="J124">
            <v>0</v>
          </cell>
          <cell r="K124">
            <v>0</v>
          </cell>
          <cell r="L124">
            <v>0</v>
          </cell>
          <cell r="N124">
            <v>0</v>
          </cell>
          <cell r="O124">
            <v>0</v>
          </cell>
          <cell r="P124">
            <v>0</v>
          </cell>
          <cell r="R124">
            <v>0</v>
          </cell>
          <cell r="S124">
            <v>0</v>
          </cell>
          <cell r="T124">
            <v>0</v>
          </cell>
          <cell r="V124">
            <v>0</v>
          </cell>
          <cell r="W124">
            <v>0</v>
          </cell>
          <cell r="X124">
            <v>0</v>
          </cell>
        </row>
        <row r="125">
          <cell r="A125" t="str">
            <v>MS 11.1</v>
          </cell>
          <cell r="B125" t="str">
            <v>MS Door</v>
          </cell>
          <cell r="C125" t="str">
            <v>Sqm</v>
          </cell>
          <cell r="D125">
            <v>3022</v>
          </cell>
          <cell r="E125">
            <v>15</v>
          </cell>
          <cell r="F125">
            <v>45330</v>
          </cell>
          <cell r="G125">
            <v>0</v>
          </cell>
          <cell r="H125">
            <v>0</v>
          </cell>
          <cell r="J125">
            <v>0</v>
          </cell>
          <cell r="K125">
            <v>0</v>
          </cell>
          <cell r="L125">
            <v>0</v>
          </cell>
          <cell r="N125">
            <v>0</v>
          </cell>
          <cell r="O125">
            <v>0</v>
          </cell>
          <cell r="P125">
            <v>0</v>
          </cell>
          <cell r="R125">
            <v>0</v>
          </cell>
          <cell r="S125">
            <v>15</v>
          </cell>
          <cell r="T125">
            <v>45330</v>
          </cell>
          <cell r="V125">
            <v>0</v>
          </cell>
          <cell r="W125">
            <v>0</v>
          </cell>
          <cell r="X125">
            <v>0</v>
          </cell>
        </row>
        <row r="126">
          <cell r="A126" t="str">
            <v>MS 11.2</v>
          </cell>
          <cell r="B126" t="str">
            <v>Push &amp; Pull type rolling shutter</v>
          </cell>
          <cell r="C126" t="str">
            <v>Sqm</v>
          </cell>
          <cell r="D126">
            <v>1959</v>
          </cell>
          <cell r="E126">
            <v>0</v>
          </cell>
          <cell r="F126">
            <v>0</v>
          </cell>
          <cell r="G126">
            <v>0</v>
          </cell>
          <cell r="H126">
            <v>0</v>
          </cell>
          <cell r="J126">
            <v>0</v>
          </cell>
          <cell r="K126">
            <v>0</v>
          </cell>
          <cell r="L126">
            <v>0</v>
          </cell>
          <cell r="N126">
            <v>0</v>
          </cell>
          <cell r="O126">
            <v>0</v>
          </cell>
          <cell r="P126">
            <v>0</v>
          </cell>
          <cell r="R126">
            <v>0</v>
          </cell>
          <cell r="S126">
            <v>0</v>
          </cell>
          <cell r="T126">
            <v>0</v>
          </cell>
          <cell r="V126">
            <v>0</v>
          </cell>
          <cell r="W126">
            <v>0</v>
          </cell>
          <cell r="X126">
            <v>0</v>
          </cell>
        </row>
        <row r="127">
          <cell r="A127" t="str">
            <v>MS 11.3</v>
          </cell>
          <cell r="B127" t="str">
            <v>MS Hand Railing for staircase</v>
          </cell>
          <cell r="C127" t="str">
            <v>Sqm</v>
          </cell>
          <cell r="D127">
            <v>967</v>
          </cell>
          <cell r="E127">
            <v>0</v>
          </cell>
          <cell r="F127">
            <v>0</v>
          </cell>
          <cell r="G127">
            <v>0</v>
          </cell>
          <cell r="H127">
            <v>0</v>
          </cell>
          <cell r="J127">
            <v>0</v>
          </cell>
          <cell r="K127">
            <v>0</v>
          </cell>
          <cell r="L127">
            <v>0</v>
          </cell>
          <cell r="N127">
            <v>0</v>
          </cell>
          <cell r="O127">
            <v>0</v>
          </cell>
          <cell r="P127">
            <v>0</v>
          </cell>
          <cell r="R127">
            <v>0</v>
          </cell>
          <cell r="S127">
            <v>0</v>
          </cell>
          <cell r="T127">
            <v>0</v>
          </cell>
          <cell r="V127">
            <v>0</v>
          </cell>
          <cell r="W127">
            <v>0</v>
          </cell>
          <cell r="X127">
            <v>0</v>
          </cell>
        </row>
        <row r="128">
          <cell r="A128" t="str">
            <v>WP 12.1</v>
          </cell>
          <cell r="B128" t="str">
            <v>Cell Proof Water Proofing</v>
          </cell>
          <cell r="C128" t="str">
            <v>Sqm</v>
          </cell>
          <cell r="D128">
            <v>362</v>
          </cell>
          <cell r="E128">
            <v>0</v>
          </cell>
          <cell r="F128">
            <v>0</v>
          </cell>
          <cell r="G128">
            <v>0</v>
          </cell>
          <cell r="H128">
            <v>0</v>
          </cell>
          <cell r="J128">
            <v>0</v>
          </cell>
          <cell r="K128">
            <v>0</v>
          </cell>
          <cell r="L128">
            <v>0</v>
          </cell>
          <cell r="N128">
            <v>0</v>
          </cell>
          <cell r="O128">
            <v>0</v>
          </cell>
          <cell r="P128">
            <v>0</v>
          </cell>
          <cell r="R128">
            <v>0</v>
          </cell>
          <cell r="S128">
            <v>0</v>
          </cell>
          <cell r="T128">
            <v>0</v>
          </cell>
          <cell r="V128">
            <v>0</v>
          </cell>
          <cell r="W128">
            <v>0</v>
          </cell>
          <cell r="X128">
            <v>0</v>
          </cell>
        </row>
        <row r="129">
          <cell r="A129" t="str">
            <v>WP 12.2 (a)</v>
          </cell>
          <cell r="B129" t="str">
            <v>Water proof membrene coating using Zentriflex elastic in two coats (thickness approx. 1.5mm )</v>
          </cell>
          <cell r="C129" t="str">
            <v>Sqm</v>
          </cell>
          <cell r="D129">
            <v>309</v>
          </cell>
          <cell r="E129">
            <v>0</v>
          </cell>
          <cell r="F129">
            <v>0</v>
          </cell>
          <cell r="G129">
            <v>0</v>
          </cell>
          <cell r="H129">
            <v>0</v>
          </cell>
          <cell r="J129">
            <v>0</v>
          </cell>
          <cell r="K129">
            <v>0</v>
          </cell>
          <cell r="L129">
            <v>0</v>
          </cell>
          <cell r="N129">
            <v>0</v>
          </cell>
          <cell r="O129">
            <v>0</v>
          </cell>
          <cell r="P129">
            <v>0</v>
          </cell>
          <cell r="R129">
            <v>0</v>
          </cell>
          <cell r="S129">
            <v>0</v>
          </cell>
          <cell r="T129">
            <v>0</v>
          </cell>
          <cell r="V129">
            <v>0</v>
          </cell>
          <cell r="W129">
            <v>0</v>
          </cell>
          <cell r="X129">
            <v>0</v>
          </cell>
        </row>
        <row r="130">
          <cell r="A130" t="str">
            <v>WP 12.2 (b)</v>
          </cell>
          <cell r="B130" t="str">
            <v xml:space="preserve">A bond coat consisting of Nafufill-SBR </v>
          </cell>
          <cell r="C130" t="str">
            <v>Sqm</v>
          </cell>
          <cell r="D130">
            <v>248</v>
          </cell>
          <cell r="E130">
            <v>0</v>
          </cell>
          <cell r="F130">
            <v>0</v>
          </cell>
          <cell r="G130">
            <v>0</v>
          </cell>
          <cell r="H130">
            <v>0</v>
          </cell>
          <cell r="J130">
            <v>0</v>
          </cell>
          <cell r="K130">
            <v>0</v>
          </cell>
          <cell r="L130">
            <v>0</v>
          </cell>
          <cell r="N130">
            <v>0</v>
          </cell>
          <cell r="O130">
            <v>0</v>
          </cell>
          <cell r="P130">
            <v>0</v>
          </cell>
          <cell r="R130">
            <v>0</v>
          </cell>
          <cell r="S130">
            <v>0</v>
          </cell>
          <cell r="T130">
            <v>0</v>
          </cell>
          <cell r="V130">
            <v>0</v>
          </cell>
          <cell r="W130">
            <v>0</v>
          </cell>
          <cell r="X130">
            <v>0</v>
          </cell>
        </row>
        <row r="131">
          <cell r="A131" t="str">
            <v>WP 12.2 (c)</v>
          </cell>
          <cell r="B131" t="str">
            <v>1:2:4 screed to slopes 100mm thk include the cost of integral water proofing compound  DICTAMENT-DM at 0.5% by weight of cement.</v>
          </cell>
          <cell r="C131" t="str">
            <v>Sqm</v>
          </cell>
          <cell r="D131">
            <v>190</v>
          </cell>
          <cell r="E131">
            <v>0</v>
          </cell>
          <cell r="F131">
            <v>0</v>
          </cell>
          <cell r="G131">
            <v>0</v>
          </cell>
          <cell r="H131">
            <v>0</v>
          </cell>
          <cell r="J131">
            <v>0</v>
          </cell>
          <cell r="K131">
            <v>0</v>
          </cell>
          <cell r="L131">
            <v>0</v>
          </cell>
          <cell r="N131">
            <v>0</v>
          </cell>
          <cell r="O131">
            <v>0</v>
          </cell>
          <cell r="P131">
            <v>0</v>
          </cell>
          <cell r="R131">
            <v>0</v>
          </cell>
          <cell r="S131">
            <v>0</v>
          </cell>
          <cell r="T131">
            <v>0</v>
          </cell>
          <cell r="V131">
            <v>0</v>
          </cell>
          <cell r="W131">
            <v>0</v>
          </cell>
          <cell r="X131">
            <v>0</v>
          </cell>
        </row>
        <row r="132">
          <cell r="A132" t="str">
            <v>M 13.1</v>
          </cell>
          <cell r="B132" t="str">
            <v>Antitermite Treatement</v>
          </cell>
          <cell r="C132" t="str">
            <v>Sqm</v>
          </cell>
          <cell r="D132">
            <v>46</v>
          </cell>
          <cell r="E132">
            <v>1300</v>
          </cell>
          <cell r="F132">
            <v>59800</v>
          </cell>
          <cell r="G132">
            <v>500</v>
          </cell>
          <cell r="H132">
            <v>23000</v>
          </cell>
          <cell r="I132">
            <v>500</v>
          </cell>
          <cell r="J132">
            <v>23000</v>
          </cell>
          <cell r="K132">
            <v>500</v>
          </cell>
          <cell r="L132">
            <v>23000</v>
          </cell>
          <cell r="M132">
            <v>500</v>
          </cell>
          <cell r="N132">
            <v>23000</v>
          </cell>
          <cell r="O132">
            <v>300</v>
          </cell>
          <cell r="P132">
            <v>13800</v>
          </cell>
          <cell r="Q132">
            <v>235</v>
          </cell>
          <cell r="R132">
            <v>10810</v>
          </cell>
          <cell r="S132">
            <v>0</v>
          </cell>
          <cell r="T132">
            <v>0</v>
          </cell>
          <cell r="V132">
            <v>0</v>
          </cell>
          <cell r="W132">
            <v>1235</v>
          </cell>
          <cell r="X132">
            <v>56810</v>
          </cell>
        </row>
        <row r="133">
          <cell r="A133" t="str">
            <v>M 13.2</v>
          </cell>
          <cell r="B133" t="str">
            <v>100mm dia PVC pipe</v>
          </cell>
          <cell r="C133" t="str">
            <v>Rmt</v>
          </cell>
          <cell r="D133">
            <v>330</v>
          </cell>
          <cell r="E133">
            <v>0</v>
          </cell>
          <cell r="F133">
            <v>0</v>
          </cell>
          <cell r="G133">
            <v>0</v>
          </cell>
          <cell r="H133">
            <v>0</v>
          </cell>
          <cell r="J133">
            <v>0</v>
          </cell>
          <cell r="K133">
            <v>0</v>
          </cell>
          <cell r="L133">
            <v>0</v>
          </cell>
          <cell r="N133">
            <v>0</v>
          </cell>
          <cell r="O133">
            <v>0</v>
          </cell>
          <cell r="P133">
            <v>0</v>
          </cell>
          <cell r="R133">
            <v>0</v>
          </cell>
          <cell r="S133">
            <v>0</v>
          </cell>
          <cell r="T133">
            <v>0</v>
          </cell>
          <cell r="V133">
            <v>0</v>
          </cell>
          <cell r="W133">
            <v>0</v>
          </cell>
          <cell r="X133">
            <v>0</v>
          </cell>
        </row>
        <row r="134">
          <cell r="A134" t="str">
            <v>M 13.3</v>
          </cell>
          <cell r="B134" t="str">
            <v xml:space="preserve">Aluminium structural glazing </v>
          </cell>
          <cell r="C134" t="str">
            <v>Sqm</v>
          </cell>
          <cell r="D134">
            <v>7761</v>
          </cell>
          <cell r="E134">
            <v>0</v>
          </cell>
          <cell r="F134">
            <v>0</v>
          </cell>
          <cell r="G134">
            <v>0</v>
          </cell>
          <cell r="H134">
            <v>0</v>
          </cell>
          <cell r="J134">
            <v>0</v>
          </cell>
          <cell r="K134">
            <v>0</v>
          </cell>
          <cell r="L134">
            <v>0</v>
          </cell>
          <cell r="N134">
            <v>0</v>
          </cell>
          <cell r="O134">
            <v>0</v>
          </cell>
          <cell r="P134">
            <v>0</v>
          </cell>
          <cell r="R134">
            <v>0</v>
          </cell>
          <cell r="S134">
            <v>0</v>
          </cell>
          <cell r="T134">
            <v>0</v>
          </cell>
          <cell r="V134">
            <v>0</v>
          </cell>
          <cell r="W134">
            <v>0</v>
          </cell>
          <cell r="X134">
            <v>0</v>
          </cell>
        </row>
        <row r="135">
          <cell r="A135" t="str">
            <v>M 13.4</v>
          </cell>
          <cell r="B135" t="str">
            <v>Anodised aluminium louvered ventilatores of frame size (50x25)mm</v>
          </cell>
          <cell r="C135" t="str">
            <v>Sqm</v>
          </cell>
          <cell r="D135">
            <v>1944</v>
          </cell>
          <cell r="E135">
            <v>0</v>
          </cell>
          <cell r="F135">
            <v>0</v>
          </cell>
          <cell r="G135">
            <v>0</v>
          </cell>
          <cell r="H135">
            <v>0</v>
          </cell>
          <cell r="J135">
            <v>0</v>
          </cell>
          <cell r="K135">
            <v>0</v>
          </cell>
          <cell r="L135">
            <v>0</v>
          </cell>
          <cell r="N135">
            <v>0</v>
          </cell>
          <cell r="O135">
            <v>0</v>
          </cell>
          <cell r="P135">
            <v>0</v>
          </cell>
          <cell r="R135">
            <v>0</v>
          </cell>
          <cell r="S135">
            <v>0</v>
          </cell>
          <cell r="T135">
            <v>0</v>
          </cell>
          <cell r="V135">
            <v>0</v>
          </cell>
          <cell r="W135">
            <v>0</v>
          </cell>
          <cell r="X135">
            <v>0</v>
          </cell>
        </row>
        <row r="136">
          <cell r="A136" t="str">
            <v>M 13.5</v>
          </cell>
          <cell r="B136" t="str">
            <v xml:space="preserve">Fabricating and installing at site anodised aluminium curtain wall </v>
          </cell>
          <cell r="C136" t="str">
            <v>Sqm</v>
          </cell>
          <cell r="D136">
            <v>5420</v>
          </cell>
          <cell r="E136">
            <v>0</v>
          </cell>
          <cell r="F136">
            <v>0</v>
          </cell>
          <cell r="G136">
            <v>0</v>
          </cell>
          <cell r="H136">
            <v>0</v>
          </cell>
          <cell r="J136">
            <v>0</v>
          </cell>
          <cell r="K136">
            <v>0</v>
          </cell>
          <cell r="L136">
            <v>0</v>
          </cell>
          <cell r="N136">
            <v>0</v>
          </cell>
          <cell r="O136">
            <v>0</v>
          </cell>
          <cell r="P136">
            <v>0</v>
          </cell>
          <cell r="R136">
            <v>0</v>
          </cell>
          <cell r="S136">
            <v>0</v>
          </cell>
          <cell r="T136">
            <v>0</v>
          </cell>
          <cell r="V136">
            <v>0</v>
          </cell>
          <cell r="W136">
            <v>0</v>
          </cell>
          <cell r="X136">
            <v>0</v>
          </cell>
        </row>
        <row r="137">
          <cell r="A137" t="str">
            <v>M 13.6</v>
          </cell>
          <cell r="B137" t="str">
            <v xml:space="preserve">Cobble paving tiles </v>
          </cell>
          <cell r="C137">
            <v>0</v>
          </cell>
          <cell r="D137">
            <v>650</v>
          </cell>
          <cell r="E137">
            <v>0</v>
          </cell>
          <cell r="F137">
            <v>0</v>
          </cell>
          <cell r="G137">
            <v>0</v>
          </cell>
          <cell r="H137">
            <v>0</v>
          </cell>
          <cell r="J137">
            <v>0</v>
          </cell>
          <cell r="K137">
            <v>0</v>
          </cell>
          <cell r="L137">
            <v>0</v>
          </cell>
          <cell r="N137">
            <v>0</v>
          </cell>
          <cell r="O137">
            <v>0</v>
          </cell>
          <cell r="P137">
            <v>0</v>
          </cell>
          <cell r="R137">
            <v>0</v>
          </cell>
          <cell r="S137">
            <v>0</v>
          </cell>
          <cell r="T137">
            <v>0</v>
          </cell>
          <cell r="V137">
            <v>0</v>
          </cell>
          <cell r="W137">
            <v>0</v>
          </cell>
          <cell r="X137">
            <v>0</v>
          </cell>
        </row>
        <row r="138">
          <cell r="A138" t="str">
            <v>M 13.7</v>
          </cell>
          <cell r="B138" t="str">
            <v xml:space="preserve">under deck insulation by using 40 mm thk thermocole </v>
          </cell>
          <cell r="C138" t="str">
            <v>Sqm</v>
          </cell>
          <cell r="D138">
            <v>471</v>
          </cell>
          <cell r="E138">
            <v>0</v>
          </cell>
          <cell r="F138">
            <v>0</v>
          </cell>
          <cell r="G138">
            <v>0</v>
          </cell>
          <cell r="H138">
            <v>0</v>
          </cell>
          <cell r="J138">
            <v>0</v>
          </cell>
          <cell r="K138">
            <v>0</v>
          </cell>
          <cell r="L138">
            <v>0</v>
          </cell>
          <cell r="N138">
            <v>0</v>
          </cell>
          <cell r="O138">
            <v>0</v>
          </cell>
          <cell r="P138">
            <v>0</v>
          </cell>
          <cell r="R138">
            <v>0</v>
          </cell>
          <cell r="S138">
            <v>0</v>
          </cell>
          <cell r="T138">
            <v>0</v>
          </cell>
          <cell r="V138">
            <v>0</v>
          </cell>
          <cell r="W138">
            <v>0</v>
          </cell>
          <cell r="X138">
            <v>0</v>
          </cell>
        </row>
        <row r="139">
          <cell r="A139" t="str">
            <v>M 13.8</v>
          </cell>
          <cell r="B139" t="str">
            <v xml:space="preserve">Cinder filling </v>
          </cell>
          <cell r="C139" t="str">
            <v>Cum</v>
          </cell>
          <cell r="D139">
            <v>1779</v>
          </cell>
          <cell r="E139">
            <v>0</v>
          </cell>
          <cell r="F139">
            <v>0</v>
          </cell>
          <cell r="G139">
            <v>0</v>
          </cell>
          <cell r="H139">
            <v>0</v>
          </cell>
          <cell r="J139">
            <v>0</v>
          </cell>
          <cell r="K139">
            <v>0</v>
          </cell>
          <cell r="L139">
            <v>0</v>
          </cell>
          <cell r="N139">
            <v>0</v>
          </cell>
          <cell r="O139">
            <v>0</v>
          </cell>
          <cell r="P139">
            <v>0</v>
          </cell>
          <cell r="R139">
            <v>0</v>
          </cell>
          <cell r="S139">
            <v>0</v>
          </cell>
          <cell r="T139">
            <v>0</v>
          </cell>
          <cell r="V139">
            <v>0</v>
          </cell>
          <cell r="W139">
            <v>0</v>
          </cell>
          <cell r="X139">
            <v>0</v>
          </cell>
        </row>
        <row r="140">
          <cell r="A140" t="str">
            <v>M 13.9</v>
          </cell>
          <cell r="B140" t="str">
            <v xml:space="preserve">Raised platform below cill cabinet using bricks lining </v>
          </cell>
          <cell r="C140" t="str">
            <v>Cum</v>
          </cell>
          <cell r="D140">
            <v>1854</v>
          </cell>
          <cell r="E140">
            <v>0</v>
          </cell>
          <cell r="F140">
            <v>0</v>
          </cell>
          <cell r="G140">
            <v>0</v>
          </cell>
          <cell r="H140">
            <v>0</v>
          </cell>
          <cell r="J140">
            <v>0</v>
          </cell>
          <cell r="K140">
            <v>0</v>
          </cell>
          <cell r="L140">
            <v>0</v>
          </cell>
          <cell r="N140">
            <v>0</v>
          </cell>
          <cell r="O140">
            <v>0</v>
          </cell>
          <cell r="P140">
            <v>0</v>
          </cell>
          <cell r="R140">
            <v>0</v>
          </cell>
          <cell r="S140">
            <v>0</v>
          </cell>
          <cell r="T140">
            <v>0</v>
          </cell>
          <cell r="V140">
            <v>0</v>
          </cell>
          <cell r="W140">
            <v>0</v>
          </cell>
          <cell r="X140">
            <v>0</v>
          </cell>
        </row>
        <row r="141">
          <cell r="A141" t="str">
            <v>M 13.10</v>
          </cell>
          <cell r="B141" t="str">
            <v>75mm thk. perforated pre-cast RCC slab using CC 1:2:4 above</v>
          </cell>
          <cell r="C141" t="str">
            <v>Sqm</v>
          </cell>
          <cell r="D141">
            <v>300</v>
          </cell>
          <cell r="E141">
            <v>0</v>
          </cell>
          <cell r="F141">
            <v>0</v>
          </cell>
          <cell r="G141">
            <v>0</v>
          </cell>
          <cell r="H141">
            <v>0</v>
          </cell>
          <cell r="J141">
            <v>0</v>
          </cell>
          <cell r="K141">
            <v>0</v>
          </cell>
          <cell r="L141">
            <v>0</v>
          </cell>
          <cell r="N141">
            <v>0</v>
          </cell>
          <cell r="O141">
            <v>0</v>
          </cell>
          <cell r="P141">
            <v>0</v>
          </cell>
          <cell r="R141">
            <v>0</v>
          </cell>
          <cell r="S141">
            <v>0</v>
          </cell>
          <cell r="T141">
            <v>0</v>
          </cell>
          <cell r="V141">
            <v>0</v>
          </cell>
          <cell r="W141">
            <v>0</v>
          </cell>
          <cell r="X141">
            <v>0</v>
          </cell>
        </row>
        <row r="142">
          <cell r="A142" t="str">
            <v>M 13.11</v>
          </cell>
          <cell r="B142" t="str">
            <v>100mm dia PVC pipe sleeves in beams of 250mm long (approx.)</v>
          </cell>
          <cell r="C142" t="str">
            <v>Nos</v>
          </cell>
          <cell r="D142">
            <v>78</v>
          </cell>
          <cell r="E142">
            <v>178</v>
          </cell>
          <cell r="F142">
            <v>13884</v>
          </cell>
          <cell r="G142">
            <v>178</v>
          </cell>
          <cell r="H142">
            <v>13884</v>
          </cell>
          <cell r="I142">
            <v>200</v>
          </cell>
          <cell r="J142">
            <v>15600</v>
          </cell>
          <cell r="K142">
            <v>0</v>
          </cell>
          <cell r="L142">
            <v>0</v>
          </cell>
          <cell r="N142">
            <v>0</v>
          </cell>
          <cell r="O142">
            <v>0</v>
          </cell>
          <cell r="P142">
            <v>0</v>
          </cell>
          <cell r="R142">
            <v>0</v>
          </cell>
          <cell r="S142">
            <v>0</v>
          </cell>
          <cell r="T142">
            <v>0</v>
          </cell>
          <cell r="V142">
            <v>0</v>
          </cell>
          <cell r="W142">
            <v>200</v>
          </cell>
          <cell r="X142">
            <v>15600</v>
          </cell>
        </row>
        <row r="143">
          <cell r="A143" t="str">
            <v>M 13.12</v>
          </cell>
          <cell r="B143" t="str">
            <v xml:space="preserve">Inspection chamber using 200mm thk solid block </v>
          </cell>
          <cell r="C143" t="str">
            <v>Nos</v>
          </cell>
          <cell r="D143">
            <v>2456</v>
          </cell>
          <cell r="E143">
            <v>0</v>
          </cell>
          <cell r="F143">
            <v>0</v>
          </cell>
          <cell r="G143">
            <v>0</v>
          </cell>
          <cell r="H143">
            <v>0</v>
          </cell>
          <cell r="J143">
            <v>0</v>
          </cell>
          <cell r="K143">
            <v>0</v>
          </cell>
          <cell r="L143">
            <v>0</v>
          </cell>
          <cell r="N143">
            <v>0</v>
          </cell>
          <cell r="O143">
            <v>0</v>
          </cell>
          <cell r="P143">
            <v>0</v>
          </cell>
          <cell r="R143">
            <v>0</v>
          </cell>
          <cell r="S143">
            <v>0</v>
          </cell>
          <cell r="T143">
            <v>0</v>
          </cell>
          <cell r="V143">
            <v>0</v>
          </cell>
          <cell r="W143">
            <v>0</v>
          </cell>
          <cell r="X143">
            <v>0</v>
          </cell>
        </row>
        <row r="144">
          <cell r="A144" t="str">
            <v>M 13.13</v>
          </cell>
          <cell r="B144" t="str">
            <v>Sandwiched panel roof (for sky light)</v>
          </cell>
          <cell r="C144" t="str">
            <v>Sqm</v>
          </cell>
          <cell r="D144">
            <v>2575</v>
          </cell>
          <cell r="E144">
            <v>0</v>
          </cell>
          <cell r="F144">
            <v>0</v>
          </cell>
          <cell r="G144">
            <v>0</v>
          </cell>
          <cell r="H144">
            <v>0</v>
          </cell>
          <cell r="J144">
            <v>0</v>
          </cell>
          <cell r="K144">
            <v>0</v>
          </cell>
          <cell r="L144">
            <v>0</v>
          </cell>
          <cell r="N144">
            <v>0</v>
          </cell>
          <cell r="O144">
            <v>0</v>
          </cell>
          <cell r="P144">
            <v>0</v>
          </cell>
          <cell r="R144">
            <v>0</v>
          </cell>
          <cell r="S144">
            <v>0</v>
          </cell>
          <cell r="T144">
            <v>0</v>
          </cell>
          <cell r="V144">
            <v>0</v>
          </cell>
          <cell r="W144">
            <v>0</v>
          </cell>
          <cell r="X144">
            <v>0</v>
          </cell>
        </row>
        <row r="145">
          <cell r="A145" t="str">
            <v>M 13.14</v>
          </cell>
          <cell r="B145" t="str">
            <v>Medium duty M.S. man hole cover  for water tank on terrace.</v>
          </cell>
          <cell r="C145" t="str">
            <v>Nos</v>
          </cell>
          <cell r="D145">
            <v>1992</v>
          </cell>
          <cell r="E145">
            <v>0</v>
          </cell>
          <cell r="F145">
            <v>0</v>
          </cell>
          <cell r="G145">
            <v>0</v>
          </cell>
          <cell r="H145">
            <v>0</v>
          </cell>
          <cell r="J145">
            <v>0</v>
          </cell>
          <cell r="K145">
            <v>0</v>
          </cell>
          <cell r="L145">
            <v>0</v>
          </cell>
          <cell r="N145">
            <v>0</v>
          </cell>
          <cell r="O145">
            <v>0</v>
          </cell>
          <cell r="P145">
            <v>0</v>
          </cell>
          <cell r="R145">
            <v>0</v>
          </cell>
          <cell r="S145">
            <v>0</v>
          </cell>
          <cell r="T145">
            <v>0</v>
          </cell>
          <cell r="V145">
            <v>0</v>
          </cell>
          <cell r="W145">
            <v>0</v>
          </cell>
          <cell r="X145">
            <v>0</v>
          </cell>
        </row>
        <row r="146">
          <cell r="A146" t="str">
            <v>M 13.15a</v>
          </cell>
          <cell r="B146" t="str">
            <v>RCC hume pipe class NP2 150mm</v>
          </cell>
          <cell r="C146" t="str">
            <v>Rmt</v>
          </cell>
          <cell r="D146">
            <v>330</v>
          </cell>
          <cell r="E146">
            <v>0</v>
          </cell>
          <cell r="F146">
            <v>0</v>
          </cell>
          <cell r="G146">
            <v>0</v>
          </cell>
          <cell r="H146">
            <v>0</v>
          </cell>
          <cell r="J146">
            <v>0</v>
          </cell>
          <cell r="K146">
            <v>0</v>
          </cell>
          <cell r="L146">
            <v>0</v>
          </cell>
          <cell r="N146">
            <v>0</v>
          </cell>
          <cell r="O146">
            <v>0</v>
          </cell>
          <cell r="P146">
            <v>0</v>
          </cell>
          <cell r="R146">
            <v>0</v>
          </cell>
          <cell r="S146">
            <v>0</v>
          </cell>
          <cell r="T146">
            <v>0</v>
          </cell>
          <cell r="V146">
            <v>0</v>
          </cell>
          <cell r="W146">
            <v>0</v>
          </cell>
          <cell r="X146">
            <v>0</v>
          </cell>
        </row>
        <row r="147">
          <cell r="A147" t="str">
            <v>M 13.15b</v>
          </cell>
          <cell r="B147" t="str">
            <v>RCC hume pipe class NP3 300mm</v>
          </cell>
          <cell r="C147" t="str">
            <v>Rmt</v>
          </cell>
          <cell r="D147">
            <v>550</v>
          </cell>
          <cell r="E147">
            <v>0</v>
          </cell>
          <cell r="F147">
            <v>0</v>
          </cell>
          <cell r="G147">
            <v>0</v>
          </cell>
          <cell r="H147">
            <v>0</v>
          </cell>
          <cell r="J147">
            <v>0</v>
          </cell>
          <cell r="K147">
            <v>0</v>
          </cell>
          <cell r="L147">
            <v>0</v>
          </cell>
          <cell r="N147">
            <v>0</v>
          </cell>
          <cell r="O147">
            <v>0</v>
          </cell>
          <cell r="P147">
            <v>0</v>
          </cell>
          <cell r="R147">
            <v>0</v>
          </cell>
          <cell r="S147">
            <v>0</v>
          </cell>
          <cell r="T147">
            <v>0</v>
          </cell>
          <cell r="V147">
            <v>0</v>
          </cell>
          <cell r="W147">
            <v>0</v>
          </cell>
          <cell r="X147">
            <v>0</v>
          </cell>
        </row>
        <row r="148">
          <cell r="A148" t="str">
            <v>M 13.15c</v>
          </cell>
          <cell r="B148" t="str">
            <v>RCC hume pipe class NP4 750mm</v>
          </cell>
          <cell r="C148" t="str">
            <v>Rmt</v>
          </cell>
          <cell r="D148">
            <v>1825</v>
          </cell>
          <cell r="E148">
            <v>0</v>
          </cell>
          <cell r="F148">
            <v>0</v>
          </cell>
          <cell r="G148">
            <v>0</v>
          </cell>
          <cell r="H148">
            <v>0</v>
          </cell>
          <cell r="J148">
            <v>0</v>
          </cell>
          <cell r="K148">
            <v>0</v>
          </cell>
          <cell r="L148">
            <v>0</v>
          </cell>
          <cell r="N148">
            <v>0</v>
          </cell>
          <cell r="O148">
            <v>0</v>
          </cell>
          <cell r="P148">
            <v>0</v>
          </cell>
          <cell r="R148">
            <v>0</v>
          </cell>
          <cell r="S148">
            <v>0</v>
          </cell>
          <cell r="T148">
            <v>0</v>
          </cell>
          <cell r="V148">
            <v>0</v>
          </cell>
          <cell r="W148">
            <v>0</v>
          </cell>
          <cell r="X148">
            <v>0</v>
          </cell>
        </row>
        <row r="149">
          <cell r="A149" t="str">
            <v>M 13.16</v>
          </cell>
          <cell r="B149" t="str">
            <v>Rubble Soling</v>
          </cell>
          <cell r="C149" t="str">
            <v>Cum</v>
          </cell>
          <cell r="D149">
            <v>573</v>
          </cell>
          <cell r="E149">
            <v>330</v>
          </cell>
          <cell r="F149">
            <v>189090</v>
          </cell>
          <cell r="G149">
            <v>110</v>
          </cell>
          <cell r="H149">
            <v>63030</v>
          </cell>
          <cell r="I149">
            <v>110</v>
          </cell>
          <cell r="J149">
            <v>63030</v>
          </cell>
          <cell r="K149">
            <v>110</v>
          </cell>
          <cell r="L149">
            <v>63030</v>
          </cell>
          <cell r="M149">
            <v>110</v>
          </cell>
          <cell r="N149">
            <v>63030</v>
          </cell>
          <cell r="O149">
            <v>110</v>
          </cell>
          <cell r="P149">
            <v>63030</v>
          </cell>
          <cell r="Q149">
            <v>110</v>
          </cell>
          <cell r="R149">
            <v>63030</v>
          </cell>
          <cell r="S149">
            <v>0</v>
          </cell>
          <cell r="T149">
            <v>0</v>
          </cell>
          <cell r="V149">
            <v>0</v>
          </cell>
          <cell r="W149">
            <v>330</v>
          </cell>
          <cell r="X149">
            <v>189090</v>
          </cell>
        </row>
        <row r="150">
          <cell r="A150" t="str">
            <v>F 14.1 (1)</v>
          </cell>
          <cell r="B150" t="str">
            <v>Providing and laying granamite tiles  Ground Floor</v>
          </cell>
          <cell r="C150" t="str">
            <v>Sqm</v>
          </cell>
          <cell r="D150">
            <v>302</v>
          </cell>
          <cell r="E150">
            <v>600</v>
          </cell>
          <cell r="F150">
            <v>181200</v>
          </cell>
          <cell r="G150">
            <v>0</v>
          </cell>
          <cell r="H150">
            <v>0</v>
          </cell>
          <cell r="J150">
            <v>0</v>
          </cell>
          <cell r="K150">
            <v>0</v>
          </cell>
          <cell r="L150">
            <v>0</v>
          </cell>
          <cell r="N150">
            <v>0</v>
          </cell>
          <cell r="O150">
            <v>0</v>
          </cell>
          <cell r="P150">
            <v>0</v>
          </cell>
          <cell r="R150">
            <v>0</v>
          </cell>
          <cell r="S150">
            <v>600</v>
          </cell>
          <cell r="T150">
            <v>181200</v>
          </cell>
          <cell r="V150">
            <v>0</v>
          </cell>
          <cell r="W150">
            <v>0</v>
          </cell>
          <cell r="X150">
            <v>0</v>
          </cell>
        </row>
        <row r="151">
          <cell r="A151" t="str">
            <v>F 14.1 (2)</v>
          </cell>
          <cell r="B151" t="str">
            <v>Providing and laying granamite tiles  First Floor</v>
          </cell>
          <cell r="C151" t="str">
            <v>Sqm</v>
          </cell>
          <cell r="D151">
            <v>314</v>
          </cell>
          <cell r="E151">
            <v>0</v>
          </cell>
          <cell r="F151">
            <v>0</v>
          </cell>
          <cell r="G151">
            <v>0</v>
          </cell>
          <cell r="H151">
            <v>0</v>
          </cell>
          <cell r="J151">
            <v>0</v>
          </cell>
          <cell r="K151">
            <v>0</v>
          </cell>
          <cell r="L151">
            <v>0</v>
          </cell>
          <cell r="N151">
            <v>0</v>
          </cell>
          <cell r="O151">
            <v>0</v>
          </cell>
          <cell r="P151">
            <v>0</v>
          </cell>
          <cell r="R151">
            <v>0</v>
          </cell>
          <cell r="S151">
            <v>0</v>
          </cell>
          <cell r="T151">
            <v>0</v>
          </cell>
          <cell r="V151">
            <v>0</v>
          </cell>
          <cell r="W151">
            <v>0</v>
          </cell>
          <cell r="X151">
            <v>0</v>
          </cell>
        </row>
        <row r="152">
          <cell r="A152" t="str">
            <v>F 14.1 (3)</v>
          </cell>
          <cell r="B152" t="str">
            <v>Providing and laying granamite tiles  Second Floor</v>
          </cell>
          <cell r="C152" t="str">
            <v>Sqm</v>
          </cell>
          <cell r="D152">
            <v>326</v>
          </cell>
          <cell r="E152">
            <v>0</v>
          </cell>
          <cell r="F152">
            <v>0</v>
          </cell>
          <cell r="G152">
            <v>0</v>
          </cell>
          <cell r="H152">
            <v>0</v>
          </cell>
          <cell r="J152">
            <v>0</v>
          </cell>
          <cell r="K152">
            <v>0</v>
          </cell>
          <cell r="L152">
            <v>0</v>
          </cell>
          <cell r="N152">
            <v>0</v>
          </cell>
          <cell r="O152">
            <v>0</v>
          </cell>
          <cell r="P152">
            <v>0</v>
          </cell>
          <cell r="R152">
            <v>0</v>
          </cell>
          <cell r="S152">
            <v>0</v>
          </cell>
          <cell r="T152">
            <v>0</v>
          </cell>
          <cell r="V152">
            <v>0</v>
          </cell>
          <cell r="W152">
            <v>0</v>
          </cell>
          <cell r="X152">
            <v>0</v>
          </cell>
        </row>
        <row r="153">
          <cell r="A153" t="str">
            <v>F 14.2</v>
          </cell>
          <cell r="B153" t="str">
            <v xml:space="preserve">Granite slabs with bull nosing for staircase treads raisers </v>
          </cell>
          <cell r="C153" t="str">
            <v>Sqm</v>
          </cell>
          <cell r="D153">
            <v>0</v>
          </cell>
          <cell r="E153">
            <v>0</v>
          </cell>
          <cell r="F153">
            <v>0</v>
          </cell>
          <cell r="G153">
            <v>0</v>
          </cell>
          <cell r="H153">
            <v>0</v>
          </cell>
          <cell r="J153">
            <v>0</v>
          </cell>
          <cell r="K153">
            <v>0</v>
          </cell>
          <cell r="L153">
            <v>0</v>
          </cell>
          <cell r="N153">
            <v>0</v>
          </cell>
          <cell r="O153">
            <v>0</v>
          </cell>
          <cell r="P153">
            <v>0</v>
          </cell>
          <cell r="R153">
            <v>0</v>
          </cell>
          <cell r="S153">
            <v>0</v>
          </cell>
          <cell r="T153">
            <v>0</v>
          </cell>
          <cell r="V153">
            <v>0</v>
          </cell>
          <cell r="W153">
            <v>0</v>
          </cell>
          <cell r="X153">
            <v>0</v>
          </cell>
        </row>
        <row r="154">
          <cell r="A154" t="str">
            <v>F 14.3 (a)</v>
          </cell>
          <cell r="B154" t="str">
            <v>Granite slabs with bull nosing, 6x6 grooves at 18mm c/c for staircase treads raisers</v>
          </cell>
          <cell r="C154" t="str">
            <v>Sqm</v>
          </cell>
          <cell r="D154">
            <v>0</v>
          </cell>
          <cell r="E154">
            <v>0</v>
          </cell>
          <cell r="F154">
            <v>0</v>
          </cell>
          <cell r="G154">
            <v>0</v>
          </cell>
          <cell r="H154">
            <v>0</v>
          </cell>
          <cell r="J154">
            <v>0</v>
          </cell>
          <cell r="K154">
            <v>0</v>
          </cell>
          <cell r="L154">
            <v>0</v>
          </cell>
          <cell r="N154">
            <v>0</v>
          </cell>
          <cell r="O154">
            <v>0</v>
          </cell>
          <cell r="P154">
            <v>0</v>
          </cell>
          <cell r="R154">
            <v>0</v>
          </cell>
          <cell r="S154">
            <v>0</v>
          </cell>
          <cell r="T154">
            <v>0</v>
          </cell>
          <cell r="V154">
            <v>0</v>
          </cell>
          <cell r="W154">
            <v>0</v>
          </cell>
          <cell r="X154">
            <v>0</v>
          </cell>
        </row>
        <row r="155">
          <cell r="A155" t="str">
            <v>F 14.3 (b)</v>
          </cell>
          <cell r="B155" t="str">
            <v xml:space="preserve"> -do- for skirting</v>
          </cell>
          <cell r="C155" t="str">
            <v>Sqm</v>
          </cell>
          <cell r="D155">
            <v>0</v>
          </cell>
          <cell r="E155">
            <v>0</v>
          </cell>
          <cell r="F155">
            <v>0</v>
          </cell>
          <cell r="G155">
            <v>0</v>
          </cell>
          <cell r="H155">
            <v>0</v>
          </cell>
          <cell r="J155">
            <v>0</v>
          </cell>
          <cell r="K155">
            <v>0</v>
          </cell>
          <cell r="L155">
            <v>0</v>
          </cell>
          <cell r="N155">
            <v>0</v>
          </cell>
          <cell r="O155">
            <v>0</v>
          </cell>
          <cell r="P155">
            <v>0</v>
          </cell>
          <cell r="R155">
            <v>0</v>
          </cell>
          <cell r="S155">
            <v>0</v>
          </cell>
          <cell r="T155">
            <v>0</v>
          </cell>
          <cell r="V155">
            <v>0</v>
          </cell>
          <cell r="W155">
            <v>0</v>
          </cell>
          <cell r="X155">
            <v>0</v>
          </cell>
        </row>
        <row r="156">
          <cell r="A156" t="str">
            <v>F 14.4</v>
          </cell>
          <cell r="B156" t="str">
            <v xml:space="preserve">Granite slab for platform in pantry </v>
          </cell>
          <cell r="C156" t="str">
            <v>Sqm</v>
          </cell>
          <cell r="D156">
            <v>0</v>
          </cell>
          <cell r="E156">
            <v>0</v>
          </cell>
          <cell r="F156">
            <v>0</v>
          </cell>
          <cell r="G156">
            <v>0</v>
          </cell>
          <cell r="H156">
            <v>0</v>
          </cell>
          <cell r="J156">
            <v>0</v>
          </cell>
          <cell r="K156">
            <v>0</v>
          </cell>
          <cell r="L156">
            <v>0</v>
          </cell>
          <cell r="N156">
            <v>0</v>
          </cell>
          <cell r="O156">
            <v>0</v>
          </cell>
          <cell r="P156">
            <v>0</v>
          </cell>
          <cell r="R156">
            <v>0</v>
          </cell>
          <cell r="S156">
            <v>0</v>
          </cell>
          <cell r="T156">
            <v>0</v>
          </cell>
          <cell r="V156">
            <v>0</v>
          </cell>
          <cell r="W156">
            <v>0</v>
          </cell>
          <cell r="X156">
            <v>0</v>
          </cell>
        </row>
        <row r="157">
          <cell r="A157" t="str">
            <v>F 14.5 (1)</v>
          </cell>
          <cell r="B157" t="str">
            <v>Vitrified floor tiles Ground Floor</v>
          </cell>
          <cell r="C157" t="str">
            <v>Rmt</v>
          </cell>
          <cell r="D157">
            <v>96</v>
          </cell>
          <cell r="E157">
            <v>60</v>
          </cell>
          <cell r="F157">
            <v>5760</v>
          </cell>
          <cell r="G157">
            <v>0</v>
          </cell>
          <cell r="H157">
            <v>0</v>
          </cell>
          <cell r="J157">
            <v>0</v>
          </cell>
          <cell r="K157">
            <v>0</v>
          </cell>
          <cell r="L157">
            <v>0</v>
          </cell>
          <cell r="N157">
            <v>0</v>
          </cell>
          <cell r="O157">
            <v>0</v>
          </cell>
          <cell r="P157">
            <v>0</v>
          </cell>
          <cell r="R157">
            <v>0</v>
          </cell>
          <cell r="S157">
            <v>60</v>
          </cell>
          <cell r="T157">
            <v>5760</v>
          </cell>
          <cell r="V157">
            <v>0</v>
          </cell>
          <cell r="W157">
            <v>0</v>
          </cell>
          <cell r="X157">
            <v>0</v>
          </cell>
        </row>
        <row r="158">
          <cell r="A158" t="str">
            <v>F 14.5 (2)</v>
          </cell>
          <cell r="B158" t="str">
            <v>Vitrified floor tiles First Floor</v>
          </cell>
          <cell r="C158" t="str">
            <v>Rmt</v>
          </cell>
          <cell r="D158">
            <v>108</v>
          </cell>
          <cell r="E158">
            <v>0</v>
          </cell>
          <cell r="F158">
            <v>0</v>
          </cell>
          <cell r="G158">
            <v>0</v>
          </cell>
          <cell r="H158">
            <v>0</v>
          </cell>
          <cell r="J158">
            <v>0</v>
          </cell>
          <cell r="K158">
            <v>0</v>
          </cell>
          <cell r="L158">
            <v>0</v>
          </cell>
          <cell r="N158">
            <v>0</v>
          </cell>
          <cell r="O158">
            <v>0</v>
          </cell>
          <cell r="P158">
            <v>0</v>
          </cell>
          <cell r="R158">
            <v>0</v>
          </cell>
          <cell r="S158">
            <v>0</v>
          </cell>
          <cell r="T158">
            <v>0</v>
          </cell>
          <cell r="V158">
            <v>0</v>
          </cell>
          <cell r="W158">
            <v>0</v>
          </cell>
          <cell r="X158">
            <v>0</v>
          </cell>
        </row>
        <row r="159">
          <cell r="A159" t="str">
            <v>F 14.5 (3)</v>
          </cell>
          <cell r="B159" t="str">
            <v>Vitrified floor tiles Second Floor</v>
          </cell>
          <cell r="C159" t="str">
            <v>Rmt</v>
          </cell>
          <cell r="D159">
            <v>120</v>
          </cell>
          <cell r="E159">
            <v>0</v>
          </cell>
          <cell r="F159">
            <v>0</v>
          </cell>
          <cell r="G159">
            <v>0</v>
          </cell>
          <cell r="H159">
            <v>0</v>
          </cell>
          <cell r="J159">
            <v>0</v>
          </cell>
          <cell r="K159">
            <v>0</v>
          </cell>
          <cell r="L159">
            <v>0</v>
          </cell>
          <cell r="N159">
            <v>0</v>
          </cell>
          <cell r="O159">
            <v>0</v>
          </cell>
          <cell r="P159">
            <v>0</v>
          </cell>
          <cell r="R159">
            <v>0</v>
          </cell>
          <cell r="S159">
            <v>0</v>
          </cell>
          <cell r="T159">
            <v>0</v>
          </cell>
          <cell r="V159">
            <v>0</v>
          </cell>
          <cell r="W159">
            <v>0</v>
          </cell>
          <cell r="X159">
            <v>0</v>
          </cell>
        </row>
        <row r="160">
          <cell r="A160" t="str">
            <v>F 14.6</v>
          </cell>
          <cell r="B160" t="str">
            <v xml:space="preserve">Granite tiles of 10mm thick for dadoing </v>
          </cell>
          <cell r="C160" t="str">
            <v>Sqm</v>
          </cell>
          <cell r="D160">
            <v>0</v>
          </cell>
          <cell r="E160">
            <v>0</v>
          </cell>
          <cell r="F160">
            <v>0</v>
          </cell>
          <cell r="G160">
            <v>0</v>
          </cell>
          <cell r="H160">
            <v>0</v>
          </cell>
          <cell r="J160">
            <v>0</v>
          </cell>
          <cell r="K160">
            <v>0</v>
          </cell>
          <cell r="L160">
            <v>0</v>
          </cell>
          <cell r="N160">
            <v>0</v>
          </cell>
          <cell r="O160">
            <v>0</v>
          </cell>
          <cell r="P160">
            <v>0</v>
          </cell>
          <cell r="R160">
            <v>0</v>
          </cell>
          <cell r="S160">
            <v>0</v>
          </cell>
          <cell r="T160">
            <v>0</v>
          </cell>
          <cell r="V160">
            <v>0</v>
          </cell>
          <cell r="W160">
            <v>0</v>
          </cell>
          <cell r="X160">
            <v>0</v>
          </cell>
        </row>
        <row r="161">
          <cell r="A161" t="str">
            <v>F 14.7</v>
          </cell>
          <cell r="B161" t="str">
            <v xml:space="preserve">Granite tiles of 10mm thick for flooring </v>
          </cell>
          <cell r="C161" t="str">
            <v>Sqm</v>
          </cell>
          <cell r="D161">
            <v>0</v>
          </cell>
          <cell r="E161">
            <v>0</v>
          </cell>
          <cell r="F161">
            <v>0</v>
          </cell>
          <cell r="G161">
            <v>0</v>
          </cell>
          <cell r="H161">
            <v>0</v>
          </cell>
          <cell r="J161">
            <v>0</v>
          </cell>
          <cell r="K161">
            <v>0</v>
          </cell>
          <cell r="L161">
            <v>0</v>
          </cell>
          <cell r="N161">
            <v>0</v>
          </cell>
          <cell r="O161">
            <v>0</v>
          </cell>
          <cell r="P161">
            <v>0</v>
          </cell>
          <cell r="R161">
            <v>0</v>
          </cell>
          <cell r="S161">
            <v>0</v>
          </cell>
          <cell r="T161">
            <v>0</v>
          </cell>
          <cell r="V161">
            <v>0</v>
          </cell>
          <cell r="W161">
            <v>0</v>
          </cell>
          <cell r="X161">
            <v>0</v>
          </cell>
        </row>
        <row r="162">
          <cell r="A162" t="str">
            <v>ROA2</v>
          </cell>
          <cell r="B162" t="str">
            <v>Earth Dressing for Road</v>
          </cell>
          <cell r="C162" t="str">
            <v>Sqm</v>
          </cell>
          <cell r="D162">
            <v>9</v>
          </cell>
          <cell r="E162">
            <v>0</v>
          </cell>
          <cell r="F162">
            <v>0</v>
          </cell>
          <cell r="G162">
            <v>0</v>
          </cell>
          <cell r="H162">
            <v>0</v>
          </cell>
          <cell r="J162">
            <v>0</v>
          </cell>
          <cell r="K162">
            <v>0</v>
          </cell>
          <cell r="L162">
            <v>0</v>
          </cell>
          <cell r="N162">
            <v>0</v>
          </cell>
          <cell r="O162">
            <v>0</v>
          </cell>
          <cell r="P162">
            <v>0</v>
          </cell>
          <cell r="R162">
            <v>0</v>
          </cell>
          <cell r="S162">
            <v>0</v>
          </cell>
          <cell r="T162">
            <v>0</v>
          </cell>
          <cell r="V162">
            <v>0</v>
          </cell>
          <cell r="W162">
            <v>0</v>
          </cell>
          <cell r="X162">
            <v>0</v>
          </cell>
        </row>
        <row r="163">
          <cell r="A163" t="str">
            <v>ROA3</v>
          </cell>
          <cell r="B163" t="str">
            <v>Carting away debris &amp; excavated earth outside Infosys premises upto 500m.</v>
          </cell>
          <cell r="C163" t="str">
            <v>Cum.</v>
          </cell>
          <cell r="D163">
            <v>50</v>
          </cell>
          <cell r="E163">
            <v>0</v>
          </cell>
          <cell r="F163">
            <v>0</v>
          </cell>
          <cell r="G163">
            <v>0</v>
          </cell>
          <cell r="H163">
            <v>0</v>
          </cell>
          <cell r="J163">
            <v>0</v>
          </cell>
          <cell r="K163">
            <v>0</v>
          </cell>
          <cell r="L163">
            <v>0</v>
          </cell>
          <cell r="N163">
            <v>0</v>
          </cell>
          <cell r="O163">
            <v>0</v>
          </cell>
          <cell r="P163">
            <v>0</v>
          </cell>
          <cell r="R163">
            <v>0</v>
          </cell>
          <cell r="S163">
            <v>0</v>
          </cell>
          <cell r="T163">
            <v>0</v>
          </cell>
          <cell r="V163">
            <v>0</v>
          </cell>
          <cell r="W163">
            <v>0</v>
          </cell>
          <cell r="X163">
            <v>0</v>
          </cell>
        </row>
        <row r="164">
          <cell r="A164" t="str">
            <v>ROA4</v>
          </cell>
          <cell r="B164" t="str">
            <v>Rolling formation surface with 8 to 10 MT roller</v>
          </cell>
          <cell r="C164" t="str">
            <v>Sqm</v>
          </cell>
          <cell r="D164">
            <v>8</v>
          </cell>
          <cell r="E164">
            <v>0</v>
          </cell>
          <cell r="F164">
            <v>0</v>
          </cell>
          <cell r="G164">
            <v>0</v>
          </cell>
          <cell r="H164">
            <v>0</v>
          </cell>
          <cell r="J164">
            <v>0</v>
          </cell>
          <cell r="K164">
            <v>0</v>
          </cell>
          <cell r="L164">
            <v>0</v>
          </cell>
          <cell r="N164">
            <v>0</v>
          </cell>
          <cell r="O164">
            <v>0</v>
          </cell>
          <cell r="P164">
            <v>0</v>
          </cell>
          <cell r="R164">
            <v>0</v>
          </cell>
          <cell r="S164">
            <v>0</v>
          </cell>
          <cell r="T164">
            <v>0</v>
          </cell>
          <cell r="V164">
            <v>0</v>
          </cell>
          <cell r="W164">
            <v>0</v>
          </cell>
          <cell r="X164">
            <v>0</v>
          </cell>
        </row>
        <row r="165">
          <cell r="A165" t="str">
            <v>ROA5A</v>
          </cell>
          <cell r="B165" t="str">
            <v>Collecting &amp; stacking 100-63mm Metal</v>
          </cell>
          <cell r="C165" t="str">
            <v>Cum</v>
          </cell>
          <cell r="D165">
            <v>479</v>
          </cell>
          <cell r="E165">
            <v>0</v>
          </cell>
          <cell r="F165">
            <v>0</v>
          </cell>
          <cell r="G165">
            <v>0</v>
          </cell>
          <cell r="H165">
            <v>0</v>
          </cell>
          <cell r="J165">
            <v>0</v>
          </cell>
          <cell r="K165">
            <v>0</v>
          </cell>
          <cell r="L165">
            <v>0</v>
          </cell>
          <cell r="N165">
            <v>0</v>
          </cell>
          <cell r="O165">
            <v>0</v>
          </cell>
          <cell r="P165">
            <v>0</v>
          </cell>
          <cell r="R165">
            <v>0</v>
          </cell>
          <cell r="S165">
            <v>0</v>
          </cell>
          <cell r="T165">
            <v>0</v>
          </cell>
          <cell r="V165">
            <v>0</v>
          </cell>
          <cell r="W165">
            <v>0</v>
          </cell>
          <cell r="X165">
            <v>0</v>
          </cell>
        </row>
        <row r="166">
          <cell r="A166" t="str">
            <v>ROA5B</v>
          </cell>
          <cell r="B166" t="str">
            <v>Collecting &amp; stacking 40-25mm Metal</v>
          </cell>
          <cell r="C166" t="str">
            <v>Cum</v>
          </cell>
          <cell r="D166">
            <v>569</v>
          </cell>
          <cell r="E166">
            <v>0</v>
          </cell>
          <cell r="F166">
            <v>0</v>
          </cell>
          <cell r="G166">
            <v>0</v>
          </cell>
          <cell r="H166">
            <v>0</v>
          </cell>
          <cell r="J166">
            <v>0</v>
          </cell>
          <cell r="K166">
            <v>0</v>
          </cell>
          <cell r="L166">
            <v>0</v>
          </cell>
          <cell r="N166">
            <v>0</v>
          </cell>
          <cell r="O166">
            <v>0</v>
          </cell>
          <cell r="P166">
            <v>0</v>
          </cell>
          <cell r="R166">
            <v>0</v>
          </cell>
          <cell r="S166">
            <v>0</v>
          </cell>
          <cell r="T166">
            <v>0</v>
          </cell>
          <cell r="V166">
            <v>0</v>
          </cell>
          <cell r="W166">
            <v>0</v>
          </cell>
          <cell r="X166">
            <v>0</v>
          </cell>
        </row>
        <row r="167">
          <cell r="A167" t="str">
            <v>ROA6</v>
          </cell>
          <cell r="B167" t="str">
            <v>Collecting &amp; stacking Murram</v>
          </cell>
          <cell r="C167" t="str">
            <v>Cum</v>
          </cell>
          <cell r="D167">
            <v>298</v>
          </cell>
          <cell r="E167">
            <v>0</v>
          </cell>
          <cell r="F167">
            <v>0</v>
          </cell>
          <cell r="G167">
            <v>0</v>
          </cell>
          <cell r="H167">
            <v>0</v>
          </cell>
          <cell r="J167">
            <v>0</v>
          </cell>
          <cell r="K167">
            <v>0</v>
          </cell>
          <cell r="L167">
            <v>0</v>
          </cell>
          <cell r="N167">
            <v>0</v>
          </cell>
          <cell r="O167">
            <v>0</v>
          </cell>
          <cell r="P167">
            <v>0</v>
          </cell>
          <cell r="R167">
            <v>0</v>
          </cell>
          <cell r="S167">
            <v>0</v>
          </cell>
          <cell r="T167">
            <v>0</v>
          </cell>
          <cell r="V167">
            <v>0</v>
          </cell>
          <cell r="W167">
            <v>0</v>
          </cell>
          <cell r="X167">
            <v>0</v>
          </cell>
        </row>
        <row r="168">
          <cell r="A168" t="str">
            <v>ROA7</v>
          </cell>
          <cell r="B168" t="str">
            <v>Collecting &amp; stacking Sand</v>
          </cell>
          <cell r="C168" t="str">
            <v>Cum</v>
          </cell>
          <cell r="D168">
            <v>510</v>
          </cell>
          <cell r="E168">
            <v>0</v>
          </cell>
          <cell r="F168">
            <v>0</v>
          </cell>
          <cell r="G168">
            <v>0</v>
          </cell>
          <cell r="H168">
            <v>0</v>
          </cell>
          <cell r="J168">
            <v>0</v>
          </cell>
          <cell r="K168">
            <v>0</v>
          </cell>
          <cell r="L168">
            <v>0</v>
          </cell>
          <cell r="N168">
            <v>0</v>
          </cell>
          <cell r="O168">
            <v>0</v>
          </cell>
          <cell r="P168">
            <v>0</v>
          </cell>
          <cell r="R168">
            <v>0</v>
          </cell>
          <cell r="S168">
            <v>0</v>
          </cell>
          <cell r="T168">
            <v>0</v>
          </cell>
          <cell r="V168">
            <v>0</v>
          </cell>
          <cell r="W168">
            <v>0</v>
          </cell>
          <cell r="X168">
            <v>0</v>
          </cell>
        </row>
        <row r="169">
          <cell r="A169" t="str">
            <v>ROA8A</v>
          </cell>
          <cell r="B169" t="str">
            <v>Spreading 100-63mm Metal (200mm thk.)</v>
          </cell>
          <cell r="C169" t="str">
            <v>Cum</v>
          </cell>
          <cell r="D169">
            <v>171</v>
          </cell>
          <cell r="E169">
            <v>0</v>
          </cell>
          <cell r="F169">
            <v>0</v>
          </cell>
          <cell r="G169">
            <v>0</v>
          </cell>
          <cell r="H169">
            <v>0</v>
          </cell>
          <cell r="J169">
            <v>0</v>
          </cell>
          <cell r="K169">
            <v>0</v>
          </cell>
          <cell r="L169">
            <v>0</v>
          </cell>
          <cell r="N169">
            <v>0</v>
          </cell>
          <cell r="O169">
            <v>0</v>
          </cell>
          <cell r="P169">
            <v>0</v>
          </cell>
          <cell r="R169">
            <v>0</v>
          </cell>
          <cell r="S169">
            <v>0</v>
          </cell>
          <cell r="T169">
            <v>0</v>
          </cell>
          <cell r="V169">
            <v>0</v>
          </cell>
          <cell r="W169">
            <v>0</v>
          </cell>
          <cell r="X169">
            <v>0</v>
          </cell>
        </row>
        <row r="170">
          <cell r="A170" t="str">
            <v>ROA8B</v>
          </cell>
          <cell r="B170" t="str">
            <v>Spreading 40-25mm Metal (150mm thk.)</v>
          </cell>
          <cell r="C170" t="str">
            <v>Cum</v>
          </cell>
          <cell r="D170">
            <v>137</v>
          </cell>
          <cell r="E170">
            <v>0</v>
          </cell>
          <cell r="F170">
            <v>0</v>
          </cell>
          <cell r="G170">
            <v>0</v>
          </cell>
          <cell r="H170">
            <v>0</v>
          </cell>
          <cell r="J170">
            <v>0</v>
          </cell>
          <cell r="K170">
            <v>0</v>
          </cell>
          <cell r="L170">
            <v>0</v>
          </cell>
          <cell r="N170">
            <v>0</v>
          </cell>
          <cell r="O170">
            <v>0</v>
          </cell>
          <cell r="P170">
            <v>0</v>
          </cell>
          <cell r="R170">
            <v>0</v>
          </cell>
          <cell r="S170">
            <v>0</v>
          </cell>
          <cell r="T170">
            <v>0</v>
          </cell>
          <cell r="V170">
            <v>0</v>
          </cell>
          <cell r="W170">
            <v>0</v>
          </cell>
          <cell r="X170">
            <v>0</v>
          </cell>
        </row>
        <row r="171">
          <cell r="A171" t="str">
            <v>ROA8C</v>
          </cell>
          <cell r="B171" t="str">
            <v>Spreading Murram &amp; Sand</v>
          </cell>
          <cell r="C171" t="str">
            <v>Cum</v>
          </cell>
          <cell r="D171">
            <v>66</v>
          </cell>
          <cell r="E171">
            <v>0</v>
          </cell>
          <cell r="F171">
            <v>0</v>
          </cell>
          <cell r="G171">
            <v>0</v>
          </cell>
          <cell r="H171">
            <v>0</v>
          </cell>
          <cell r="J171">
            <v>0</v>
          </cell>
          <cell r="K171">
            <v>0</v>
          </cell>
          <cell r="L171">
            <v>0</v>
          </cell>
          <cell r="N171">
            <v>0</v>
          </cell>
          <cell r="O171">
            <v>0</v>
          </cell>
          <cell r="P171">
            <v>0</v>
          </cell>
          <cell r="R171">
            <v>0</v>
          </cell>
          <cell r="S171">
            <v>0</v>
          </cell>
          <cell r="T171">
            <v>0</v>
          </cell>
          <cell r="V171">
            <v>0</v>
          </cell>
          <cell r="W171">
            <v>0</v>
          </cell>
          <cell r="X171">
            <v>0</v>
          </cell>
        </row>
        <row r="172">
          <cell r="A172" t="str">
            <v>ROA9A</v>
          </cell>
          <cell r="B172" t="str">
            <v>Consolidation of Soling 200mm thk.</v>
          </cell>
          <cell r="C172" t="str">
            <v>Cum</v>
          </cell>
          <cell r="D172">
            <v>65</v>
          </cell>
          <cell r="E172">
            <v>0</v>
          </cell>
          <cell r="F172">
            <v>0</v>
          </cell>
          <cell r="G172">
            <v>0</v>
          </cell>
          <cell r="H172">
            <v>0</v>
          </cell>
          <cell r="J172">
            <v>0</v>
          </cell>
          <cell r="K172">
            <v>0</v>
          </cell>
          <cell r="L172">
            <v>0</v>
          </cell>
          <cell r="N172">
            <v>0</v>
          </cell>
          <cell r="O172">
            <v>0</v>
          </cell>
          <cell r="P172">
            <v>0</v>
          </cell>
          <cell r="R172">
            <v>0</v>
          </cell>
          <cell r="S172">
            <v>0</v>
          </cell>
          <cell r="T172">
            <v>0</v>
          </cell>
          <cell r="V172">
            <v>0</v>
          </cell>
          <cell r="W172">
            <v>0</v>
          </cell>
          <cell r="X172">
            <v>0</v>
          </cell>
        </row>
        <row r="173">
          <cell r="A173" t="str">
            <v>ROA9B</v>
          </cell>
          <cell r="B173" t="str">
            <v>Consolidation of WBM 150mm thk.</v>
          </cell>
          <cell r="C173" t="str">
            <v>Cum</v>
          </cell>
          <cell r="D173">
            <v>64</v>
          </cell>
          <cell r="E173">
            <v>0</v>
          </cell>
          <cell r="F173">
            <v>0</v>
          </cell>
          <cell r="G173">
            <v>0</v>
          </cell>
          <cell r="H173">
            <v>0</v>
          </cell>
          <cell r="J173">
            <v>0</v>
          </cell>
          <cell r="K173">
            <v>0</v>
          </cell>
          <cell r="L173">
            <v>0</v>
          </cell>
          <cell r="N173">
            <v>0</v>
          </cell>
          <cell r="O173">
            <v>0</v>
          </cell>
          <cell r="P173">
            <v>0</v>
          </cell>
          <cell r="R173">
            <v>0</v>
          </cell>
          <cell r="S173">
            <v>0</v>
          </cell>
          <cell r="T173">
            <v>0</v>
          </cell>
          <cell r="V173">
            <v>0</v>
          </cell>
          <cell r="W173">
            <v>0</v>
          </cell>
          <cell r="X173">
            <v>0</v>
          </cell>
        </row>
        <row r="174">
          <cell r="A174" t="str">
            <v>ROA10A</v>
          </cell>
          <cell r="B174" t="str">
            <v>Watering of Soling 200mm thk.</v>
          </cell>
          <cell r="C174" t="str">
            <v>Cum</v>
          </cell>
          <cell r="D174">
            <v>9</v>
          </cell>
          <cell r="E174">
            <v>0</v>
          </cell>
          <cell r="F174">
            <v>0</v>
          </cell>
          <cell r="G174">
            <v>0</v>
          </cell>
          <cell r="H174">
            <v>0</v>
          </cell>
          <cell r="J174">
            <v>0</v>
          </cell>
          <cell r="K174">
            <v>0</v>
          </cell>
          <cell r="L174">
            <v>0</v>
          </cell>
          <cell r="N174">
            <v>0</v>
          </cell>
          <cell r="O174">
            <v>0</v>
          </cell>
          <cell r="P174">
            <v>0</v>
          </cell>
          <cell r="R174">
            <v>0</v>
          </cell>
          <cell r="S174">
            <v>0</v>
          </cell>
          <cell r="T174">
            <v>0</v>
          </cell>
          <cell r="V174">
            <v>0</v>
          </cell>
          <cell r="W174">
            <v>0</v>
          </cell>
          <cell r="X174">
            <v>0</v>
          </cell>
        </row>
        <row r="175">
          <cell r="A175" t="str">
            <v>ROA10B</v>
          </cell>
          <cell r="B175" t="str">
            <v>Watering of WBM 150mm thk.</v>
          </cell>
          <cell r="C175" t="str">
            <v>Cum</v>
          </cell>
          <cell r="D175">
            <v>20</v>
          </cell>
          <cell r="E175">
            <v>0</v>
          </cell>
          <cell r="F175">
            <v>0</v>
          </cell>
          <cell r="G175">
            <v>0</v>
          </cell>
          <cell r="H175">
            <v>0</v>
          </cell>
          <cell r="J175">
            <v>0</v>
          </cell>
          <cell r="K175">
            <v>0</v>
          </cell>
          <cell r="L175">
            <v>0</v>
          </cell>
          <cell r="N175">
            <v>0</v>
          </cell>
          <cell r="O175">
            <v>0</v>
          </cell>
          <cell r="P175">
            <v>0</v>
          </cell>
          <cell r="R175">
            <v>0</v>
          </cell>
          <cell r="S175">
            <v>0</v>
          </cell>
          <cell r="T175">
            <v>0</v>
          </cell>
          <cell r="V175">
            <v>0</v>
          </cell>
          <cell r="W175">
            <v>0</v>
          </cell>
          <cell r="X175">
            <v>0</v>
          </cell>
        </row>
        <row r="176">
          <cell r="A176" t="str">
            <v>ROA12</v>
          </cell>
          <cell r="B176" t="str">
            <v>M20 for Road</v>
          </cell>
          <cell r="C176" t="str">
            <v>Cum</v>
          </cell>
          <cell r="D176">
            <v>1685</v>
          </cell>
          <cell r="E176">
            <v>0</v>
          </cell>
          <cell r="F176">
            <v>0</v>
          </cell>
          <cell r="G176">
            <v>0</v>
          </cell>
          <cell r="H176">
            <v>0</v>
          </cell>
          <cell r="J176">
            <v>0</v>
          </cell>
          <cell r="K176">
            <v>0</v>
          </cell>
          <cell r="L176">
            <v>0</v>
          </cell>
          <cell r="N176">
            <v>0</v>
          </cell>
          <cell r="O176">
            <v>0</v>
          </cell>
          <cell r="P176">
            <v>0</v>
          </cell>
          <cell r="R176">
            <v>0</v>
          </cell>
          <cell r="S176">
            <v>0</v>
          </cell>
          <cell r="T176">
            <v>0</v>
          </cell>
          <cell r="V176">
            <v>0</v>
          </cell>
          <cell r="W176">
            <v>0</v>
          </cell>
          <cell r="X176">
            <v>0</v>
          </cell>
        </row>
        <row r="177">
          <cell r="A177" t="str">
            <v>ROA14</v>
          </cell>
          <cell r="B177" t="str">
            <v>Shalitex Board 25mm thk. 125 high for exp joint</v>
          </cell>
          <cell r="C177" t="str">
            <v>Rmt</v>
          </cell>
          <cell r="D177">
            <v>142</v>
          </cell>
          <cell r="E177">
            <v>0</v>
          </cell>
          <cell r="F177">
            <v>0</v>
          </cell>
          <cell r="G177">
            <v>0</v>
          </cell>
          <cell r="H177">
            <v>0</v>
          </cell>
          <cell r="J177">
            <v>0</v>
          </cell>
          <cell r="K177">
            <v>0</v>
          </cell>
          <cell r="L177">
            <v>0</v>
          </cell>
          <cell r="N177">
            <v>0</v>
          </cell>
          <cell r="O177">
            <v>0</v>
          </cell>
          <cell r="P177">
            <v>0</v>
          </cell>
          <cell r="R177">
            <v>0</v>
          </cell>
          <cell r="S177">
            <v>0</v>
          </cell>
          <cell r="T177">
            <v>0</v>
          </cell>
          <cell r="V177">
            <v>0</v>
          </cell>
          <cell r="W177">
            <v>0</v>
          </cell>
          <cell r="X177">
            <v>0</v>
          </cell>
        </row>
        <row r="178">
          <cell r="A178" t="str">
            <v>ROA15</v>
          </cell>
          <cell r="B178" t="str">
            <v>Bullnose groove 25x25mm</v>
          </cell>
          <cell r="C178" t="str">
            <v>Rmt</v>
          </cell>
          <cell r="D178">
            <v>148</v>
          </cell>
          <cell r="E178">
            <v>0</v>
          </cell>
          <cell r="F178">
            <v>0</v>
          </cell>
          <cell r="G178">
            <v>0</v>
          </cell>
          <cell r="H178">
            <v>0</v>
          </cell>
          <cell r="J178">
            <v>0</v>
          </cell>
          <cell r="K178">
            <v>0</v>
          </cell>
          <cell r="L178">
            <v>0</v>
          </cell>
          <cell r="N178">
            <v>0</v>
          </cell>
          <cell r="O178">
            <v>0</v>
          </cell>
          <cell r="P178">
            <v>0</v>
          </cell>
          <cell r="R178">
            <v>0</v>
          </cell>
          <cell r="S178">
            <v>0</v>
          </cell>
          <cell r="T178">
            <v>0</v>
          </cell>
          <cell r="V178">
            <v>0</v>
          </cell>
          <cell r="W178">
            <v>0</v>
          </cell>
          <cell r="X178">
            <v>0</v>
          </cell>
        </row>
        <row r="179">
          <cell r="A179" t="str">
            <v>ROA16</v>
          </cell>
          <cell r="B179" t="str">
            <v>Making grooves for construction joint 10x25mm</v>
          </cell>
          <cell r="C179" t="str">
            <v>Rmt</v>
          </cell>
          <cell r="D179">
            <v>58</v>
          </cell>
          <cell r="E179">
            <v>0</v>
          </cell>
          <cell r="F179">
            <v>0</v>
          </cell>
          <cell r="G179">
            <v>0</v>
          </cell>
          <cell r="H179">
            <v>0</v>
          </cell>
          <cell r="J179">
            <v>0</v>
          </cell>
          <cell r="K179">
            <v>0</v>
          </cell>
          <cell r="L179">
            <v>0</v>
          </cell>
          <cell r="N179">
            <v>0</v>
          </cell>
          <cell r="O179">
            <v>0</v>
          </cell>
          <cell r="P179">
            <v>0</v>
          </cell>
          <cell r="R179">
            <v>0</v>
          </cell>
          <cell r="S179">
            <v>0</v>
          </cell>
          <cell r="T179">
            <v>0</v>
          </cell>
          <cell r="V179">
            <v>0</v>
          </cell>
          <cell r="W179">
            <v>0</v>
          </cell>
          <cell r="X179">
            <v>0</v>
          </cell>
        </row>
        <row r="180">
          <cell r="A180" t="str">
            <v>ROA17</v>
          </cell>
          <cell r="B180" t="str">
            <v>Filling shalitex sealing compound 25x25mm</v>
          </cell>
          <cell r="C180" t="str">
            <v>Rmt</v>
          </cell>
          <cell r="D180">
            <v>86</v>
          </cell>
          <cell r="E180">
            <v>0</v>
          </cell>
          <cell r="F180">
            <v>0</v>
          </cell>
          <cell r="G180">
            <v>0</v>
          </cell>
          <cell r="H180">
            <v>0</v>
          </cell>
          <cell r="J180">
            <v>0</v>
          </cell>
          <cell r="K180">
            <v>0</v>
          </cell>
          <cell r="L180">
            <v>0</v>
          </cell>
          <cell r="N180">
            <v>0</v>
          </cell>
          <cell r="O180">
            <v>0</v>
          </cell>
          <cell r="P180">
            <v>0</v>
          </cell>
          <cell r="R180">
            <v>0</v>
          </cell>
          <cell r="S180">
            <v>0</v>
          </cell>
          <cell r="T180">
            <v>0</v>
          </cell>
          <cell r="V180">
            <v>0</v>
          </cell>
          <cell r="W180">
            <v>0</v>
          </cell>
          <cell r="X180">
            <v>0</v>
          </cell>
        </row>
        <row r="181">
          <cell r="A181" t="str">
            <v>ROA18</v>
          </cell>
          <cell r="B181" t="str">
            <v>Filling shalitex sealing compound  10x25mm</v>
          </cell>
          <cell r="C181" t="str">
            <v>Rmt</v>
          </cell>
          <cell r="D181">
            <v>46</v>
          </cell>
          <cell r="E181">
            <v>0</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row>
        <row r="182">
          <cell r="A182" t="str">
            <v>ROA19</v>
          </cell>
          <cell r="B182" t="str">
            <v>100mm thk. 600mm deep RCC precast Kerb stone including all</v>
          </cell>
          <cell r="C182" t="str">
            <v>Rmt</v>
          </cell>
          <cell r="D182">
            <v>245</v>
          </cell>
          <cell r="E182">
            <v>0</v>
          </cell>
          <cell r="F182">
            <v>0</v>
          </cell>
          <cell r="G182">
            <v>0</v>
          </cell>
          <cell r="H182">
            <v>0</v>
          </cell>
          <cell r="J182">
            <v>0</v>
          </cell>
          <cell r="K182">
            <v>0</v>
          </cell>
          <cell r="L182">
            <v>0</v>
          </cell>
          <cell r="N182">
            <v>0</v>
          </cell>
          <cell r="O182">
            <v>0</v>
          </cell>
          <cell r="P182">
            <v>0</v>
          </cell>
          <cell r="R182">
            <v>0</v>
          </cell>
          <cell r="S182">
            <v>0</v>
          </cell>
          <cell r="T182">
            <v>0</v>
          </cell>
          <cell r="V182">
            <v>0</v>
          </cell>
          <cell r="W182">
            <v>0</v>
          </cell>
          <cell r="X182">
            <v>0</v>
          </cell>
        </row>
        <row r="183">
          <cell r="A183" t="str">
            <v>ROA20</v>
          </cell>
          <cell r="B183" t="str">
            <v>MS Rod 25mm dia 500mm long for expansion joint</v>
          </cell>
          <cell r="C183" t="str">
            <v>MT</v>
          </cell>
          <cell r="D183">
            <v>5065</v>
          </cell>
          <cell r="E183">
            <v>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row>
        <row r="184">
          <cell r="A184" t="str">
            <v>ROB3A</v>
          </cell>
          <cell r="B184" t="str">
            <v xml:space="preserve">M20 for drain including shuttering </v>
          </cell>
          <cell r="C184" t="str">
            <v>Cum</v>
          </cell>
          <cell r="D184">
            <v>5300</v>
          </cell>
          <cell r="E184">
            <v>0</v>
          </cell>
          <cell r="F184">
            <v>0</v>
          </cell>
          <cell r="G184">
            <v>0</v>
          </cell>
          <cell r="H184">
            <v>0</v>
          </cell>
          <cell r="J184">
            <v>0</v>
          </cell>
          <cell r="K184">
            <v>0</v>
          </cell>
          <cell r="L184">
            <v>0</v>
          </cell>
          <cell r="N184">
            <v>0</v>
          </cell>
          <cell r="O184">
            <v>0</v>
          </cell>
          <cell r="P184">
            <v>0</v>
          </cell>
          <cell r="R184">
            <v>0</v>
          </cell>
          <cell r="S184">
            <v>0</v>
          </cell>
          <cell r="T184">
            <v>0</v>
          </cell>
          <cell r="V184">
            <v>0</v>
          </cell>
          <cell r="W184">
            <v>0</v>
          </cell>
          <cell r="X184">
            <v>0</v>
          </cell>
        </row>
        <row r="185">
          <cell r="A185" t="str">
            <v>ROB3B</v>
          </cell>
          <cell r="B185" t="str">
            <v>M20 for Drain cover slab including shuttering</v>
          </cell>
          <cell r="C185" t="str">
            <v>Cum</v>
          </cell>
          <cell r="D185">
            <v>3300</v>
          </cell>
          <cell r="E185">
            <v>0</v>
          </cell>
          <cell r="F185">
            <v>0</v>
          </cell>
          <cell r="G185">
            <v>0</v>
          </cell>
          <cell r="H185">
            <v>0</v>
          </cell>
          <cell r="J185">
            <v>0</v>
          </cell>
          <cell r="K185">
            <v>0</v>
          </cell>
          <cell r="L185">
            <v>0</v>
          </cell>
          <cell r="N185">
            <v>0</v>
          </cell>
          <cell r="O185">
            <v>0</v>
          </cell>
          <cell r="P185">
            <v>0</v>
          </cell>
          <cell r="R185">
            <v>0</v>
          </cell>
          <cell r="S185">
            <v>0</v>
          </cell>
          <cell r="T185">
            <v>0</v>
          </cell>
          <cell r="V185">
            <v>0</v>
          </cell>
          <cell r="W185">
            <v>0</v>
          </cell>
          <cell r="X185">
            <v>0</v>
          </cell>
        </row>
        <row r="186">
          <cell r="A186" t="str">
            <v>ROB5</v>
          </cell>
          <cell r="B186" t="str">
            <v>Precast cover slab for drain</v>
          </cell>
          <cell r="C186" t="str">
            <v>Cum</v>
          </cell>
          <cell r="D186">
            <v>3011</v>
          </cell>
          <cell r="E186">
            <v>0</v>
          </cell>
          <cell r="F186">
            <v>0</v>
          </cell>
          <cell r="G186">
            <v>0</v>
          </cell>
          <cell r="H186">
            <v>0</v>
          </cell>
          <cell r="J186">
            <v>0</v>
          </cell>
          <cell r="K186">
            <v>0</v>
          </cell>
          <cell r="L186">
            <v>0</v>
          </cell>
          <cell r="N186">
            <v>0</v>
          </cell>
          <cell r="O186">
            <v>0</v>
          </cell>
          <cell r="P186">
            <v>0</v>
          </cell>
          <cell r="R186">
            <v>0</v>
          </cell>
          <cell r="S186">
            <v>0</v>
          </cell>
          <cell r="T186">
            <v>0</v>
          </cell>
          <cell r="V186">
            <v>0</v>
          </cell>
          <cell r="W186">
            <v>0</v>
          </cell>
          <cell r="X186">
            <v>0</v>
          </cell>
        </row>
        <row r="187">
          <cell r="A187" t="str">
            <v>ROB6</v>
          </cell>
          <cell r="B187" t="str">
            <v>Fixing MS angles for drain &amp; duct with Epoxy Paint</v>
          </cell>
          <cell r="C187" t="str">
            <v>MT</v>
          </cell>
          <cell r="D187">
            <v>15939</v>
          </cell>
          <cell r="E187">
            <v>0</v>
          </cell>
          <cell r="F187">
            <v>0</v>
          </cell>
          <cell r="G187">
            <v>0</v>
          </cell>
          <cell r="H187">
            <v>0</v>
          </cell>
          <cell r="J187">
            <v>0</v>
          </cell>
          <cell r="K187">
            <v>0</v>
          </cell>
          <cell r="L187">
            <v>0</v>
          </cell>
          <cell r="N187">
            <v>0</v>
          </cell>
          <cell r="O187">
            <v>0</v>
          </cell>
          <cell r="P187">
            <v>0</v>
          </cell>
          <cell r="R187">
            <v>0</v>
          </cell>
          <cell r="S187">
            <v>0</v>
          </cell>
          <cell r="T187">
            <v>0</v>
          </cell>
          <cell r="V187">
            <v>0</v>
          </cell>
          <cell r="W187">
            <v>0</v>
          </cell>
          <cell r="X187">
            <v>0</v>
          </cell>
        </row>
        <row r="188">
          <cell r="A188" t="str">
            <v>ROB10</v>
          </cell>
          <cell r="B188" t="str">
            <v>Murram spreading 15cm thick</v>
          </cell>
          <cell r="C188" t="str">
            <v>Sqm</v>
          </cell>
          <cell r="D188">
            <v>60</v>
          </cell>
          <cell r="E188">
            <v>0</v>
          </cell>
          <cell r="F188">
            <v>0</v>
          </cell>
          <cell r="G188">
            <v>0</v>
          </cell>
          <cell r="H188">
            <v>0</v>
          </cell>
          <cell r="J188">
            <v>0</v>
          </cell>
          <cell r="K188">
            <v>0</v>
          </cell>
          <cell r="L188">
            <v>0</v>
          </cell>
          <cell r="N188">
            <v>0</v>
          </cell>
          <cell r="O188">
            <v>0</v>
          </cell>
          <cell r="P188">
            <v>0</v>
          </cell>
          <cell r="R188">
            <v>0</v>
          </cell>
          <cell r="S188">
            <v>0</v>
          </cell>
          <cell r="T188">
            <v>0</v>
          </cell>
          <cell r="V188">
            <v>0</v>
          </cell>
          <cell r="W188">
            <v>0</v>
          </cell>
          <cell r="X188">
            <v>0</v>
          </cell>
        </row>
        <row r="189">
          <cell r="A189" t="str">
            <v>ROB11</v>
          </cell>
          <cell r="B189" t="str">
            <v>Providing 1:2:4  for 40mm thk. Flooring</v>
          </cell>
          <cell r="C189" t="str">
            <v>Sqm</v>
          </cell>
          <cell r="D189">
            <v>120</v>
          </cell>
          <cell r="E189">
            <v>0</v>
          </cell>
          <cell r="F189">
            <v>0</v>
          </cell>
          <cell r="G189">
            <v>0</v>
          </cell>
          <cell r="H189">
            <v>0</v>
          </cell>
          <cell r="J189">
            <v>0</v>
          </cell>
          <cell r="K189">
            <v>0</v>
          </cell>
          <cell r="L189">
            <v>0</v>
          </cell>
          <cell r="N189">
            <v>0</v>
          </cell>
          <cell r="O189">
            <v>0</v>
          </cell>
          <cell r="P189">
            <v>0</v>
          </cell>
          <cell r="R189">
            <v>0</v>
          </cell>
          <cell r="S189">
            <v>0</v>
          </cell>
          <cell r="T189">
            <v>0</v>
          </cell>
          <cell r="V189">
            <v>0</v>
          </cell>
          <cell r="W189">
            <v>0</v>
          </cell>
          <cell r="X189">
            <v>0</v>
          </cell>
        </row>
        <row r="190">
          <cell r="A190" t="str">
            <v>ROB13</v>
          </cell>
          <cell r="B190" t="str">
            <v>Brick Masonry Chamber of size 50x50x50 including all</v>
          </cell>
          <cell r="C190" t="str">
            <v>No</v>
          </cell>
          <cell r="D190">
            <v>1945</v>
          </cell>
          <cell r="E190">
            <v>0</v>
          </cell>
          <cell r="F190">
            <v>0</v>
          </cell>
          <cell r="G190">
            <v>0</v>
          </cell>
          <cell r="H190">
            <v>0</v>
          </cell>
          <cell r="J190">
            <v>0</v>
          </cell>
          <cell r="K190">
            <v>0</v>
          </cell>
          <cell r="L190">
            <v>0</v>
          </cell>
          <cell r="N190">
            <v>0</v>
          </cell>
          <cell r="O190">
            <v>0</v>
          </cell>
          <cell r="P190">
            <v>0</v>
          </cell>
          <cell r="R190">
            <v>0</v>
          </cell>
          <cell r="S190">
            <v>0</v>
          </cell>
          <cell r="T190">
            <v>0</v>
          </cell>
          <cell r="V190">
            <v>0</v>
          </cell>
          <cell r="W190">
            <v>0</v>
          </cell>
          <cell r="X190">
            <v>0</v>
          </cell>
        </row>
        <row r="191">
          <cell r="A191" t="str">
            <v>ROB14</v>
          </cell>
          <cell r="B191" t="str">
            <v>Rain water sink well 2m dia 3 mt deep</v>
          </cell>
          <cell r="C191" t="str">
            <v>No</v>
          </cell>
          <cell r="D191">
            <v>30190</v>
          </cell>
          <cell r="E191">
            <v>0</v>
          </cell>
          <cell r="F191">
            <v>0</v>
          </cell>
          <cell r="G191">
            <v>0</v>
          </cell>
          <cell r="H191">
            <v>0</v>
          </cell>
          <cell r="J191">
            <v>0</v>
          </cell>
          <cell r="K191">
            <v>0</v>
          </cell>
          <cell r="L191">
            <v>0</v>
          </cell>
          <cell r="N191">
            <v>0</v>
          </cell>
          <cell r="O191">
            <v>0</v>
          </cell>
          <cell r="P191">
            <v>0</v>
          </cell>
          <cell r="R191">
            <v>0</v>
          </cell>
          <cell r="S191">
            <v>0</v>
          </cell>
          <cell r="T191">
            <v>0</v>
          </cell>
          <cell r="V191">
            <v>0</v>
          </cell>
          <cell r="W191">
            <v>0</v>
          </cell>
          <cell r="X191">
            <v>0</v>
          </cell>
        </row>
        <row r="192">
          <cell r="A192" t="str">
            <v>SD3</v>
          </cell>
          <cell r="B192" t="str">
            <v>Carting away debris &amp; excavated earth outside Infosys premises upto 3-4Km.</v>
          </cell>
          <cell r="C192" t="str">
            <v>Cum</v>
          </cell>
          <cell r="D192">
            <v>85</v>
          </cell>
          <cell r="E192">
            <v>0</v>
          </cell>
          <cell r="F192">
            <v>0</v>
          </cell>
          <cell r="G192">
            <v>0</v>
          </cell>
          <cell r="H192">
            <v>0</v>
          </cell>
          <cell r="J192">
            <v>0</v>
          </cell>
          <cell r="K192">
            <v>0</v>
          </cell>
          <cell r="L192">
            <v>0</v>
          </cell>
          <cell r="N192">
            <v>0</v>
          </cell>
          <cell r="O192">
            <v>0</v>
          </cell>
          <cell r="P192">
            <v>0</v>
          </cell>
          <cell r="R192">
            <v>0</v>
          </cell>
          <cell r="S192">
            <v>0</v>
          </cell>
          <cell r="T192">
            <v>0</v>
          </cell>
          <cell r="V192">
            <v>0</v>
          </cell>
          <cell r="W192">
            <v>0</v>
          </cell>
          <cell r="X192">
            <v>0</v>
          </cell>
        </row>
        <row r="193">
          <cell r="A193" t="str">
            <v>SD8</v>
          </cell>
          <cell r="B193" t="str">
            <v>PCC 1:2:4 for coping including shuttering</v>
          </cell>
          <cell r="C193" t="str">
            <v>Cum</v>
          </cell>
          <cell r="D193">
            <v>3038</v>
          </cell>
          <cell r="E193">
            <v>0</v>
          </cell>
          <cell r="F193">
            <v>0</v>
          </cell>
          <cell r="G193">
            <v>0</v>
          </cell>
          <cell r="H193">
            <v>0</v>
          </cell>
          <cell r="J193">
            <v>0</v>
          </cell>
          <cell r="K193">
            <v>0</v>
          </cell>
          <cell r="L193">
            <v>0</v>
          </cell>
          <cell r="N193">
            <v>0</v>
          </cell>
          <cell r="O193">
            <v>0</v>
          </cell>
          <cell r="P193">
            <v>0</v>
          </cell>
          <cell r="R193">
            <v>0</v>
          </cell>
          <cell r="S193">
            <v>0</v>
          </cell>
          <cell r="T193">
            <v>0</v>
          </cell>
          <cell r="V193">
            <v>0</v>
          </cell>
          <cell r="W193">
            <v>0</v>
          </cell>
          <cell r="X193">
            <v>0</v>
          </cell>
        </row>
        <row r="194">
          <cell r="A194" t="str">
            <v>UG12.06</v>
          </cell>
          <cell r="B194" t="str">
            <v xml:space="preserve">230 mm wide PVC water stopper </v>
          </cell>
          <cell r="C194" t="str">
            <v>Rmt</v>
          </cell>
          <cell r="D194">
            <v>450</v>
          </cell>
          <cell r="E194">
            <v>0</v>
          </cell>
          <cell r="F194">
            <v>0</v>
          </cell>
          <cell r="G194">
            <v>0</v>
          </cell>
          <cell r="H194">
            <v>0</v>
          </cell>
          <cell r="J194">
            <v>0</v>
          </cell>
          <cell r="K194">
            <v>0</v>
          </cell>
          <cell r="L194">
            <v>0</v>
          </cell>
          <cell r="N194">
            <v>0</v>
          </cell>
          <cell r="O194">
            <v>0</v>
          </cell>
          <cell r="P194">
            <v>0</v>
          </cell>
          <cell r="R194">
            <v>0</v>
          </cell>
          <cell r="S194">
            <v>0</v>
          </cell>
          <cell r="T194">
            <v>0</v>
          </cell>
          <cell r="V194">
            <v>0</v>
          </cell>
          <cell r="W194">
            <v>0</v>
          </cell>
          <cell r="X194">
            <v>0</v>
          </cell>
        </row>
        <row r="195">
          <cell r="A195">
            <v>0</v>
          </cell>
          <cell r="B195">
            <v>0</v>
          </cell>
          <cell r="C195">
            <v>0</v>
          </cell>
          <cell r="D195">
            <v>0</v>
          </cell>
          <cell r="E195">
            <v>0</v>
          </cell>
          <cell r="F195">
            <v>0</v>
          </cell>
          <cell r="G195">
            <v>0</v>
          </cell>
          <cell r="H195">
            <v>0</v>
          </cell>
          <cell r="J195">
            <v>0</v>
          </cell>
          <cell r="K195">
            <v>0</v>
          </cell>
          <cell r="L195">
            <v>0</v>
          </cell>
          <cell r="N195">
            <v>0</v>
          </cell>
          <cell r="O195">
            <v>0</v>
          </cell>
          <cell r="P195">
            <v>0</v>
          </cell>
          <cell r="R195">
            <v>0</v>
          </cell>
          <cell r="S195">
            <v>0</v>
          </cell>
          <cell r="T195">
            <v>0</v>
          </cell>
          <cell r="V195">
            <v>0</v>
          </cell>
          <cell r="W195">
            <v>0</v>
          </cell>
          <cell r="X195">
            <v>0</v>
          </cell>
        </row>
        <row r="196">
          <cell r="A196">
            <v>0</v>
          </cell>
          <cell r="B196">
            <v>0</v>
          </cell>
          <cell r="C196">
            <v>0</v>
          </cell>
          <cell r="D196">
            <v>0</v>
          </cell>
          <cell r="E196">
            <v>0</v>
          </cell>
          <cell r="F196">
            <v>0</v>
          </cell>
          <cell r="G196">
            <v>0</v>
          </cell>
          <cell r="H196">
            <v>0</v>
          </cell>
          <cell r="J196">
            <v>0</v>
          </cell>
          <cell r="K196">
            <v>0</v>
          </cell>
          <cell r="L196">
            <v>0</v>
          </cell>
          <cell r="N196">
            <v>0</v>
          </cell>
          <cell r="O196">
            <v>0</v>
          </cell>
          <cell r="P196">
            <v>0</v>
          </cell>
          <cell r="R196">
            <v>0</v>
          </cell>
          <cell r="S196">
            <v>0</v>
          </cell>
          <cell r="T196">
            <v>0</v>
          </cell>
          <cell r="V196">
            <v>0</v>
          </cell>
          <cell r="W196">
            <v>0</v>
          </cell>
          <cell r="X196">
            <v>0</v>
          </cell>
        </row>
        <row r="197">
          <cell r="A197">
            <v>0</v>
          </cell>
          <cell r="B197">
            <v>0</v>
          </cell>
          <cell r="C197">
            <v>0</v>
          </cell>
          <cell r="D197">
            <v>0</v>
          </cell>
          <cell r="E197">
            <v>0</v>
          </cell>
          <cell r="F197">
            <v>0</v>
          </cell>
          <cell r="G197">
            <v>0</v>
          </cell>
          <cell r="H197">
            <v>0</v>
          </cell>
          <cell r="J197">
            <v>0</v>
          </cell>
          <cell r="K197">
            <v>0</v>
          </cell>
          <cell r="L197">
            <v>0</v>
          </cell>
          <cell r="N197">
            <v>0</v>
          </cell>
          <cell r="O197">
            <v>0</v>
          </cell>
          <cell r="P197">
            <v>0</v>
          </cell>
          <cell r="R197">
            <v>0</v>
          </cell>
          <cell r="S197">
            <v>0</v>
          </cell>
          <cell r="T197">
            <v>0</v>
          </cell>
          <cell r="V197">
            <v>0</v>
          </cell>
          <cell r="W197">
            <v>0</v>
          </cell>
          <cell r="X197">
            <v>0</v>
          </cell>
        </row>
        <row r="198">
          <cell r="A198">
            <v>0</v>
          </cell>
          <cell r="B198">
            <v>0</v>
          </cell>
          <cell r="C198">
            <v>0</v>
          </cell>
          <cell r="D198">
            <v>0</v>
          </cell>
          <cell r="E198">
            <v>0</v>
          </cell>
          <cell r="F198">
            <v>0</v>
          </cell>
          <cell r="G198">
            <v>0</v>
          </cell>
          <cell r="H198">
            <v>0</v>
          </cell>
          <cell r="J198">
            <v>0</v>
          </cell>
          <cell r="K198">
            <v>0</v>
          </cell>
          <cell r="L198">
            <v>0</v>
          </cell>
          <cell r="N198">
            <v>0</v>
          </cell>
          <cell r="O198">
            <v>0</v>
          </cell>
          <cell r="P198">
            <v>0</v>
          </cell>
          <cell r="R198">
            <v>0</v>
          </cell>
          <cell r="S198">
            <v>0</v>
          </cell>
          <cell r="T198">
            <v>0</v>
          </cell>
          <cell r="V198">
            <v>0</v>
          </cell>
          <cell r="W198">
            <v>0</v>
          </cell>
          <cell r="X198">
            <v>0</v>
          </cell>
        </row>
        <row r="199">
          <cell r="A199">
            <v>0</v>
          </cell>
          <cell r="B199">
            <v>0</v>
          </cell>
          <cell r="C199">
            <v>0</v>
          </cell>
          <cell r="D199">
            <v>0</v>
          </cell>
          <cell r="E199">
            <v>0</v>
          </cell>
          <cell r="F199">
            <v>0</v>
          </cell>
          <cell r="G199">
            <v>0</v>
          </cell>
          <cell r="H199">
            <v>0</v>
          </cell>
          <cell r="J199">
            <v>0</v>
          </cell>
          <cell r="K199">
            <v>0</v>
          </cell>
          <cell r="L199">
            <v>0</v>
          </cell>
          <cell r="N199">
            <v>0</v>
          </cell>
          <cell r="O199">
            <v>0</v>
          </cell>
          <cell r="P199">
            <v>0</v>
          </cell>
          <cell r="R199">
            <v>0</v>
          </cell>
          <cell r="S199">
            <v>0</v>
          </cell>
          <cell r="T199">
            <v>0</v>
          </cell>
          <cell r="V199">
            <v>0</v>
          </cell>
          <cell r="W199">
            <v>0</v>
          </cell>
          <cell r="X199">
            <v>0</v>
          </cell>
        </row>
        <row r="200">
          <cell r="A200">
            <v>0</v>
          </cell>
          <cell r="B200">
            <v>0</v>
          </cell>
          <cell r="C200">
            <v>0</v>
          </cell>
          <cell r="D200">
            <v>0</v>
          </cell>
          <cell r="E200">
            <v>0</v>
          </cell>
          <cell r="F200">
            <v>0</v>
          </cell>
          <cell r="G200">
            <v>0</v>
          </cell>
          <cell r="H200">
            <v>0</v>
          </cell>
          <cell r="J200">
            <v>0</v>
          </cell>
          <cell r="K200">
            <v>0</v>
          </cell>
          <cell r="L200">
            <v>0</v>
          </cell>
          <cell r="N200">
            <v>0</v>
          </cell>
          <cell r="O200">
            <v>0</v>
          </cell>
          <cell r="P200">
            <v>0</v>
          </cell>
          <cell r="R200">
            <v>0</v>
          </cell>
          <cell r="S200">
            <v>0</v>
          </cell>
          <cell r="T200">
            <v>0</v>
          </cell>
          <cell r="V200">
            <v>0</v>
          </cell>
          <cell r="W200">
            <v>0</v>
          </cell>
          <cell r="X200">
            <v>0</v>
          </cell>
        </row>
        <row r="201">
          <cell r="A201">
            <v>0</v>
          </cell>
          <cell r="B201">
            <v>0</v>
          </cell>
          <cell r="C201">
            <v>0</v>
          </cell>
          <cell r="D201">
            <v>0</v>
          </cell>
          <cell r="E201">
            <v>0</v>
          </cell>
          <cell r="F201">
            <v>0</v>
          </cell>
          <cell r="G201">
            <v>0</v>
          </cell>
          <cell r="H201">
            <v>0</v>
          </cell>
          <cell r="J201">
            <v>0</v>
          </cell>
          <cell r="K201">
            <v>0</v>
          </cell>
          <cell r="L201">
            <v>0</v>
          </cell>
          <cell r="N201">
            <v>0</v>
          </cell>
          <cell r="O201">
            <v>0</v>
          </cell>
          <cell r="P201">
            <v>0</v>
          </cell>
          <cell r="R201">
            <v>0</v>
          </cell>
          <cell r="S201">
            <v>0</v>
          </cell>
          <cell r="T201">
            <v>0</v>
          </cell>
          <cell r="V201">
            <v>0</v>
          </cell>
          <cell r="W201">
            <v>0</v>
          </cell>
          <cell r="X201">
            <v>0</v>
          </cell>
        </row>
        <row r="202">
          <cell r="A202">
            <v>0</v>
          </cell>
          <cell r="B202">
            <v>0</v>
          </cell>
          <cell r="C202">
            <v>0</v>
          </cell>
          <cell r="D202">
            <v>0</v>
          </cell>
          <cell r="E202">
            <v>0</v>
          </cell>
          <cell r="F202">
            <v>0</v>
          </cell>
          <cell r="G202">
            <v>0</v>
          </cell>
          <cell r="H202">
            <v>0</v>
          </cell>
          <cell r="J202">
            <v>0</v>
          </cell>
          <cell r="K202">
            <v>0</v>
          </cell>
          <cell r="L202">
            <v>0</v>
          </cell>
          <cell r="N202">
            <v>0</v>
          </cell>
          <cell r="O202">
            <v>0</v>
          </cell>
          <cell r="P202">
            <v>0</v>
          </cell>
          <cell r="R202">
            <v>0</v>
          </cell>
          <cell r="S202">
            <v>0</v>
          </cell>
          <cell r="T202">
            <v>0</v>
          </cell>
          <cell r="V202">
            <v>0</v>
          </cell>
          <cell r="W202">
            <v>0</v>
          </cell>
          <cell r="X202">
            <v>0</v>
          </cell>
        </row>
        <row r="203">
          <cell r="A203">
            <v>0</v>
          </cell>
          <cell r="B203">
            <v>0</v>
          </cell>
          <cell r="C203">
            <v>0</v>
          </cell>
          <cell r="D203">
            <v>0</v>
          </cell>
          <cell r="E203">
            <v>0</v>
          </cell>
          <cell r="F203">
            <v>0</v>
          </cell>
          <cell r="G203">
            <v>0</v>
          </cell>
          <cell r="H203">
            <v>0</v>
          </cell>
          <cell r="J203">
            <v>0</v>
          </cell>
          <cell r="K203">
            <v>0</v>
          </cell>
          <cell r="L203">
            <v>0</v>
          </cell>
          <cell r="N203">
            <v>0</v>
          </cell>
          <cell r="O203">
            <v>0</v>
          </cell>
          <cell r="P203">
            <v>0</v>
          </cell>
          <cell r="R203">
            <v>0</v>
          </cell>
          <cell r="S203">
            <v>0</v>
          </cell>
          <cell r="T203">
            <v>0</v>
          </cell>
          <cell r="V203">
            <v>0</v>
          </cell>
          <cell r="W203">
            <v>0</v>
          </cell>
          <cell r="X203">
            <v>0</v>
          </cell>
        </row>
        <row r="204">
          <cell r="A204">
            <v>0</v>
          </cell>
          <cell r="B204">
            <v>0</v>
          </cell>
          <cell r="C204">
            <v>0</v>
          </cell>
          <cell r="D204">
            <v>0</v>
          </cell>
          <cell r="E204">
            <v>0</v>
          </cell>
          <cell r="F204">
            <v>0</v>
          </cell>
          <cell r="G204">
            <v>0</v>
          </cell>
          <cell r="H204">
            <v>0</v>
          </cell>
          <cell r="J204">
            <v>0</v>
          </cell>
          <cell r="K204">
            <v>0</v>
          </cell>
          <cell r="L204">
            <v>0</v>
          </cell>
          <cell r="N204">
            <v>0</v>
          </cell>
          <cell r="O204">
            <v>0</v>
          </cell>
          <cell r="P204">
            <v>0</v>
          </cell>
          <cell r="R204">
            <v>0</v>
          </cell>
          <cell r="S204">
            <v>0</v>
          </cell>
          <cell r="T204">
            <v>0</v>
          </cell>
          <cell r="V204">
            <v>0</v>
          </cell>
          <cell r="W204">
            <v>0</v>
          </cell>
          <cell r="X204">
            <v>0</v>
          </cell>
        </row>
        <row r="205">
          <cell r="A205">
            <v>0</v>
          </cell>
          <cell r="B205">
            <v>0</v>
          </cell>
          <cell r="C205">
            <v>0</v>
          </cell>
          <cell r="D205">
            <v>0</v>
          </cell>
          <cell r="E205">
            <v>0</v>
          </cell>
          <cell r="F205">
            <v>0</v>
          </cell>
          <cell r="G205">
            <v>0</v>
          </cell>
          <cell r="H205">
            <v>0</v>
          </cell>
          <cell r="J205">
            <v>0</v>
          </cell>
          <cell r="K205">
            <v>0</v>
          </cell>
          <cell r="L205">
            <v>0</v>
          </cell>
          <cell r="N205">
            <v>0</v>
          </cell>
          <cell r="O205">
            <v>0</v>
          </cell>
          <cell r="P205">
            <v>0</v>
          </cell>
          <cell r="R205">
            <v>0</v>
          </cell>
          <cell r="S205">
            <v>0</v>
          </cell>
          <cell r="T205">
            <v>0</v>
          </cell>
          <cell r="V205">
            <v>0</v>
          </cell>
          <cell r="W205">
            <v>0</v>
          </cell>
          <cell r="X205">
            <v>0</v>
          </cell>
        </row>
        <row r="206">
          <cell r="A206">
            <v>0</v>
          </cell>
          <cell r="B206">
            <v>0</v>
          </cell>
          <cell r="C206">
            <v>0</v>
          </cell>
          <cell r="D206">
            <v>0</v>
          </cell>
          <cell r="E206">
            <v>0</v>
          </cell>
          <cell r="F206">
            <v>0</v>
          </cell>
          <cell r="G206">
            <v>0</v>
          </cell>
          <cell r="H206">
            <v>0</v>
          </cell>
          <cell r="J206">
            <v>0</v>
          </cell>
          <cell r="K206">
            <v>0</v>
          </cell>
          <cell r="L206">
            <v>0</v>
          </cell>
          <cell r="N206">
            <v>0</v>
          </cell>
          <cell r="O206">
            <v>0</v>
          </cell>
          <cell r="P206">
            <v>0</v>
          </cell>
          <cell r="R206">
            <v>0</v>
          </cell>
          <cell r="S206">
            <v>0</v>
          </cell>
          <cell r="T206">
            <v>0</v>
          </cell>
          <cell r="V206">
            <v>0</v>
          </cell>
          <cell r="W206">
            <v>0</v>
          </cell>
          <cell r="X206">
            <v>0</v>
          </cell>
        </row>
        <row r="207">
          <cell r="A207">
            <v>0</v>
          </cell>
          <cell r="B207">
            <v>0</v>
          </cell>
          <cell r="C207">
            <v>0</v>
          </cell>
          <cell r="D207">
            <v>0</v>
          </cell>
          <cell r="E207">
            <v>0</v>
          </cell>
          <cell r="F207">
            <v>0</v>
          </cell>
          <cell r="G207">
            <v>0</v>
          </cell>
          <cell r="H207">
            <v>0</v>
          </cell>
          <cell r="J207">
            <v>0</v>
          </cell>
          <cell r="K207">
            <v>0</v>
          </cell>
          <cell r="L207">
            <v>0</v>
          </cell>
          <cell r="N207">
            <v>0</v>
          </cell>
          <cell r="O207">
            <v>0</v>
          </cell>
          <cell r="P207">
            <v>0</v>
          </cell>
          <cell r="R207">
            <v>0</v>
          </cell>
          <cell r="S207">
            <v>0</v>
          </cell>
          <cell r="T207">
            <v>0</v>
          </cell>
          <cell r="V207">
            <v>0</v>
          </cell>
          <cell r="W207">
            <v>0</v>
          </cell>
          <cell r="X207">
            <v>0</v>
          </cell>
        </row>
        <row r="208">
          <cell r="A208">
            <v>0</v>
          </cell>
          <cell r="B208">
            <v>0</v>
          </cell>
          <cell r="C208">
            <v>0</v>
          </cell>
          <cell r="D208">
            <v>0</v>
          </cell>
          <cell r="E208">
            <v>0</v>
          </cell>
          <cell r="F208">
            <v>0</v>
          </cell>
          <cell r="G208">
            <v>0</v>
          </cell>
          <cell r="H208">
            <v>0</v>
          </cell>
          <cell r="J208">
            <v>0</v>
          </cell>
          <cell r="K208">
            <v>0</v>
          </cell>
          <cell r="L208">
            <v>0</v>
          </cell>
          <cell r="N208">
            <v>0</v>
          </cell>
          <cell r="O208">
            <v>0</v>
          </cell>
          <cell r="P208">
            <v>0</v>
          </cell>
          <cell r="R208">
            <v>0</v>
          </cell>
          <cell r="S208">
            <v>0</v>
          </cell>
          <cell r="T208">
            <v>0</v>
          </cell>
          <cell r="V208">
            <v>0</v>
          </cell>
          <cell r="W208">
            <v>0</v>
          </cell>
          <cell r="X208">
            <v>0</v>
          </cell>
        </row>
        <row r="209">
          <cell r="A209">
            <v>0</v>
          </cell>
          <cell r="B209">
            <v>0</v>
          </cell>
          <cell r="C209">
            <v>0</v>
          </cell>
          <cell r="D209">
            <v>0</v>
          </cell>
          <cell r="E209">
            <v>0</v>
          </cell>
          <cell r="F209">
            <v>0</v>
          </cell>
          <cell r="G209">
            <v>0</v>
          </cell>
          <cell r="H209">
            <v>0</v>
          </cell>
          <cell r="J209">
            <v>0</v>
          </cell>
          <cell r="K209">
            <v>0</v>
          </cell>
          <cell r="L209">
            <v>0</v>
          </cell>
          <cell r="N209">
            <v>0</v>
          </cell>
          <cell r="O209">
            <v>0</v>
          </cell>
          <cell r="P209">
            <v>0</v>
          </cell>
          <cell r="R209">
            <v>0</v>
          </cell>
          <cell r="S209">
            <v>0</v>
          </cell>
          <cell r="T209">
            <v>0</v>
          </cell>
          <cell r="V209">
            <v>0</v>
          </cell>
          <cell r="W209">
            <v>0</v>
          </cell>
          <cell r="X209">
            <v>0</v>
          </cell>
        </row>
        <row r="210">
          <cell r="A210">
            <v>0</v>
          </cell>
          <cell r="B210">
            <v>0</v>
          </cell>
          <cell r="C210">
            <v>0</v>
          </cell>
          <cell r="D210">
            <v>0</v>
          </cell>
          <cell r="E210">
            <v>0</v>
          </cell>
          <cell r="F210">
            <v>0</v>
          </cell>
          <cell r="G210">
            <v>0</v>
          </cell>
          <cell r="H210">
            <v>0</v>
          </cell>
          <cell r="J210">
            <v>0</v>
          </cell>
          <cell r="K210">
            <v>0</v>
          </cell>
          <cell r="L210">
            <v>0</v>
          </cell>
          <cell r="N210">
            <v>0</v>
          </cell>
          <cell r="O210">
            <v>0</v>
          </cell>
          <cell r="P210">
            <v>0</v>
          </cell>
          <cell r="R210">
            <v>0</v>
          </cell>
          <cell r="S210">
            <v>0</v>
          </cell>
          <cell r="T210">
            <v>0</v>
          </cell>
          <cell r="V210">
            <v>0</v>
          </cell>
          <cell r="W210">
            <v>0</v>
          </cell>
          <cell r="X210">
            <v>0</v>
          </cell>
        </row>
        <row r="211">
          <cell r="A211">
            <v>0</v>
          </cell>
          <cell r="B211">
            <v>0</v>
          </cell>
          <cell r="C211">
            <v>0</v>
          </cell>
          <cell r="D211">
            <v>0</v>
          </cell>
          <cell r="E211">
            <v>0</v>
          </cell>
          <cell r="F211">
            <v>0</v>
          </cell>
          <cell r="G211">
            <v>0</v>
          </cell>
          <cell r="H211">
            <v>0</v>
          </cell>
          <cell r="J211">
            <v>0</v>
          </cell>
          <cell r="K211">
            <v>0</v>
          </cell>
          <cell r="L211">
            <v>0</v>
          </cell>
          <cell r="N211">
            <v>0</v>
          </cell>
          <cell r="O211">
            <v>0</v>
          </cell>
          <cell r="P211">
            <v>0</v>
          </cell>
          <cell r="R211">
            <v>0</v>
          </cell>
          <cell r="S211">
            <v>0</v>
          </cell>
          <cell r="T211">
            <v>0</v>
          </cell>
          <cell r="V211">
            <v>0</v>
          </cell>
          <cell r="W211">
            <v>0</v>
          </cell>
          <cell r="X211">
            <v>0</v>
          </cell>
        </row>
        <row r="212">
          <cell r="A212">
            <v>0</v>
          </cell>
          <cell r="B212">
            <v>0</v>
          </cell>
          <cell r="C212">
            <v>0</v>
          </cell>
          <cell r="D212">
            <v>0</v>
          </cell>
          <cell r="E212">
            <v>0</v>
          </cell>
          <cell r="F212">
            <v>0</v>
          </cell>
          <cell r="G212">
            <v>0</v>
          </cell>
          <cell r="H212">
            <v>0</v>
          </cell>
          <cell r="J212">
            <v>0</v>
          </cell>
          <cell r="K212">
            <v>0</v>
          </cell>
          <cell r="L212">
            <v>0</v>
          </cell>
          <cell r="N212">
            <v>0</v>
          </cell>
          <cell r="O212">
            <v>0</v>
          </cell>
          <cell r="P212">
            <v>0</v>
          </cell>
          <cell r="R212">
            <v>0</v>
          </cell>
          <cell r="S212">
            <v>0</v>
          </cell>
          <cell r="T212">
            <v>0</v>
          </cell>
          <cell r="V212">
            <v>0</v>
          </cell>
          <cell r="W212">
            <v>0</v>
          </cell>
          <cell r="X212">
            <v>0</v>
          </cell>
        </row>
        <row r="213">
          <cell r="A213">
            <v>0</v>
          </cell>
          <cell r="B213">
            <v>0</v>
          </cell>
          <cell r="C213">
            <v>0</v>
          </cell>
          <cell r="D213">
            <v>0</v>
          </cell>
          <cell r="E213">
            <v>0</v>
          </cell>
          <cell r="F213">
            <v>0</v>
          </cell>
          <cell r="G213">
            <v>0</v>
          </cell>
          <cell r="H213">
            <v>0</v>
          </cell>
          <cell r="J213">
            <v>0</v>
          </cell>
          <cell r="K213">
            <v>0</v>
          </cell>
          <cell r="L213">
            <v>0</v>
          </cell>
          <cell r="N213">
            <v>0</v>
          </cell>
          <cell r="O213">
            <v>0</v>
          </cell>
          <cell r="P213">
            <v>0</v>
          </cell>
          <cell r="R213">
            <v>0</v>
          </cell>
          <cell r="S213">
            <v>0</v>
          </cell>
          <cell r="T213">
            <v>0</v>
          </cell>
          <cell r="V213">
            <v>0</v>
          </cell>
          <cell r="W213">
            <v>0</v>
          </cell>
          <cell r="X213">
            <v>0</v>
          </cell>
        </row>
        <row r="214">
          <cell r="A214">
            <v>0</v>
          </cell>
          <cell r="B214">
            <v>0</v>
          </cell>
          <cell r="C214">
            <v>0</v>
          </cell>
          <cell r="D214">
            <v>0</v>
          </cell>
          <cell r="E214">
            <v>0</v>
          </cell>
          <cell r="F214">
            <v>0</v>
          </cell>
          <cell r="G214">
            <v>0</v>
          </cell>
          <cell r="H214">
            <v>0</v>
          </cell>
          <cell r="J214">
            <v>0</v>
          </cell>
          <cell r="K214">
            <v>0</v>
          </cell>
          <cell r="L214">
            <v>0</v>
          </cell>
          <cell r="N214">
            <v>0</v>
          </cell>
          <cell r="O214">
            <v>0</v>
          </cell>
          <cell r="P214">
            <v>0</v>
          </cell>
          <cell r="R214">
            <v>0</v>
          </cell>
          <cell r="S214">
            <v>0</v>
          </cell>
          <cell r="T214">
            <v>0</v>
          </cell>
          <cell r="V214">
            <v>0</v>
          </cell>
          <cell r="W214">
            <v>0</v>
          </cell>
          <cell r="X214">
            <v>0</v>
          </cell>
        </row>
        <row r="215">
          <cell r="A215">
            <v>0</v>
          </cell>
          <cell r="B215">
            <v>0</v>
          </cell>
          <cell r="C215">
            <v>0</v>
          </cell>
          <cell r="D215">
            <v>0</v>
          </cell>
          <cell r="E215">
            <v>0</v>
          </cell>
          <cell r="F215">
            <v>0</v>
          </cell>
          <cell r="G215">
            <v>0</v>
          </cell>
          <cell r="H215">
            <v>0</v>
          </cell>
          <cell r="J215">
            <v>0</v>
          </cell>
          <cell r="K215">
            <v>0</v>
          </cell>
          <cell r="L215">
            <v>0</v>
          </cell>
          <cell r="N215">
            <v>0</v>
          </cell>
          <cell r="O215">
            <v>0</v>
          </cell>
          <cell r="P215">
            <v>0</v>
          </cell>
          <cell r="R215">
            <v>0</v>
          </cell>
          <cell r="S215">
            <v>0</v>
          </cell>
          <cell r="T215">
            <v>0</v>
          </cell>
          <cell r="V215">
            <v>0</v>
          </cell>
          <cell r="W215">
            <v>0</v>
          </cell>
          <cell r="X215">
            <v>0</v>
          </cell>
        </row>
        <row r="216">
          <cell r="A216">
            <v>0</v>
          </cell>
          <cell r="B216">
            <v>0</v>
          </cell>
          <cell r="C216">
            <v>0</v>
          </cell>
          <cell r="D216">
            <v>0</v>
          </cell>
          <cell r="E216">
            <v>0</v>
          </cell>
          <cell r="F216">
            <v>0</v>
          </cell>
          <cell r="G216">
            <v>0</v>
          </cell>
          <cell r="H216">
            <v>0</v>
          </cell>
          <cell r="J216">
            <v>0</v>
          </cell>
          <cell r="K216">
            <v>0</v>
          </cell>
          <cell r="L216">
            <v>0</v>
          </cell>
          <cell r="N216">
            <v>0</v>
          </cell>
          <cell r="O216">
            <v>0</v>
          </cell>
          <cell r="P216">
            <v>0</v>
          </cell>
          <cell r="R216">
            <v>0</v>
          </cell>
          <cell r="S216">
            <v>0</v>
          </cell>
          <cell r="T216">
            <v>0</v>
          </cell>
          <cell r="V216">
            <v>0</v>
          </cell>
          <cell r="W216">
            <v>0</v>
          </cell>
          <cell r="X216">
            <v>0</v>
          </cell>
        </row>
        <row r="217">
          <cell r="A217">
            <v>0</v>
          </cell>
          <cell r="B217">
            <v>0</v>
          </cell>
          <cell r="C217">
            <v>0</v>
          </cell>
          <cell r="D217">
            <v>0</v>
          </cell>
          <cell r="E217">
            <v>0</v>
          </cell>
          <cell r="F217">
            <v>0</v>
          </cell>
          <cell r="G217">
            <v>0</v>
          </cell>
          <cell r="H217">
            <v>0</v>
          </cell>
          <cell r="J217">
            <v>0</v>
          </cell>
          <cell r="K217">
            <v>0</v>
          </cell>
          <cell r="L217">
            <v>0</v>
          </cell>
          <cell r="N217">
            <v>0</v>
          </cell>
          <cell r="O217">
            <v>0</v>
          </cell>
          <cell r="P217">
            <v>0</v>
          </cell>
          <cell r="R217">
            <v>0</v>
          </cell>
          <cell r="S217">
            <v>0</v>
          </cell>
          <cell r="T217">
            <v>0</v>
          </cell>
          <cell r="V217">
            <v>0</v>
          </cell>
          <cell r="W217">
            <v>0</v>
          </cell>
          <cell r="X217">
            <v>0</v>
          </cell>
        </row>
        <row r="218">
          <cell r="A218">
            <v>0</v>
          </cell>
          <cell r="B218">
            <v>0</v>
          </cell>
          <cell r="C218">
            <v>0</v>
          </cell>
          <cell r="D218">
            <v>0</v>
          </cell>
          <cell r="E218">
            <v>0</v>
          </cell>
          <cell r="F218">
            <v>0</v>
          </cell>
          <cell r="G218">
            <v>0</v>
          </cell>
          <cell r="H218">
            <v>0</v>
          </cell>
          <cell r="J218">
            <v>0</v>
          </cell>
          <cell r="K218">
            <v>0</v>
          </cell>
          <cell r="L218">
            <v>0</v>
          </cell>
          <cell r="N218">
            <v>0</v>
          </cell>
          <cell r="O218">
            <v>0</v>
          </cell>
          <cell r="P218">
            <v>0</v>
          </cell>
          <cell r="R218">
            <v>0</v>
          </cell>
          <cell r="S218">
            <v>0</v>
          </cell>
          <cell r="T218">
            <v>0</v>
          </cell>
          <cell r="V218">
            <v>0</v>
          </cell>
          <cell r="W218">
            <v>0</v>
          </cell>
          <cell r="X218">
            <v>0</v>
          </cell>
        </row>
        <row r="219">
          <cell r="A219">
            <v>0</v>
          </cell>
          <cell r="B219">
            <v>0</v>
          </cell>
          <cell r="C219">
            <v>0</v>
          </cell>
          <cell r="D219">
            <v>0</v>
          </cell>
          <cell r="E219">
            <v>0</v>
          </cell>
          <cell r="F219">
            <v>0</v>
          </cell>
          <cell r="G219">
            <v>0</v>
          </cell>
          <cell r="H219">
            <v>0</v>
          </cell>
          <cell r="J219">
            <v>0</v>
          </cell>
          <cell r="K219">
            <v>0</v>
          </cell>
          <cell r="L219">
            <v>0</v>
          </cell>
          <cell r="N219">
            <v>0</v>
          </cell>
          <cell r="O219">
            <v>0</v>
          </cell>
          <cell r="P219">
            <v>0</v>
          </cell>
          <cell r="R219">
            <v>0</v>
          </cell>
          <cell r="S219">
            <v>0</v>
          </cell>
          <cell r="T219">
            <v>0</v>
          </cell>
          <cell r="V219">
            <v>0</v>
          </cell>
          <cell r="W219">
            <v>0</v>
          </cell>
          <cell r="X219">
            <v>0</v>
          </cell>
        </row>
        <row r="220">
          <cell r="A220">
            <v>0</v>
          </cell>
          <cell r="B220">
            <v>0</v>
          </cell>
          <cell r="C220">
            <v>0</v>
          </cell>
          <cell r="D220">
            <v>0</v>
          </cell>
          <cell r="E220">
            <v>0</v>
          </cell>
          <cell r="F220">
            <v>0</v>
          </cell>
          <cell r="G220">
            <v>0</v>
          </cell>
          <cell r="H220">
            <v>0</v>
          </cell>
          <cell r="J220">
            <v>0</v>
          </cell>
          <cell r="K220">
            <v>0</v>
          </cell>
          <cell r="L220">
            <v>0</v>
          </cell>
          <cell r="N220">
            <v>0</v>
          </cell>
          <cell r="O220">
            <v>0</v>
          </cell>
          <cell r="P220">
            <v>0</v>
          </cell>
          <cell r="R220">
            <v>0</v>
          </cell>
          <cell r="S220">
            <v>0</v>
          </cell>
          <cell r="T220">
            <v>0</v>
          </cell>
          <cell r="V220">
            <v>0</v>
          </cell>
          <cell r="W220">
            <v>0</v>
          </cell>
          <cell r="X220">
            <v>0</v>
          </cell>
        </row>
        <row r="221">
          <cell r="A221">
            <v>0</v>
          </cell>
          <cell r="B221">
            <v>0</v>
          </cell>
          <cell r="C221">
            <v>0</v>
          </cell>
          <cell r="D221">
            <v>0</v>
          </cell>
          <cell r="E221">
            <v>0</v>
          </cell>
          <cell r="F221">
            <v>0</v>
          </cell>
          <cell r="G221">
            <v>0</v>
          </cell>
          <cell r="H221">
            <v>0</v>
          </cell>
          <cell r="J221">
            <v>0</v>
          </cell>
          <cell r="K221">
            <v>0</v>
          </cell>
          <cell r="L221">
            <v>0</v>
          </cell>
          <cell r="N221">
            <v>0</v>
          </cell>
          <cell r="O221">
            <v>0</v>
          </cell>
          <cell r="P221">
            <v>0</v>
          </cell>
          <cell r="R221">
            <v>0</v>
          </cell>
          <cell r="S221">
            <v>0</v>
          </cell>
          <cell r="T221">
            <v>0</v>
          </cell>
          <cell r="V221">
            <v>0</v>
          </cell>
          <cell r="W221">
            <v>0</v>
          </cell>
          <cell r="X221">
            <v>0</v>
          </cell>
        </row>
        <row r="222">
          <cell r="A222">
            <v>0</v>
          </cell>
          <cell r="B222">
            <v>0</v>
          </cell>
          <cell r="C222">
            <v>0</v>
          </cell>
          <cell r="D222">
            <v>0</v>
          </cell>
          <cell r="E222">
            <v>0</v>
          </cell>
          <cell r="F222">
            <v>0</v>
          </cell>
          <cell r="G222">
            <v>0</v>
          </cell>
          <cell r="H222">
            <v>0</v>
          </cell>
          <cell r="J222">
            <v>0</v>
          </cell>
          <cell r="K222">
            <v>0</v>
          </cell>
          <cell r="L222">
            <v>0</v>
          </cell>
          <cell r="N222">
            <v>0</v>
          </cell>
          <cell r="O222">
            <v>0</v>
          </cell>
          <cell r="P222">
            <v>0</v>
          </cell>
          <cell r="R222">
            <v>0</v>
          </cell>
          <cell r="S222">
            <v>0</v>
          </cell>
          <cell r="T222">
            <v>0</v>
          </cell>
          <cell r="V222">
            <v>0</v>
          </cell>
          <cell r="W222">
            <v>0</v>
          </cell>
          <cell r="X222">
            <v>0</v>
          </cell>
        </row>
        <row r="223">
          <cell r="A223">
            <v>0</v>
          </cell>
          <cell r="B223">
            <v>0</v>
          </cell>
          <cell r="C223">
            <v>0</v>
          </cell>
          <cell r="D223">
            <v>0</v>
          </cell>
          <cell r="E223">
            <v>0</v>
          </cell>
          <cell r="F223">
            <v>0</v>
          </cell>
          <cell r="G223">
            <v>0</v>
          </cell>
          <cell r="H223">
            <v>0</v>
          </cell>
          <cell r="J223">
            <v>0</v>
          </cell>
          <cell r="K223">
            <v>0</v>
          </cell>
          <cell r="L223">
            <v>0</v>
          </cell>
          <cell r="N223">
            <v>0</v>
          </cell>
          <cell r="O223">
            <v>0</v>
          </cell>
          <cell r="P223">
            <v>0</v>
          </cell>
          <cell r="R223">
            <v>0</v>
          </cell>
          <cell r="S223">
            <v>0</v>
          </cell>
          <cell r="T223">
            <v>0</v>
          </cell>
          <cell r="V223">
            <v>0</v>
          </cell>
          <cell r="W223">
            <v>0</v>
          </cell>
          <cell r="X223">
            <v>0</v>
          </cell>
        </row>
        <row r="224">
          <cell r="A224">
            <v>0</v>
          </cell>
          <cell r="B224">
            <v>0</v>
          </cell>
          <cell r="C224">
            <v>0</v>
          </cell>
          <cell r="D224">
            <v>0</v>
          </cell>
          <cell r="E224">
            <v>0</v>
          </cell>
          <cell r="F224">
            <v>0</v>
          </cell>
          <cell r="G224">
            <v>0</v>
          </cell>
          <cell r="H224">
            <v>0</v>
          </cell>
          <cell r="J224">
            <v>0</v>
          </cell>
          <cell r="K224">
            <v>0</v>
          </cell>
          <cell r="L224">
            <v>0</v>
          </cell>
          <cell r="N224">
            <v>0</v>
          </cell>
          <cell r="O224">
            <v>0</v>
          </cell>
          <cell r="P224">
            <v>0</v>
          </cell>
          <cell r="R224">
            <v>0</v>
          </cell>
          <cell r="S224">
            <v>0</v>
          </cell>
          <cell r="T224">
            <v>0</v>
          </cell>
          <cell r="V224">
            <v>0</v>
          </cell>
          <cell r="W224">
            <v>0</v>
          </cell>
          <cell r="X224">
            <v>0</v>
          </cell>
        </row>
        <row r="225">
          <cell r="A225">
            <v>0</v>
          </cell>
          <cell r="B225">
            <v>0</v>
          </cell>
          <cell r="C225">
            <v>0</v>
          </cell>
          <cell r="D225">
            <v>0</v>
          </cell>
          <cell r="E225">
            <v>0</v>
          </cell>
          <cell r="F225">
            <v>0</v>
          </cell>
          <cell r="G225">
            <v>0</v>
          </cell>
          <cell r="H225">
            <v>0</v>
          </cell>
          <cell r="J225">
            <v>0</v>
          </cell>
          <cell r="K225">
            <v>0</v>
          </cell>
          <cell r="L225">
            <v>0</v>
          </cell>
          <cell r="N225">
            <v>0</v>
          </cell>
          <cell r="O225">
            <v>0</v>
          </cell>
          <cell r="P225">
            <v>0</v>
          </cell>
          <cell r="R225">
            <v>0</v>
          </cell>
          <cell r="S225">
            <v>0</v>
          </cell>
          <cell r="T225">
            <v>0</v>
          </cell>
          <cell r="V225">
            <v>0</v>
          </cell>
          <cell r="W225">
            <v>0</v>
          </cell>
          <cell r="X225">
            <v>0</v>
          </cell>
        </row>
        <row r="226">
          <cell r="A226">
            <v>0</v>
          </cell>
          <cell r="B226">
            <v>0</v>
          </cell>
          <cell r="C226">
            <v>0</v>
          </cell>
          <cell r="D226">
            <v>0</v>
          </cell>
          <cell r="E226">
            <v>0</v>
          </cell>
          <cell r="F226">
            <v>0</v>
          </cell>
          <cell r="G226">
            <v>0</v>
          </cell>
          <cell r="H226">
            <v>0</v>
          </cell>
          <cell r="J226">
            <v>0</v>
          </cell>
          <cell r="K226">
            <v>0</v>
          </cell>
          <cell r="L226">
            <v>0</v>
          </cell>
          <cell r="N226">
            <v>0</v>
          </cell>
          <cell r="O226">
            <v>0</v>
          </cell>
          <cell r="P226">
            <v>0</v>
          </cell>
          <cell r="R226">
            <v>0</v>
          </cell>
          <cell r="S226">
            <v>0</v>
          </cell>
          <cell r="T226">
            <v>0</v>
          </cell>
          <cell r="V226">
            <v>0</v>
          </cell>
          <cell r="W226">
            <v>0</v>
          </cell>
          <cell r="X226">
            <v>0</v>
          </cell>
        </row>
        <row r="227">
          <cell r="A227">
            <v>0</v>
          </cell>
          <cell r="B227">
            <v>0</v>
          </cell>
          <cell r="C227">
            <v>0</v>
          </cell>
          <cell r="D227">
            <v>0</v>
          </cell>
          <cell r="E227">
            <v>0</v>
          </cell>
          <cell r="F227">
            <v>0</v>
          </cell>
          <cell r="G227">
            <v>0</v>
          </cell>
          <cell r="H227">
            <v>0</v>
          </cell>
          <cell r="J227">
            <v>0</v>
          </cell>
          <cell r="K227">
            <v>0</v>
          </cell>
          <cell r="L227">
            <v>0</v>
          </cell>
          <cell r="N227">
            <v>0</v>
          </cell>
          <cell r="O227">
            <v>0</v>
          </cell>
          <cell r="P227">
            <v>0</v>
          </cell>
          <cell r="R227">
            <v>0</v>
          </cell>
          <cell r="S227">
            <v>0</v>
          </cell>
          <cell r="T227">
            <v>0</v>
          </cell>
          <cell r="V227">
            <v>0</v>
          </cell>
          <cell r="W227">
            <v>0</v>
          </cell>
          <cell r="X227">
            <v>0</v>
          </cell>
        </row>
        <row r="228">
          <cell r="A228">
            <v>0</v>
          </cell>
          <cell r="B228">
            <v>0</v>
          </cell>
          <cell r="C228">
            <v>0</v>
          </cell>
          <cell r="D228">
            <v>0</v>
          </cell>
          <cell r="E228">
            <v>0</v>
          </cell>
          <cell r="F228">
            <v>0</v>
          </cell>
          <cell r="G228">
            <v>0</v>
          </cell>
          <cell r="H228">
            <v>0</v>
          </cell>
          <cell r="J228">
            <v>0</v>
          </cell>
          <cell r="K228">
            <v>0</v>
          </cell>
          <cell r="L228">
            <v>0</v>
          </cell>
          <cell r="N228">
            <v>0</v>
          </cell>
          <cell r="O228">
            <v>0</v>
          </cell>
          <cell r="P228">
            <v>0</v>
          </cell>
          <cell r="R228">
            <v>0</v>
          </cell>
          <cell r="S228">
            <v>0</v>
          </cell>
          <cell r="T228">
            <v>0</v>
          </cell>
          <cell r="V228">
            <v>0</v>
          </cell>
          <cell r="W228">
            <v>0</v>
          </cell>
          <cell r="X228">
            <v>0</v>
          </cell>
        </row>
        <row r="229">
          <cell r="A229">
            <v>0</v>
          </cell>
          <cell r="B229">
            <v>0</v>
          </cell>
          <cell r="C229">
            <v>0</v>
          </cell>
          <cell r="D229">
            <v>0</v>
          </cell>
          <cell r="E229">
            <v>0</v>
          </cell>
          <cell r="F229">
            <v>0</v>
          </cell>
          <cell r="G229">
            <v>0</v>
          </cell>
          <cell r="H229">
            <v>0</v>
          </cell>
          <cell r="J229">
            <v>0</v>
          </cell>
          <cell r="K229">
            <v>0</v>
          </cell>
          <cell r="L229">
            <v>0</v>
          </cell>
          <cell r="N229">
            <v>0</v>
          </cell>
          <cell r="O229">
            <v>0</v>
          </cell>
          <cell r="P229">
            <v>0</v>
          </cell>
          <cell r="R229">
            <v>0</v>
          </cell>
          <cell r="S229">
            <v>0</v>
          </cell>
          <cell r="T229">
            <v>0</v>
          </cell>
          <cell r="V229">
            <v>0</v>
          </cell>
          <cell r="W229">
            <v>0</v>
          </cell>
          <cell r="X229">
            <v>0</v>
          </cell>
        </row>
        <row r="230">
          <cell r="A230">
            <v>0</v>
          </cell>
          <cell r="B230">
            <v>0</v>
          </cell>
          <cell r="C230">
            <v>0</v>
          </cell>
          <cell r="D230">
            <v>0</v>
          </cell>
          <cell r="E230">
            <v>0</v>
          </cell>
          <cell r="F230">
            <v>0</v>
          </cell>
          <cell r="G230">
            <v>0</v>
          </cell>
          <cell r="H230">
            <v>0</v>
          </cell>
          <cell r="J230">
            <v>0</v>
          </cell>
          <cell r="K230">
            <v>0</v>
          </cell>
          <cell r="L230">
            <v>0</v>
          </cell>
          <cell r="N230">
            <v>0</v>
          </cell>
          <cell r="O230">
            <v>0</v>
          </cell>
          <cell r="P230">
            <v>0</v>
          </cell>
          <cell r="R230">
            <v>0</v>
          </cell>
          <cell r="S230">
            <v>0</v>
          </cell>
          <cell r="T230">
            <v>0</v>
          </cell>
          <cell r="V230">
            <v>0</v>
          </cell>
          <cell r="W230">
            <v>0</v>
          </cell>
          <cell r="X230">
            <v>0</v>
          </cell>
        </row>
        <row r="231">
          <cell r="A231">
            <v>0</v>
          </cell>
          <cell r="B231">
            <v>0</v>
          </cell>
          <cell r="C231">
            <v>0</v>
          </cell>
          <cell r="D231">
            <v>0</v>
          </cell>
          <cell r="E231">
            <v>0</v>
          </cell>
          <cell r="F231">
            <v>0</v>
          </cell>
          <cell r="G231">
            <v>0</v>
          </cell>
          <cell r="H231">
            <v>0</v>
          </cell>
          <cell r="J231">
            <v>0</v>
          </cell>
          <cell r="K231">
            <v>0</v>
          </cell>
          <cell r="L231">
            <v>0</v>
          </cell>
          <cell r="N231">
            <v>0</v>
          </cell>
          <cell r="O231">
            <v>0</v>
          </cell>
          <cell r="P231">
            <v>0</v>
          </cell>
          <cell r="R231">
            <v>0</v>
          </cell>
          <cell r="S231">
            <v>0</v>
          </cell>
          <cell r="T231">
            <v>0</v>
          </cell>
          <cell r="V231">
            <v>0</v>
          </cell>
          <cell r="W231">
            <v>0</v>
          </cell>
          <cell r="X231">
            <v>0</v>
          </cell>
        </row>
        <row r="232">
          <cell r="A232">
            <v>0</v>
          </cell>
          <cell r="B232">
            <v>0</v>
          </cell>
          <cell r="C232">
            <v>0</v>
          </cell>
          <cell r="D232">
            <v>0</v>
          </cell>
          <cell r="E232">
            <v>0</v>
          </cell>
          <cell r="F232">
            <v>0</v>
          </cell>
          <cell r="G232">
            <v>0</v>
          </cell>
          <cell r="H232">
            <v>0</v>
          </cell>
          <cell r="J232">
            <v>0</v>
          </cell>
          <cell r="K232">
            <v>0</v>
          </cell>
          <cell r="L232">
            <v>0</v>
          </cell>
          <cell r="N232">
            <v>0</v>
          </cell>
          <cell r="O232">
            <v>0</v>
          </cell>
          <cell r="P232">
            <v>0</v>
          </cell>
          <cell r="R232">
            <v>0</v>
          </cell>
          <cell r="S232">
            <v>0</v>
          </cell>
          <cell r="T232">
            <v>0</v>
          </cell>
          <cell r="V232">
            <v>0</v>
          </cell>
          <cell r="W232">
            <v>0</v>
          </cell>
          <cell r="X232">
            <v>0</v>
          </cell>
        </row>
        <row r="233">
          <cell r="A233">
            <v>0</v>
          </cell>
          <cell r="B233">
            <v>0</v>
          </cell>
          <cell r="C233">
            <v>0</v>
          </cell>
          <cell r="D233">
            <v>0</v>
          </cell>
          <cell r="E233">
            <v>0</v>
          </cell>
          <cell r="F233">
            <v>0</v>
          </cell>
          <cell r="G233">
            <v>0</v>
          </cell>
          <cell r="H233">
            <v>0</v>
          </cell>
          <cell r="J233">
            <v>0</v>
          </cell>
          <cell r="K233">
            <v>0</v>
          </cell>
          <cell r="L233">
            <v>0</v>
          </cell>
          <cell r="N233">
            <v>0</v>
          </cell>
          <cell r="O233">
            <v>0</v>
          </cell>
          <cell r="P233">
            <v>0</v>
          </cell>
          <cell r="R233">
            <v>0</v>
          </cell>
          <cell r="S233">
            <v>0</v>
          </cell>
          <cell r="T233">
            <v>0</v>
          </cell>
          <cell r="V233">
            <v>0</v>
          </cell>
          <cell r="W233">
            <v>0</v>
          </cell>
          <cell r="X233">
            <v>0</v>
          </cell>
        </row>
        <row r="234">
          <cell r="A234">
            <v>0</v>
          </cell>
          <cell r="B234">
            <v>0</v>
          </cell>
          <cell r="C234">
            <v>0</v>
          </cell>
          <cell r="D234">
            <v>0</v>
          </cell>
          <cell r="E234">
            <v>0</v>
          </cell>
          <cell r="F234">
            <v>0</v>
          </cell>
          <cell r="G234">
            <v>0</v>
          </cell>
          <cell r="H234">
            <v>0</v>
          </cell>
          <cell r="J234">
            <v>0</v>
          </cell>
          <cell r="K234">
            <v>0</v>
          </cell>
          <cell r="L234">
            <v>0</v>
          </cell>
          <cell r="N234">
            <v>0</v>
          </cell>
          <cell r="O234">
            <v>0</v>
          </cell>
          <cell r="P234">
            <v>0</v>
          </cell>
          <cell r="R234">
            <v>0</v>
          </cell>
          <cell r="S234">
            <v>0</v>
          </cell>
          <cell r="T234">
            <v>0</v>
          </cell>
          <cell r="V234">
            <v>0</v>
          </cell>
          <cell r="W234">
            <v>0</v>
          </cell>
          <cell r="X234">
            <v>0</v>
          </cell>
        </row>
        <row r="235">
          <cell r="A235">
            <v>0</v>
          </cell>
          <cell r="B235">
            <v>0</v>
          </cell>
          <cell r="C235">
            <v>0</v>
          </cell>
          <cell r="D235">
            <v>0</v>
          </cell>
          <cell r="E235">
            <v>0</v>
          </cell>
          <cell r="F235">
            <v>0</v>
          </cell>
          <cell r="G235">
            <v>0</v>
          </cell>
          <cell r="H235">
            <v>0</v>
          </cell>
          <cell r="J235">
            <v>0</v>
          </cell>
          <cell r="K235">
            <v>0</v>
          </cell>
          <cell r="L235">
            <v>0</v>
          </cell>
          <cell r="N235">
            <v>0</v>
          </cell>
          <cell r="O235">
            <v>0</v>
          </cell>
          <cell r="P235">
            <v>0</v>
          </cell>
          <cell r="R235">
            <v>0</v>
          </cell>
          <cell r="S235">
            <v>0</v>
          </cell>
          <cell r="T235">
            <v>0</v>
          </cell>
          <cell r="V235">
            <v>0</v>
          </cell>
          <cell r="W235">
            <v>0</v>
          </cell>
          <cell r="X235">
            <v>0</v>
          </cell>
        </row>
        <row r="236">
          <cell r="A236">
            <v>0</v>
          </cell>
          <cell r="B236">
            <v>0</v>
          </cell>
          <cell r="C236">
            <v>0</v>
          </cell>
          <cell r="D236">
            <v>0</v>
          </cell>
          <cell r="E236">
            <v>0</v>
          </cell>
          <cell r="F236">
            <v>0</v>
          </cell>
          <cell r="G236">
            <v>0</v>
          </cell>
          <cell r="H236">
            <v>0</v>
          </cell>
          <cell r="J236">
            <v>0</v>
          </cell>
          <cell r="K236">
            <v>0</v>
          </cell>
          <cell r="L236">
            <v>0</v>
          </cell>
          <cell r="N236">
            <v>0</v>
          </cell>
          <cell r="O236">
            <v>0</v>
          </cell>
          <cell r="P236">
            <v>0</v>
          </cell>
          <cell r="R236">
            <v>0</v>
          </cell>
          <cell r="S236">
            <v>0</v>
          </cell>
          <cell r="T236">
            <v>0</v>
          </cell>
          <cell r="V236">
            <v>0</v>
          </cell>
          <cell r="W236">
            <v>0</v>
          </cell>
          <cell r="X236">
            <v>0</v>
          </cell>
        </row>
        <row r="237">
          <cell r="A237">
            <v>0</v>
          </cell>
          <cell r="B237">
            <v>0</v>
          </cell>
          <cell r="C237">
            <v>0</v>
          </cell>
          <cell r="D237">
            <v>0</v>
          </cell>
          <cell r="E237">
            <v>0</v>
          </cell>
          <cell r="F237">
            <v>0</v>
          </cell>
          <cell r="G237">
            <v>0</v>
          </cell>
          <cell r="H237">
            <v>0</v>
          </cell>
          <cell r="J237">
            <v>0</v>
          </cell>
          <cell r="K237">
            <v>0</v>
          </cell>
          <cell r="L237">
            <v>0</v>
          </cell>
          <cell r="N237">
            <v>0</v>
          </cell>
          <cell r="O237">
            <v>0</v>
          </cell>
          <cell r="P237">
            <v>0</v>
          </cell>
          <cell r="R237">
            <v>0</v>
          </cell>
          <cell r="S237">
            <v>0</v>
          </cell>
          <cell r="T237">
            <v>0</v>
          </cell>
          <cell r="V237">
            <v>0</v>
          </cell>
          <cell r="W237">
            <v>0</v>
          </cell>
          <cell r="X237">
            <v>0</v>
          </cell>
        </row>
        <row r="238">
          <cell r="A238">
            <v>0</v>
          </cell>
          <cell r="B238">
            <v>0</v>
          </cell>
          <cell r="C238">
            <v>0</v>
          </cell>
          <cell r="D238">
            <v>0</v>
          </cell>
          <cell r="E238">
            <v>0</v>
          </cell>
          <cell r="F238">
            <v>0</v>
          </cell>
          <cell r="G238">
            <v>0</v>
          </cell>
          <cell r="H238">
            <v>0</v>
          </cell>
          <cell r="J238">
            <v>0</v>
          </cell>
          <cell r="K238">
            <v>0</v>
          </cell>
          <cell r="L238">
            <v>0</v>
          </cell>
          <cell r="N238">
            <v>0</v>
          </cell>
          <cell r="O238">
            <v>0</v>
          </cell>
          <cell r="P238">
            <v>0</v>
          </cell>
          <cell r="R238">
            <v>0</v>
          </cell>
          <cell r="S238">
            <v>0</v>
          </cell>
          <cell r="T238">
            <v>0</v>
          </cell>
          <cell r="V238">
            <v>0</v>
          </cell>
          <cell r="W238">
            <v>0</v>
          </cell>
          <cell r="X238">
            <v>0</v>
          </cell>
        </row>
        <row r="239">
          <cell r="A239">
            <v>0</v>
          </cell>
          <cell r="B239">
            <v>0</v>
          </cell>
          <cell r="C239">
            <v>0</v>
          </cell>
          <cell r="D239">
            <v>0</v>
          </cell>
          <cell r="E239">
            <v>0</v>
          </cell>
          <cell r="F239">
            <v>0</v>
          </cell>
          <cell r="G239">
            <v>0</v>
          </cell>
          <cell r="H239">
            <v>0</v>
          </cell>
          <cell r="J239">
            <v>0</v>
          </cell>
          <cell r="K239">
            <v>0</v>
          </cell>
          <cell r="L239">
            <v>0</v>
          </cell>
          <cell r="N239">
            <v>0</v>
          </cell>
          <cell r="O239">
            <v>0</v>
          </cell>
          <cell r="P239">
            <v>0</v>
          </cell>
          <cell r="R239">
            <v>0</v>
          </cell>
          <cell r="S239">
            <v>0</v>
          </cell>
          <cell r="T239">
            <v>0</v>
          </cell>
          <cell r="V239">
            <v>0</v>
          </cell>
          <cell r="W239">
            <v>0</v>
          </cell>
          <cell r="X239">
            <v>0</v>
          </cell>
        </row>
        <row r="240">
          <cell r="A240">
            <v>0</v>
          </cell>
          <cell r="B240">
            <v>0</v>
          </cell>
          <cell r="C240">
            <v>0</v>
          </cell>
          <cell r="D240">
            <v>0</v>
          </cell>
          <cell r="E240">
            <v>0</v>
          </cell>
          <cell r="F240">
            <v>0</v>
          </cell>
          <cell r="G240">
            <v>0</v>
          </cell>
          <cell r="H240">
            <v>0</v>
          </cell>
          <cell r="J240">
            <v>0</v>
          </cell>
          <cell r="K240">
            <v>0</v>
          </cell>
          <cell r="L240">
            <v>0</v>
          </cell>
          <cell r="N240">
            <v>0</v>
          </cell>
          <cell r="O240">
            <v>0</v>
          </cell>
          <cell r="P240">
            <v>0</v>
          </cell>
          <cell r="R240">
            <v>0</v>
          </cell>
          <cell r="S240">
            <v>0</v>
          </cell>
          <cell r="T240">
            <v>0</v>
          </cell>
          <cell r="V240">
            <v>0</v>
          </cell>
          <cell r="W240">
            <v>0</v>
          </cell>
          <cell r="X240">
            <v>0</v>
          </cell>
        </row>
        <row r="241">
          <cell r="A241">
            <v>0</v>
          </cell>
          <cell r="B241">
            <v>0</v>
          </cell>
          <cell r="C241">
            <v>0</v>
          </cell>
          <cell r="D241">
            <v>0</v>
          </cell>
          <cell r="E241">
            <v>0</v>
          </cell>
          <cell r="F241">
            <v>0</v>
          </cell>
          <cell r="G241">
            <v>0</v>
          </cell>
          <cell r="H241">
            <v>0</v>
          </cell>
          <cell r="J241">
            <v>0</v>
          </cell>
          <cell r="K241">
            <v>0</v>
          </cell>
          <cell r="L241">
            <v>0</v>
          </cell>
          <cell r="N241">
            <v>0</v>
          </cell>
          <cell r="O241">
            <v>0</v>
          </cell>
          <cell r="P241">
            <v>0</v>
          </cell>
          <cell r="R241">
            <v>0</v>
          </cell>
          <cell r="S241">
            <v>0</v>
          </cell>
          <cell r="T241">
            <v>0</v>
          </cell>
          <cell r="V241">
            <v>0</v>
          </cell>
          <cell r="W241">
            <v>0</v>
          </cell>
          <cell r="X241">
            <v>0</v>
          </cell>
        </row>
        <row r="242">
          <cell r="A242">
            <v>0</v>
          </cell>
          <cell r="B242">
            <v>0</v>
          </cell>
          <cell r="C242">
            <v>0</v>
          </cell>
          <cell r="D242">
            <v>0</v>
          </cell>
          <cell r="E242">
            <v>0</v>
          </cell>
          <cell r="F242">
            <v>0</v>
          </cell>
          <cell r="G242">
            <v>0</v>
          </cell>
          <cell r="H242">
            <v>0</v>
          </cell>
          <cell r="J242">
            <v>0</v>
          </cell>
          <cell r="K242">
            <v>0</v>
          </cell>
          <cell r="L242">
            <v>0</v>
          </cell>
          <cell r="N242">
            <v>0</v>
          </cell>
          <cell r="O242">
            <v>0</v>
          </cell>
          <cell r="P242">
            <v>0</v>
          </cell>
          <cell r="R242">
            <v>0</v>
          </cell>
          <cell r="S242">
            <v>0</v>
          </cell>
          <cell r="T242">
            <v>0</v>
          </cell>
          <cell r="V242">
            <v>0</v>
          </cell>
          <cell r="W242">
            <v>0</v>
          </cell>
          <cell r="X242">
            <v>0</v>
          </cell>
        </row>
        <row r="243">
          <cell r="A243">
            <v>0</v>
          </cell>
          <cell r="B243">
            <v>0</v>
          </cell>
          <cell r="C243">
            <v>0</v>
          </cell>
          <cell r="D243">
            <v>0</v>
          </cell>
          <cell r="E243">
            <v>0</v>
          </cell>
          <cell r="F243">
            <v>0</v>
          </cell>
          <cell r="G243">
            <v>0</v>
          </cell>
          <cell r="H243">
            <v>0</v>
          </cell>
          <cell r="J243">
            <v>0</v>
          </cell>
          <cell r="K243">
            <v>0</v>
          </cell>
          <cell r="L243">
            <v>0</v>
          </cell>
          <cell r="N243">
            <v>0</v>
          </cell>
          <cell r="O243">
            <v>0</v>
          </cell>
          <cell r="P243">
            <v>0</v>
          </cell>
          <cell r="R243">
            <v>0</v>
          </cell>
          <cell r="S243">
            <v>0</v>
          </cell>
          <cell r="T243">
            <v>0</v>
          </cell>
          <cell r="V243">
            <v>0</v>
          </cell>
          <cell r="W243">
            <v>0</v>
          </cell>
          <cell r="X243">
            <v>0</v>
          </cell>
        </row>
        <row r="244">
          <cell r="A244">
            <v>0</v>
          </cell>
          <cell r="B244">
            <v>0</v>
          </cell>
          <cell r="C244">
            <v>0</v>
          </cell>
          <cell r="D244">
            <v>0</v>
          </cell>
          <cell r="E244">
            <v>0</v>
          </cell>
          <cell r="F244">
            <v>0</v>
          </cell>
          <cell r="G244">
            <v>0</v>
          </cell>
          <cell r="H244">
            <v>0</v>
          </cell>
          <cell r="J244">
            <v>0</v>
          </cell>
          <cell r="K244">
            <v>0</v>
          </cell>
          <cell r="L244">
            <v>0</v>
          </cell>
          <cell r="N244">
            <v>0</v>
          </cell>
          <cell r="O244">
            <v>0</v>
          </cell>
          <cell r="P244">
            <v>0</v>
          </cell>
          <cell r="R244">
            <v>0</v>
          </cell>
          <cell r="S244">
            <v>0</v>
          </cell>
          <cell r="T244">
            <v>0</v>
          </cell>
          <cell r="V244">
            <v>0</v>
          </cell>
          <cell r="W244">
            <v>0</v>
          </cell>
          <cell r="X244">
            <v>0</v>
          </cell>
        </row>
        <row r="245">
          <cell r="A245">
            <v>0</v>
          </cell>
          <cell r="B245">
            <v>0</v>
          </cell>
          <cell r="C245">
            <v>0</v>
          </cell>
          <cell r="D245">
            <v>0</v>
          </cell>
          <cell r="E245">
            <v>0</v>
          </cell>
          <cell r="F245">
            <v>0</v>
          </cell>
          <cell r="G245">
            <v>0</v>
          </cell>
          <cell r="H245">
            <v>0</v>
          </cell>
          <cell r="J245">
            <v>0</v>
          </cell>
          <cell r="K245">
            <v>0</v>
          </cell>
          <cell r="L245">
            <v>0</v>
          </cell>
          <cell r="N245">
            <v>0</v>
          </cell>
          <cell r="O245">
            <v>0</v>
          </cell>
          <cell r="P245">
            <v>0</v>
          </cell>
          <cell r="R245">
            <v>0</v>
          </cell>
          <cell r="S245">
            <v>0</v>
          </cell>
          <cell r="T245">
            <v>0</v>
          </cell>
          <cell r="V245">
            <v>0</v>
          </cell>
          <cell r="W245">
            <v>0</v>
          </cell>
          <cell r="X245">
            <v>0</v>
          </cell>
        </row>
        <row r="246">
          <cell r="A246">
            <v>0</v>
          </cell>
          <cell r="B246">
            <v>0</v>
          </cell>
          <cell r="C246">
            <v>0</v>
          </cell>
          <cell r="D246">
            <v>0</v>
          </cell>
          <cell r="E246">
            <v>0</v>
          </cell>
          <cell r="F246">
            <v>0</v>
          </cell>
          <cell r="G246">
            <v>0</v>
          </cell>
          <cell r="H246">
            <v>0</v>
          </cell>
          <cell r="J246">
            <v>0</v>
          </cell>
          <cell r="K246">
            <v>0</v>
          </cell>
          <cell r="L246">
            <v>0</v>
          </cell>
          <cell r="N246">
            <v>0</v>
          </cell>
          <cell r="O246">
            <v>0</v>
          </cell>
          <cell r="P246">
            <v>0</v>
          </cell>
          <cell r="R246">
            <v>0</v>
          </cell>
          <cell r="S246">
            <v>0</v>
          </cell>
          <cell r="T246">
            <v>0</v>
          </cell>
          <cell r="V246">
            <v>0</v>
          </cell>
          <cell r="W246">
            <v>0</v>
          </cell>
          <cell r="X246">
            <v>0</v>
          </cell>
        </row>
        <row r="247">
          <cell r="A247">
            <v>0</v>
          </cell>
          <cell r="B247">
            <v>0</v>
          </cell>
          <cell r="C247">
            <v>0</v>
          </cell>
          <cell r="D247">
            <v>0</v>
          </cell>
          <cell r="E247">
            <v>0</v>
          </cell>
          <cell r="F247">
            <v>0</v>
          </cell>
          <cell r="G247">
            <v>0</v>
          </cell>
          <cell r="H247">
            <v>0</v>
          </cell>
          <cell r="J247">
            <v>0</v>
          </cell>
          <cell r="K247">
            <v>0</v>
          </cell>
          <cell r="L247">
            <v>0</v>
          </cell>
          <cell r="N247">
            <v>0</v>
          </cell>
          <cell r="O247">
            <v>0</v>
          </cell>
          <cell r="P247">
            <v>0</v>
          </cell>
          <cell r="R247">
            <v>0</v>
          </cell>
          <cell r="S247">
            <v>0</v>
          </cell>
          <cell r="T247">
            <v>0</v>
          </cell>
          <cell r="V247">
            <v>0</v>
          </cell>
          <cell r="W247">
            <v>0</v>
          </cell>
          <cell r="X247">
            <v>0</v>
          </cell>
        </row>
        <row r="248">
          <cell r="A248">
            <v>0</v>
          </cell>
          <cell r="B248">
            <v>0</v>
          </cell>
          <cell r="C248">
            <v>0</v>
          </cell>
          <cell r="D248">
            <v>0</v>
          </cell>
          <cell r="E248">
            <v>0</v>
          </cell>
          <cell r="F248">
            <v>0</v>
          </cell>
          <cell r="G248">
            <v>0</v>
          </cell>
          <cell r="H248">
            <v>0</v>
          </cell>
          <cell r="J248">
            <v>0</v>
          </cell>
          <cell r="K248">
            <v>0</v>
          </cell>
          <cell r="L248">
            <v>0</v>
          </cell>
          <cell r="N248">
            <v>0</v>
          </cell>
          <cell r="O248">
            <v>0</v>
          </cell>
          <cell r="P248">
            <v>0</v>
          </cell>
          <cell r="R248">
            <v>0</v>
          </cell>
          <cell r="S248">
            <v>0</v>
          </cell>
          <cell r="T248">
            <v>0</v>
          </cell>
          <cell r="V248">
            <v>0</v>
          </cell>
          <cell r="W248">
            <v>0</v>
          </cell>
          <cell r="X248">
            <v>0</v>
          </cell>
        </row>
        <row r="249">
          <cell r="A249">
            <v>0</v>
          </cell>
          <cell r="B249">
            <v>0</v>
          </cell>
          <cell r="C249">
            <v>0</v>
          </cell>
          <cell r="D249">
            <v>0</v>
          </cell>
          <cell r="E249">
            <v>0</v>
          </cell>
          <cell r="F249">
            <v>0</v>
          </cell>
          <cell r="G249">
            <v>0</v>
          </cell>
          <cell r="H249">
            <v>0</v>
          </cell>
          <cell r="J249">
            <v>0</v>
          </cell>
          <cell r="K249">
            <v>0</v>
          </cell>
          <cell r="L249">
            <v>0</v>
          </cell>
          <cell r="N249">
            <v>0</v>
          </cell>
          <cell r="O249">
            <v>0</v>
          </cell>
          <cell r="P249">
            <v>0</v>
          </cell>
          <cell r="R249">
            <v>0</v>
          </cell>
          <cell r="S249">
            <v>0</v>
          </cell>
          <cell r="T249">
            <v>0</v>
          </cell>
          <cell r="V249">
            <v>0</v>
          </cell>
          <cell r="W249">
            <v>0</v>
          </cell>
          <cell r="X249">
            <v>0</v>
          </cell>
        </row>
        <row r="250">
          <cell r="A250">
            <v>0</v>
          </cell>
          <cell r="B250">
            <v>0</v>
          </cell>
          <cell r="C250">
            <v>0</v>
          </cell>
          <cell r="D250">
            <v>0</v>
          </cell>
          <cell r="E250">
            <v>0</v>
          </cell>
          <cell r="F250">
            <v>0</v>
          </cell>
          <cell r="G250">
            <v>0</v>
          </cell>
          <cell r="H250">
            <v>0</v>
          </cell>
          <cell r="J250">
            <v>0</v>
          </cell>
          <cell r="K250">
            <v>0</v>
          </cell>
          <cell r="L250">
            <v>0</v>
          </cell>
          <cell r="N250">
            <v>0</v>
          </cell>
          <cell r="O250">
            <v>0</v>
          </cell>
          <cell r="P250">
            <v>0</v>
          </cell>
          <cell r="R250">
            <v>0</v>
          </cell>
          <cell r="S250">
            <v>0</v>
          </cell>
          <cell r="T250">
            <v>0</v>
          </cell>
          <cell r="V250">
            <v>0</v>
          </cell>
          <cell r="W250">
            <v>0</v>
          </cell>
          <cell r="X250">
            <v>0</v>
          </cell>
        </row>
        <row r="251">
          <cell r="A251">
            <v>0</v>
          </cell>
          <cell r="B251">
            <v>0</v>
          </cell>
          <cell r="C251">
            <v>0</v>
          </cell>
          <cell r="D251">
            <v>0</v>
          </cell>
          <cell r="E251">
            <v>0</v>
          </cell>
          <cell r="F251">
            <v>0</v>
          </cell>
          <cell r="G251">
            <v>0</v>
          </cell>
          <cell r="H251">
            <v>0</v>
          </cell>
          <cell r="J251">
            <v>0</v>
          </cell>
          <cell r="K251">
            <v>0</v>
          </cell>
          <cell r="L251">
            <v>0</v>
          </cell>
          <cell r="N251">
            <v>0</v>
          </cell>
          <cell r="O251">
            <v>0</v>
          </cell>
          <cell r="P251">
            <v>0</v>
          </cell>
          <cell r="R251">
            <v>0</v>
          </cell>
          <cell r="S251">
            <v>0</v>
          </cell>
          <cell r="T251">
            <v>0</v>
          </cell>
          <cell r="V251">
            <v>0</v>
          </cell>
          <cell r="W251">
            <v>0</v>
          </cell>
          <cell r="X251">
            <v>0</v>
          </cell>
        </row>
        <row r="252">
          <cell r="A252">
            <v>0</v>
          </cell>
          <cell r="B252">
            <v>0</v>
          </cell>
          <cell r="C252">
            <v>0</v>
          </cell>
          <cell r="D252">
            <v>0</v>
          </cell>
          <cell r="E252">
            <v>0</v>
          </cell>
          <cell r="F252">
            <v>0</v>
          </cell>
          <cell r="G252">
            <v>0</v>
          </cell>
          <cell r="H252">
            <v>0</v>
          </cell>
          <cell r="J252">
            <v>0</v>
          </cell>
          <cell r="K252">
            <v>0</v>
          </cell>
          <cell r="L252">
            <v>0</v>
          </cell>
          <cell r="N252">
            <v>0</v>
          </cell>
          <cell r="O252">
            <v>0</v>
          </cell>
          <cell r="P252">
            <v>0</v>
          </cell>
          <cell r="R252">
            <v>0</v>
          </cell>
          <cell r="S252">
            <v>0</v>
          </cell>
          <cell r="T252">
            <v>0</v>
          </cell>
          <cell r="V252">
            <v>0</v>
          </cell>
          <cell r="W252">
            <v>0</v>
          </cell>
          <cell r="X252">
            <v>0</v>
          </cell>
        </row>
        <row r="253">
          <cell r="A253">
            <v>0</v>
          </cell>
          <cell r="B253">
            <v>0</v>
          </cell>
          <cell r="C253">
            <v>0</v>
          </cell>
          <cell r="D253">
            <v>0</v>
          </cell>
          <cell r="E253">
            <v>0</v>
          </cell>
          <cell r="F253">
            <v>0</v>
          </cell>
          <cell r="G253">
            <v>0</v>
          </cell>
          <cell r="H253">
            <v>0</v>
          </cell>
          <cell r="J253">
            <v>0</v>
          </cell>
          <cell r="K253">
            <v>0</v>
          </cell>
          <cell r="L253">
            <v>0</v>
          </cell>
          <cell r="N253">
            <v>0</v>
          </cell>
          <cell r="O253">
            <v>0</v>
          </cell>
          <cell r="P253">
            <v>0</v>
          </cell>
          <cell r="R253">
            <v>0</v>
          </cell>
          <cell r="S253">
            <v>0</v>
          </cell>
          <cell r="T253">
            <v>0</v>
          </cell>
          <cell r="V253">
            <v>0</v>
          </cell>
          <cell r="W253">
            <v>0</v>
          </cell>
          <cell r="X253">
            <v>0</v>
          </cell>
        </row>
        <row r="254">
          <cell r="A254">
            <v>0</v>
          </cell>
          <cell r="B254">
            <v>0</v>
          </cell>
          <cell r="C254">
            <v>0</v>
          </cell>
          <cell r="D254">
            <v>0</v>
          </cell>
          <cell r="E254">
            <v>0</v>
          </cell>
          <cell r="F254">
            <v>0</v>
          </cell>
          <cell r="G254">
            <v>0</v>
          </cell>
          <cell r="H254">
            <v>0</v>
          </cell>
          <cell r="J254">
            <v>0</v>
          </cell>
          <cell r="K254">
            <v>0</v>
          </cell>
          <cell r="L254">
            <v>0</v>
          </cell>
          <cell r="N254">
            <v>0</v>
          </cell>
          <cell r="O254">
            <v>0</v>
          </cell>
          <cell r="P254">
            <v>0</v>
          </cell>
          <cell r="R254">
            <v>0</v>
          </cell>
          <cell r="S254">
            <v>0</v>
          </cell>
          <cell r="T254">
            <v>0</v>
          </cell>
          <cell r="V254">
            <v>0</v>
          </cell>
          <cell r="W254">
            <v>0</v>
          </cell>
          <cell r="X254">
            <v>0</v>
          </cell>
        </row>
        <row r="255">
          <cell r="A255">
            <v>0</v>
          </cell>
          <cell r="B255">
            <v>0</v>
          </cell>
          <cell r="C255">
            <v>0</v>
          </cell>
          <cell r="D255">
            <v>0</v>
          </cell>
          <cell r="E255">
            <v>0</v>
          </cell>
          <cell r="F255">
            <v>0</v>
          </cell>
          <cell r="G255">
            <v>0</v>
          </cell>
          <cell r="H255">
            <v>0</v>
          </cell>
          <cell r="J255">
            <v>0</v>
          </cell>
          <cell r="K255">
            <v>0</v>
          </cell>
          <cell r="L255">
            <v>0</v>
          </cell>
          <cell r="N255">
            <v>0</v>
          </cell>
          <cell r="O255">
            <v>0</v>
          </cell>
          <cell r="P255">
            <v>0</v>
          </cell>
          <cell r="R255">
            <v>0</v>
          </cell>
          <cell r="S255">
            <v>0</v>
          </cell>
          <cell r="T255">
            <v>0</v>
          </cell>
          <cell r="V255">
            <v>0</v>
          </cell>
          <cell r="W255">
            <v>0</v>
          </cell>
          <cell r="X255">
            <v>0</v>
          </cell>
        </row>
        <row r="256">
          <cell r="A256">
            <v>0</v>
          </cell>
          <cell r="B256">
            <v>0</v>
          </cell>
          <cell r="C256">
            <v>0</v>
          </cell>
          <cell r="D256">
            <v>0</v>
          </cell>
          <cell r="E256">
            <v>0</v>
          </cell>
          <cell r="F256">
            <v>0</v>
          </cell>
          <cell r="G256">
            <v>0</v>
          </cell>
          <cell r="H256">
            <v>0</v>
          </cell>
          <cell r="J256">
            <v>0</v>
          </cell>
          <cell r="K256">
            <v>0</v>
          </cell>
          <cell r="L256">
            <v>0</v>
          </cell>
          <cell r="N256">
            <v>0</v>
          </cell>
          <cell r="O256">
            <v>0</v>
          </cell>
          <cell r="P256">
            <v>0</v>
          </cell>
          <cell r="R256">
            <v>0</v>
          </cell>
          <cell r="S256">
            <v>0</v>
          </cell>
          <cell r="T256">
            <v>0</v>
          </cell>
          <cell r="V256">
            <v>0</v>
          </cell>
          <cell r="W256">
            <v>0</v>
          </cell>
          <cell r="X256">
            <v>0</v>
          </cell>
        </row>
        <row r="257">
          <cell r="A257">
            <v>0</v>
          </cell>
          <cell r="B257">
            <v>0</v>
          </cell>
          <cell r="C257">
            <v>0</v>
          </cell>
          <cell r="D257">
            <v>0</v>
          </cell>
          <cell r="E257">
            <v>0</v>
          </cell>
          <cell r="F257">
            <v>0</v>
          </cell>
          <cell r="G257">
            <v>0</v>
          </cell>
          <cell r="H257">
            <v>0</v>
          </cell>
          <cell r="J257">
            <v>0</v>
          </cell>
          <cell r="K257">
            <v>0</v>
          </cell>
          <cell r="L257">
            <v>0</v>
          </cell>
          <cell r="N257">
            <v>0</v>
          </cell>
          <cell r="O257">
            <v>0</v>
          </cell>
          <cell r="P257">
            <v>0</v>
          </cell>
          <cell r="R257">
            <v>0</v>
          </cell>
          <cell r="S257">
            <v>0</v>
          </cell>
          <cell r="T257">
            <v>0</v>
          </cell>
          <cell r="V257">
            <v>0</v>
          </cell>
          <cell r="W257">
            <v>0</v>
          </cell>
          <cell r="X257">
            <v>0</v>
          </cell>
        </row>
        <row r="258">
          <cell r="A258">
            <v>0</v>
          </cell>
          <cell r="B258">
            <v>0</v>
          </cell>
          <cell r="C258">
            <v>0</v>
          </cell>
          <cell r="D258">
            <v>0</v>
          </cell>
          <cell r="E258">
            <v>0</v>
          </cell>
          <cell r="F258">
            <v>0</v>
          </cell>
          <cell r="G258">
            <v>0</v>
          </cell>
          <cell r="H258">
            <v>0</v>
          </cell>
          <cell r="J258">
            <v>0</v>
          </cell>
          <cell r="K258">
            <v>0</v>
          </cell>
          <cell r="L258">
            <v>0</v>
          </cell>
          <cell r="N258">
            <v>0</v>
          </cell>
          <cell r="O258">
            <v>0</v>
          </cell>
          <cell r="P258">
            <v>0</v>
          </cell>
          <cell r="R258">
            <v>0</v>
          </cell>
          <cell r="S258">
            <v>0</v>
          </cell>
          <cell r="T258">
            <v>0</v>
          </cell>
          <cell r="V258">
            <v>0</v>
          </cell>
          <cell r="W258">
            <v>0</v>
          </cell>
          <cell r="X258">
            <v>0</v>
          </cell>
        </row>
        <row r="259">
          <cell r="A259">
            <v>0</v>
          </cell>
          <cell r="B259">
            <v>0</v>
          </cell>
          <cell r="C259">
            <v>0</v>
          </cell>
          <cell r="D259">
            <v>0</v>
          </cell>
          <cell r="E259">
            <v>0</v>
          </cell>
          <cell r="F259">
            <v>0</v>
          </cell>
          <cell r="G259">
            <v>0</v>
          </cell>
          <cell r="H259">
            <v>0</v>
          </cell>
          <cell r="J259">
            <v>0</v>
          </cell>
          <cell r="K259">
            <v>0</v>
          </cell>
          <cell r="L259">
            <v>0</v>
          </cell>
          <cell r="N259">
            <v>0</v>
          </cell>
          <cell r="O259">
            <v>0</v>
          </cell>
          <cell r="P259">
            <v>0</v>
          </cell>
          <cell r="R259">
            <v>0</v>
          </cell>
          <cell r="S259">
            <v>0</v>
          </cell>
          <cell r="T259">
            <v>0</v>
          </cell>
          <cell r="V259">
            <v>0</v>
          </cell>
          <cell r="W259">
            <v>0</v>
          </cell>
          <cell r="X259">
            <v>0</v>
          </cell>
        </row>
        <row r="260">
          <cell r="A260">
            <v>0</v>
          </cell>
          <cell r="B260">
            <v>0</v>
          </cell>
          <cell r="C260">
            <v>0</v>
          </cell>
          <cell r="D260">
            <v>0</v>
          </cell>
          <cell r="E260">
            <v>0</v>
          </cell>
          <cell r="F260">
            <v>0</v>
          </cell>
          <cell r="G260">
            <v>0</v>
          </cell>
          <cell r="H260">
            <v>0</v>
          </cell>
          <cell r="J260">
            <v>0</v>
          </cell>
          <cell r="K260">
            <v>0</v>
          </cell>
          <cell r="L260">
            <v>0</v>
          </cell>
          <cell r="N260">
            <v>0</v>
          </cell>
          <cell r="O260">
            <v>0</v>
          </cell>
          <cell r="P260">
            <v>0</v>
          </cell>
          <cell r="R260">
            <v>0</v>
          </cell>
          <cell r="S260">
            <v>0</v>
          </cell>
          <cell r="T260">
            <v>0</v>
          </cell>
          <cell r="V260">
            <v>0</v>
          </cell>
          <cell r="W260">
            <v>0</v>
          </cell>
          <cell r="X260">
            <v>0</v>
          </cell>
        </row>
        <row r="261">
          <cell r="A261">
            <v>0</v>
          </cell>
          <cell r="B261">
            <v>0</v>
          </cell>
          <cell r="C261">
            <v>0</v>
          </cell>
          <cell r="D261">
            <v>0</v>
          </cell>
          <cell r="E261">
            <v>0</v>
          </cell>
          <cell r="F261">
            <v>0</v>
          </cell>
          <cell r="G261">
            <v>0</v>
          </cell>
          <cell r="H261">
            <v>0</v>
          </cell>
          <cell r="J261">
            <v>0</v>
          </cell>
          <cell r="K261">
            <v>0</v>
          </cell>
          <cell r="L261">
            <v>0</v>
          </cell>
          <cell r="N261">
            <v>0</v>
          </cell>
          <cell r="O261">
            <v>0</v>
          </cell>
          <cell r="P261">
            <v>0</v>
          </cell>
          <cell r="R261">
            <v>0</v>
          </cell>
          <cell r="S261">
            <v>0</v>
          </cell>
          <cell r="T261">
            <v>0</v>
          </cell>
          <cell r="V261">
            <v>0</v>
          </cell>
          <cell r="W261">
            <v>0</v>
          </cell>
          <cell r="X261">
            <v>0</v>
          </cell>
        </row>
        <row r="262">
          <cell r="A262">
            <v>0</v>
          </cell>
          <cell r="B262">
            <v>0</v>
          </cell>
          <cell r="C262">
            <v>0</v>
          </cell>
          <cell r="D262">
            <v>0</v>
          </cell>
          <cell r="E262">
            <v>0</v>
          </cell>
          <cell r="F262">
            <v>0</v>
          </cell>
          <cell r="G262">
            <v>0</v>
          </cell>
          <cell r="H262">
            <v>0</v>
          </cell>
          <cell r="J262">
            <v>0</v>
          </cell>
          <cell r="K262">
            <v>0</v>
          </cell>
          <cell r="L262">
            <v>0</v>
          </cell>
          <cell r="N262">
            <v>0</v>
          </cell>
          <cell r="O262">
            <v>0</v>
          </cell>
          <cell r="P262">
            <v>0</v>
          </cell>
          <cell r="R262">
            <v>0</v>
          </cell>
          <cell r="S262">
            <v>0</v>
          </cell>
          <cell r="T262">
            <v>0</v>
          </cell>
          <cell r="V262">
            <v>0</v>
          </cell>
          <cell r="W262">
            <v>0</v>
          </cell>
          <cell r="X262">
            <v>0</v>
          </cell>
        </row>
        <row r="263">
          <cell r="A263">
            <v>0</v>
          </cell>
          <cell r="B263">
            <v>0</v>
          </cell>
          <cell r="C263">
            <v>0</v>
          </cell>
          <cell r="D263">
            <v>0</v>
          </cell>
          <cell r="E263">
            <v>0</v>
          </cell>
          <cell r="F263">
            <v>0</v>
          </cell>
          <cell r="G263">
            <v>0</v>
          </cell>
          <cell r="H263">
            <v>0</v>
          </cell>
          <cell r="J263">
            <v>0</v>
          </cell>
          <cell r="K263">
            <v>0</v>
          </cell>
          <cell r="L263">
            <v>0</v>
          </cell>
          <cell r="N263">
            <v>0</v>
          </cell>
          <cell r="O263">
            <v>0</v>
          </cell>
          <cell r="P263">
            <v>0</v>
          </cell>
          <cell r="R263">
            <v>0</v>
          </cell>
          <cell r="S263">
            <v>0</v>
          </cell>
          <cell r="T263">
            <v>0</v>
          </cell>
          <cell r="V263">
            <v>0</v>
          </cell>
          <cell r="W263">
            <v>0</v>
          </cell>
          <cell r="X263">
            <v>0</v>
          </cell>
        </row>
        <row r="264">
          <cell r="A264">
            <v>0</v>
          </cell>
          <cell r="B264">
            <v>0</v>
          </cell>
          <cell r="C264">
            <v>0</v>
          </cell>
          <cell r="D264">
            <v>0</v>
          </cell>
          <cell r="E264">
            <v>0</v>
          </cell>
          <cell r="F264">
            <v>0</v>
          </cell>
          <cell r="G264">
            <v>0</v>
          </cell>
          <cell r="H264">
            <v>0</v>
          </cell>
          <cell r="J264">
            <v>0</v>
          </cell>
          <cell r="K264">
            <v>0</v>
          </cell>
          <cell r="L264">
            <v>0</v>
          </cell>
          <cell r="N264">
            <v>0</v>
          </cell>
          <cell r="O264">
            <v>0</v>
          </cell>
          <cell r="P264">
            <v>0</v>
          </cell>
          <cell r="R264">
            <v>0</v>
          </cell>
          <cell r="S264">
            <v>0</v>
          </cell>
          <cell r="T264">
            <v>0</v>
          </cell>
          <cell r="V264">
            <v>0</v>
          </cell>
          <cell r="W264">
            <v>0</v>
          </cell>
          <cell r="X264">
            <v>0</v>
          </cell>
        </row>
        <row r="265">
          <cell r="A265">
            <v>0</v>
          </cell>
          <cell r="B265">
            <v>0</v>
          </cell>
          <cell r="C265">
            <v>0</v>
          </cell>
          <cell r="D265">
            <v>0</v>
          </cell>
          <cell r="E265">
            <v>0</v>
          </cell>
          <cell r="F265">
            <v>0</v>
          </cell>
          <cell r="G265">
            <v>0</v>
          </cell>
          <cell r="H265">
            <v>0</v>
          </cell>
          <cell r="J265">
            <v>0</v>
          </cell>
          <cell r="K265">
            <v>0</v>
          </cell>
          <cell r="L265">
            <v>0</v>
          </cell>
          <cell r="N265">
            <v>0</v>
          </cell>
          <cell r="O265">
            <v>0</v>
          </cell>
          <cell r="P265">
            <v>0</v>
          </cell>
          <cell r="R265">
            <v>0</v>
          </cell>
          <cell r="S265">
            <v>0</v>
          </cell>
          <cell r="T265">
            <v>0</v>
          </cell>
          <cell r="V265">
            <v>0</v>
          </cell>
          <cell r="W265">
            <v>0</v>
          </cell>
          <cell r="X265">
            <v>0</v>
          </cell>
        </row>
        <row r="266">
          <cell r="A266">
            <v>0</v>
          </cell>
          <cell r="B266">
            <v>0</v>
          </cell>
          <cell r="C266">
            <v>0</v>
          </cell>
          <cell r="D266">
            <v>0</v>
          </cell>
          <cell r="E266">
            <v>0</v>
          </cell>
          <cell r="F266">
            <v>0</v>
          </cell>
          <cell r="G266">
            <v>0</v>
          </cell>
          <cell r="H266">
            <v>0</v>
          </cell>
          <cell r="J266">
            <v>0</v>
          </cell>
          <cell r="K266">
            <v>0</v>
          </cell>
          <cell r="L266">
            <v>0</v>
          </cell>
          <cell r="N266">
            <v>0</v>
          </cell>
          <cell r="O266">
            <v>0</v>
          </cell>
          <cell r="P266">
            <v>0</v>
          </cell>
          <cell r="R266">
            <v>0</v>
          </cell>
          <cell r="S266">
            <v>0</v>
          </cell>
          <cell r="T266">
            <v>0</v>
          </cell>
          <cell r="V266">
            <v>0</v>
          </cell>
          <cell r="W266">
            <v>0</v>
          </cell>
          <cell r="X266">
            <v>0</v>
          </cell>
        </row>
        <row r="267">
          <cell r="A267">
            <v>0</v>
          </cell>
          <cell r="B267">
            <v>0</v>
          </cell>
          <cell r="C267">
            <v>0</v>
          </cell>
          <cell r="D267">
            <v>0</v>
          </cell>
          <cell r="E267">
            <v>0</v>
          </cell>
          <cell r="F267">
            <v>0</v>
          </cell>
          <cell r="G267">
            <v>0</v>
          </cell>
          <cell r="H267">
            <v>0</v>
          </cell>
          <cell r="J267">
            <v>0</v>
          </cell>
          <cell r="K267">
            <v>0</v>
          </cell>
          <cell r="L267">
            <v>0</v>
          </cell>
          <cell r="N267">
            <v>0</v>
          </cell>
          <cell r="O267">
            <v>0</v>
          </cell>
          <cell r="P267">
            <v>0</v>
          </cell>
          <cell r="R267">
            <v>0</v>
          </cell>
          <cell r="S267">
            <v>0</v>
          </cell>
          <cell r="T267">
            <v>0</v>
          </cell>
          <cell r="V267">
            <v>0</v>
          </cell>
          <cell r="W267">
            <v>0</v>
          </cell>
          <cell r="X267">
            <v>0</v>
          </cell>
        </row>
        <row r="268">
          <cell r="A268">
            <v>0</v>
          </cell>
          <cell r="B268">
            <v>0</v>
          </cell>
          <cell r="C268">
            <v>0</v>
          </cell>
          <cell r="D268">
            <v>0</v>
          </cell>
          <cell r="E268">
            <v>0</v>
          </cell>
          <cell r="F268">
            <v>0</v>
          </cell>
          <cell r="G268">
            <v>0</v>
          </cell>
          <cell r="H268">
            <v>0</v>
          </cell>
          <cell r="J268">
            <v>0</v>
          </cell>
          <cell r="K268">
            <v>0</v>
          </cell>
          <cell r="L268">
            <v>0</v>
          </cell>
          <cell r="N268">
            <v>0</v>
          </cell>
          <cell r="O268">
            <v>0</v>
          </cell>
          <cell r="P268">
            <v>0</v>
          </cell>
          <cell r="R268">
            <v>0</v>
          </cell>
          <cell r="S268">
            <v>0</v>
          </cell>
          <cell r="T268">
            <v>0</v>
          </cell>
          <cell r="V268">
            <v>0</v>
          </cell>
          <cell r="W268">
            <v>0</v>
          </cell>
          <cell r="X268">
            <v>0</v>
          </cell>
        </row>
        <row r="269">
          <cell r="A269">
            <v>0</v>
          </cell>
          <cell r="B269">
            <v>0</v>
          </cell>
          <cell r="C269">
            <v>0</v>
          </cell>
          <cell r="D269">
            <v>0</v>
          </cell>
          <cell r="E269">
            <v>0</v>
          </cell>
          <cell r="F269">
            <v>0</v>
          </cell>
          <cell r="G269">
            <v>0</v>
          </cell>
          <cell r="H269">
            <v>0</v>
          </cell>
          <cell r="J269">
            <v>0</v>
          </cell>
          <cell r="K269">
            <v>0</v>
          </cell>
          <cell r="L269">
            <v>0</v>
          </cell>
          <cell r="N269">
            <v>0</v>
          </cell>
          <cell r="O269">
            <v>0</v>
          </cell>
          <cell r="P269">
            <v>0</v>
          </cell>
          <cell r="R269">
            <v>0</v>
          </cell>
          <cell r="S269">
            <v>0</v>
          </cell>
          <cell r="T269">
            <v>0</v>
          </cell>
          <cell r="V269">
            <v>0</v>
          </cell>
          <cell r="W269">
            <v>0</v>
          </cell>
          <cell r="X269">
            <v>0</v>
          </cell>
        </row>
        <row r="270">
          <cell r="A270">
            <v>0</v>
          </cell>
          <cell r="B270">
            <v>0</v>
          </cell>
          <cell r="C270">
            <v>0</v>
          </cell>
          <cell r="D270">
            <v>0</v>
          </cell>
          <cell r="E270">
            <v>0</v>
          </cell>
          <cell r="F270">
            <v>0</v>
          </cell>
          <cell r="G270">
            <v>0</v>
          </cell>
          <cell r="H270">
            <v>0</v>
          </cell>
          <cell r="J270">
            <v>0</v>
          </cell>
          <cell r="K270">
            <v>0</v>
          </cell>
          <cell r="L270">
            <v>0</v>
          </cell>
          <cell r="N270">
            <v>0</v>
          </cell>
          <cell r="O270">
            <v>0</v>
          </cell>
          <cell r="P270">
            <v>0</v>
          </cell>
          <cell r="R270">
            <v>0</v>
          </cell>
          <cell r="S270">
            <v>0</v>
          </cell>
          <cell r="T270">
            <v>0</v>
          </cell>
          <cell r="V270">
            <v>0</v>
          </cell>
          <cell r="W270">
            <v>0</v>
          </cell>
          <cell r="X270">
            <v>0</v>
          </cell>
        </row>
        <row r="271">
          <cell r="A271">
            <v>0</v>
          </cell>
          <cell r="B271">
            <v>0</v>
          </cell>
          <cell r="C271">
            <v>0</v>
          </cell>
          <cell r="D271">
            <v>0</v>
          </cell>
          <cell r="E271">
            <v>0</v>
          </cell>
          <cell r="F271">
            <v>0</v>
          </cell>
          <cell r="G271">
            <v>0</v>
          </cell>
          <cell r="H271">
            <v>0</v>
          </cell>
          <cell r="J271">
            <v>0</v>
          </cell>
          <cell r="K271">
            <v>0</v>
          </cell>
          <cell r="L271">
            <v>0</v>
          </cell>
          <cell r="N271">
            <v>0</v>
          </cell>
          <cell r="O271">
            <v>0</v>
          </cell>
          <cell r="P271">
            <v>0</v>
          </cell>
          <cell r="R271">
            <v>0</v>
          </cell>
          <cell r="S271">
            <v>0</v>
          </cell>
          <cell r="T271">
            <v>0</v>
          </cell>
          <cell r="V271">
            <v>0</v>
          </cell>
          <cell r="W271">
            <v>0</v>
          </cell>
          <cell r="X271">
            <v>0</v>
          </cell>
        </row>
        <row r="272">
          <cell r="A272">
            <v>0</v>
          </cell>
          <cell r="B272">
            <v>0</v>
          </cell>
          <cell r="C272">
            <v>0</v>
          </cell>
          <cell r="D272">
            <v>0</v>
          </cell>
          <cell r="E272">
            <v>0</v>
          </cell>
          <cell r="F272">
            <v>0</v>
          </cell>
          <cell r="G272">
            <v>0</v>
          </cell>
          <cell r="H272">
            <v>0</v>
          </cell>
          <cell r="J272">
            <v>0</v>
          </cell>
          <cell r="K272">
            <v>0</v>
          </cell>
          <cell r="L272">
            <v>0</v>
          </cell>
          <cell r="N272">
            <v>0</v>
          </cell>
          <cell r="O272">
            <v>0</v>
          </cell>
          <cell r="P272">
            <v>0</v>
          </cell>
          <cell r="R272">
            <v>0</v>
          </cell>
          <cell r="S272">
            <v>0</v>
          </cell>
          <cell r="T272">
            <v>0</v>
          </cell>
          <cell r="V272">
            <v>0</v>
          </cell>
          <cell r="W272">
            <v>0</v>
          </cell>
          <cell r="X272">
            <v>0</v>
          </cell>
        </row>
        <row r="273">
          <cell r="A273">
            <v>0</v>
          </cell>
          <cell r="B273">
            <v>0</v>
          </cell>
          <cell r="C273">
            <v>0</v>
          </cell>
          <cell r="D273">
            <v>0</v>
          </cell>
          <cell r="E273">
            <v>0</v>
          </cell>
          <cell r="F273">
            <v>0</v>
          </cell>
          <cell r="G273">
            <v>0</v>
          </cell>
          <cell r="H273">
            <v>0</v>
          </cell>
          <cell r="J273">
            <v>0</v>
          </cell>
          <cell r="K273">
            <v>0</v>
          </cell>
          <cell r="L273">
            <v>0</v>
          </cell>
          <cell r="N273">
            <v>0</v>
          </cell>
          <cell r="O273">
            <v>0</v>
          </cell>
          <cell r="P273">
            <v>0</v>
          </cell>
          <cell r="R273">
            <v>0</v>
          </cell>
          <cell r="S273">
            <v>0</v>
          </cell>
          <cell r="T273">
            <v>0</v>
          </cell>
          <cell r="V273">
            <v>0</v>
          </cell>
          <cell r="W273">
            <v>0</v>
          </cell>
          <cell r="X273">
            <v>0</v>
          </cell>
        </row>
        <row r="274">
          <cell r="A274">
            <v>0</v>
          </cell>
          <cell r="B274">
            <v>0</v>
          </cell>
          <cell r="C274">
            <v>0</v>
          </cell>
          <cell r="D274">
            <v>0</v>
          </cell>
          <cell r="E274">
            <v>0</v>
          </cell>
          <cell r="F274">
            <v>0</v>
          </cell>
          <cell r="G274">
            <v>0</v>
          </cell>
          <cell r="H274">
            <v>0</v>
          </cell>
          <cell r="J274">
            <v>0</v>
          </cell>
          <cell r="K274">
            <v>0</v>
          </cell>
          <cell r="L274">
            <v>0</v>
          </cell>
          <cell r="N274">
            <v>0</v>
          </cell>
          <cell r="O274">
            <v>0</v>
          </cell>
          <cell r="P274">
            <v>0</v>
          </cell>
          <cell r="R274">
            <v>0</v>
          </cell>
          <cell r="S274">
            <v>0</v>
          </cell>
          <cell r="T274">
            <v>0</v>
          </cell>
          <cell r="V274">
            <v>0</v>
          </cell>
          <cell r="W274">
            <v>0</v>
          </cell>
          <cell r="X274">
            <v>0</v>
          </cell>
        </row>
        <row r="275">
          <cell r="A275">
            <v>0</v>
          </cell>
          <cell r="B275">
            <v>0</v>
          </cell>
          <cell r="C275">
            <v>0</v>
          </cell>
          <cell r="D275">
            <v>0</v>
          </cell>
          <cell r="E275">
            <v>0</v>
          </cell>
          <cell r="F275">
            <v>0</v>
          </cell>
          <cell r="G275">
            <v>0</v>
          </cell>
          <cell r="H275">
            <v>0</v>
          </cell>
          <cell r="J275">
            <v>0</v>
          </cell>
          <cell r="K275">
            <v>0</v>
          </cell>
          <cell r="L275">
            <v>0</v>
          </cell>
          <cell r="N275">
            <v>0</v>
          </cell>
          <cell r="O275">
            <v>0</v>
          </cell>
          <cell r="P275">
            <v>0</v>
          </cell>
          <cell r="R275">
            <v>0</v>
          </cell>
          <cell r="S275">
            <v>0</v>
          </cell>
          <cell r="T275">
            <v>0</v>
          </cell>
          <cell r="V275">
            <v>0</v>
          </cell>
          <cell r="W275">
            <v>0</v>
          </cell>
          <cell r="X275">
            <v>0</v>
          </cell>
        </row>
        <row r="276">
          <cell r="A276">
            <v>0</v>
          </cell>
          <cell r="B276">
            <v>0</v>
          </cell>
          <cell r="C276">
            <v>0</v>
          </cell>
          <cell r="D276">
            <v>0</v>
          </cell>
          <cell r="E276">
            <v>0</v>
          </cell>
          <cell r="F276">
            <v>0</v>
          </cell>
          <cell r="G276">
            <v>0</v>
          </cell>
          <cell r="H276">
            <v>0</v>
          </cell>
          <cell r="J276">
            <v>0</v>
          </cell>
          <cell r="K276">
            <v>0</v>
          </cell>
          <cell r="L276">
            <v>0</v>
          </cell>
          <cell r="N276">
            <v>0</v>
          </cell>
          <cell r="O276">
            <v>0</v>
          </cell>
          <cell r="P276">
            <v>0</v>
          </cell>
          <cell r="R276">
            <v>0</v>
          </cell>
          <cell r="S276">
            <v>0</v>
          </cell>
          <cell r="T276">
            <v>0</v>
          </cell>
          <cell r="V276">
            <v>0</v>
          </cell>
          <cell r="W276">
            <v>0</v>
          </cell>
          <cell r="X276">
            <v>0</v>
          </cell>
        </row>
        <row r="277">
          <cell r="A277">
            <v>0</v>
          </cell>
          <cell r="B277">
            <v>0</v>
          </cell>
          <cell r="C277">
            <v>0</v>
          </cell>
          <cell r="D277">
            <v>0</v>
          </cell>
          <cell r="E277">
            <v>0</v>
          </cell>
          <cell r="F277">
            <v>0</v>
          </cell>
          <cell r="G277">
            <v>0</v>
          </cell>
          <cell r="H277">
            <v>0</v>
          </cell>
          <cell r="J277">
            <v>0</v>
          </cell>
          <cell r="K277">
            <v>0</v>
          </cell>
          <cell r="L277">
            <v>0</v>
          </cell>
          <cell r="N277">
            <v>0</v>
          </cell>
          <cell r="O277">
            <v>0</v>
          </cell>
          <cell r="P277">
            <v>0</v>
          </cell>
          <cell r="R277">
            <v>0</v>
          </cell>
          <cell r="S277">
            <v>0</v>
          </cell>
          <cell r="T277">
            <v>0</v>
          </cell>
          <cell r="V277">
            <v>0</v>
          </cell>
          <cell r="W277">
            <v>0</v>
          </cell>
          <cell r="X277">
            <v>0</v>
          </cell>
        </row>
        <row r="278">
          <cell r="A278">
            <v>0</v>
          </cell>
          <cell r="B278">
            <v>0</v>
          </cell>
          <cell r="C278">
            <v>0</v>
          </cell>
          <cell r="D278">
            <v>0</v>
          </cell>
          <cell r="E278">
            <v>0</v>
          </cell>
          <cell r="F278">
            <v>0</v>
          </cell>
          <cell r="G278">
            <v>0</v>
          </cell>
          <cell r="H278">
            <v>0</v>
          </cell>
          <cell r="J278">
            <v>0</v>
          </cell>
          <cell r="K278">
            <v>0</v>
          </cell>
          <cell r="L278">
            <v>0</v>
          </cell>
          <cell r="N278">
            <v>0</v>
          </cell>
          <cell r="O278">
            <v>0</v>
          </cell>
          <cell r="P278">
            <v>0</v>
          </cell>
          <cell r="R278">
            <v>0</v>
          </cell>
          <cell r="S278">
            <v>0</v>
          </cell>
          <cell r="T278">
            <v>0</v>
          </cell>
          <cell r="V278">
            <v>0</v>
          </cell>
          <cell r="W278">
            <v>0</v>
          </cell>
          <cell r="X278">
            <v>0</v>
          </cell>
        </row>
        <row r="279">
          <cell r="A279">
            <v>0</v>
          </cell>
          <cell r="B279">
            <v>0</v>
          </cell>
          <cell r="C279">
            <v>0</v>
          </cell>
          <cell r="D279">
            <v>0</v>
          </cell>
          <cell r="E279">
            <v>0</v>
          </cell>
          <cell r="F279">
            <v>0</v>
          </cell>
          <cell r="G279">
            <v>0</v>
          </cell>
          <cell r="H279">
            <v>0</v>
          </cell>
          <cell r="J279">
            <v>0</v>
          </cell>
          <cell r="K279">
            <v>0</v>
          </cell>
          <cell r="L279">
            <v>0</v>
          </cell>
          <cell r="N279">
            <v>0</v>
          </cell>
          <cell r="O279">
            <v>0</v>
          </cell>
          <cell r="P279">
            <v>0</v>
          </cell>
          <cell r="R279">
            <v>0</v>
          </cell>
          <cell r="S279">
            <v>0</v>
          </cell>
          <cell r="T279">
            <v>0</v>
          </cell>
          <cell r="V279">
            <v>0</v>
          </cell>
          <cell r="W279">
            <v>0</v>
          </cell>
          <cell r="X279">
            <v>0</v>
          </cell>
        </row>
        <row r="280">
          <cell r="A280">
            <v>0</v>
          </cell>
          <cell r="B280">
            <v>0</v>
          </cell>
          <cell r="C280">
            <v>0</v>
          </cell>
          <cell r="D280">
            <v>0</v>
          </cell>
          <cell r="E280">
            <v>0</v>
          </cell>
          <cell r="F280">
            <v>0</v>
          </cell>
          <cell r="G280">
            <v>0</v>
          </cell>
          <cell r="H280">
            <v>0</v>
          </cell>
          <cell r="J280">
            <v>0</v>
          </cell>
          <cell r="K280">
            <v>0</v>
          </cell>
          <cell r="L280">
            <v>0</v>
          </cell>
          <cell r="N280">
            <v>0</v>
          </cell>
          <cell r="O280">
            <v>0</v>
          </cell>
          <cell r="P280">
            <v>0</v>
          </cell>
          <cell r="R280">
            <v>0</v>
          </cell>
          <cell r="S280">
            <v>0</v>
          </cell>
          <cell r="T280">
            <v>0</v>
          </cell>
          <cell r="V280">
            <v>0</v>
          </cell>
          <cell r="W280">
            <v>0</v>
          </cell>
          <cell r="X280">
            <v>0</v>
          </cell>
        </row>
        <row r="281">
          <cell r="A281">
            <v>0</v>
          </cell>
          <cell r="B281">
            <v>0</v>
          </cell>
          <cell r="C281">
            <v>0</v>
          </cell>
          <cell r="D281">
            <v>0</v>
          </cell>
          <cell r="E281">
            <v>0</v>
          </cell>
          <cell r="F281">
            <v>0</v>
          </cell>
          <cell r="G281">
            <v>0</v>
          </cell>
          <cell r="H281">
            <v>0</v>
          </cell>
          <cell r="J281">
            <v>0</v>
          </cell>
          <cell r="K281">
            <v>0</v>
          </cell>
          <cell r="L281">
            <v>0</v>
          </cell>
          <cell r="N281">
            <v>0</v>
          </cell>
          <cell r="O281">
            <v>0</v>
          </cell>
          <cell r="P281">
            <v>0</v>
          </cell>
          <cell r="R281">
            <v>0</v>
          </cell>
          <cell r="S281">
            <v>0</v>
          </cell>
          <cell r="T281">
            <v>0</v>
          </cell>
          <cell r="V281">
            <v>0</v>
          </cell>
          <cell r="W281">
            <v>0</v>
          </cell>
          <cell r="X281">
            <v>0</v>
          </cell>
        </row>
        <row r="282">
          <cell r="A282">
            <v>0</v>
          </cell>
          <cell r="B282">
            <v>0</v>
          </cell>
          <cell r="C282">
            <v>0</v>
          </cell>
          <cell r="D282">
            <v>0</v>
          </cell>
          <cell r="E282">
            <v>0</v>
          </cell>
          <cell r="F282">
            <v>0</v>
          </cell>
          <cell r="G282">
            <v>0</v>
          </cell>
          <cell r="H282">
            <v>0</v>
          </cell>
          <cell r="J282">
            <v>0</v>
          </cell>
          <cell r="K282">
            <v>0</v>
          </cell>
          <cell r="L282">
            <v>0</v>
          </cell>
          <cell r="N282">
            <v>0</v>
          </cell>
          <cell r="O282">
            <v>0</v>
          </cell>
          <cell r="P282">
            <v>0</v>
          </cell>
          <cell r="R282">
            <v>0</v>
          </cell>
          <cell r="S282">
            <v>0</v>
          </cell>
          <cell r="T282">
            <v>0</v>
          </cell>
          <cell r="V282">
            <v>0</v>
          </cell>
          <cell r="W282">
            <v>0</v>
          </cell>
          <cell r="X282">
            <v>0</v>
          </cell>
        </row>
        <row r="283">
          <cell r="A283">
            <v>0</v>
          </cell>
          <cell r="B283">
            <v>0</v>
          </cell>
          <cell r="C283">
            <v>0</v>
          </cell>
          <cell r="D283">
            <v>0</v>
          </cell>
          <cell r="E283">
            <v>0</v>
          </cell>
          <cell r="F283">
            <v>0</v>
          </cell>
          <cell r="G283">
            <v>0</v>
          </cell>
          <cell r="H283">
            <v>0</v>
          </cell>
          <cell r="J283">
            <v>0</v>
          </cell>
          <cell r="K283">
            <v>0</v>
          </cell>
          <cell r="L283">
            <v>0</v>
          </cell>
          <cell r="N283">
            <v>0</v>
          </cell>
          <cell r="O283">
            <v>0</v>
          </cell>
          <cell r="P283">
            <v>0</v>
          </cell>
          <cell r="R283">
            <v>0</v>
          </cell>
          <cell r="S283">
            <v>0</v>
          </cell>
          <cell r="T283">
            <v>0</v>
          </cell>
          <cell r="V283">
            <v>0</v>
          </cell>
          <cell r="W283">
            <v>0</v>
          </cell>
          <cell r="X283">
            <v>0</v>
          </cell>
        </row>
        <row r="284">
          <cell r="A284">
            <v>0</v>
          </cell>
          <cell r="B284">
            <v>0</v>
          </cell>
          <cell r="C284">
            <v>0</v>
          </cell>
          <cell r="D284">
            <v>0</v>
          </cell>
          <cell r="E284">
            <v>0</v>
          </cell>
          <cell r="F284">
            <v>0</v>
          </cell>
          <cell r="G284">
            <v>0</v>
          </cell>
          <cell r="H284">
            <v>0</v>
          </cell>
          <cell r="J284">
            <v>0</v>
          </cell>
          <cell r="K284">
            <v>0</v>
          </cell>
          <cell r="L284">
            <v>0</v>
          </cell>
          <cell r="N284">
            <v>0</v>
          </cell>
          <cell r="O284">
            <v>0</v>
          </cell>
          <cell r="P284">
            <v>0</v>
          </cell>
          <cell r="R284">
            <v>0</v>
          </cell>
          <cell r="S284">
            <v>0</v>
          </cell>
          <cell r="T284">
            <v>0</v>
          </cell>
          <cell r="V284">
            <v>0</v>
          </cell>
          <cell r="W284">
            <v>0</v>
          </cell>
          <cell r="X284">
            <v>0</v>
          </cell>
        </row>
        <row r="285">
          <cell r="A285">
            <v>0</v>
          </cell>
          <cell r="B285">
            <v>0</v>
          </cell>
          <cell r="C285">
            <v>0</v>
          </cell>
          <cell r="D285">
            <v>0</v>
          </cell>
          <cell r="E285">
            <v>0</v>
          </cell>
          <cell r="F285">
            <v>0</v>
          </cell>
          <cell r="G285">
            <v>0</v>
          </cell>
          <cell r="H285">
            <v>0</v>
          </cell>
          <cell r="J285">
            <v>0</v>
          </cell>
          <cell r="K285">
            <v>0</v>
          </cell>
          <cell r="L285">
            <v>0</v>
          </cell>
          <cell r="N285">
            <v>0</v>
          </cell>
          <cell r="O285">
            <v>0</v>
          </cell>
          <cell r="P285">
            <v>0</v>
          </cell>
          <cell r="R285">
            <v>0</v>
          </cell>
          <cell r="S285">
            <v>0</v>
          </cell>
          <cell r="T285">
            <v>0</v>
          </cell>
          <cell r="V285">
            <v>0</v>
          </cell>
          <cell r="W285">
            <v>0</v>
          </cell>
          <cell r="X285">
            <v>0</v>
          </cell>
        </row>
        <row r="286">
          <cell r="A286">
            <v>0</v>
          </cell>
          <cell r="B286">
            <v>0</v>
          </cell>
          <cell r="C286">
            <v>0</v>
          </cell>
          <cell r="D286">
            <v>0</v>
          </cell>
          <cell r="E286">
            <v>0</v>
          </cell>
          <cell r="F286">
            <v>0</v>
          </cell>
          <cell r="G286">
            <v>0</v>
          </cell>
          <cell r="H286">
            <v>0</v>
          </cell>
          <cell r="J286">
            <v>0</v>
          </cell>
          <cell r="K286">
            <v>0</v>
          </cell>
          <cell r="L286">
            <v>0</v>
          </cell>
          <cell r="N286">
            <v>0</v>
          </cell>
          <cell r="O286">
            <v>0</v>
          </cell>
          <cell r="P286">
            <v>0</v>
          </cell>
          <cell r="R286">
            <v>0</v>
          </cell>
          <cell r="S286">
            <v>0</v>
          </cell>
          <cell r="T286">
            <v>0</v>
          </cell>
          <cell r="V286">
            <v>0</v>
          </cell>
          <cell r="W286">
            <v>0</v>
          </cell>
          <cell r="X286">
            <v>0</v>
          </cell>
        </row>
        <row r="287">
          <cell r="A287">
            <v>0</v>
          </cell>
          <cell r="B287">
            <v>0</v>
          </cell>
          <cell r="C287">
            <v>0</v>
          </cell>
          <cell r="D287">
            <v>0</v>
          </cell>
          <cell r="E287">
            <v>0</v>
          </cell>
          <cell r="F287">
            <v>0</v>
          </cell>
          <cell r="G287">
            <v>0</v>
          </cell>
          <cell r="H287">
            <v>0</v>
          </cell>
          <cell r="J287">
            <v>0</v>
          </cell>
          <cell r="K287">
            <v>0</v>
          </cell>
          <cell r="L287">
            <v>0</v>
          </cell>
          <cell r="N287">
            <v>0</v>
          </cell>
          <cell r="O287">
            <v>0</v>
          </cell>
          <cell r="P287">
            <v>0</v>
          </cell>
          <cell r="R287">
            <v>0</v>
          </cell>
          <cell r="S287">
            <v>0</v>
          </cell>
          <cell r="T287">
            <v>0</v>
          </cell>
          <cell r="V287">
            <v>0</v>
          </cell>
          <cell r="W287">
            <v>0</v>
          </cell>
          <cell r="X287">
            <v>0</v>
          </cell>
        </row>
        <row r="288">
          <cell r="A288">
            <v>0</v>
          </cell>
          <cell r="B288">
            <v>0</v>
          </cell>
          <cell r="C288">
            <v>0</v>
          </cell>
          <cell r="D288">
            <v>0</v>
          </cell>
          <cell r="E288">
            <v>0</v>
          </cell>
          <cell r="F288">
            <v>0</v>
          </cell>
          <cell r="G288">
            <v>0</v>
          </cell>
          <cell r="H288">
            <v>0</v>
          </cell>
          <cell r="J288">
            <v>0</v>
          </cell>
          <cell r="K288">
            <v>0</v>
          </cell>
          <cell r="L288">
            <v>0</v>
          </cell>
          <cell r="N288">
            <v>0</v>
          </cell>
          <cell r="O288">
            <v>0</v>
          </cell>
          <cell r="P288">
            <v>0</v>
          </cell>
          <cell r="R288">
            <v>0</v>
          </cell>
          <cell r="S288">
            <v>0</v>
          </cell>
          <cell r="T288">
            <v>0</v>
          </cell>
          <cell r="V288">
            <v>0</v>
          </cell>
          <cell r="W288">
            <v>0</v>
          </cell>
          <cell r="X288">
            <v>0</v>
          </cell>
        </row>
        <row r="289">
          <cell r="A289">
            <v>0</v>
          </cell>
          <cell r="B289">
            <v>0</v>
          </cell>
          <cell r="C289">
            <v>0</v>
          </cell>
          <cell r="D289">
            <v>0</v>
          </cell>
          <cell r="E289">
            <v>0</v>
          </cell>
          <cell r="F289">
            <v>0</v>
          </cell>
          <cell r="G289">
            <v>0</v>
          </cell>
          <cell r="H289">
            <v>0</v>
          </cell>
          <cell r="J289">
            <v>0</v>
          </cell>
          <cell r="K289">
            <v>0</v>
          </cell>
          <cell r="L289">
            <v>0</v>
          </cell>
          <cell r="N289">
            <v>0</v>
          </cell>
          <cell r="O289">
            <v>0</v>
          </cell>
          <cell r="P289">
            <v>0</v>
          </cell>
          <cell r="R289">
            <v>0</v>
          </cell>
          <cell r="S289">
            <v>0</v>
          </cell>
          <cell r="T289">
            <v>0</v>
          </cell>
          <cell r="V289">
            <v>0</v>
          </cell>
          <cell r="W289">
            <v>0</v>
          </cell>
          <cell r="X289">
            <v>0</v>
          </cell>
        </row>
        <row r="290">
          <cell r="A290">
            <v>0</v>
          </cell>
          <cell r="B290">
            <v>0</v>
          </cell>
          <cell r="C290">
            <v>0</v>
          </cell>
          <cell r="D290">
            <v>0</v>
          </cell>
          <cell r="E290">
            <v>0</v>
          </cell>
          <cell r="F290">
            <v>0</v>
          </cell>
          <cell r="G290">
            <v>0</v>
          </cell>
          <cell r="H290">
            <v>0</v>
          </cell>
          <cell r="J290">
            <v>0</v>
          </cell>
          <cell r="K290">
            <v>0</v>
          </cell>
          <cell r="L290">
            <v>0</v>
          </cell>
          <cell r="N290">
            <v>0</v>
          </cell>
          <cell r="O290">
            <v>0</v>
          </cell>
          <cell r="P290">
            <v>0</v>
          </cell>
          <cell r="R290">
            <v>0</v>
          </cell>
          <cell r="S290">
            <v>0</v>
          </cell>
          <cell r="T290">
            <v>0</v>
          </cell>
          <cell r="V290">
            <v>0</v>
          </cell>
          <cell r="W290">
            <v>0</v>
          </cell>
          <cell r="X290">
            <v>0</v>
          </cell>
        </row>
        <row r="291">
          <cell r="A291">
            <v>0</v>
          </cell>
          <cell r="B291">
            <v>0</v>
          </cell>
          <cell r="C291">
            <v>0</v>
          </cell>
          <cell r="D291">
            <v>0</v>
          </cell>
          <cell r="E291">
            <v>0</v>
          </cell>
          <cell r="F291">
            <v>0</v>
          </cell>
          <cell r="G291">
            <v>0</v>
          </cell>
          <cell r="H291">
            <v>0</v>
          </cell>
          <cell r="J291">
            <v>0</v>
          </cell>
          <cell r="K291">
            <v>0</v>
          </cell>
          <cell r="L291">
            <v>0</v>
          </cell>
          <cell r="N291">
            <v>0</v>
          </cell>
          <cell r="O291">
            <v>0</v>
          </cell>
          <cell r="P291">
            <v>0</v>
          </cell>
          <cell r="R291">
            <v>0</v>
          </cell>
          <cell r="S291">
            <v>0</v>
          </cell>
          <cell r="T291">
            <v>0</v>
          </cell>
          <cell r="V291">
            <v>0</v>
          </cell>
          <cell r="W291">
            <v>0</v>
          </cell>
          <cell r="X291">
            <v>0</v>
          </cell>
        </row>
        <row r="292">
          <cell r="A292">
            <v>0</v>
          </cell>
          <cell r="B292">
            <v>0</v>
          </cell>
          <cell r="C292">
            <v>0</v>
          </cell>
          <cell r="D292">
            <v>0</v>
          </cell>
          <cell r="E292">
            <v>0</v>
          </cell>
          <cell r="F292">
            <v>0</v>
          </cell>
          <cell r="G292">
            <v>0</v>
          </cell>
          <cell r="H292">
            <v>0</v>
          </cell>
          <cell r="J292">
            <v>0</v>
          </cell>
          <cell r="K292">
            <v>0</v>
          </cell>
          <cell r="L292">
            <v>0</v>
          </cell>
          <cell r="N292">
            <v>0</v>
          </cell>
          <cell r="O292">
            <v>0</v>
          </cell>
          <cell r="P292">
            <v>0</v>
          </cell>
          <cell r="R292">
            <v>0</v>
          </cell>
          <cell r="S292">
            <v>0</v>
          </cell>
          <cell r="T292">
            <v>0</v>
          </cell>
          <cell r="V292">
            <v>0</v>
          </cell>
          <cell r="W292">
            <v>0</v>
          </cell>
          <cell r="X292">
            <v>0</v>
          </cell>
        </row>
        <row r="293">
          <cell r="A293">
            <v>0</v>
          </cell>
          <cell r="B293">
            <v>0</v>
          </cell>
          <cell r="C293">
            <v>0</v>
          </cell>
          <cell r="D293">
            <v>0</v>
          </cell>
          <cell r="E293">
            <v>0</v>
          </cell>
          <cell r="F293">
            <v>0</v>
          </cell>
          <cell r="G293">
            <v>0</v>
          </cell>
          <cell r="H293">
            <v>0</v>
          </cell>
          <cell r="J293">
            <v>0</v>
          </cell>
          <cell r="K293">
            <v>0</v>
          </cell>
          <cell r="L293">
            <v>0</v>
          </cell>
          <cell r="N293">
            <v>0</v>
          </cell>
          <cell r="O293">
            <v>0</v>
          </cell>
          <cell r="P293">
            <v>0</v>
          </cell>
          <cell r="R293">
            <v>0</v>
          </cell>
          <cell r="S293">
            <v>0</v>
          </cell>
          <cell r="T293">
            <v>0</v>
          </cell>
          <cell r="V293">
            <v>0</v>
          </cell>
          <cell r="W293">
            <v>0</v>
          </cell>
          <cell r="X293">
            <v>0</v>
          </cell>
        </row>
        <row r="294">
          <cell r="A294">
            <v>0</v>
          </cell>
          <cell r="B294">
            <v>0</v>
          </cell>
          <cell r="C294">
            <v>0</v>
          </cell>
          <cell r="D294">
            <v>0</v>
          </cell>
          <cell r="E294">
            <v>0</v>
          </cell>
          <cell r="F294">
            <v>0</v>
          </cell>
          <cell r="G294">
            <v>0</v>
          </cell>
          <cell r="H294">
            <v>0</v>
          </cell>
          <cell r="J294">
            <v>0</v>
          </cell>
          <cell r="K294">
            <v>0</v>
          </cell>
          <cell r="L294">
            <v>0</v>
          </cell>
          <cell r="N294">
            <v>0</v>
          </cell>
          <cell r="O294">
            <v>0</v>
          </cell>
          <cell r="P294">
            <v>0</v>
          </cell>
          <cell r="R294">
            <v>0</v>
          </cell>
          <cell r="S294">
            <v>0</v>
          </cell>
          <cell r="T294">
            <v>0</v>
          </cell>
          <cell r="V294">
            <v>0</v>
          </cell>
          <cell r="W294">
            <v>0</v>
          </cell>
          <cell r="X294">
            <v>0</v>
          </cell>
        </row>
        <row r="295">
          <cell r="A295">
            <v>0</v>
          </cell>
          <cell r="B295">
            <v>0</v>
          </cell>
          <cell r="C295">
            <v>0</v>
          </cell>
          <cell r="D295">
            <v>0</v>
          </cell>
          <cell r="E295">
            <v>0</v>
          </cell>
          <cell r="F295">
            <v>0</v>
          </cell>
          <cell r="G295">
            <v>0</v>
          </cell>
          <cell r="H295">
            <v>0</v>
          </cell>
          <cell r="J295">
            <v>0</v>
          </cell>
          <cell r="K295">
            <v>0</v>
          </cell>
          <cell r="L295">
            <v>0</v>
          </cell>
          <cell r="N295">
            <v>0</v>
          </cell>
          <cell r="O295">
            <v>0</v>
          </cell>
          <cell r="P295">
            <v>0</v>
          </cell>
          <cell r="R295">
            <v>0</v>
          </cell>
          <cell r="S295">
            <v>0</v>
          </cell>
          <cell r="T295">
            <v>0</v>
          </cell>
          <cell r="V295">
            <v>0</v>
          </cell>
          <cell r="W295">
            <v>0</v>
          </cell>
          <cell r="X295">
            <v>0</v>
          </cell>
        </row>
        <row r="296">
          <cell r="A296">
            <v>0</v>
          </cell>
          <cell r="B296">
            <v>0</v>
          </cell>
          <cell r="C296">
            <v>0</v>
          </cell>
          <cell r="D296">
            <v>0</v>
          </cell>
          <cell r="E296">
            <v>0</v>
          </cell>
          <cell r="F296">
            <v>0</v>
          </cell>
          <cell r="G296">
            <v>0</v>
          </cell>
          <cell r="H296">
            <v>0</v>
          </cell>
          <cell r="J296">
            <v>0</v>
          </cell>
          <cell r="K296">
            <v>0</v>
          </cell>
          <cell r="L296">
            <v>0</v>
          </cell>
          <cell r="N296">
            <v>0</v>
          </cell>
          <cell r="O296">
            <v>0</v>
          </cell>
          <cell r="P296">
            <v>0</v>
          </cell>
          <cell r="R296">
            <v>0</v>
          </cell>
          <cell r="S296">
            <v>0</v>
          </cell>
          <cell r="T296">
            <v>0</v>
          </cell>
          <cell r="V296">
            <v>0</v>
          </cell>
          <cell r="W296">
            <v>0</v>
          </cell>
          <cell r="X296">
            <v>0</v>
          </cell>
        </row>
        <row r="297">
          <cell r="A297">
            <v>0</v>
          </cell>
          <cell r="B297">
            <v>0</v>
          </cell>
          <cell r="C297">
            <v>0</v>
          </cell>
          <cell r="D297">
            <v>0</v>
          </cell>
          <cell r="E297">
            <v>0</v>
          </cell>
          <cell r="F297">
            <v>0</v>
          </cell>
          <cell r="G297">
            <v>0</v>
          </cell>
          <cell r="H297">
            <v>0</v>
          </cell>
          <cell r="J297">
            <v>0</v>
          </cell>
          <cell r="K297">
            <v>0</v>
          </cell>
          <cell r="L297">
            <v>0</v>
          </cell>
          <cell r="N297">
            <v>0</v>
          </cell>
          <cell r="O297">
            <v>0</v>
          </cell>
          <cell r="P297">
            <v>0</v>
          </cell>
          <cell r="R297">
            <v>0</v>
          </cell>
          <cell r="S297">
            <v>0</v>
          </cell>
          <cell r="T297">
            <v>0</v>
          </cell>
          <cell r="V297">
            <v>0</v>
          </cell>
          <cell r="W297">
            <v>0</v>
          </cell>
          <cell r="X297">
            <v>0</v>
          </cell>
        </row>
        <row r="298">
          <cell r="A298">
            <v>0</v>
          </cell>
          <cell r="B298">
            <v>0</v>
          </cell>
          <cell r="C298">
            <v>0</v>
          </cell>
          <cell r="D298">
            <v>0</v>
          </cell>
          <cell r="E298">
            <v>0</v>
          </cell>
          <cell r="F298">
            <v>0</v>
          </cell>
          <cell r="G298">
            <v>0</v>
          </cell>
          <cell r="H298">
            <v>0</v>
          </cell>
          <cell r="J298">
            <v>0</v>
          </cell>
          <cell r="K298">
            <v>0</v>
          </cell>
          <cell r="L298">
            <v>0</v>
          </cell>
          <cell r="N298">
            <v>0</v>
          </cell>
          <cell r="O298">
            <v>0</v>
          </cell>
          <cell r="P298">
            <v>0</v>
          </cell>
          <cell r="R298">
            <v>0</v>
          </cell>
          <cell r="S298">
            <v>0</v>
          </cell>
          <cell r="T298">
            <v>0</v>
          </cell>
          <cell r="V298">
            <v>0</v>
          </cell>
          <cell r="W298">
            <v>0</v>
          </cell>
          <cell r="X298">
            <v>0</v>
          </cell>
        </row>
        <row r="299">
          <cell r="A299">
            <v>0</v>
          </cell>
          <cell r="B299">
            <v>0</v>
          </cell>
          <cell r="C299">
            <v>0</v>
          </cell>
          <cell r="D299">
            <v>0</v>
          </cell>
          <cell r="E299">
            <v>0</v>
          </cell>
          <cell r="F299">
            <v>0</v>
          </cell>
          <cell r="G299">
            <v>0</v>
          </cell>
          <cell r="H299">
            <v>0</v>
          </cell>
          <cell r="J299">
            <v>0</v>
          </cell>
          <cell r="K299">
            <v>0</v>
          </cell>
          <cell r="L299">
            <v>0</v>
          </cell>
          <cell r="N299">
            <v>0</v>
          </cell>
          <cell r="O299">
            <v>0</v>
          </cell>
          <cell r="P299">
            <v>0</v>
          </cell>
          <cell r="R299">
            <v>0</v>
          </cell>
          <cell r="S299">
            <v>0</v>
          </cell>
          <cell r="T299">
            <v>0</v>
          </cell>
          <cell r="V299">
            <v>0</v>
          </cell>
          <cell r="W299">
            <v>0</v>
          </cell>
          <cell r="X299">
            <v>0</v>
          </cell>
        </row>
        <row r="300">
          <cell r="A300">
            <v>0</v>
          </cell>
          <cell r="B300">
            <v>0</v>
          </cell>
          <cell r="C300">
            <v>0</v>
          </cell>
          <cell r="D300">
            <v>0</v>
          </cell>
          <cell r="E300">
            <v>0</v>
          </cell>
          <cell r="F300">
            <v>0</v>
          </cell>
          <cell r="G300">
            <v>0</v>
          </cell>
          <cell r="H300">
            <v>0</v>
          </cell>
          <cell r="J300">
            <v>0</v>
          </cell>
          <cell r="K300">
            <v>0</v>
          </cell>
          <cell r="L300">
            <v>0</v>
          </cell>
          <cell r="N300">
            <v>0</v>
          </cell>
          <cell r="O300">
            <v>0</v>
          </cell>
          <cell r="P300">
            <v>0</v>
          </cell>
          <cell r="R300">
            <v>0</v>
          </cell>
          <cell r="S300">
            <v>0</v>
          </cell>
          <cell r="T300">
            <v>0</v>
          </cell>
          <cell r="V300">
            <v>0</v>
          </cell>
          <cell r="W300">
            <v>0</v>
          </cell>
          <cell r="X300">
            <v>0</v>
          </cell>
        </row>
        <row r="301">
          <cell r="A301" t="str">
            <v>MISC</v>
          </cell>
          <cell r="B301" t="str">
            <v>Misc work</v>
          </cell>
          <cell r="C301" t="str">
            <v>LS</v>
          </cell>
          <cell r="D301">
            <v>1</v>
          </cell>
          <cell r="E301">
            <v>240000</v>
          </cell>
          <cell r="F301">
            <v>240000</v>
          </cell>
          <cell r="G301">
            <v>100000</v>
          </cell>
          <cell r="H301">
            <v>100000</v>
          </cell>
          <cell r="I301">
            <v>100000</v>
          </cell>
          <cell r="J301">
            <v>100000</v>
          </cell>
          <cell r="K301">
            <v>20000</v>
          </cell>
          <cell r="L301">
            <v>20000</v>
          </cell>
          <cell r="M301">
            <v>20000</v>
          </cell>
          <cell r="N301">
            <v>20000</v>
          </cell>
          <cell r="O301">
            <v>20000</v>
          </cell>
          <cell r="P301">
            <v>20000</v>
          </cell>
          <cell r="Q301">
            <v>20000</v>
          </cell>
          <cell r="R301">
            <v>20000</v>
          </cell>
          <cell r="S301">
            <v>100000</v>
          </cell>
          <cell r="T301">
            <v>100000</v>
          </cell>
          <cell r="U301">
            <v>100000</v>
          </cell>
          <cell r="V301">
            <v>100000</v>
          </cell>
          <cell r="W301">
            <v>240000</v>
          </cell>
          <cell r="X301">
            <v>240000</v>
          </cell>
        </row>
        <row r="302">
          <cell r="A302">
            <v>0</v>
          </cell>
          <cell r="B302">
            <v>0</v>
          </cell>
          <cell r="C302">
            <v>0</v>
          </cell>
          <cell r="D302">
            <v>0</v>
          </cell>
          <cell r="E302">
            <v>0</v>
          </cell>
          <cell r="F302">
            <v>0</v>
          </cell>
          <cell r="G302">
            <v>0</v>
          </cell>
          <cell r="H302">
            <v>0</v>
          </cell>
          <cell r="J302">
            <v>0</v>
          </cell>
          <cell r="K302">
            <v>0</v>
          </cell>
          <cell r="L302">
            <v>0</v>
          </cell>
          <cell r="N302">
            <v>0</v>
          </cell>
          <cell r="O302">
            <v>0</v>
          </cell>
          <cell r="P302">
            <v>0</v>
          </cell>
          <cell r="R302">
            <v>0</v>
          </cell>
          <cell r="S302">
            <v>0</v>
          </cell>
          <cell r="T302">
            <v>0</v>
          </cell>
          <cell r="V302">
            <v>0</v>
          </cell>
          <cell r="W302">
            <v>0</v>
          </cell>
          <cell r="X302">
            <v>0</v>
          </cell>
        </row>
        <row r="303">
          <cell r="A303">
            <v>0</v>
          </cell>
          <cell r="B303">
            <v>0</v>
          </cell>
          <cell r="C303">
            <v>0</v>
          </cell>
          <cell r="D303">
            <v>0</v>
          </cell>
          <cell r="E303">
            <v>0</v>
          </cell>
          <cell r="F303">
            <v>0</v>
          </cell>
          <cell r="G303">
            <v>0</v>
          </cell>
          <cell r="H303">
            <v>0</v>
          </cell>
          <cell r="J303">
            <v>0</v>
          </cell>
          <cell r="K303">
            <v>0</v>
          </cell>
          <cell r="L303">
            <v>0</v>
          </cell>
          <cell r="N303">
            <v>0</v>
          </cell>
          <cell r="O303">
            <v>0</v>
          </cell>
          <cell r="P303">
            <v>0</v>
          </cell>
          <cell r="R303">
            <v>0</v>
          </cell>
          <cell r="S303">
            <v>0</v>
          </cell>
          <cell r="T303">
            <v>0</v>
          </cell>
          <cell r="V303">
            <v>0</v>
          </cell>
          <cell r="W303">
            <v>0</v>
          </cell>
          <cell r="X303">
            <v>0</v>
          </cell>
        </row>
        <row r="304">
          <cell r="A304">
            <v>0</v>
          </cell>
          <cell r="B304">
            <v>0</v>
          </cell>
          <cell r="C304">
            <v>0</v>
          </cell>
          <cell r="D304">
            <v>0</v>
          </cell>
          <cell r="E304">
            <v>0</v>
          </cell>
          <cell r="F304">
            <v>0</v>
          </cell>
          <cell r="G304">
            <v>0</v>
          </cell>
          <cell r="H304">
            <v>0</v>
          </cell>
          <cell r="J304">
            <v>0</v>
          </cell>
          <cell r="K304">
            <v>0</v>
          </cell>
          <cell r="L304">
            <v>0</v>
          </cell>
          <cell r="N304">
            <v>0</v>
          </cell>
          <cell r="O304">
            <v>0</v>
          </cell>
          <cell r="P304">
            <v>0</v>
          </cell>
          <cell r="R304">
            <v>0</v>
          </cell>
          <cell r="S304">
            <v>0</v>
          </cell>
          <cell r="T304">
            <v>0</v>
          </cell>
          <cell r="V304">
            <v>0</v>
          </cell>
          <cell r="W304">
            <v>0</v>
          </cell>
          <cell r="X304">
            <v>0</v>
          </cell>
        </row>
        <row r="305">
          <cell r="A305">
            <v>0</v>
          </cell>
          <cell r="B305">
            <v>0</v>
          </cell>
          <cell r="C305">
            <v>0</v>
          </cell>
          <cell r="D305">
            <v>0</v>
          </cell>
          <cell r="E305">
            <v>0</v>
          </cell>
          <cell r="F305">
            <v>0</v>
          </cell>
          <cell r="G305">
            <v>0</v>
          </cell>
          <cell r="H305">
            <v>0</v>
          </cell>
          <cell r="J305">
            <v>0</v>
          </cell>
          <cell r="K305">
            <v>0</v>
          </cell>
          <cell r="L305">
            <v>0</v>
          </cell>
          <cell r="N305">
            <v>0</v>
          </cell>
          <cell r="O305">
            <v>0</v>
          </cell>
          <cell r="P305">
            <v>0</v>
          </cell>
          <cell r="R305">
            <v>0</v>
          </cell>
          <cell r="S305">
            <v>0</v>
          </cell>
          <cell r="T305">
            <v>0</v>
          </cell>
          <cell r="V305">
            <v>0</v>
          </cell>
          <cell r="W305">
            <v>0</v>
          </cell>
          <cell r="X305">
            <v>0</v>
          </cell>
        </row>
        <row r="306">
          <cell r="A306">
            <v>0</v>
          </cell>
          <cell r="B306">
            <v>0</v>
          </cell>
          <cell r="C306">
            <v>0</v>
          </cell>
          <cell r="D306">
            <v>0</v>
          </cell>
          <cell r="E306">
            <v>0</v>
          </cell>
          <cell r="F306">
            <v>0</v>
          </cell>
          <cell r="G306">
            <v>0</v>
          </cell>
          <cell r="H306">
            <v>0</v>
          </cell>
          <cell r="J306">
            <v>0</v>
          </cell>
          <cell r="K306">
            <v>0</v>
          </cell>
          <cell r="L306">
            <v>0</v>
          </cell>
          <cell r="N306">
            <v>0</v>
          </cell>
          <cell r="O306">
            <v>0</v>
          </cell>
          <cell r="P306">
            <v>0</v>
          </cell>
          <cell r="R306">
            <v>0</v>
          </cell>
          <cell r="S306">
            <v>0</v>
          </cell>
          <cell r="T306">
            <v>0</v>
          </cell>
          <cell r="V306">
            <v>0</v>
          </cell>
          <cell r="W306">
            <v>0</v>
          </cell>
          <cell r="X306">
            <v>0</v>
          </cell>
        </row>
        <row r="307">
          <cell r="A307">
            <v>0</v>
          </cell>
          <cell r="B307">
            <v>0</v>
          </cell>
          <cell r="C307">
            <v>0</v>
          </cell>
          <cell r="D307">
            <v>0</v>
          </cell>
          <cell r="E307">
            <v>0</v>
          </cell>
          <cell r="F307">
            <v>0</v>
          </cell>
          <cell r="G307">
            <v>0</v>
          </cell>
          <cell r="H307">
            <v>0</v>
          </cell>
          <cell r="J307">
            <v>0</v>
          </cell>
          <cell r="K307">
            <v>0</v>
          </cell>
          <cell r="L307">
            <v>0</v>
          </cell>
          <cell r="N307">
            <v>0</v>
          </cell>
          <cell r="O307">
            <v>0</v>
          </cell>
          <cell r="P307">
            <v>0</v>
          </cell>
          <cell r="R307">
            <v>0</v>
          </cell>
          <cell r="S307">
            <v>0</v>
          </cell>
          <cell r="T307">
            <v>0</v>
          </cell>
          <cell r="V307">
            <v>0</v>
          </cell>
          <cell r="W307">
            <v>0</v>
          </cell>
          <cell r="X307">
            <v>0</v>
          </cell>
        </row>
        <row r="308">
          <cell r="A308">
            <v>0</v>
          </cell>
          <cell r="B308">
            <v>0</v>
          </cell>
          <cell r="C308">
            <v>0</v>
          </cell>
          <cell r="D308">
            <v>0</v>
          </cell>
          <cell r="E308">
            <v>0</v>
          </cell>
          <cell r="F308">
            <v>0</v>
          </cell>
          <cell r="G308">
            <v>0</v>
          </cell>
          <cell r="H308">
            <v>0</v>
          </cell>
          <cell r="J308">
            <v>0</v>
          </cell>
          <cell r="K308">
            <v>0</v>
          </cell>
          <cell r="L308">
            <v>0</v>
          </cell>
          <cell r="N308">
            <v>0</v>
          </cell>
          <cell r="O308">
            <v>0</v>
          </cell>
          <cell r="P308">
            <v>0</v>
          </cell>
          <cell r="R308">
            <v>0</v>
          </cell>
          <cell r="S308">
            <v>0</v>
          </cell>
          <cell r="T308">
            <v>0</v>
          </cell>
          <cell r="V308">
            <v>0</v>
          </cell>
          <cell r="W308">
            <v>0</v>
          </cell>
          <cell r="X308">
            <v>0</v>
          </cell>
        </row>
        <row r="309">
          <cell r="A309">
            <v>0</v>
          </cell>
          <cell r="B309">
            <v>0</v>
          </cell>
          <cell r="C309">
            <v>0</v>
          </cell>
          <cell r="D309">
            <v>0</v>
          </cell>
          <cell r="E309">
            <v>0</v>
          </cell>
          <cell r="F309">
            <v>0</v>
          </cell>
          <cell r="G309">
            <v>0</v>
          </cell>
          <cell r="H309">
            <v>0</v>
          </cell>
          <cell r="J309">
            <v>0</v>
          </cell>
          <cell r="K309">
            <v>0</v>
          </cell>
          <cell r="L309">
            <v>0</v>
          </cell>
          <cell r="N309">
            <v>0</v>
          </cell>
          <cell r="O309">
            <v>0</v>
          </cell>
          <cell r="P309">
            <v>0</v>
          </cell>
          <cell r="R309">
            <v>0</v>
          </cell>
          <cell r="S309">
            <v>0</v>
          </cell>
          <cell r="T309">
            <v>0</v>
          </cell>
          <cell r="V309">
            <v>0</v>
          </cell>
          <cell r="W309">
            <v>0</v>
          </cell>
          <cell r="X309">
            <v>0</v>
          </cell>
        </row>
        <row r="310">
          <cell r="A310">
            <v>0</v>
          </cell>
          <cell r="B310">
            <v>0</v>
          </cell>
          <cell r="C310">
            <v>0</v>
          </cell>
          <cell r="D310">
            <v>0</v>
          </cell>
          <cell r="E310">
            <v>0</v>
          </cell>
          <cell r="F310">
            <v>0</v>
          </cell>
          <cell r="G310">
            <v>0</v>
          </cell>
          <cell r="H310">
            <v>0</v>
          </cell>
          <cell r="J310">
            <v>0</v>
          </cell>
          <cell r="K310">
            <v>0</v>
          </cell>
          <cell r="L310">
            <v>0</v>
          </cell>
          <cell r="N310">
            <v>0</v>
          </cell>
          <cell r="O310">
            <v>0</v>
          </cell>
          <cell r="P310">
            <v>0</v>
          </cell>
          <cell r="R310">
            <v>0</v>
          </cell>
          <cell r="S310">
            <v>0</v>
          </cell>
          <cell r="T310">
            <v>0</v>
          </cell>
          <cell r="V310">
            <v>0</v>
          </cell>
          <cell r="W310">
            <v>0</v>
          </cell>
          <cell r="X310">
            <v>0</v>
          </cell>
        </row>
        <row r="311">
          <cell r="A311">
            <v>0</v>
          </cell>
          <cell r="B311">
            <v>0</v>
          </cell>
          <cell r="C311">
            <v>0</v>
          </cell>
          <cell r="D311">
            <v>0</v>
          </cell>
          <cell r="E311">
            <v>0</v>
          </cell>
          <cell r="F311">
            <v>0</v>
          </cell>
          <cell r="G311">
            <v>0</v>
          </cell>
          <cell r="H311">
            <v>0</v>
          </cell>
          <cell r="J311">
            <v>0</v>
          </cell>
          <cell r="K311">
            <v>0</v>
          </cell>
          <cell r="L311">
            <v>0</v>
          </cell>
          <cell r="N311">
            <v>0</v>
          </cell>
          <cell r="O311">
            <v>0</v>
          </cell>
          <cell r="P311">
            <v>0</v>
          </cell>
          <cell r="R311">
            <v>0</v>
          </cell>
          <cell r="S311">
            <v>0</v>
          </cell>
          <cell r="T311">
            <v>0</v>
          </cell>
          <cell r="V311">
            <v>0</v>
          </cell>
          <cell r="W311">
            <v>0</v>
          </cell>
          <cell r="X311">
            <v>0</v>
          </cell>
        </row>
        <row r="312">
          <cell r="A312">
            <v>0</v>
          </cell>
          <cell r="B312">
            <v>0</v>
          </cell>
          <cell r="C312">
            <v>0</v>
          </cell>
          <cell r="D312">
            <v>0</v>
          </cell>
          <cell r="E312">
            <v>0</v>
          </cell>
          <cell r="F312">
            <v>0</v>
          </cell>
          <cell r="G312">
            <v>0</v>
          </cell>
          <cell r="H312">
            <v>0</v>
          </cell>
          <cell r="J312">
            <v>0</v>
          </cell>
          <cell r="K312">
            <v>0</v>
          </cell>
          <cell r="L312">
            <v>0</v>
          </cell>
          <cell r="N312">
            <v>0</v>
          </cell>
          <cell r="O312">
            <v>0</v>
          </cell>
          <cell r="P312">
            <v>0</v>
          </cell>
          <cell r="R312">
            <v>0</v>
          </cell>
          <cell r="S312">
            <v>0</v>
          </cell>
          <cell r="T312">
            <v>0</v>
          </cell>
          <cell r="V312">
            <v>0</v>
          </cell>
          <cell r="W312">
            <v>0</v>
          </cell>
          <cell r="X312">
            <v>0</v>
          </cell>
        </row>
        <row r="313">
          <cell r="A313">
            <v>0</v>
          </cell>
          <cell r="B313">
            <v>0</v>
          </cell>
          <cell r="C313">
            <v>0</v>
          </cell>
          <cell r="D313">
            <v>0</v>
          </cell>
          <cell r="E313">
            <v>0</v>
          </cell>
          <cell r="F313">
            <v>0</v>
          </cell>
          <cell r="G313">
            <v>0</v>
          </cell>
          <cell r="H313">
            <v>0</v>
          </cell>
          <cell r="J313">
            <v>0</v>
          </cell>
          <cell r="K313">
            <v>0</v>
          </cell>
          <cell r="L313">
            <v>0</v>
          </cell>
          <cell r="N313">
            <v>0</v>
          </cell>
          <cell r="O313">
            <v>0</v>
          </cell>
          <cell r="P313">
            <v>0</v>
          </cell>
          <cell r="R313">
            <v>0</v>
          </cell>
          <cell r="S313">
            <v>0</v>
          </cell>
          <cell r="T313">
            <v>0</v>
          </cell>
          <cell r="V313">
            <v>0</v>
          </cell>
          <cell r="W313">
            <v>0</v>
          </cell>
          <cell r="X313">
            <v>0</v>
          </cell>
        </row>
        <row r="314">
          <cell r="A314">
            <v>0</v>
          </cell>
          <cell r="B314">
            <v>0</v>
          </cell>
          <cell r="C314">
            <v>0</v>
          </cell>
          <cell r="D314">
            <v>0</v>
          </cell>
          <cell r="E314">
            <v>0</v>
          </cell>
          <cell r="F314">
            <v>0</v>
          </cell>
          <cell r="G314">
            <v>0</v>
          </cell>
          <cell r="H314">
            <v>0</v>
          </cell>
          <cell r="J314">
            <v>0</v>
          </cell>
          <cell r="K314">
            <v>0</v>
          </cell>
          <cell r="L314">
            <v>0</v>
          </cell>
          <cell r="N314">
            <v>0</v>
          </cell>
          <cell r="O314">
            <v>0</v>
          </cell>
          <cell r="P314">
            <v>0</v>
          </cell>
          <cell r="R314">
            <v>0</v>
          </cell>
          <cell r="S314">
            <v>0</v>
          </cell>
          <cell r="T314">
            <v>0</v>
          </cell>
          <cell r="V314">
            <v>0</v>
          </cell>
          <cell r="W314">
            <v>0</v>
          </cell>
          <cell r="X314">
            <v>0</v>
          </cell>
        </row>
        <row r="315">
          <cell r="A315">
            <v>0</v>
          </cell>
          <cell r="B315">
            <v>0</v>
          </cell>
          <cell r="C315">
            <v>0</v>
          </cell>
          <cell r="D315">
            <v>0</v>
          </cell>
          <cell r="E315">
            <v>0</v>
          </cell>
          <cell r="F315">
            <v>0</v>
          </cell>
          <cell r="G315">
            <v>0</v>
          </cell>
          <cell r="H315">
            <v>0</v>
          </cell>
          <cell r="J315">
            <v>0</v>
          </cell>
          <cell r="K315">
            <v>0</v>
          </cell>
          <cell r="L315">
            <v>0</v>
          </cell>
          <cell r="N315">
            <v>0</v>
          </cell>
          <cell r="O315">
            <v>0</v>
          </cell>
          <cell r="P315">
            <v>0</v>
          </cell>
          <cell r="R315">
            <v>0</v>
          </cell>
          <cell r="S315">
            <v>0</v>
          </cell>
          <cell r="T315">
            <v>0</v>
          </cell>
          <cell r="V315">
            <v>0</v>
          </cell>
          <cell r="W315">
            <v>0</v>
          </cell>
          <cell r="X315">
            <v>0</v>
          </cell>
        </row>
        <row r="316">
          <cell r="A316">
            <v>0</v>
          </cell>
          <cell r="B316">
            <v>0</v>
          </cell>
          <cell r="C316">
            <v>0</v>
          </cell>
          <cell r="D316">
            <v>0</v>
          </cell>
          <cell r="E316">
            <v>0</v>
          </cell>
          <cell r="F316">
            <v>0</v>
          </cell>
          <cell r="G316">
            <v>0</v>
          </cell>
          <cell r="H316">
            <v>0</v>
          </cell>
          <cell r="J316">
            <v>0</v>
          </cell>
          <cell r="K316">
            <v>0</v>
          </cell>
          <cell r="L316">
            <v>0</v>
          </cell>
          <cell r="N316">
            <v>0</v>
          </cell>
          <cell r="O316">
            <v>0</v>
          </cell>
          <cell r="P316">
            <v>0</v>
          </cell>
          <cell r="R316">
            <v>0</v>
          </cell>
          <cell r="S316">
            <v>0</v>
          </cell>
          <cell r="T316">
            <v>0</v>
          </cell>
          <cell r="V316">
            <v>0</v>
          </cell>
          <cell r="W316">
            <v>0</v>
          </cell>
          <cell r="X316">
            <v>0</v>
          </cell>
        </row>
        <row r="317">
          <cell r="A317">
            <v>0</v>
          </cell>
          <cell r="B317">
            <v>0</v>
          </cell>
          <cell r="C317">
            <v>0</v>
          </cell>
          <cell r="D317">
            <v>0</v>
          </cell>
          <cell r="E317">
            <v>0</v>
          </cell>
          <cell r="F317">
            <v>0</v>
          </cell>
          <cell r="G317">
            <v>0</v>
          </cell>
          <cell r="H317">
            <v>0</v>
          </cell>
          <cell r="J317">
            <v>0</v>
          </cell>
          <cell r="K317">
            <v>0</v>
          </cell>
          <cell r="L317">
            <v>0</v>
          </cell>
          <cell r="N317">
            <v>0</v>
          </cell>
          <cell r="O317">
            <v>0</v>
          </cell>
          <cell r="P317">
            <v>0</v>
          </cell>
          <cell r="R317">
            <v>0</v>
          </cell>
          <cell r="S317">
            <v>0</v>
          </cell>
          <cell r="T317">
            <v>0</v>
          </cell>
          <cell r="V317">
            <v>0</v>
          </cell>
          <cell r="W317">
            <v>0</v>
          </cell>
          <cell r="X317">
            <v>0</v>
          </cell>
        </row>
        <row r="318">
          <cell r="A318">
            <v>0</v>
          </cell>
          <cell r="B318">
            <v>0</v>
          </cell>
          <cell r="C318">
            <v>0</v>
          </cell>
          <cell r="D318">
            <v>0</v>
          </cell>
          <cell r="E318">
            <v>0</v>
          </cell>
          <cell r="F318">
            <v>0</v>
          </cell>
          <cell r="G318">
            <v>0</v>
          </cell>
          <cell r="H318">
            <v>0</v>
          </cell>
          <cell r="J318">
            <v>0</v>
          </cell>
          <cell r="K318">
            <v>0</v>
          </cell>
          <cell r="L318">
            <v>0</v>
          </cell>
          <cell r="N318">
            <v>0</v>
          </cell>
          <cell r="O318">
            <v>0</v>
          </cell>
          <cell r="P318">
            <v>0</v>
          </cell>
          <cell r="R318">
            <v>0</v>
          </cell>
          <cell r="S318">
            <v>0</v>
          </cell>
          <cell r="T318">
            <v>0</v>
          </cell>
          <cell r="V318">
            <v>0</v>
          </cell>
          <cell r="W318">
            <v>0</v>
          </cell>
          <cell r="X318">
            <v>0</v>
          </cell>
        </row>
        <row r="319">
          <cell r="A319">
            <v>0</v>
          </cell>
          <cell r="B319">
            <v>0</v>
          </cell>
          <cell r="C319">
            <v>0</v>
          </cell>
          <cell r="D319">
            <v>0</v>
          </cell>
          <cell r="E319">
            <v>0</v>
          </cell>
          <cell r="F319">
            <v>0</v>
          </cell>
          <cell r="G319">
            <v>0</v>
          </cell>
          <cell r="H319">
            <v>0</v>
          </cell>
          <cell r="J319">
            <v>0</v>
          </cell>
          <cell r="K319">
            <v>0</v>
          </cell>
          <cell r="L319">
            <v>0</v>
          </cell>
          <cell r="N319">
            <v>0</v>
          </cell>
          <cell r="O319">
            <v>0</v>
          </cell>
          <cell r="P319">
            <v>0</v>
          </cell>
          <cell r="R319">
            <v>0</v>
          </cell>
          <cell r="S319">
            <v>0</v>
          </cell>
          <cell r="T319">
            <v>0</v>
          </cell>
          <cell r="V319">
            <v>0</v>
          </cell>
          <cell r="W319">
            <v>0</v>
          </cell>
          <cell r="X319">
            <v>0</v>
          </cell>
        </row>
        <row r="320">
          <cell r="A320">
            <v>0</v>
          </cell>
          <cell r="B320">
            <v>0</v>
          </cell>
          <cell r="C320">
            <v>0</v>
          </cell>
          <cell r="D320">
            <v>0</v>
          </cell>
          <cell r="E320">
            <v>0</v>
          </cell>
          <cell r="F320">
            <v>0</v>
          </cell>
          <cell r="G320">
            <v>0</v>
          </cell>
          <cell r="H320">
            <v>0</v>
          </cell>
          <cell r="J320">
            <v>0</v>
          </cell>
          <cell r="K320">
            <v>0</v>
          </cell>
          <cell r="L320">
            <v>0</v>
          </cell>
          <cell r="N320">
            <v>0</v>
          </cell>
          <cell r="O320">
            <v>0</v>
          </cell>
          <cell r="P320">
            <v>0</v>
          </cell>
          <cell r="R320">
            <v>0</v>
          </cell>
          <cell r="S320">
            <v>0</v>
          </cell>
          <cell r="T320">
            <v>0</v>
          </cell>
          <cell r="V320">
            <v>0</v>
          </cell>
          <cell r="W320">
            <v>0</v>
          </cell>
          <cell r="X320">
            <v>0</v>
          </cell>
        </row>
        <row r="321">
          <cell r="A321">
            <v>0</v>
          </cell>
          <cell r="B321">
            <v>0</v>
          </cell>
          <cell r="C321">
            <v>0</v>
          </cell>
          <cell r="D321">
            <v>0</v>
          </cell>
          <cell r="E321">
            <v>0</v>
          </cell>
          <cell r="F321">
            <v>0</v>
          </cell>
          <cell r="G321">
            <v>0</v>
          </cell>
          <cell r="H321">
            <v>0</v>
          </cell>
          <cell r="J321">
            <v>0</v>
          </cell>
          <cell r="K321">
            <v>0</v>
          </cell>
          <cell r="L321">
            <v>0</v>
          </cell>
          <cell r="N321">
            <v>0</v>
          </cell>
          <cell r="O321">
            <v>0</v>
          </cell>
          <cell r="P321">
            <v>0</v>
          </cell>
          <cell r="R321">
            <v>0</v>
          </cell>
          <cell r="S321">
            <v>0</v>
          </cell>
          <cell r="T321">
            <v>0</v>
          </cell>
          <cell r="V321">
            <v>0</v>
          </cell>
          <cell r="W321">
            <v>0</v>
          </cell>
          <cell r="X321">
            <v>0</v>
          </cell>
        </row>
        <row r="322">
          <cell r="A322">
            <v>0</v>
          </cell>
          <cell r="B322">
            <v>0</v>
          </cell>
          <cell r="C322">
            <v>0</v>
          </cell>
          <cell r="D322">
            <v>0</v>
          </cell>
          <cell r="E322">
            <v>0</v>
          </cell>
          <cell r="F322">
            <v>0</v>
          </cell>
          <cell r="G322">
            <v>0</v>
          </cell>
          <cell r="H322">
            <v>0</v>
          </cell>
          <cell r="J322">
            <v>0</v>
          </cell>
          <cell r="K322">
            <v>0</v>
          </cell>
          <cell r="L322">
            <v>0</v>
          </cell>
          <cell r="N322">
            <v>0</v>
          </cell>
          <cell r="O322">
            <v>0</v>
          </cell>
          <cell r="P322">
            <v>0</v>
          </cell>
          <cell r="R322">
            <v>0</v>
          </cell>
          <cell r="S322">
            <v>0</v>
          </cell>
          <cell r="T322">
            <v>0</v>
          </cell>
          <cell r="V322">
            <v>0</v>
          </cell>
          <cell r="W322">
            <v>0</v>
          </cell>
          <cell r="X322">
            <v>0</v>
          </cell>
        </row>
        <row r="323">
          <cell r="A323">
            <v>0</v>
          </cell>
          <cell r="B323">
            <v>0</v>
          </cell>
          <cell r="C323">
            <v>0</v>
          </cell>
          <cell r="D323">
            <v>0</v>
          </cell>
          <cell r="E323">
            <v>0</v>
          </cell>
          <cell r="F323">
            <v>0</v>
          </cell>
          <cell r="G323">
            <v>0</v>
          </cell>
          <cell r="H323">
            <v>0</v>
          </cell>
          <cell r="J323">
            <v>0</v>
          </cell>
          <cell r="K323">
            <v>0</v>
          </cell>
          <cell r="L323">
            <v>0</v>
          </cell>
          <cell r="N323">
            <v>0</v>
          </cell>
          <cell r="O323">
            <v>0</v>
          </cell>
          <cell r="P323">
            <v>0</v>
          </cell>
          <cell r="R323">
            <v>0</v>
          </cell>
          <cell r="S323">
            <v>0</v>
          </cell>
          <cell r="T323">
            <v>0</v>
          </cell>
          <cell r="V323">
            <v>0</v>
          </cell>
          <cell r="W323">
            <v>0</v>
          </cell>
          <cell r="X323">
            <v>0</v>
          </cell>
        </row>
        <row r="324">
          <cell r="A324">
            <v>0</v>
          </cell>
          <cell r="B324">
            <v>0</v>
          </cell>
          <cell r="C324">
            <v>0</v>
          </cell>
          <cell r="D324">
            <v>0</v>
          </cell>
          <cell r="E324">
            <v>0</v>
          </cell>
          <cell r="F324">
            <v>0</v>
          </cell>
          <cell r="G324">
            <v>0</v>
          </cell>
          <cell r="H324">
            <v>0</v>
          </cell>
          <cell r="J324">
            <v>0</v>
          </cell>
          <cell r="K324">
            <v>0</v>
          </cell>
          <cell r="L324">
            <v>0</v>
          </cell>
          <cell r="N324">
            <v>0</v>
          </cell>
          <cell r="O324">
            <v>0</v>
          </cell>
          <cell r="P324">
            <v>0</v>
          </cell>
          <cell r="R324">
            <v>0</v>
          </cell>
          <cell r="S324">
            <v>0</v>
          </cell>
          <cell r="T324">
            <v>0</v>
          </cell>
          <cell r="V324">
            <v>0</v>
          </cell>
          <cell r="W324">
            <v>0</v>
          </cell>
          <cell r="X324">
            <v>0</v>
          </cell>
        </row>
        <row r="325">
          <cell r="A325">
            <v>0</v>
          </cell>
          <cell r="B325">
            <v>0</v>
          </cell>
          <cell r="C325">
            <v>0</v>
          </cell>
          <cell r="D325">
            <v>0</v>
          </cell>
          <cell r="E325">
            <v>0</v>
          </cell>
          <cell r="F325">
            <v>0</v>
          </cell>
          <cell r="G325">
            <v>0</v>
          </cell>
          <cell r="H325">
            <v>0</v>
          </cell>
          <cell r="J325">
            <v>0</v>
          </cell>
          <cell r="K325">
            <v>0</v>
          </cell>
          <cell r="L325">
            <v>0</v>
          </cell>
          <cell r="N325">
            <v>0</v>
          </cell>
          <cell r="O325">
            <v>0</v>
          </cell>
          <cell r="P325">
            <v>0</v>
          </cell>
          <cell r="R325">
            <v>0</v>
          </cell>
          <cell r="S325">
            <v>0</v>
          </cell>
          <cell r="T325">
            <v>0</v>
          </cell>
          <cell r="V325">
            <v>0</v>
          </cell>
          <cell r="W325">
            <v>0</v>
          </cell>
          <cell r="X325">
            <v>0</v>
          </cell>
        </row>
        <row r="326">
          <cell r="A326">
            <v>0</v>
          </cell>
          <cell r="B326">
            <v>0</v>
          </cell>
          <cell r="C326">
            <v>0</v>
          </cell>
          <cell r="D326">
            <v>0</v>
          </cell>
          <cell r="E326">
            <v>0</v>
          </cell>
          <cell r="F326">
            <v>0</v>
          </cell>
          <cell r="G326">
            <v>0</v>
          </cell>
          <cell r="H326">
            <v>0</v>
          </cell>
          <cell r="J326">
            <v>0</v>
          </cell>
          <cell r="K326">
            <v>0</v>
          </cell>
          <cell r="L326">
            <v>0</v>
          </cell>
          <cell r="N326">
            <v>0</v>
          </cell>
          <cell r="O326">
            <v>0</v>
          </cell>
          <cell r="P326">
            <v>0</v>
          </cell>
          <cell r="R326">
            <v>0</v>
          </cell>
          <cell r="S326">
            <v>0</v>
          </cell>
          <cell r="T326">
            <v>0</v>
          </cell>
          <cell r="V326">
            <v>0</v>
          </cell>
          <cell r="W326">
            <v>0</v>
          </cell>
          <cell r="X326">
            <v>0</v>
          </cell>
        </row>
        <row r="327">
          <cell r="A327">
            <v>0</v>
          </cell>
          <cell r="B327">
            <v>0</v>
          </cell>
          <cell r="C327">
            <v>0</v>
          </cell>
          <cell r="D327">
            <v>0</v>
          </cell>
          <cell r="E327">
            <v>0</v>
          </cell>
          <cell r="F327">
            <v>0</v>
          </cell>
          <cell r="G327">
            <v>0</v>
          </cell>
          <cell r="H327">
            <v>0</v>
          </cell>
          <cell r="J327">
            <v>0</v>
          </cell>
          <cell r="K327">
            <v>0</v>
          </cell>
          <cell r="L327">
            <v>0</v>
          </cell>
          <cell r="N327">
            <v>0</v>
          </cell>
          <cell r="O327">
            <v>0</v>
          </cell>
          <cell r="P327">
            <v>0</v>
          </cell>
          <cell r="R327">
            <v>0</v>
          </cell>
          <cell r="S327">
            <v>0</v>
          </cell>
          <cell r="T327">
            <v>0</v>
          </cell>
          <cell r="V327">
            <v>0</v>
          </cell>
          <cell r="W327">
            <v>0</v>
          </cell>
          <cell r="X327">
            <v>0</v>
          </cell>
        </row>
        <row r="328">
          <cell r="A328">
            <v>0</v>
          </cell>
          <cell r="B328">
            <v>0</v>
          </cell>
          <cell r="C328">
            <v>0</v>
          </cell>
          <cell r="D328">
            <v>0</v>
          </cell>
          <cell r="E328">
            <v>0</v>
          </cell>
          <cell r="F328">
            <v>0</v>
          </cell>
          <cell r="G328">
            <v>0</v>
          </cell>
          <cell r="H328">
            <v>0</v>
          </cell>
          <cell r="J328">
            <v>0</v>
          </cell>
          <cell r="K328">
            <v>0</v>
          </cell>
          <cell r="L328">
            <v>0</v>
          </cell>
          <cell r="N328">
            <v>0</v>
          </cell>
          <cell r="O328">
            <v>0</v>
          </cell>
          <cell r="P328">
            <v>0</v>
          </cell>
          <cell r="R328">
            <v>0</v>
          </cell>
          <cell r="S328">
            <v>0</v>
          </cell>
          <cell r="T328">
            <v>0</v>
          </cell>
          <cell r="V328">
            <v>0</v>
          </cell>
          <cell r="W328">
            <v>0</v>
          </cell>
          <cell r="X328">
            <v>0</v>
          </cell>
        </row>
        <row r="329">
          <cell r="A329">
            <v>0</v>
          </cell>
          <cell r="B329">
            <v>0</v>
          </cell>
          <cell r="C329">
            <v>0</v>
          </cell>
          <cell r="D329">
            <v>0</v>
          </cell>
          <cell r="E329">
            <v>0</v>
          </cell>
          <cell r="F329">
            <v>0</v>
          </cell>
          <cell r="G329">
            <v>0</v>
          </cell>
          <cell r="H329">
            <v>0</v>
          </cell>
          <cell r="J329">
            <v>0</v>
          </cell>
          <cell r="K329">
            <v>0</v>
          </cell>
          <cell r="L329">
            <v>0</v>
          </cell>
          <cell r="N329">
            <v>0</v>
          </cell>
          <cell r="O329">
            <v>0</v>
          </cell>
          <cell r="P329">
            <v>0</v>
          </cell>
          <cell r="R329">
            <v>0</v>
          </cell>
          <cell r="S329">
            <v>0</v>
          </cell>
          <cell r="T329">
            <v>0</v>
          </cell>
          <cell r="V329">
            <v>0</v>
          </cell>
          <cell r="W329">
            <v>0</v>
          </cell>
          <cell r="X329">
            <v>0</v>
          </cell>
        </row>
        <row r="330">
          <cell r="A330">
            <v>0</v>
          </cell>
          <cell r="B330">
            <v>0</v>
          </cell>
          <cell r="C330">
            <v>0</v>
          </cell>
          <cell r="D330">
            <v>0</v>
          </cell>
          <cell r="E330">
            <v>0</v>
          </cell>
          <cell r="F330">
            <v>0</v>
          </cell>
          <cell r="G330">
            <v>0</v>
          </cell>
          <cell r="H330">
            <v>0</v>
          </cell>
          <cell r="J330">
            <v>0</v>
          </cell>
          <cell r="K330">
            <v>0</v>
          </cell>
          <cell r="L330">
            <v>0</v>
          </cell>
          <cell r="N330">
            <v>0</v>
          </cell>
          <cell r="O330">
            <v>0</v>
          </cell>
          <cell r="P330">
            <v>0</v>
          </cell>
          <cell r="R330">
            <v>0</v>
          </cell>
          <cell r="S330">
            <v>0</v>
          </cell>
          <cell r="T330">
            <v>0</v>
          </cell>
          <cell r="V330">
            <v>0</v>
          </cell>
          <cell r="W330">
            <v>0</v>
          </cell>
          <cell r="X330">
            <v>0</v>
          </cell>
        </row>
        <row r="331">
          <cell r="A331">
            <v>0</v>
          </cell>
          <cell r="B331">
            <v>0</v>
          </cell>
          <cell r="C331">
            <v>0</v>
          </cell>
          <cell r="D331">
            <v>0</v>
          </cell>
          <cell r="E331">
            <v>0</v>
          </cell>
          <cell r="F331">
            <v>0</v>
          </cell>
          <cell r="G331">
            <v>0</v>
          </cell>
          <cell r="H331">
            <v>0</v>
          </cell>
          <cell r="J331">
            <v>0</v>
          </cell>
          <cell r="K331">
            <v>0</v>
          </cell>
          <cell r="L331">
            <v>0</v>
          </cell>
          <cell r="N331">
            <v>0</v>
          </cell>
          <cell r="O331">
            <v>0</v>
          </cell>
          <cell r="P331">
            <v>0</v>
          </cell>
          <cell r="R331">
            <v>0</v>
          </cell>
          <cell r="S331">
            <v>0</v>
          </cell>
          <cell r="T331">
            <v>0</v>
          </cell>
          <cell r="V331">
            <v>0</v>
          </cell>
          <cell r="W331">
            <v>0</v>
          </cell>
          <cell r="X331">
            <v>0</v>
          </cell>
        </row>
        <row r="332">
          <cell r="A332">
            <v>0</v>
          </cell>
          <cell r="B332">
            <v>0</v>
          </cell>
          <cell r="C332">
            <v>0</v>
          </cell>
          <cell r="D332">
            <v>0</v>
          </cell>
          <cell r="E332">
            <v>0</v>
          </cell>
          <cell r="F332">
            <v>0</v>
          </cell>
          <cell r="G332">
            <v>0</v>
          </cell>
          <cell r="H332">
            <v>0</v>
          </cell>
          <cell r="J332">
            <v>0</v>
          </cell>
          <cell r="K332">
            <v>0</v>
          </cell>
          <cell r="L332">
            <v>0</v>
          </cell>
          <cell r="N332">
            <v>0</v>
          </cell>
          <cell r="O332">
            <v>0</v>
          </cell>
          <cell r="P332">
            <v>0</v>
          </cell>
          <cell r="R332">
            <v>0</v>
          </cell>
          <cell r="S332">
            <v>0</v>
          </cell>
          <cell r="T332">
            <v>0</v>
          </cell>
          <cell r="V332">
            <v>0</v>
          </cell>
          <cell r="W332">
            <v>0</v>
          </cell>
          <cell r="X332">
            <v>0</v>
          </cell>
        </row>
        <row r="333">
          <cell r="A333">
            <v>0</v>
          </cell>
          <cell r="B333">
            <v>0</v>
          </cell>
          <cell r="C333">
            <v>0</v>
          </cell>
          <cell r="D333">
            <v>0</v>
          </cell>
          <cell r="E333">
            <v>0</v>
          </cell>
          <cell r="F333">
            <v>0</v>
          </cell>
          <cell r="G333">
            <v>0</v>
          </cell>
          <cell r="H333">
            <v>0</v>
          </cell>
          <cell r="J333">
            <v>0</v>
          </cell>
          <cell r="K333">
            <v>0</v>
          </cell>
          <cell r="L333">
            <v>0</v>
          </cell>
          <cell r="N333">
            <v>0</v>
          </cell>
          <cell r="O333">
            <v>0</v>
          </cell>
          <cell r="P333">
            <v>0</v>
          </cell>
          <cell r="R333">
            <v>0</v>
          </cell>
          <cell r="S333">
            <v>0</v>
          </cell>
          <cell r="T333">
            <v>0</v>
          </cell>
          <cell r="V333">
            <v>0</v>
          </cell>
          <cell r="W333">
            <v>0</v>
          </cell>
          <cell r="X333">
            <v>0</v>
          </cell>
        </row>
        <row r="334">
          <cell r="A334">
            <v>0</v>
          </cell>
          <cell r="B334">
            <v>0</v>
          </cell>
          <cell r="C334">
            <v>0</v>
          </cell>
          <cell r="D334">
            <v>0</v>
          </cell>
          <cell r="E334">
            <v>0</v>
          </cell>
          <cell r="F334">
            <v>0</v>
          </cell>
          <cell r="G334">
            <v>0</v>
          </cell>
          <cell r="H334">
            <v>0</v>
          </cell>
          <cell r="J334">
            <v>0</v>
          </cell>
          <cell r="K334">
            <v>0</v>
          </cell>
          <cell r="L334">
            <v>0</v>
          </cell>
          <cell r="N334">
            <v>0</v>
          </cell>
          <cell r="O334">
            <v>0</v>
          </cell>
          <cell r="P334">
            <v>0</v>
          </cell>
          <cell r="R334">
            <v>0</v>
          </cell>
          <cell r="S334">
            <v>0</v>
          </cell>
          <cell r="T334">
            <v>0</v>
          </cell>
          <cell r="V334">
            <v>0</v>
          </cell>
          <cell r="W334">
            <v>0</v>
          </cell>
          <cell r="X334">
            <v>0</v>
          </cell>
        </row>
        <row r="335">
          <cell r="A335">
            <v>0</v>
          </cell>
          <cell r="B335">
            <v>0</v>
          </cell>
          <cell r="C335">
            <v>0</v>
          </cell>
          <cell r="D335">
            <v>0</v>
          </cell>
          <cell r="E335">
            <v>0</v>
          </cell>
          <cell r="F335">
            <v>0</v>
          </cell>
          <cell r="G335">
            <v>0</v>
          </cell>
          <cell r="H335">
            <v>0</v>
          </cell>
          <cell r="J335">
            <v>0</v>
          </cell>
          <cell r="K335">
            <v>0</v>
          </cell>
          <cell r="L335">
            <v>0</v>
          </cell>
          <cell r="N335">
            <v>0</v>
          </cell>
          <cell r="O335">
            <v>0</v>
          </cell>
          <cell r="P335">
            <v>0</v>
          </cell>
          <cell r="R335">
            <v>0</v>
          </cell>
          <cell r="S335">
            <v>0</v>
          </cell>
          <cell r="T335">
            <v>0</v>
          </cell>
          <cell r="V335">
            <v>0</v>
          </cell>
          <cell r="W335">
            <v>0</v>
          </cell>
          <cell r="X335">
            <v>0</v>
          </cell>
        </row>
        <row r="336">
          <cell r="A336">
            <v>0</v>
          </cell>
          <cell r="B336">
            <v>0</v>
          </cell>
          <cell r="C336">
            <v>0</v>
          </cell>
          <cell r="D336">
            <v>0</v>
          </cell>
          <cell r="E336">
            <v>0</v>
          </cell>
          <cell r="F336">
            <v>0</v>
          </cell>
          <cell r="G336">
            <v>0</v>
          </cell>
          <cell r="H336">
            <v>0</v>
          </cell>
          <cell r="J336">
            <v>0</v>
          </cell>
          <cell r="K336">
            <v>0</v>
          </cell>
          <cell r="L336">
            <v>0</v>
          </cell>
          <cell r="N336">
            <v>0</v>
          </cell>
          <cell r="O336">
            <v>0</v>
          </cell>
          <cell r="P336">
            <v>0</v>
          </cell>
          <cell r="R336">
            <v>0</v>
          </cell>
          <cell r="S336">
            <v>0</v>
          </cell>
          <cell r="T336">
            <v>0</v>
          </cell>
          <cell r="V336">
            <v>0</v>
          </cell>
          <cell r="W336">
            <v>0</v>
          </cell>
          <cell r="X336">
            <v>0</v>
          </cell>
        </row>
        <row r="337">
          <cell r="A337">
            <v>0</v>
          </cell>
          <cell r="B337">
            <v>0</v>
          </cell>
          <cell r="C337">
            <v>0</v>
          </cell>
          <cell r="D337">
            <v>0</v>
          </cell>
          <cell r="E337">
            <v>0</v>
          </cell>
          <cell r="F337">
            <v>0</v>
          </cell>
          <cell r="G337">
            <v>0</v>
          </cell>
          <cell r="H337">
            <v>0</v>
          </cell>
          <cell r="J337">
            <v>0</v>
          </cell>
          <cell r="K337">
            <v>0</v>
          </cell>
          <cell r="L337">
            <v>0</v>
          </cell>
          <cell r="N337">
            <v>0</v>
          </cell>
          <cell r="O337">
            <v>0</v>
          </cell>
          <cell r="P337">
            <v>0</v>
          </cell>
          <cell r="R337">
            <v>0</v>
          </cell>
          <cell r="S337">
            <v>0</v>
          </cell>
          <cell r="T337">
            <v>0</v>
          </cell>
          <cell r="V337">
            <v>0</v>
          </cell>
          <cell r="W337">
            <v>0</v>
          </cell>
          <cell r="X337">
            <v>0</v>
          </cell>
        </row>
        <row r="338">
          <cell r="A338">
            <v>0</v>
          </cell>
          <cell r="B338">
            <v>0</v>
          </cell>
          <cell r="C338">
            <v>0</v>
          </cell>
          <cell r="D338">
            <v>0</v>
          </cell>
          <cell r="E338">
            <v>0</v>
          </cell>
          <cell r="F338">
            <v>0</v>
          </cell>
          <cell r="G338">
            <v>0</v>
          </cell>
          <cell r="H338">
            <v>0</v>
          </cell>
          <cell r="J338">
            <v>0</v>
          </cell>
          <cell r="K338">
            <v>0</v>
          </cell>
          <cell r="L338">
            <v>0</v>
          </cell>
          <cell r="N338">
            <v>0</v>
          </cell>
          <cell r="O338">
            <v>0</v>
          </cell>
          <cell r="P338">
            <v>0</v>
          </cell>
          <cell r="R338">
            <v>0</v>
          </cell>
          <cell r="S338">
            <v>0</v>
          </cell>
          <cell r="T338">
            <v>0</v>
          </cell>
          <cell r="V338">
            <v>0</v>
          </cell>
          <cell r="W338">
            <v>0</v>
          </cell>
          <cell r="X338">
            <v>0</v>
          </cell>
        </row>
        <row r="339">
          <cell r="A339">
            <v>0</v>
          </cell>
          <cell r="B339">
            <v>0</v>
          </cell>
          <cell r="C339">
            <v>0</v>
          </cell>
          <cell r="D339">
            <v>0</v>
          </cell>
          <cell r="E339">
            <v>0</v>
          </cell>
          <cell r="F339">
            <v>0</v>
          </cell>
          <cell r="G339">
            <v>0</v>
          </cell>
          <cell r="H339">
            <v>0</v>
          </cell>
          <cell r="J339">
            <v>0</v>
          </cell>
          <cell r="K339">
            <v>0</v>
          </cell>
          <cell r="L339">
            <v>0</v>
          </cell>
          <cell r="N339">
            <v>0</v>
          </cell>
          <cell r="O339">
            <v>0</v>
          </cell>
          <cell r="P339">
            <v>0</v>
          </cell>
          <cell r="R339">
            <v>0</v>
          </cell>
          <cell r="S339">
            <v>0</v>
          </cell>
          <cell r="T339">
            <v>0</v>
          </cell>
          <cell r="V339">
            <v>0</v>
          </cell>
          <cell r="W339">
            <v>0</v>
          </cell>
          <cell r="X339">
            <v>0</v>
          </cell>
        </row>
        <row r="340">
          <cell r="A340">
            <v>0</v>
          </cell>
          <cell r="B340">
            <v>0</v>
          </cell>
          <cell r="C340">
            <v>0</v>
          </cell>
          <cell r="D340">
            <v>0</v>
          </cell>
          <cell r="E340">
            <v>0</v>
          </cell>
          <cell r="F340">
            <v>0</v>
          </cell>
          <cell r="G340">
            <v>0</v>
          </cell>
          <cell r="H340">
            <v>0</v>
          </cell>
          <cell r="J340">
            <v>0</v>
          </cell>
          <cell r="K340">
            <v>0</v>
          </cell>
          <cell r="L340">
            <v>0</v>
          </cell>
          <cell r="N340">
            <v>0</v>
          </cell>
          <cell r="O340">
            <v>0</v>
          </cell>
          <cell r="P340">
            <v>0</v>
          </cell>
          <cell r="R340">
            <v>0</v>
          </cell>
          <cell r="S340">
            <v>0</v>
          </cell>
          <cell r="T340">
            <v>0</v>
          </cell>
          <cell r="V340">
            <v>0</v>
          </cell>
          <cell r="W340">
            <v>0</v>
          </cell>
          <cell r="X340">
            <v>0</v>
          </cell>
        </row>
        <row r="341">
          <cell r="A341">
            <v>0</v>
          </cell>
          <cell r="B341">
            <v>0</v>
          </cell>
          <cell r="C341">
            <v>0</v>
          </cell>
          <cell r="D341">
            <v>0</v>
          </cell>
          <cell r="E341">
            <v>0</v>
          </cell>
          <cell r="F341">
            <v>0</v>
          </cell>
          <cell r="G341">
            <v>0</v>
          </cell>
          <cell r="H341">
            <v>0</v>
          </cell>
          <cell r="J341">
            <v>0</v>
          </cell>
          <cell r="K341">
            <v>0</v>
          </cell>
          <cell r="L341">
            <v>0</v>
          </cell>
          <cell r="N341">
            <v>0</v>
          </cell>
          <cell r="O341">
            <v>0</v>
          </cell>
          <cell r="P341">
            <v>0</v>
          </cell>
          <cell r="R341">
            <v>0</v>
          </cell>
          <cell r="S341">
            <v>0</v>
          </cell>
          <cell r="T341">
            <v>0</v>
          </cell>
          <cell r="V341">
            <v>0</v>
          </cell>
          <cell r="W341">
            <v>0</v>
          </cell>
          <cell r="X341">
            <v>0</v>
          </cell>
        </row>
        <row r="342">
          <cell r="A342">
            <v>0</v>
          </cell>
          <cell r="B342">
            <v>0</v>
          </cell>
          <cell r="C342">
            <v>0</v>
          </cell>
          <cell r="D342">
            <v>0</v>
          </cell>
          <cell r="E342">
            <v>0</v>
          </cell>
          <cell r="F342">
            <v>0</v>
          </cell>
          <cell r="G342">
            <v>0</v>
          </cell>
          <cell r="H342">
            <v>0</v>
          </cell>
          <cell r="J342">
            <v>0</v>
          </cell>
          <cell r="K342">
            <v>0</v>
          </cell>
          <cell r="L342">
            <v>0</v>
          </cell>
          <cell r="N342">
            <v>0</v>
          </cell>
          <cell r="O342">
            <v>0</v>
          </cell>
          <cell r="P342">
            <v>0</v>
          </cell>
          <cell r="R342">
            <v>0</v>
          </cell>
          <cell r="S342">
            <v>0</v>
          </cell>
          <cell r="T342">
            <v>0</v>
          </cell>
          <cell r="V342">
            <v>0</v>
          </cell>
          <cell r="W342">
            <v>0</v>
          </cell>
          <cell r="X342">
            <v>0</v>
          </cell>
        </row>
        <row r="343">
          <cell r="A343">
            <v>0</v>
          </cell>
          <cell r="B343">
            <v>0</v>
          </cell>
          <cell r="C343">
            <v>0</v>
          </cell>
          <cell r="D343">
            <v>0</v>
          </cell>
          <cell r="E343">
            <v>0</v>
          </cell>
          <cell r="F343">
            <v>0</v>
          </cell>
          <cell r="G343">
            <v>0</v>
          </cell>
          <cell r="H343">
            <v>0</v>
          </cell>
          <cell r="J343">
            <v>0</v>
          </cell>
          <cell r="K343">
            <v>0</v>
          </cell>
          <cell r="L343">
            <v>0</v>
          </cell>
          <cell r="N343">
            <v>0</v>
          </cell>
          <cell r="O343">
            <v>0</v>
          </cell>
          <cell r="P343">
            <v>0</v>
          </cell>
          <cell r="R343">
            <v>0</v>
          </cell>
          <cell r="S343">
            <v>0</v>
          </cell>
          <cell r="T343">
            <v>0</v>
          </cell>
          <cell r="V343">
            <v>0</v>
          </cell>
          <cell r="W343">
            <v>0</v>
          </cell>
          <cell r="X343">
            <v>0</v>
          </cell>
        </row>
        <row r="344">
          <cell r="A344">
            <v>0</v>
          </cell>
          <cell r="B344">
            <v>0</v>
          </cell>
          <cell r="C344">
            <v>0</v>
          </cell>
          <cell r="D344">
            <v>0</v>
          </cell>
          <cell r="E344">
            <v>0</v>
          </cell>
          <cell r="F344">
            <v>0</v>
          </cell>
          <cell r="G344">
            <v>0</v>
          </cell>
          <cell r="H344">
            <v>0</v>
          </cell>
          <cell r="J344">
            <v>0</v>
          </cell>
          <cell r="K344">
            <v>0</v>
          </cell>
          <cell r="L344">
            <v>0</v>
          </cell>
          <cell r="N344">
            <v>0</v>
          </cell>
          <cell r="O344">
            <v>0</v>
          </cell>
          <cell r="P344">
            <v>0</v>
          </cell>
          <cell r="R344">
            <v>0</v>
          </cell>
          <cell r="S344">
            <v>0</v>
          </cell>
          <cell r="T344">
            <v>0</v>
          </cell>
          <cell r="V344">
            <v>0</v>
          </cell>
          <cell r="W344">
            <v>0</v>
          </cell>
          <cell r="X344">
            <v>0</v>
          </cell>
        </row>
        <row r="345">
          <cell r="A345">
            <v>0</v>
          </cell>
          <cell r="B345">
            <v>0</v>
          </cell>
          <cell r="C345">
            <v>0</v>
          </cell>
          <cell r="D345">
            <v>0</v>
          </cell>
          <cell r="E345">
            <v>0</v>
          </cell>
          <cell r="F345">
            <v>0</v>
          </cell>
          <cell r="G345">
            <v>0</v>
          </cell>
          <cell r="H345">
            <v>0</v>
          </cell>
          <cell r="J345">
            <v>0</v>
          </cell>
          <cell r="K345">
            <v>0</v>
          </cell>
          <cell r="L345">
            <v>0</v>
          </cell>
          <cell r="N345">
            <v>0</v>
          </cell>
          <cell r="O345">
            <v>0</v>
          </cell>
          <cell r="P345">
            <v>0</v>
          </cell>
          <cell r="R345">
            <v>0</v>
          </cell>
          <cell r="S345">
            <v>0</v>
          </cell>
          <cell r="T345">
            <v>0</v>
          </cell>
          <cell r="V345">
            <v>0</v>
          </cell>
          <cell r="W345">
            <v>0</v>
          </cell>
          <cell r="X345">
            <v>0</v>
          </cell>
        </row>
        <row r="346">
          <cell r="A346">
            <v>0</v>
          </cell>
          <cell r="B346">
            <v>0</v>
          </cell>
          <cell r="C346">
            <v>0</v>
          </cell>
          <cell r="D346">
            <v>0</v>
          </cell>
          <cell r="E346">
            <v>0</v>
          </cell>
          <cell r="F346">
            <v>0</v>
          </cell>
          <cell r="G346">
            <v>0</v>
          </cell>
          <cell r="H346">
            <v>0</v>
          </cell>
          <cell r="J346">
            <v>0</v>
          </cell>
          <cell r="K346">
            <v>0</v>
          </cell>
          <cell r="L346">
            <v>0</v>
          </cell>
          <cell r="N346">
            <v>0</v>
          </cell>
          <cell r="O346">
            <v>0</v>
          </cell>
          <cell r="P346">
            <v>0</v>
          </cell>
          <cell r="R346">
            <v>0</v>
          </cell>
          <cell r="S346">
            <v>0</v>
          </cell>
          <cell r="T346">
            <v>0</v>
          </cell>
          <cell r="V346">
            <v>0</v>
          </cell>
          <cell r="W346">
            <v>0</v>
          </cell>
          <cell r="X346">
            <v>0</v>
          </cell>
        </row>
        <row r="347">
          <cell r="A347">
            <v>0</v>
          </cell>
          <cell r="B347">
            <v>0</v>
          </cell>
          <cell r="C347">
            <v>0</v>
          </cell>
          <cell r="D347">
            <v>0</v>
          </cell>
          <cell r="E347">
            <v>0</v>
          </cell>
          <cell r="F347">
            <v>0</v>
          </cell>
          <cell r="G347">
            <v>0</v>
          </cell>
          <cell r="H347">
            <v>0</v>
          </cell>
          <cell r="J347">
            <v>0</v>
          </cell>
          <cell r="K347">
            <v>0</v>
          </cell>
          <cell r="L347">
            <v>0</v>
          </cell>
          <cell r="N347">
            <v>0</v>
          </cell>
          <cell r="O347">
            <v>0</v>
          </cell>
          <cell r="P347">
            <v>0</v>
          </cell>
          <cell r="R347">
            <v>0</v>
          </cell>
          <cell r="S347">
            <v>0</v>
          </cell>
          <cell r="T347">
            <v>0</v>
          </cell>
          <cell r="V347">
            <v>0</v>
          </cell>
          <cell r="W347">
            <v>0</v>
          </cell>
          <cell r="X347">
            <v>0</v>
          </cell>
        </row>
        <row r="348">
          <cell r="A348">
            <v>0</v>
          </cell>
          <cell r="B348">
            <v>0</v>
          </cell>
          <cell r="C348">
            <v>0</v>
          </cell>
          <cell r="D348">
            <v>0</v>
          </cell>
          <cell r="E348">
            <v>0</v>
          </cell>
          <cell r="F348">
            <v>0</v>
          </cell>
          <cell r="G348">
            <v>0</v>
          </cell>
          <cell r="H348">
            <v>0</v>
          </cell>
          <cell r="J348">
            <v>0</v>
          </cell>
          <cell r="K348">
            <v>0</v>
          </cell>
          <cell r="L348">
            <v>0</v>
          </cell>
          <cell r="N348">
            <v>0</v>
          </cell>
          <cell r="O348">
            <v>0</v>
          </cell>
          <cell r="P348">
            <v>0</v>
          </cell>
          <cell r="R348">
            <v>0</v>
          </cell>
          <cell r="S348">
            <v>0</v>
          </cell>
          <cell r="T348">
            <v>0</v>
          </cell>
          <cell r="V348">
            <v>0</v>
          </cell>
          <cell r="W348">
            <v>0</v>
          </cell>
          <cell r="X348">
            <v>0</v>
          </cell>
        </row>
        <row r="349">
          <cell r="A349">
            <v>0</v>
          </cell>
          <cell r="B349">
            <v>0</v>
          </cell>
          <cell r="C349">
            <v>0</v>
          </cell>
          <cell r="D349">
            <v>0</v>
          </cell>
          <cell r="E349">
            <v>0</v>
          </cell>
          <cell r="F349">
            <v>0</v>
          </cell>
          <cell r="G349">
            <v>0</v>
          </cell>
          <cell r="H349">
            <v>0</v>
          </cell>
          <cell r="J349">
            <v>0</v>
          </cell>
          <cell r="K349">
            <v>0</v>
          </cell>
          <cell r="L349">
            <v>0</v>
          </cell>
          <cell r="N349">
            <v>0</v>
          </cell>
          <cell r="O349">
            <v>0</v>
          </cell>
          <cell r="P349">
            <v>0</v>
          </cell>
          <cell r="R349">
            <v>0</v>
          </cell>
          <cell r="S349">
            <v>0</v>
          </cell>
          <cell r="T349">
            <v>0</v>
          </cell>
          <cell r="V349">
            <v>0</v>
          </cell>
          <cell r="W349">
            <v>0</v>
          </cell>
          <cell r="X349">
            <v>0</v>
          </cell>
        </row>
        <row r="350">
          <cell r="A350">
            <v>0</v>
          </cell>
          <cell r="B350">
            <v>0</v>
          </cell>
          <cell r="C350">
            <v>0</v>
          </cell>
          <cell r="D350">
            <v>0</v>
          </cell>
          <cell r="E350">
            <v>0</v>
          </cell>
          <cell r="F350">
            <v>0</v>
          </cell>
          <cell r="G350">
            <v>0</v>
          </cell>
          <cell r="H350">
            <v>0</v>
          </cell>
          <cell r="J350">
            <v>0</v>
          </cell>
          <cell r="K350">
            <v>0</v>
          </cell>
          <cell r="L350">
            <v>0</v>
          </cell>
          <cell r="N350">
            <v>0</v>
          </cell>
          <cell r="O350">
            <v>0</v>
          </cell>
          <cell r="P350">
            <v>0</v>
          </cell>
          <cell r="R350">
            <v>0</v>
          </cell>
          <cell r="S350">
            <v>0</v>
          </cell>
          <cell r="T350">
            <v>0</v>
          </cell>
          <cell r="V350">
            <v>0</v>
          </cell>
          <cell r="W350">
            <v>0</v>
          </cell>
          <cell r="X350">
            <v>0</v>
          </cell>
        </row>
        <row r="351">
          <cell r="A351">
            <v>0</v>
          </cell>
          <cell r="B351">
            <v>0</v>
          </cell>
          <cell r="C351">
            <v>0</v>
          </cell>
          <cell r="D351">
            <v>0</v>
          </cell>
          <cell r="E351">
            <v>0</v>
          </cell>
          <cell r="F351">
            <v>0</v>
          </cell>
          <cell r="G351">
            <v>0</v>
          </cell>
          <cell r="H351">
            <v>0</v>
          </cell>
          <cell r="J351">
            <v>0</v>
          </cell>
          <cell r="K351">
            <v>0</v>
          </cell>
          <cell r="L351">
            <v>0</v>
          </cell>
          <cell r="N351">
            <v>0</v>
          </cell>
          <cell r="O351">
            <v>0</v>
          </cell>
          <cell r="P351">
            <v>0</v>
          </cell>
          <cell r="R351">
            <v>0</v>
          </cell>
          <cell r="S351">
            <v>0</v>
          </cell>
          <cell r="T351">
            <v>0</v>
          </cell>
          <cell r="V351">
            <v>0</v>
          </cell>
          <cell r="W351">
            <v>0</v>
          </cell>
          <cell r="X351">
            <v>0</v>
          </cell>
        </row>
        <row r="352">
          <cell r="A352">
            <v>0</v>
          </cell>
          <cell r="B352">
            <v>0</v>
          </cell>
          <cell r="C352">
            <v>0</v>
          </cell>
          <cell r="D352">
            <v>0</v>
          </cell>
          <cell r="E352">
            <v>0</v>
          </cell>
          <cell r="F352">
            <v>0</v>
          </cell>
          <cell r="G352">
            <v>0</v>
          </cell>
          <cell r="H352">
            <v>0</v>
          </cell>
          <cell r="J352">
            <v>0</v>
          </cell>
          <cell r="K352">
            <v>0</v>
          </cell>
          <cell r="L352">
            <v>0</v>
          </cell>
          <cell r="N352">
            <v>0</v>
          </cell>
          <cell r="O352">
            <v>0</v>
          </cell>
          <cell r="P352">
            <v>0</v>
          </cell>
          <cell r="R352">
            <v>0</v>
          </cell>
          <cell r="S352">
            <v>0</v>
          </cell>
          <cell r="T352">
            <v>0</v>
          </cell>
          <cell r="V352">
            <v>0</v>
          </cell>
          <cell r="W352">
            <v>0</v>
          </cell>
          <cell r="X352">
            <v>0</v>
          </cell>
        </row>
        <row r="353">
          <cell r="A353">
            <v>0</v>
          </cell>
          <cell r="B353">
            <v>0</v>
          </cell>
          <cell r="C353">
            <v>0</v>
          </cell>
          <cell r="D353">
            <v>0</v>
          </cell>
          <cell r="E353">
            <v>0</v>
          </cell>
          <cell r="F353">
            <v>0</v>
          </cell>
          <cell r="G353">
            <v>0</v>
          </cell>
          <cell r="H353">
            <v>0</v>
          </cell>
          <cell r="J353">
            <v>0</v>
          </cell>
          <cell r="K353">
            <v>0</v>
          </cell>
          <cell r="L353">
            <v>0</v>
          </cell>
          <cell r="N353">
            <v>0</v>
          </cell>
          <cell r="O353">
            <v>0</v>
          </cell>
          <cell r="P353">
            <v>0</v>
          </cell>
          <cell r="R353">
            <v>0</v>
          </cell>
          <cell r="S353">
            <v>0</v>
          </cell>
          <cell r="T353">
            <v>0</v>
          </cell>
          <cell r="V353">
            <v>0</v>
          </cell>
          <cell r="W353">
            <v>0</v>
          </cell>
          <cell r="X353">
            <v>0</v>
          </cell>
        </row>
        <row r="354">
          <cell r="A354">
            <v>0</v>
          </cell>
          <cell r="B354">
            <v>0</v>
          </cell>
          <cell r="C354">
            <v>0</v>
          </cell>
          <cell r="D354">
            <v>0</v>
          </cell>
          <cell r="E354">
            <v>0</v>
          </cell>
          <cell r="F354">
            <v>0</v>
          </cell>
          <cell r="G354">
            <v>0</v>
          </cell>
          <cell r="H354">
            <v>0</v>
          </cell>
          <cell r="J354">
            <v>0</v>
          </cell>
          <cell r="K354">
            <v>0</v>
          </cell>
          <cell r="L354">
            <v>0</v>
          </cell>
          <cell r="N354">
            <v>0</v>
          </cell>
          <cell r="O354">
            <v>0</v>
          </cell>
          <cell r="P354">
            <v>0</v>
          </cell>
          <cell r="R354">
            <v>0</v>
          </cell>
          <cell r="S354">
            <v>0</v>
          </cell>
          <cell r="T354">
            <v>0</v>
          </cell>
          <cell r="V354">
            <v>0</v>
          </cell>
          <cell r="W354">
            <v>0</v>
          </cell>
          <cell r="X354">
            <v>0</v>
          </cell>
        </row>
        <row r="355">
          <cell r="A355">
            <v>0</v>
          </cell>
          <cell r="B355">
            <v>0</v>
          </cell>
          <cell r="C355">
            <v>0</v>
          </cell>
          <cell r="D355">
            <v>0</v>
          </cell>
          <cell r="E355">
            <v>0</v>
          </cell>
          <cell r="F355">
            <v>0</v>
          </cell>
          <cell r="G355">
            <v>0</v>
          </cell>
          <cell r="H355">
            <v>0</v>
          </cell>
          <cell r="J355">
            <v>0</v>
          </cell>
          <cell r="K355">
            <v>0</v>
          </cell>
          <cell r="L355">
            <v>0</v>
          </cell>
          <cell r="N355">
            <v>0</v>
          </cell>
          <cell r="O355">
            <v>0</v>
          </cell>
          <cell r="P355">
            <v>0</v>
          </cell>
          <cell r="R355">
            <v>0</v>
          </cell>
          <cell r="S355">
            <v>0</v>
          </cell>
          <cell r="T355">
            <v>0</v>
          </cell>
          <cell r="V355">
            <v>0</v>
          </cell>
          <cell r="W355">
            <v>0</v>
          </cell>
          <cell r="X355">
            <v>0</v>
          </cell>
        </row>
        <row r="356">
          <cell r="A356">
            <v>0</v>
          </cell>
          <cell r="B356">
            <v>0</v>
          </cell>
          <cell r="C356">
            <v>0</v>
          </cell>
          <cell r="D356">
            <v>0</v>
          </cell>
          <cell r="E356">
            <v>0</v>
          </cell>
          <cell r="F356">
            <v>0</v>
          </cell>
          <cell r="G356">
            <v>0</v>
          </cell>
          <cell r="H356">
            <v>0</v>
          </cell>
          <cell r="J356">
            <v>0</v>
          </cell>
          <cell r="K356">
            <v>0</v>
          </cell>
          <cell r="L356">
            <v>0</v>
          </cell>
          <cell r="N356">
            <v>0</v>
          </cell>
          <cell r="O356">
            <v>0</v>
          </cell>
          <cell r="P356">
            <v>0</v>
          </cell>
          <cell r="R356">
            <v>0</v>
          </cell>
          <cell r="S356">
            <v>0</v>
          </cell>
          <cell r="T356">
            <v>0</v>
          </cell>
          <cell r="V356">
            <v>0</v>
          </cell>
          <cell r="W356">
            <v>0</v>
          </cell>
          <cell r="X356">
            <v>0</v>
          </cell>
        </row>
        <row r="357">
          <cell r="A357">
            <v>0</v>
          </cell>
          <cell r="B357">
            <v>0</v>
          </cell>
          <cell r="C357">
            <v>0</v>
          </cell>
          <cell r="D357">
            <v>0</v>
          </cell>
          <cell r="E357">
            <v>0</v>
          </cell>
          <cell r="F357">
            <v>0</v>
          </cell>
          <cell r="G357">
            <v>0</v>
          </cell>
          <cell r="H357">
            <v>0</v>
          </cell>
          <cell r="J357">
            <v>0</v>
          </cell>
          <cell r="K357">
            <v>0</v>
          </cell>
          <cell r="L357">
            <v>0</v>
          </cell>
          <cell r="N357">
            <v>0</v>
          </cell>
          <cell r="O357">
            <v>0</v>
          </cell>
          <cell r="P357">
            <v>0</v>
          </cell>
          <cell r="R357">
            <v>0</v>
          </cell>
          <cell r="S357">
            <v>0</v>
          </cell>
          <cell r="T357">
            <v>0</v>
          </cell>
          <cell r="V357">
            <v>0</v>
          </cell>
          <cell r="W357">
            <v>0</v>
          </cell>
          <cell r="X357">
            <v>0</v>
          </cell>
        </row>
        <row r="358">
          <cell r="A358">
            <v>0</v>
          </cell>
          <cell r="B358">
            <v>0</v>
          </cell>
          <cell r="C358">
            <v>0</v>
          </cell>
          <cell r="D358">
            <v>0</v>
          </cell>
          <cell r="E358">
            <v>0</v>
          </cell>
          <cell r="F358">
            <v>0</v>
          </cell>
          <cell r="G358">
            <v>0</v>
          </cell>
          <cell r="H358">
            <v>0</v>
          </cell>
          <cell r="J358">
            <v>0</v>
          </cell>
          <cell r="K358">
            <v>0</v>
          </cell>
          <cell r="L358">
            <v>0</v>
          </cell>
          <cell r="N358">
            <v>0</v>
          </cell>
          <cell r="O358">
            <v>0</v>
          </cell>
          <cell r="P358">
            <v>0</v>
          </cell>
          <cell r="R358">
            <v>0</v>
          </cell>
          <cell r="S358">
            <v>0</v>
          </cell>
          <cell r="T358">
            <v>0</v>
          </cell>
          <cell r="V358">
            <v>0</v>
          </cell>
          <cell r="W358">
            <v>0</v>
          </cell>
          <cell r="X358">
            <v>0</v>
          </cell>
        </row>
        <row r="359">
          <cell r="A359">
            <v>0</v>
          </cell>
          <cell r="B359">
            <v>0</v>
          </cell>
          <cell r="C359">
            <v>0</v>
          </cell>
          <cell r="D359">
            <v>0</v>
          </cell>
          <cell r="E359">
            <v>0</v>
          </cell>
          <cell r="F359">
            <v>0</v>
          </cell>
          <cell r="G359">
            <v>0</v>
          </cell>
          <cell r="H359">
            <v>0</v>
          </cell>
          <cell r="J359">
            <v>0</v>
          </cell>
          <cell r="K359">
            <v>0</v>
          </cell>
          <cell r="L359">
            <v>0</v>
          </cell>
          <cell r="N359">
            <v>0</v>
          </cell>
          <cell r="O359">
            <v>0</v>
          </cell>
          <cell r="P359">
            <v>0</v>
          </cell>
          <cell r="R359">
            <v>0</v>
          </cell>
          <cell r="S359">
            <v>0</v>
          </cell>
          <cell r="T359">
            <v>0</v>
          </cell>
          <cell r="V359">
            <v>0</v>
          </cell>
          <cell r="W359">
            <v>0</v>
          </cell>
          <cell r="X359">
            <v>0</v>
          </cell>
        </row>
        <row r="360">
          <cell r="A360">
            <v>0</v>
          </cell>
          <cell r="B360">
            <v>0</v>
          </cell>
          <cell r="C360">
            <v>0</v>
          </cell>
          <cell r="D360">
            <v>0</v>
          </cell>
          <cell r="E360">
            <v>0</v>
          </cell>
          <cell r="F360">
            <v>0</v>
          </cell>
          <cell r="G360">
            <v>0</v>
          </cell>
          <cell r="H360">
            <v>0</v>
          </cell>
          <cell r="J360">
            <v>0</v>
          </cell>
          <cell r="K360">
            <v>0</v>
          </cell>
          <cell r="L360">
            <v>0</v>
          </cell>
          <cell r="N360">
            <v>0</v>
          </cell>
          <cell r="O360">
            <v>0</v>
          </cell>
          <cell r="P360">
            <v>0</v>
          </cell>
          <cell r="R360">
            <v>0</v>
          </cell>
          <cell r="S360">
            <v>0</v>
          </cell>
          <cell r="T360">
            <v>0</v>
          </cell>
          <cell r="V360">
            <v>0</v>
          </cell>
          <cell r="W360">
            <v>0</v>
          </cell>
          <cell r="X360">
            <v>0</v>
          </cell>
        </row>
        <row r="361">
          <cell r="A361">
            <v>0</v>
          </cell>
          <cell r="B361">
            <v>0</v>
          </cell>
          <cell r="C361">
            <v>0</v>
          </cell>
          <cell r="D361">
            <v>0</v>
          </cell>
          <cell r="E361">
            <v>0</v>
          </cell>
          <cell r="F361">
            <v>0</v>
          </cell>
          <cell r="G361">
            <v>0</v>
          </cell>
          <cell r="H361">
            <v>0</v>
          </cell>
          <cell r="J361">
            <v>0</v>
          </cell>
          <cell r="K361">
            <v>0</v>
          </cell>
          <cell r="L361">
            <v>0</v>
          </cell>
          <cell r="N361">
            <v>0</v>
          </cell>
          <cell r="O361">
            <v>0</v>
          </cell>
          <cell r="P361">
            <v>0</v>
          </cell>
          <cell r="R361">
            <v>0</v>
          </cell>
          <cell r="S361">
            <v>0</v>
          </cell>
          <cell r="T361">
            <v>0</v>
          </cell>
          <cell r="V361">
            <v>0</v>
          </cell>
          <cell r="W361">
            <v>0</v>
          </cell>
          <cell r="X361">
            <v>0</v>
          </cell>
        </row>
        <row r="362">
          <cell r="A362">
            <v>0</v>
          </cell>
          <cell r="B362">
            <v>0</v>
          </cell>
          <cell r="C362">
            <v>0</v>
          </cell>
          <cell r="D362">
            <v>0</v>
          </cell>
          <cell r="E362">
            <v>0</v>
          </cell>
          <cell r="F362">
            <v>0</v>
          </cell>
          <cell r="G362">
            <v>0</v>
          </cell>
          <cell r="H362">
            <v>0</v>
          </cell>
          <cell r="J362">
            <v>0</v>
          </cell>
          <cell r="K362">
            <v>0</v>
          </cell>
          <cell r="L362">
            <v>0</v>
          </cell>
          <cell r="N362">
            <v>0</v>
          </cell>
          <cell r="O362">
            <v>0</v>
          </cell>
          <cell r="P362">
            <v>0</v>
          </cell>
          <cell r="R362">
            <v>0</v>
          </cell>
          <cell r="S362">
            <v>0</v>
          </cell>
          <cell r="T362">
            <v>0</v>
          </cell>
          <cell r="V362">
            <v>0</v>
          </cell>
          <cell r="W362">
            <v>0</v>
          </cell>
          <cell r="X362">
            <v>0</v>
          </cell>
        </row>
        <row r="363">
          <cell r="A363">
            <v>0</v>
          </cell>
          <cell r="B363">
            <v>0</v>
          </cell>
          <cell r="C363">
            <v>0</v>
          </cell>
          <cell r="D363">
            <v>0</v>
          </cell>
          <cell r="E363">
            <v>0</v>
          </cell>
          <cell r="F363">
            <v>0</v>
          </cell>
          <cell r="G363">
            <v>0</v>
          </cell>
          <cell r="H363">
            <v>0</v>
          </cell>
          <cell r="J363">
            <v>0</v>
          </cell>
          <cell r="K363">
            <v>0</v>
          </cell>
          <cell r="L363">
            <v>0</v>
          </cell>
          <cell r="N363">
            <v>0</v>
          </cell>
          <cell r="O363">
            <v>0</v>
          </cell>
          <cell r="P363">
            <v>0</v>
          </cell>
          <cell r="R363">
            <v>0</v>
          </cell>
          <cell r="S363">
            <v>0</v>
          </cell>
          <cell r="T363">
            <v>0</v>
          </cell>
          <cell r="V363">
            <v>0</v>
          </cell>
          <cell r="W363">
            <v>0</v>
          </cell>
          <cell r="X363">
            <v>0</v>
          </cell>
        </row>
        <row r="364">
          <cell r="A364">
            <v>0</v>
          </cell>
          <cell r="B364">
            <v>0</v>
          </cell>
          <cell r="C364">
            <v>0</v>
          </cell>
          <cell r="D364">
            <v>0</v>
          </cell>
          <cell r="E364">
            <v>0</v>
          </cell>
          <cell r="F364">
            <v>0</v>
          </cell>
          <cell r="G364">
            <v>0</v>
          </cell>
          <cell r="H364">
            <v>0</v>
          </cell>
          <cell r="J364">
            <v>0</v>
          </cell>
          <cell r="K364">
            <v>0</v>
          </cell>
          <cell r="L364">
            <v>0</v>
          </cell>
          <cell r="N364">
            <v>0</v>
          </cell>
          <cell r="O364">
            <v>0</v>
          </cell>
          <cell r="P364">
            <v>0</v>
          </cell>
          <cell r="R364">
            <v>0</v>
          </cell>
          <cell r="S364">
            <v>0</v>
          </cell>
          <cell r="T364">
            <v>0</v>
          </cell>
          <cell r="V364">
            <v>0</v>
          </cell>
          <cell r="W364">
            <v>0</v>
          </cell>
          <cell r="X364">
            <v>0</v>
          </cell>
        </row>
        <row r="365">
          <cell r="A365">
            <v>0</v>
          </cell>
          <cell r="B365">
            <v>0</v>
          </cell>
          <cell r="C365">
            <v>0</v>
          </cell>
          <cell r="D365">
            <v>0</v>
          </cell>
          <cell r="E365">
            <v>0</v>
          </cell>
          <cell r="F365">
            <v>0</v>
          </cell>
          <cell r="G365">
            <v>0</v>
          </cell>
          <cell r="H365">
            <v>0</v>
          </cell>
          <cell r="J365">
            <v>0</v>
          </cell>
          <cell r="K365">
            <v>0</v>
          </cell>
          <cell r="L365">
            <v>0</v>
          </cell>
          <cell r="N365">
            <v>0</v>
          </cell>
          <cell r="O365">
            <v>0</v>
          </cell>
          <cell r="P365">
            <v>0</v>
          </cell>
          <cell r="R365">
            <v>0</v>
          </cell>
          <cell r="S365">
            <v>0</v>
          </cell>
          <cell r="T365">
            <v>0</v>
          </cell>
          <cell r="V365">
            <v>0</v>
          </cell>
          <cell r="W365">
            <v>0</v>
          </cell>
          <cell r="X365">
            <v>0</v>
          </cell>
        </row>
        <row r="366">
          <cell r="A366">
            <v>0</v>
          </cell>
          <cell r="B366">
            <v>0</v>
          </cell>
          <cell r="C366">
            <v>0</v>
          </cell>
          <cell r="D366">
            <v>0</v>
          </cell>
          <cell r="E366">
            <v>0</v>
          </cell>
          <cell r="F366">
            <v>0</v>
          </cell>
          <cell r="G366">
            <v>0</v>
          </cell>
          <cell r="H366">
            <v>0</v>
          </cell>
          <cell r="J366">
            <v>0</v>
          </cell>
          <cell r="K366">
            <v>0</v>
          </cell>
          <cell r="L366">
            <v>0</v>
          </cell>
          <cell r="N366">
            <v>0</v>
          </cell>
          <cell r="O366">
            <v>0</v>
          </cell>
          <cell r="P366">
            <v>0</v>
          </cell>
          <cell r="R366">
            <v>0</v>
          </cell>
          <cell r="S366">
            <v>0</v>
          </cell>
          <cell r="T366">
            <v>0</v>
          </cell>
          <cell r="V366">
            <v>0</v>
          </cell>
          <cell r="W366">
            <v>0</v>
          </cell>
          <cell r="X366">
            <v>0</v>
          </cell>
        </row>
        <row r="367">
          <cell r="A367">
            <v>0</v>
          </cell>
          <cell r="B367">
            <v>0</v>
          </cell>
          <cell r="C367">
            <v>0</v>
          </cell>
          <cell r="D367">
            <v>0</v>
          </cell>
          <cell r="E367">
            <v>0</v>
          </cell>
          <cell r="F367">
            <v>0</v>
          </cell>
          <cell r="G367">
            <v>0</v>
          </cell>
          <cell r="H367">
            <v>0</v>
          </cell>
          <cell r="J367">
            <v>0</v>
          </cell>
          <cell r="K367">
            <v>0</v>
          </cell>
          <cell r="L367">
            <v>0</v>
          </cell>
          <cell r="N367">
            <v>0</v>
          </cell>
          <cell r="O367">
            <v>0</v>
          </cell>
          <cell r="P367">
            <v>0</v>
          </cell>
          <cell r="R367">
            <v>0</v>
          </cell>
          <cell r="S367">
            <v>0</v>
          </cell>
          <cell r="T367">
            <v>0</v>
          </cell>
          <cell r="V367">
            <v>0</v>
          </cell>
          <cell r="W367">
            <v>0</v>
          </cell>
          <cell r="X367">
            <v>0</v>
          </cell>
        </row>
        <row r="368">
          <cell r="A368">
            <v>0</v>
          </cell>
          <cell r="B368">
            <v>0</v>
          </cell>
          <cell r="C368">
            <v>0</v>
          </cell>
          <cell r="D368">
            <v>0</v>
          </cell>
          <cell r="E368">
            <v>0</v>
          </cell>
          <cell r="F368">
            <v>0</v>
          </cell>
          <cell r="G368">
            <v>0</v>
          </cell>
          <cell r="H368">
            <v>0</v>
          </cell>
          <cell r="J368">
            <v>0</v>
          </cell>
          <cell r="K368">
            <v>0</v>
          </cell>
          <cell r="L368">
            <v>0</v>
          </cell>
          <cell r="N368">
            <v>0</v>
          </cell>
          <cell r="O368">
            <v>0</v>
          </cell>
          <cell r="P368">
            <v>0</v>
          </cell>
          <cell r="R368">
            <v>0</v>
          </cell>
          <cell r="S368">
            <v>0</v>
          </cell>
          <cell r="T368">
            <v>0</v>
          </cell>
          <cell r="V368">
            <v>0</v>
          </cell>
          <cell r="W368">
            <v>0</v>
          </cell>
          <cell r="X368">
            <v>0</v>
          </cell>
        </row>
        <row r="369">
          <cell r="A369">
            <v>0</v>
          </cell>
          <cell r="B369">
            <v>0</v>
          </cell>
          <cell r="C369">
            <v>0</v>
          </cell>
          <cell r="D369">
            <v>0</v>
          </cell>
          <cell r="E369">
            <v>0</v>
          </cell>
          <cell r="F369">
            <v>0</v>
          </cell>
          <cell r="G369">
            <v>0</v>
          </cell>
          <cell r="H369">
            <v>0</v>
          </cell>
          <cell r="J369">
            <v>0</v>
          </cell>
          <cell r="K369">
            <v>0</v>
          </cell>
          <cell r="L369">
            <v>0</v>
          </cell>
          <cell r="N369">
            <v>0</v>
          </cell>
          <cell r="O369">
            <v>0</v>
          </cell>
          <cell r="P369">
            <v>0</v>
          </cell>
          <cell r="R369">
            <v>0</v>
          </cell>
          <cell r="S369">
            <v>0</v>
          </cell>
          <cell r="T369">
            <v>0</v>
          </cell>
          <cell r="V369">
            <v>0</v>
          </cell>
          <cell r="W369">
            <v>0</v>
          </cell>
          <cell r="X369">
            <v>0</v>
          </cell>
        </row>
        <row r="370">
          <cell r="A370">
            <v>0</v>
          </cell>
          <cell r="B370">
            <v>0</v>
          </cell>
          <cell r="C370">
            <v>0</v>
          </cell>
          <cell r="D370">
            <v>0</v>
          </cell>
          <cell r="E370">
            <v>0</v>
          </cell>
          <cell r="F370">
            <v>0</v>
          </cell>
          <cell r="G370">
            <v>0</v>
          </cell>
          <cell r="H370">
            <v>0</v>
          </cell>
          <cell r="J370">
            <v>0</v>
          </cell>
          <cell r="K370">
            <v>0</v>
          </cell>
          <cell r="L370">
            <v>0</v>
          </cell>
          <cell r="N370">
            <v>0</v>
          </cell>
          <cell r="O370">
            <v>0</v>
          </cell>
          <cell r="P370">
            <v>0</v>
          </cell>
          <cell r="R370">
            <v>0</v>
          </cell>
          <cell r="S370">
            <v>0</v>
          </cell>
          <cell r="T370">
            <v>0</v>
          </cell>
          <cell r="V370">
            <v>0</v>
          </cell>
          <cell r="W370">
            <v>0</v>
          </cell>
          <cell r="X370">
            <v>0</v>
          </cell>
        </row>
        <row r="371">
          <cell r="A371">
            <v>0</v>
          </cell>
          <cell r="B371">
            <v>0</v>
          </cell>
          <cell r="C371">
            <v>0</v>
          </cell>
          <cell r="D371">
            <v>0</v>
          </cell>
          <cell r="E371">
            <v>0</v>
          </cell>
          <cell r="F371">
            <v>0</v>
          </cell>
          <cell r="G371">
            <v>0</v>
          </cell>
          <cell r="H371">
            <v>0</v>
          </cell>
          <cell r="J371">
            <v>0</v>
          </cell>
          <cell r="K371">
            <v>0</v>
          </cell>
          <cell r="L371">
            <v>0</v>
          </cell>
          <cell r="N371">
            <v>0</v>
          </cell>
          <cell r="O371">
            <v>0</v>
          </cell>
          <cell r="P371">
            <v>0</v>
          </cell>
          <cell r="R371">
            <v>0</v>
          </cell>
          <cell r="S371">
            <v>0</v>
          </cell>
          <cell r="T371">
            <v>0</v>
          </cell>
          <cell r="V371">
            <v>0</v>
          </cell>
          <cell r="W371">
            <v>0</v>
          </cell>
          <cell r="X371">
            <v>0</v>
          </cell>
        </row>
        <row r="372">
          <cell r="A372">
            <v>0</v>
          </cell>
          <cell r="B372">
            <v>0</v>
          </cell>
          <cell r="C372">
            <v>0</v>
          </cell>
          <cell r="D372">
            <v>0</v>
          </cell>
          <cell r="E372">
            <v>0</v>
          </cell>
          <cell r="F372">
            <v>0</v>
          </cell>
          <cell r="G372">
            <v>0</v>
          </cell>
          <cell r="H372">
            <v>0</v>
          </cell>
          <cell r="J372">
            <v>0</v>
          </cell>
          <cell r="K372">
            <v>0</v>
          </cell>
          <cell r="L372">
            <v>0</v>
          </cell>
          <cell r="N372">
            <v>0</v>
          </cell>
          <cell r="O372">
            <v>0</v>
          </cell>
          <cell r="P372">
            <v>0</v>
          </cell>
          <cell r="R372">
            <v>0</v>
          </cell>
          <cell r="S372">
            <v>0</v>
          </cell>
          <cell r="T372">
            <v>0</v>
          </cell>
          <cell r="V372">
            <v>0</v>
          </cell>
          <cell r="W372">
            <v>0</v>
          </cell>
          <cell r="X372">
            <v>0</v>
          </cell>
        </row>
        <row r="373">
          <cell r="A373">
            <v>0</v>
          </cell>
          <cell r="B373">
            <v>0</v>
          </cell>
          <cell r="C373">
            <v>0</v>
          </cell>
          <cell r="D373">
            <v>0</v>
          </cell>
          <cell r="E373">
            <v>0</v>
          </cell>
          <cell r="F373">
            <v>0</v>
          </cell>
          <cell r="G373">
            <v>0</v>
          </cell>
          <cell r="H373">
            <v>0</v>
          </cell>
          <cell r="J373">
            <v>0</v>
          </cell>
          <cell r="K373">
            <v>0</v>
          </cell>
          <cell r="L373">
            <v>0</v>
          </cell>
          <cell r="N373">
            <v>0</v>
          </cell>
          <cell r="O373">
            <v>0</v>
          </cell>
          <cell r="P373">
            <v>0</v>
          </cell>
          <cell r="R373">
            <v>0</v>
          </cell>
          <cell r="S373">
            <v>0</v>
          </cell>
          <cell r="T373">
            <v>0</v>
          </cell>
          <cell r="V373">
            <v>0</v>
          </cell>
          <cell r="W373">
            <v>0</v>
          </cell>
          <cell r="X373">
            <v>0</v>
          </cell>
        </row>
        <row r="374">
          <cell r="A374">
            <v>0</v>
          </cell>
          <cell r="B374">
            <v>0</v>
          </cell>
          <cell r="C374">
            <v>0</v>
          </cell>
          <cell r="D374">
            <v>0</v>
          </cell>
          <cell r="E374">
            <v>0</v>
          </cell>
          <cell r="F374">
            <v>0</v>
          </cell>
          <cell r="G374">
            <v>0</v>
          </cell>
          <cell r="H374">
            <v>0</v>
          </cell>
          <cell r="J374">
            <v>0</v>
          </cell>
          <cell r="K374">
            <v>0</v>
          </cell>
          <cell r="L374">
            <v>0</v>
          </cell>
          <cell r="N374">
            <v>0</v>
          </cell>
          <cell r="O374">
            <v>0</v>
          </cell>
          <cell r="P374">
            <v>0</v>
          </cell>
          <cell r="R374">
            <v>0</v>
          </cell>
          <cell r="S374">
            <v>0</v>
          </cell>
          <cell r="T374">
            <v>0</v>
          </cell>
          <cell r="V374">
            <v>0</v>
          </cell>
          <cell r="W374">
            <v>0</v>
          </cell>
          <cell r="X374">
            <v>0</v>
          </cell>
        </row>
        <row r="375">
          <cell r="A375">
            <v>0</v>
          </cell>
          <cell r="B375">
            <v>0</v>
          </cell>
          <cell r="C375">
            <v>0</v>
          </cell>
          <cell r="D375">
            <v>0</v>
          </cell>
          <cell r="E375">
            <v>0</v>
          </cell>
          <cell r="F375">
            <v>0</v>
          </cell>
          <cell r="G375">
            <v>0</v>
          </cell>
          <cell r="H375">
            <v>0</v>
          </cell>
          <cell r="J375">
            <v>0</v>
          </cell>
          <cell r="K375">
            <v>0</v>
          </cell>
          <cell r="L375">
            <v>0</v>
          </cell>
          <cell r="N375">
            <v>0</v>
          </cell>
          <cell r="O375">
            <v>0</v>
          </cell>
          <cell r="P375">
            <v>0</v>
          </cell>
          <cell r="R375">
            <v>0</v>
          </cell>
          <cell r="S375">
            <v>0</v>
          </cell>
          <cell r="T375">
            <v>0</v>
          </cell>
          <cell r="V375">
            <v>0</v>
          </cell>
          <cell r="W375">
            <v>0</v>
          </cell>
          <cell r="X375">
            <v>0</v>
          </cell>
        </row>
        <row r="376">
          <cell r="A376">
            <v>0</v>
          </cell>
          <cell r="B376">
            <v>0</v>
          </cell>
          <cell r="C376">
            <v>0</v>
          </cell>
          <cell r="D376">
            <v>0</v>
          </cell>
          <cell r="E376">
            <v>0</v>
          </cell>
          <cell r="F376">
            <v>0</v>
          </cell>
          <cell r="G376">
            <v>0</v>
          </cell>
          <cell r="H376">
            <v>0</v>
          </cell>
          <cell r="J376">
            <v>0</v>
          </cell>
          <cell r="K376">
            <v>0</v>
          </cell>
          <cell r="L376">
            <v>0</v>
          </cell>
          <cell r="N376">
            <v>0</v>
          </cell>
          <cell r="O376">
            <v>0</v>
          </cell>
          <cell r="P376">
            <v>0</v>
          </cell>
          <cell r="R376">
            <v>0</v>
          </cell>
          <cell r="S376">
            <v>0</v>
          </cell>
          <cell r="T376">
            <v>0</v>
          </cell>
          <cell r="V376">
            <v>0</v>
          </cell>
          <cell r="W376">
            <v>0</v>
          </cell>
          <cell r="X376">
            <v>0</v>
          </cell>
        </row>
        <row r="377">
          <cell r="A377">
            <v>0</v>
          </cell>
          <cell r="B377">
            <v>0</v>
          </cell>
          <cell r="C377">
            <v>0</v>
          </cell>
          <cell r="D377">
            <v>0</v>
          </cell>
          <cell r="E377">
            <v>0</v>
          </cell>
          <cell r="F377">
            <v>0</v>
          </cell>
          <cell r="G377">
            <v>0</v>
          </cell>
          <cell r="H377">
            <v>0</v>
          </cell>
          <cell r="J377">
            <v>0</v>
          </cell>
          <cell r="K377">
            <v>0</v>
          </cell>
          <cell r="L377">
            <v>0</v>
          </cell>
          <cell r="N377">
            <v>0</v>
          </cell>
          <cell r="O377">
            <v>0</v>
          </cell>
          <cell r="P377">
            <v>0</v>
          </cell>
          <cell r="R377">
            <v>0</v>
          </cell>
          <cell r="S377">
            <v>0</v>
          </cell>
          <cell r="T377">
            <v>0</v>
          </cell>
          <cell r="V377">
            <v>0</v>
          </cell>
          <cell r="W377">
            <v>0</v>
          </cell>
          <cell r="X377">
            <v>0</v>
          </cell>
        </row>
        <row r="378">
          <cell r="A378">
            <v>0</v>
          </cell>
          <cell r="B378">
            <v>0</v>
          </cell>
          <cell r="C378">
            <v>0</v>
          </cell>
          <cell r="D378">
            <v>0</v>
          </cell>
          <cell r="E378">
            <v>0</v>
          </cell>
          <cell r="F378">
            <v>0</v>
          </cell>
          <cell r="G378">
            <v>0</v>
          </cell>
          <cell r="H378">
            <v>0</v>
          </cell>
          <cell r="J378">
            <v>0</v>
          </cell>
          <cell r="K378">
            <v>0</v>
          </cell>
          <cell r="L378">
            <v>0</v>
          </cell>
          <cell r="N378">
            <v>0</v>
          </cell>
          <cell r="O378">
            <v>0</v>
          </cell>
          <cell r="P378">
            <v>0</v>
          </cell>
          <cell r="R378">
            <v>0</v>
          </cell>
          <cell r="S378">
            <v>0</v>
          </cell>
          <cell r="T378">
            <v>0</v>
          </cell>
          <cell r="V378">
            <v>0</v>
          </cell>
          <cell r="W378">
            <v>0</v>
          </cell>
          <cell r="X378">
            <v>0</v>
          </cell>
        </row>
        <row r="379">
          <cell r="A379">
            <v>0</v>
          </cell>
          <cell r="B379">
            <v>0</v>
          </cell>
          <cell r="C379">
            <v>0</v>
          </cell>
          <cell r="D379">
            <v>0</v>
          </cell>
          <cell r="E379">
            <v>0</v>
          </cell>
          <cell r="F379">
            <v>0</v>
          </cell>
          <cell r="G379">
            <v>0</v>
          </cell>
          <cell r="H379">
            <v>0</v>
          </cell>
          <cell r="J379">
            <v>0</v>
          </cell>
          <cell r="K379">
            <v>0</v>
          </cell>
          <cell r="L379">
            <v>0</v>
          </cell>
          <cell r="N379">
            <v>0</v>
          </cell>
          <cell r="O379">
            <v>0</v>
          </cell>
          <cell r="P379">
            <v>0</v>
          </cell>
          <cell r="R379">
            <v>0</v>
          </cell>
          <cell r="S379">
            <v>0</v>
          </cell>
          <cell r="T379">
            <v>0</v>
          </cell>
          <cell r="V379">
            <v>0</v>
          </cell>
          <cell r="W379">
            <v>0</v>
          </cell>
          <cell r="X379">
            <v>0</v>
          </cell>
        </row>
        <row r="380">
          <cell r="A380">
            <v>0</v>
          </cell>
          <cell r="B380">
            <v>0</v>
          </cell>
          <cell r="C380">
            <v>0</v>
          </cell>
          <cell r="D380">
            <v>0</v>
          </cell>
          <cell r="E380">
            <v>0</v>
          </cell>
          <cell r="F380">
            <v>0</v>
          </cell>
          <cell r="G380">
            <v>0</v>
          </cell>
          <cell r="H380">
            <v>0</v>
          </cell>
          <cell r="J380">
            <v>0</v>
          </cell>
          <cell r="K380">
            <v>0</v>
          </cell>
          <cell r="L380">
            <v>0</v>
          </cell>
          <cell r="N380">
            <v>0</v>
          </cell>
          <cell r="O380">
            <v>0</v>
          </cell>
          <cell r="P380">
            <v>0</v>
          </cell>
          <cell r="R380">
            <v>0</v>
          </cell>
          <cell r="S380">
            <v>0</v>
          </cell>
          <cell r="T380">
            <v>0</v>
          </cell>
          <cell r="V380">
            <v>0</v>
          </cell>
          <cell r="W380">
            <v>0</v>
          </cell>
          <cell r="X380">
            <v>0</v>
          </cell>
        </row>
        <row r="381">
          <cell r="A381">
            <v>0</v>
          </cell>
          <cell r="B381">
            <v>0</v>
          </cell>
          <cell r="C381">
            <v>0</v>
          </cell>
          <cell r="D381">
            <v>0</v>
          </cell>
          <cell r="E381">
            <v>0</v>
          </cell>
          <cell r="F381">
            <v>0</v>
          </cell>
          <cell r="G381">
            <v>0</v>
          </cell>
          <cell r="H381">
            <v>0</v>
          </cell>
          <cell r="J381">
            <v>0</v>
          </cell>
          <cell r="K381">
            <v>0</v>
          </cell>
          <cell r="L381">
            <v>0</v>
          </cell>
          <cell r="N381">
            <v>0</v>
          </cell>
          <cell r="O381">
            <v>0</v>
          </cell>
          <cell r="P381">
            <v>0</v>
          </cell>
          <cell r="R381">
            <v>0</v>
          </cell>
          <cell r="S381">
            <v>0</v>
          </cell>
          <cell r="T381">
            <v>0</v>
          </cell>
          <cell r="V381">
            <v>0</v>
          </cell>
          <cell r="W381">
            <v>0</v>
          </cell>
          <cell r="X381">
            <v>0</v>
          </cell>
        </row>
        <row r="382">
          <cell r="A382">
            <v>0</v>
          </cell>
          <cell r="B382">
            <v>0</v>
          </cell>
          <cell r="C382">
            <v>0</v>
          </cell>
          <cell r="D382">
            <v>0</v>
          </cell>
          <cell r="E382">
            <v>0</v>
          </cell>
          <cell r="F382">
            <v>0</v>
          </cell>
          <cell r="G382">
            <v>0</v>
          </cell>
          <cell r="H382">
            <v>0</v>
          </cell>
          <cell r="J382">
            <v>0</v>
          </cell>
          <cell r="K382">
            <v>0</v>
          </cell>
          <cell r="L382">
            <v>0</v>
          </cell>
          <cell r="N382">
            <v>0</v>
          </cell>
          <cell r="O382">
            <v>0</v>
          </cell>
          <cell r="P382">
            <v>0</v>
          </cell>
          <cell r="R382">
            <v>0</v>
          </cell>
          <cell r="S382">
            <v>0</v>
          </cell>
          <cell r="T382">
            <v>0</v>
          </cell>
          <cell r="V382">
            <v>0</v>
          </cell>
          <cell r="W382">
            <v>0</v>
          </cell>
          <cell r="X382">
            <v>0</v>
          </cell>
        </row>
        <row r="383">
          <cell r="A383">
            <v>0</v>
          </cell>
          <cell r="B383">
            <v>0</v>
          </cell>
          <cell r="C383">
            <v>0</v>
          </cell>
          <cell r="D383">
            <v>0</v>
          </cell>
          <cell r="E383">
            <v>0</v>
          </cell>
          <cell r="F383">
            <v>0</v>
          </cell>
          <cell r="G383">
            <v>0</v>
          </cell>
          <cell r="H383">
            <v>0</v>
          </cell>
          <cell r="J383">
            <v>0</v>
          </cell>
          <cell r="K383">
            <v>0</v>
          </cell>
          <cell r="L383">
            <v>0</v>
          </cell>
          <cell r="N383">
            <v>0</v>
          </cell>
          <cell r="O383">
            <v>0</v>
          </cell>
          <cell r="P383">
            <v>0</v>
          </cell>
          <cell r="R383">
            <v>0</v>
          </cell>
          <cell r="S383">
            <v>0</v>
          </cell>
          <cell r="T383">
            <v>0</v>
          </cell>
          <cell r="V383">
            <v>0</v>
          </cell>
          <cell r="W383">
            <v>0</v>
          </cell>
          <cell r="X383">
            <v>0</v>
          </cell>
        </row>
        <row r="384">
          <cell r="A384">
            <v>0</v>
          </cell>
          <cell r="B384">
            <v>0</v>
          </cell>
          <cell r="C384">
            <v>0</v>
          </cell>
          <cell r="D384">
            <v>0</v>
          </cell>
          <cell r="E384">
            <v>0</v>
          </cell>
          <cell r="F384">
            <v>0</v>
          </cell>
          <cell r="G384">
            <v>0</v>
          </cell>
          <cell r="H384">
            <v>0</v>
          </cell>
          <cell r="J384">
            <v>0</v>
          </cell>
          <cell r="K384">
            <v>0</v>
          </cell>
          <cell r="L384">
            <v>0</v>
          </cell>
          <cell r="N384">
            <v>0</v>
          </cell>
          <cell r="O384">
            <v>0</v>
          </cell>
          <cell r="P384">
            <v>0</v>
          </cell>
          <cell r="R384">
            <v>0</v>
          </cell>
          <cell r="S384">
            <v>0</v>
          </cell>
          <cell r="T384">
            <v>0</v>
          </cell>
          <cell r="V384">
            <v>0</v>
          </cell>
          <cell r="W384">
            <v>0</v>
          </cell>
          <cell r="X384">
            <v>0</v>
          </cell>
        </row>
        <row r="385">
          <cell r="A385">
            <v>0</v>
          </cell>
          <cell r="B385">
            <v>0</v>
          </cell>
          <cell r="C385">
            <v>0</v>
          </cell>
          <cell r="D385">
            <v>0</v>
          </cell>
          <cell r="E385">
            <v>0</v>
          </cell>
          <cell r="F385">
            <v>0</v>
          </cell>
          <cell r="G385">
            <v>0</v>
          </cell>
          <cell r="H385">
            <v>0</v>
          </cell>
          <cell r="J385">
            <v>0</v>
          </cell>
          <cell r="K385">
            <v>0</v>
          </cell>
          <cell r="L385">
            <v>0</v>
          </cell>
          <cell r="N385">
            <v>0</v>
          </cell>
          <cell r="O385">
            <v>0</v>
          </cell>
          <cell r="P385">
            <v>0</v>
          </cell>
          <cell r="R385">
            <v>0</v>
          </cell>
          <cell r="S385">
            <v>0</v>
          </cell>
          <cell r="T385">
            <v>0</v>
          </cell>
          <cell r="V385">
            <v>0</v>
          </cell>
          <cell r="W385">
            <v>0</v>
          </cell>
          <cell r="X385">
            <v>0</v>
          </cell>
        </row>
        <row r="386">
          <cell r="A386">
            <v>0</v>
          </cell>
          <cell r="B386">
            <v>0</v>
          </cell>
          <cell r="C386">
            <v>0</v>
          </cell>
          <cell r="D386">
            <v>0</v>
          </cell>
          <cell r="E386">
            <v>0</v>
          </cell>
          <cell r="F386">
            <v>0</v>
          </cell>
          <cell r="G386">
            <v>0</v>
          </cell>
          <cell r="H386">
            <v>0</v>
          </cell>
          <cell r="J386">
            <v>0</v>
          </cell>
          <cell r="K386">
            <v>0</v>
          </cell>
          <cell r="L386">
            <v>0</v>
          </cell>
          <cell r="N386">
            <v>0</v>
          </cell>
          <cell r="O386">
            <v>0</v>
          </cell>
          <cell r="P386">
            <v>0</v>
          </cell>
          <cell r="R386">
            <v>0</v>
          </cell>
          <cell r="S386">
            <v>0</v>
          </cell>
          <cell r="T386">
            <v>0</v>
          </cell>
          <cell r="V386">
            <v>0</v>
          </cell>
          <cell r="W386">
            <v>0</v>
          </cell>
          <cell r="X386">
            <v>0</v>
          </cell>
        </row>
        <row r="387">
          <cell r="A387">
            <v>0</v>
          </cell>
          <cell r="B387">
            <v>0</v>
          </cell>
          <cell r="C387">
            <v>0</v>
          </cell>
          <cell r="D387">
            <v>0</v>
          </cell>
          <cell r="E387">
            <v>0</v>
          </cell>
          <cell r="F387">
            <v>0</v>
          </cell>
          <cell r="G387">
            <v>0</v>
          </cell>
          <cell r="H387">
            <v>0</v>
          </cell>
          <cell r="J387">
            <v>0</v>
          </cell>
          <cell r="K387">
            <v>0</v>
          </cell>
          <cell r="L387">
            <v>0</v>
          </cell>
          <cell r="N387">
            <v>0</v>
          </cell>
          <cell r="O387">
            <v>0</v>
          </cell>
          <cell r="P387">
            <v>0</v>
          </cell>
          <cell r="R387">
            <v>0</v>
          </cell>
          <cell r="S387">
            <v>0</v>
          </cell>
          <cell r="T387">
            <v>0</v>
          </cell>
          <cell r="V387">
            <v>0</v>
          </cell>
          <cell r="W387">
            <v>0</v>
          </cell>
          <cell r="X387">
            <v>0</v>
          </cell>
        </row>
        <row r="388">
          <cell r="A388">
            <v>0</v>
          </cell>
          <cell r="B388">
            <v>0</v>
          </cell>
          <cell r="C388">
            <v>0</v>
          </cell>
          <cell r="D388">
            <v>0</v>
          </cell>
          <cell r="E388">
            <v>0</v>
          </cell>
          <cell r="F388">
            <v>0</v>
          </cell>
          <cell r="G388">
            <v>0</v>
          </cell>
          <cell r="H388">
            <v>0</v>
          </cell>
          <cell r="J388">
            <v>0</v>
          </cell>
          <cell r="K388">
            <v>0</v>
          </cell>
          <cell r="L388">
            <v>0</v>
          </cell>
          <cell r="N388">
            <v>0</v>
          </cell>
          <cell r="O388">
            <v>0</v>
          </cell>
          <cell r="P388">
            <v>0</v>
          </cell>
          <cell r="R388">
            <v>0</v>
          </cell>
          <cell r="S388">
            <v>0</v>
          </cell>
          <cell r="T388">
            <v>0</v>
          </cell>
          <cell r="V388">
            <v>0</v>
          </cell>
          <cell r="W388">
            <v>0</v>
          </cell>
          <cell r="X388">
            <v>0</v>
          </cell>
        </row>
        <row r="389">
          <cell r="A389">
            <v>0</v>
          </cell>
          <cell r="B389">
            <v>0</v>
          </cell>
          <cell r="C389">
            <v>0</v>
          </cell>
          <cell r="D389">
            <v>0</v>
          </cell>
          <cell r="E389">
            <v>0</v>
          </cell>
          <cell r="F389">
            <v>0</v>
          </cell>
          <cell r="G389">
            <v>0</v>
          </cell>
          <cell r="H389">
            <v>0</v>
          </cell>
          <cell r="J389">
            <v>0</v>
          </cell>
          <cell r="K389">
            <v>0</v>
          </cell>
          <cell r="L389">
            <v>0</v>
          </cell>
          <cell r="N389">
            <v>0</v>
          </cell>
          <cell r="O389">
            <v>0</v>
          </cell>
          <cell r="P389">
            <v>0</v>
          </cell>
          <cell r="R389">
            <v>0</v>
          </cell>
          <cell r="S389">
            <v>0</v>
          </cell>
          <cell r="T389">
            <v>0</v>
          </cell>
          <cell r="V389">
            <v>0</v>
          </cell>
          <cell r="W389">
            <v>0</v>
          </cell>
          <cell r="X389">
            <v>0</v>
          </cell>
        </row>
        <row r="390">
          <cell r="A390">
            <v>0</v>
          </cell>
          <cell r="B390">
            <v>0</v>
          </cell>
          <cell r="C390">
            <v>0</v>
          </cell>
          <cell r="D390">
            <v>0</v>
          </cell>
          <cell r="E390">
            <v>0</v>
          </cell>
          <cell r="F390">
            <v>0</v>
          </cell>
          <cell r="G390">
            <v>0</v>
          </cell>
          <cell r="H390">
            <v>0</v>
          </cell>
          <cell r="J390">
            <v>0</v>
          </cell>
          <cell r="K390">
            <v>0</v>
          </cell>
          <cell r="L390">
            <v>0</v>
          </cell>
          <cell r="N390">
            <v>0</v>
          </cell>
          <cell r="O390">
            <v>0</v>
          </cell>
          <cell r="P390">
            <v>0</v>
          </cell>
          <cell r="R390">
            <v>0</v>
          </cell>
          <cell r="S390">
            <v>0</v>
          </cell>
          <cell r="T390">
            <v>0</v>
          </cell>
          <cell r="V390">
            <v>0</v>
          </cell>
          <cell r="W390">
            <v>0</v>
          </cell>
          <cell r="X390">
            <v>0</v>
          </cell>
        </row>
        <row r="391">
          <cell r="A391">
            <v>0</v>
          </cell>
          <cell r="B391">
            <v>0</v>
          </cell>
          <cell r="C391">
            <v>0</v>
          </cell>
          <cell r="D391">
            <v>0</v>
          </cell>
          <cell r="E391">
            <v>0</v>
          </cell>
          <cell r="F391">
            <v>0</v>
          </cell>
          <cell r="G391">
            <v>0</v>
          </cell>
          <cell r="H391">
            <v>0</v>
          </cell>
          <cell r="J391">
            <v>0</v>
          </cell>
          <cell r="K391">
            <v>0</v>
          </cell>
          <cell r="L391">
            <v>0</v>
          </cell>
          <cell r="N391">
            <v>0</v>
          </cell>
          <cell r="O391">
            <v>0</v>
          </cell>
          <cell r="P391">
            <v>0</v>
          </cell>
          <cell r="R391">
            <v>0</v>
          </cell>
          <cell r="S391">
            <v>0</v>
          </cell>
          <cell r="T391">
            <v>0</v>
          </cell>
          <cell r="V391">
            <v>0</v>
          </cell>
          <cell r="W391">
            <v>0</v>
          </cell>
          <cell r="X391">
            <v>0</v>
          </cell>
        </row>
        <row r="392">
          <cell r="A392">
            <v>0</v>
          </cell>
          <cell r="B392">
            <v>0</v>
          </cell>
          <cell r="C392">
            <v>0</v>
          </cell>
          <cell r="D392">
            <v>0</v>
          </cell>
          <cell r="E392">
            <v>0</v>
          </cell>
          <cell r="F392">
            <v>0</v>
          </cell>
          <cell r="G392">
            <v>0</v>
          </cell>
          <cell r="H392">
            <v>0</v>
          </cell>
          <cell r="J392">
            <v>0</v>
          </cell>
          <cell r="K392">
            <v>0</v>
          </cell>
          <cell r="L392">
            <v>0</v>
          </cell>
          <cell r="N392">
            <v>0</v>
          </cell>
          <cell r="O392">
            <v>0</v>
          </cell>
          <cell r="P392">
            <v>0</v>
          </cell>
          <cell r="R392">
            <v>0</v>
          </cell>
          <cell r="S392">
            <v>0</v>
          </cell>
          <cell r="T392">
            <v>0</v>
          </cell>
          <cell r="V392">
            <v>0</v>
          </cell>
          <cell r="W392">
            <v>0</v>
          </cell>
          <cell r="X392">
            <v>0</v>
          </cell>
        </row>
        <row r="393">
          <cell r="A393">
            <v>0</v>
          </cell>
          <cell r="B393">
            <v>0</v>
          </cell>
          <cell r="C393">
            <v>0</v>
          </cell>
          <cell r="D393">
            <v>0</v>
          </cell>
          <cell r="E393">
            <v>0</v>
          </cell>
          <cell r="F393">
            <v>0</v>
          </cell>
          <cell r="G393">
            <v>0</v>
          </cell>
          <cell r="H393">
            <v>0</v>
          </cell>
          <cell r="J393">
            <v>0</v>
          </cell>
          <cell r="K393">
            <v>0</v>
          </cell>
          <cell r="L393">
            <v>0</v>
          </cell>
          <cell r="N393">
            <v>0</v>
          </cell>
          <cell r="O393">
            <v>0</v>
          </cell>
          <cell r="P393">
            <v>0</v>
          </cell>
          <cell r="R393">
            <v>0</v>
          </cell>
          <cell r="S393">
            <v>0</v>
          </cell>
          <cell r="T393">
            <v>0</v>
          </cell>
          <cell r="V393">
            <v>0</v>
          </cell>
          <cell r="W393">
            <v>0</v>
          </cell>
          <cell r="X393">
            <v>0</v>
          </cell>
        </row>
        <row r="394">
          <cell r="A394">
            <v>0</v>
          </cell>
          <cell r="B394">
            <v>0</v>
          </cell>
          <cell r="C394">
            <v>0</v>
          </cell>
          <cell r="D394">
            <v>0</v>
          </cell>
          <cell r="E394">
            <v>0</v>
          </cell>
          <cell r="F394">
            <v>0</v>
          </cell>
          <cell r="G394">
            <v>0</v>
          </cell>
          <cell r="H394">
            <v>0</v>
          </cell>
          <cell r="J394">
            <v>0</v>
          </cell>
          <cell r="K394">
            <v>0</v>
          </cell>
          <cell r="L394">
            <v>0</v>
          </cell>
          <cell r="N394">
            <v>0</v>
          </cell>
          <cell r="O394">
            <v>0</v>
          </cell>
          <cell r="P394">
            <v>0</v>
          </cell>
          <cell r="R394">
            <v>0</v>
          </cell>
          <cell r="S394">
            <v>0</v>
          </cell>
          <cell r="T394">
            <v>0</v>
          </cell>
          <cell r="V394">
            <v>0</v>
          </cell>
          <cell r="W394">
            <v>0</v>
          </cell>
          <cell r="X394">
            <v>0</v>
          </cell>
        </row>
        <row r="395">
          <cell r="A395">
            <v>0</v>
          </cell>
          <cell r="B395">
            <v>0</v>
          </cell>
          <cell r="C395">
            <v>0</v>
          </cell>
          <cell r="D395">
            <v>0</v>
          </cell>
          <cell r="E395">
            <v>0</v>
          </cell>
          <cell r="F395">
            <v>0</v>
          </cell>
          <cell r="G395">
            <v>0</v>
          </cell>
          <cell r="H395">
            <v>0</v>
          </cell>
          <cell r="J395">
            <v>0</v>
          </cell>
          <cell r="K395">
            <v>0</v>
          </cell>
          <cell r="L395">
            <v>0</v>
          </cell>
          <cell r="N395">
            <v>0</v>
          </cell>
          <cell r="O395">
            <v>0</v>
          </cell>
          <cell r="P395">
            <v>0</v>
          </cell>
          <cell r="R395">
            <v>0</v>
          </cell>
          <cell r="S395">
            <v>0</v>
          </cell>
          <cell r="T395">
            <v>0</v>
          </cell>
          <cell r="V395">
            <v>0</v>
          </cell>
          <cell r="W395">
            <v>0</v>
          </cell>
          <cell r="X395">
            <v>0</v>
          </cell>
        </row>
        <row r="396">
          <cell r="A396">
            <v>0</v>
          </cell>
          <cell r="B396">
            <v>0</v>
          </cell>
          <cell r="C396">
            <v>0</v>
          </cell>
          <cell r="D396">
            <v>0</v>
          </cell>
          <cell r="E396">
            <v>0</v>
          </cell>
          <cell r="F396">
            <v>0</v>
          </cell>
          <cell r="G396">
            <v>0</v>
          </cell>
          <cell r="H396">
            <v>0</v>
          </cell>
          <cell r="J396">
            <v>0</v>
          </cell>
          <cell r="K396">
            <v>0</v>
          </cell>
          <cell r="L396">
            <v>0</v>
          </cell>
          <cell r="N396">
            <v>0</v>
          </cell>
          <cell r="O396">
            <v>0</v>
          </cell>
          <cell r="P396">
            <v>0</v>
          </cell>
          <cell r="R396">
            <v>0</v>
          </cell>
          <cell r="S396">
            <v>0</v>
          </cell>
          <cell r="T396">
            <v>0</v>
          </cell>
          <cell r="V396">
            <v>0</v>
          </cell>
          <cell r="W396">
            <v>0</v>
          </cell>
          <cell r="X396">
            <v>0</v>
          </cell>
        </row>
        <row r="397">
          <cell r="A397">
            <v>0</v>
          </cell>
          <cell r="B397">
            <v>0</v>
          </cell>
          <cell r="C397">
            <v>0</v>
          </cell>
          <cell r="D397">
            <v>0</v>
          </cell>
          <cell r="E397">
            <v>0</v>
          </cell>
          <cell r="F397">
            <v>0</v>
          </cell>
          <cell r="G397">
            <v>0</v>
          </cell>
          <cell r="H397">
            <v>0</v>
          </cell>
          <cell r="J397">
            <v>0</v>
          </cell>
          <cell r="K397">
            <v>0</v>
          </cell>
          <cell r="L397">
            <v>0</v>
          </cell>
          <cell r="N397">
            <v>0</v>
          </cell>
          <cell r="O397">
            <v>0</v>
          </cell>
          <cell r="P397">
            <v>0</v>
          </cell>
          <cell r="R397">
            <v>0</v>
          </cell>
          <cell r="S397">
            <v>0</v>
          </cell>
          <cell r="T397">
            <v>0</v>
          </cell>
          <cell r="V397">
            <v>0</v>
          </cell>
          <cell r="W397">
            <v>0</v>
          </cell>
          <cell r="X397">
            <v>0</v>
          </cell>
        </row>
        <row r="398">
          <cell r="A398">
            <v>0</v>
          </cell>
          <cell r="B398">
            <v>0</v>
          </cell>
          <cell r="C398">
            <v>0</v>
          </cell>
          <cell r="D398">
            <v>0</v>
          </cell>
          <cell r="E398">
            <v>0</v>
          </cell>
          <cell r="F398">
            <v>0</v>
          </cell>
          <cell r="G398">
            <v>0</v>
          </cell>
          <cell r="H398">
            <v>0</v>
          </cell>
          <cell r="J398">
            <v>0</v>
          </cell>
          <cell r="K398">
            <v>0</v>
          </cell>
          <cell r="L398">
            <v>0</v>
          </cell>
          <cell r="N398">
            <v>0</v>
          </cell>
          <cell r="O398">
            <v>0</v>
          </cell>
          <cell r="P398">
            <v>0</v>
          </cell>
          <cell r="R398">
            <v>0</v>
          </cell>
          <cell r="S398">
            <v>0</v>
          </cell>
          <cell r="T398">
            <v>0</v>
          </cell>
          <cell r="V398">
            <v>0</v>
          </cell>
          <cell r="W398">
            <v>0</v>
          </cell>
          <cell r="X398">
            <v>0</v>
          </cell>
        </row>
        <row r="399">
          <cell r="A399">
            <v>0</v>
          </cell>
          <cell r="B399">
            <v>0</v>
          </cell>
          <cell r="C399">
            <v>0</v>
          </cell>
          <cell r="D399">
            <v>0</v>
          </cell>
          <cell r="E399">
            <v>0</v>
          </cell>
          <cell r="F399">
            <v>0</v>
          </cell>
          <cell r="G399">
            <v>0</v>
          </cell>
          <cell r="H399">
            <v>0</v>
          </cell>
          <cell r="J399">
            <v>0</v>
          </cell>
          <cell r="K399">
            <v>0</v>
          </cell>
          <cell r="L399">
            <v>0</v>
          </cell>
          <cell r="N399">
            <v>0</v>
          </cell>
          <cell r="O399">
            <v>0</v>
          </cell>
          <cell r="P399">
            <v>0</v>
          </cell>
          <cell r="R399">
            <v>0</v>
          </cell>
          <cell r="S399">
            <v>0</v>
          </cell>
          <cell r="T399">
            <v>0</v>
          </cell>
          <cell r="V399">
            <v>0</v>
          </cell>
          <cell r="W399">
            <v>0</v>
          </cell>
          <cell r="X399">
            <v>0</v>
          </cell>
        </row>
        <row r="400">
          <cell r="A400">
            <v>0</v>
          </cell>
          <cell r="B400">
            <v>0</v>
          </cell>
          <cell r="C400">
            <v>0</v>
          </cell>
          <cell r="D400">
            <v>0</v>
          </cell>
          <cell r="E400">
            <v>0</v>
          </cell>
          <cell r="F400">
            <v>0</v>
          </cell>
          <cell r="G400">
            <v>0</v>
          </cell>
          <cell r="H400">
            <v>0</v>
          </cell>
          <cell r="J400">
            <v>0</v>
          </cell>
          <cell r="K400">
            <v>0</v>
          </cell>
          <cell r="L400">
            <v>0</v>
          </cell>
          <cell r="N400">
            <v>0</v>
          </cell>
          <cell r="O400">
            <v>0</v>
          </cell>
          <cell r="P400">
            <v>0</v>
          </cell>
          <cell r="R400">
            <v>0</v>
          </cell>
          <cell r="S400">
            <v>0</v>
          </cell>
          <cell r="T400">
            <v>0</v>
          </cell>
          <cell r="V400">
            <v>0</v>
          </cell>
          <cell r="W400">
            <v>0</v>
          </cell>
          <cell r="X400">
            <v>0</v>
          </cell>
        </row>
        <row r="401">
          <cell r="A401">
            <v>0</v>
          </cell>
          <cell r="B401">
            <v>0</v>
          </cell>
          <cell r="C401">
            <v>0</v>
          </cell>
          <cell r="D401">
            <v>0</v>
          </cell>
          <cell r="E401">
            <v>0</v>
          </cell>
          <cell r="F401">
            <v>0</v>
          </cell>
          <cell r="G401">
            <v>0</v>
          </cell>
          <cell r="H401">
            <v>0</v>
          </cell>
          <cell r="J401">
            <v>0</v>
          </cell>
          <cell r="K401">
            <v>0</v>
          </cell>
          <cell r="L401">
            <v>0</v>
          </cell>
          <cell r="N401">
            <v>0</v>
          </cell>
          <cell r="O401">
            <v>0</v>
          </cell>
          <cell r="P401">
            <v>0</v>
          </cell>
          <cell r="R401">
            <v>0</v>
          </cell>
          <cell r="S401">
            <v>0</v>
          </cell>
          <cell r="T401">
            <v>0</v>
          </cell>
          <cell r="V401">
            <v>0</v>
          </cell>
          <cell r="W401">
            <v>0</v>
          </cell>
          <cell r="X401">
            <v>0</v>
          </cell>
        </row>
        <row r="402">
          <cell r="A402">
            <v>0</v>
          </cell>
          <cell r="B402">
            <v>0</v>
          </cell>
          <cell r="C402">
            <v>0</v>
          </cell>
          <cell r="D402">
            <v>0</v>
          </cell>
          <cell r="E402">
            <v>0</v>
          </cell>
          <cell r="F402">
            <v>0</v>
          </cell>
          <cell r="G402">
            <v>0</v>
          </cell>
          <cell r="H402">
            <v>0</v>
          </cell>
          <cell r="J402">
            <v>0</v>
          </cell>
          <cell r="K402">
            <v>0</v>
          </cell>
          <cell r="L402">
            <v>0</v>
          </cell>
          <cell r="N402">
            <v>0</v>
          </cell>
          <cell r="O402">
            <v>0</v>
          </cell>
          <cell r="P402">
            <v>0</v>
          </cell>
          <cell r="R402">
            <v>0</v>
          </cell>
          <cell r="S402">
            <v>0</v>
          </cell>
          <cell r="T402">
            <v>0</v>
          </cell>
          <cell r="V402">
            <v>0</v>
          </cell>
          <cell r="W402">
            <v>0</v>
          </cell>
          <cell r="X402">
            <v>0</v>
          </cell>
        </row>
        <row r="403">
          <cell r="A403">
            <v>0</v>
          </cell>
          <cell r="B403">
            <v>0</v>
          </cell>
          <cell r="C403">
            <v>0</v>
          </cell>
          <cell r="D403">
            <v>0</v>
          </cell>
          <cell r="E403">
            <v>0</v>
          </cell>
          <cell r="F403">
            <v>0</v>
          </cell>
          <cell r="G403">
            <v>0</v>
          </cell>
          <cell r="H403">
            <v>0</v>
          </cell>
          <cell r="J403">
            <v>0</v>
          </cell>
          <cell r="K403">
            <v>0</v>
          </cell>
          <cell r="L403">
            <v>0</v>
          </cell>
          <cell r="N403">
            <v>0</v>
          </cell>
          <cell r="O403">
            <v>0</v>
          </cell>
          <cell r="P403">
            <v>0</v>
          </cell>
          <cell r="R403">
            <v>0</v>
          </cell>
          <cell r="S403">
            <v>0</v>
          </cell>
          <cell r="T403">
            <v>0</v>
          </cell>
          <cell r="V403">
            <v>0</v>
          </cell>
          <cell r="W403">
            <v>0</v>
          </cell>
          <cell r="X403">
            <v>0</v>
          </cell>
        </row>
        <row r="404">
          <cell r="A404">
            <v>0</v>
          </cell>
          <cell r="B404">
            <v>0</v>
          </cell>
          <cell r="C404">
            <v>0</v>
          </cell>
          <cell r="D404">
            <v>0</v>
          </cell>
          <cell r="E404">
            <v>0</v>
          </cell>
          <cell r="F404">
            <v>0</v>
          </cell>
          <cell r="G404">
            <v>0</v>
          </cell>
          <cell r="H404">
            <v>0</v>
          </cell>
          <cell r="J404">
            <v>0</v>
          </cell>
          <cell r="K404">
            <v>0</v>
          </cell>
          <cell r="L404">
            <v>0</v>
          </cell>
          <cell r="N404">
            <v>0</v>
          </cell>
          <cell r="O404">
            <v>0</v>
          </cell>
          <cell r="P404">
            <v>0</v>
          </cell>
          <cell r="R404">
            <v>0</v>
          </cell>
          <cell r="S404">
            <v>0</v>
          </cell>
          <cell r="T404">
            <v>0</v>
          </cell>
          <cell r="V404">
            <v>0</v>
          </cell>
          <cell r="W404">
            <v>0</v>
          </cell>
          <cell r="X404">
            <v>0</v>
          </cell>
        </row>
        <row r="405">
          <cell r="A405">
            <v>0</v>
          </cell>
          <cell r="B405">
            <v>0</v>
          </cell>
          <cell r="C405">
            <v>0</v>
          </cell>
          <cell r="D405">
            <v>0</v>
          </cell>
          <cell r="E405">
            <v>0</v>
          </cell>
          <cell r="F405">
            <v>0</v>
          </cell>
          <cell r="G405">
            <v>0</v>
          </cell>
          <cell r="H405">
            <v>0</v>
          </cell>
          <cell r="J405">
            <v>0</v>
          </cell>
          <cell r="K405">
            <v>0</v>
          </cell>
          <cell r="L405">
            <v>0</v>
          </cell>
          <cell r="N405">
            <v>0</v>
          </cell>
          <cell r="O405">
            <v>0</v>
          </cell>
          <cell r="P405">
            <v>0</v>
          </cell>
          <cell r="R405">
            <v>0</v>
          </cell>
          <cell r="S405">
            <v>0</v>
          </cell>
          <cell r="T405">
            <v>0</v>
          </cell>
          <cell r="V405">
            <v>0</v>
          </cell>
          <cell r="W405">
            <v>0</v>
          </cell>
          <cell r="X405">
            <v>0</v>
          </cell>
        </row>
        <row r="406">
          <cell r="A406">
            <v>0</v>
          </cell>
          <cell r="B406">
            <v>0</v>
          </cell>
          <cell r="C406">
            <v>0</v>
          </cell>
          <cell r="D406">
            <v>0</v>
          </cell>
          <cell r="E406">
            <v>0</v>
          </cell>
          <cell r="F406">
            <v>0</v>
          </cell>
          <cell r="G406">
            <v>0</v>
          </cell>
          <cell r="H406">
            <v>0</v>
          </cell>
          <cell r="J406">
            <v>0</v>
          </cell>
          <cell r="K406">
            <v>0</v>
          </cell>
          <cell r="L406">
            <v>0</v>
          </cell>
          <cell r="N406">
            <v>0</v>
          </cell>
          <cell r="O406">
            <v>0</v>
          </cell>
          <cell r="P406">
            <v>0</v>
          </cell>
          <cell r="R406">
            <v>0</v>
          </cell>
          <cell r="S406">
            <v>0</v>
          </cell>
          <cell r="T406">
            <v>0</v>
          </cell>
          <cell r="V406">
            <v>0</v>
          </cell>
          <cell r="W406">
            <v>0</v>
          </cell>
          <cell r="X406">
            <v>0</v>
          </cell>
        </row>
        <row r="407">
          <cell r="A407">
            <v>0</v>
          </cell>
          <cell r="B407">
            <v>0</v>
          </cell>
          <cell r="C407">
            <v>0</v>
          </cell>
          <cell r="D407">
            <v>0</v>
          </cell>
          <cell r="E407">
            <v>0</v>
          </cell>
          <cell r="F407">
            <v>0</v>
          </cell>
          <cell r="G407">
            <v>0</v>
          </cell>
          <cell r="H407">
            <v>0</v>
          </cell>
          <cell r="J407">
            <v>0</v>
          </cell>
          <cell r="K407">
            <v>0</v>
          </cell>
          <cell r="L407">
            <v>0</v>
          </cell>
          <cell r="N407">
            <v>0</v>
          </cell>
          <cell r="O407">
            <v>0</v>
          </cell>
          <cell r="P407">
            <v>0</v>
          </cell>
          <cell r="R407">
            <v>0</v>
          </cell>
          <cell r="S407">
            <v>0</v>
          </cell>
          <cell r="T407">
            <v>0</v>
          </cell>
          <cell r="V407">
            <v>0</v>
          </cell>
          <cell r="W407">
            <v>0</v>
          </cell>
          <cell r="X407">
            <v>0</v>
          </cell>
        </row>
        <row r="408">
          <cell r="A408">
            <v>0</v>
          </cell>
          <cell r="B408">
            <v>0</v>
          </cell>
          <cell r="C408">
            <v>0</v>
          </cell>
          <cell r="D408">
            <v>0</v>
          </cell>
          <cell r="E408">
            <v>0</v>
          </cell>
          <cell r="F408">
            <v>0</v>
          </cell>
          <cell r="G408">
            <v>0</v>
          </cell>
          <cell r="H408">
            <v>0</v>
          </cell>
          <cell r="J408">
            <v>0</v>
          </cell>
          <cell r="K408">
            <v>0</v>
          </cell>
          <cell r="L408">
            <v>0</v>
          </cell>
          <cell r="N408">
            <v>0</v>
          </cell>
          <cell r="O408">
            <v>0</v>
          </cell>
          <cell r="P408">
            <v>0</v>
          </cell>
          <cell r="R408">
            <v>0</v>
          </cell>
          <cell r="S408">
            <v>0</v>
          </cell>
          <cell r="T408">
            <v>0</v>
          </cell>
          <cell r="V408">
            <v>0</v>
          </cell>
          <cell r="W408">
            <v>0</v>
          </cell>
          <cell r="X408">
            <v>0</v>
          </cell>
        </row>
        <row r="409">
          <cell r="A409">
            <v>0</v>
          </cell>
          <cell r="B409">
            <v>0</v>
          </cell>
          <cell r="C409">
            <v>0</v>
          </cell>
          <cell r="D409">
            <v>0</v>
          </cell>
          <cell r="E409">
            <v>0</v>
          </cell>
          <cell r="F409">
            <v>0</v>
          </cell>
          <cell r="G409">
            <v>0</v>
          </cell>
          <cell r="H409">
            <v>0</v>
          </cell>
          <cell r="J409">
            <v>0</v>
          </cell>
          <cell r="K409">
            <v>0</v>
          </cell>
          <cell r="L409">
            <v>0</v>
          </cell>
          <cell r="N409">
            <v>0</v>
          </cell>
          <cell r="O409">
            <v>0</v>
          </cell>
          <cell r="P409">
            <v>0</v>
          </cell>
          <cell r="R409">
            <v>0</v>
          </cell>
          <cell r="S409">
            <v>0</v>
          </cell>
          <cell r="T409">
            <v>0</v>
          </cell>
          <cell r="V409">
            <v>0</v>
          </cell>
          <cell r="W409">
            <v>0</v>
          </cell>
          <cell r="X409">
            <v>0</v>
          </cell>
        </row>
        <row r="410">
          <cell r="A410">
            <v>0</v>
          </cell>
          <cell r="B410">
            <v>0</v>
          </cell>
          <cell r="C410">
            <v>0</v>
          </cell>
          <cell r="D410">
            <v>0</v>
          </cell>
          <cell r="E410">
            <v>0</v>
          </cell>
          <cell r="F410">
            <v>0</v>
          </cell>
          <cell r="G410">
            <v>0</v>
          </cell>
          <cell r="H410">
            <v>0</v>
          </cell>
          <cell r="J410">
            <v>0</v>
          </cell>
          <cell r="K410">
            <v>0</v>
          </cell>
          <cell r="L410">
            <v>0</v>
          </cell>
          <cell r="N410">
            <v>0</v>
          </cell>
          <cell r="O410">
            <v>0</v>
          </cell>
          <cell r="P410">
            <v>0</v>
          </cell>
          <cell r="R410">
            <v>0</v>
          </cell>
          <cell r="S410">
            <v>0</v>
          </cell>
          <cell r="T410">
            <v>0</v>
          </cell>
          <cell r="V410">
            <v>0</v>
          </cell>
          <cell r="W410">
            <v>0</v>
          </cell>
          <cell r="X410">
            <v>0</v>
          </cell>
        </row>
        <row r="411">
          <cell r="A411">
            <v>0</v>
          </cell>
          <cell r="B411">
            <v>0</v>
          </cell>
          <cell r="C411">
            <v>0</v>
          </cell>
          <cell r="D411">
            <v>0</v>
          </cell>
          <cell r="E411">
            <v>0</v>
          </cell>
          <cell r="F411">
            <v>0</v>
          </cell>
          <cell r="G411">
            <v>0</v>
          </cell>
          <cell r="H411">
            <v>0</v>
          </cell>
          <cell r="J411">
            <v>0</v>
          </cell>
          <cell r="K411">
            <v>0</v>
          </cell>
          <cell r="L411">
            <v>0</v>
          </cell>
          <cell r="N411">
            <v>0</v>
          </cell>
          <cell r="O411">
            <v>0</v>
          </cell>
          <cell r="P411">
            <v>0</v>
          </cell>
          <cell r="R411">
            <v>0</v>
          </cell>
          <cell r="S411">
            <v>0</v>
          </cell>
          <cell r="T411">
            <v>0</v>
          </cell>
          <cell r="V411">
            <v>0</v>
          </cell>
          <cell r="W411">
            <v>0</v>
          </cell>
          <cell r="X411">
            <v>0</v>
          </cell>
        </row>
        <row r="412">
          <cell r="A412">
            <v>0</v>
          </cell>
          <cell r="B412">
            <v>0</v>
          </cell>
          <cell r="C412">
            <v>0</v>
          </cell>
          <cell r="D412">
            <v>0</v>
          </cell>
          <cell r="E412">
            <v>0</v>
          </cell>
          <cell r="F412">
            <v>0</v>
          </cell>
          <cell r="G412">
            <v>0</v>
          </cell>
          <cell r="H412">
            <v>0</v>
          </cell>
          <cell r="J412">
            <v>0</v>
          </cell>
          <cell r="K412">
            <v>0</v>
          </cell>
          <cell r="L412">
            <v>0</v>
          </cell>
          <cell r="N412">
            <v>0</v>
          </cell>
          <cell r="O412">
            <v>0</v>
          </cell>
          <cell r="P412">
            <v>0</v>
          </cell>
          <cell r="R412">
            <v>0</v>
          </cell>
          <cell r="S412">
            <v>0</v>
          </cell>
          <cell r="T412">
            <v>0</v>
          </cell>
          <cell r="V412">
            <v>0</v>
          </cell>
          <cell r="W412">
            <v>0</v>
          </cell>
          <cell r="X412">
            <v>0</v>
          </cell>
        </row>
        <row r="413">
          <cell r="A413">
            <v>0</v>
          </cell>
          <cell r="B413">
            <v>0</v>
          </cell>
          <cell r="C413">
            <v>0</v>
          </cell>
          <cell r="D413">
            <v>0</v>
          </cell>
          <cell r="E413">
            <v>0</v>
          </cell>
          <cell r="F413">
            <v>0</v>
          </cell>
          <cell r="G413">
            <v>0</v>
          </cell>
          <cell r="H413">
            <v>0</v>
          </cell>
          <cell r="J413">
            <v>0</v>
          </cell>
          <cell r="K413">
            <v>0</v>
          </cell>
          <cell r="L413">
            <v>0</v>
          </cell>
          <cell r="N413">
            <v>0</v>
          </cell>
          <cell r="O413">
            <v>0</v>
          </cell>
          <cell r="P413">
            <v>0</v>
          </cell>
          <cell r="R413">
            <v>0</v>
          </cell>
          <cell r="S413">
            <v>0</v>
          </cell>
          <cell r="T413">
            <v>0</v>
          </cell>
          <cell r="V413">
            <v>0</v>
          </cell>
          <cell r="W413">
            <v>0</v>
          </cell>
          <cell r="X413">
            <v>0</v>
          </cell>
        </row>
        <row r="414">
          <cell r="A414">
            <v>0</v>
          </cell>
          <cell r="B414">
            <v>0</v>
          </cell>
          <cell r="C414">
            <v>0</v>
          </cell>
          <cell r="D414">
            <v>0</v>
          </cell>
          <cell r="E414">
            <v>0</v>
          </cell>
          <cell r="F414">
            <v>0</v>
          </cell>
          <cell r="G414">
            <v>0</v>
          </cell>
          <cell r="H414">
            <v>0</v>
          </cell>
          <cell r="J414">
            <v>0</v>
          </cell>
          <cell r="K414">
            <v>0</v>
          </cell>
          <cell r="L414">
            <v>0</v>
          </cell>
          <cell r="N414">
            <v>0</v>
          </cell>
          <cell r="O414">
            <v>0</v>
          </cell>
          <cell r="P414">
            <v>0</v>
          </cell>
          <cell r="R414">
            <v>0</v>
          </cell>
          <cell r="S414">
            <v>0</v>
          </cell>
          <cell r="T414">
            <v>0</v>
          </cell>
          <cell r="V414">
            <v>0</v>
          </cell>
          <cell r="W414">
            <v>0</v>
          </cell>
          <cell r="X414">
            <v>0</v>
          </cell>
        </row>
        <row r="415">
          <cell r="A415">
            <v>0</v>
          </cell>
          <cell r="B415">
            <v>0</v>
          </cell>
          <cell r="C415">
            <v>0</v>
          </cell>
          <cell r="D415">
            <v>0</v>
          </cell>
          <cell r="E415">
            <v>0</v>
          </cell>
          <cell r="F415">
            <v>0</v>
          </cell>
          <cell r="G415">
            <v>0</v>
          </cell>
          <cell r="H415">
            <v>0</v>
          </cell>
          <cell r="J415">
            <v>0</v>
          </cell>
          <cell r="K415">
            <v>0</v>
          </cell>
          <cell r="L415">
            <v>0</v>
          </cell>
          <cell r="N415">
            <v>0</v>
          </cell>
          <cell r="O415">
            <v>0</v>
          </cell>
          <cell r="P415">
            <v>0</v>
          </cell>
          <cell r="R415">
            <v>0</v>
          </cell>
          <cell r="S415">
            <v>0</v>
          </cell>
          <cell r="T415">
            <v>0</v>
          </cell>
          <cell r="V415">
            <v>0</v>
          </cell>
          <cell r="W415">
            <v>0</v>
          </cell>
          <cell r="X415">
            <v>0</v>
          </cell>
        </row>
        <row r="416">
          <cell r="A416">
            <v>0</v>
          </cell>
          <cell r="B416">
            <v>0</v>
          </cell>
          <cell r="C416">
            <v>0</v>
          </cell>
          <cell r="D416">
            <v>0</v>
          </cell>
          <cell r="E416">
            <v>0</v>
          </cell>
          <cell r="F416">
            <v>0</v>
          </cell>
          <cell r="G416">
            <v>0</v>
          </cell>
          <cell r="H416">
            <v>0</v>
          </cell>
          <cell r="J416">
            <v>0</v>
          </cell>
          <cell r="K416">
            <v>0</v>
          </cell>
          <cell r="L416">
            <v>0</v>
          </cell>
          <cell r="N416">
            <v>0</v>
          </cell>
          <cell r="O416">
            <v>0</v>
          </cell>
          <cell r="P416">
            <v>0</v>
          </cell>
          <cell r="R416">
            <v>0</v>
          </cell>
          <cell r="S416">
            <v>0</v>
          </cell>
          <cell r="T416">
            <v>0</v>
          </cell>
          <cell r="V416">
            <v>0</v>
          </cell>
          <cell r="W416">
            <v>0</v>
          </cell>
          <cell r="X416">
            <v>0</v>
          </cell>
        </row>
        <row r="417">
          <cell r="A417">
            <v>0</v>
          </cell>
          <cell r="B417">
            <v>0</v>
          </cell>
          <cell r="C417">
            <v>0</v>
          </cell>
          <cell r="D417">
            <v>0</v>
          </cell>
          <cell r="E417">
            <v>0</v>
          </cell>
          <cell r="F417">
            <v>0</v>
          </cell>
          <cell r="G417">
            <v>0</v>
          </cell>
          <cell r="H417">
            <v>0</v>
          </cell>
          <cell r="J417">
            <v>0</v>
          </cell>
          <cell r="K417">
            <v>0</v>
          </cell>
          <cell r="L417">
            <v>0</v>
          </cell>
          <cell r="N417">
            <v>0</v>
          </cell>
          <cell r="O417">
            <v>0</v>
          </cell>
          <cell r="P417">
            <v>0</v>
          </cell>
          <cell r="R417">
            <v>0</v>
          </cell>
          <cell r="S417">
            <v>0</v>
          </cell>
          <cell r="T417">
            <v>0</v>
          </cell>
          <cell r="V417">
            <v>0</v>
          </cell>
          <cell r="W417">
            <v>0</v>
          </cell>
          <cell r="X417">
            <v>0</v>
          </cell>
        </row>
        <row r="418">
          <cell r="A418">
            <v>0</v>
          </cell>
          <cell r="B418">
            <v>0</v>
          </cell>
          <cell r="C418">
            <v>0</v>
          </cell>
          <cell r="D418">
            <v>0</v>
          </cell>
          <cell r="E418">
            <v>0</v>
          </cell>
          <cell r="F418">
            <v>0</v>
          </cell>
          <cell r="G418">
            <v>0</v>
          </cell>
          <cell r="H418">
            <v>0</v>
          </cell>
          <cell r="J418">
            <v>0</v>
          </cell>
          <cell r="K418">
            <v>0</v>
          </cell>
          <cell r="L418">
            <v>0</v>
          </cell>
          <cell r="N418">
            <v>0</v>
          </cell>
          <cell r="O418">
            <v>0</v>
          </cell>
          <cell r="P418">
            <v>0</v>
          </cell>
          <cell r="R418">
            <v>0</v>
          </cell>
          <cell r="S418">
            <v>0</v>
          </cell>
          <cell r="T418">
            <v>0</v>
          </cell>
          <cell r="V418">
            <v>0</v>
          </cell>
          <cell r="W418">
            <v>0</v>
          </cell>
          <cell r="X418">
            <v>0</v>
          </cell>
        </row>
        <row r="419">
          <cell r="A419">
            <v>0</v>
          </cell>
          <cell r="B419">
            <v>0</v>
          </cell>
          <cell r="C419">
            <v>0</v>
          </cell>
          <cell r="D419">
            <v>0</v>
          </cell>
          <cell r="E419">
            <v>0</v>
          </cell>
          <cell r="F419">
            <v>0</v>
          </cell>
          <cell r="G419">
            <v>0</v>
          </cell>
          <cell r="H419">
            <v>0</v>
          </cell>
          <cell r="J419">
            <v>0</v>
          </cell>
          <cell r="K419">
            <v>0</v>
          </cell>
          <cell r="L419">
            <v>0</v>
          </cell>
          <cell r="N419">
            <v>0</v>
          </cell>
          <cell r="O419">
            <v>0</v>
          </cell>
          <cell r="P419">
            <v>0</v>
          </cell>
          <cell r="R419">
            <v>0</v>
          </cell>
          <cell r="S419">
            <v>0</v>
          </cell>
          <cell r="T419">
            <v>0</v>
          </cell>
          <cell r="V419">
            <v>0</v>
          </cell>
          <cell r="W419">
            <v>0</v>
          </cell>
          <cell r="X419">
            <v>0</v>
          </cell>
        </row>
        <row r="420">
          <cell r="A420">
            <v>0</v>
          </cell>
          <cell r="B420">
            <v>0</v>
          </cell>
          <cell r="C420">
            <v>0</v>
          </cell>
          <cell r="D420">
            <v>0</v>
          </cell>
          <cell r="E420">
            <v>0</v>
          </cell>
          <cell r="F420">
            <v>0</v>
          </cell>
          <cell r="G420">
            <v>0</v>
          </cell>
          <cell r="H420">
            <v>0</v>
          </cell>
          <cell r="J420">
            <v>0</v>
          </cell>
          <cell r="K420">
            <v>0</v>
          </cell>
          <cell r="L420">
            <v>0</v>
          </cell>
          <cell r="N420">
            <v>0</v>
          </cell>
          <cell r="O420">
            <v>0</v>
          </cell>
          <cell r="P420">
            <v>0</v>
          </cell>
          <cell r="R420">
            <v>0</v>
          </cell>
          <cell r="S420">
            <v>0</v>
          </cell>
          <cell r="T420">
            <v>0</v>
          </cell>
          <cell r="V420">
            <v>0</v>
          </cell>
          <cell r="W420">
            <v>0</v>
          </cell>
          <cell r="X420">
            <v>0</v>
          </cell>
        </row>
        <row r="421">
          <cell r="A421">
            <v>0</v>
          </cell>
          <cell r="B421">
            <v>0</v>
          </cell>
          <cell r="C421">
            <v>0</v>
          </cell>
          <cell r="D421">
            <v>0</v>
          </cell>
          <cell r="E421">
            <v>0</v>
          </cell>
          <cell r="F421">
            <v>0</v>
          </cell>
          <cell r="G421">
            <v>0</v>
          </cell>
          <cell r="H421">
            <v>0</v>
          </cell>
          <cell r="J421">
            <v>0</v>
          </cell>
          <cell r="K421">
            <v>0</v>
          </cell>
          <cell r="L421">
            <v>0</v>
          </cell>
          <cell r="N421">
            <v>0</v>
          </cell>
          <cell r="O421">
            <v>0</v>
          </cell>
          <cell r="P421">
            <v>0</v>
          </cell>
          <cell r="R421">
            <v>0</v>
          </cell>
          <cell r="S421">
            <v>0</v>
          </cell>
          <cell r="T421">
            <v>0</v>
          </cell>
          <cell r="V421">
            <v>0</v>
          </cell>
          <cell r="W421">
            <v>0</v>
          </cell>
          <cell r="X421">
            <v>0</v>
          </cell>
        </row>
        <row r="422">
          <cell r="A422">
            <v>0</v>
          </cell>
          <cell r="B422">
            <v>0</v>
          </cell>
          <cell r="C422">
            <v>0</v>
          </cell>
          <cell r="D422">
            <v>0</v>
          </cell>
          <cell r="E422">
            <v>0</v>
          </cell>
          <cell r="F422">
            <v>0</v>
          </cell>
          <cell r="G422">
            <v>0</v>
          </cell>
          <cell r="H422">
            <v>0</v>
          </cell>
          <cell r="J422">
            <v>0</v>
          </cell>
          <cell r="K422">
            <v>0</v>
          </cell>
          <cell r="L422">
            <v>0</v>
          </cell>
          <cell r="N422">
            <v>0</v>
          </cell>
          <cell r="O422">
            <v>0</v>
          </cell>
          <cell r="P422">
            <v>0</v>
          </cell>
          <cell r="R422">
            <v>0</v>
          </cell>
          <cell r="S422">
            <v>0</v>
          </cell>
          <cell r="T422">
            <v>0</v>
          </cell>
          <cell r="V422">
            <v>0</v>
          </cell>
          <cell r="W422">
            <v>0</v>
          </cell>
          <cell r="X422">
            <v>0</v>
          </cell>
        </row>
        <row r="423">
          <cell r="A423">
            <v>0</v>
          </cell>
          <cell r="B423">
            <v>0</v>
          </cell>
          <cell r="C423">
            <v>0</v>
          </cell>
          <cell r="D423">
            <v>0</v>
          </cell>
          <cell r="E423">
            <v>0</v>
          </cell>
          <cell r="F423">
            <v>0</v>
          </cell>
          <cell r="G423">
            <v>0</v>
          </cell>
          <cell r="H423">
            <v>0</v>
          </cell>
          <cell r="J423">
            <v>0</v>
          </cell>
          <cell r="K423">
            <v>0</v>
          </cell>
          <cell r="L423">
            <v>0</v>
          </cell>
          <cell r="N423">
            <v>0</v>
          </cell>
          <cell r="O423">
            <v>0</v>
          </cell>
          <cell r="P423">
            <v>0</v>
          </cell>
          <cell r="R423">
            <v>0</v>
          </cell>
          <cell r="S423">
            <v>0</v>
          </cell>
          <cell r="T423">
            <v>0</v>
          </cell>
          <cell r="V423">
            <v>0</v>
          </cell>
          <cell r="W423">
            <v>0</v>
          </cell>
          <cell r="X423">
            <v>0</v>
          </cell>
        </row>
        <row r="424">
          <cell r="A424">
            <v>0</v>
          </cell>
          <cell r="B424">
            <v>0</v>
          </cell>
          <cell r="C424">
            <v>0</v>
          </cell>
          <cell r="D424">
            <v>0</v>
          </cell>
          <cell r="E424">
            <v>0</v>
          </cell>
          <cell r="F424">
            <v>0</v>
          </cell>
          <cell r="G424">
            <v>0</v>
          </cell>
          <cell r="H424">
            <v>0</v>
          </cell>
          <cell r="J424">
            <v>0</v>
          </cell>
          <cell r="K424">
            <v>0</v>
          </cell>
          <cell r="L424">
            <v>0</v>
          </cell>
          <cell r="N424">
            <v>0</v>
          </cell>
          <cell r="O424">
            <v>0</v>
          </cell>
          <cell r="P424">
            <v>0</v>
          </cell>
          <cell r="R424">
            <v>0</v>
          </cell>
          <cell r="S424">
            <v>0</v>
          </cell>
          <cell r="T424">
            <v>0</v>
          </cell>
          <cell r="V424">
            <v>0</v>
          </cell>
          <cell r="W424">
            <v>0</v>
          </cell>
          <cell r="X424">
            <v>0</v>
          </cell>
        </row>
        <row r="425">
          <cell r="A425">
            <v>0</v>
          </cell>
          <cell r="B425">
            <v>0</v>
          </cell>
          <cell r="C425">
            <v>0</v>
          </cell>
          <cell r="D425">
            <v>0</v>
          </cell>
          <cell r="E425">
            <v>0</v>
          </cell>
          <cell r="F425">
            <v>0</v>
          </cell>
          <cell r="G425">
            <v>0</v>
          </cell>
          <cell r="H425">
            <v>0</v>
          </cell>
          <cell r="J425">
            <v>0</v>
          </cell>
          <cell r="K425">
            <v>0</v>
          </cell>
          <cell r="L425">
            <v>0</v>
          </cell>
          <cell r="N425">
            <v>0</v>
          </cell>
          <cell r="O425">
            <v>0</v>
          </cell>
          <cell r="P425">
            <v>0</v>
          </cell>
          <cell r="R425">
            <v>0</v>
          </cell>
          <cell r="S425">
            <v>0</v>
          </cell>
          <cell r="T425">
            <v>0</v>
          </cell>
          <cell r="V425">
            <v>0</v>
          </cell>
          <cell r="W425">
            <v>0</v>
          </cell>
          <cell r="X425">
            <v>0</v>
          </cell>
        </row>
        <row r="426">
          <cell r="A426">
            <v>0</v>
          </cell>
          <cell r="B426">
            <v>0</v>
          </cell>
          <cell r="C426">
            <v>0</v>
          </cell>
          <cell r="D426">
            <v>0</v>
          </cell>
          <cell r="E426">
            <v>0</v>
          </cell>
          <cell r="F426">
            <v>0</v>
          </cell>
          <cell r="G426">
            <v>0</v>
          </cell>
          <cell r="H426">
            <v>0</v>
          </cell>
          <cell r="J426">
            <v>0</v>
          </cell>
          <cell r="K426">
            <v>0</v>
          </cell>
          <cell r="L426">
            <v>0</v>
          </cell>
          <cell r="N426">
            <v>0</v>
          </cell>
          <cell r="O426">
            <v>0</v>
          </cell>
          <cell r="P426">
            <v>0</v>
          </cell>
          <cell r="R426">
            <v>0</v>
          </cell>
          <cell r="S426">
            <v>0</v>
          </cell>
          <cell r="T426">
            <v>0</v>
          </cell>
          <cell r="V426">
            <v>0</v>
          </cell>
          <cell r="W426">
            <v>0</v>
          </cell>
          <cell r="X426">
            <v>0</v>
          </cell>
        </row>
        <row r="427">
          <cell r="A427">
            <v>0</v>
          </cell>
          <cell r="B427">
            <v>0</v>
          </cell>
          <cell r="C427">
            <v>0</v>
          </cell>
          <cell r="D427">
            <v>0</v>
          </cell>
          <cell r="E427">
            <v>0</v>
          </cell>
          <cell r="F427">
            <v>0</v>
          </cell>
          <cell r="G427">
            <v>0</v>
          </cell>
          <cell r="H427">
            <v>0</v>
          </cell>
          <cell r="J427">
            <v>0</v>
          </cell>
          <cell r="K427">
            <v>0</v>
          </cell>
          <cell r="L427">
            <v>0</v>
          </cell>
          <cell r="N427">
            <v>0</v>
          </cell>
          <cell r="O427">
            <v>0</v>
          </cell>
          <cell r="P427">
            <v>0</v>
          </cell>
          <cell r="R427">
            <v>0</v>
          </cell>
          <cell r="S427">
            <v>0</v>
          </cell>
          <cell r="T427">
            <v>0</v>
          </cell>
          <cell r="V427">
            <v>0</v>
          </cell>
          <cell r="W427">
            <v>0</v>
          </cell>
          <cell r="X427">
            <v>0</v>
          </cell>
        </row>
        <row r="428">
          <cell r="A428">
            <v>0</v>
          </cell>
          <cell r="B428">
            <v>0</v>
          </cell>
          <cell r="C428">
            <v>0</v>
          </cell>
          <cell r="D428">
            <v>0</v>
          </cell>
          <cell r="E428">
            <v>0</v>
          </cell>
          <cell r="F428">
            <v>0</v>
          </cell>
          <cell r="G428">
            <v>0</v>
          </cell>
          <cell r="H428">
            <v>0</v>
          </cell>
          <cell r="J428">
            <v>0</v>
          </cell>
          <cell r="K428">
            <v>0</v>
          </cell>
          <cell r="L428">
            <v>0</v>
          </cell>
          <cell r="N428">
            <v>0</v>
          </cell>
          <cell r="O428">
            <v>0</v>
          </cell>
          <cell r="P428">
            <v>0</v>
          </cell>
          <cell r="R428">
            <v>0</v>
          </cell>
          <cell r="S428">
            <v>0</v>
          </cell>
          <cell r="T428">
            <v>0</v>
          </cell>
          <cell r="V428">
            <v>0</v>
          </cell>
          <cell r="W428">
            <v>0</v>
          </cell>
          <cell r="X428">
            <v>0</v>
          </cell>
        </row>
        <row r="429">
          <cell r="A429">
            <v>0</v>
          </cell>
          <cell r="B429">
            <v>0</v>
          </cell>
          <cell r="C429">
            <v>0</v>
          </cell>
          <cell r="D429">
            <v>0</v>
          </cell>
          <cell r="E429">
            <v>0</v>
          </cell>
          <cell r="F429">
            <v>0</v>
          </cell>
          <cell r="G429">
            <v>0</v>
          </cell>
          <cell r="H429">
            <v>0</v>
          </cell>
          <cell r="J429">
            <v>0</v>
          </cell>
          <cell r="K429">
            <v>0</v>
          </cell>
          <cell r="L429">
            <v>0</v>
          </cell>
          <cell r="N429">
            <v>0</v>
          </cell>
          <cell r="O429">
            <v>0</v>
          </cell>
          <cell r="P429">
            <v>0</v>
          </cell>
          <cell r="R429">
            <v>0</v>
          </cell>
          <cell r="S429">
            <v>0</v>
          </cell>
          <cell r="T429">
            <v>0</v>
          </cell>
          <cell r="V429">
            <v>0</v>
          </cell>
          <cell r="W429">
            <v>0</v>
          </cell>
          <cell r="X429">
            <v>0</v>
          </cell>
        </row>
        <row r="430">
          <cell r="A430">
            <v>0</v>
          </cell>
          <cell r="B430">
            <v>0</v>
          </cell>
          <cell r="C430">
            <v>0</v>
          </cell>
          <cell r="D430">
            <v>0</v>
          </cell>
          <cell r="E430">
            <v>0</v>
          </cell>
          <cell r="F430">
            <v>0</v>
          </cell>
          <cell r="G430">
            <v>0</v>
          </cell>
          <cell r="H430">
            <v>0</v>
          </cell>
          <cell r="J430">
            <v>0</v>
          </cell>
          <cell r="K430">
            <v>0</v>
          </cell>
          <cell r="L430">
            <v>0</v>
          </cell>
          <cell r="N430">
            <v>0</v>
          </cell>
          <cell r="O430">
            <v>0</v>
          </cell>
          <cell r="P430">
            <v>0</v>
          </cell>
          <cell r="R430">
            <v>0</v>
          </cell>
          <cell r="S430">
            <v>0</v>
          </cell>
          <cell r="T430">
            <v>0</v>
          </cell>
          <cell r="V430">
            <v>0</v>
          </cell>
          <cell r="W430">
            <v>0</v>
          </cell>
          <cell r="X430">
            <v>0</v>
          </cell>
        </row>
        <row r="431">
          <cell r="A431">
            <v>0</v>
          </cell>
          <cell r="B431">
            <v>0</v>
          </cell>
          <cell r="C431">
            <v>0</v>
          </cell>
          <cell r="D431">
            <v>0</v>
          </cell>
          <cell r="E431">
            <v>0</v>
          </cell>
          <cell r="F431">
            <v>0</v>
          </cell>
          <cell r="G431">
            <v>0</v>
          </cell>
          <cell r="H431">
            <v>0</v>
          </cell>
          <cell r="J431">
            <v>0</v>
          </cell>
          <cell r="K431">
            <v>0</v>
          </cell>
          <cell r="L431">
            <v>0</v>
          </cell>
          <cell r="N431">
            <v>0</v>
          </cell>
          <cell r="O431">
            <v>0</v>
          </cell>
          <cell r="P431">
            <v>0</v>
          </cell>
          <cell r="R431">
            <v>0</v>
          </cell>
          <cell r="S431">
            <v>0</v>
          </cell>
          <cell r="T431">
            <v>0</v>
          </cell>
          <cell r="V431">
            <v>0</v>
          </cell>
          <cell r="W431">
            <v>0</v>
          </cell>
          <cell r="X431">
            <v>0</v>
          </cell>
        </row>
        <row r="432">
          <cell r="A432">
            <v>0</v>
          </cell>
          <cell r="B432">
            <v>0</v>
          </cell>
          <cell r="C432">
            <v>0</v>
          </cell>
          <cell r="D432">
            <v>0</v>
          </cell>
          <cell r="E432">
            <v>0</v>
          </cell>
          <cell r="F432">
            <v>0</v>
          </cell>
          <cell r="G432">
            <v>0</v>
          </cell>
          <cell r="H432">
            <v>0</v>
          </cell>
          <cell r="J432">
            <v>0</v>
          </cell>
          <cell r="K432">
            <v>0</v>
          </cell>
          <cell r="L432">
            <v>0</v>
          </cell>
          <cell r="N432">
            <v>0</v>
          </cell>
          <cell r="O432">
            <v>0</v>
          </cell>
          <cell r="P432">
            <v>0</v>
          </cell>
          <cell r="R432">
            <v>0</v>
          </cell>
          <cell r="S432">
            <v>0</v>
          </cell>
          <cell r="T432">
            <v>0</v>
          </cell>
          <cell r="V432">
            <v>0</v>
          </cell>
          <cell r="W432">
            <v>0</v>
          </cell>
          <cell r="X432">
            <v>0</v>
          </cell>
        </row>
        <row r="433">
          <cell r="A433">
            <v>0</v>
          </cell>
          <cell r="B433">
            <v>0</v>
          </cell>
          <cell r="C433">
            <v>0</v>
          </cell>
          <cell r="D433">
            <v>0</v>
          </cell>
          <cell r="E433">
            <v>0</v>
          </cell>
          <cell r="F433">
            <v>0</v>
          </cell>
          <cell r="G433">
            <v>0</v>
          </cell>
          <cell r="H433">
            <v>0</v>
          </cell>
          <cell r="J433">
            <v>0</v>
          </cell>
          <cell r="K433">
            <v>0</v>
          </cell>
          <cell r="L433">
            <v>0</v>
          </cell>
          <cell r="N433">
            <v>0</v>
          </cell>
          <cell r="O433">
            <v>0</v>
          </cell>
          <cell r="P433">
            <v>0</v>
          </cell>
          <cell r="R433">
            <v>0</v>
          </cell>
          <cell r="S433">
            <v>0</v>
          </cell>
          <cell r="T433">
            <v>0</v>
          </cell>
          <cell r="V433">
            <v>0</v>
          </cell>
          <cell r="W433">
            <v>0</v>
          </cell>
          <cell r="X433">
            <v>0</v>
          </cell>
        </row>
        <row r="434">
          <cell r="A434">
            <v>0</v>
          </cell>
          <cell r="B434">
            <v>0</v>
          </cell>
          <cell r="C434">
            <v>0</v>
          </cell>
          <cell r="D434">
            <v>0</v>
          </cell>
          <cell r="E434">
            <v>0</v>
          </cell>
          <cell r="F434">
            <v>0</v>
          </cell>
          <cell r="G434">
            <v>0</v>
          </cell>
          <cell r="H434">
            <v>0</v>
          </cell>
          <cell r="J434">
            <v>0</v>
          </cell>
          <cell r="K434">
            <v>0</v>
          </cell>
          <cell r="L434">
            <v>0</v>
          </cell>
          <cell r="N434">
            <v>0</v>
          </cell>
          <cell r="O434">
            <v>0</v>
          </cell>
          <cell r="P434">
            <v>0</v>
          </cell>
          <cell r="R434">
            <v>0</v>
          </cell>
          <cell r="S434">
            <v>0</v>
          </cell>
          <cell r="T434">
            <v>0</v>
          </cell>
          <cell r="V434">
            <v>0</v>
          </cell>
          <cell r="W434">
            <v>0</v>
          </cell>
          <cell r="X434">
            <v>0</v>
          </cell>
        </row>
        <row r="435">
          <cell r="A435">
            <v>0</v>
          </cell>
          <cell r="B435">
            <v>0</v>
          </cell>
          <cell r="C435">
            <v>0</v>
          </cell>
          <cell r="D435">
            <v>0</v>
          </cell>
          <cell r="E435">
            <v>0</v>
          </cell>
          <cell r="F435">
            <v>0</v>
          </cell>
          <cell r="G435">
            <v>0</v>
          </cell>
          <cell r="H435">
            <v>0</v>
          </cell>
          <cell r="J435">
            <v>0</v>
          </cell>
          <cell r="K435">
            <v>0</v>
          </cell>
          <cell r="L435">
            <v>0</v>
          </cell>
          <cell r="N435">
            <v>0</v>
          </cell>
          <cell r="O435">
            <v>0</v>
          </cell>
          <cell r="P435">
            <v>0</v>
          </cell>
          <cell r="R435">
            <v>0</v>
          </cell>
          <cell r="S435">
            <v>0</v>
          </cell>
          <cell r="T435">
            <v>0</v>
          </cell>
          <cell r="V435">
            <v>0</v>
          </cell>
          <cell r="W435">
            <v>0</v>
          </cell>
          <cell r="X435">
            <v>0</v>
          </cell>
        </row>
        <row r="436">
          <cell r="A436">
            <v>0</v>
          </cell>
          <cell r="B436">
            <v>0</v>
          </cell>
          <cell r="C436">
            <v>0</v>
          </cell>
          <cell r="D436">
            <v>0</v>
          </cell>
          <cell r="E436">
            <v>0</v>
          </cell>
          <cell r="F436">
            <v>0</v>
          </cell>
          <cell r="G436">
            <v>0</v>
          </cell>
          <cell r="H436">
            <v>0</v>
          </cell>
          <cell r="J436">
            <v>0</v>
          </cell>
          <cell r="K436">
            <v>0</v>
          </cell>
          <cell r="L436">
            <v>0</v>
          </cell>
          <cell r="N436">
            <v>0</v>
          </cell>
          <cell r="O436">
            <v>0</v>
          </cell>
          <cell r="P436">
            <v>0</v>
          </cell>
          <cell r="R436">
            <v>0</v>
          </cell>
          <cell r="S436">
            <v>0</v>
          </cell>
          <cell r="T436">
            <v>0</v>
          </cell>
          <cell r="V436">
            <v>0</v>
          </cell>
          <cell r="W436">
            <v>0</v>
          </cell>
          <cell r="X436">
            <v>0</v>
          </cell>
        </row>
        <row r="437">
          <cell r="A437">
            <v>0</v>
          </cell>
          <cell r="B437">
            <v>0</v>
          </cell>
          <cell r="C437">
            <v>0</v>
          </cell>
          <cell r="D437">
            <v>0</v>
          </cell>
          <cell r="E437">
            <v>0</v>
          </cell>
          <cell r="F437">
            <v>0</v>
          </cell>
          <cell r="G437">
            <v>0</v>
          </cell>
          <cell r="H437">
            <v>0</v>
          </cell>
          <cell r="J437">
            <v>0</v>
          </cell>
          <cell r="K437">
            <v>0</v>
          </cell>
          <cell r="L437">
            <v>0</v>
          </cell>
          <cell r="N437">
            <v>0</v>
          </cell>
          <cell r="O437">
            <v>0</v>
          </cell>
          <cell r="P437">
            <v>0</v>
          </cell>
          <cell r="R437">
            <v>0</v>
          </cell>
          <cell r="S437">
            <v>0</v>
          </cell>
          <cell r="T437">
            <v>0</v>
          </cell>
          <cell r="V437">
            <v>0</v>
          </cell>
          <cell r="W437">
            <v>0</v>
          </cell>
          <cell r="X437">
            <v>0</v>
          </cell>
        </row>
        <row r="438">
          <cell r="A438">
            <v>0</v>
          </cell>
          <cell r="B438">
            <v>0</v>
          </cell>
          <cell r="C438">
            <v>0</v>
          </cell>
          <cell r="D438">
            <v>0</v>
          </cell>
          <cell r="E438">
            <v>0</v>
          </cell>
          <cell r="F438">
            <v>0</v>
          </cell>
          <cell r="G438">
            <v>0</v>
          </cell>
          <cell r="H438">
            <v>0</v>
          </cell>
          <cell r="J438">
            <v>0</v>
          </cell>
          <cell r="K438">
            <v>0</v>
          </cell>
          <cell r="L438">
            <v>0</v>
          </cell>
          <cell r="N438">
            <v>0</v>
          </cell>
          <cell r="O438">
            <v>0</v>
          </cell>
          <cell r="P438">
            <v>0</v>
          </cell>
          <cell r="R438">
            <v>0</v>
          </cell>
          <cell r="S438">
            <v>0</v>
          </cell>
          <cell r="T438">
            <v>0</v>
          </cell>
          <cell r="V438">
            <v>0</v>
          </cell>
          <cell r="W438">
            <v>0</v>
          </cell>
          <cell r="X438">
            <v>0</v>
          </cell>
        </row>
        <row r="439">
          <cell r="A439">
            <v>0</v>
          </cell>
          <cell r="B439">
            <v>0</v>
          </cell>
          <cell r="C439">
            <v>0</v>
          </cell>
          <cell r="D439">
            <v>0</v>
          </cell>
          <cell r="E439">
            <v>0</v>
          </cell>
          <cell r="F439">
            <v>0</v>
          </cell>
          <cell r="G439">
            <v>0</v>
          </cell>
          <cell r="H439">
            <v>0</v>
          </cell>
          <cell r="J439">
            <v>0</v>
          </cell>
          <cell r="K439">
            <v>0</v>
          </cell>
          <cell r="L439">
            <v>0</v>
          </cell>
          <cell r="N439">
            <v>0</v>
          </cell>
          <cell r="O439">
            <v>0</v>
          </cell>
          <cell r="P439">
            <v>0</v>
          </cell>
          <cell r="R439">
            <v>0</v>
          </cell>
          <cell r="S439">
            <v>0</v>
          </cell>
          <cell r="T439">
            <v>0</v>
          </cell>
          <cell r="V439">
            <v>0</v>
          </cell>
          <cell r="W439">
            <v>0</v>
          </cell>
          <cell r="X439">
            <v>0</v>
          </cell>
        </row>
        <row r="440">
          <cell r="A440">
            <v>0</v>
          </cell>
          <cell r="B440">
            <v>0</v>
          </cell>
          <cell r="C440">
            <v>0</v>
          </cell>
          <cell r="D440">
            <v>0</v>
          </cell>
          <cell r="E440">
            <v>0</v>
          </cell>
          <cell r="F440">
            <v>0</v>
          </cell>
          <cell r="G440">
            <v>0</v>
          </cell>
          <cell r="H440">
            <v>0</v>
          </cell>
          <cell r="J440">
            <v>0</v>
          </cell>
          <cell r="K440">
            <v>0</v>
          </cell>
          <cell r="L440">
            <v>0</v>
          </cell>
          <cell r="N440">
            <v>0</v>
          </cell>
          <cell r="O440">
            <v>0</v>
          </cell>
          <cell r="P440">
            <v>0</v>
          </cell>
          <cell r="R440">
            <v>0</v>
          </cell>
          <cell r="S440">
            <v>0</v>
          </cell>
          <cell r="T440">
            <v>0</v>
          </cell>
          <cell r="V440">
            <v>0</v>
          </cell>
          <cell r="W440">
            <v>0</v>
          </cell>
          <cell r="X440">
            <v>0</v>
          </cell>
        </row>
        <row r="441">
          <cell r="A441">
            <v>0</v>
          </cell>
          <cell r="B441">
            <v>0</v>
          </cell>
          <cell r="C441">
            <v>0</v>
          </cell>
          <cell r="D441">
            <v>0</v>
          </cell>
          <cell r="E441">
            <v>0</v>
          </cell>
          <cell r="F441">
            <v>0</v>
          </cell>
          <cell r="G441">
            <v>0</v>
          </cell>
          <cell r="H441">
            <v>0</v>
          </cell>
          <cell r="J441">
            <v>0</v>
          </cell>
          <cell r="K441">
            <v>0</v>
          </cell>
          <cell r="L441">
            <v>0</v>
          </cell>
          <cell r="N441">
            <v>0</v>
          </cell>
          <cell r="O441">
            <v>0</v>
          </cell>
          <cell r="P441">
            <v>0</v>
          </cell>
          <cell r="R441">
            <v>0</v>
          </cell>
          <cell r="S441">
            <v>0</v>
          </cell>
          <cell r="T441">
            <v>0</v>
          </cell>
          <cell r="V441">
            <v>0</v>
          </cell>
          <cell r="W441">
            <v>0</v>
          </cell>
          <cell r="X441">
            <v>0</v>
          </cell>
        </row>
        <row r="442">
          <cell r="A442">
            <v>0</v>
          </cell>
          <cell r="B442">
            <v>0</v>
          </cell>
          <cell r="C442">
            <v>0</v>
          </cell>
          <cell r="D442">
            <v>0</v>
          </cell>
          <cell r="E442">
            <v>0</v>
          </cell>
          <cell r="F442">
            <v>0</v>
          </cell>
          <cell r="G442">
            <v>0</v>
          </cell>
          <cell r="H442">
            <v>0</v>
          </cell>
          <cell r="J442">
            <v>0</v>
          </cell>
          <cell r="K442">
            <v>0</v>
          </cell>
          <cell r="L442">
            <v>0</v>
          </cell>
          <cell r="N442">
            <v>0</v>
          </cell>
          <cell r="O442">
            <v>0</v>
          </cell>
          <cell r="P442">
            <v>0</v>
          </cell>
          <cell r="R442">
            <v>0</v>
          </cell>
          <cell r="S442">
            <v>0</v>
          </cell>
          <cell r="T442">
            <v>0</v>
          </cell>
          <cell r="V442">
            <v>0</v>
          </cell>
          <cell r="W442">
            <v>0</v>
          </cell>
          <cell r="X442">
            <v>0</v>
          </cell>
        </row>
        <row r="443">
          <cell r="A443">
            <v>0</v>
          </cell>
          <cell r="B443">
            <v>0</v>
          </cell>
          <cell r="C443">
            <v>0</v>
          </cell>
          <cell r="D443">
            <v>0</v>
          </cell>
          <cell r="E443">
            <v>0</v>
          </cell>
          <cell r="F443">
            <v>0</v>
          </cell>
          <cell r="G443">
            <v>0</v>
          </cell>
          <cell r="H443">
            <v>0</v>
          </cell>
          <cell r="J443">
            <v>0</v>
          </cell>
          <cell r="K443">
            <v>0</v>
          </cell>
          <cell r="L443">
            <v>0</v>
          </cell>
          <cell r="N443">
            <v>0</v>
          </cell>
          <cell r="O443">
            <v>0</v>
          </cell>
          <cell r="P443">
            <v>0</v>
          </cell>
          <cell r="R443">
            <v>0</v>
          </cell>
          <cell r="S443">
            <v>0</v>
          </cell>
          <cell r="T443">
            <v>0</v>
          </cell>
          <cell r="V443">
            <v>0</v>
          </cell>
          <cell r="W443">
            <v>0</v>
          </cell>
          <cell r="X443">
            <v>0</v>
          </cell>
        </row>
        <row r="444">
          <cell r="A444">
            <v>0</v>
          </cell>
          <cell r="B444">
            <v>0</v>
          </cell>
          <cell r="C444">
            <v>0</v>
          </cell>
          <cell r="D444">
            <v>0</v>
          </cell>
          <cell r="E444">
            <v>0</v>
          </cell>
          <cell r="F444">
            <v>0</v>
          </cell>
          <cell r="G444">
            <v>0</v>
          </cell>
          <cell r="H444">
            <v>0</v>
          </cell>
          <cell r="J444">
            <v>0</v>
          </cell>
          <cell r="K444">
            <v>0</v>
          </cell>
          <cell r="L444">
            <v>0</v>
          </cell>
          <cell r="N444">
            <v>0</v>
          </cell>
          <cell r="O444">
            <v>0</v>
          </cell>
          <cell r="P444">
            <v>0</v>
          </cell>
          <cell r="R444">
            <v>0</v>
          </cell>
          <cell r="S444">
            <v>0</v>
          </cell>
          <cell r="T444">
            <v>0</v>
          </cell>
          <cell r="V444">
            <v>0</v>
          </cell>
          <cell r="W444">
            <v>0</v>
          </cell>
          <cell r="X444">
            <v>0</v>
          </cell>
        </row>
        <row r="445">
          <cell r="A445">
            <v>0</v>
          </cell>
          <cell r="B445">
            <v>0</v>
          </cell>
          <cell r="C445">
            <v>0</v>
          </cell>
          <cell r="D445">
            <v>0</v>
          </cell>
          <cell r="E445">
            <v>0</v>
          </cell>
          <cell r="F445">
            <v>0</v>
          </cell>
          <cell r="G445">
            <v>0</v>
          </cell>
          <cell r="H445">
            <v>0</v>
          </cell>
          <cell r="J445">
            <v>0</v>
          </cell>
          <cell r="K445">
            <v>0</v>
          </cell>
          <cell r="L445">
            <v>0</v>
          </cell>
          <cell r="N445">
            <v>0</v>
          </cell>
          <cell r="O445">
            <v>0</v>
          </cell>
          <cell r="P445">
            <v>0</v>
          </cell>
          <cell r="R445">
            <v>0</v>
          </cell>
          <cell r="S445">
            <v>0</v>
          </cell>
          <cell r="T445">
            <v>0</v>
          </cell>
          <cell r="V445">
            <v>0</v>
          </cell>
          <cell r="W445">
            <v>0</v>
          </cell>
          <cell r="X445">
            <v>0</v>
          </cell>
        </row>
        <row r="446">
          <cell r="A446">
            <v>0</v>
          </cell>
          <cell r="B446">
            <v>0</v>
          </cell>
          <cell r="C446">
            <v>0</v>
          </cell>
          <cell r="D446">
            <v>0</v>
          </cell>
          <cell r="E446">
            <v>0</v>
          </cell>
          <cell r="F446">
            <v>0</v>
          </cell>
          <cell r="G446">
            <v>0</v>
          </cell>
          <cell r="H446">
            <v>0</v>
          </cell>
          <cell r="J446">
            <v>0</v>
          </cell>
          <cell r="K446">
            <v>0</v>
          </cell>
          <cell r="L446">
            <v>0</v>
          </cell>
          <cell r="N446">
            <v>0</v>
          </cell>
          <cell r="O446">
            <v>0</v>
          </cell>
          <cell r="P446">
            <v>0</v>
          </cell>
          <cell r="R446">
            <v>0</v>
          </cell>
          <cell r="S446">
            <v>0</v>
          </cell>
          <cell r="T446">
            <v>0</v>
          </cell>
          <cell r="V446">
            <v>0</v>
          </cell>
          <cell r="W446">
            <v>0</v>
          </cell>
          <cell r="X446">
            <v>0</v>
          </cell>
        </row>
        <row r="447">
          <cell r="A447">
            <v>0</v>
          </cell>
          <cell r="B447">
            <v>0</v>
          </cell>
          <cell r="C447">
            <v>0</v>
          </cell>
          <cell r="D447">
            <v>0</v>
          </cell>
          <cell r="E447">
            <v>0</v>
          </cell>
          <cell r="F447">
            <v>0</v>
          </cell>
          <cell r="G447">
            <v>0</v>
          </cell>
          <cell r="H447">
            <v>0</v>
          </cell>
          <cell r="J447">
            <v>0</v>
          </cell>
          <cell r="K447">
            <v>0</v>
          </cell>
          <cell r="L447">
            <v>0</v>
          </cell>
          <cell r="N447">
            <v>0</v>
          </cell>
          <cell r="O447">
            <v>0</v>
          </cell>
          <cell r="P447">
            <v>0</v>
          </cell>
          <cell r="R447">
            <v>0</v>
          </cell>
          <cell r="S447">
            <v>0</v>
          </cell>
          <cell r="T447">
            <v>0</v>
          </cell>
          <cell r="V447">
            <v>0</v>
          </cell>
          <cell r="W447">
            <v>0</v>
          </cell>
          <cell r="X447">
            <v>0</v>
          </cell>
        </row>
        <row r="448">
          <cell r="A448">
            <v>0</v>
          </cell>
          <cell r="B448">
            <v>0</v>
          </cell>
          <cell r="C448">
            <v>0</v>
          </cell>
          <cell r="D448">
            <v>0</v>
          </cell>
          <cell r="E448">
            <v>0</v>
          </cell>
          <cell r="F448">
            <v>0</v>
          </cell>
          <cell r="G448">
            <v>0</v>
          </cell>
          <cell r="H448">
            <v>0</v>
          </cell>
          <cell r="J448">
            <v>0</v>
          </cell>
          <cell r="K448">
            <v>0</v>
          </cell>
          <cell r="L448">
            <v>0</v>
          </cell>
          <cell r="N448">
            <v>0</v>
          </cell>
          <cell r="O448">
            <v>0</v>
          </cell>
          <cell r="P448">
            <v>0</v>
          </cell>
          <cell r="R448">
            <v>0</v>
          </cell>
          <cell r="S448">
            <v>0</v>
          </cell>
          <cell r="T448">
            <v>0</v>
          </cell>
          <cell r="V448">
            <v>0</v>
          </cell>
          <cell r="W448">
            <v>0</v>
          </cell>
          <cell r="X448">
            <v>0</v>
          </cell>
        </row>
        <row r="449">
          <cell r="A449">
            <v>0</v>
          </cell>
          <cell r="B449">
            <v>0</v>
          </cell>
          <cell r="C449">
            <v>0</v>
          </cell>
          <cell r="D449">
            <v>0</v>
          </cell>
          <cell r="E449">
            <v>0</v>
          </cell>
          <cell r="F449">
            <v>0</v>
          </cell>
          <cell r="G449">
            <v>0</v>
          </cell>
          <cell r="H449">
            <v>0</v>
          </cell>
          <cell r="J449">
            <v>0</v>
          </cell>
          <cell r="K449">
            <v>0</v>
          </cell>
          <cell r="L449">
            <v>0</v>
          </cell>
          <cell r="N449">
            <v>0</v>
          </cell>
          <cell r="O449">
            <v>0</v>
          </cell>
          <cell r="P449">
            <v>0</v>
          </cell>
          <cell r="R449">
            <v>0</v>
          </cell>
          <cell r="S449">
            <v>0</v>
          </cell>
          <cell r="T449">
            <v>0</v>
          </cell>
          <cell r="V449">
            <v>0</v>
          </cell>
          <cell r="W449">
            <v>0</v>
          </cell>
          <cell r="X449">
            <v>0</v>
          </cell>
        </row>
        <row r="450">
          <cell r="A450">
            <v>0</v>
          </cell>
          <cell r="B450">
            <v>0</v>
          </cell>
          <cell r="C450">
            <v>0</v>
          </cell>
          <cell r="D450">
            <v>0</v>
          </cell>
          <cell r="E450">
            <v>0</v>
          </cell>
          <cell r="F450">
            <v>0</v>
          </cell>
          <cell r="G450">
            <v>0</v>
          </cell>
          <cell r="H450">
            <v>0</v>
          </cell>
          <cell r="J450">
            <v>0</v>
          </cell>
          <cell r="K450">
            <v>0</v>
          </cell>
          <cell r="L450">
            <v>0</v>
          </cell>
          <cell r="N450">
            <v>0</v>
          </cell>
          <cell r="O450">
            <v>0</v>
          </cell>
          <cell r="P450">
            <v>0</v>
          </cell>
          <cell r="R450">
            <v>0</v>
          </cell>
          <cell r="S450">
            <v>0</v>
          </cell>
          <cell r="T450">
            <v>0</v>
          </cell>
          <cell r="V450">
            <v>0</v>
          </cell>
          <cell r="W450">
            <v>0</v>
          </cell>
          <cell r="X450">
            <v>0</v>
          </cell>
        </row>
        <row r="451">
          <cell r="A451">
            <v>0</v>
          </cell>
          <cell r="B451">
            <v>0</v>
          </cell>
          <cell r="C451">
            <v>0</v>
          </cell>
          <cell r="D451">
            <v>0</v>
          </cell>
          <cell r="E451">
            <v>0</v>
          </cell>
          <cell r="F451">
            <v>0</v>
          </cell>
          <cell r="G451">
            <v>0</v>
          </cell>
          <cell r="H451">
            <v>0</v>
          </cell>
          <cell r="J451">
            <v>0</v>
          </cell>
          <cell r="K451">
            <v>0</v>
          </cell>
          <cell r="L451">
            <v>0</v>
          </cell>
          <cell r="N451">
            <v>0</v>
          </cell>
          <cell r="O451">
            <v>0</v>
          </cell>
          <cell r="P451">
            <v>0</v>
          </cell>
          <cell r="R451">
            <v>0</v>
          </cell>
          <cell r="S451">
            <v>0</v>
          </cell>
          <cell r="T451">
            <v>0</v>
          </cell>
          <cell r="V451">
            <v>0</v>
          </cell>
          <cell r="W451">
            <v>0</v>
          </cell>
          <cell r="X451">
            <v>0</v>
          </cell>
        </row>
        <row r="452">
          <cell r="A452">
            <v>0</v>
          </cell>
          <cell r="B452">
            <v>0</v>
          </cell>
          <cell r="C452">
            <v>0</v>
          </cell>
          <cell r="D452">
            <v>0</v>
          </cell>
          <cell r="E452">
            <v>0</v>
          </cell>
          <cell r="F452">
            <v>0</v>
          </cell>
          <cell r="G452">
            <v>0</v>
          </cell>
          <cell r="H452">
            <v>0</v>
          </cell>
          <cell r="J452">
            <v>0</v>
          </cell>
          <cell r="K452">
            <v>0</v>
          </cell>
          <cell r="L452">
            <v>0</v>
          </cell>
          <cell r="N452">
            <v>0</v>
          </cell>
          <cell r="O452">
            <v>0</v>
          </cell>
          <cell r="P452">
            <v>0</v>
          </cell>
          <cell r="R452">
            <v>0</v>
          </cell>
          <cell r="S452">
            <v>0</v>
          </cell>
          <cell r="T452">
            <v>0</v>
          </cell>
          <cell r="V452">
            <v>0</v>
          </cell>
          <cell r="W452">
            <v>0</v>
          </cell>
          <cell r="X452">
            <v>0</v>
          </cell>
        </row>
        <row r="453">
          <cell r="A453">
            <v>0</v>
          </cell>
          <cell r="B453">
            <v>0</v>
          </cell>
          <cell r="C453">
            <v>0</v>
          </cell>
          <cell r="D453">
            <v>0</v>
          </cell>
          <cell r="E453">
            <v>0</v>
          </cell>
          <cell r="F453">
            <v>0</v>
          </cell>
          <cell r="G453">
            <v>0</v>
          </cell>
          <cell r="H453">
            <v>0</v>
          </cell>
          <cell r="J453">
            <v>0</v>
          </cell>
          <cell r="K453">
            <v>0</v>
          </cell>
          <cell r="L453">
            <v>0</v>
          </cell>
          <cell r="N453">
            <v>0</v>
          </cell>
          <cell r="O453">
            <v>0</v>
          </cell>
          <cell r="P453">
            <v>0</v>
          </cell>
          <cell r="R453">
            <v>0</v>
          </cell>
          <cell r="S453">
            <v>0</v>
          </cell>
          <cell r="T453">
            <v>0</v>
          </cell>
          <cell r="V453">
            <v>0</v>
          </cell>
          <cell r="W453">
            <v>0</v>
          </cell>
          <cell r="X453">
            <v>0</v>
          </cell>
        </row>
        <row r="454">
          <cell r="A454">
            <v>0</v>
          </cell>
          <cell r="B454">
            <v>0</v>
          </cell>
          <cell r="C454">
            <v>0</v>
          </cell>
          <cell r="D454">
            <v>0</v>
          </cell>
          <cell r="E454">
            <v>0</v>
          </cell>
          <cell r="F454">
            <v>0</v>
          </cell>
          <cell r="G454">
            <v>0</v>
          </cell>
          <cell r="H454">
            <v>0</v>
          </cell>
          <cell r="J454">
            <v>0</v>
          </cell>
          <cell r="K454">
            <v>0</v>
          </cell>
          <cell r="L454">
            <v>0</v>
          </cell>
          <cell r="N454">
            <v>0</v>
          </cell>
          <cell r="O454">
            <v>0</v>
          </cell>
          <cell r="P454">
            <v>0</v>
          </cell>
          <cell r="R454">
            <v>0</v>
          </cell>
          <cell r="S454">
            <v>0</v>
          </cell>
          <cell r="T454">
            <v>0</v>
          </cell>
          <cell r="V454">
            <v>0</v>
          </cell>
          <cell r="W454">
            <v>0</v>
          </cell>
          <cell r="X454">
            <v>0</v>
          </cell>
        </row>
        <row r="455">
          <cell r="A455">
            <v>0</v>
          </cell>
          <cell r="B455">
            <v>0</v>
          </cell>
          <cell r="C455">
            <v>0</v>
          </cell>
          <cell r="D455">
            <v>0</v>
          </cell>
          <cell r="E455">
            <v>0</v>
          </cell>
          <cell r="F455">
            <v>0</v>
          </cell>
          <cell r="G455">
            <v>0</v>
          </cell>
          <cell r="H455">
            <v>0</v>
          </cell>
          <cell r="J455">
            <v>0</v>
          </cell>
          <cell r="K455">
            <v>0</v>
          </cell>
          <cell r="L455">
            <v>0</v>
          </cell>
          <cell r="N455">
            <v>0</v>
          </cell>
          <cell r="O455">
            <v>0</v>
          </cell>
          <cell r="P455">
            <v>0</v>
          </cell>
          <cell r="R455">
            <v>0</v>
          </cell>
          <cell r="S455">
            <v>0</v>
          </cell>
          <cell r="T455">
            <v>0</v>
          </cell>
          <cell r="V455">
            <v>0</v>
          </cell>
          <cell r="W455">
            <v>0</v>
          </cell>
          <cell r="X455">
            <v>0</v>
          </cell>
        </row>
        <row r="456">
          <cell r="A456">
            <v>0</v>
          </cell>
          <cell r="B456">
            <v>0</v>
          </cell>
          <cell r="C456">
            <v>0</v>
          </cell>
          <cell r="D456">
            <v>0</v>
          </cell>
          <cell r="E456">
            <v>0</v>
          </cell>
          <cell r="F456">
            <v>0</v>
          </cell>
          <cell r="G456">
            <v>0</v>
          </cell>
          <cell r="H456">
            <v>0</v>
          </cell>
          <cell r="J456">
            <v>0</v>
          </cell>
          <cell r="K456">
            <v>0</v>
          </cell>
          <cell r="L456">
            <v>0</v>
          </cell>
          <cell r="N456">
            <v>0</v>
          </cell>
          <cell r="O456">
            <v>0</v>
          </cell>
          <cell r="P456">
            <v>0</v>
          </cell>
          <cell r="R456">
            <v>0</v>
          </cell>
          <cell r="S456">
            <v>0</v>
          </cell>
          <cell r="T456">
            <v>0</v>
          </cell>
          <cell r="V456">
            <v>0</v>
          </cell>
          <cell r="W456">
            <v>0</v>
          </cell>
          <cell r="X456">
            <v>0</v>
          </cell>
        </row>
        <row r="457">
          <cell r="A457">
            <v>0</v>
          </cell>
          <cell r="B457">
            <v>0</v>
          </cell>
          <cell r="C457">
            <v>0</v>
          </cell>
          <cell r="D457">
            <v>0</v>
          </cell>
          <cell r="E457">
            <v>0</v>
          </cell>
          <cell r="F457">
            <v>0</v>
          </cell>
          <cell r="G457">
            <v>0</v>
          </cell>
          <cell r="H457">
            <v>0</v>
          </cell>
          <cell r="J457">
            <v>0</v>
          </cell>
          <cell r="K457">
            <v>0</v>
          </cell>
          <cell r="L457">
            <v>0</v>
          </cell>
          <cell r="N457">
            <v>0</v>
          </cell>
          <cell r="O457">
            <v>0</v>
          </cell>
          <cell r="P457">
            <v>0</v>
          </cell>
          <cell r="R457">
            <v>0</v>
          </cell>
          <cell r="S457">
            <v>0</v>
          </cell>
          <cell r="T457">
            <v>0</v>
          </cell>
          <cell r="V457">
            <v>0</v>
          </cell>
          <cell r="W457">
            <v>0</v>
          </cell>
          <cell r="X457">
            <v>0</v>
          </cell>
        </row>
        <row r="458">
          <cell r="A458">
            <v>0</v>
          </cell>
          <cell r="B458">
            <v>0</v>
          </cell>
          <cell r="C458">
            <v>0</v>
          </cell>
          <cell r="D458">
            <v>0</v>
          </cell>
          <cell r="E458">
            <v>0</v>
          </cell>
          <cell r="F458">
            <v>0</v>
          </cell>
          <cell r="G458">
            <v>0</v>
          </cell>
          <cell r="H458">
            <v>0</v>
          </cell>
          <cell r="J458">
            <v>0</v>
          </cell>
          <cell r="K458">
            <v>0</v>
          </cell>
          <cell r="L458">
            <v>0</v>
          </cell>
          <cell r="N458">
            <v>0</v>
          </cell>
          <cell r="O458">
            <v>0</v>
          </cell>
          <cell r="P458">
            <v>0</v>
          </cell>
          <cell r="R458">
            <v>0</v>
          </cell>
          <cell r="S458">
            <v>0</v>
          </cell>
          <cell r="T458">
            <v>0</v>
          </cell>
          <cell r="V458">
            <v>0</v>
          </cell>
          <cell r="W458">
            <v>0</v>
          </cell>
          <cell r="X458">
            <v>0</v>
          </cell>
        </row>
        <row r="459">
          <cell r="A459">
            <v>0</v>
          </cell>
          <cell r="B459">
            <v>0</v>
          </cell>
          <cell r="C459">
            <v>0</v>
          </cell>
          <cell r="D459">
            <v>0</v>
          </cell>
          <cell r="E459">
            <v>0</v>
          </cell>
          <cell r="F459">
            <v>0</v>
          </cell>
          <cell r="G459">
            <v>0</v>
          </cell>
          <cell r="H459">
            <v>0</v>
          </cell>
          <cell r="J459">
            <v>0</v>
          </cell>
          <cell r="K459">
            <v>0</v>
          </cell>
          <cell r="L459">
            <v>0</v>
          </cell>
          <cell r="N459">
            <v>0</v>
          </cell>
          <cell r="O459">
            <v>0</v>
          </cell>
          <cell r="P459">
            <v>0</v>
          </cell>
          <cell r="R459">
            <v>0</v>
          </cell>
          <cell r="S459">
            <v>0</v>
          </cell>
          <cell r="T459">
            <v>0</v>
          </cell>
          <cell r="V459">
            <v>0</v>
          </cell>
          <cell r="W459">
            <v>0</v>
          </cell>
          <cell r="X459">
            <v>0</v>
          </cell>
        </row>
        <row r="460">
          <cell r="A460">
            <v>0</v>
          </cell>
          <cell r="B460">
            <v>0</v>
          </cell>
          <cell r="C460">
            <v>0</v>
          </cell>
          <cell r="D460">
            <v>0</v>
          </cell>
          <cell r="E460">
            <v>0</v>
          </cell>
          <cell r="F460">
            <v>0</v>
          </cell>
          <cell r="G460">
            <v>0</v>
          </cell>
          <cell r="H460">
            <v>0</v>
          </cell>
          <cell r="J460">
            <v>0</v>
          </cell>
          <cell r="K460">
            <v>0</v>
          </cell>
          <cell r="L460">
            <v>0</v>
          </cell>
          <cell r="N460">
            <v>0</v>
          </cell>
          <cell r="O460">
            <v>0</v>
          </cell>
          <cell r="P460">
            <v>0</v>
          </cell>
          <cell r="R460">
            <v>0</v>
          </cell>
          <cell r="S460">
            <v>0</v>
          </cell>
          <cell r="T460">
            <v>0</v>
          </cell>
          <cell r="V460">
            <v>0</v>
          </cell>
          <cell r="W460">
            <v>0</v>
          </cell>
          <cell r="X460">
            <v>0</v>
          </cell>
        </row>
        <row r="461">
          <cell r="A461">
            <v>0</v>
          </cell>
          <cell r="B461">
            <v>0</v>
          </cell>
          <cell r="C461">
            <v>0</v>
          </cell>
          <cell r="D461">
            <v>0</v>
          </cell>
          <cell r="E461">
            <v>0</v>
          </cell>
          <cell r="F461">
            <v>0</v>
          </cell>
          <cell r="G461">
            <v>0</v>
          </cell>
          <cell r="H461">
            <v>0</v>
          </cell>
          <cell r="J461">
            <v>0</v>
          </cell>
          <cell r="K461">
            <v>0</v>
          </cell>
          <cell r="L461">
            <v>0</v>
          </cell>
          <cell r="N461">
            <v>0</v>
          </cell>
          <cell r="O461">
            <v>0</v>
          </cell>
          <cell r="P461">
            <v>0</v>
          </cell>
          <cell r="R461">
            <v>0</v>
          </cell>
          <cell r="S461">
            <v>0</v>
          </cell>
          <cell r="T461">
            <v>0</v>
          </cell>
          <cell r="V461">
            <v>0</v>
          </cell>
          <cell r="W461">
            <v>0</v>
          </cell>
          <cell r="X461">
            <v>0</v>
          </cell>
        </row>
        <row r="462">
          <cell r="A462">
            <v>0</v>
          </cell>
          <cell r="B462">
            <v>0</v>
          </cell>
          <cell r="C462">
            <v>0</v>
          </cell>
          <cell r="D462">
            <v>0</v>
          </cell>
          <cell r="E462">
            <v>0</v>
          </cell>
          <cell r="F462">
            <v>0</v>
          </cell>
          <cell r="G462">
            <v>0</v>
          </cell>
          <cell r="H462">
            <v>0</v>
          </cell>
          <cell r="J462">
            <v>0</v>
          </cell>
          <cell r="K462">
            <v>0</v>
          </cell>
          <cell r="L462">
            <v>0</v>
          </cell>
          <cell r="N462">
            <v>0</v>
          </cell>
          <cell r="O462">
            <v>0</v>
          </cell>
          <cell r="P462">
            <v>0</v>
          </cell>
          <cell r="R462">
            <v>0</v>
          </cell>
          <cell r="S462">
            <v>0</v>
          </cell>
          <cell r="T462">
            <v>0</v>
          </cell>
          <cell r="V462">
            <v>0</v>
          </cell>
          <cell r="W462">
            <v>0</v>
          </cell>
          <cell r="X462">
            <v>0</v>
          </cell>
        </row>
        <row r="463">
          <cell r="A463">
            <v>0</v>
          </cell>
          <cell r="B463">
            <v>0</v>
          </cell>
          <cell r="C463">
            <v>0</v>
          </cell>
          <cell r="D463">
            <v>0</v>
          </cell>
          <cell r="E463">
            <v>0</v>
          </cell>
          <cell r="F463">
            <v>0</v>
          </cell>
          <cell r="G463">
            <v>0</v>
          </cell>
          <cell r="H463">
            <v>0</v>
          </cell>
          <cell r="J463">
            <v>0</v>
          </cell>
          <cell r="K463">
            <v>0</v>
          </cell>
          <cell r="L463">
            <v>0</v>
          </cell>
          <cell r="N463">
            <v>0</v>
          </cell>
          <cell r="O463">
            <v>0</v>
          </cell>
          <cell r="P463">
            <v>0</v>
          </cell>
          <cell r="R463">
            <v>0</v>
          </cell>
          <cell r="S463">
            <v>0</v>
          </cell>
          <cell r="T463">
            <v>0</v>
          </cell>
          <cell r="V463">
            <v>0</v>
          </cell>
          <cell r="W463">
            <v>0</v>
          </cell>
          <cell r="X463">
            <v>0</v>
          </cell>
        </row>
        <row r="464">
          <cell r="A464">
            <v>0</v>
          </cell>
          <cell r="B464">
            <v>0</v>
          </cell>
          <cell r="C464">
            <v>0</v>
          </cell>
          <cell r="D464">
            <v>0</v>
          </cell>
          <cell r="E464">
            <v>0</v>
          </cell>
          <cell r="F464">
            <v>0</v>
          </cell>
          <cell r="G464">
            <v>0</v>
          </cell>
          <cell r="H464">
            <v>0</v>
          </cell>
          <cell r="J464">
            <v>0</v>
          </cell>
          <cell r="K464">
            <v>0</v>
          </cell>
          <cell r="L464">
            <v>0</v>
          </cell>
          <cell r="N464">
            <v>0</v>
          </cell>
          <cell r="O464">
            <v>0</v>
          </cell>
          <cell r="P464">
            <v>0</v>
          </cell>
          <cell r="R464">
            <v>0</v>
          </cell>
          <cell r="S464">
            <v>0</v>
          </cell>
          <cell r="T464">
            <v>0</v>
          </cell>
          <cell r="V464">
            <v>0</v>
          </cell>
          <cell r="W464">
            <v>0</v>
          </cell>
          <cell r="X464">
            <v>0</v>
          </cell>
        </row>
        <row r="465">
          <cell r="A465">
            <v>0</v>
          </cell>
          <cell r="B465">
            <v>0</v>
          </cell>
          <cell r="C465">
            <v>0</v>
          </cell>
          <cell r="D465">
            <v>0</v>
          </cell>
          <cell r="E465">
            <v>0</v>
          </cell>
          <cell r="F465">
            <v>0</v>
          </cell>
          <cell r="G465">
            <v>0</v>
          </cell>
          <cell r="H465">
            <v>0</v>
          </cell>
          <cell r="J465">
            <v>0</v>
          </cell>
          <cell r="K465">
            <v>0</v>
          </cell>
          <cell r="L465">
            <v>0</v>
          </cell>
          <cell r="N465">
            <v>0</v>
          </cell>
          <cell r="O465">
            <v>0</v>
          </cell>
          <cell r="P465">
            <v>0</v>
          </cell>
          <cell r="R465">
            <v>0</v>
          </cell>
          <cell r="S465">
            <v>0</v>
          </cell>
          <cell r="T465">
            <v>0</v>
          </cell>
          <cell r="V465">
            <v>0</v>
          </cell>
          <cell r="W465">
            <v>0</v>
          </cell>
          <cell r="X465">
            <v>0</v>
          </cell>
        </row>
        <row r="466">
          <cell r="A466">
            <v>0</v>
          </cell>
          <cell r="B466">
            <v>0</v>
          </cell>
          <cell r="C466">
            <v>0</v>
          </cell>
          <cell r="D466">
            <v>0</v>
          </cell>
          <cell r="E466">
            <v>0</v>
          </cell>
          <cell r="F466">
            <v>0</v>
          </cell>
          <cell r="G466">
            <v>0</v>
          </cell>
          <cell r="H466">
            <v>0</v>
          </cell>
          <cell r="J466">
            <v>0</v>
          </cell>
          <cell r="K466">
            <v>0</v>
          </cell>
          <cell r="L466">
            <v>0</v>
          </cell>
          <cell r="N466">
            <v>0</v>
          </cell>
          <cell r="O466">
            <v>0</v>
          </cell>
          <cell r="P466">
            <v>0</v>
          </cell>
          <cell r="R466">
            <v>0</v>
          </cell>
          <cell r="S466">
            <v>0</v>
          </cell>
          <cell r="T466">
            <v>0</v>
          </cell>
          <cell r="V466">
            <v>0</v>
          </cell>
          <cell r="W466">
            <v>0</v>
          </cell>
          <cell r="X466">
            <v>0</v>
          </cell>
        </row>
        <row r="467">
          <cell r="A467">
            <v>0</v>
          </cell>
          <cell r="B467">
            <v>0</v>
          </cell>
          <cell r="C467">
            <v>0</v>
          </cell>
          <cell r="D467">
            <v>0</v>
          </cell>
          <cell r="E467">
            <v>0</v>
          </cell>
          <cell r="F467">
            <v>0</v>
          </cell>
          <cell r="G467">
            <v>0</v>
          </cell>
          <cell r="H467">
            <v>0</v>
          </cell>
          <cell r="J467">
            <v>0</v>
          </cell>
          <cell r="K467">
            <v>0</v>
          </cell>
          <cell r="L467">
            <v>0</v>
          </cell>
          <cell r="N467">
            <v>0</v>
          </cell>
          <cell r="O467">
            <v>0</v>
          </cell>
          <cell r="P467">
            <v>0</v>
          </cell>
          <cell r="R467">
            <v>0</v>
          </cell>
          <cell r="S467">
            <v>0</v>
          </cell>
          <cell r="T467">
            <v>0</v>
          </cell>
          <cell r="V467">
            <v>0</v>
          </cell>
          <cell r="W467">
            <v>0</v>
          </cell>
          <cell r="X467">
            <v>0</v>
          </cell>
        </row>
        <row r="468">
          <cell r="A468">
            <v>0</v>
          </cell>
          <cell r="B468">
            <v>0</v>
          </cell>
          <cell r="C468">
            <v>0</v>
          </cell>
          <cell r="D468">
            <v>0</v>
          </cell>
          <cell r="E468">
            <v>0</v>
          </cell>
          <cell r="F468">
            <v>0</v>
          </cell>
          <cell r="G468">
            <v>0</v>
          </cell>
          <cell r="H468">
            <v>0</v>
          </cell>
          <cell r="J468">
            <v>0</v>
          </cell>
          <cell r="K468">
            <v>0</v>
          </cell>
          <cell r="L468">
            <v>0</v>
          </cell>
          <cell r="N468">
            <v>0</v>
          </cell>
          <cell r="O468">
            <v>0</v>
          </cell>
          <cell r="P468">
            <v>0</v>
          </cell>
          <cell r="R468">
            <v>0</v>
          </cell>
          <cell r="S468">
            <v>0</v>
          </cell>
          <cell r="T468">
            <v>0</v>
          </cell>
          <cell r="V468">
            <v>0</v>
          </cell>
          <cell r="W468">
            <v>0</v>
          </cell>
          <cell r="X468">
            <v>0</v>
          </cell>
        </row>
        <row r="469">
          <cell r="A469">
            <v>0</v>
          </cell>
          <cell r="B469">
            <v>0</v>
          </cell>
          <cell r="C469">
            <v>0</v>
          </cell>
          <cell r="D469">
            <v>0</v>
          </cell>
          <cell r="E469">
            <v>0</v>
          </cell>
          <cell r="F469">
            <v>0</v>
          </cell>
          <cell r="G469">
            <v>0</v>
          </cell>
          <cell r="H469">
            <v>0</v>
          </cell>
          <cell r="J469">
            <v>0</v>
          </cell>
          <cell r="K469">
            <v>0</v>
          </cell>
          <cell r="L469">
            <v>0</v>
          </cell>
          <cell r="N469">
            <v>0</v>
          </cell>
          <cell r="O469">
            <v>0</v>
          </cell>
          <cell r="P469">
            <v>0</v>
          </cell>
          <cell r="R469">
            <v>0</v>
          </cell>
          <cell r="S469">
            <v>0</v>
          </cell>
          <cell r="T469">
            <v>0</v>
          </cell>
          <cell r="V469">
            <v>0</v>
          </cell>
          <cell r="W469">
            <v>0</v>
          </cell>
          <cell r="X469">
            <v>0</v>
          </cell>
        </row>
        <row r="470">
          <cell r="A470">
            <v>0</v>
          </cell>
          <cell r="B470">
            <v>0</v>
          </cell>
          <cell r="C470">
            <v>0</v>
          </cell>
          <cell r="D470">
            <v>0</v>
          </cell>
          <cell r="E470">
            <v>0</v>
          </cell>
          <cell r="F470">
            <v>0</v>
          </cell>
          <cell r="G470">
            <v>0</v>
          </cell>
          <cell r="H470">
            <v>0</v>
          </cell>
          <cell r="J470">
            <v>0</v>
          </cell>
          <cell r="K470">
            <v>0</v>
          </cell>
          <cell r="L470">
            <v>0</v>
          </cell>
          <cell r="N470">
            <v>0</v>
          </cell>
          <cell r="O470">
            <v>0</v>
          </cell>
          <cell r="P470">
            <v>0</v>
          </cell>
          <cell r="R470">
            <v>0</v>
          </cell>
          <cell r="S470">
            <v>0</v>
          </cell>
          <cell r="T470">
            <v>0</v>
          </cell>
          <cell r="V470">
            <v>0</v>
          </cell>
          <cell r="W470">
            <v>0</v>
          </cell>
          <cell r="X470">
            <v>0</v>
          </cell>
        </row>
        <row r="471">
          <cell r="A471">
            <v>0</v>
          </cell>
          <cell r="B471">
            <v>0</v>
          </cell>
          <cell r="C471">
            <v>0</v>
          </cell>
          <cell r="D471">
            <v>0</v>
          </cell>
          <cell r="E471">
            <v>0</v>
          </cell>
          <cell r="F471">
            <v>0</v>
          </cell>
          <cell r="G471">
            <v>0</v>
          </cell>
          <cell r="H471">
            <v>0</v>
          </cell>
          <cell r="J471">
            <v>0</v>
          </cell>
          <cell r="K471">
            <v>0</v>
          </cell>
          <cell r="L471">
            <v>0</v>
          </cell>
          <cell r="N471">
            <v>0</v>
          </cell>
          <cell r="O471">
            <v>0</v>
          </cell>
          <cell r="P471">
            <v>0</v>
          </cell>
          <cell r="R471">
            <v>0</v>
          </cell>
          <cell r="S471">
            <v>0</v>
          </cell>
          <cell r="T471">
            <v>0</v>
          </cell>
          <cell r="V471">
            <v>0</v>
          </cell>
          <cell r="W471">
            <v>0</v>
          </cell>
          <cell r="X471">
            <v>0</v>
          </cell>
        </row>
        <row r="472">
          <cell r="A472">
            <v>0</v>
          </cell>
          <cell r="B472">
            <v>0</v>
          </cell>
          <cell r="C472">
            <v>0</v>
          </cell>
          <cell r="D472">
            <v>0</v>
          </cell>
          <cell r="E472">
            <v>0</v>
          </cell>
          <cell r="F472">
            <v>0</v>
          </cell>
          <cell r="G472">
            <v>0</v>
          </cell>
          <cell r="H472">
            <v>0</v>
          </cell>
          <cell r="J472">
            <v>0</v>
          </cell>
          <cell r="K472">
            <v>0</v>
          </cell>
          <cell r="L472">
            <v>0</v>
          </cell>
          <cell r="N472">
            <v>0</v>
          </cell>
          <cell r="O472">
            <v>0</v>
          </cell>
          <cell r="P472">
            <v>0</v>
          </cell>
          <cell r="R472">
            <v>0</v>
          </cell>
          <cell r="S472">
            <v>0</v>
          </cell>
          <cell r="T472">
            <v>0</v>
          </cell>
          <cell r="V472">
            <v>0</v>
          </cell>
          <cell r="W472">
            <v>0</v>
          </cell>
          <cell r="X472">
            <v>0</v>
          </cell>
        </row>
        <row r="473">
          <cell r="A473">
            <v>0</v>
          </cell>
          <cell r="B473">
            <v>0</v>
          </cell>
          <cell r="C473">
            <v>0</v>
          </cell>
          <cell r="D473">
            <v>0</v>
          </cell>
          <cell r="E473">
            <v>0</v>
          </cell>
          <cell r="F473">
            <v>0</v>
          </cell>
          <cell r="G473">
            <v>0</v>
          </cell>
          <cell r="H473">
            <v>0</v>
          </cell>
          <cell r="J473">
            <v>0</v>
          </cell>
          <cell r="K473">
            <v>0</v>
          </cell>
          <cell r="L473">
            <v>0</v>
          </cell>
          <cell r="N473">
            <v>0</v>
          </cell>
          <cell r="O473">
            <v>0</v>
          </cell>
          <cell r="P473">
            <v>0</v>
          </cell>
          <cell r="R473">
            <v>0</v>
          </cell>
          <cell r="S473">
            <v>0</v>
          </cell>
          <cell r="T473">
            <v>0</v>
          </cell>
          <cell r="V473">
            <v>0</v>
          </cell>
          <cell r="W473">
            <v>0</v>
          </cell>
          <cell r="X473">
            <v>0</v>
          </cell>
        </row>
        <row r="474">
          <cell r="A474">
            <v>0</v>
          </cell>
          <cell r="B474">
            <v>0</v>
          </cell>
          <cell r="C474">
            <v>0</v>
          </cell>
          <cell r="D474">
            <v>0</v>
          </cell>
          <cell r="E474">
            <v>0</v>
          </cell>
          <cell r="F474">
            <v>0</v>
          </cell>
          <cell r="G474">
            <v>0</v>
          </cell>
          <cell r="H474">
            <v>0</v>
          </cell>
          <cell r="J474">
            <v>0</v>
          </cell>
          <cell r="K474">
            <v>0</v>
          </cell>
          <cell r="L474">
            <v>0</v>
          </cell>
          <cell r="N474">
            <v>0</v>
          </cell>
          <cell r="O474">
            <v>0</v>
          </cell>
          <cell r="P474">
            <v>0</v>
          </cell>
          <cell r="R474">
            <v>0</v>
          </cell>
          <cell r="S474">
            <v>0</v>
          </cell>
          <cell r="T474">
            <v>0</v>
          </cell>
          <cell r="V474">
            <v>0</v>
          </cell>
          <cell r="W474">
            <v>0</v>
          </cell>
          <cell r="X474">
            <v>0</v>
          </cell>
        </row>
        <row r="475">
          <cell r="A475">
            <v>0</v>
          </cell>
          <cell r="B475">
            <v>0</v>
          </cell>
          <cell r="C475">
            <v>0</v>
          </cell>
          <cell r="D475">
            <v>0</v>
          </cell>
          <cell r="E475">
            <v>0</v>
          </cell>
          <cell r="F475">
            <v>0</v>
          </cell>
          <cell r="G475">
            <v>0</v>
          </cell>
          <cell r="H475">
            <v>0</v>
          </cell>
          <cell r="J475">
            <v>0</v>
          </cell>
          <cell r="K475">
            <v>0</v>
          </cell>
          <cell r="L475">
            <v>0</v>
          </cell>
          <cell r="N475">
            <v>0</v>
          </cell>
          <cell r="O475">
            <v>0</v>
          </cell>
          <cell r="P475">
            <v>0</v>
          </cell>
          <cell r="R475">
            <v>0</v>
          </cell>
          <cell r="S475">
            <v>0</v>
          </cell>
          <cell r="T475">
            <v>0</v>
          </cell>
          <cell r="V475">
            <v>0</v>
          </cell>
          <cell r="W475">
            <v>0</v>
          </cell>
          <cell r="X475">
            <v>0</v>
          </cell>
        </row>
        <row r="476">
          <cell r="A476">
            <v>0</v>
          </cell>
          <cell r="B476">
            <v>0</v>
          </cell>
          <cell r="C476">
            <v>0</v>
          </cell>
          <cell r="D476">
            <v>0</v>
          </cell>
          <cell r="E476">
            <v>0</v>
          </cell>
          <cell r="F476">
            <v>0</v>
          </cell>
          <cell r="G476">
            <v>0</v>
          </cell>
          <cell r="H476">
            <v>0</v>
          </cell>
          <cell r="J476">
            <v>0</v>
          </cell>
          <cell r="K476">
            <v>0</v>
          </cell>
          <cell r="L476">
            <v>0</v>
          </cell>
          <cell r="N476">
            <v>0</v>
          </cell>
          <cell r="O476">
            <v>0</v>
          </cell>
          <cell r="P476">
            <v>0</v>
          </cell>
          <cell r="R476">
            <v>0</v>
          </cell>
          <cell r="S476">
            <v>0</v>
          </cell>
          <cell r="T476">
            <v>0</v>
          </cell>
          <cell r="V476">
            <v>0</v>
          </cell>
          <cell r="W476">
            <v>0</v>
          </cell>
          <cell r="X476">
            <v>0</v>
          </cell>
        </row>
        <row r="477">
          <cell r="A477">
            <v>0</v>
          </cell>
          <cell r="B477">
            <v>0</v>
          </cell>
          <cell r="C477">
            <v>0</v>
          </cell>
          <cell r="D477">
            <v>0</v>
          </cell>
          <cell r="E477">
            <v>0</v>
          </cell>
          <cell r="F477">
            <v>0</v>
          </cell>
          <cell r="G477">
            <v>0</v>
          </cell>
          <cell r="H477">
            <v>0</v>
          </cell>
          <cell r="J477">
            <v>0</v>
          </cell>
          <cell r="K477">
            <v>0</v>
          </cell>
          <cell r="L477">
            <v>0</v>
          </cell>
          <cell r="N477">
            <v>0</v>
          </cell>
          <cell r="O477">
            <v>0</v>
          </cell>
          <cell r="P477">
            <v>0</v>
          </cell>
          <cell r="R477">
            <v>0</v>
          </cell>
          <cell r="S477">
            <v>0</v>
          </cell>
          <cell r="T477">
            <v>0</v>
          </cell>
          <cell r="V477">
            <v>0</v>
          </cell>
          <cell r="W477">
            <v>0</v>
          </cell>
          <cell r="X477">
            <v>0</v>
          </cell>
        </row>
        <row r="478">
          <cell r="A478">
            <v>0</v>
          </cell>
          <cell r="B478">
            <v>0</v>
          </cell>
          <cell r="C478">
            <v>0</v>
          </cell>
          <cell r="D478">
            <v>0</v>
          </cell>
          <cell r="E478">
            <v>0</v>
          </cell>
          <cell r="F478">
            <v>0</v>
          </cell>
          <cell r="G478">
            <v>0</v>
          </cell>
          <cell r="H478">
            <v>0</v>
          </cell>
          <cell r="J478">
            <v>0</v>
          </cell>
          <cell r="K478">
            <v>0</v>
          </cell>
          <cell r="L478">
            <v>0</v>
          </cell>
          <cell r="N478">
            <v>0</v>
          </cell>
          <cell r="O478">
            <v>0</v>
          </cell>
          <cell r="P478">
            <v>0</v>
          </cell>
          <cell r="R478">
            <v>0</v>
          </cell>
          <cell r="S478">
            <v>0</v>
          </cell>
          <cell r="T478">
            <v>0</v>
          </cell>
          <cell r="V478">
            <v>0</v>
          </cell>
          <cell r="W478">
            <v>0</v>
          </cell>
          <cell r="X478">
            <v>0</v>
          </cell>
        </row>
        <row r="479">
          <cell r="A479">
            <v>0</v>
          </cell>
          <cell r="B479">
            <v>0</v>
          </cell>
          <cell r="C479">
            <v>0</v>
          </cell>
          <cell r="D479">
            <v>0</v>
          </cell>
          <cell r="E479">
            <v>0</v>
          </cell>
          <cell r="F479">
            <v>0</v>
          </cell>
          <cell r="G479">
            <v>0</v>
          </cell>
          <cell r="H479">
            <v>0</v>
          </cell>
          <cell r="J479">
            <v>0</v>
          </cell>
          <cell r="K479">
            <v>0</v>
          </cell>
          <cell r="L479">
            <v>0</v>
          </cell>
          <cell r="N479">
            <v>0</v>
          </cell>
          <cell r="O479">
            <v>0</v>
          </cell>
          <cell r="P479">
            <v>0</v>
          </cell>
          <cell r="R479">
            <v>0</v>
          </cell>
          <cell r="S479">
            <v>0</v>
          </cell>
          <cell r="T479">
            <v>0</v>
          </cell>
          <cell r="V479">
            <v>0</v>
          </cell>
          <cell r="W479">
            <v>0</v>
          </cell>
          <cell r="X479">
            <v>0</v>
          </cell>
        </row>
        <row r="480">
          <cell r="A480">
            <v>0</v>
          </cell>
          <cell r="B480">
            <v>0</v>
          </cell>
          <cell r="C480">
            <v>0</v>
          </cell>
          <cell r="D480">
            <v>0</v>
          </cell>
          <cell r="E480">
            <v>0</v>
          </cell>
          <cell r="F480">
            <v>0</v>
          </cell>
          <cell r="G480">
            <v>0</v>
          </cell>
          <cell r="H480">
            <v>0</v>
          </cell>
          <cell r="J480">
            <v>0</v>
          </cell>
          <cell r="K480">
            <v>0</v>
          </cell>
          <cell r="L480">
            <v>0</v>
          </cell>
          <cell r="N480">
            <v>0</v>
          </cell>
          <cell r="O480">
            <v>0</v>
          </cell>
          <cell r="P480">
            <v>0</v>
          </cell>
          <cell r="R480">
            <v>0</v>
          </cell>
          <cell r="S480">
            <v>0</v>
          </cell>
          <cell r="T480">
            <v>0</v>
          </cell>
          <cell r="V480">
            <v>0</v>
          </cell>
          <cell r="W480">
            <v>0</v>
          </cell>
          <cell r="X480">
            <v>0</v>
          </cell>
        </row>
        <row r="481">
          <cell r="A481">
            <v>0</v>
          </cell>
          <cell r="B481">
            <v>0</v>
          </cell>
          <cell r="C481">
            <v>0</v>
          </cell>
          <cell r="D481">
            <v>0</v>
          </cell>
          <cell r="E481">
            <v>0</v>
          </cell>
          <cell r="F481">
            <v>0</v>
          </cell>
          <cell r="G481">
            <v>0</v>
          </cell>
          <cell r="H481">
            <v>0</v>
          </cell>
          <cell r="J481">
            <v>0</v>
          </cell>
          <cell r="K481">
            <v>0</v>
          </cell>
          <cell r="L481">
            <v>0</v>
          </cell>
          <cell r="N481">
            <v>0</v>
          </cell>
          <cell r="O481">
            <v>0</v>
          </cell>
          <cell r="P481">
            <v>0</v>
          </cell>
          <cell r="R481">
            <v>0</v>
          </cell>
          <cell r="S481">
            <v>0</v>
          </cell>
          <cell r="T481">
            <v>0</v>
          </cell>
          <cell r="V481">
            <v>0</v>
          </cell>
          <cell r="W481">
            <v>0</v>
          </cell>
          <cell r="X481">
            <v>0</v>
          </cell>
        </row>
        <row r="482">
          <cell r="A482">
            <v>0</v>
          </cell>
          <cell r="B482">
            <v>0</v>
          </cell>
          <cell r="C482">
            <v>0</v>
          </cell>
          <cell r="D482">
            <v>0</v>
          </cell>
          <cell r="E482">
            <v>0</v>
          </cell>
          <cell r="F482">
            <v>0</v>
          </cell>
          <cell r="G482">
            <v>0</v>
          </cell>
          <cell r="H482">
            <v>0</v>
          </cell>
          <cell r="J482">
            <v>0</v>
          </cell>
          <cell r="K482">
            <v>0</v>
          </cell>
          <cell r="L482">
            <v>0</v>
          </cell>
          <cell r="N482">
            <v>0</v>
          </cell>
          <cell r="O482">
            <v>0</v>
          </cell>
          <cell r="P482">
            <v>0</v>
          </cell>
          <cell r="R482">
            <v>0</v>
          </cell>
          <cell r="S482">
            <v>0</v>
          </cell>
          <cell r="T482">
            <v>0</v>
          </cell>
          <cell r="V482">
            <v>0</v>
          </cell>
          <cell r="W482">
            <v>0</v>
          </cell>
          <cell r="X482">
            <v>0</v>
          </cell>
        </row>
        <row r="483">
          <cell r="A483">
            <v>0</v>
          </cell>
          <cell r="B483">
            <v>0</v>
          </cell>
          <cell r="C483">
            <v>0</v>
          </cell>
          <cell r="D483">
            <v>0</v>
          </cell>
          <cell r="E483">
            <v>0</v>
          </cell>
          <cell r="F483">
            <v>0</v>
          </cell>
          <cell r="G483">
            <v>0</v>
          </cell>
          <cell r="H483">
            <v>0</v>
          </cell>
          <cell r="J483">
            <v>0</v>
          </cell>
          <cell r="K483">
            <v>0</v>
          </cell>
          <cell r="L483">
            <v>0</v>
          </cell>
          <cell r="N483">
            <v>0</v>
          </cell>
          <cell r="O483">
            <v>0</v>
          </cell>
          <cell r="P483">
            <v>0</v>
          </cell>
          <cell r="R483">
            <v>0</v>
          </cell>
          <cell r="S483">
            <v>0</v>
          </cell>
          <cell r="T483">
            <v>0</v>
          </cell>
          <cell r="V483">
            <v>0</v>
          </cell>
          <cell r="W483">
            <v>0</v>
          </cell>
          <cell r="X483">
            <v>0</v>
          </cell>
        </row>
        <row r="484">
          <cell r="A484">
            <v>0</v>
          </cell>
          <cell r="B484">
            <v>0</v>
          </cell>
          <cell r="C484">
            <v>0</v>
          </cell>
          <cell r="D484">
            <v>0</v>
          </cell>
          <cell r="E484">
            <v>0</v>
          </cell>
          <cell r="F484">
            <v>0</v>
          </cell>
          <cell r="G484">
            <v>0</v>
          </cell>
          <cell r="H484">
            <v>0</v>
          </cell>
          <cell r="J484">
            <v>0</v>
          </cell>
          <cell r="K484">
            <v>0</v>
          </cell>
          <cell r="L484">
            <v>0</v>
          </cell>
          <cell r="N484">
            <v>0</v>
          </cell>
          <cell r="O484">
            <v>0</v>
          </cell>
          <cell r="P484">
            <v>0</v>
          </cell>
          <cell r="R484">
            <v>0</v>
          </cell>
          <cell r="S484">
            <v>0</v>
          </cell>
          <cell r="T484">
            <v>0</v>
          </cell>
          <cell r="V484">
            <v>0</v>
          </cell>
          <cell r="W484">
            <v>0</v>
          </cell>
          <cell r="X484">
            <v>0</v>
          </cell>
        </row>
        <row r="485">
          <cell r="A485">
            <v>0</v>
          </cell>
          <cell r="B485">
            <v>0</v>
          </cell>
          <cell r="C485">
            <v>0</v>
          </cell>
          <cell r="D485">
            <v>0</v>
          </cell>
          <cell r="E485">
            <v>0</v>
          </cell>
          <cell r="F485">
            <v>0</v>
          </cell>
          <cell r="G485">
            <v>0</v>
          </cell>
          <cell r="H485">
            <v>0</v>
          </cell>
          <cell r="J485">
            <v>0</v>
          </cell>
          <cell r="K485">
            <v>0</v>
          </cell>
          <cell r="L485">
            <v>0</v>
          </cell>
          <cell r="N485">
            <v>0</v>
          </cell>
          <cell r="O485">
            <v>0</v>
          </cell>
          <cell r="P485">
            <v>0</v>
          </cell>
          <cell r="R485">
            <v>0</v>
          </cell>
          <cell r="S485">
            <v>0</v>
          </cell>
          <cell r="T485">
            <v>0</v>
          </cell>
          <cell r="V485">
            <v>0</v>
          </cell>
          <cell r="W485">
            <v>0</v>
          </cell>
          <cell r="X485">
            <v>0</v>
          </cell>
        </row>
        <row r="486">
          <cell r="A486">
            <v>0</v>
          </cell>
          <cell r="B486">
            <v>0</v>
          </cell>
          <cell r="C486">
            <v>0</v>
          </cell>
          <cell r="D486">
            <v>0</v>
          </cell>
          <cell r="E486">
            <v>0</v>
          </cell>
          <cell r="F486">
            <v>0</v>
          </cell>
          <cell r="G486">
            <v>0</v>
          </cell>
          <cell r="H486">
            <v>0</v>
          </cell>
          <cell r="J486">
            <v>0</v>
          </cell>
          <cell r="K486">
            <v>0</v>
          </cell>
          <cell r="L486">
            <v>0</v>
          </cell>
          <cell r="N486">
            <v>0</v>
          </cell>
          <cell r="O486">
            <v>0</v>
          </cell>
          <cell r="P486">
            <v>0</v>
          </cell>
          <cell r="R486">
            <v>0</v>
          </cell>
          <cell r="S486">
            <v>0</v>
          </cell>
          <cell r="T486">
            <v>0</v>
          </cell>
          <cell r="V486">
            <v>0</v>
          </cell>
          <cell r="W486">
            <v>0</v>
          </cell>
          <cell r="X486">
            <v>0</v>
          </cell>
        </row>
        <row r="487">
          <cell r="A487">
            <v>0</v>
          </cell>
          <cell r="B487">
            <v>0</v>
          </cell>
          <cell r="C487">
            <v>0</v>
          </cell>
          <cell r="D487">
            <v>0</v>
          </cell>
          <cell r="E487">
            <v>0</v>
          </cell>
          <cell r="F487">
            <v>0</v>
          </cell>
          <cell r="G487">
            <v>0</v>
          </cell>
          <cell r="H487">
            <v>0</v>
          </cell>
          <cell r="J487">
            <v>0</v>
          </cell>
          <cell r="K487">
            <v>0</v>
          </cell>
          <cell r="L487">
            <v>0</v>
          </cell>
          <cell r="N487">
            <v>0</v>
          </cell>
          <cell r="O487">
            <v>0</v>
          </cell>
          <cell r="P487">
            <v>0</v>
          </cell>
          <cell r="R487">
            <v>0</v>
          </cell>
          <cell r="S487">
            <v>0</v>
          </cell>
          <cell r="T487">
            <v>0</v>
          </cell>
          <cell r="V487">
            <v>0</v>
          </cell>
          <cell r="W487">
            <v>0</v>
          </cell>
          <cell r="X487">
            <v>0</v>
          </cell>
        </row>
        <row r="488">
          <cell r="A488">
            <v>0</v>
          </cell>
          <cell r="B488">
            <v>0</v>
          </cell>
          <cell r="C488">
            <v>0</v>
          </cell>
          <cell r="D488">
            <v>0</v>
          </cell>
          <cell r="E488">
            <v>0</v>
          </cell>
          <cell r="F488">
            <v>0</v>
          </cell>
          <cell r="G488">
            <v>0</v>
          </cell>
          <cell r="H488">
            <v>0</v>
          </cell>
          <cell r="J488">
            <v>0</v>
          </cell>
          <cell r="K488">
            <v>0</v>
          </cell>
          <cell r="L488">
            <v>0</v>
          </cell>
          <cell r="N488">
            <v>0</v>
          </cell>
          <cell r="O488">
            <v>0</v>
          </cell>
          <cell r="P488">
            <v>0</v>
          </cell>
          <cell r="R488">
            <v>0</v>
          </cell>
          <cell r="S488">
            <v>0</v>
          </cell>
          <cell r="T488">
            <v>0</v>
          </cell>
          <cell r="V488">
            <v>0</v>
          </cell>
          <cell r="W488">
            <v>0</v>
          </cell>
          <cell r="X488">
            <v>0</v>
          </cell>
        </row>
        <row r="489">
          <cell r="A489">
            <v>0</v>
          </cell>
          <cell r="B489">
            <v>0</v>
          </cell>
          <cell r="C489">
            <v>0</v>
          </cell>
          <cell r="D489">
            <v>0</v>
          </cell>
          <cell r="E489">
            <v>0</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row>
        <row r="490">
          <cell r="A490">
            <v>0</v>
          </cell>
          <cell r="B490">
            <v>0</v>
          </cell>
          <cell r="C490">
            <v>0</v>
          </cell>
          <cell r="D490">
            <v>0</v>
          </cell>
          <cell r="E490">
            <v>0</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row>
        <row r="491">
          <cell r="A491">
            <v>0</v>
          </cell>
          <cell r="B491">
            <v>0</v>
          </cell>
          <cell r="C491">
            <v>0</v>
          </cell>
          <cell r="D491">
            <v>0</v>
          </cell>
          <cell r="E491">
            <v>0</v>
          </cell>
          <cell r="F491">
            <v>0</v>
          </cell>
          <cell r="G491">
            <v>0</v>
          </cell>
          <cell r="H491">
            <v>0</v>
          </cell>
          <cell r="J491">
            <v>0</v>
          </cell>
          <cell r="K491">
            <v>0</v>
          </cell>
          <cell r="L491">
            <v>0</v>
          </cell>
          <cell r="N491">
            <v>0</v>
          </cell>
          <cell r="O491">
            <v>0</v>
          </cell>
          <cell r="P491">
            <v>0</v>
          </cell>
          <cell r="R491">
            <v>0</v>
          </cell>
          <cell r="S491">
            <v>0</v>
          </cell>
          <cell r="T491">
            <v>0</v>
          </cell>
          <cell r="V491">
            <v>0</v>
          </cell>
          <cell r="W491">
            <v>0</v>
          </cell>
          <cell r="X491">
            <v>0</v>
          </cell>
        </row>
        <row r="492">
          <cell r="A492">
            <v>0</v>
          </cell>
          <cell r="B492">
            <v>0</v>
          </cell>
          <cell r="C492">
            <v>0</v>
          </cell>
          <cell r="D492">
            <v>0</v>
          </cell>
          <cell r="E492">
            <v>0</v>
          </cell>
          <cell r="F492">
            <v>0</v>
          </cell>
          <cell r="G492">
            <v>0</v>
          </cell>
          <cell r="H492">
            <v>0</v>
          </cell>
          <cell r="J492">
            <v>0</v>
          </cell>
          <cell r="K492">
            <v>0</v>
          </cell>
          <cell r="L492">
            <v>0</v>
          </cell>
          <cell r="N492">
            <v>0</v>
          </cell>
          <cell r="O492">
            <v>0</v>
          </cell>
          <cell r="P492">
            <v>0</v>
          </cell>
          <cell r="R492">
            <v>0</v>
          </cell>
          <cell r="S492">
            <v>0</v>
          </cell>
          <cell r="T492">
            <v>0</v>
          </cell>
          <cell r="V492">
            <v>0</v>
          </cell>
          <cell r="W492">
            <v>0</v>
          </cell>
          <cell r="X492">
            <v>0</v>
          </cell>
        </row>
        <row r="493">
          <cell r="A493">
            <v>0</v>
          </cell>
          <cell r="B493">
            <v>0</v>
          </cell>
          <cell r="C493">
            <v>0</v>
          </cell>
          <cell r="D493">
            <v>0</v>
          </cell>
          <cell r="E493">
            <v>0</v>
          </cell>
          <cell r="F493">
            <v>0</v>
          </cell>
          <cell r="G493">
            <v>0</v>
          </cell>
          <cell r="H493">
            <v>0</v>
          </cell>
          <cell r="J493">
            <v>0</v>
          </cell>
          <cell r="K493">
            <v>0</v>
          </cell>
          <cell r="L493">
            <v>0</v>
          </cell>
          <cell r="N493">
            <v>0</v>
          </cell>
          <cell r="O493">
            <v>0</v>
          </cell>
          <cell r="P493">
            <v>0</v>
          </cell>
          <cell r="R493">
            <v>0</v>
          </cell>
          <cell r="S493">
            <v>0</v>
          </cell>
          <cell r="T493">
            <v>0</v>
          </cell>
          <cell r="V493">
            <v>0</v>
          </cell>
          <cell r="W493">
            <v>0</v>
          </cell>
          <cell r="X493">
            <v>0</v>
          </cell>
        </row>
        <row r="494">
          <cell r="A494">
            <v>0</v>
          </cell>
          <cell r="B494">
            <v>0</v>
          </cell>
          <cell r="C494">
            <v>0</v>
          </cell>
          <cell r="D494">
            <v>0</v>
          </cell>
          <cell r="E494">
            <v>0</v>
          </cell>
          <cell r="F494">
            <v>0</v>
          </cell>
          <cell r="G494">
            <v>0</v>
          </cell>
          <cell r="H494">
            <v>0</v>
          </cell>
          <cell r="J494">
            <v>0</v>
          </cell>
          <cell r="K494">
            <v>0</v>
          </cell>
          <cell r="L494">
            <v>0</v>
          </cell>
          <cell r="N494">
            <v>0</v>
          </cell>
          <cell r="O494">
            <v>0</v>
          </cell>
          <cell r="P494">
            <v>0</v>
          </cell>
          <cell r="R494">
            <v>0</v>
          </cell>
          <cell r="S494">
            <v>0</v>
          </cell>
          <cell r="T494">
            <v>0</v>
          </cell>
          <cell r="V494">
            <v>0</v>
          </cell>
          <cell r="W494">
            <v>0</v>
          </cell>
          <cell r="X494">
            <v>0</v>
          </cell>
        </row>
        <row r="495">
          <cell r="A495">
            <v>0</v>
          </cell>
          <cell r="B495">
            <v>0</v>
          </cell>
          <cell r="C495">
            <v>0</v>
          </cell>
          <cell r="D495">
            <v>0</v>
          </cell>
          <cell r="E495">
            <v>0</v>
          </cell>
          <cell r="F495">
            <v>0</v>
          </cell>
          <cell r="G495">
            <v>0</v>
          </cell>
          <cell r="H495">
            <v>0</v>
          </cell>
          <cell r="J495">
            <v>0</v>
          </cell>
          <cell r="K495">
            <v>0</v>
          </cell>
          <cell r="L495">
            <v>0</v>
          </cell>
          <cell r="N495">
            <v>0</v>
          </cell>
          <cell r="O495">
            <v>0</v>
          </cell>
          <cell r="P495">
            <v>0</v>
          </cell>
          <cell r="R495">
            <v>0</v>
          </cell>
          <cell r="S495">
            <v>0</v>
          </cell>
          <cell r="T495">
            <v>0</v>
          </cell>
          <cell r="V495">
            <v>0</v>
          </cell>
          <cell r="W495">
            <v>0</v>
          </cell>
          <cell r="X495">
            <v>0</v>
          </cell>
        </row>
        <row r="496">
          <cell r="A496">
            <v>0</v>
          </cell>
          <cell r="B496">
            <v>0</v>
          </cell>
          <cell r="C496">
            <v>0</v>
          </cell>
          <cell r="D496">
            <v>0</v>
          </cell>
          <cell r="E496">
            <v>0</v>
          </cell>
          <cell r="F496">
            <v>0</v>
          </cell>
          <cell r="G496">
            <v>0</v>
          </cell>
          <cell r="H496">
            <v>0</v>
          </cell>
          <cell r="J496">
            <v>0</v>
          </cell>
          <cell r="K496">
            <v>0</v>
          </cell>
          <cell r="L496">
            <v>0</v>
          </cell>
          <cell r="N496">
            <v>0</v>
          </cell>
          <cell r="O496">
            <v>0</v>
          </cell>
          <cell r="P496">
            <v>0</v>
          </cell>
          <cell r="R496">
            <v>0</v>
          </cell>
          <cell r="S496">
            <v>0</v>
          </cell>
          <cell r="T496">
            <v>0</v>
          </cell>
          <cell r="V496">
            <v>0</v>
          </cell>
          <cell r="W496">
            <v>0</v>
          </cell>
          <cell r="X496">
            <v>0</v>
          </cell>
        </row>
        <row r="497">
          <cell r="A497">
            <v>0</v>
          </cell>
          <cell r="B497">
            <v>0</v>
          </cell>
          <cell r="C497">
            <v>0</v>
          </cell>
          <cell r="D497">
            <v>0</v>
          </cell>
          <cell r="E497">
            <v>0</v>
          </cell>
          <cell r="F497">
            <v>0</v>
          </cell>
          <cell r="G497">
            <v>0</v>
          </cell>
          <cell r="H497">
            <v>0</v>
          </cell>
          <cell r="J497">
            <v>0</v>
          </cell>
          <cell r="K497">
            <v>0</v>
          </cell>
          <cell r="L497">
            <v>0</v>
          </cell>
          <cell r="N497">
            <v>0</v>
          </cell>
          <cell r="O497">
            <v>0</v>
          </cell>
          <cell r="P497">
            <v>0</v>
          </cell>
          <cell r="R497">
            <v>0</v>
          </cell>
          <cell r="S497">
            <v>0</v>
          </cell>
          <cell r="T497">
            <v>0</v>
          </cell>
          <cell r="V497">
            <v>0</v>
          </cell>
          <cell r="W497">
            <v>0</v>
          </cell>
          <cell r="X497">
            <v>0</v>
          </cell>
        </row>
        <row r="498">
          <cell r="A498">
            <v>0</v>
          </cell>
          <cell r="B498">
            <v>0</v>
          </cell>
          <cell r="C498">
            <v>0</v>
          </cell>
          <cell r="D498">
            <v>0</v>
          </cell>
          <cell r="E498">
            <v>0</v>
          </cell>
          <cell r="F498">
            <v>0</v>
          </cell>
          <cell r="G498">
            <v>0</v>
          </cell>
          <cell r="H498">
            <v>0</v>
          </cell>
          <cell r="J498">
            <v>0</v>
          </cell>
          <cell r="K498">
            <v>0</v>
          </cell>
          <cell r="L498">
            <v>0</v>
          </cell>
          <cell r="N498">
            <v>0</v>
          </cell>
          <cell r="O498">
            <v>0</v>
          </cell>
          <cell r="P498">
            <v>0</v>
          </cell>
          <cell r="R498">
            <v>0</v>
          </cell>
          <cell r="S498">
            <v>0</v>
          </cell>
          <cell r="T498">
            <v>0</v>
          </cell>
          <cell r="V498">
            <v>0</v>
          </cell>
          <cell r="W498">
            <v>0</v>
          </cell>
          <cell r="X498">
            <v>0</v>
          </cell>
        </row>
        <row r="499">
          <cell r="A499">
            <v>0</v>
          </cell>
          <cell r="B499">
            <v>0</v>
          </cell>
          <cell r="C499">
            <v>0</v>
          </cell>
          <cell r="D499">
            <v>0</v>
          </cell>
          <cell r="E499">
            <v>0</v>
          </cell>
          <cell r="F499">
            <v>0</v>
          </cell>
          <cell r="G499">
            <v>0</v>
          </cell>
          <cell r="H499">
            <v>0</v>
          </cell>
          <cell r="J499">
            <v>0</v>
          </cell>
          <cell r="K499">
            <v>0</v>
          </cell>
          <cell r="L499">
            <v>0</v>
          </cell>
          <cell r="N499">
            <v>0</v>
          </cell>
          <cell r="O499">
            <v>0</v>
          </cell>
          <cell r="P499">
            <v>0</v>
          </cell>
          <cell r="R499">
            <v>0</v>
          </cell>
          <cell r="S499">
            <v>0</v>
          </cell>
          <cell r="T499">
            <v>0</v>
          </cell>
          <cell r="V499">
            <v>0</v>
          </cell>
          <cell r="W499">
            <v>0</v>
          </cell>
          <cell r="X499">
            <v>0</v>
          </cell>
        </row>
        <row r="500">
          <cell r="A500">
            <v>0</v>
          </cell>
          <cell r="B500">
            <v>0</v>
          </cell>
          <cell r="C500">
            <v>0</v>
          </cell>
          <cell r="D500">
            <v>0</v>
          </cell>
          <cell r="E500">
            <v>0</v>
          </cell>
          <cell r="F500">
            <v>0</v>
          </cell>
          <cell r="G500">
            <v>0</v>
          </cell>
          <cell r="H500">
            <v>0</v>
          </cell>
          <cell r="J500">
            <v>0</v>
          </cell>
          <cell r="K500">
            <v>0</v>
          </cell>
          <cell r="L500">
            <v>0</v>
          </cell>
          <cell r="N500">
            <v>0</v>
          </cell>
          <cell r="O500">
            <v>0</v>
          </cell>
          <cell r="P500">
            <v>0</v>
          </cell>
          <cell r="R500">
            <v>0</v>
          </cell>
          <cell r="S500">
            <v>0</v>
          </cell>
          <cell r="T500">
            <v>0</v>
          </cell>
          <cell r="V500">
            <v>0</v>
          </cell>
          <cell r="W500">
            <v>0</v>
          </cell>
          <cell r="X500">
            <v>0</v>
          </cell>
        </row>
        <row r="501">
          <cell r="A501">
            <v>0</v>
          </cell>
          <cell r="B501">
            <v>0</v>
          </cell>
          <cell r="C501">
            <v>0</v>
          </cell>
          <cell r="D501">
            <v>0</v>
          </cell>
          <cell r="E501">
            <v>0</v>
          </cell>
          <cell r="F501">
            <v>0</v>
          </cell>
          <cell r="G501">
            <v>0</v>
          </cell>
          <cell r="H501">
            <v>0</v>
          </cell>
          <cell r="J501">
            <v>0</v>
          </cell>
          <cell r="K501">
            <v>0</v>
          </cell>
          <cell r="L501">
            <v>0</v>
          </cell>
          <cell r="N501">
            <v>0</v>
          </cell>
          <cell r="O501">
            <v>0</v>
          </cell>
          <cell r="P501">
            <v>0</v>
          </cell>
          <cell r="R501">
            <v>0</v>
          </cell>
          <cell r="S501">
            <v>0</v>
          </cell>
          <cell r="T501">
            <v>0</v>
          </cell>
          <cell r="V501">
            <v>0</v>
          </cell>
          <cell r="W501">
            <v>0</v>
          </cell>
          <cell r="X501">
            <v>0</v>
          </cell>
        </row>
        <row r="502">
          <cell r="A502">
            <v>0</v>
          </cell>
          <cell r="B502">
            <v>0</v>
          </cell>
          <cell r="C502">
            <v>0</v>
          </cell>
          <cell r="D502">
            <v>0</v>
          </cell>
          <cell r="E502">
            <v>0</v>
          </cell>
          <cell r="F502">
            <v>0</v>
          </cell>
          <cell r="G502">
            <v>0</v>
          </cell>
          <cell r="H502">
            <v>0</v>
          </cell>
          <cell r="J502">
            <v>0</v>
          </cell>
          <cell r="K502">
            <v>0</v>
          </cell>
          <cell r="L502">
            <v>0</v>
          </cell>
          <cell r="N502">
            <v>0</v>
          </cell>
          <cell r="O502">
            <v>0</v>
          </cell>
          <cell r="P502">
            <v>0</v>
          </cell>
          <cell r="R502">
            <v>0</v>
          </cell>
          <cell r="S502">
            <v>0</v>
          </cell>
          <cell r="T502">
            <v>0</v>
          </cell>
          <cell r="V502">
            <v>0</v>
          </cell>
          <cell r="W502">
            <v>0</v>
          </cell>
          <cell r="X502">
            <v>0</v>
          </cell>
        </row>
        <row r="503">
          <cell r="A503">
            <v>0</v>
          </cell>
          <cell r="B503">
            <v>0</v>
          </cell>
          <cell r="C503">
            <v>0</v>
          </cell>
          <cell r="D503">
            <v>0</v>
          </cell>
          <cell r="E503">
            <v>0</v>
          </cell>
          <cell r="F503">
            <v>0</v>
          </cell>
          <cell r="G503">
            <v>0</v>
          </cell>
          <cell r="H503">
            <v>0</v>
          </cell>
          <cell r="J503">
            <v>0</v>
          </cell>
          <cell r="K503">
            <v>0</v>
          </cell>
          <cell r="L503">
            <v>0</v>
          </cell>
          <cell r="N503">
            <v>0</v>
          </cell>
          <cell r="O503">
            <v>0</v>
          </cell>
          <cell r="P503">
            <v>0</v>
          </cell>
          <cell r="R503">
            <v>0</v>
          </cell>
          <cell r="S503">
            <v>0</v>
          </cell>
          <cell r="T503">
            <v>0</v>
          </cell>
          <cell r="V503">
            <v>0</v>
          </cell>
          <cell r="W503">
            <v>0</v>
          </cell>
          <cell r="X503">
            <v>0</v>
          </cell>
        </row>
        <row r="504">
          <cell r="A504">
            <v>0</v>
          </cell>
          <cell r="B504">
            <v>0</v>
          </cell>
          <cell r="C504">
            <v>0</v>
          </cell>
          <cell r="D504">
            <v>0</v>
          </cell>
          <cell r="E504">
            <v>0</v>
          </cell>
          <cell r="F504">
            <v>0</v>
          </cell>
          <cell r="G504">
            <v>0</v>
          </cell>
          <cell r="H504">
            <v>0</v>
          </cell>
          <cell r="J504">
            <v>0</v>
          </cell>
          <cell r="K504">
            <v>0</v>
          </cell>
          <cell r="L504">
            <v>0</v>
          </cell>
          <cell r="N504">
            <v>0</v>
          </cell>
          <cell r="O504">
            <v>0</v>
          </cell>
          <cell r="P504">
            <v>0</v>
          </cell>
          <cell r="R504">
            <v>0</v>
          </cell>
          <cell r="S504">
            <v>0</v>
          </cell>
          <cell r="T504">
            <v>0</v>
          </cell>
          <cell r="V504">
            <v>0</v>
          </cell>
          <cell r="W504">
            <v>0</v>
          </cell>
          <cell r="X504">
            <v>0</v>
          </cell>
        </row>
        <row r="505">
          <cell r="A505">
            <v>0</v>
          </cell>
          <cell r="B505">
            <v>0</v>
          </cell>
          <cell r="C505">
            <v>0</v>
          </cell>
          <cell r="D505">
            <v>0</v>
          </cell>
          <cell r="E505">
            <v>0</v>
          </cell>
          <cell r="F505">
            <v>0</v>
          </cell>
          <cell r="G505">
            <v>0</v>
          </cell>
          <cell r="H505">
            <v>0</v>
          </cell>
          <cell r="J505">
            <v>0</v>
          </cell>
          <cell r="K505">
            <v>0</v>
          </cell>
          <cell r="L505">
            <v>0</v>
          </cell>
          <cell r="N505">
            <v>0</v>
          </cell>
          <cell r="O505">
            <v>0</v>
          </cell>
          <cell r="P505">
            <v>0</v>
          </cell>
          <cell r="R505">
            <v>0</v>
          </cell>
          <cell r="S505">
            <v>0</v>
          </cell>
          <cell r="T505">
            <v>0</v>
          </cell>
          <cell r="V505">
            <v>0</v>
          </cell>
          <cell r="W505">
            <v>0</v>
          </cell>
          <cell r="X505">
            <v>0</v>
          </cell>
        </row>
        <row r="506">
          <cell r="A506">
            <v>0</v>
          </cell>
          <cell r="B506">
            <v>0</v>
          </cell>
          <cell r="C506">
            <v>0</v>
          </cell>
          <cell r="D506">
            <v>0</v>
          </cell>
          <cell r="E506">
            <v>0</v>
          </cell>
          <cell r="F506">
            <v>0</v>
          </cell>
          <cell r="G506">
            <v>0</v>
          </cell>
          <cell r="H506">
            <v>0</v>
          </cell>
          <cell r="J506">
            <v>0</v>
          </cell>
          <cell r="K506">
            <v>0</v>
          </cell>
          <cell r="L506">
            <v>0</v>
          </cell>
          <cell r="N506">
            <v>0</v>
          </cell>
          <cell r="O506">
            <v>0</v>
          </cell>
          <cell r="P506">
            <v>0</v>
          </cell>
          <cell r="R506">
            <v>0</v>
          </cell>
          <cell r="S506">
            <v>0</v>
          </cell>
          <cell r="T506">
            <v>0</v>
          </cell>
          <cell r="V506">
            <v>0</v>
          </cell>
          <cell r="W506">
            <v>0</v>
          </cell>
          <cell r="X506">
            <v>0</v>
          </cell>
        </row>
        <row r="507">
          <cell r="A507">
            <v>0</v>
          </cell>
          <cell r="B507">
            <v>0</v>
          </cell>
          <cell r="C507">
            <v>0</v>
          </cell>
          <cell r="D507">
            <v>0</v>
          </cell>
          <cell r="E507">
            <v>0</v>
          </cell>
          <cell r="F507">
            <v>0</v>
          </cell>
          <cell r="G507">
            <v>0</v>
          </cell>
          <cell r="H507">
            <v>0</v>
          </cell>
          <cell r="J507">
            <v>0</v>
          </cell>
          <cell r="K507">
            <v>0</v>
          </cell>
          <cell r="L507">
            <v>0</v>
          </cell>
          <cell r="N507">
            <v>0</v>
          </cell>
          <cell r="O507">
            <v>0</v>
          </cell>
          <cell r="P507">
            <v>0</v>
          </cell>
          <cell r="R507">
            <v>0</v>
          </cell>
          <cell r="S507">
            <v>0</v>
          </cell>
          <cell r="T507">
            <v>0</v>
          </cell>
          <cell r="V507">
            <v>0</v>
          </cell>
          <cell r="W507">
            <v>0</v>
          </cell>
          <cell r="X507">
            <v>0</v>
          </cell>
        </row>
        <row r="508">
          <cell r="A508">
            <v>0</v>
          </cell>
          <cell r="B508">
            <v>0</v>
          </cell>
          <cell r="C508">
            <v>0</v>
          </cell>
          <cell r="D508">
            <v>0</v>
          </cell>
          <cell r="E508">
            <v>0</v>
          </cell>
          <cell r="F508">
            <v>0</v>
          </cell>
          <cell r="G508">
            <v>0</v>
          </cell>
          <cell r="H508">
            <v>0</v>
          </cell>
          <cell r="J508">
            <v>0</v>
          </cell>
          <cell r="K508">
            <v>0</v>
          </cell>
          <cell r="L508">
            <v>0</v>
          </cell>
          <cell r="N508">
            <v>0</v>
          </cell>
          <cell r="O508">
            <v>0</v>
          </cell>
          <cell r="P508">
            <v>0</v>
          </cell>
          <cell r="R508">
            <v>0</v>
          </cell>
          <cell r="S508">
            <v>0</v>
          </cell>
          <cell r="T508">
            <v>0</v>
          </cell>
          <cell r="V508">
            <v>0</v>
          </cell>
          <cell r="W508">
            <v>0</v>
          </cell>
          <cell r="X508">
            <v>0</v>
          </cell>
        </row>
        <row r="509">
          <cell r="A509">
            <v>0</v>
          </cell>
          <cell r="B509">
            <v>0</v>
          </cell>
          <cell r="C509">
            <v>0</v>
          </cell>
          <cell r="D509">
            <v>0</v>
          </cell>
          <cell r="E509">
            <v>0</v>
          </cell>
          <cell r="F509">
            <v>0</v>
          </cell>
          <cell r="G509">
            <v>0</v>
          </cell>
          <cell r="H509">
            <v>0</v>
          </cell>
          <cell r="J509">
            <v>0</v>
          </cell>
          <cell r="K509">
            <v>0</v>
          </cell>
          <cell r="L509">
            <v>0</v>
          </cell>
          <cell r="N509">
            <v>0</v>
          </cell>
          <cell r="O509">
            <v>0</v>
          </cell>
          <cell r="P509">
            <v>0</v>
          </cell>
          <cell r="R509">
            <v>0</v>
          </cell>
          <cell r="S509">
            <v>0</v>
          </cell>
          <cell r="T509">
            <v>0</v>
          </cell>
          <cell r="V509">
            <v>0</v>
          </cell>
          <cell r="W509">
            <v>0</v>
          </cell>
          <cell r="X509">
            <v>0</v>
          </cell>
        </row>
        <row r="510">
          <cell r="A510">
            <v>0</v>
          </cell>
          <cell r="B510">
            <v>0</v>
          </cell>
          <cell r="C510">
            <v>0</v>
          </cell>
          <cell r="D510">
            <v>0</v>
          </cell>
          <cell r="E510">
            <v>0</v>
          </cell>
          <cell r="F510">
            <v>0</v>
          </cell>
          <cell r="G510">
            <v>0</v>
          </cell>
          <cell r="H510">
            <v>0</v>
          </cell>
          <cell r="J510">
            <v>0</v>
          </cell>
          <cell r="K510">
            <v>0</v>
          </cell>
          <cell r="L510">
            <v>0</v>
          </cell>
          <cell r="N510">
            <v>0</v>
          </cell>
          <cell r="O510">
            <v>0</v>
          </cell>
          <cell r="P510">
            <v>0</v>
          </cell>
          <cell r="R510">
            <v>0</v>
          </cell>
          <cell r="S510">
            <v>0</v>
          </cell>
          <cell r="T510">
            <v>0</v>
          </cell>
          <cell r="V510">
            <v>0</v>
          </cell>
          <cell r="W510">
            <v>0</v>
          </cell>
          <cell r="X510">
            <v>0</v>
          </cell>
        </row>
        <row r="511">
          <cell r="A511">
            <v>0</v>
          </cell>
          <cell r="B511">
            <v>0</v>
          </cell>
          <cell r="C511">
            <v>0</v>
          </cell>
          <cell r="D511">
            <v>0</v>
          </cell>
          <cell r="E511">
            <v>0</v>
          </cell>
          <cell r="F511">
            <v>0</v>
          </cell>
          <cell r="G511">
            <v>0</v>
          </cell>
          <cell r="H511">
            <v>0</v>
          </cell>
          <cell r="J511">
            <v>0</v>
          </cell>
          <cell r="K511">
            <v>0</v>
          </cell>
          <cell r="L511">
            <v>0</v>
          </cell>
          <cell r="N511">
            <v>0</v>
          </cell>
          <cell r="O511">
            <v>0</v>
          </cell>
          <cell r="P511">
            <v>0</v>
          </cell>
          <cell r="R511">
            <v>0</v>
          </cell>
          <cell r="S511">
            <v>0</v>
          </cell>
          <cell r="T511">
            <v>0</v>
          </cell>
          <cell r="V511">
            <v>0</v>
          </cell>
          <cell r="W511">
            <v>0</v>
          </cell>
          <cell r="X511">
            <v>0</v>
          </cell>
        </row>
        <row r="512">
          <cell r="A512">
            <v>0</v>
          </cell>
          <cell r="B512">
            <v>0</v>
          </cell>
          <cell r="C512">
            <v>0</v>
          </cell>
          <cell r="D512">
            <v>0</v>
          </cell>
          <cell r="E512">
            <v>0</v>
          </cell>
          <cell r="F512">
            <v>0</v>
          </cell>
          <cell r="G512">
            <v>0</v>
          </cell>
          <cell r="H512">
            <v>0</v>
          </cell>
          <cell r="J512">
            <v>0</v>
          </cell>
          <cell r="K512">
            <v>0</v>
          </cell>
          <cell r="L512">
            <v>0</v>
          </cell>
          <cell r="N512">
            <v>0</v>
          </cell>
          <cell r="O512">
            <v>0</v>
          </cell>
          <cell r="P512">
            <v>0</v>
          </cell>
          <cell r="R512">
            <v>0</v>
          </cell>
          <cell r="S512">
            <v>0</v>
          </cell>
          <cell r="T512">
            <v>0</v>
          </cell>
          <cell r="V512">
            <v>0</v>
          </cell>
          <cell r="W512">
            <v>0</v>
          </cell>
          <cell r="X512">
            <v>0</v>
          </cell>
        </row>
        <row r="513">
          <cell r="A513">
            <v>0</v>
          </cell>
          <cell r="B513">
            <v>0</v>
          </cell>
          <cell r="C513">
            <v>0</v>
          </cell>
          <cell r="D513">
            <v>0</v>
          </cell>
          <cell r="E513">
            <v>0</v>
          </cell>
          <cell r="F513">
            <v>0</v>
          </cell>
          <cell r="G513">
            <v>0</v>
          </cell>
          <cell r="H513">
            <v>0</v>
          </cell>
          <cell r="J513">
            <v>0</v>
          </cell>
          <cell r="K513">
            <v>0</v>
          </cell>
          <cell r="L513">
            <v>0</v>
          </cell>
          <cell r="N513">
            <v>0</v>
          </cell>
          <cell r="O513">
            <v>0</v>
          </cell>
          <cell r="P513">
            <v>0</v>
          </cell>
          <cell r="R513">
            <v>0</v>
          </cell>
          <cell r="S513">
            <v>0</v>
          </cell>
          <cell r="T513">
            <v>0</v>
          </cell>
          <cell r="V513">
            <v>0</v>
          </cell>
          <cell r="W513">
            <v>0</v>
          </cell>
          <cell r="X513">
            <v>0</v>
          </cell>
        </row>
        <row r="514">
          <cell r="A514">
            <v>0</v>
          </cell>
          <cell r="B514">
            <v>0</v>
          </cell>
          <cell r="C514">
            <v>0</v>
          </cell>
          <cell r="D514">
            <v>0</v>
          </cell>
          <cell r="E514">
            <v>0</v>
          </cell>
          <cell r="F514">
            <v>0</v>
          </cell>
          <cell r="G514">
            <v>0</v>
          </cell>
          <cell r="H514">
            <v>0</v>
          </cell>
          <cell r="J514">
            <v>0</v>
          </cell>
          <cell r="K514">
            <v>0</v>
          </cell>
          <cell r="L514">
            <v>0</v>
          </cell>
          <cell r="N514">
            <v>0</v>
          </cell>
          <cell r="O514">
            <v>0</v>
          </cell>
          <cell r="P514">
            <v>0</v>
          </cell>
          <cell r="R514">
            <v>0</v>
          </cell>
          <cell r="S514">
            <v>0</v>
          </cell>
          <cell r="T514">
            <v>0</v>
          </cell>
          <cell r="V514">
            <v>0</v>
          </cell>
          <cell r="W514">
            <v>0</v>
          </cell>
          <cell r="X514">
            <v>0</v>
          </cell>
        </row>
        <row r="515">
          <cell r="A515">
            <v>0</v>
          </cell>
          <cell r="B515">
            <v>0</v>
          </cell>
          <cell r="C515">
            <v>0</v>
          </cell>
          <cell r="D515">
            <v>0</v>
          </cell>
          <cell r="E515">
            <v>0</v>
          </cell>
          <cell r="F515">
            <v>0</v>
          </cell>
          <cell r="G515">
            <v>0</v>
          </cell>
          <cell r="H515">
            <v>0</v>
          </cell>
          <cell r="J515">
            <v>0</v>
          </cell>
          <cell r="K515">
            <v>0</v>
          </cell>
          <cell r="L515">
            <v>0</v>
          </cell>
          <cell r="N515">
            <v>0</v>
          </cell>
          <cell r="O515">
            <v>0</v>
          </cell>
          <cell r="P515">
            <v>0</v>
          </cell>
          <cell r="R515">
            <v>0</v>
          </cell>
          <cell r="S515">
            <v>0</v>
          </cell>
          <cell r="T515">
            <v>0</v>
          </cell>
          <cell r="V515">
            <v>0</v>
          </cell>
          <cell r="W515">
            <v>0</v>
          </cell>
          <cell r="X515">
            <v>0</v>
          </cell>
        </row>
        <row r="516">
          <cell r="A516">
            <v>0</v>
          </cell>
          <cell r="B516">
            <v>0</v>
          </cell>
          <cell r="C516">
            <v>0</v>
          </cell>
          <cell r="D516">
            <v>0</v>
          </cell>
          <cell r="E516">
            <v>0</v>
          </cell>
          <cell r="F516">
            <v>0</v>
          </cell>
          <cell r="G516">
            <v>0</v>
          </cell>
          <cell r="H516">
            <v>0</v>
          </cell>
          <cell r="J516">
            <v>0</v>
          </cell>
          <cell r="K516">
            <v>0</v>
          </cell>
          <cell r="L516">
            <v>0</v>
          </cell>
          <cell r="N516">
            <v>0</v>
          </cell>
          <cell r="O516">
            <v>0</v>
          </cell>
          <cell r="P516">
            <v>0</v>
          </cell>
          <cell r="R516">
            <v>0</v>
          </cell>
          <cell r="S516">
            <v>0</v>
          </cell>
          <cell r="T516">
            <v>0</v>
          </cell>
          <cell r="V516">
            <v>0</v>
          </cell>
          <cell r="W516">
            <v>0</v>
          </cell>
          <cell r="X516">
            <v>0</v>
          </cell>
        </row>
        <row r="517">
          <cell r="A517">
            <v>0</v>
          </cell>
          <cell r="B517">
            <v>0</v>
          </cell>
          <cell r="C517">
            <v>0</v>
          </cell>
          <cell r="D517">
            <v>0</v>
          </cell>
          <cell r="E517">
            <v>0</v>
          </cell>
          <cell r="F517">
            <v>0</v>
          </cell>
          <cell r="G517">
            <v>0</v>
          </cell>
          <cell r="H517">
            <v>0</v>
          </cell>
          <cell r="J517">
            <v>0</v>
          </cell>
          <cell r="K517">
            <v>0</v>
          </cell>
          <cell r="L517">
            <v>0</v>
          </cell>
          <cell r="N517">
            <v>0</v>
          </cell>
          <cell r="O517">
            <v>0</v>
          </cell>
          <cell r="P517">
            <v>0</v>
          </cell>
          <cell r="R517">
            <v>0</v>
          </cell>
          <cell r="S517">
            <v>0</v>
          </cell>
          <cell r="T517">
            <v>0</v>
          </cell>
          <cell r="V517">
            <v>0</v>
          </cell>
          <cell r="W517">
            <v>0</v>
          </cell>
          <cell r="X517">
            <v>0</v>
          </cell>
        </row>
        <row r="518">
          <cell r="A518">
            <v>0</v>
          </cell>
          <cell r="B518">
            <v>0</v>
          </cell>
          <cell r="C518">
            <v>0</v>
          </cell>
          <cell r="D518">
            <v>0</v>
          </cell>
          <cell r="E518">
            <v>0</v>
          </cell>
          <cell r="F518">
            <v>0</v>
          </cell>
          <cell r="G518">
            <v>0</v>
          </cell>
          <cell r="H518">
            <v>0</v>
          </cell>
          <cell r="J518">
            <v>0</v>
          </cell>
          <cell r="K518">
            <v>0</v>
          </cell>
          <cell r="L518">
            <v>0</v>
          </cell>
          <cell r="N518">
            <v>0</v>
          </cell>
          <cell r="O518">
            <v>0</v>
          </cell>
          <cell r="P518">
            <v>0</v>
          </cell>
          <cell r="R518">
            <v>0</v>
          </cell>
          <cell r="S518">
            <v>0</v>
          </cell>
          <cell r="T518">
            <v>0</v>
          </cell>
          <cell r="V518">
            <v>0</v>
          </cell>
          <cell r="W518">
            <v>0</v>
          </cell>
          <cell r="X518">
            <v>0</v>
          </cell>
        </row>
        <row r="519">
          <cell r="A519">
            <v>0</v>
          </cell>
          <cell r="B519">
            <v>0</v>
          </cell>
          <cell r="C519">
            <v>0</v>
          </cell>
          <cell r="D519">
            <v>0</v>
          </cell>
          <cell r="E519">
            <v>0</v>
          </cell>
          <cell r="F519">
            <v>0</v>
          </cell>
          <cell r="G519">
            <v>0</v>
          </cell>
          <cell r="H519">
            <v>0</v>
          </cell>
          <cell r="J519">
            <v>0</v>
          </cell>
          <cell r="K519">
            <v>0</v>
          </cell>
          <cell r="L519">
            <v>0</v>
          </cell>
          <cell r="N519">
            <v>0</v>
          </cell>
          <cell r="O519">
            <v>0</v>
          </cell>
          <cell r="P519">
            <v>0</v>
          </cell>
          <cell r="R519">
            <v>0</v>
          </cell>
          <cell r="S519">
            <v>0</v>
          </cell>
          <cell r="T519">
            <v>0</v>
          </cell>
          <cell r="V519">
            <v>0</v>
          </cell>
          <cell r="W519">
            <v>0</v>
          </cell>
          <cell r="X519">
            <v>0</v>
          </cell>
        </row>
        <row r="520">
          <cell r="A520">
            <v>0</v>
          </cell>
          <cell r="B520">
            <v>0</v>
          </cell>
          <cell r="C520">
            <v>0</v>
          </cell>
          <cell r="D520">
            <v>0</v>
          </cell>
          <cell r="E520">
            <v>0</v>
          </cell>
          <cell r="F520">
            <v>0</v>
          </cell>
          <cell r="G520">
            <v>0</v>
          </cell>
          <cell r="H520">
            <v>0</v>
          </cell>
          <cell r="J520">
            <v>0</v>
          </cell>
          <cell r="K520">
            <v>0</v>
          </cell>
          <cell r="L520">
            <v>0</v>
          </cell>
          <cell r="N520">
            <v>0</v>
          </cell>
          <cell r="O520">
            <v>0</v>
          </cell>
          <cell r="P520">
            <v>0</v>
          </cell>
          <cell r="R520">
            <v>0</v>
          </cell>
          <cell r="S520">
            <v>0</v>
          </cell>
          <cell r="T520">
            <v>0</v>
          </cell>
          <cell r="V520">
            <v>0</v>
          </cell>
          <cell r="W520">
            <v>0</v>
          </cell>
          <cell r="X520">
            <v>0</v>
          </cell>
        </row>
        <row r="521">
          <cell r="A521">
            <v>0</v>
          </cell>
          <cell r="B521">
            <v>0</v>
          </cell>
          <cell r="C521">
            <v>0</v>
          </cell>
          <cell r="D521">
            <v>0</v>
          </cell>
          <cell r="E521">
            <v>0</v>
          </cell>
          <cell r="F521">
            <v>0</v>
          </cell>
          <cell r="G521">
            <v>0</v>
          </cell>
          <cell r="H521">
            <v>0</v>
          </cell>
          <cell r="J521">
            <v>0</v>
          </cell>
          <cell r="K521">
            <v>0</v>
          </cell>
          <cell r="L521">
            <v>0</v>
          </cell>
          <cell r="N521">
            <v>0</v>
          </cell>
          <cell r="O521">
            <v>0</v>
          </cell>
          <cell r="P521">
            <v>0</v>
          </cell>
          <cell r="R521">
            <v>0</v>
          </cell>
          <cell r="S521">
            <v>0</v>
          </cell>
          <cell r="T521">
            <v>0</v>
          </cell>
          <cell r="V521">
            <v>0</v>
          </cell>
          <cell r="W521">
            <v>0</v>
          </cell>
          <cell r="X521">
            <v>0</v>
          </cell>
        </row>
        <row r="522">
          <cell r="A522">
            <v>0</v>
          </cell>
          <cell r="B522">
            <v>0</v>
          </cell>
          <cell r="C522">
            <v>0</v>
          </cell>
          <cell r="D522">
            <v>0</v>
          </cell>
          <cell r="E522">
            <v>0</v>
          </cell>
          <cell r="F522">
            <v>0</v>
          </cell>
          <cell r="G522">
            <v>0</v>
          </cell>
          <cell r="H522">
            <v>0</v>
          </cell>
          <cell r="J522">
            <v>0</v>
          </cell>
          <cell r="K522">
            <v>0</v>
          </cell>
          <cell r="L522">
            <v>0</v>
          </cell>
          <cell r="N522">
            <v>0</v>
          </cell>
          <cell r="O522">
            <v>0</v>
          </cell>
          <cell r="P522">
            <v>0</v>
          </cell>
          <cell r="R522">
            <v>0</v>
          </cell>
          <cell r="S522">
            <v>0</v>
          </cell>
          <cell r="T522">
            <v>0</v>
          </cell>
          <cell r="V522">
            <v>0</v>
          </cell>
          <cell r="W522">
            <v>0</v>
          </cell>
          <cell r="X522">
            <v>0</v>
          </cell>
        </row>
        <row r="523">
          <cell r="A523">
            <v>0</v>
          </cell>
          <cell r="B523">
            <v>0</v>
          </cell>
          <cell r="C523">
            <v>0</v>
          </cell>
          <cell r="D523">
            <v>0</v>
          </cell>
          <cell r="E523">
            <v>0</v>
          </cell>
          <cell r="F523">
            <v>0</v>
          </cell>
          <cell r="G523">
            <v>0</v>
          </cell>
          <cell r="H523">
            <v>0</v>
          </cell>
          <cell r="J523">
            <v>0</v>
          </cell>
          <cell r="K523">
            <v>0</v>
          </cell>
          <cell r="L523">
            <v>0</v>
          </cell>
          <cell r="N523">
            <v>0</v>
          </cell>
          <cell r="O523">
            <v>0</v>
          </cell>
          <cell r="P523">
            <v>0</v>
          </cell>
          <cell r="R523">
            <v>0</v>
          </cell>
          <cell r="S523">
            <v>0</v>
          </cell>
          <cell r="T523">
            <v>0</v>
          </cell>
          <cell r="V523">
            <v>0</v>
          </cell>
          <cell r="W523">
            <v>0</v>
          </cell>
          <cell r="X523">
            <v>0</v>
          </cell>
        </row>
        <row r="524">
          <cell r="A524">
            <v>0</v>
          </cell>
          <cell r="B524">
            <v>0</v>
          </cell>
          <cell r="C524">
            <v>0</v>
          </cell>
          <cell r="D524">
            <v>0</v>
          </cell>
          <cell r="E524">
            <v>0</v>
          </cell>
          <cell r="F524">
            <v>0</v>
          </cell>
          <cell r="G524">
            <v>0</v>
          </cell>
          <cell r="H524">
            <v>0</v>
          </cell>
          <cell r="J524">
            <v>0</v>
          </cell>
          <cell r="K524">
            <v>0</v>
          </cell>
          <cell r="L524">
            <v>0</v>
          </cell>
          <cell r="N524">
            <v>0</v>
          </cell>
          <cell r="O524">
            <v>0</v>
          </cell>
          <cell r="P524">
            <v>0</v>
          </cell>
          <cell r="R524">
            <v>0</v>
          </cell>
          <cell r="S524">
            <v>0</v>
          </cell>
          <cell r="T524">
            <v>0</v>
          </cell>
          <cell r="V524">
            <v>0</v>
          </cell>
          <cell r="W524">
            <v>0</v>
          </cell>
          <cell r="X524">
            <v>0</v>
          </cell>
        </row>
        <row r="525">
          <cell r="A525">
            <v>0</v>
          </cell>
          <cell r="B525">
            <v>0</v>
          </cell>
          <cell r="C525">
            <v>0</v>
          </cell>
          <cell r="D525">
            <v>0</v>
          </cell>
          <cell r="E525">
            <v>0</v>
          </cell>
          <cell r="F525">
            <v>0</v>
          </cell>
          <cell r="G525">
            <v>0</v>
          </cell>
          <cell r="H525">
            <v>0</v>
          </cell>
          <cell r="J525">
            <v>0</v>
          </cell>
          <cell r="K525">
            <v>0</v>
          </cell>
          <cell r="L525">
            <v>0</v>
          </cell>
          <cell r="N525">
            <v>0</v>
          </cell>
          <cell r="O525">
            <v>0</v>
          </cell>
          <cell r="P525">
            <v>0</v>
          </cell>
          <cell r="R525">
            <v>0</v>
          </cell>
          <cell r="S525">
            <v>0</v>
          </cell>
          <cell r="T525">
            <v>0</v>
          </cell>
          <cell r="V525">
            <v>0</v>
          </cell>
          <cell r="W525">
            <v>0</v>
          </cell>
          <cell r="X525">
            <v>0</v>
          </cell>
        </row>
        <row r="526">
          <cell r="A526">
            <v>0</v>
          </cell>
          <cell r="B526">
            <v>0</v>
          </cell>
          <cell r="C526">
            <v>0</v>
          </cell>
          <cell r="D526">
            <v>0</v>
          </cell>
          <cell r="E526">
            <v>0</v>
          </cell>
          <cell r="F526">
            <v>0</v>
          </cell>
          <cell r="G526">
            <v>0</v>
          </cell>
          <cell r="H526">
            <v>0</v>
          </cell>
          <cell r="J526">
            <v>0</v>
          </cell>
          <cell r="K526">
            <v>0</v>
          </cell>
          <cell r="L526">
            <v>0</v>
          </cell>
          <cell r="N526">
            <v>0</v>
          </cell>
          <cell r="O526">
            <v>0</v>
          </cell>
          <cell r="P526">
            <v>0</v>
          </cell>
          <cell r="R526">
            <v>0</v>
          </cell>
          <cell r="S526">
            <v>0</v>
          </cell>
          <cell r="T526">
            <v>0</v>
          </cell>
          <cell r="V526">
            <v>0</v>
          </cell>
          <cell r="W526">
            <v>0</v>
          </cell>
          <cell r="X526">
            <v>0</v>
          </cell>
        </row>
        <row r="527">
          <cell r="A527">
            <v>0</v>
          </cell>
          <cell r="B527">
            <v>0</v>
          </cell>
          <cell r="C527">
            <v>0</v>
          </cell>
          <cell r="D527">
            <v>0</v>
          </cell>
          <cell r="E527">
            <v>0</v>
          </cell>
          <cell r="F527">
            <v>0</v>
          </cell>
          <cell r="G527">
            <v>0</v>
          </cell>
          <cell r="H527">
            <v>0</v>
          </cell>
          <cell r="J527">
            <v>0</v>
          </cell>
          <cell r="K527">
            <v>0</v>
          </cell>
          <cell r="L527">
            <v>0</v>
          </cell>
          <cell r="N527">
            <v>0</v>
          </cell>
          <cell r="O527">
            <v>0</v>
          </cell>
          <cell r="P527">
            <v>0</v>
          </cell>
          <cell r="R527">
            <v>0</v>
          </cell>
          <cell r="S527">
            <v>0</v>
          </cell>
          <cell r="T527">
            <v>0</v>
          </cell>
          <cell r="V527">
            <v>0</v>
          </cell>
          <cell r="W527">
            <v>0</v>
          </cell>
          <cell r="X527">
            <v>0</v>
          </cell>
        </row>
        <row r="528">
          <cell r="A528">
            <v>0</v>
          </cell>
          <cell r="B528">
            <v>0</v>
          </cell>
          <cell r="C528">
            <v>0</v>
          </cell>
          <cell r="D528">
            <v>0</v>
          </cell>
          <cell r="E528">
            <v>0</v>
          </cell>
          <cell r="F528">
            <v>0</v>
          </cell>
          <cell r="G528">
            <v>0</v>
          </cell>
          <cell r="H528">
            <v>0</v>
          </cell>
          <cell r="J528">
            <v>0</v>
          </cell>
          <cell r="K528">
            <v>0</v>
          </cell>
          <cell r="L528">
            <v>0</v>
          </cell>
          <cell r="N528">
            <v>0</v>
          </cell>
          <cell r="O528">
            <v>0</v>
          </cell>
          <cell r="P528">
            <v>0</v>
          </cell>
          <cell r="R528">
            <v>0</v>
          </cell>
          <cell r="S528">
            <v>0</v>
          </cell>
          <cell r="T528">
            <v>0</v>
          </cell>
          <cell r="V528">
            <v>0</v>
          </cell>
          <cell r="W528">
            <v>0</v>
          </cell>
          <cell r="X528">
            <v>0</v>
          </cell>
        </row>
        <row r="529">
          <cell r="A529">
            <v>0</v>
          </cell>
          <cell r="B529">
            <v>0</v>
          </cell>
          <cell r="C529">
            <v>0</v>
          </cell>
          <cell r="D529">
            <v>0</v>
          </cell>
          <cell r="E529">
            <v>0</v>
          </cell>
          <cell r="F529">
            <v>0</v>
          </cell>
          <cell r="G529">
            <v>0</v>
          </cell>
          <cell r="H529">
            <v>0</v>
          </cell>
          <cell r="J529">
            <v>0</v>
          </cell>
          <cell r="K529">
            <v>0</v>
          </cell>
          <cell r="L529">
            <v>0</v>
          </cell>
          <cell r="N529">
            <v>0</v>
          </cell>
          <cell r="O529">
            <v>0</v>
          </cell>
          <cell r="P529">
            <v>0</v>
          </cell>
          <cell r="R529">
            <v>0</v>
          </cell>
          <cell r="S529">
            <v>0</v>
          </cell>
          <cell r="T529">
            <v>0</v>
          </cell>
          <cell r="V529">
            <v>0</v>
          </cell>
          <cell r="W529">
            <v>0</v>
          </cell>
          <cell r="X529">
            <v>0</v>
          </cell>
        </row>
        <row r="530">
          <cell r="A530">
            <v>0</v>
          </cell>
          <cell r="B530">
            <v>0</v>
          </cell>
          <cell r="C530">
            <v>0</v>
          </cell>
          <cell r="D530">
            <v>0</v>
          </cell>
          <cell r="E530">
            <v>0</v>
          </cell>
          <cell r="F530">
            <v>0</v>
          </cell>
          <cell r="G530">
            <v>0</v>
          </cell>
          <cell r="H530">
            <v>0</v>
          </cell>
          <cell r="J530">
            <v>0</v>
          </cell>
          <cell r="K530">
            <v>0</v>
          </cell>
          <cell r="L530">
            <v>0</v>
          </cell>
          <cell r="N530">
            <v>0</v>
          </cell>
          <cell r="O530">
            <v>0</v>
          </cell>
          <cell r="P530">
            <v>0</v>
          </cell>
          <cell r="R530">
            <v>0</v>
          </cell>
          <cell r="S530">
            <v>0</v>
          </cell>
          <cell r="T530">
            <v>0</v>
          </cell>
          <cell r="V530">
            <v>0</v>
          </cell>
          <cell r="W530">
            <v>0</v>
          </cell>
          <cell r="X530">
            <v>0</v>
          </cell>
        </row>
        <row r="531">
          <cell r="A531">
            <v>0</v>
          </cell>
          <cell r="B531">
            <v>0</v>
          </cell>
          <cell r="C531">
            <v>0</v>
          </cell>
          <cell r="D531">
            <v>0</v>
          </cell>
          <cell r="E531">
            <v>0</v>
          </cell>
          <cell r="F531">
            <v>0</v>
          </cell>
          <cell r="G531">
            <v>0</v>
          </cell>
          <cell r="H531">
            <v>0</v>
          </cell>
          <cell r="J531">
            <v>0</v>
          </cell>
          <cell r="K531">
            <v>0</v>
          </cell>
          <cell r="L531">
            <v>0</v>
          </cell>
          <cell r="N531">
            <v>0</v>
          </cell>
          <cell r="O531">
            <v>0</v>
          </cell>
          <cell r="P531">
            <v>0</v>
          </cell>
          <cell r="R531">
            <v>0</v>
          </cell>
          <cell r="S531">
            <v>0</v>
          </cell>
          <cell r="T531">
            <v>0</v>
          </cell>
          <cell r="V531">
            <v>0</v>
          </cell>
          <cell r="W531">
            <v>0</v>
          </cell>
          <cell r="X531">
            <v>0</v>
          </cell>
        </row>
        <row r="532">
          <cell r="A532">
            <v>0</v>
          </cell>
          <cell r="B532">
            <v>0</v>
          </cell>
          <cell r="C532">
            <v>0</v>
          </cell>
          <cell r="D532">
            <v>0</v>
          </cell>
          <cell r="E532">
            <v>0</v>
          </cell>
          <cell r="F532">
            <v>0</v>
          </cell>
          <cell r="G532">
            <v>0</v>
          </cell>
          <cell r="H532">
            <v>0</v>
          </cell>
          <cell r="J532">
            <v>0</v>
          </cell>
          <cell r="K532">
            <v>0</v>
          </cell>
          <cell r="L532">
            <v>0</v>
          </cell>
          <cell r="N532">
            <v>0</v>
          </cell>
          <cell r="O532">
            <v>0</v>
          </cell>
          <cell r="P532">
            <v>0</v>
          </cell>
          <cell r="R532">
            <v>0</v>
          </cell>
          <cell r="S532">
            <v>0</v>
          </cell>
          <cell r="T532">
            <v>0</v>
          </cell>
          <cell r="V532">
            <v>0</v>
          </cell>
          <cell r="W532">
            <v>0</v>
          </cell>
          <cell r="X532">
            <v>0</v>
          </cell>
        </row>
        <row r="533">
          <cell r="A533">
            <v>0</v>
          </cell>
          <cell r="B533">
            <v>0</v>
          </cell>
          <cell r="C533">
            <v>0</v>
          </cell>
          <cell r="D533">
            <v>0</v>
          </cell>
          <cell r="E533">
            <v>0</v>
          </cell>
          <cell r="F533">
            <v>0</v>
          </cell>
          <cell r="G533">
            <v>0</v>
          </cell>
          <cell r="H533">
            <v>0</v>
          </cell>
          <cell r="J533">
            <v>0</v>
          </cell>
          <cell r="K533">
            <v>0</v>
          </cell>
          <cell r="L533">
            <v>0</v>
          </cell>
          <cell r="N533">
            <v>0</v>
          </cell>
          <cell r="O533">
            <v>0</v>
          </cell>
          <cell r="P533">
            <v>0</v>
          </cell>
          <cell r="R533">
            <v>0</v>
          </cell>
          <cell r="S533">
            <v>0</v>
          </cell>
          <cell r="T533">
            <v>0</v>
          </cell>
          <cell r="V533">
            <v>0</v>
          </cell>
          <cell r="W533">
            <v>0</v>
          </cell>
          <cell r="X533">
            <v>0</v>
          </cell>
        </row>
        <row r="534">
          <cell r="A534">
            <v>0</v>
          </cell>
          <cell r="B534">
            <v>0</v>
          </cell>
          <cell r="C534">
            <v>0</v>
          </cell>
          <cell r="D534">
            <v>0</v>
          </cell>
          <cell r="E534">
            <v>0</v>
          </cell>
          <cell r="F534">
            <v>0</v>
          </cell>
          <cell r="G534">
            <v>0</v>
          </cell>
          <cell r="H534">
            <v>0</v>
          </cell>
          <cell r="J534">
            <v>0</v>
          </cell>
          <cell r="K534">
            <v>0</v>
          </cell>
          <cell r="L534">
            <v>0</v>
          </cell>
          <cell r="N534">
            <v>0</v>
          </cell>
          <cell r="O534">
            <v>0</v>
          </cell>
          <cell r="P534">
            <v>0</v>
          </cell>
          <cell r="R534">
            <v>0</v>
          </cell>
          <cell r="S534">
            <v>0</v>
          </cell>
          <cell r="T534">
            <v>0</v>
          </cell>
          <cell r="V534">
            <v>0</v>
          </cell>
          <cell r="W534">
            <v>0</v>
          </cell>
          <cell r="X534">
            <v>0</v>
          </cell>
        </row>
        <row r="535">
          <cell r="A535">
            <v>0</v>
          </cell>
          <cell r="B535">
            <v>0</v>
          </cell>
          <cell r="C535">
            <v>0</v>
          </cell>
          <cell r="D535">
            <v>0</v>
          </cell>
          <cell r="E535">
            <v>0</v>
          </cell>
          <cell r="F535">
            <v>0</v>
          </cell>
          <cell r="G535">
            <v>0</v>
          </cell>
          <cell r="H535">
            <v>0</v>
          </cell>
          <cell r="J535">
            <v>0</v>
          </cell>
          <cell r="K535">
            <v>0</v>
          </cell>
          <cell r="L535">
            <v>0</v>
          </cell>
          <cell r="N535">
            <v>0</v>
          </cell>
          <cell r="O535">
            <v>0</v>
          </cell>
          <cell r="P535">
            <v>0</v>
          </cell>
          <cell r="R535">
            <v>0</v>
          </cell>
          <cell r="S535">
            <v>0</v>
          </cell>
          <cell r="T535">
            <v>0</v>
          </cell>
          <cell r="V535">
            <v>0</v>
          </cell>
          <cell r="W535">
            <v>0</v>
          </cell>
          <cell r="X535">
            <v>0</v>
          </cell>
        </row>
        <row r="536">
          <cell r="A536">
            <v>0</v>
          </cell>
          <cell r="B536">
            <v>0</v>
          </cell>
          <cell r="C536">
            <v>0</v>
          </cell>
          <cell r="D536">
            <v>0</v>
          </cell>
          <cell r="E536">
            <v>0</v>
          </cell>
          <cell r="F536">
            <v>0</v>
          </cell>
          <cell r="G536">
            <v>0</v>
          </cell>
          <cell r="H536">
            <v>0</v>
          </cell>
          <cell r="J536">
            <v>0</v>
          </cell>
          <cell r="K536">
            <v>0</v>
          </cell>
          <cell r="L536">
            <v>0</v>
          </cell>
          <cell r="N536">
            <v>0</v>
          </cell>
          <cell r="O536">
            <v>0</v>
          </cell>
          <cell r="P536">
            <v>0</v>
          </cell>
          <cell r="R536">
            <v>0</v>
          </cell>
          <cell r="S536">
            <v>0</v>
          </cell>
          <cell r="T536">
            <v>0</v>
          </cell>
          <cell r="V536">
            <v>0</v>
          </cell>
          <cell r="W536">
            <v>0</v>
          </cell>
          <cell r="X536">
            <v>0</v>
          </cell>
        </row>
        <row r="537">
          <cell r="A537">
            <v>0</v>
          </cell>
          <cell r="B537">
            <v>0</v>
          </cell>
          <cell r="C537">
            <v>0</v>
          </cell>
          <cell r="D537">
            <v>0</v>
          </cell>
          <cell r="E537">
            <v>0</v>
          </cell>
          <cell r="F537">
            <v>0</v>
          </cell>
          <cell r="G537">
            <v>0</v>
          </cell>
          <cell r="H537">
            <v>0</v>
          </cell>
          <cell r="J537">
            <v>0</v>
          </cell>
          <cell r="K537">
            <v>0</v>
          </cell>
          <cell r="L537">
            <v>0</v>
          </cell>
          <cell r="N537">
            <v>0</v>
          </cell>
          <cell r="O537">
            <v>0</v>
          </cell>
          <cell r="P537">
            <v>0</v>
          </cell>
          <cell r="R537">
            <v>0</v>
          </cell>
          <cell r="S537">
            <v>0</v>
          </cell>
          <cell r="T537">
            <v>0</v>
          </cell>
          <cell r="V537">
            <v>0</v>
          </cell>
          <cell r="W537">
            <v>0</v>
          </cell>
          <cell r="X537">
            <v>0</v>
          </cell>
        </row>
        <row r="538">
          <cell r="A538">
            <v>0</v>
          </cell>
          <cell r="B538">
            <v>0</v>
          </cell>
          <cell r="C538">
            <v>0</v>
          </cell>
          <cell r="D538">
            <v>0</v>
          </cell>
          <cell r="E538">
            <v>0</v>
          </cell>
          <cell r="F538">
            <v>0</v>
          </cell>
          <cell r="G538">
            <v>0</v>
          </cell>
          <cell r="H538">
            <v>0</v>
          </cell>
          <cell r="J538">
            <v>0</v>
          </cell>
          <cell r="K538">
            <v>0</v>
          </cell>
          <cell r="L538">
            <v>0</v>
          </cell>
          <cell r="N538">
            <v>0</v>
          </cell>
          <cell r="O538">
            <v>0</v>
          </cell>
          <cell r="P538">
            <v>0</v>
          </cell>
          <cell r="R538">
            <v>0</v>
          </cell>
          <cell r="S538">
            <v>0</v>
          </cell>
          <cell r="T538">
            <v>0</v>
          </cell>
          <cell r="V538">
            <v>0</v>
          </cell>
          <cell r="W538">
            <v>0</v>
          </cell>
          <cell r="X538">
            <v>0</v>
          </cell>
        </row>
        <row r="539">
          <cell r="A539">
            <v>0</v>
          </cell>
          <cell r="B539">
            <v>0</v>
          </cell>
          <cell r="C539">
            <v>0</v>
          </cell>
          <cell r="D539">
            <v>0</v>
          </cell>
          <cell r="E539">
            <v>0</v>
          </cell>
          <cell r="F539">
            <v>0</v>
          </cell>
          <cell r="G539">
            <v>0</v>
          </cell>
          <cell r="H539">
            <v>0</v>
          </cell>
          <cell r="J539">
            <v>0</v>
          </cell>
          <cell r="K539">
            <v>0</v>
          </cell>
          <cell r="L539">
            <v>0</v>
          </cell>
          <cell r="N539">
            <v>0</v>
          </cell>
          <cell r="O539">
            <v>0</v>
          </cell>
          <cell r="P539">
            <v>0</v>
          </cell>
          <cell r="R539">
            <v>0</v>
          </cell>
          <cell r="S539">
            <v>0</v>
          </cell>
          <cell r="T539">
            <v>0</v>
          </cell>
          <cell r="V539">
            <v>0</v>
          </cell>
          <cell r="W539">
            <v>0</v>
          </cell>
          <cell r="X539">
            <v>0</v>
          </cell>
        </row>
        <row r="540">
          <cell r="A540">
            <v>0</v>
          </cell>
          <cell r="B540">
            <v>0</v>
          </cell>
          <cell r="C540">
            <v>0</v>
          </cell>
          <cell r="D540">
            <v>0</v>
          </cell>
          <cell r="E540">
            <v>0</v>
          </cell>
          <cell r="F540">
            <v>0</v>
          </cell>
          <cell r="G540">
            <v>0</v>
          </cell>
          <cell r="H540">
            <v>0</v>
          </cell>
          <cell r="J540">
            <v>0</v>
          </cell>
          <cell r="K540">
            <v>0</v>
          </cell>
          <cell r="L540">
            <v>0</v>
          </cell>
          <cell r="N540">
            <v>0</v>
          </cell>
          <cell r="O540">
            <v>0</v>
          </cell>
          <cell r="P540">
            <v>0</v>
          </cell>
          <cell r="R540">
            <v>0</v>
          </cell>
          <cell r="S540">
            <v>0</v>
          </cell>
          <cell r="T540">
            <v>0</v>
          </cell>
          <cell r="V540">
            <v>0</v>
          </cell>
          <cell r="W540">
            <v>0</v>
          </cell>
          <cell r="X540">
            <v>0</v>
          </cell>
        </row>
        <row r="541">
          <cell r="A541">
            <v>0</v>
          </cell>
          <cell r="B541">
            <v>0</v>
          </cell>
          <cell r="C541">
            <v>0</v>
          </cell>
          <cell r="D541">
            <v>0</v>
          </cell>
          <cell r="E541">
            <v>0</v>
          </cell>
          <cell r="F541">
            <v>0</v>
          </cell>
          <cell r="G541">
            <v>0</v>
          </cell>
          <cell r="H541">
            <v>0</v>
          </cell>
          <cell r="J541">
            <v>0</v>
          </cell>
          <cell r="K541">
            <v>0</v>
          </cell>
          <cell r="L541">
            <v>0</v>
          </cell>
          <cell r="N541">
            <v>0</v>
          </cell>
          <cell r="O541">
            <v>0</v>
          </cell>
          <cell r="P541">
            <v>0</v>
          </cell>
          <cell r="R541">
            <v>0</v>
          </cell>
          <cell r="S541">
            <v>0</v>
          </cell>
          <cell r="T541">
            <v>0</v>
          </cell>
          <cell r="V541">
            <v>0</v>
          </cell>
          <cell r="W541">
            <v>0</v>
          </cell>
          <cell r="X541">
            <v>0</v>
          </cell>
        </row>
        <row r="542">
          <cell r="A542">
            <v>0</v>
          </cell>
          <cell r="B542">
            <v>0</v>
          </cell>
          <cell r="C542">
            <v>0</v>
          </cell>
          <cell r="D542">
            <v>0</v>
          </cell>
          <cell r="E542">
            <v>0</v>
          </cell>
          <cell r="F542">
            <v>0</v>
          </cell>
          <cell r="G542">
            <v>0</v>
          </cell>
          <cell r="H542">
            <v>0</v>
          </cell>
          <cell r="J542">
            <v>0</v>
          </cell>
          <cell r="K542">
            <v>0</v>
          </cell>
          <cell r="L542">
            <v>0</v>
          </cell>
          <cell r="N542">
            <v>0</v>
          </cell>
          <cell r="O542">
            <v>0</v>
          </cell>
          <cell r="P542">
            <v>0</v>
          </cell>
          <cell r="R542">
            <v>0</v>
          </cell>
          <cell r="S542">
            <v>0</v>
          </cell>
          <cell r="T542">
            <v>0</v>
          </cell>
          <cell r="V542">
            <v>0</v>
          </cell>
          <cell r="W542">
            <v>0</v>
          </cell>
          <cell r="X542">
            <v>0</v>
          </cell>
        </row>
        <row r="543">
          <cell r="A543">
            <v>0</v>
          </cell>
          <cell r="B543">
            <v>0</v>
          </cell>
          <cell r="C543">
            <v>0</v>
          </cell>
          <cell r="D543">
            <v>0</v>
          </cell>
          <cell r="E543">
            <v>0</v>
          </cell>
          <cell r="F543">
            <v>0</v>
          </cell>
          <cell r="G543">
            <v>0</v>
          </cell>
          <cell r="H543">
            <v>0</v>
          </cell>
          <cell r="J543">
            <v>0</v>
          </cell>
          <cell r="K543">
            <v>0</v>
          </cell>
          <cell r="L543">
            <v>0</v>
          </cell>
          <cell r="N543">
            <v>0</v>
          </cell>
          <cell r="O543">
            <v>0</v>
          </cell>
          <cell r="P543">
            <v>0</v>
          </cell>
          <cell r="R543">
            <v>0</v>
          </cell>
          <cell r="S543">
            <v>0</v>
          </cell>
          <cell r="T543">
            <v>0</v>
          </cell>
          <cell r="V543">
            <v>0</v>
          </cell>
          <cell r="W543">
            <v>0</v>
          </cell>
          <cell r="X543">
            <v>0</v>
          </cell>
        </row>
        <row r="544">
          <cell r="A544">
            <v>0</v>
          </cell>
          <cell r="B544">
            <v>0</v>
          </cell>
          <cell r="C544">
            <v>0</v>
          </cell>
          <cell r="D544">
            <v>0</v>
          </cell>
          <cell r="E544">
            <v>0</v>
          </cell>
          <cell r="F544">
            <v>0</v>
          </cell>
          <cell r="G544">
            <v>0</v>
          </cell>
          <cell r="H544">
            <v>0</v>
          </cell>
          <cell r="J544">
            <v>0</v>
          </cell>
          <cell r="K544">
            <v>0</v>
          </cell>
          <cell r="L544">
            <v>0</v>
          </cell>
          <cell r="N544">
            <v>0</v>
          </cell>
          <cell r="O544">
            <v>0</v>
          </cell>
          <cell r="P544">
            <v>0</v>
          </cell>
          <cell r="R544">
            <v>0</v>
          </cell>
          <cell r="S544">
            <v>0</v>
          </cell>
          <cell r="T544">
            <v>0</v>
          </cell>
          <cell r="V544">
            <v>0</v>
          </cell>
          <cell r="W544">
            <v>0</v>
          </cell>
          <cell r="X544">
            <v>0</v>
          </cell>
        </row>
        <row r="545">
          <cell r="A545">
            <v>0</v>
          </cell>
          <cell r="B545">
            <v>0</v>
          </cell>
          <cell r="C545">
            <v>0</v>
          </cell>
          <cell r="D545">
            <v>0</v>
          </cell>
          <cell r="E545">
            <v>0</v>
          </cell>
          <cell r="F545">
            <v>0</v>
          </cell>
          <cell r="G545">
            <v>0</v>
          </cell>
          <cell r="H545">
            <v>0</v>
          </cell>
          <cell r="J545">
            <v>0</v>
          </cell>
          <cell r="K545">
            <v>0</v>
          </cell>
          <cell r="L545">
            <v>0</v>
          </cell>
          <cell r="N545">
            <v>0</v>
          </cell>
          <cell r="O545">
            <v>0</v>
          </cell>
          <cell r="P545">
            <v>0</v>
          </cell>
          <cell r="R545">
            <v>0</v>
          </cell>
          <cell r="S545">
            <v>0</v>
          </cell>
          <cell r="T545">
            <v>0</v>
          </cell>
          <cell r="V545">
            <v>0</v>
          </cell>
          <cell r="W545">
            <v>0</v>
          </cell>
          <cell r="X545">
            <v>0</v>
          </cell>
        </row>
        <row r="546">
          <cell r="A546">
            <v>0</v>
          </cell>
          <cell r="B546">
            <v>0</v>
          </cell>
          <cell r="C546">
            <v>0</v>
          </cell>
          <cell r="D546">
            <v>0</v>
          </cell>
          <cell r="E546">
            <v>0</v>
          </cell>
          <cell r="F546">
            <v>0</v>
          </cell>
          <cell r="G546">
            <v>0</v>
          </cell>
          <cell r="H546">
            <v>0</v>
          </cell>
          <cell r="J546">
            <v>0</v>
          </cell>
          <cell r="K546">
            <v>0</v>
          </cell>
          <cell r="L546">
            <v>0</v>
          </cell>
          <cell r="N546">
            <v>0</v>
          </cell>
          <cell r="O546">
            <v>0</v>
          </cell>
          <cell r="P546">
            <v>0</v>
          </cell>
          <cell r="R546">
            <v>0</v>
          </cell>
          <cell r="S546">
            <v>0</v>
          </cell>
          <cell r="T546">
            <v>0</v>
          </cell>
          <cell r="V546">
            <v>0</v>
          </cell>
          <cell r="W546">
            <v>0</v>
          </cell>
          <cell r="X546">
            <v>0</v>
          </cell>
        </row>
        <row r="547">
          <cell r="A547">
            <v>0</v>
          </cell>
          <cell r="B547">
            <v>0</v>
          </cell>
          <cell r="C547">
            <v>0</v>
          </cell>
          <cell r="D547">
            <v>0</v>
          </cell>
          <cell r="E547">
            <v>0</v>
          </cell>
          <cell r="F547">
            <v>0</v>
          </cell>
          <cell r="G547">
            <v>0</v>
          </cell>
          <cell r="H547">
            <v>0</v>
          </cell>
          <cell r="J547">
            <v>0</v>
          </cell>
          <cell r="K547">
            <v>0</v>
          </cell>
          <cell r="L547">
            <v>0</v>
          </cell>
          <cell r="N547">
            <v>0</v>
          </cell>
          <cell r="O547">
            <v>0</v>
          </cell>
          <cell r="P547">
            <v>0</v>
          </cell>
          <cell r="R547">
            <v>0</v>
          </cell>
          <cell r="S547">
            <v>0</v>
          </cell>
          <cell r="T547">
            <v>0</v>
          </cell>
          <cell r="V547">
            <v>0</v>
          </cell>
          <cell r="W547">
            <v>0</v>
          </cell>
          <cell r="X547">
            <v>0</v>
          </cell>
        </row>
        <row r="548">
          <cell r="A548">
            <v>0</v>
          </cell>
          <cell r="B548">
            <v>0</v>
          </cell>
          <cell r="C548">
            <v>0</v>
          </cell>
          <cell r="D548">
            <v>0</v>
          </cell>
          <cell r="E548">
            <v>0</v>
          </cell>
          <cell r="F548">
            <v>0</v>
          </cell>
          <cell r="G548">
            <v>0</v>
          </cell>
          <cell r="H548">
            <v>0</v>
          </cell>
          <cell r="J548">
            <v>0</v>
          </cell>
          <cell r="K548">
            <v>0</v>
          </cell>
          <cell r="L548">
            <v>0</v>
          </cell>
          <cell r="N548">
            <v>0</v>
          </cell>
          <cell r="O548">
            <v>0</v>
          </cell>
          <cell r="P548">
            <v>0</v>
          </cell>
          <cell r="R548">
            <v>0</v>
          </cell>
          <cell r="S548">
            <v>0</v>
          </cell>
          <cell r="T548">
            <v>0</v>
          </cell>
          <cell r="V548">
            <v>0</v>
          </cell>
          <cell r="W548">
            <v>0</v>
          </cell>
          <cell r="X548">
            <v>0</v>
          </cell>
        </row>
        <row r="549">
          <cell r="A549">
            <v>0</v>
          </cell>
          <cell r="B549">
            <v>0</v>
          </cell>
          <cell r="C549">
            <v>0</v>
          </cell>
          <cell r="D549">
            <v>0</v>
          </cell>
          <cell r="E549">
            <v>0</v>
          </cell>
          <cell r="F549">
            <v>0</v>
          </cell>
          <cell r="G549">
            <v>0</v>
          </cell>
          <cell r="H549">
            <v>0</v>
          </cell>
          <cell r="J549">
            <v>0</v>
          </cell>
          <cell r="K549">
            <v>0</v>
          </cell>
          <cell r="L549">
            <v>0</v>
          </cell>
          <cell r="N549">
            <v>0</v>
          </cell>
          <cell r="O549">
            <v>0</v>
          </cell>
          <cell r="P549">
            <v>0</v>
          </cell>
          <cell r="R549">
            <v>0</v>
          </cell>
          <cell r="S549">
            <v>0</v>
          </cell>
          <cell r="T549">
            <v>0</v>
          </cell>
          <cell r="V549">
            <v>0</v>
          </cell>
          <cell r="W549">
            <v>0</v>
          </cell>
          <cell r="X549">
            <v>0</v>
          </cell>
        </row>
        <row r="550">
          <cell r="A550">
            <v>0</v>
          </cell>
          <cell r="B550">
            <v>0</v>
          </cell>
          <cell r="C550">
            <v>0</v>
          </cell>
          <cell r="D550">
            <v>0</v>
          </cell>
          <cell r="E550">
            <v>0</v>
          </cell>
          <cell r="F550">
            <v>0</v>
          </cell>
          <cell r="G550">
            <v>0</v>
          </cell>
          <cell r="H550">
            <v>0</v>
          </cell>
          <cell r="J550">
            <v>0</v>
          </cell>
          <cell r="K550">
            <v>0</v>
          </cell>
          <cell r="L550">
            <v>0</v>
          </cell>
          <cell r="N550">
            <v>0</v>
          </cell>
          <cell r="O550">
            <v>0</v>
          </cell>
          <cell r="P550">
            <v>0</v>
          </cell>
          <cell r="R550">
            <v>0</v>
          </cell>
          <cell r="S550">
            <v>0</v>
          </cell>
          <cell r="T550">
            <v>0</v>
          </cell>
          <cell r="V550">
            <v>0</v>
          </cell>
          <cell r="W550">
            <v>0</v>
          </cell>
          <cell r="X550">
            <v>0</v>
          </cell>
        </row>
        <row r="551">
          <cell r="A551">
            <v>0</v>
          </cell>
          <cell r="B551">
            <v>0</v>
          </cell>
          <cell r="C551">
            <v>0</v>
          </cell>
          <cell r="D551">
            <v>0</v>
          </cell>
          <cell r="E551">
            <v>0</v>
          </cell>
          <cell r="F551">
            <v>0</v>
          </cell>
          <cell r="G551">
            <v>0</v>
          </cell>
          <cell r="H551">
            <v>0</v>
          </cell>
          <cell r="J551">
            <v>0</v>
          </cell>
          <cell r="K551">
            <v>0</v>
          </cell>
          <cell r="L551">
            <v>0</v>
          </cell>
          <cell r="N551">
            <v>0</v>
          </cell>
          <cell r="O551">
            <v>0</v>
          </cell>
          <cell r="P551">
            <v>0</v>
          </cell>
          <cell r="R551">
            <v>0</v>
          </cell>
          <cell r="S551">
            <v>0</v>
          </cell>
          <cell r="T551">
            <v>0</v>
          </cell>
          <cell r="V551">
            <v>0</v>
          </cell>
          <cell r="W551">
            <v>0</v>
          </cell>
          <cell r="X551">
            <v>0</v>
          </cell>
        </row>
        <row r="552">
          <cell r="A552">
            <v>0</v>
          </cell>
          <cell r="B552">
            <v>0</v>
          </cell>
          <cell r="C552">
            <v>0</v>
          </cell>
          <cell r="D552">
            <v>0</v>
          </cell>
          <cell r="E552">
            <v>0</v>
          </cell>
          <cell r="F552">
            <v>0</v>
          </cell>
          <cell r="G552">
            <v>0</v>
          </cell>
          <cell r="H552">
            <v>0</v>
          </cell>
          <cell r="J552">
            <v>0</v>
          </cell>
          <cell r="K552">
            <v>0</v>
          </cell>
          <cell r="L552">
            <v>0</v>
          </cell>
          <cell r="N552">
            <v>0</v>
          </cell>
          <cell r="O552">
            <v>0</v>
          </cell>
          <cell r="P552">
            <v>0</v>
          </cell>
          <cell r="R552">
            <v>0</v>
          </cell>
          <cell r="S552">
            <v>0</v>
          </cell>
          <cell r="T552">
            <v>0</v>
          </cell>
          <cell r="V552">
            <v>0</v>
          </cell>
          <cell r="W552">
            <v>0</v>
          </cell>
          <cell r="X552">
            <v>0</v>
          </cell>
        </row>
        <row r="553">
          <cell r="A553">
            <v>0</v>
          </cell>
          <cell r="B553">
            <v>0</v>
          </cell>
          <cell r="C553">
            <v>0</v>
          </cell>
          <cell r="D553">
            <v>0</v>
          </cell>
          <cell r="E553">
            <v>0</v>
          </cell>
          <cell r="F553">
            <v>0</v>
          </cell>
          <cell r="G553">
            <v>0</v>
          </cell>
          <cell r="H553">
            <v>0</v>
          </cell>
          <cell r="J553">
            <v>0</v>
          </cell>
          <cell r="K553">
            <v>0</v>
          </cell>
          <cell r="L553">
            <v>0</v>
          </cell>
          <cell r="N553">
            <v>0</v>
          </cell>
          <cell r="O553">
            <v>0</v>
          </cell>
          <cell r="P553">
            <v>0</v>
          </cell>
          <cell r="R553">
            <v>0</v>
          </cell>
          <cell r="S553">
            <v>0</v>
          </cell>
          <cell r="T553">
            <v>0</v>
          </cell>
          <cell r="V553">
            <v>0</v>
          </cell>
          <cell r="W553">
            <v>0</v>
          </cell>
          <cell r="X553">
            <v>0</v>
          </cell>
        </row>
        <row r="554">
          <cell r="A554">
            <v>0</v>
          </cell>
          <cell r="B554">
            <v>0</v>
          </cell>
          <cell r="C554">
            <v>0</v>
          </cell>
          <cell r="D554">
            <v>0</v>
          </cell>
          <cell r="E554">
            <v>0</v>
          </cell>
          <cell r="F554">
            <v>0</v>
          </cell>
          <cell r="G554">
            <v>0</v>
          </cell>
          <cell r="H554">
            <v>0</v>
          </cell>
          <cell r="J554">
            <v>0</v>
          </cell>
          <cell r="K554">
            <v>0</v>
          </cell>
          <cell r="L554">
            <v>0</v>
          </cell>
          <cell r="N554">
            <v>0</v>
          </cell>
          <cell r="O554">
            <v>0</v>
          </cell>
          <cell r="P554">
            <v>0</v>
          </cell>
          <cell r="R554">
            <v>0</v>
          </cell>
          <cell r="S554">
            <v>0</v>
          </cell>
          <cell r="T554">
            <v>0</v>
          </cell>
          <cell r="V554">
            <v>0</v>
          </cell>
          <cell r="W554">
            <v>0</v>
          </cell>
          <cell r="X554">
            <v>0</v>
          </cell>
        </row>
        <row r="555">
          <cell r="A555">
            <v>0</v>
          </cell>
          <cell r="B555">
            <v>0</v>
          </cell>
          <cell r="C555">
            <v>0</v>
          </cell>
          <cell r="D555">
            <v>0</v>
          </cell>
          <cell r="E555">
            <v>0</v>
          </cell>
          <cell r="F555">
            <v>0</v>
          </cell>
          <cell r="G555">
            <v>0</v>
          </cell>
          <cell r="H555">
            <v>0</v>
          </cell>
          <cell r="J555">
            <v>0</v>
          </cell>
          <cell r="K555">
            <v>0</v>
          </cell>
          <cell r="L555">
            <v>0</v>
          </cell>
          <cell r="N555">
            <v>0</v>
          </cell>
          <cell r="O555">
            <v>0</v>
          </cell>
          <cell r="P555">
            <v>0</v>
          </cell>
          <cell r="R555">
            <v>0</v>
          </cell>
          <cell r="S555">
            <v>0</v>
          </cell>
          <cell r="T555">
            <v>0</v>
          </cell>
          <cell r="V555">
            <v>0</v>
          </cell>
          <cell r="W555">
            <v>0</v>
          </cell>
          <cell r="X555">
            <v>0</v>
          </cell>
        </row>
        <row r="556">
          <cell r="A556">
            <v>0</v>
          </cell>
          <cell r="B556">
            <v>0</v>
          </cell>
          <cell r="C556">
            <v>0</v>
          </cell>
          <cell r="D556">
            <v>0</v>
          </cell>
          <cell r="E556">
            <v>0</v>
          </cell>
          <cell r="F556">
            <v>0</v>
          </cell>
          <cell r="G556">
            <v>0</v>
          </cell>
          <cell r="H556">
            <v>0</v>
          </cell>
          <cell r="J556">
            <v>0</v>
          </cell>
          <cell r="K556">
            <v>0</v>
          </cell>
          <cell r="L556">
            <v>0</v>
          </cell>
          <cell r="N556">
            <v>0</v>
          </cell>
          <cell r="O556">
            <v>0</v>
          </cell>
          <cell r="P556">
            <v>0</v>
          </cell>
          <cell r="R556">
            <v>0</v>
          </cell>
          <cell r="S556">
            <v>0</v>
          </cell>
          <cell r="T556">
            <v>0</v>
          </cell>
          <cell r="V556">
            <v>0</v>
          </cell>
          <cell r="W556">
            <v>0</v>
          </cell>
          <cell r="X556">
            <v>0</v>
          </cell>
        </row>
        <row r="557">
          <cell r="A557">
            <v>0</v>
          </cell>
          <cell r="B557">
            <v>0</v>
          </cell>
          <cell r="C557">
            <v>0</v>
          </cell>
          <cell r="D557">
            <v>0</v>
          </cell>
          <cell r="E557">
            <v>0</v>
          </cell>
          <cell r="F557">
            <v>0</v>
          </cell>
          <cell r="G557">
            <v>0</v>
          </cell>
          <cell r="H557">
            <v>0</v>
          </cell>
          <cell r="J557">
            <v>0</v>
          </cell>
          <cell r="K557">
            <v>0</v>
          </cell>
          <cell r="L557">
            <v>0</v>
          </cell>
          <cell r="N557">
            <v>0</v>
          </cell>
          <cell r="O557">
            <v>0</v>
          </cell>
          <cell r="P557">
            <v>0</v>
          </cell>
          <cell r="R557">
            <v>0</v>
          </cell>
          <cell r="S557">
            <v>0</v>
          </cell>
          <cell r="T557">
            <v>0</v>
          </cell>
          <cell r="V557">
            <v>0</v>
          </cell>
          <cell r="W557">
            <v>0</v>
          </cell>
          <cell r="X557">
            <v>0</v>
          </cell>
        </row>
        <row r="558">
          <cell r="A558">
            <v>0</v>
          </cell>
          <cell r="B558">
            <v>0</v>
          </cell>
          <cell r="C558">
            <v>0</v>
          </cell>
          <cell r="D558">
            <v>0</v>
          </cell>
          <cell r="E558">
            <v>0</v>
          </cell>
          <cell r="F558">
            <v>0</v>
          </cell>
          <cell r="G558">
            <v>0</v>
          </cell>
          <cell r="H558">
            <v>0</v>
          </cell>
          <cell r="J558">
            <v>0</v>
          </cell>
          <cell r="K558">
            <v>0</v>
          </cell>
          <cell r="L558">
            <v>0</v>
          </cell>
          <cell r="N558">
            <v>0</v>
          </cell>
          <cell r="O558">
            <v>0</v>
          </cell>
          <cell r="P558">
            <v>0</v>
          </cell>
          <cell r="R558">
            <v>0</v>
          </cell>
          <cell r="S558">
            <v>0</v>
          </cell>
          <cell r="T558">
            <v>0</v>
          </cell>
          <cell r="V558">
            <v>0</v>
          </cell>
          <cell r="W558">
            <v>0</v>
          </cell>
          <cell r="X558">
            <v>0</v>
          </cell>
        </row>
        <row r="559">
          <cell r="A559">
            <v>0</v>
          </cell>
          <cell r="B559">
            <v>0</v>
          </cell>
          <cell r="C559">
            <v>0</v>
          </cell>
          <cell r="D559">
            <v>0</v>
          </cell>
          <cell r="E559">
            <v>0</v>
          </cell>
          <cell r="F559">
            <v>0</v>
          </cell>
          <cell r="G559">
            <v>0</v>
          </cell>
          <cell r="H559">
            <v>0</v>
          </cell>
          <cell r="J559">
            <v>0</v>
          </cell>
          <cell r="K559">
            <v>0</v>
          </cell>
          <cell r="L559">
            <v>0</v>
          </cell>
          <cell r="N559">
            <v>0</v>
          </cell>
          <cell r="O559">
            <v>0</v>
          </cell>
          <cell r="P559">
            <v>0</v>
          </cell>
          <cell r="R559">
            <v>0</v>
          </cell>
          <cell r="S559">
            <v>0</v>
          </cell>
          <cell r="T559">
            <v>0</v>
          </cell>
          <cell r="V559">
            <v>0</v>
          </cell>
          <cell r="W559">
            <v>0</v>
          </cell>
          <cell r="X559">
            <v>0</v>
          </cell>
        </row>
        <row r="560">
          <cell r="A560">
            <v>0</v>
          </cell>
          <cell r="B560">
            <v>0</v>
          </cell>
          <cell r="C560">
            <v>0</v>
          </cell>
          <cell r="D560">
            <v>0</v>
          </cell>
          <cell r="E560">
            <v>0</v>
          </cell>
          <cell r="F560">
            <v>0</v>
          </cell>
          <cell r="G560">
            <v>0</v>
          </cell>
          <cell r="H560">
            <v>0</v>
          </cell>
          <cell r="J560">
            <v>0</v>
          </cell>
          <cell r="K560">
            <v>0</v>
          </cell>
          <cell r="L560">
            <v>0</v>
          </cell>
          <cell r="N560">
            <v>0</v>
          </cell>
          <cell r="O560">
            <v>0</v>
          </cell>
          <cell r="P560">
            <v>0</v>
          </cell>
          <cell r="R560">
            <v>0</v>
          </cell>
          <cell r="S560">
            <v>0</v>
          </cell>
          <cell r="T560">
            <v>0</v>
          </cell>
          <cell r="V560">
            <v>0</v>
          </cell>
          <cell r="W560">
            <v>0</v>
          </cell>
          <cell r="X560">
            <v>0</v>
          </cell>
        </row>
        <row r="561">
          <cell r="A561">
            <v>0</v>
          </cell>
          <cell r="B561">
            <v>0</v>
          </cell>
          <cell r="C561">
            <v>0</v>
          </cell>
          <cell r="D561">
            <v>0</v>
          </cell>
          <cell r="E561">
            <v>0</v>
          </cell>
          <cell r="F561">
            <v>0</v>
          </cell>
          <cell r="G561">
            <v>0</v>
          </cell>
          <cell r="H561">
            <v>0</v>
          </cell>
          <cell r="J561">
            <v>0</v>
          </cell>
          <cell r="K561">
            <v>0</v>
          </cell>
          <cell r="L561">
            <v>0</v>
          </cell>
          <cell r="N561">
            <v>0</v>
          </cell>
          <cell r="O561">
            <v>0</v>
          </cell>
          <cell r="P561">
            <v>0</v>
          </cell>
          <cell r="R561">
            <v>0</v>
          </cell>
          <cell r="S561">
            <v>0</v>
          </cell>
          <cell r="T561">
            <v>0</v>
          </cell>
          <cell r="V561">
            <v>0</v>
          </cell>
          <cell r="W561">
            <v>0</v>
          </cell>
          <cell r="X561">
            <v>0</v>
          </cell>
        </row>
        <row r="562">
          <cell r="A562">
            <v>0</v>
          </cell>
          <cell r="B562">
            <v>0</v>
          </cell>
          <cell r="C562">
            <v>0</v>
          </cell>
          <cell r="D562">
            <v>0</v>
          </cell>
          <cell r="E562">
            <v>0</v>
          </cell>
          <cell r="F562">
            <v>0</v>
          </cell>
          <cell r="G562">
            <v>0</v>
          </cell>
          <cell r="H562">
            <v>0</v>
          </cell>
          <cell r="J562">
            <v>0</v>
          </cell>
          <cell r="K562">
            <v>0</v>
          </cell>
          <cell r="L562">
            <v>0</v>
          </cell>
          <cell r="N562">
            <v>0</v>
          </cell>
          <cell r="O562">
            <v>0</v>
          </cell>
          <cell r="P562">
            <v>0</v>
          </cell>
          <cell r="R562">
            <v>0</v>
          </cell>
          <cell r="S562">
            <v>0</v>
          </cell>
          <cell r="T562">
            <v>0</v>
          </cell>
          <cell r="V562">
            <v>0</v>
          </cell>
          <cell r="W562">
            <v>0</v>
          </cell>
          <cell r="X562">
            <v>0</v>
          </cell>
        </row>
        <row r="563">
          <cell r="A563">
            <v>0</v>
          </cell>
          <cell r="B563">
            <v>0</v>
          </cell>
          <cell r="C563">
            <v>0</v>
          </cell>
          <cell r="D563">
            <v>0</v>
          </cell>
          <cell r="E563">
            <v>0</v>
          </cell>
          <cell r="F563">
            <v>0</v>
          </cell>
          <cell r="G563">
            <v>0</v>
          </cell>
          <cell r="H563">
            <v>0</v>
          </cell>
          <cell r="J563">
            <v>0</v>
          </cell>
          <cell r="K563">
            <v>0</v>
          </cell>
          <cell r="L563">
            <v>0</v>
          </cell>
          <cell r="N563">
            <v>0</v>
          </cell>
          <cell r="O563">
            <v>0</v>
          </cell>
          <cell r="P563">
            <v>0</v>
          </cell>
          <cell r="R563">
            <v>0</v>
          </cell>
          <cell r="S563">
            <v>0</v>
          </cell>
          <cell r="T563">
            <v>0</v>
          </cell>
          <cell r="V563">
            <v>0</v>
          </cell>
          <cell r="W563">
            <v>0</v>
          </cell>
          <cell r="X563">
            <v>0</v>
          </cell>
        </row>
        <row r="564">
          <cell r="A564">
            <v>0</v>
          </cell>
          <cell r="B564">
            <v>0</v>
          </cell>
          <cell r="C564">
            <v>0</v>
          </cell>
          <cell r="D564">
            <v>0</v>
          </cell>
          <cell r="E564">
            <v>0</v>
          </cell>
          <cell r="F564">
            <v>0</v>
          </cell>
          <cell r="G564">
            <v>0</v>
          </cell>
          <cell r="H564">
            <v>0</v>
          </cell>
          <cell r="J564">
            <v>0</v>
          </cell>
          <cell r="K564">
            <v>0</v>
          </cell>
          <cell r="L564">
            <v>0</v>
          </cell>
          <cell r="N564">
            <v>0</v>
          </cell>
          <cell r="O564">
            <v>0</v>
          </cell>
          <cell r="P564">
            <v>0</v>
          </cell>
          <cell r="R564">
            <v>0</v>
          </cell>
          <cell r="S564">
            <v>0</v>
          </cell>
          <cell r="T564">
            <v>0</v>
          </cell>
          <cell r="V564">
            <v>0</v>
          </cell>
          <cell r="W564">
            <v>0</v>
          </cell>
          <cell r="X564">
            <v>0</v>
          </cell>
        </row>
        <row r="565">
          <cell r="A565">
            <v>0</v>
          </cell>
          <cell r="B565">
            <v>0</v>
          </cell>
          <cell r="C565">
            <v>0</v>
          </cell>
          <cell r="D565">
            <v>0</v>
          </cell>
          <cell r="E565">
            <v>0</v>
          </cell>
          <cell r="F565">
            <v>0</v>
          </cell>
          <cell r="G565">
            <v>0</v>
          </cell>
          <cell r="H565">
            <v>0</v>
          </cell>
          <cell r="J565">
            <v>0</v>
          </cell>
          <cell r="K565">
            <v>0</v>
          </cell>
          <cell r="L565">
            <v>0</v>
          </cell>
          <cell r="N565">
            <v>0</v>
          </cell>
          <cell r="O565">
            <v>0</v>
          </cell>
          <cell r="P565">
            <v>0</v>
          </cell>
          <cell r="R565">
            <v>0</v>
          </cell>
          <cell r="S565">
            <v>0</v>
          </cell>
          <cell r="T565">
            <v>0</v>
          </cell>
          <cell r="V565">
            <v>0</v>
          </cell>
          <cell r="W565">
            <v>0</v>
          </cell>
          <cell r="X565">
            <v>0</v>
          </cell>
        </row>
        <row r="566">
          <cell r="A566">
            <v>0</v>
          </cell>
          <cell r="B566">
            <v>0</v>
          </cell>
          <cell r="C566">
            <v>0</v>
          </cell>
          <cell r="D566">
            <v>0</v>
          </cell>
          <cell r="E566">
            <v>0</v>
          </cell>
          <cell r="F566">
            <v>0</v>
          </cell>
          <cell r="G566">
            <v>0</v>
          </cell>
          <cell r="H566">
            <v>0</v>
          </cell>
          <cell r="J566">
            <v>0</v>
          </cell>
          <cell r="K566">
            <v>0</v>
          </cell>
          <cell r="L566">
            <v>0</v>
          </cell>
          <cell r="N566">
            <v>0</v>
          </cell>
          <cell r="O566">
            <v>0</v>
          </cell>
          <cell r="P566">
            <v>0</v>
          </cell>
          <cell r="R566">
            <v>0</v>
          </cell>
          <cell r="S566">
            <v>0</v>
          </cell>
          <cell r="T566">
            <v>0</v>
          </cell>
          <cell r="V566">
            <v>0</v>
          </cell>
          <cell r="W566">
            <v>0</v>
          </cell>
          <cell r="X566">
            <v>0</v>
          </cell>
        </row>
        <row r="567">
          <cell r="A567">
            <v>0</v>
          </cell>
          <cell r="B567">
            <v>0</v>
          </cell>
          <cell r="C567">
            <v>0</v>
          </cell>
          <cell r="D567">
            <v>0</v>
          </cell>
          <cell r="E567">
            <v>0</v>
          </cell>
          <cell r="F567">
            <v>0</v>
          </cell>
          <cell r="G567">
            <v>0</v>
          </cell>
          <cell r="H567">
            <v>0</v>
          </cell>
          <cell r="J567">
            <v>0</v>
          </cell>
          <cell r="K567">
            <v>0</v>
          </cell>
          <cell r="L567">
            <v>0</v>
          </cell>
          <cell r="N567">
            <v>0</v>
          </cell>
          <cell r="O567">
            <v>0</v>
          </cell>
          <cell r="P567">
            <v>0</v>
          </cell>
          <cell r="R567">
            <v>0</v>
          </cell>
          <cell r="S567">
            <v>0</v>
          </cell>
          <cell r="T567">
            <v>0</v>
          </cell>
          <cell r="V567">
            <v>0</v>
          </cell>
          <cell r="W567">
            <v>0</v>
          </cell>
          <cell r="X567">
            <v>0</v>
          </cell>
        </row>
        <row r="568">
          <cell r="A568">
            <v>0</v>
          </cell>
          <cell r="B568">
            <v>0</v>
          </cell>
          <cell r="C568">
            <v>0</v>
          </cell>
          <cell r="D568">
            <v>0</v>
          </cell>
          <cell r="E568">
            <v>0</v>
          </cell>
          <cell r="F568">
            <v>0</v>
          </cell>
          <cell r="G568">
            <v>0</v>
          </cell>
          <cell r="H568">
            <v>0</v>
          </cell>
          <cell r="J568">
            <v>0</v>
          </cell>
          <cell r="K568">
            <v>0</v>
          </cell>
          <cell r="L568">
            <v>0</v>
          </cell>
          <cell r="N568">
            <v>0</v>
          </cell>
          <cell r="O568">
            <v>0</v>
          </cell>
          <cell r="P568">
            <v>0</v>
          </cell>
          <cell r="R568">
            <v>0</v>
          </cell>
          <cell r="S568">
            <v>0</v>
          </cell>
          <cell r="T568">
            <v>0</v>
          </cell>
          <cell r="V568">
            <v>0</v>
          </cell>
          <cell r="W568">
            <v>0</v>
          </cell>
          <cell r="X568">
            <v>0</v>
          </cell>
        </row>
        <row r="569">
          <cell r="A569">
            <v>0</v>
          </cell>
          <cell r="B569">
            <v>0</v>
          </cell>
          <cell r="C569">
            <v>0</v>
          </cell>
          <cell r="D569">
            <v>0</v>
          </cell>
          <cell r="E569">
            <v>0</v>
          </cell>
          <cell r="F569">
            <v>0</v>
          </cell>
          <cell r="G569">
            <v>0</v>
          </cell>
          <cell r="H569">
            <v>0</v>
          </cell>
          <cell r="J569">
            <v>0</v>
          </cell>
          <cell r="K569">
            <v>0</v>
          </cell>
          <cell r="L569">
            <v>0</v>
          </cell>
          <cell r="N569">
            <v>0</v>
          </cell>
          <cell r="O569">
            <v>0</v>
          </cell>
          <cell r="P569">
            <v>0</v>
          </cell>
          <cell r="R569">
            <v>0</v>
          </cell>
          <cell r="S569">
            <v>0</v>
          </cell>
          <cell r="T569">
            <v>0</v>
          </cell>
          <cell r="V569">
            <v>0</v>
          </cell>
          <cell r="W569">
            <v>0</v>
          </cell>
          <cell r="X569">
            <v>0</v>
          </cell>
        </row>
        <row r="570">
          <cell r="A570">
            <v>0</v>
          </cell>
          <cell r="B570">
            <v>0</v>
          </cell>
          <cell r="C570">
            <v>0</v>
          </cell>
          <cell r="D570">
            <v>0</v>
          </cell>
          <cell r="E570">
            <v>0</v>
          </cell>
          <cell r="F570">
            <v>0</v>
          </cell>
          <cell r="G570">
            <v>0</v>
          </cell>
          <cell r="H570">
            <v>0</v>
          </cell>
          <cell r="J570">
            <v>0</v>
          </cell>
          <cell r="K570">
            <v>0</v>
          </cell>
          <cell r="L570">
            <v>0</v>
          </cell>
          <cell r="N570">
            <v>0</v>
          </cell>
          <cell r="O570">
            <v>0</v>
          </cell>
          <cell r="P570">
            <v>0</v>
          </cell>
          <cell r="R570">
            <v>0</v>
          </cell>
          <cell r="S570">
            <v>0</v>
          </cell>
          <cell r="T570">
            <v>0</v>
          </cell>
          <cell r="V570">
            <v>0</v>
          </cell>
          <cell r="W570">
            <v>0</v>
          </cell>
          <cell r="X570">
            <v>0</v>
          </cell>
        </row>
        <row r="571">
          <cell r="A571">
            <v>0</v>
          </cell>
          <cell r="B571">
            <v>0</v>
          </cell>
          <cell r="C571">
            <v>0</v>
          </cell>
          <cell r="D571">
            <v>0</v>
          </cell>
          <cell r="E571">
            <v>0</v>
          </cell>
          <cell r="F571">
            <v>0</v>
          </cell>
          <cell r="G571">
            <v>0</v>
          </cell>
          <cell r="H571">
            <v>0</v>
          </cell>
          <cell r="J571">
            <v>0</v>
          </cell>
          <cell r="K571">
            <v>0</v>
          </cell>
          <cell r="L571">
            <v>0</v>
          </cell>
          <cell r="N571">
            <v>0</v>
          </cell>
          <cell r="O571">
            <v>0</v>
          </cell>
          <cell r="P571">
            <v>0</v>
          </cell>
          <cell r="R571">
            <v>0</v>
          </cell>
          <cell r="S571">
            <v>0</v>
          </cell>
          <cell r="T571">
            <v>0</v>
          </cell>
          <cell r="V571">
            <v>0</v>
          </cell>
          <cell r="W571">
            <v>0</v>
          </cell>
          <cell r="X571">
            <v>0</v>
          </cell>
        </row>
        <row r="572">
          <cell r="A572">
            <v>0</v>
          </cell>
          <cell r="B572">
            <v>0</v>
          </cell>
          <cell r="C572">
            <v>0</v>
          </cell>
          <cell r="D572">
            <v>0</v>
          </cell>
          <cell r="E572">
            <v>0</v>
          </cell>
          <cell r="F572">
            <v>0</v>
          </cell>
          <cell r="G572">
            <v>0</v>
          </cell>
          <cell r="H572">
            <v>0</v>
          </cell>
          <cell r="J572">
            <v>0</v>
          </cell>
          <cell r="K572">
            <v>0</v>
          </cell>
          <cell r="L572">
            <v>0</v>
          </cell>
          <cell r="N572">
            <v>0</v>
          </cell>
          <cell r="O572">
            <v>0</v>
          </cell>
          <cell r="P572">
            <v>0</v>
          </cell>
          <cell r="R572">
            <v>0</v>
          </cell>
          <cell r="S572">
            <v>0</v>
          </cell>
          <cell r="T572">
            <v>0</v>
          </cell>
          <cell r="V572">
            <v>0</v>
          </cell>
          <cell r="W572">
            <v>0</v>
          </cell>
          <cell r="X572">
            <v>0</v>
          </cell>
        </row>
        <row r="573">
          <cell r="A573">
            <v>0</v>
          </cell>
          <cell r="B573">
            <v>0</v>
          </cell>
          <cell r="C573">
            <v>0</v>
          </cell>
          <cell r="D573">
            <v>0</v>
          </cell>
          <cell r="E573">
            <v>0</v>
          </cell>
          <cell r="F573">
            <v>0</v>
          </cell>
          <cell r="G573">
            <v>0</v>
          </cell>
          <cell r="H573">
            <v>0</v>
          </cell>
          <cell r="J573">
            <v>0</v>
          </cell>
          <cell r="K573">
            <v>0</v>
          </cell>
          <cell r="L573">
            <v>0</v>
          </cell>
          <cell r="N573">
            <v>0</v>
          </cell>
          <cell r="O573">
            <v>0</v>
          </cell>
          <cell r="P573">
            <v>0</v>
          </cell>
          <cell r="R573">
            <v>0</v>
          </cell>
          <cell r="S573">
            <v>0</v>
          </cell>
          <cell r="T573">
            <v>0</v>
          </cell>
          <cell r="V573">
            <v>0</v>
          </cell>
          <cell r="W573">
            <v>0</v>
          </cell>
          <cell r="X573">
            <v>0</v>
          </cell>
        </row>
        <row r="574">
          <cell r="A574">
            <v>0</v>
          </cell>
          <cell r="B574">
            <v>0</v>
          </cell>
          <cell r="C574">
            <v>0</v>
          </cell>
          <cell r="D574">
            <v>0</v>
          </cell>
          <cell r="E574">
            <v>0</v>
          </cell>
          <cell r="F574">
            <v>0</v>
          </cell>
          <cell r="G574">
            <v>0</v>
          </cell>
          <cell r="H574">
            <v>0</v>
          </cell>
          <cell r="J574">
            <v>0</v>
          </cell>
          <cell r="K574">
            <v>0</v>
          </cell>
          <cell r="L574">
            <v>0</v>
          </cell>
          <cell r="N574">
            <v>0</v>
          </cell>
          <cell r="O574">
            <v>0</v>
          </cell>
          <cell r="P574">
            <v>0</v>
          </cell>
          <cell r="R574">
            <v>0</v>
          </cell>
          <cell r="S574">
            <v>0</v>
          </cell>
          <cell r="T574">
            <v>0</v>
          </cell>
          <cell r="V574">
            <v>0</v>
          </cell>
          <cell r="W574">
            <v>0</v>
          </cell>
          <cell r="X574">
            <v>0</v>
          </cell>
        </row>
        <row r="575">
          <cell r="A575">
            <v>0</v>
          </cell>
          <cell r="B575">
            <v>0</v>
          </cell>
          <cell r="C575">
            <v>0</v>
          </cell>
          <cell r="D575">
            <v>0</v>
          </cell>
          <cell r="E575">
            <v>0</v>
          </cell>
          <cell r="F575">
            <v>0</v>
          </cell>
          <cell r="G575">
            <v>0</v>
          </cell>
          <cell r="H575">
            <v>0</v>
          </cell>
          <cell r="J575">
            <v>0</v>
          </cell>
          <cell r="K575">
            <v>0</v>
          </cell>
          <cell r="L575">
            <v>0</v>
          </cell>
          <cell r="N575">
            <v>0</v>
          </cell>
          <cell r="O575">
            <v>0</v>
          </cell>
          <cell r="P575">
            <v>0</v>
          </cell>
          <cell r="R575">
            <v>0</v>
          </cell>
          <cell r="S575">
            <v>0</v>
          </cell>
          <cell r="T575">
            <v>0</v>
          </cell>
          <cell r="V575">
            <v>0</v>
          </cell>
          <cell r="W575">
            <v>0</v>
          </cell>
          <cell r="X575">
            <v>0</v>
          </cell>
        </row>
        <row r="576">
          <cell r="A576">
            <v>0</v>
          </cell>
          <cell r="B576">
            <v>0</v>
          </cell>
          <cell r="C576">
            <v>0</v>
          </cell>
          <cell r="D576">
            <v>0</v>
          </cell>
          <cell r="E576">
            <v>0</v>
          </cell>
          <cell r="F576">
            <v>0</v>
          </cell>
          <cell r="G576">
            <v>0</v>
          </cell>
          <cell r="H576">
            <v>0</v>
          </cell>
          <cell r="J576">
            <v>0</v>
          </cell>
          <cell r="K576">
            <v>0</v>
          </cell>
          <cell r="L576">
            <v>0</v>
          </cell>
          <cell r="N576">
            <v>0</v>
          </cell>
          <cell r="O576">
            <v>0</v>
          </cell>
          <cell r="P576">
            <v>0</v>
          </cell>
          <cell r="R576">
            <v>0</v>
          </cell>
          <cell r="S576">
            <v>0</v>
          </cell>
          <cell r="T576">
            <v>0</v>
          </cell>
          <cell r="V576">
            <v>0</v>
          </cell>
          <cell r="W576">
            <v>0</v>
          </cell>
          <cell r="X576">
            <v>0</v>
          </cell>
        </row>
        <row r="577">
          <cell r="A577">
            <v>0</v>
          </cell>
          <cell r="B577">
            <v>0</v>
          </cell>
          <cell r="C577">
            <v>0</v>
          </cell>
          <cell r="D577">
            <v>0</v>
          </cell>
          <cell r="E577">
            <v>0</v>
          </cell>
          <cell r="F577">
            <v>0</v>
          </cell>
          <cell r="G577">
            <v>0</v>
          </cell>
          <cell r="H577">
            <v>0</v>
          </cell>
          <cell r="J577">
            <v>0</v>
          </cell>
          <cell r="K577">
            <v>0</v>
          </cell>
          <cell r="L577">
            <v>0</v>
          </cell>
          <cell r="N577">
            <v>0</v>
          </cell>
          <cell r="O577">
            <v>0</v>
          </cell>
          <cell r="P577">
            <v>0</v>
          </cell>
          <cell r="R577">
            <v>0</v>
          </cell>
          <cell r="S577">
            <v>0</v>
          </cell>
          <cell r="T577">
            <v>0</v>
          </cell>
          <cell r="V577">
            <v>0</v>
          </cell>
          <cell r="W577">
            <v>0</v>
          </cell>
          <cell r="X577">
            <v>0</v>
          </cell>
        </row>
        <row r="578">
          <cell r="A578">
            <v>0</v>
          </cell>
          <cell r="B578">
            <v>0</v>
          </cell>
          <cell r="C578">
            <v>0</v>
          </cell>
          <cell r="D578">
            <v>0</v>
          </cell>
          <cell r="E578">
            <v>0</v>
          </cell>
          <cell r="F578">
            <v>0</v>
          </cell>
          <cell r="G578">
            <v>0</v>
          </cell>
          <cell r="H578">
            <v>0</v>
          </cell>
          <cell r="J578">
            <v>0</v>
          </cell>
          <cell r="K578">
            <v>0</v>
          </cell>
          <cell r="L578">
            <v>0</v>
          </cell>
          <cell r="N578">
            <v>0</v>
          </cell>
          <cell r="O578">
            <v>0</v>
          </cell>
          <cell r="P578">
            <v>0</v>
          </cell>
          <cell r="R578">
            <v>0</v>
          </cell>
          <cell r="S578">
            <v>0</v>
          </cell>
          <cell r="T578">
            <v>0</v>
          </cell>
          <cell r="V578">
            <v>0</v>
          </cell>
          <cell r="W578">
            <v>0</v>
          </cell>
          <cell r="X578">
            <v>0</v>
          </cell>
        </row>
        <row r="579">
          <cell r="A579">
            <v>0</v>
          </cell>
          <cell r="B579">
            <v>0</v>
          </cell>
          <cell r="C579">
            <v>0</v>
          </cell>
          <cell r="D579">
            <v>0</v>
          </cell>
          <cell r="E579">
            <v>0</v>
          </cell>
          <cell r="F579">
            <v>0</v>
          </cell>
          <cell r="G579">
            <v>0</v>
          </cell>
          <cell r="H579">
            <v>0</v>
          </cell>
          <cell r="J579">
            <v>0</v>
          </cell>
          <cell r="K579">
            <v>0</v>
          </cell>
          <cell r="L579">
            <v>0</v>
          </cell>
          <cell r="N579">
            <v>0</v>
          </cell>
          <cell r="O579">
            <v>0</v>
          </cell>
          <cell r="P579">
            <v>0</v>
          </cell>
          <cell r="R579">
            <v>0</v>
          </cell>
          <cell r="S579">
            <v>0</v>
          </cell>
          <cell r="T579">
            <v>0</v>
          </cell>
          <cell r="V579">
            <v>0</v>
          </cell>
          <cell r="W579">
            <v>0</v>
          </cell>
          <cell r="X579">
            <v>0</v>
          </cell>
        </row>
        <row r="580">
          <cell r="A580">
            <v>0</v>
          </cell>
          <cell r="B580">
            <v>0</v>
          </cell>
          <cell r="C580">
            <v>0</v>
          </cell>
          <cell r="D580">
            <v>0</v>
          </cell>
          <cell r="E580">
            <v>0</v>
          </cell>
          <cell r="F580">
            <v>0</v>
          </cell>
          <cell r="G580">
            <v>0</v>
          </cell>
          <cell r="H580">
            <v>0</v>
          </cell>
          <cell r="J580">
            <v>0</v>
          </cell>
          <cell r="K580">
            <v>0</v>
          </cell>
          <cell r="L580">
            <v>0</v>
          </cell>
          <cell r="N580">
            <v>0</v>
          </cell>
          <cell r="O580">
            <v>0</v>
          </cell>
          <cell r="P580">
            <v>0</v>
          </cell>
          <cell r="R580">
            <v>0</v>
          </cell>
          <cell r="S580">
            <v>0</v>
          </cell>
          <cell r="T580">
            <v>0</v>
          </cell>
          <cell r="V580">
            <v>0</v>
          </cell>
          <cell r="W580">
            <v>0</v>
          </cell>
          <cell r="X580">
            <v>0</v>
          </cell>
        </row>
        <row r="581">
          <cell r="A581">
            <v>0</v>
          </cell>
          <cell r="B581">
            <v>0</v>
          </cell>
          <cell r="C581">
            <v>0</v>
          </cell>
          <cell r="D581">
            <v>0</v>
          </cell>
          <cell r="E581">
            <v>0</v>
          </cell>
          <cell r="F581">
            <v>0</v>
          </cell>
          <cell r="G581">
            <v>0</v>
          </cell>
          <cell r="H581">
            <v>0</v>
          </cell>
          <cell r="J581">
            <v>0</v>
          </cell>
          <cell r="K581">
            <v>0</v>
          </cell>
          <cell r="L581">
            <v>0</v>
          </cell>
          <cell r="N581">
            <v>0</v>
          </cell>
          <cell r="O581">
            <v>0</v>
          </cell>
          <cell r="P581">
            <v>0</v>
          </cell>
          <cell r="R581">
            <v>0</v>
          </cell>
          <cell r="S581">
            <v>0</v>
          </cell>
          <cell r="T581">
            <v>0</v>
          </cell>
          <cell r="V581">
            <v>0</v>
          </cell>
          <cell r="W581">
            <v>0</v>
          </cell>
          <cell r="X581">
            <v>0</v>
          </cell>
        </row>
        <row r="582">
          <cell r="A582">
            <v>0</v>
          </cell>
          <cell r="B582">
            <v>0</v>
          </cell>
          <cell r="C582">
            <v>0</v>
          </cell>
          <cell r="D582">
            <v>0</v>
          </cell>
          <cell r="E582">
            <v>0</v>
          </cell>
          <cell r="F582">
            <v>0</v>
          </cell>
          <cell r="G582">
            <v>0</v>
          </cell>
          <cell r="H582">
            <v>0</v>
          </cell>
          <cell r="J582">
            <v>0</v>
          </cell>
          <cell r="K582">
            <v>0</v>
          </cell>
          <cell r="L582">
            <v>0</v>
          </cell>
          <cell r="N582">
            <v>0</v>
          </cell>
          <cell r="O582">
            <v>0</v>
          </cell>
          <cell r="P582">
            <v>0</v>
          </cell>
          <cell r="R582">
            <v>0</v>
          </cell>
          <cell r="S582">
            <v>0</v>
          </cell>
          <cell r="T582">
            <v>0</v>
          </cell>
          <cell r="V582">
            <v>0</v>
          </cell>
          <cell r="W582">
            <v>0</v>
          </cell>
          <cell r="X582">
            <v>0</v>
          </cell>
        </row>
        <row r="583">
          <cell r="A583">
            <v>0</v>
          </cell>
          <cell r="B583">
            <v>0</v>
          </cell>
          <cell r="C583">
            <v>0</v>
          </cell>
          <cell r="D583">
            <v>0</v>
          </cell>
          <cell r="E583">
            <v>0</v>
          </cell>
          <cell r="F583">
            <v>0</v>
          </cell>
          <cell r="G583">
            <v>0</v>
          </cell>
          <cell r="H583">
            <v>0</v>
          </cell>
          <cell r="J583">
            <v>0</v>
          </cell>
          <cell r="K583">
            <v>0</v>
          </cell>
          <cell r="L583">
            <v>0</v>
          </cell>
          <cell r="N583">
            <v>0</v>
          </cell>
          <cell r="O583">
            <v>0</v>
          </cell>
          <cell r="P583">
            <v>0</v>
          </cell>
          <cell r="R583">
            <v>0</v>
          </cell>
          <cell r="S583">
            <v>0</v>
          </cell>
          <cell r="T583">
            <v>0</v>
          </cell>
          <cell r="V583">
            <v>0</v>
          </cell>
          <cell r="W583">
            <v>0</v>
          </cell>
          <cell r="X583">
            <v>0</v>
          </cell>
        </row>
        <row r="584">
          <cell r="A584">
            <v>0</v>
          </cell>
          <cell r="B584">
            <v>0</v>
          </cell>
          <cell r="C584">
            <v>0</v>
          </cell>
          <cell r="D584">
            <v>0</v>
          </cell>
          <cell r="E584">
            <v>0</v>
          </cell>
          <cell r="F584">
            <v>0</v>
          </cell>
          <cell r="G584">
            <v>0</v>
          </cell>
          <cell r="H584">
            <v>0</v>
          </cell>
          <cell r="J584">
            <v>0</v>
          </cell>
          <cell r="K584">
            <v>0</v>
          </cell>
          <cell r="L584">
            <v>0</v>
          </cell>
          <cell r="N584">
            <v>0</v>
          </cell>
          <cell r="O584">
            <v>0</v>
          </cell>
          <cell r="P584">
            <v>0</v>
          </cell>
          <cell r="R584">
            <v>0</v>
          </cell>
          <cell r="S584">
            <v>0</v>
          </cell>
          <cell r="T584">
            <v>0</v>
          </cell>
          <cell r="V584">
            <v>0</v>
          </cell>
          <cell r="W584">
            <v>0</v>
          </cell>
          <cell r="X584">
            <v>0</v>
          </cell>
        </row>
        <row r="585">
          <cell r="A585">
            <v>0</v>
          </cell>
          <cell r="B585">
            <v>0</v>
          </cell>
          <cell r="C585">
            <v>0</v>
          </cell>
          <cell r="D585">
            <v>0</v>
          </cell>
          <cell r="E585">
            <v>0</v>
          </cell>
          <cell r="F585">
            <v>0</v>
          </cell>
          <cell r="G585">
            <v>0</v>
          </cell>
          <cell r="H585">
            <v>0</v>
          </cell>
          <cell r="J585">
            <v>0</v>
          </cell>
          <cell r="K585">
            <v>0</v>
          </cell>
          <cell r="L585">
            <v>0</v>
          </cell>
          <cell r="N585">
            <v>0</v>
          </cell>
          <cell r="O585">
            <v>0</v>
          </cell>
          <cell r="P585">
            <v>0</v>
          </cell>
          <cell r="R585">
            <v>0</v>
          </cell>
          <cell r="S585">
            <v>0</v>
          </cell>
          <cell r="T585">
            <v>0</v>
          </cell>
          <cell r="V585">
            <v>0</v>
          </cell>
          <cell r="W585">
            <v>0</v>
          </cell>
          <cell r="X585">
            <v>0</v>
          </cell>
        </row>
        <row r="586">
          <cell r="A586">
            <v>0</v>
          </cell>
          <cell r="B586">
            <v>0</v>
          </cell>
          <cell r="C586">
            <v>0</v>
          </cell>
          <cell r="D586">
            <v>0</v>
          </cell>
          <cell r="E586">
            <v>0</v>
          </cell>
          <cell r="F586">
            <v>0</v>
          </cell>
          <cell r="G586">
            <v>0</v>
          </cell>
          <cell r="H586">
            <v>0</v>
          </cell>
          <cell r="J586">
            <v>0</v>
          </cell>
          <cell r="K586">
            <v>0</v>
          </cell>
          <cell r="L586">
            <v>0</v>
          </cell>
          <cell r="N586">
            <v>0</v>
          </cell>
          <cell r="O586">
            <v>0</v>
          </cell>
          <cell r="P586">
            <v>0</v>
          </cell>
          <cell r="R586">
            <v>0</v>
          </cell>
          <cell r="S586">
            <v>0</v>
          </cell>
          <cell r="T586">
            <v>0</v>
          </cell>
          <cell r="V586">
            <v>0</v>
          </cell>
          <cell r="W586">
            <v>0</v>
          </cell>
          <cell r="X586">
            <v>0</v>
          </cell>
        </row>
        <row r="587">
          <cell r="A587">
            <v>0</v>
          </cell>
          <cell r="B587">
            <v>0</v>
          </cell>
          <cell r="C587">
            <v>0</v>
          </cell>
          <cell r="D587">
            <v>0</v>
          </cell>
          <cell r="E587">
            <v>0</v>
          </cell>
          <cell r="F587">
            <v>0</v>
          </cell>
          <cell r="G587">
            <v>0</v>
          </cell>
          <cell r="H587">
            <v>0</v>
          </cell>
          <cell r="J587">
            <v>0</v>
          </cell>
          <cell r="K587">
            <v>0</v>
          </cell>
          <cell r="L587">
            <v>0</v>
          </cell>
          <cell r="N587">
            <v>0</v>
          </cell>
          <cell r="O587">
            <v>0</v>
          </cell>
          <cell r="P587">
            <v>0</v>
          </cell>
          <cell r="R587">
            <v>0</v>
          </cell>
          <cell r="S587">
            <v>0</v>
          </cell>
          <cell r="T587">
            <v>0</v>
          </cell>
          <cell r="V587">
            <v>0</v>
          </cell>
          <cell r="W587">
            <v>0</v>
          </cell>
          <cell r="X587">
            <v>0</v>
          </cell>
        </row>
        <row r="588">
          <cell r="A588">
            <v>0</v>
          </cell>
          <cell r="B588">
            <v>0</v>
          </cell>
          <cell r="C588">
            <v>0</v>
          </cell>
          <cell r="D588">
            <v>0</v>
          </cell>
          <cell r="E588">
            <v>0</v>
          </cell>
          <cell r="F588">
            <v>0</v>
          </cell>
          <cell r="G588">
            <v>0</v>
          </cell>
          <cell r="H588">
            <v>0</v>
          </cell>
          <cell r="J588">
            <v>0</v>
          </cell>
          <cell r="K588">
            <v>0</v>
          </cell>
          <cell r="L588">
            <v>0</v>
          </cell>
          <cell r="N588">
            <v>0</v>
          </cell>
          <cell r="O588">
            <v>0</v>
          </cell>
          <cell r="P588">
            <v>0</v>
          </cell>
          <cell r="R588">
            <v>0</v>
          </cell>
          <cell r="S588">
            <v>0</v>
          </cell>
          <cell r="T588">
            <v>0</v>
          </cell>
          <cell r="V588">
            <v>0</v>
          </cell>
          <cell r="W588">
            <v>0</v>
          </cell>
          <cell r="X588">
            <v>0</v>
          </cell>
        </row>
        <row r="589">
          <cell r="A589">
            <v>0</v>
          </cell>
          <cell r="B589">
            <v>0</v>
          </cell>
          <cell r="C589">
            <v>0</v>
          </cell>
          <cell r="D589">
            <v>0</v>
          </cell>
          <cell r="E589">
            <v>0</v>
          </cell>
          <cell r="F589">
            <v>0</v>
          </cell>
          <cell r="G589">
            <v>0</v>
          </cell>
          <cell r="H589">
            <v>0</v>
          </cell>
          <cell r="J589">
            <v>0</v>
          </cell>
          <cell r="K589">
            <v>0</v>
          </cell>
          <cell r="L589">
            <v>0</v>
          </cell>
          <cell r="N589">
            <v>0</v>
          </cell>
          <cell r="O589">
            <v>0</v>
          </cell>
          <cell r="P589">
            <v>0</v>
          </cell>
          <cell r="R589">
            <v>0</v>
          </cell>
          <cell r="S589">
            <v>0</v>
          </cell>
          <cell r="T589">
            <v>0</v>
          </cell>
          <cell r="V589">
            <v>0</v>
          </cell>
          <cell r="W589">
            <v>0</v>
          </cell>
          <cell r="X589">
            <v>0</v>
          </cell>
        </row>
        <row r="590">
          <cell r="A590">
            <v>0</v>
          </cell>
          <cell r="B590">
            <v>0</v>
          </cell>
          <cell r="C590">
            <v>0</v>
          </cell>
          <cell r="D590">
            <v>0</v>
          </cell>
          <cell r="E590">
            <v>0</v>
          </cell>
          <cell r="F590">
            <v>0</v>
          </cell>
          <cell r="G590">
            <v>0</v>
          </cell>
          <cell r="H590">
            <v>0</v>
          </cell>
          <cell r="J590">
            <v>0</v>
          </cell>
          <cell r="K590">
            <v>0</v>
          </cell>
          <cell r="L590">
            <v>0</v>
          </cell>
          <cell r="N590">
            <v>0</v>
          </cell>
          <cell r="O590">
            <v>0</v>
          </cell>
          <cell r="P590">
            <v>0</v>
          </cell>
          <cell r="R590">
            <v>0</v>
          </cell>
          <cell r="S590">
            <v>0</v>
          </cell>
          <cell r="T590">
            <v>0</v>
          </cell>
          <cell r="V590">
            <v>0</v>
          </cell>
          <cell r="W590">
            <v>0</v>
          </cell>
          <cell r="X590">
            <v>0</v>
          </cell>
        </row>
        <row r="591">
          <cell r="A591">
            <v>0</v>
          </cell>
          <cell r="B591">
            <v>0</v>
          </cell>
          <cell r="C591">
            <v>0</v>
          </cell>
          <cell r="D591">
            <v>0</v>
          </cell>
          <cell r="E591">
            <v>0</v>
          </cell>
          <cell r="F591">
            <v>0</v>
          </cell>
          <cell r="G591">
            <v>0</v>
          </cell>
          <cell r="H591">
            <v>0</v>
          </cell>
          <cell r="J591">
            <v>0</v>
          </cell>
          <cell r="K591">
            <v>0</v>
          </cell>
          <cell r="L591">
            <v>0</v>
          </cell>
          <cell r="N591">
            <v>0</v>
          </cell>
          <cell r="O591">
            <v>0</v>
          </cell>
          <cell r="P591">
            <v>0</v>
          </cell>
          <cell r="R591">
            <v>0</v>
          </cell>
          <cell r="S591">
            <v>0</v>
          </cell>
          <cell r="T591">
            <v>0</v>
          </cell>
          <cell r="V591">
            <v>0</v>
          </cell>
          <cell r="W591">
            <v>0</v>
          </cell>
          <cell r="X591">
            <v>0</v>
          </cell>
        </row>
        <row r="592">
          <cell r="A592">
            <v>0</v>
          </cell>
          <cell r="B592">
            <v>0</v>
          </cell>
          <cell r="C592">
            <v>0</v>
          </cell>
          <cell r="D592">
            <v>0</v>
          </cell>
          <cell r="E592">
            <v>0</v>
          </cell>
          <cell r="F592">
            <v>0</v>
          </cell>
          <cell r="G592">
            <v>0</v>
          </cell>
          <cell r="H592">
            <v>0</v>
          </cell>
          <cell r="J592">
            <v>0</v>
          </cell>
          <cell r="K592">
            <v>0</v>
          </cell>
          <cell r="L592">
            <v>0</v>
          </cell>
          <cell r="N592">
            <v>0</v>
          </cell>
          <cell r="O592">
            <v>0</v>
          </cell>
          <cell r="P592">
            <v>0</v>
          </cell>
          <cell r="R592">
            <v>0</v>
          </cell>
          <cell r="S592">
            <v>0</v>
          </cell>
          <cell r="T592">
            <v>0</v>
          </cell>
          <cell r="V592">
            <v>0</v>
          </cell>
          <cell r="W592">
            <v>0</v>
          </cell>
          <cell r="X592">
            <v>0</v>
          </cell>
        </row>
        <row r="593">
          <cell r="A593">
            <v>0</v>
          </cell>
          <cell r="B593">
            <v>0</v>
          </cell>
          <cell r="C593">
            <v>0</v>
          </cell>
          <cell r="D593">
            <v>0</v>
          </cell>
          <cell r="E593">
            <v>0</v>
          </cell>
          <cell r="F593">
            <v>0</v>
          </cell>
          <cell r="G593">
            <v>0</v>
          </cell>
          <cell r="H593">
            <v>0</v>
          </cell>
          <cell r="J593">
            <v>0</v>
          </cell>
          <cell r="K593">
            <v>0</v>
          </cell>
          <cell r="L593">
            <v>0</v>
          </cell>
          <cell r="N593">
            <v>0</v>
          </cell>
          <cell r="O593">
            <v>0</v>
          </cell>
          <cell r="P593">
            <v>0</v>
          </cell>
          <cell r="R593">
            <v>0</v>
          </cell>
          <cell r="S593">
            <v>0</v>
          </cell>
          <cell r="T593">
            <v>0</v>
          </cell>
          <cell r="V593">
            <v>0</v>
          </cell>
          <cell r="W593">
            <v>0</v>
          </cell>
          <cell r="X593">
            <v>0</v>
          </cell>
        </row>
        <row r="594">
          <cell r="A594">
            <v>0</v>
          </cell>
          <cell r="B594">
            <v>0</v>
          </cell>
          <cell r="C594">
            <v>0</v>
          </cell>
          <cell r="D594">
            <v>0</v>
          </cell>
          <cell r="E594">
            <v>0</v>
          </cell>
          <cell r="F594">
            <v>0</v>
          </cell>
          <cell r="G594">
            <v>0</v>
          </cell>
          <cell r="H594">
            <v>0</v>
          </cell>
          <cell r="J594">
            <v>0</v>
          </cell>
          <cell r="K594">
            <v>0</v>
          </cell>
          <cell r="L594">
            <v>0</v>
          </cell>
          <cell r="N594">
            <v>0</v>
          </cell>
          <cell r="O594">
            <v>0</v>
          </cell>
          <cell r="P594">
            <v>0</v>
          </cell>
          <cell r="R594">
            <v>0</v>
          </cell>
          <cell r="S594">
            <v>0</v>
          </cell>
          <cell r="T594">
            <v>0</v>
          </cell>
          <cell r="V594">
            <v>0</v>
          </cell>
          <cell r="W594">
            <v>0</v>
          </cell>
          <cell r="X594">
            <v>0</v>
          </cell>
        </row>
        <row r="595">
          <cell r="A595">
            <v>0</v>
          </cell>
          <cell r="B595">
            <v>0</v>
          </cell>
          <cell r="C595">
            <v>0</v>
          </cell>
          <cell r="D595">
            <v>0</v>
          </cell>
          <cell r="E595">
            <v>0</v>
          </cell>
          <cell r="F595">
            <v>0</v>
          </cell>
          <cell r="G595">
            <v>0</v>
          </cell>
          <cell r="H595">
            <v>0</v>
          </cell>
          <cell r="J595">
            <v>0</v>
          </cell>
          <cell r="K595">
            <v>0</v>
          </cell>
          <cell r="L595">
            <v>0</v>
          </cell>
          <cell r="N595">
            <v>0</v>
          </cell>
          <cell r="O595">
            <v>0</v>
          </cell>
          <cell r="P595">
            <v>0</v>
          </cell>
          <cell r="R595">
            <v>0</v>
          </cell>
          <cell r="S595">
            <v>0</v>
          </cell>
          <cell r="T595">
            <v>0</v>
          </cell>
          <cell r="V595">
            <v>0</v>
          </cell>
          <cell r="W595">
            <v>0</v>
          </cell>
          <cell r="X595">
            <v>0</v>
          </cell>
        </row>
        <row r="596">
          <cell r="A596">
            <v>0</v>
          </cell>
          <cell r="B596">
            <v>0</v>
          </cell>
          <cell r="C596">
            <v>0</v>
          </cell>
          <cell r="D596">
            <v>0</v>
          </cell>
          <cell r="E596">
            <v>0</v>
          </cell>
          <cell r="F596">
            <v>0</v>
          </cell>
          <cell r="G596">
            <v>0</v>
          </cell>
          <cell r="H596">
            <v>0</v>
          </cell>
          <cell r="J596">
            <v>0</v>
          </cell>
          <cell r="K596">
            <v>0</v>
          </cell>
          <cell r="L596">
            <v>0</v>
          </cell>
          <cell r="N596">
            <v>0</v>
          </cell>
          <cell r="O596">
            <v>0</v>
          </cell>
          <cell r="P596">
            <v>0</v>
          </cell>
          <cell r="R596">
            <v>0</v>
          </cell>
          <cell r="S596">
            <v>0</v>
          </cell>
          <cell r="T596">
            <v>0</v>
          </cell>
          <cell r="V596">
            <v>0</v>
          </cell>
          <cell r="W596">
            <v>0</v>
          </cell>
          <cell r="X596">
            <v>0</v>
          </cell>
        </row>
        <row r="597">
          <cell r="A597">
            <v>0</v>
          </cell>
          <cell r="B597">
            <v>0</v>
          </cell>
          <cell r="C597">
            <v>0</v>
          </cell>
          <cell r="D597">
            <v>0</v>
          </cell>
          <cell r="E597">
            <v>0</v>
          </cell>
          <cell r="F597">
            <v>0</v>
          </cell>
          <cell r="G597">
            <v>0</v>
          </cell>
          <cell r="H597">
            <v>0</v>
          </cell>
          <cell r="J597">
            <v>0</v>
          </cell>
          <cell r="K597">
            <v>0</v>
          </cell>
          <cell r="L597">
            <v>0</v>
          </cell>
          <cell r="N597">
            <v>0</v>
          </cell>
          <cell r="O597">
            <v>0</v>
          </cell>
          <cell r="P597">
            <v>0</v>
          </cell>
          <cell r="R597">
            <v>0</v>
          </cell>
          <cell r="S597">
            <v>0</v>
          </cell>
          <cell r="T597">
            <v>0</v>
          </cell>
          <cell r="V597">
            <v>0</v>
          </cell>
          <cell r="W597">
            <v>0</v>
          </cell>
          <cell r="X597">
            <v>0</v>
          </cell>
        </row>
        <row r="598">
          <cell r="A598">
            <v>0</v>
          </cell>
          <cell r="B598">
            <v>0</v>
          </cell>
          <cell r="C598">
            <v>0</v>
          </cell>
          <cell r="D598">
            <v>0</v>
          </cell>
          <cell r="E598">
            <v>0</v>
          </cell>
          <cell r="F598">
            <v>0</v>
          </cell>
          <cell r="G598">
            <v>0</v>
          </cell>
          <cell r="H598">
            <v>0</v>
          </cell>
          <cell r="J598">
            <v>0</v>
          </cell>
          <cell r="K598">
            <v>0</v>
          </cell>
          <cell r="L598">
            <v>0</v>
          </cell>
          <cell r="N598">
            <v>0</v>
          </cell>
          <cell r="O598">
            <v>0</v>
          </cell>
          <cell r="P598">
            <v>0</v>
          </cell>
          <cell r="R598">
            <v>0</v>
          </cell>
          <cell r="S598">
            <v>0</v>
          </cell>
          <cell r="T598">
            <v>0</v>
          </cell>
          <cell r="V598">
            <v>0</v>
          </cell>
          <cell r="W598">
            <v>0</v>
          </cell>
          <cell r="X598">
            <v>0</v>
          </cell>
        </row>
        <row r="599">
          <cell r="B599" t="str">
            <v>TOTAL</v>
          </cell>
          <cell r="E599">
            <v>1</v>
          </cell>
          <cell r="F599">
            <v>4532877.5</v>
          </cell>
          <cell r="H599">
            <v>1405135</v>
          </cell>
          <cell r="J599">
            <v>1373974.5</v>
          </cell>
          <cell r="L599">
            <v>609845</v>
          </cell>
          <cell r="N599">
            <v>484390</v>
          </cell>
          <cell r="P599">
            <v>1188867.5</v>
          </cell>
          <cell r="R599">
            <v>903765.7</v>
          </cell>
          <cell r="T599">
            <v>1329030</v>
          </cell>
          <cell r="V599">
            <v>615535</v>
          </cell>
          <cell r="X599">
            <v>3377665.2</v>
          </cell>
        </row>
        <row r="601">
          <cell r="B601" t="str">
            <v>PREPARED</v>
          </cell>
          <cell r="X601" t="str">
            <v>SITE INCHARGE</v>
          </cell>
        </row>
      </sheetData>
      <sheetData sheetId="11" refreshError="1"/>
      <sheetData sheetId="12" refreshError="1"/>
      <sheetData sheetId="13"/>
      <sheetData sheetId="14" refreshError="1"/>
      <sheetData sheetId="15"/>
      <sheetData sheetId="16"/>
      <sheetData sheetId="17" refreshError="1"/>
      <sheetData sheetId="1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ivil BOQ"/>
      <sheetName val="Analysis"/>
      <sheetName val="4 Plumbing"/>
      <sheetName val="BP"/>
      <sheetName val="Sheet2"/>
      <sheetName val="Changed Analysis"/>
      <sheetName val="Steel-Circular"/>
      <sheetName val="Material"/>
      <sheetName val="Plant &amp;  Machinery"/>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Mix Design"/>
      <sheetName val="Cost of O &amp; O"/>
      <sheetName val="Qty SR"/>
      <sheetName val="Direct cost shed A-2 "/>
      <sheetName val="Rate Analysis"/>
      <sheetName val="Final Summary"/>
      <sheetName val="Cement &amp; Steel"/>
      <sheetName val="BLK2"/>
      <sheetName val="BLK3"/>
      <sheetName val="E &amp; R"/>
      <sheetName val="radar"/>
      <sheetName val="UG"/>
      <sheetName val="HOTEL-Project analysis ( civil "/>
      <sheetName val="Assumptions"/>
      <sheetName val="iQB Equity-Custom"/>
      <sheetName val="Lead"/>
      <sheetName val="Sitewise  Ac-bal"/>
      <sheetName val="Elect."/>
      <sheetName val="ICICI"/>
      <sheetName val="HDFC"/>
      <sheetName val="SPT vs PHI"/>
      <sheetName val="Bill-5"/>
      <sheetName val="PROCTOR"/>
      <sheetName val="02"/>
      <sheetName val="03"/>
      <sheetName val="04"/>
      <sheetName val="05"/>
      <sheetName val="Sheet1"/>
      <sheetName val="C &amp; G RHS"/>
      <sheetName val="Anal"/>
      <sheetName val="Quotations"/>
      <sheetName val="Manpower"/>
      <sheetName val="01"/>
      <sheetName val="BHANDUP"/>
      <sheetName val="Basicrates"/>
      <sheetName val="Civil_BOQ"/>
      <sheetName val="4_Plumbing"/>
      <sheetName val="Changed_Analysis"/>
      <sheetName val="Qty_SR"/>
      <sheetName val="Civil_BOQ1"/>
      <sheetName val="4_Plumbing1"/>
      <sheetName val="Changed_Analysis1"/>
      <sheetName val="#REF!"/>
      <sheetName val="entitlements"/>
      <sheetName val="SOR"/>
      <sheetName val="beam-reinft-machine rm"/>
      <sheetName val="sheet6"/>
      <sheetName val="INPUT SHEET"/>
      <sheetName val="girder"/>
      <sheetName val="Main-Material"/>
      <sheetName val="Sheet3 (2)"/>
      <sheetName val="RA"/>
      <sheetName val="Balance sheet"/>
      <sheetName val="old boq"/>
      <sheetName val="std.wt."/>
      <sheetName val="sept-plan"/>
      <sheetName val="Supplier"/>
      <sheetName val="newsales"/>
      <sheetName val="BASIC RATES"/>
      <sheetName val="Unit cost- Drain-Protection-2"/>
      <sheetName val="Main"/>
      <sheetName val="Gujrat"/>
      <sheetName val="Voucher"/>
      <sheetName val="FitOutConfCentre"/>
      <sheetName val="Wearing Course"/>
      <sheetName val="Materials "/>
      <sheetName val="MAchinery(R1)"/>
      <sheetName val="RR shed civil"/>
      <sheetName val="BASIC RATE"/>
      <sheetName val="Materials Cost(PCC)"/>
      <sheetName val="M-Book for Conc"/>
      <sheetName val="M-Book for FW"/>
      <sheetName val="Intro"/>
      <sheetName val="sg ms-i"/>
      <sheetName val="Stock"/>
      <sheetName val="appendix 2.5 final accounts"/>
      <sheetName val="P-Ins &amp; Bonds"/>
      <sheetName val="P Staff fac"/>
      <sheetName val="1"/>
      <sheetName val="4"/>
      <sheetName val="2"/>
      <sheetName val="3"/>
      <sheetName val="Plant_&amp;__Machinery"/>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Mix_Design"/>
      <sheetName val="Cost_of_O_&amp;_O"/>
      <sheetName val="RES-PLANNING"/>
      <sheetName val="월별"/>
      <sheetName val="Diesel Analysis"/>
      <sheetName val="slab"/>
      <sheetName val="Final Basic rate"/>
      <sheetName val="Labour"/>
      <sheetName val="BOQ Distribution"/>
      <sheetName val="LTG-STG"/>
      <sheetName val="COST"/>
      <sheetName val="basdat"/>
      <sheetName val="Material "/>
      <sheetName val="inter"/>
      <sheetName val="Abs PMRL"/>
      <sheetName val="RA-markate"/>
      <sheetName val="LOCAL RATES"/>
      <sheetName val="11-hsd"/>
      <sheetName val="13-septic"/>
      <sheetName val="7-ug"/>
      <sheetName val="2-utility"/>
      <sheetName val="A"/>
      <sheetName val="18-misc"/>
      <sheetName val="5-pipe"/>
      <sheetName val="Cash2"/>
      <sheetName val="Evaluate"/>
      <sheetName val="Z"/>
      <sheetName val="77S(O)"/>
      <sheetName val="DATA-DEP.(13-17)"/>
      <sheetName val="DATA-KBPL(17-25)"/>
      <sheetName val="DATA-GCC(25-34.7)"/>
      <sheetName val="St.-Con(0-17)"/>
      <sheetName val="St.-Con.(17-34)"/>
      <sheetName val="Eq. Mobilization"/>
      <sheetName val="COMPLEXALL"/>
      <sheetName val="Fee Rate Summary"/>
      <sheetName val="SC revtrgt"/>
      <sheetName val="6000"/>
      <sheetName val="Achievements_Highlights "/>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07"/>
      <sheetName val="estimate"/>
      <sheetName val="Civil Works"/>
      <sheetName val="concrete"/>
      <sheetName val="beam-reinft-IIInd floor"/>
      <sheetName val="precast RC element"/>
      <sheetName val="EAM TP 2007"/>
      <sheetName val="TS-TC"/>
      <sheetName val="OPGW Qty. - 230 kV"/>
      <sheetName val="Price Working -Mar'06"/>
    </sheetNames>
    <sheetDataSet>
      <sheetData sheetId="0">
        <row r="77">
          <cell r="D77">
            <v>7.6</v>
          </cell>
        </row>
      </sheetData>
      <sheetData sheetId="1"/>
      <sheetData sheetId="2" refreshError="1">
        <row r="77">
          <cell r="D77">
            <v>7.6</v>
          </cell>
        </row>
        <row r="311">
          <cell r="D311">
            <v>5.8</v>
          </cell>
        </row>
        <row r="343">
          <cell r="D343">
            <v>7.1</v>
          </cell>
        </row>
        <row r="345">
          <cell r="D345">
            <v>0.89</v>
          </cell>
        </row>
      </sheetData>
      <sheetData sheetId="3"/>
      <sheetData sheetId="4"/>
      <sheetData sheetId="5"/>
      <sheetData sheetId="6" refreshError="1"/>
      <sheetData sheetId="7" refreshError="1"/>
      <sheetData sheetId="8" refreshError="1"/>
      <sheetData sheetId="9" refreshError="1"/>
      <sheetData sheetId="10"/>
      <sheetData sheetId="11"/>
      <sheetData sheetId="12"/>
      <sheetData sheetId="13" refreshError="1"/>
      <sheetData sheetId="14" refreshError="1"/>
      <sheetData sheetId="15"/>
      <sheetData sheetId="16"/>
      <sheetData sheetId="17" refreshError="1"/>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Intro"/>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s>
    <sheetDataSet>
      <sheetData sheetId="0"/>
      <sheetData sheetId="1" refreshError="1"/>
      <sheetData sheetId="2"/>
      <sheetData sheetId="3" refreshError="1"/>
      <sheetData sheetId="4"/>
      <sheetData sheetId="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R (10MT Crane)"/>
      <sheetName val="HUR (Trailer)"/>
      <sheetName val="HUR (WM Supergen320)"/>
      <sheetName val="HUR (Jacks) "/>
      <sheetName val="HUR (Water Pump)"/>
      <sheetName val="HUR (Cement Pump)"/>
      <sheetName val="HUR (TM-6cum)"/>
      <sheetName val="HUR (Bp-30cum)"/>
      <sheetName val="HUR (unigrout) "/>
      <sheetName val="HUR (ELGI COMP)"/>
      <sheetName val="HUR (ROC203)"/>
      <sheetName val="HUR (Dumper)"/>
      <sheetName val="LIFE &amp; REP PROVN"/>
      <sheetName val="O&amp;M CREW"/>
      <sheetName val="C1C2"/>
      <sheetName val="Labwag"/>
      <sheetName val="Intr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4">
          <cell r="B4" t="str">
            <v>DJ</v>
          </cell>
        </row>
      </sheetData>
      <sheetData sheetId="14">
        <row r="3">
          <cell r="B3" t="str">
            <v>Dump Truck</v>
          </cell>
        </row>
        <row r="4">
          <cell r="B4" t="str">
            <v>Motor Grader</v>
          </cell>
        </row>
        <row r="5">
          <cell r="B5" t="str">
            <v>Excavator</v>
          </cell>
        </row>
        <row r="6">
          <cell r="B6" t="str">
            <v>Wheel Loader</v>
          </cell>
        </row>
        <row r="7">
          <cell r="B7" t="str">
            <v>Motorised Scraper (Twin Engine)</v>
          </cell>
        </row>
        <row r="8">
          <cell r="B8" t="str">
            <v>Motorised Scraper (Single Engine)</v>
          </cell>
        </row>
        <row r="9">
          <cell r="B9" t="str">
            <v>Bulldozer</v>
          </cell>
        </row>
        <row r="10">
          <cell r="B10" t="str">
            <v>Dozer Shovel</v>
          </cell>
        </row>
        <row r="11">
          <cell r="B11" t="str">
            <v>DG Set &amp; Air Compressors</v>
          </cell>
        </row>
        <row r="12">
          <cell r="B12" t="str">
            <v>Not Applicable</v>
          </cell>
        </row>
      </sheetData>
      <sheetData sheetId="15"/>
      <sheetData sheetId="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sch"/>
      <sheetName val="C-sch"/>
      <sheetName val="Q-sche"/>
      <sheetName val="S9 (2)"/>
      <sheetName val="S1"/>
      <sheetName val="S9"/>
      <sheetName val="S8"/>
      <sheetName val="Form 6"/>
      <sheetName val="Form 7"/>
      <sheetName val="BLK2"/>
      <sheetName val="BLK3"/>
      <sheetName val="E &amp; R"/>
      <sheetName val="INPUT SHEET"/>
      <sheetName val="RES-PLANNING"/>
      <sheetName val="radar"/>
      <sheetName val="Macro1"/>
      <sheetName val="UG"/>
      <sheetName val="PRO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1">
          <cell r="B11" t="str">
            <v>Sub Total - Excn/ PCC etc.</v>
          </cell>
        </row>
        <row r="14">
          <cell r="B14" t="str">
            <v>Cellular Raft</v>
          </cell>
        </row>
        <row r="17">
          <cell r="B17" t="str">
            <v>RCC  UPTO SECOND FLOOR</v>
          </cell>
        </row>
        <row r="20">
          <cell r="B20" t="str">
            <v>RCC From Second floor to top Floor</v>
          </cell>
        </row>
        <row r="23">
          <cell r="B23" t="str">
            <v>Masonary</v>
          </cell>
        </row>
        <row r="26">
          <cell r="B26" t="str">
            <v>Iron &amp; Steel Work</v>
          </cell>
        </row>
        <row r="29">
          <cell r="B29" t="str">
            <v>Reinforcement / St. Steel work</v>
          </cell>
        </row>
        <row r="32">
          <cell r="B32" t="str">
            <v>Aluminium Work</v>
          </cell>
        </row>
        <row r="35">
          <cell r="B35" t="str">
            <v>Wood Work</v>
          </cell>
        </row>
        <row r="38">
          <cell r="B38" t="str">
            <v>Flooring &amp; Dadoing work</v>
          </cell>
        </row>
        <row r="41">
          <cell r="B41" t="str">
            <v>Internal Finishes</v>
          </cell>
        </row>
        <row r="44">
          <cell r="B44" t="str">
            <v>External Finishes</v>
          </cell>
        </row>
        <row r="47">
          <cell r="B47" t="str">
            <v>Misc Works</v>
          </cell>
        </row>
        <row r="50">
          <cell r="B50" t="str">
            <v>Reception Block</v>
          </cell>
        </row>
        <row r="53">
          <cell r="B53" t="str">
            <v>Utility Building</v>
          </cell>
        </row>
        <row r="56">
          <cell r="B56" t="str">
            <v>External Cladding</v>
          </cell>
        </row>
        <row r="59">
          <cell r="B59" t="str">
            <v>Atrium Roofing Work</v>
          </cell>
        </row>
        <row r="62">
          <cell r="B62" t="str">
            <v>False Ceiling &amp; Flooring</v>
          </cell>
        </row>
        <row r="65">
          <cell r="B65" t="str">
            <v>Subsidiary Work</v>
          </cell>
        </row>
        <row r="68">
          <cell r="B68" t="str">
            <v>Plumbing Work</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Name val="MAchinery(R1)"/>
      <sheetName val="Machinery"/>
      <sheetName val="Materials "/>
      <sheetName val="1.site clearence "/>
      <sheetName val="2.earth work"/>
      <sheetName val="3.granular subbase-base"/>
      <sheetName val="4.Pavement"/>
      <sheetName val="5.culverts &amp;bridges"/>
      <sheetName val="6.drainage"/>
      <sheetName val="7.traffic markng"/>
      <sheetName val="8.maintenance"/>
      <sheetName val="SPT vs PHI"/>
      <sheetName val="Material "/>
      <sheetName val="Labour &amp; Plant"/>
    </sheetNames>
    <sheetDataSet>
      <sheetData sheetId="0">
        <row r="19">
          <cell r="D19">
            <v>65</v>
          </cell>
        </row>
        <row r="20">
          <cell r="D20">
            <v>100</v>
          </cell>
        </row>
      </sheetData>
      <sheetData sheetId="1">
        <row r="29">
          <cell r="G29">
            <v>185</v>
          </cell>
        </row>
      </sheetData>
      <sheetData sheetId="2"/>
      <sheetData sheetId="3">
        <row r="4">
          <cell r="AV4">
            <v>435</v>
          </cell>
        </row>
        <row r="6">
          <cell r="AV6">
            <v>435</v>
          </cell>
        </row>
        <row r="7">
          <cell r="AV7">
            <v>435</v>
          </cell>
        </row>
        <row r="9">
          <cell r="AV9">
            <v>435</v>
          </cell>
        </row>
        <row r="10">
          <cell r="AV10">
            <v>435</v>
          </cell>
        </row>
        <row r="17">
          <cell r="AV17">
            <v>32606</v>
          </cell>
        </row>
        <row r="18">
          <cell r="AV18">
            <v>32606</v>
          </cell>
        </row>
        <row r="19">
          <cell r="AV19">
            <v>31500</v>
          </cell>
        </row>
        <row r="23">
          <cell r="AV23">
            <v>31000</v>
          </cell>
        </row>
        <row r="24">
          <cell r="AV24">
            <v>28000</v>
          </cell>
        </row>
        <row r="38">
          <cell r="AV38">
            <v>20</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___"/>
      <sheetName val="VC2 10.99"/>
      <sheetName val="예산"/>
      <sheetName val="KP1590_E"/>
      <sheetName val="영업2"/>
      <sheetName val="1월"/>
      <sheetName val="inter"/>
      <sheetName val="Sheet1"/>
      <sheetName val="ERECIN"/>
      <sheetName val="INPUT DATA"/>
      <sheetName val="BQMPALOC"/>
      <sheetName val="공문"/>
      <sheetName val="영업3"/>
      <sheetName val="금액내역서"/>
      <sheetName val="BQ_Utl_Off"/>
      <sheetName val="__"/>
      <sheetName val="수입"/>
      <sheetName val="집계표 (25,26ဩ"/>
      <sheetName val="»ê±Ù"/>
      <sheetName val="12CGOU"/>
      <sheetName val="경영혁신본부"/>
      <sheetName val="Final(1)summary"/>
      <sheetName val="BD集計用"/>
      <sheetName val="연돌일위집계"/>
      <sheetName val="Form 0"/>
      <sheetName val="COVER"/>
      <sheetName val="DESCRIPTION"/>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갑지"/>
      <sheetName val="세금자료"/>
      <sheetName val="Form D-1"/>
      <sheetName val="Form B-1"/>
      <sheetName val="Form F-1"/>
      <sheetName val="Assist(B-1)"/>
      <sheetName val="Form A"/>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
      <sheetName val="집계표_(25,26ဩ"/>
      <sheetName val="Form_0"/>
      <sheetName val="Form_D-1"/>
      <sheetName val="Form_B-1"/>
      <sheetName val="Form_F-1"/>
      <sheetName val="Form_A"/>
      <sheetName val="Basic_Rate"/>
      <sheetName val="appendix_2_5_final_accounts"/>
      <sheetName val="Format"/>
      <sheetName val="Labour"/>
      <sheetName val="Material"/>
      <sheetName val="Sheet1_(2)"/>
      <sheetName val="General Data"/>
      <sheetName val="LABOR &amp; 자재"/>
      <sheetName val="제작도"/>
      <sheetName val="입출재고현황 (2)"/>
      <sheetName val="SANDAN"/>
      <sheetName val="뜃맟뭁돽띿맟_-BLDG"/>
      <sheetName val="SALA-002"/>
      <sheetName val="TTL"/>
      <sheetName val="DRUM"/>
      <sheetName val="eq_data"/>
      <sheetName val="기성내역"/>
      <sheetName val="General_Data"/>
      <sheetName val="DHEQSUPT"/>
      <sheetName val="CB"/>
      <sheetName val="3.공통공사대비"/>
      <sheetName val="M-EQPT-Z"/>
      <sheetName val="주간기성"/>
      <sheetName val="간접비 총괄"/>
      <sheetName val="POWER"/>
      <sheetName val="ESCON"/>
      <sheetName val="내역ࠜĀ_x005f_x0000_M4)"/>
      <sheetName val="___(OPTION)"/>
      <sheetName val="B"/>
      <sheetName val="IN"/>
      <sheetName val="Price Schedule"/>
      <sheetName val="간접비내역-1"/>
      <sheetName val="Lup2"/>
      <sheetName val="당진1,2호기전선관설치및접지4차공사내역서-을지"/>
      <sheetName val="노임단가표"/>
      <sheetName val="6PILE  (돌출)"/>
      <sheetName val="h-013211-2"/>
      <sheetName val="표지"/>
      <sheetName val="Cash2"/>
      <sheetName val="Z"/>
      <sheetName val="A"/>
      <sheetName val="내역서 耰&quot;_x005f_x0000__x005f_x0000_"/>
      <sheetName val="_x005f_x0008_"/>
      <sheetName val="비교검토"/>
      <sheetName val="合成単価作成表-BLDG"/>
      <sheetName val="INSTR"/>
      <sheetName val="BOROUGE2"/>
      <sheetName val="CAL."/>
      <sheetName val="EQT-ESTN"/>
      <sheetName val="___¡§____"/>
      <sheetName val="____¢ç¢®¡¿____"/>
      <sheetName val="__________¢ç______"/>
      <sheetName val="_______¢ç¢®¢¯____"/>
      <sheetName val="_______®¡¿____"/>
      <sheetName val="__________________"/>
      <sheetName val="PRICES"/>
      <sheetName val="Q&amp;pl-V"/>
      <sheetName val="WE'T"/>
      <sheetName val="CTEMCOST"/>
      <sheetName val="Rate Analysis"/>
      <sheetName val="내역ࠜĀ_M4)"/>
      <sheetName val="F4-F7"/>
      <sheetName val="내역서 耰&quot;__"/>
      <sheetName val="24V"/>
      <sheetName val="EQUIPMENT -2"/>
      <sheetName val="LEGEND"/>
      <sheetName val="내역ࠜĀ_x005f_x005f_x005f_x0000_M4)"/>
      <sheetName val="물량"/>
      <sheetName val="WEIGHT LIST"/>
      <sheetName val="산#2-1 (2)"/>
      <sheetName val="POL6차-PIPING"/>
      <sheetName val="산#3-1"/>
      <sheetName val="BEND LOSS"/>
      <sheetName val="찍기"/>
      <sheetName val="PBS"/>
      <sheetName val="내역서 耰&quot;_x005f_x005f_x005f_x0000__x005f_x005f_x0000"/>
      <sheetName val="_x005f_x005f_x005f_x0008_"/>
      <sheetName val="내역ࠜĀ_x005f_x005f_x005f_x005f_x005f_x005f_x005f_x0000_M4"/>
      <sheetName val="PI"/>
      <sheetName val="EQUIP LIST"/>
      <sheetName val="내역"/>
      <sheetName val="단면 (2)"/>
      <sheetName val="SOURCE"/>
      <sheetName val="실행"/>
      <sheetName val="EQUIP"/>
      <sheetName val="공사비 내역 (가)"/>
      <sheetName val="Static Equip"/>
      <sheetName val="CAT_5"/>
      <sheetName val="3.Breakdown Direct Paint"/>
      <sheetName val="Spl"/>
      <sheetName val="내역ࠜĀ"/>
      <sheetName val="PROCURE"/>
      <sheetName val="BID"/>
      <sheetName val="국내"/>
      <sheetName val="Form A "/>
      <sheetName val="jobhist"/>
      <sheetName val="Quantity"/>
      <sheetName val="Summary Sheets"/>
      <sheetName val="내역서 耰&quot;"/>
      <sheetName val="내역서 耰&quot;_x005f_x005f_x005f_x005f_x005f_x005f_x005f_x0000_"/>
      <sheetName val="_x005f_x005f_x005f_x005f_x005f_x005f_x005f_x0008_"/>
      <sheetName val="내역ࠜĀ_x005f_x005f_x005f_x005f_x005f_x005f_x005f_x005f_x0"/>
      <sheetName val="Z- GENERAL PRICE SUMMARY"/>
      <sheetName val=" Estimate  "/>
      <sheetName val="갑지1"/>
      <sheetName val="경영혁신본뷀"/>
      <sheetName val="electrical"/>
      <sheetName val="Compare"/>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기계내역서"/>
      <sheetName val="2.2 STAFF Scedule"/>
      <sheetName val="Data"/>
      <sheetName val="당초내역서"/>
      <sheetName val="INPUT_DATA1"/>
      <sheetName val="집계표_(25,26ဩ1"/>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__"/>
      <sheetName val="Sheet6"/>
      <sheetName val="갑지(추정)"/>
      <sheetName val="ELEC_DCI"/>
      <sheetName val="INST_DCI"/>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EQUIPOS"/>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직재"/>
      <sheetName val="I一般比"/>
      <sheetName val="입력시트"/>
      <sheetName val="CIVIL"/>
      <sheetName val="ERECT"/>
      <sheetName val="PROSUM"/>
      <sheetName val="Resumen"/>
      <sheetName val="Precios Unitarios"/>
      <sheetName val="내역서 耰&quot;_x005f_x005f_x005f_x005f_x005f_x005f_x005f_x005f_"/>
      <sheetName val="_x005f_x005f_x005f_x005f_x005f_x005f_x005f_x005f_x005f_x005f_"/>
      <sheetName val="9906"/>
      <sheetName val="계측 내역서"/>
      <sheetName val="Lstsub"/>
      <sheetName val="_SANDAN.XLS__"/>
      <sheetName val="???"/>
      <sheetName val="??"/>
      <sheetName val="뜃맟뭁돽띿맟?-BLDG"/>
      <sheetName val="내역ࠜĀ_x0000_M4)"/>
      <sheetName val="???(OPTION)"/>
      <sheetName val="내역서 耰&quot;_x0000__x0000_"/>
      <sheetName val="_x0008_"/>
      <sheetName val="???¡§????"/>
      <sheetName val="????¢ç¢®¡¿????"/>
      <sheetName val="??????????¢ç??????"/>
      <sheetName val="???????¢ç¢®¢¯????"/>
      <sheetName val="???????®¡¿????"/>
      <sheetName val="??????????????????"/>
      <sheetName val="내역ࠜĀ?M4)"/>
      <sheetName val="내역서 耰&quot;??"/>
      <sheetName val="내역서_耰&quot;??"/>
      <sheetName val="[SANDAN.XLS??"/>
      <sheetName val="Hot"/>
      <sheetName val="Piping BQ for one turbine"/>
      <sheetName val="AILC004"/>
      <sheetName val="Administrative Prices"/>
      <sheetName val="Calc"/>
      <sheetName val="WBS 44"/>
      <sheetName val="WBS 41"/>
      <sheetName val="Precios por Administración"/>
      <sheetName val="Subcon A"/>
      <sheetName val="Sheet1 (2)"/>
      <sheetName val="수로보호공"/>
      <sheetName val="데이타"/>
      <sheetName val="식재인부"/>
      <sheetName val="견적"/>
      <sheetName val="7. 월별투입내역서"/>
      <sheetName val="인부신상자료"/>
      <sheetName val="cable-data"/>
      <sheetName val="T 3"/>
      <sheetName val="HORI. VESSEL"/>
      <sheetName val="BCPAB"/>
      <sheetName val="내역서"/>
      <sheetName val="MP MOB"/>
      <sheetName val="SummaryC"/>
      <sheetName val="Detail"/>
      <sheetName val="Sheet4"/>
      <sheetName val="cable"/>
      <sheetName val="배관내역"/>
      <sheetName val="Form B"/>
      <sheetName val="Direct"/>
      <sheetName val="FORM-12"/>
      <sheetName val="Insts"/>
      <sheetName val="Vind - BtB"/>
      <sheetName val="LV induction motors"/>
      <sheetName val="인원계획"/>
      <sheetName val="BSD (2)"/>
      <sheetName val="BM DATA SHEET"/>
      <sheetName val="입찰품의서"/>
      <sheetName val="Q-7100-001"/>
      <sheetName val="수주추정"/>
      <sheetName val="_x0002__x0000_뻘N_x0000__x0000__x0001_ࠀ역서"/>
      <sheetName val="BATCH"/>
      <sheetName val="trf(36%)"/>
      <sheetName val="sum"/>
      <sheetName val="Summary"/>
      <sheetName val="All_2"/>
      <sheetName val="Monthly Load"/>
      <sheetName val="Weekly Load"/>
      <sheetName val="Utility and Fire flange"/>
      <sheetName val="Material Selections"/>
      <sheetName val="97 사업추정(WEKI)"/>
      <sheetName val="금융"/>
      <sheetName val="변경집계표"/>
      <sheetName val="DB@Acess"/>
      <sheetName val="집계표"/>
      <sheetName val="M_DB"/>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DCS"/>
      <sheetName val="FWBS7000,8000"/>
      <sheetName val="ANALYSER"/>
      <sheetName val="Eq. Mobilization"/>
      <sheetName val="출금실적"/>
      <sheetName val="경영현황"/>
      <sheetName val="_x0002_?뻘N??_x0001_ࠀ역서"/>
      <sheetName val="_x0002_"/>
      <sheetName val="내역서 (∮ἀ嘆ɶ_x0000_᠀㬁_x0000_"/>
      <sheetName val="당초_xd8b4_∸ἀ"/>
      <sheetName val="Resource table"/>
      <sheetName val="총괄표"/>
      <sheetName val="7422CW00"/>
      <sheetName val="수량집계"/>
      <sheetName val="총괄집계표"/>
      <sheetName val="일일총괄"/>
      <sheetName val="criteria"/>
      <sheetName val="RFP002"/>
      <sheetName val="General"/>
      <sheetName val="Menus"/>
      <sheetName val="Cal"/>
      <sheetName val="TDTKP"/>
      <sheetName val="DK-KH"/>
      <sheetName val="_x0004__x0000__x000d__x0000__x0003__x0000__x0004__x0000__x0016__x0000__x000d__x0000__x0004_"/>
      <sheetName val="_x000a__x0000__x001b__x0000__x0006__x0000__x0006__x0000__x0008__x0000__x000a__x0000__x0000_"/>
      <sheetName val="BREAKDOWN(철거설치)"/>
      <sheetName val="BREAKDOWN(신규설치)"/>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drg"/>
      <sheetName val="C1C2"/>
      <sheetName val="LIFE &amp; REP PROVN"/>
      <sheetName val="O&amp;M CREW"/>
      <sheetName val="내역서 (∮ἀ嘆ɶ"/>
      <sheetName val="_x0004_"/>
      <sheetName val="_x000a_"/>
      <sheetName val="P-Ins &amp; Bonds"/>
      <sheetName val="FitOutConfCentre"/>
      <sheetName val="내역ࠜĀM4)"/>
      <sheetName val="Heavy Equipments"/>
      <sheetName val="AG Pipe Qty Analysis"/>
      <sheetName val="BM-Elec"/>
      <sheetName val="BM-Inst"/>
      <sheetName val="HP-Steamdrum"/>
      <sheetName val="목표세부명세"/>
      <sheetName val="중기일위대가"/>
      <sheetName val="입찰내역 발주처 양식"/>
      <sheetName val="원가"/>
      <sheetName val="중기"/>
      <sheetName val="Total"/>
      <sheetName val="97"/>
      <sheetName val="MANP"/>
      <sheetName val="C"/>
      <sheetName val="Equipment List"/>
      <sheetName val="info"/>
      <sheetName val="TP"/>
      <sheetName val="Form1.SQP"/>
      <sheetName val="Resource"/>
      <sheetName val="공정계획(내부계획25%,내부w.f)"/>
      <sheetName val="1350-A"/>
      <sheetName val="VIZ4"/>
      <sheetName val="VIZ7"/>
      <sheetName val="UZ"/>
      <sheetName val="COVER-P"/>
      <sheetName val="품셈"/>
      <sheetName val="실행내역"/>
      <sheetName val="FWBS 1530"/>
      <sheetName val="Preliminaries"/>
      <sheetName val="piping"/>
      <sheetName val="Mech"/>
      <sheetName val="Fire Protection"/>
      <sheetName val="Buildings"/>
      <sheetName val="Instrument"/>
      <sheetName val="K_SURFACES"/>
      <sheetName val="SFN ORIG"/>
      <sheetName val="SFN"/>
      <sheetName val="R2564AHDTS"/>
      <sheetName val="CPS"/>
      <sheetName val="Dir Manpower Other Exp."/>
      <sheetName val="D-623D"/>
      <sheetName val="SCHEDD TAMBAHAN"/>
      <sheetName val="결과조달"/>
      <sheetName val="SS2"/>
      <sheetName val="w't table"/>
      <sheetName val="도"/>
      <sheetName val="Administrative_Prices"/>
      <sheetName val="WBS_44"/>
      <sheetName val="WBS_41"/>
      <sheetName val="Precios_por_Administración"/>
      <sheetName val="Precios_Unitarios"/>
      <sheetName val="Subcon_A"/>
      <sheetName val="사급자재집계표"/>
      <sheetName val="HVAC(사급자재)"/>
      <sheetName val="U-W"/>
      <sheetName val="수량산출서"/>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breakdown_of_wage_rate"/>
      <sheetName val="Indirect_Cost"/>
      <sheetName val="내역서_(∮ἀ嘆ɶ᠀㬁"/>
      <sheetName val="[SANDAN_XLS??"/>
      <sheetName val="Piping_BQ_for_one_turbine"/>
      <sheetName val="Eq__Mobilization"/>
      <sheetName val="Utility_and_Fire_flange"/>
      <sheetName val="Heavy_Equipments"/>
      <sheetName val="AG_Pipe_Qty_Analysis"/>
      <sheetName val="ITB COST"/>
      <sheetName val="BM_DATA_SHEET1"/>
      <sheetName val="Resource_table"/>
      <sheetName val="_x000a__x000a_"/>
      <sheetName val="Equipment_List"/>
      <sheetName val="Form1_SQP"/>
      <sheetName val="공정계획(내부계획25%,내부w_f)"/>
      <sheetName val="Proposal"/>
      <sheetName val="LOB"/>
      <sheetName val="단가 (2)"/>
      <sheetName val="4-3LEVEL-5 epic.4"/>
      <sheetName val="부대비율"/>
      <sheetName val="실행예산 MM"/>
      <sheetName val="mto-rev0B"/>
      <sheetName val="BOQ-B.DOWN"/>
      <sheetName val="생산계획"/>
      <sheetName val="상반기손익차2총괄"/>
      <sheetName val="VLOOKUP"/>
      <sheetName val="cal-foamglass"/>
      <sheetName val="연습"/>
      <sheetName val="운반"/>
      <sheetName val="CHANNEL"/>
      <sheetName val="PROTECTION "/>
      <sheetName val="CIBATU5OO"/>
      <sheetName val="Costo-MO"/>
      <sheetName val="내역서_耰&quot;1"/>
      <sheetName val="SFN_ORIG"/>
      <sheetName val="?뻘N??ࠀ역서"/>
      <sheetName val="_SANDAN_XLS__"/>
      <sheetName val="한강운반비"/>
      <sheetName val="MODULE CONFIRM"/>
      <sheetName val="분전반계산서(석관)"/>
      <sheetName val="이자율"/>
      <sheetName val="WIND"/>
      <sheetName val="강재"/>
      <sheetName val="OD5000"/>
      <sheetName val="PROGRESS"/>
      <sheetName val="Cash In-Cash Out Actual"/>
      <sheetName val="CÓDIGOS"/>
      <sheetName val="Database"/>
      <sheetName val="노임9월"/>
      <sheetName val="Labor"/>
      <sheetName val="INPUT"/>
      <sheetName val="SCHEDD_TAMBAHAN"/>
      <sheetName val="Dir_Manpower_Other_Exp_"/>
      <sheetName val="w't_table"/>
      <sheetName val="Fire_Protection"/>
      <sheetName val="입찰내역_발주처_양식"/>
      <sheetName val="MTP"/>
      <sheetName val="SILICATE"/>
      <sheetName val="설계명세1-1"/>
      <sheetName val="CUADRO DE PRECIOS"/>
      <sheetName val="ANX3A11"/>
      <sheetName val="5.) Time Delays"/>
      <sheetName val="KP_List"/>
      <sheetName val="Site Findings Status Sheet"/>
      <sheetName val="경비실"/>
      <sheetName val="FWBS"/>
      <sheetName val="실행(ALT1)"/>
      <sheetName val="내역서1999.8최종"/>
      <sheetName val="실행철강하도"/>
      <sheetName val="전기"/>
      <sheetName val="dc1"/>
      <sheetName val="REDUCER"/>
      <sheetName val="plan&amp;section of foundation"/>
      <sheetName val="DESIGN CRITERIA"/>
      <sheetName val="working load at the btm ft."/>
      <sheetName val="stability check"/>
      <sheetName val="design load"/>
      <sheetName val="breakdown_of_wage_rate1"/>
      <sheetName val="Indirect_Cost1"/>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FWBS_1530"/>
      <sheetName val="DESIGN"/>
      <sheetName val="Checklist-Parameters"/>
      <sheetName val="Fillermetal"/>
      <sheetName val="Updating Form-Oct 2011"/>
      <sheetName val="Weld Consumable"/>
      <sheetName val="WQT"/>
      <sheetName val="NDE Cost-Summary"/>
      <sheetName val="9July Above Ground Pipe"/>
      <sheetName val="M 11"/>
      <sheetName val="Process Data 1"/>
      <sheetName val="배수내역"/>
      <sheetName val="판가반영"/>
      <sheetName val="공사내역"/>
      <sheetName val="견적대비표"/>
      <sheetName val="일위대가(계측기설치)"/>
      <sheetName val="EP0618"/>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첨부1-집행내역(요약)"/>
      <sheetName val="Closeout Control"/>
      <sheetName val="BOQ"/>
      <sheetName val="master"/>
      <sheetName val="MTO"/>
      <sheetName val="Elect_BOM"/>
      <sheetName val="Elect"/>
      <sheetName val="BQ"/>
      <sheetName val="aa_piping"/>
      <sheetName val="CABLE_DATA"/>
      <sheetName val="CIVIL_UP"/>
      <sheetName val="ETUDE_de_Prix__(2)"/>
      <sheetName val="選單"/>
      <sheetName val="Hoja2"/>
      <sheetName val="경제지표"/>
      <sheetName val="1100-1200-1300-1910-2140-LEV 2"/>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Unit Price "/>
      <sheetName val="CONFIG"/>
      <sheetName val="Datos"/>
      <sheetName val="7422CW_x0013__x0000_"/>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SEX"/>
      <sheetName val="Currency Rate"/>
      <sheetName val="Personnel"/>
      <sheetName val="ANALISA"/>
      <sheetName val="PNT"/>
      <sheetName val="D7(1)"/>
      <sheetName val="5-ALAT(1)"/>
      <sheetName val="4-Basic Price"/>
      <sheetName val="Rekap"/>
      <sheetName val="AHS"/>
      <sheetName val="Evaluasi Penw"/>
      <sheetName val="Man Power &amp; Comp"/>
      <sheetName val="MP-PLAN"/>
      <sheetName val="L-TIGA"/>
      <sheetName val="Data List"/>
      <sheetName val="MP_PLAN"/>
      <sheetName val="10"/>
      <sheetName val="5"/>
      <sheetName val="1"/>
      <sheetName val="Direct PMS"/>
      <sheetName val="Sum (Case-3)"/>
      <sheetName val="예산-내부"/>
      <sheetName val="영업소실적"/>
      <sheetName val="PROJECT BRIEF"/>
      <sheetName val="tggwan(mac)"/>
      <sheetName val="DB"/>
      <sheetName val="Engineering&amp;Management"/>
      <sheetName val="Tools &amp; Settings"/>
      <sheetName val="Data Summary"/>
      <sheetName val="Resources"/>
      <sheetName val="FFA"/>
      <sheetName val="Currencies"/>
      <sheetName val="Crew Costs"/>
      <sheetName val="Spread Costs"/>
      <sheetName val="Unique List_Misc"/>
      <sheetName val="In-House Summary"/>
      <sheetName val="Costing"/>
      <sheetName val=" _x0000__x001b__x0000__x0006__x0000__x0006__x0000__x0008__x0000_ _x0000__x0000_"/>
      <sheetName val="??-BLDG"/>
      <sheetName val="7422CW_x0013_"/>
      <sheetName val=" "/>
      <sheetName val="_x0002__x0000_뻘N_x0000__x0000__"/>
      <sheetName val="Materials "/>
      <sheetName val="MAchinery(R1)"/>
      <sheetName val="BM"/>
      <sheetName val="할증 "/>
      <sheetName val="Library"/>
      <sheetName val="_x0004__x0000__x000d__x0000__x0"/>
      <sheetName val="_x000a__x0000__x001b__x0000__x0"/>
      <sheetName val="_x0002__뻘N___x0001_ࠀ역서"/>
      <sheetName val="내역서_耰&quot;_x005f_x0000__x0000"/>
      <sheetName val="99. FWBS(Ref)"/>
      <sheetName val="99. Change Rate"/>
      <sheetName val="Weekl_x0004__x0000__x0016__x0000__x000d__x0000_"/>
      <sheetName val="_x0000__x000e__x0000__x0005_"/>
      <sheetName val="내역서_(N _x000e__x000e__x000e_  _x0012__x0010__x000a_"/>
      <sheetName val="ഀࠀကЀЀԀЀԀ̀ᤀഀ؀Ѐༀ"/>
      <sheetName val="골조시행"/>
      <sheetName val="SCH"/>
      <sheetName val="Codes.Pers"/>
      <sheetName val="OPT_x0012__x0000__x0010__x0000__x000a__x0000_"/>
      <sheetName val="_x0000__x0013__x0000__x0014_"/>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Ocean Transporation Charge"/>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RAB AR&amp;STR"/>
      <sheetName val="I-KAMAR"/>
      <sheetName val="HVAC"/>
      <sheetName val="검측서"/>
      <sheetName val="경상"/>
      <sheetName val="UP MINOR"/>
      <sheetName val="노임이"/>
      <sheetName val="Item code"/>
      <sheetName val="업체코드"/>
      <sheetName val="Unt rate"/>
      <sheetName val="배수공"/>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내역서_(N_x0009__x000e__x000e__x000e__x0009__x0009__x0012__x0010__x000a_"/>
      <sheetName val="예산실적전체당월"/>
      <sheetName val="Action Item"/>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Weekl_x0004_"/>
      <sheetName val="OPT_x0012_"/>
      <sheetName val="Form 6"/>
      <sheetName val="Raw data"/>
      <sheetName val="Header"/>
      <sheetName val="2. 현장 자금투입 집계표"/>
      <sheetName val="도면자료제출일정"/>
      <sheetName val="예가표"/>
      <sheetName val="Exchange Rate"/>
      <sheetName val="DROP DOWN"/>
      <sheetName val="Discounted Cash Flow"/>
      <sheetName val="Cash Flow bulanan"/>
      <sheetName val="schalt"/>
      <sheetName val="schtng"/>
      <sheetName val="schbhn"/>
      <sheetName val="H.Satuan"/>
      <sheetName val="I_KAMAR"/>
      <sheetName val="General Notes"/>
      <sheetName val="BILL"/>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유림골조"/>
      <sheetName val="Rating"/>
      <sheetName val="OCT.FDN"/>
      <sheetName val="D-3109"/>
      <sheetName val="_도면 및 도서 제출목록 및 일정_170202.xlsx"/>
      <sheetName val="Rates &amp; Legend"/>
      <sheetName val="Pengesahan "/>
      <sheetName val="2.Overall Summary "/>
      <sheetName val="  "/>
      <sheetName val="breakdown of wage ra`f"/>
      <sheetName val="breakdown of wage ra"/>
      <sheetName val="breakdown of wage rað-"/>
      <sheetName val="Bill rekap"/>
      <sheetName val="Harga Satuan"/>
      <sheetName val="LISTRIK"/>
      <sheetName val="F ALARM"/>
      <sheetName val="9_1차이내역"/>
      <sheetName val="pipeline-1"/>
      <sheetName val="BQMP"/>
      <sheetName val="00-Summary Information-ABB"/>
      <sheetName val="물량표"/>
      <sheetName val="PABS,Site info"/>
      <sheetName val="0. Resource　Code"/>
      <sheetName val="ID.CD"/>
      <sheetName val="1100-1200-1300-1910-2140-LEV_2"/>
      <sheetName val="Material_Price"/>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plan&amp;section_of_foundation1"/>
      <sheetName val="Unit_Price_"/>
      <sheetName val="내역서1999_8최종"/>
      <sheetName val="working_load_at_the_btm_ft_1"/>
      <sheetName val="stability_check1"/>
      <sheetName val="design_load1"/>
      <sheetName val="Updating_Form-Oct_2011"/>
      <sheetName val="Weld_Consumable"/>
      <sheetName val="NDE_Cost-Summary"/>
      <sheetName val="9July_Above_Ground_Pipe"/>
      <sheetName val="M_11"/>
      <sheetName val="Process_Data_1"/>
      <sheetName val="Closeout_Control"/>
      <sheetName val="Site_Findings_Status_Sheet"/>
      <sheetName val="내역서_耰&quot;_x005f_x005f_x005f_x0000_"/>
      <sheetName val="내역서_耰&quot;_x005f_x005f_x005f_x005f_"/>
      <sheetName val="Material code"/>
      <sheetName val="개시대사 (2)"/>
      <sheetName val="TYPE"/>
      <sheetName val="수량산출"/>
      <sheetName val="CAL1"/>
      <sheetName val="BQ_IMPORT"/>
      <sheetName val="용접품"/>
      <sheetName val="절단품"/>
      <sheetName val="Equipment Spec List"/>
      <sheetName val="PWA"/>
      <sheetName val="SPEC LIST(EQUP, SYS)"/>
      <sheetName val="차트 (2)"/>
      <sheetName val="Distribution Table"/>
      <sheetName val="BA1047集約"/>
      <sheetName val="Chart_Cable"/>
      <sheetName val="BD"/>
      <sheetName val="대운산출"/>
      <sheetName val="PROJECT_BRIEF"/>
      <sheetName val="Direct_PMS"/>
      <sheetName val="Sum_(Case-3)"/>
      <sheetName val="Man_Power_&amp;_Comp"/>
      <sheetName val="Data_List"/>
      <sheetName val="4-Basic_Price"/>
      <sheetName val="Evaluasi_Penw"/>
      <sheetName val="Currency_Rate"/>
      <sheetName val="7422CW"/>
      <sheetName val="5_)_Time_Delays"/>
      <sheetName val="Tools_&amp;_Settings"/>
      <sheetName val="Data_Summary"/>
      <sheetName val="Crew_Costs"/>
      <sheetName val="Spread_Costs"/>
      <sheetName val="Unique_List_Misc"/>
      <sheetName val="In-House_Summary"/>
      <sheetName val="OPT_x000a_"/>
      <sheetName val="Weekl_x000a_"/>
      <sheetName val="Aux_"/>
      <sheetName val="LEGENDA"/>
      <sheetName val="Process Data (2)"/>
      <sheetName val="Process_Data_(2)"/>
      <sheetName val="실행집_x0005_"/>
      <sheetName val="실행집聈"/>
      <sheetName val="Codes_Pers"/>
      <sheetName val="내역ࠜĀ_x005f_x0000_M4"/>
      <sheetName val="내역서 耰&quot;_x005f_x0000_"/>
      <sheetName val="내역ࠜĀ_x005f_x005f_x0"/>
      <sheetName val="내역서 耰&quot;_x005f_x005f_"/>
      <sheetName val="내역서 耰&quot;_x0000__x0000"/>
      <sheetName val="_x005f_x005f_"/>
      <sheetName val="내역서_耰&quot;_x0000__x0000"/>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Pipe-Hot"/>
      <sheetName val="손익차9월2"/>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00__x0000_6"/>
      <sheetName val="내역서_耰&quot;_x005f_x0000__x0005"/>
      <sheetName val="내역서_耰&quot;_x005f_x005f_x00005"/>
      <sheetName val="내역서_耰&quot;_x005f_x005f_x005f5"/>
      <sheetName val="내역서_耰&quot;_x005f_x0000_"/>
      <sheetName val="내역서_耰&quot;_x005f_x005f_"/>
      <sheetName val="내역ࠜĀ_x0000_M4"/>
      <sheetName val="내역ࠜĀ_x0"/>
      <sheetName val="내역서 耰&quot;_"/>
      <sheetName val="_"/>
      <sheetName val="내역서_耰&quot;_x0000__x0001"/>
      <sheetName val="내역서_耰&quot;_x00001"/>
      <sheetName val="내역서_耰&quot;_x005f1"/>
      <sheetName val="내역서_耰&quot;_x0000__x0002"/>
      <sheetName val="내역서_耰&quot;_x00002"/>
      <sheetName val="내역서_耰&quot;_x005f2"/>
      <sheetName val="Others"/>
      <sheetName val="Sheet5"/>
      <sheetName val="breakdown of wage rap"/>
      <sheetName val="breakdown of wage ra"/>
      <sheetName val="DISCIPLINE"/>
      <sheetName val="Analysis"/>
      <sheetName val="EVA-004-MEC"/>
      <sheetName val="__x0000__x001b__x0000__x0006__x"/>
      <sheetName val="_뻘N__ࠀ역서"/>
      <sheetName val="EE-PROP"/>
      <sheetName val="DATA MENTAH"/>
      <sheetName val="Linelist LNGC Process"/>
      <sheetName val="당초?∸ἀ"/>
      <sheetName val="定额"/>
      <sheetName val="Grafico"/>
      <sheetName val="Air Cooler-E"/>
      <sheetName val="design_criteria1"/>
      <sheetName val="MD"/>
      <sheetName val="HO_Site Rates-2011"/>
      <sheetName val="Al Taweelah"/>
      <sheetName val="TJ1Q47"/>
      <sheetName val="Particular Sch"/>
      <sheetName val="구분"/>
      <sheetName val="2003상반기노임기준"/>
      <sheetName val="SUM "/>
      <sheetName val="Multi-currency"/>
      <sheetName val="내역서_耰&quot;6"/>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USDKRW"/>
      <sheetName val="Inquiry"/>
      <sheetName val="품셈TABLE"/>
      <sheetName val="환율"/>
      <sheetName val="Pulldown"/>
      <sheetName val="208"/>
      <sheetName val="2_Overall_Summary_"/>
      <sheetName val="breakdown of wage raÐ¾"/>
      <sheetName val="热力"/>
      <sheetName val="PHSB"/>
      <sheetName val="AN"/>
      <sheetName val="EQUIPMENT_-_x0000_"/>
      <sheetName val="내역서_(N _x000e__x000e__x000e_  _x0012__x0010_ "/>
      <sheetName val="Additional data"/>
      <sheetName val="11.자재단가"/>
      <sheetName val="기기리스트"/>
      <sheetName val="TQ Format"/>
      <sheetName val="공사비SUM"/>
      <sheetName val="백분율"/>
      <sheetName val="33628-Rev. A"/>
      <sheetName val="내역(한신APT)"/>
      <sheetName val="Cashflow Analysis"/>
      <sheetName val="Finansal tamamlanma Eğrisi"/>
      <sheetName val="SIVA"/>
      <sheetName val="CONST"/>
      <sheetName val="Données"/>
      <sheetName val="GraphData"/>
      <sheetName val="BHANDUP"/>
      <sheetName val="Register"/>
      <sheetName val="INPUT DATA OF SCHEDULE"/>
      <sheetName val="SUPTMTO"/>
      <sheetName val="WIP"/>
      <sheetName val="GM 000"/>
      <sheetName val="바닥판_x0000_⽷_x0000_"/>
      <sheetName val="Values"/>
      <sheetName val="Demand"/>
      <sheetName val="Occ"/>
      <sheetName val="Codes"/>
      <sheetName val="Orçamento"/>
      <sheetName val="내역서 (∮ἀ嘆ɶ?᠀㬁?"/>
      <sheetName val="당초_xd8b4_➴ȭ"/>
      <sheetName val="Leyenda"/>
      <sheetName val="{}"/>
      <sheetName val=" _x0000__x001b__x0000__x0006__x"/>
      <sheetName val="Weekl_x0004__x0000__x0016__x000"/>
      <sheetName val="내역서_(N_x0009__x000e__x000e__x00"/>
      <sheetName val="내역서_(N _x000e__x000e__x000e_  _"/>
      <sheetName val="__-BLDG"/>
      <sheetName val="내역서_(N _x000e__x000e__x00"/>
      <sheetName val="인산"/>
      <sheetName val="Benchmark"/>
      <sheetName val="Tender data"/>
      <sheetName val="Attach 4-18"/>
      <sheetName val="손익차총괄2"/>
      <sheetName val="ABUT수량-A1"/>
      <sheetName val="서부산시설"/>
      <sheetName val="BSD ᯷㧓_x0001_"/>
      <sheetName val="공사비집계"/>
      <sheetName val="Drop-Downs"/>
      <sheetName val="EXPAN-1"/>
      <sheetName val="Basic"/>
      <sheetName val="B_Down"/>
      <sheetName val="Scheme Area Details_Block__ C2"/>
      <sheetName val="14-Eng rate"/>
      <sheetName val="내역서 ᢐ_x001f__x0000__x0000_"/>
      <sheetName val="리스크 분류체계"/>
      <sheetName val="Risk"/>
      <sheetName val="광통신 견적내역서1"/>
      <sheetName val="Cash Flow"/>
      <sheetName val="Yield"/>
      <sheetName val="날개벽"/>
      <sheetName val="#¡REF"/>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Rate"/>
      <sheetName val="Precios Unitariԯ_x0000_"/>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C-301E~305E"/>
      <sheetName val="터파기및재료"/>
      <sheetName val="5. 월별투입내역서"/>
      <sheetName val="Master List"/>
      <sheetName val="Admin Manu 2-Equipment Type ID"/>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Basis(site)"/>
      <sheetName val="E-160"/>
      <sheetName val="CASH"/>
      <sheetName val="Tables 3.1 to 3.5 EXH G"/>
      <sheetName val="EQUIPMENT_-"/>
      <sheetName val="내역서 ᢐ_x001f_"/>
      <sheetName val="Precios Unitariԯ"/>
      <sheetName val="MASTER_RATE ANALYSIS"/>
      <sheetName val="Intro"/>
      <sheetName val="P Staff fac"/>
      <sheetName val="CASHFLOWS"/>
      <sheetName val="MN T.B."/>
      <sheetName val="Headings"/>
      <sheetName val="INDIGINEOUS ITEMS "/>
      <sheetName val="Core Data"/>
      <sheetName val="final abstract"/>
      <sheetName val="인사자료총집계"/>
      <sheetName val="일위대가 "/>
      <sheetName val="98수문일위"/>
      <sheetName val="단가"/>
      <sheetName val="2857Q&amp;PL"/>
      <sheetName val="SECL 리스크 분류체계 (2)"/>
      <sheetName val="design_criteria2"/>
      <sheetName val="내역서_耰&quot;_x005f_x0000_1"/>
      <sheetName val="내역서_耰&quot;_x005f_x005f_1"/>
      <sheetName val="OPT"/>
      <sheetName val="내역서_耰&quot;_"/>
      <sheetName val="95TOTREV"/>
      <sheetName val="FORM-0"/>
      <sheetName val="REF for VV"/>
      <sheetName val="REF"/>
      <sheetName val="설산1.나"/>
      <sheetName val="본사S"/>
      <sheetName val="건축내역"/>
      <sheetName val="조명시설"/>
      <sheetName val="공사"/>
      <sheetName val="Drop"/>
      <sheetName val="16"/>
      <sheetName val="50"/>
      <sheetName val="간접비"/>
      <sheetName val="配管単価"/>
      <sheetName val="Mat"/>
      <sheetName val="제출계산서"/>
      <sheetName val="Dropdown"/>
      <sheetName val="내역서_耰&quot;_x0000__x0004"/>
      <sheetName val="내역서_耰&quot;_x0000__x0003"/>
      <sheetName val="내역서_耰&quot;_x0000__x0005"/>
      <sheetName val="내역서_耰&quot;_x00004"/>
      <sheetName val="내역서_耰&quot;_x005f4"/>
      <sheetName val="내역서_耰&quot;_x00003"/>
      <sheetName val="내역서_耰&quot;_x005f3"/>
      <sheetName val="내역서_耰&quot;_x00005"/>
      <sheetName val="내역서_耰&quot;_x005f5"/>
      <sheetName val="1.설계기준"/>
      <sheetName val=" _x0000__x001b__x0000__x0"/>
      <sheetName val="OPT_x0012__x0000__x0010__x0000_ _x0000_"/>
      <sheetName val="Weekl "/>
      <sheetName val="내역서_(N___ "/>
      <sheetName val="내역서_(N    "/>
      <sheetName val=" _x0"/>
      <sheetName val="OPT "/>
      <sheetName val="급여"/>
      <sheetName val="견적서"/>
      <sheetName val="간접노무비"/>
      <sheetName val="BM #1"/>
      <sheetName val="Itembalance Report (18-sep-18)"/>
      <sheetName val="BUDGET SUMMARY "/>
      <sheetName val="TABLAS"/>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Perm. Test"/>
      <sheetName val="Galian 1"/>
      <sheetName val="Analisa-Harga"/>
      <sheetName val="Analisa Lump sum"/>
      <sheetName val="data-pendukung"/>
      <sheetName val="CH-RANC"/>
      <sheetName val="351BQMCN"/>
      <sheetName val="rap"/>
      <sheetName val="As"/>
      <sheetName val="Sec I ML"/>
      <sheetName val="Har_mat"/>
      <sheetName val="chitimc"/>
      <sheetName val="dongia (2)"/>
      <sheetName val="LKVL-CK-HT-GD1"/>
      <sheetName val="단가대비표"/>
      <sheetName val="인원聈2"/>
      <sheetName val="本体取纏"/>
      <sheetName val="鉄骨纏め"/>
      <sheetName val="34"/>
      <sheetName val="35"/>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Activity Form"/>
      <sheetName val="내역서_耰&quot;_x0000__x0000_7"/>
      <sheetName val="내역서_耰&quot;_x005f_x0000__x0006"/>
      <sheetName val="내역서_耰&quot;_x005f_x005f_x00006"/>
      <sheetName val="내역서_耰&quot;_x005f_x005f_x005f6"/>
      <sheetName val="SUM_"/>
      <sheetName val="Equipment_Spec_List"/>
      <sheetName val="SPEC_LIST(EQUP,_SY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입출재고현황_(2)9"/>
      <sheetName val="Form_010"/>
      <sheetName val="Form_D-19"/>
      <sheetName val="Form_B-19"/>
      <sheetName val="Form_F-19"/>
      <sheetName val="Form_A9"/>
      <sheetName val="General_Data10"/>
      <sheetName val="LABOR_&amp;_자재9"/>
      <sheetName val="간접비_총괄9"/>
      <sheetName val="Price_Schedule9"/>
      <sheetName val="3_공통공사대비9"/>
      <sheetName val="Rate_Analysis9"/>
      <sheetName val="내역서_耰&quot;??9"/>
      <sheetName val="EQUIPMENT_-29"/>
      <sheetName val="CAL_9"/>
      <sheetName val="WEIGHT_LIST8"/>
      <sheetName val="산#2-1_(2)8"/>
      <sheetName val="BEND_LOSS8"/>
      <sheetName val="공사비_내역_(가)8"/>
      <sheetName val="Form_A_8"/>
      <sheetName val="단면_(2)8"/>
      <sheetName val="Static_Equip8"/>
      <sheetName val="3_Breakdown_Direct_Paint8"/>
      <sheetName val="6PILE__(돌출)8"/>
      <sheetName val="Man_Hole7"/>
      <sheetName val="내역서_耰&quot;_x005f_x0000__x005f_x0000_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Civil_18"/>
      <sheetName val="Civil_28"/>
      <sheetName val="Civil_38"/>
      <sheetName val="Site_18"/>
      <sheetName val="Site_28"/>
      <sheetName val="Site_38"/>
      <sheetName val="Site_Faci8"/>
      <sheetName val="내역서_耰&quot;__9"/>
      <sheetName val="Summary_Sheets8"/>
      <sheetName val="내역서_耰&quot;_x005f_x005f_x005f_x0000__x005f_x005f_x0007"/>
      <sheetName val="2_2_STAFF_Scedule7"/>
      <sheetName val="내역서_耰&quot;_x005f_x005f_x005f_x005f_x005f_x005f_x00007"/>
      <sheetName val="Precios_Unitarios7"/>
      <sheetName val="Administrative_Prices7"/>
      <sheetName val="WBS_447"/>
      <sheetName val="WBS_417"/>
      <sheetName val="Precios_por_Administración7"/>
      <sheetName val="Subcon_A7"/>
      <sheetName val="Sheet1_(2)8"/>
      <sheetName val="계측_내역서7"/>
      <sheetName val="7__월별투입내역서7"/>
      <sheetName val="Z-_GENERAL_PRICE_SUMMARY7"/>
      <sheetName val="_Estimate__7"/>
      <sheetName val="T_37"/>
      <sheetName val="HORI__VESSEL7"/>
      <sheetName val="Vind_-_BtB7"/>
      <sheetName val="LV_induction_motors7"/>
      <sheetName val="BSD_(2)7"/>
      <sheetName val="BM_DATA_SHEET8"/>
      <sheetName val="내역서_耰&quot;_x005f_x005f_x005f_x005f_x005f_x005f_x005f7"/>
      <sheetName val="EQUIP_LIST7"/>
      <sheetName val="MP_MOB7"/>
      <sheetName val="Form_B7"/>
      <sheetName val="breakdown_of_wage_rate7"/>
      <sheetName val="Indirect_Cost7"/>
      <sheetName val="Monthly_Load7"/>
      <sheetName val="Weekly_Load7"/>
      <sheetName val="97_사업추정(WEKI)7"/>
      <sheetName val="Material_Selections7"/>
      <sheetName val="[SANDAN_XLS??7"/>
      <sheetName val="Piping_BQ_for_one_turbine7"/>
      <sheetName val="Eq__Mobilization7"/>
      <sheetName val="Utility_and_Fire_flange7"/>
      <sheetName val="Heavy_Equipments7"/>
      <sheetName val="AG_Pipe_Qty_Analysis7"/>
      <sheetName val="_SANDAN_XLS__7"/>
      <sheetName val="입찰내역_발주처_양식7"/>
      <sheetName val="Resource_table7"/>
      <sheetName val="Equipment_List7"/>
      <sheetName val="Form1_SQP7"/>
      <sheetName val="공정계획(내부계획25%,내부w_f)7"/>
      <sheetName val="FWBS_15306"/>
      <sheetName val="Fire_Protection7"/>
      <sheetName val="SFN_ORIG7"/>
      <sheetName val="내역서_(∮ἀ嘆ɶ6"/>
      <sheetName val="Dir_Manpower_Other_Exp_7"/>
      <sheetName val="SCHEDD_TAMBAHAN7"/>
      <sheetName val="w't_table7"/>
      <sheetName val="실행예산_MM6"/>
      <sheetName val="ITB_COST7"/>
      <sheetName val="4-3LEVEL-5_epic_46"/>
      <sheetName val="단가_(2)6"/>
      <sheetName val="BOQ-B_DOWN6"/>
      <sheetName val="MODULE_CONFIRM6"/>
      <sheetName val="PROTECTION_6"/>
      <sheetName val="Cash_In-Cash_Out_Actual6"/>
      <sheetName val="1100-1200-1300-1910-2140-LEV_22"/>
      <sheetName val="Material_Price2"/>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plan&amp;section_of_foundation3"/>
      <sheetName val="Unit_Price_2"/>
      <sheetName val="내역서1999_8최종2"/>
      <sheetName val="CUADRO_DE_PRECIOS6"/>
      <sheetName val="In-House_Summary2"/>
      <sheetName val="Updating_Form-Oct_20112"/>
      <sheetName val="Weld_Consumable2"/>
      <sheetName val="NDE_Cost-Summary2"/>
      <sheetName val="9July_Above_Ground_Pipe2"/>
      <sheetName val="M_112"/>
      <sheetName val="Process_Data_12"/>
      <sheetName val="working_load_at_the_btm_ft_3"/>
      <sheetName val="stability_check3"/>
      <sheetName val="design_load3"/>
      <sheetName val="Currency_Rate2"/>
      <sheetName val="4-Basic_Price2"/>
      <sheetName val="Evaluasi_Penw2"/>
      <sheetName val="Man_Power_&amp;_Comp2"/>
      <sheetName val="Data_List2"/>
      <sheetName val="Closeout_Control2"/>
      <sheetName val="Site_Findings_Status_Sheet2"/>
      <sheetName val="내역서_耰&quot;_x005f_x005f_x005f_x0000_2"/>
      <sheetName val="내역서_耰&quot;_x005f_x005f_x005f_x005f_2"/>
      <sheetName val="내역서_耰&quot;_x005f_x0000__x00003"/>
      <sheetName val="할증_2"/>
      <sheetName val="PROJECT_BRIEF2"/>
      <sheetName val="Sum_(Case-3)2"/>
      <sheetName val="99__FWBS(Ref)2"/>
      <sheetName val="99__Change_Rate2"/>
      <sheetName val="Tools_&amp;_Settings2"/>
      <sheetName val="Data_Summary2"/>
      <sheetName val="Crew_Costs2"/>
      <sheetName val="Spread_Costs2"/>
      <sheetName val="Unique_List_Misc2"/>
      <sheetName val="Codes_Pers2"/>
      <sheetName val="Pengesahan_2"/>
      <sheetName val="RAB_AR&amp;STR2"/>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5_)_Time_Delays2"/>
      <sheetName val="Aux_2"/>
      <sheetName val="Ocean_Transporation_Charge2"/>
      <sheetName val="Direct_PMS2"/>
      <sheetName val="UP_MINOR2"/>
      <sheetName val="Discounted_Cash_Flow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Cash_Flow_bulanan2"/>
      <sheetName val="H_Satuan2"/>
      <sheetName val="OCT_FDN2"/>
      <sheetName val="Item_code2"/>
      <sheetName val="Unt_rate2"/>
      <sheetName val="Exchange_Rate2"/>
      <sheetName val="__2"/>
      <sheetName val="_2"/>
      <sheetName val="breakdown_of_wage_ra`f1"/>
      <sheetName val="breakdown_of_wage_ra1"/>
      <sheetName val="breakdown_of_wage_rað-1"/>
      <sheetName val="00-Summary_Information-ABB1"/>
      <sheetName val="Process_Data_(2)2"/>
      <sheetName val="내역서_耰&quot;_x005f_x0000_2"/>
      <sheetName val="내역서_耰&quot;_x005f_x005f_2"/>
      <sheetName val="2_Overall_Summary_1"/>
      <sheetName val="breakdown_of_wage_rap1"/>
      <sheetName val="0__Resource　Code1"/>
      <sheetName val="BO䁑-B_䁄OWN2"/>
      <sheetName val="breakdown_of_wage_ra1"/>
      <sheetName val="General_Notes2"/>
      <sheetName val="Bill_rekap2"/>
      <sheetName val="Harga_Satuan2"/>
      <sheetName val="F_ALARM2"/>
      <sheetName val="Distribution_Table1"/>
      <sheetName val="2__현장_자금투입_집계표2"/>
      <sheetName val="_도면_및_도서_제출목록_및_일정_170202_xlsx2"/>
      <sheetName val="Rates_&amp;_Legend2"/>
      <sheetName val="PABS,Site_info1"/>
      <sheetName val="Raw_data1"/>
      <sheetName val="차트_(2)2"/>
      <sheetName val="내역서_耰&quot;_1"/>
      <sheetName val="DROP_DOWN1"/>
      <sheetName val="DATA_MENTAH1"/>
      <sheetName val="Linelist_LNGC_Process"/>
      <sheetName val="Action_Item1"/>
      <sheetName val="ID_CD1"/>
      <sheetName val="Material_code1"/>
      <sheetName val="개시대사_(2)1"/>
      <sheetName val="HO_Site_Rates-20111"/>
      <sheetName val="내역서_(N____x000a_2"/>
      <sheetName val="TQ_Format1"/>
      <sheetName val="Particular_Sch"/>
      <sheetName val="11_자재단가"/>
      <sheetName val="Al_Taweelah"/>
      <sheetName val="Air_Cooler-E"/>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List register"/>
      <sheetName val="목록"/>
      <sheetName val="Wellhrs"/>
      <sheetName val="입찰안"/>
      <sheetName val="LOADDAT"/>
      <sheetName val="Direct Histogram Rev. A (f)"/>
      <sheetName val="달력"/>
      <sheetName val="MC-1"/>
      <sheetName val="Fig 4-14"/>
      <sheetName val="TABELE"/>
      <sheetName val="Depreciation"/>
      <sheetName val="Validation"/>
      <sheetName val="37"/>
      <sheetName val="64.4"/>
      <sheetName val="64.5"/>
      <sheetName val="22"/>
      <sheetName val="36.2"/>
      <sheetName val="36.1"/>
      <sheetName val="NP"/>
      <sheetName val="Cost Code"/>
      <sheetName val="Data Ref"/>
      <sheetName val="Interdept Rate"/>
      <sheetName val="INSTLIST 1"/>
      <sheetName val="Graph"/>
      <sheetName val="ADMON"/>
      <sheetName val="EQUIPOS DE SEGURIDAD"/>
      <sheetName val="MATERIALES CONSUMIBLES"/>
      <sheetName val="PERSONAL INDIRECTO "/>
      <sheetName val="총괄"/>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Enron Form"/>
      <sheetName val="表三甲"/>
      <sheetName val="合成単価作成表_BLDG"/>
      <sheetName val="전표분개장(공종별)"/>
      <sheetName val="노무비집계"/>
      <sheetName val="공통가설"/>
      <sheetName val="자재비"/>
      <sheetName val="감모비"/>
      <sheetName val="Land Dev't. Ph-1"/>
      <sheetName val="4300 UTILITY BLDG (2)"/>
      <sheetName val="0000"/>
      <sheetName val="tifico"/>
      <sheetName val="Index"/>
      <sheetName val="Att-1 CTCI MH rate"/>
      <sheetName val="Linelist_LNGC_Process1"/>
      <sheetName val="Equipment_Spec_List1"/>
      <sheetName val="SPEC_LIST(EQUP,_SYS)1"/>
      <sheetName val="Air_Cooler-E1"/>
      <sheetName val="Al_Taweelah1"/>
      <sheetName val="Particular_Sch1"/>
      <sheetName val="DATASHT"/>
      <sheetName val="Folha1"/>
      <sheetName val="SPT vs PHI"/>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TESİSAT"/>
      <sheetName val="1.11.b"/>
      <sheetName val="품의서(지출)"/>
      <sheetName val="손익합산"/>
      <sheetName val="5. Work load(현재원기준)"/>
      <sheetName val="최종(1)사용"/>
      <sheetName val="회사99"/>
      <sheetName val="7-2"/>
      <sheetName val="05. Curva S"/>
      <sheetName val="Offer"/>
      <sheetName val="TR Rev vs Commit"/>
      <sheetName val="TR +MMHE PL report"/>
      <sheetName val="P23P2724 _ Commitment "/>
      <sheetName val="SPEC(RECEPTACLE)"/>
      <sheetName val="SPEC(CABLE &amp; WIRE)"/>
      <sheetName val="Up"/>
      <sheetName val="부재치수입력"/>
      <sheetName val="OPT_x0012__x0000__x0010__x0000_"/>
      <sheetName val="PI-18031-M3-BOQ"/>
      <sheetName val="Void"/>
      <sheetName val="Lookup"/>
      <sheetName val="SoW"/>
      <sheetName val="F&amp;C"/>
      <sheetName val="Settings"/>
      <sheetName val="6.공정표"/>
      <sheetName val="주차구획선수량"/>
      <sheetName val="MEMBER"/>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금융비용"/>
      <sheetName val="을지"/>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_x005f_x005f_x005f_x005f_x005f_x005f_x00ည톐ឮ"/>
      <sheetName val="eqpmad2"/>
      <sheetName val="BazaEL"/>
      <sheetName val="광통신_견적내역서1"/>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내역서_耰&quot;8"/>
      <sheetName val="내역서_耰&quot;_2"/>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Option"/>
      <sheetName val="Kodlamalar"/>
      <sheetName val="Kod_Location"/>
      <sheetName val="5.Cennik"/>
      <sheetName val="5_Cennik"/>
      <sheetName val="Powierzchnie"/>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CCL"/>
      <sheetName val="RefG"/>
      <sheetName val="IRR sponsor"/>
      <sheetName val="4-Lane bridge"/>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Sch.6"/>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변수데이타"/>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내역서_(N___ 1"/>
      <sheetName val="공통부대비"/>
      <sheetName val="재공품기초자료"/>
      <sheetName val="하치장수불부"/>
      <sheetName val="산수배수"/>
      <sheetName val="PROGRAM"/>
      <sheetName val="CASHFLOW"/>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CodeSheet"/>
      <sheetName val="CodeSheet(신2)"/>
      <sheetName val="내역서(실행)"/>
      <sheetName val="Equipt Rental"/>
      <sheetName val="CFA"/>
      <sheetName val="EQ"/>
      <sheetName val="EQ USED (CORRECTED)"/>
      <sheetName val="6BPRO"/>
      <sheetName val="2013电气概算 价目表 (营改增调整)"/>
      <sheetName val="06定额"/>
      <sheetName val="CERTIFICATE"/>
      <sheetName val="Rebar Constant"/>
      <sheetName val="Map"/>
      <sheetName val="CONCRETE TYPE"/>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MOD-MOI-DOT"/>
      <sheetName val="EQUI-CONS"/>
      <sheetName val="기준표"/>
      <sheetName val="Equip_Mstr"/>
      <sheetName val="Equip_Mstr FOR 3A1"/>
      <sheetName val="Welder"/>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내역서_耰&quot;_x0000__x0006"/>
      <sheetName val="내역서_耰&quot;_x00006"/>
      <sheetName val="내역서_耰&quot;_x005f6"/>
      <sheetName val="name"/>
      <sheetName val="tblg denda"/>
      <sheetName val="304-06"/>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 토목 처리장도급내역서 "/>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FAB별"/>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udget"/>
      <sheetName val="Vehicle Log"/>
      <sheetName val="Garph Work-Cost"/>
      <sheetName val="견적의뢰"/>
      <sheetName val="InsertListDrawing 1 "/>
      <sheetName val="InD Mpower"/>
      <sheetName val="ANAL"/>
      <sheetName val="내역서_耰&quot;_x0000__x0000_"/>
      <sheetName val="내역서_耰&quot;_x0000__x0000_1"/>
      <sheetName val="내역서_耰&quot;_x0000__x0000_2"/>
      <sheetName val="내역서_耰&quot;_x0000__x0000_3"/>
      <sheetName val="내역서_耰&quot;_x0000__x0000_4"/>
      <sheetName val="내역서_耰&quot;_x0000__x0000_5"/>
      <sheetName val="내역서 耰&quot;_x0000_"/>
      <sheetName val="내역서_耰&quot;_x0000__x00001"/>
      <sheetName val="내역서_耰&quot;_x0000_"/>
      <sheetName val="_x0000__x0004_"/>
      <sheetName val="내역서_耰&quot;7"/>
      <sheetName val="내역서_耰&quot;_x0000"/>
      <sheetName val="GWC"/>
      <sheetName val="NWC"/>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sheetData sheetId="649"/>
      <sheetData sheetId="650"/>
      <sheetData sheetId="651"/>
      <sheetData sheetId="652"/>
      <sheetData sheetId="653" refreshError="1"/>
      <sheetData sheetId="654" refreshError="1"/>
      <sheetData sheetId="655" refreshError="1"/>
      <sheetData sheetId="656" refreshError="1"/>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refreshError="1"/>
      <sheetData sheetId="772" refreshError="1"/>
      <sheetData sheetId="773" refreshError="1"/>
      <sheetData sheetId="774" refreshError="1"/>
      <sheetData sheetId="775" refreshError="1"/>
      <sheetData sheetId="776"/>
      <sheetData sheetId="777"/>
      <sheetData sheetId="778"/>
      <sheetData sheetId="779"/>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sheetData sheetId="848"/>
      <sheetData sheetId="849"/>
      <sheetData sheetId="850"/>
      <sheetData sheetId="851"/>
      <sheetData sheetId="852"/>
      <sheetData sheetId="853"/>
      <sheetData sheetId="854"/>
      <sheetData sheetId="855"/>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sheetData sheetId="876"/>
      <sheetData sheetId="877"/>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refreshError="1"/>
      <sheetData sheetId="1514" refreshError="1"/>
      <sheetData sheetId="1515" refreshError="1"/>
      <sheetData sheetId="1516" refreshError="1"/>
      <sheetData sheetId="1517" refreshError="1"/>
      <sheetData sheetId="1518" refreshError="1"/>
      <sheetData sheetId="1519"/>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sheetData sheetId="1860"/>
      <sheetData sheetId="1861"/>
      <sheetData sheetId="1862"/>
      <sheetData sheetId="1863"/>
      <sheetData sheetId="1864"/>
      <sheetData sheetId="1865"/>
      <sheetData sheetId="1866"/>
      <sheetData sheetId="1867"/>
      <sheetData sheetId="1868"/>
      <sheetData sheetId="1869"/>
      <sheetData sheetId="1870" refreshError="1"/>
      <sheetData sheetId="1871" refreshError="1"/>
      <sheetData sheetId="1872" refreshError="1"/>
      <sheetData sheetId="1873"/>
      <sheetData sheetId="1874"/>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refreshError="1"/>
      <sheetData sheetId="2155" refreshError="1"/>
      <sheetData sheetId="2156" refreshError="1"/>
      <sheetData sheetId="2157" refreshError="1"/>
      <sheetData sheetId="2158" refreshError="1"/>
      <sheetData sheetId="2159"/>
      <sheetData sheetId="2160"/>
      <sheetData sheetId="2161"/>
      <sheetData sheetId="2162" refreshError="1"/>
      <sheetData sheetId="2163" refreshError="1"/>
      <sheetData sheetId="2164" refreshError="1"/>
      <sheetData sheetId="2165" refreshError="1"/>
      <sheetData sheetId="2166" refreshError="1"/>
      <sheetData sheetId="2167"/>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sheetData sheetId="2219" refreshError="1"/>
      <sheetData sheetId="2220" refreshError="1"/>
      <sheetData sheetId="2221" refreshError="1"/>
      <sheetData sheetId="2222" refreshError="1"/>
      <sheetData sheetId="2223" refreshError="1"/>
      <sheetData sheetId="2224" refreshError="1"/>
      <sheetData sheetId="2225" refreshError="1"/>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refreshError="1"/>
      <sheetData sheetId="2427" refreshError="1"/>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refreshError="1"/>
      <sheetData sheetId="2567" refreshError="1"/>
      <sheetData sheetId="2568" refreshError="1"/>
      <sheetData sheetId="2569"/>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sheetData sheetId="2586"/>
      <sheetData sheetId="2587" refreshError="1"/>
      <sheetData sheetId="2588" refreshError="1"/>
      <sheetData sheetId="2589" refreshError="1"/>
      <sheetData sheetId="2590" refreshError="1"/>
      <sheetData sheetId="259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sheetData sheetId="2603" refreshError="1"/>
      <sheetData sheetId="2604" refreshError="1"/>
      <sheetData sheetId="2605" refreshError="1"/>
      <sheetData sheetId="2606" refreshError="1"/>
      <sheetData sheetId="2607"/>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sheetData sheetId="2622"/>
      <sheetData sheetId="2623" refreshError="1"/>
      <sheetData sheetId="2624" refreshError="1"/>
      <sheetData sheetId="2625"/>
      <sheetData sheetId="2626" refreshError="1"/>
      <sheetData sheetId="2627" refreshError="1"/>
      <sheetData sheetId="2628" refreshError="1"/>
      <sheetData sheetId="2629" refreshError="1"/>
      <sheetData sheetId="2630" refreshError="1"/>
      <sheetData sheetId="2631" refreshError="1"/>
      <sheetData sheetId="2632" refreshError="1"/>
      <sheetData sheetId="2633"/>
      <sheetData sheetId="2634"/>
      <sheetData sheetId="2635"/>
      <sheetData sheetId="2636"/>
      <sheetData sheetId="2637"/>
      <sheetData sheetId="2638"/>
      <sheetData sheetId="2639"/>
      <sheetData sheetId="2640" refreshError="1"/>
      <sheetData sheetId="2641"/>
      <sheetData sheetId="2642"/>
      <sheetData sheetId="2643"/>
      <sheetData sheetId="2644"/>
      <sheetData sheetId="2645"/>
      <sheetData sheetId="2646" refreshError="1"/>
      <sheetData sheetId="2647" refreshError="1"/>
      <sheetData sheetId="2648" refreshError="1"/>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sheetData sheetId="2692"/>
      <sheetData sheetId="2693"/>
      <sheetData sheetId="2694"/>
      <sheetData sheetId="2695" refreshError="1"/>
      <sheetData sheetId="2696" refreshError="1"/>
      <sheetData sheetId="2697" refreshError="1"/>
      <sheetData sheetId="2698"/>
      <sheetData sheetId="2699"/>
      <sheetData sheetId="2700"/>
      <sheetData sheetId="2701" refreshError="1"/>
      <sheetData sheetId="2702" refreshError="1"/>
      <sheetData sheetId="2703"/>
      <sheetData sheetId="2704"/>
      <sheetData sheetId="2705"/>
      <sheetData sheetId="2706"/>
      <sheetData sheetId="2707"/>
      <sheetData sheetId="2708"/>
      <sheetData sheetId="2709" refreshError="1"/>
      <sheetData sheetId="2710" refreshError="1"/>
      <sheetData sheetId="2711"/>
      <sheetData sheetId="2712"/>
      <sheetData sheetId="2713"/>
      <sheetData sheetId="2714"/>
      <sheetData sheetId="2715" refreshError="1"/>
      <sheetData sheetId="2716" refreshError="1"/>
      <sheetData sheetId="2717" refreshError="1"/>
      <sheetData sheetId="2718"/>
      <sheetData sheetId="2719"/>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sheetData sheetId="2744"/>
      <sheetData sheetId="2745"/>
      <sheetData sheetId="2746"/>
      <sheetData sheetId="2747" refreshError="1"/>
      <sheetData sheetId="2748"/>
      <sheetData sheetId="2749" refreshError="1"/>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refreshError="1"/>
      <sheetData sheetId="3087"/>
      <sheetData sheetId="3088" refreshError="1"/>
      <sheetData sheetId="3089" refreshError="1"/>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refreshError="1"/>
      <sheetData sheetId="3112" refreshError="1"/>
      <sheetData sheetId="3113" refreshError="1"/>
      <sheetData sheetId="3114" refreshError="1"/>
      <sheetData sheetId="3115"/>
      <sheetData sheetId="3116" refreshError="1"/>
      <sheetData sheetId="3117" refreshError="1"/>
      <sheetData sheetId="3118" refreshError="1"/>
      <sheetData sheetId="3119" refreshError="1"/>
      <sheetData sheetId="3120" refreshError="1"/>
      <sheetData sheetId="3121" refreshError="1"/>
      <sheetData sheetId="3122"/>
      <sheetData sheetId="3123"/>
      <sheetData sheetId="3124"/>
      <sheetData sheetId="3125"/>
      <sheetData sheetId="3126"/>
      <sheetData sheetId="3127"/>
      <sheetData sheetId="3128"/>
      <sheetData sheetId="3129"/>
      <sheetData sheetId="3130"/>
      <sheetData sheetId="3131"/>
      <sheetData sheetId="3132" refreshError="1"/>
      <sheetData sheetId="3133" refreshError="1"/>
      <sheetData sheetId="3134" refreshError="1"/>
      <sheetData sheetId="3135"/>
      <sheetData sheetId="3136"/>
      <sheetData sheetId="3137" refreshError="1"/>
      <sheetData sheetId="3138"/>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sheetData sheetId="3158" refreshError="1"/>
      <sheetData sheetId="3159" refreshError="1"/>
      <sheetData sheetId="3160" refreshError="1"/>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refreshError="1"/>
      <sheetData sheetId="3289" refreshError="1"/>
      <sheetData sheetId="3290" refreshError="1"/>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refreshError="1"/>
      <sheetData sheetId="3524" refreshError="1"/>
      <sheetData sheetId="3525" refreshError="1"/>
      <sheetData sheetId="3526" refreshError="1"/>
      <sheetData sheetId="3527" refreshError="1"/>
      <sheetData sheetId="3528" refreshError="1"/>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refreshError="1"/>
      <sheetData sheetId="3656" refreshError="1"/>
      <sheetData sheetId="3657"/>
      <sheetData sheetId="3658"/>
      <sheetData sheetId="3659" refreshError="1"/>
      <sheetData sheetId="3660" refreshError="1"/>
      <sheetData sheetId="3661" refreshError="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sheetData sheetId="3704"/>
      <sheetData sheetId="3705"/>
      <sheetData sheetId="3706"/>
      <sheetData sheetId="3707"/>
      <sheetData sheetId="3708"/>
      <sheetData sheetId="3709"/>
      <sheetData sheetId="3710"/>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refreshError="1"/>
      <sheetData sheetId="3818" refreshError="1"/>
      <sheetData sheetId="3819" refreshError="1"/>
      <sheetData sheetId="3820"/>
      <sheetData sheetId="3821"/>
      <sheetData sheetId="3822"/>
      <sheetData sheetId="3823"/>
      <sheetData sheetId="3824"/>
      <sheetData sheetId="3825"/>
      <sheetData sheetId="3826"/>
      <sheetData sheetId="3827"/>
      <sheetData sheetId="3828"/>
      <sheetData sheetId="3829" refreshError="1"/>
      <sheetData sheetId="3830"/>
      <sheetData sheetId="3831" refreshError="1"/>
      <sheetData sheetId="3832" refreshError="1"/>
      <sheetData sheetId="3833" refreshError="1"/>
      <sheetData sheetId="3834" refreshError="1"/>
      <sheetData sheetId="3835" refreshError="1"/>
      <sheetData sheetId="3836"/>
      <sheetData sheetId="3837"/>
      <sheetData sheetId="3838"/>
      <sheetData sheetId="3839"/>
      <sheetData sheetId="3840"/>
      <sheetData sheetId="3841"/>
      <sheetData sheetId="3842"/>
      <sheetData sheetId="3843"/>
      <sheetData sheetId="3844"/>
      <sheetData sheetId="3845" refreshError="1"/>
      <sheetData sheetId="3846" refreshError="1"/>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refreshError="1"/>
      <sheetData sheetId="3869" refreshError="1"/>
      <sheetData sheetId="3870" refreshError="1"/>
      <sheetData sheetId="387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sheetData sheetId="3885"/>
      <sheetData sheetId="3886"/>
      <sheetData sheetId="3887" refreshError="1"/>
      <sheetData sheetId="3888"/>
      <sheetData sheetId="3889" refreshError="1"/>
      <sheetData sheetId="3890"/>
      <sheetData sheetId="3891" refreshError="1"/>
      <sheetData sheetId="3892" refreshError="1"/>
      <sheetData sheetId="3893" refreshError="1"/>
      <sheetData sheetId="389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 Details"/>
      <sheetName val="."/>
      <sheetName val="Final Tender"/>
      <sheetName val="Sch A-Viaduct"/>
      <sheetName val="Station for phy s curve"/>
      <sheetName val="for phy s curve viaduct"/>
      <sheetName val="Rev Cash Flow"/>
      <sheetName val="fin S Curve"/>
      <sheetName val="for phy s curve FOB"/>
      <sheetName val="for phy s curve sch B"/>
      <sheetName val="Budget"/>
      <sheetName val="Sch A - Typ Station "/>
      <sheetName val="R-Stations"/>
      <sheetName val="FOB"/>
      <sheetName val=","/>
      <sheetName val=";"/>
      <sheetName val="Sch B"/>
      <sheetName val="Strip Plan"/>
      <sheetName val="Major Items"/>
      <sheetName val="Cost of equip,fabrication"/>
      <sheetName val="Schedule"/>
      <sheetName val="Late start"/>
      <sheetName val="early start"/>
      <sheetName val="Q-INP"/>
      <sheetName val="Q-Abstract"/>
      <sheetName val="Q Baricade"/>
      <sheetName val="Q-Pil"/>
      <sheetName val="Q-PC"/>
      <sheetName val="Q-Pier"/>
      <sheetName val="Q-Seg"/>
      <sheetName val="Q-Para"/>
      <sheetName val="Q-CB"/>
      <sheetName val="Q-Be"/>
      <sheetName val="Q-HTS"/>
      <sheetName val="Q-CT"/>
      <sheetName val="Q-OS"/>
      <sheetName val="Q HR"/>
      <sheetName val="R-Mat"/>
      <sheetName val="R-Subcon"/>
      <sheetName val="R-Hire"/>
      <sheetName val="Equip Depl"/>
      <sheetName val="R-Con"/>
      <sheetName val="R-Pil"/>
      <sheetName val="R-PC"/>
      <sheetName val="R-Pier"/>
      <sheetName val="R-Void Slab"/>
      <sheetName val="R-Seg"/>
      <sheetName val="R-Prest"/>
      <sheetName val="R-Laun"/>
      <sheetName val="R-OS"/>
      <sheetName val="R-SKB"/>
      <sheetName val="R-Bear"/>
      <sheetName val="R-CB"/>
      <sheetName val="R-Para"/>
      <sheetName val="R - portal"/>
      <sheetName val="R CLC"/>
      <sheetName val="R-CT"/>
      <sheetName val="P-Summary"/>
      <sheetName val="P-Ins &amp; Bonds"/>
      <sheetName val="P-Finance"/>
      <sheetName val="P-Salary"/>
      <sheetName val="P Staff fac"/>
      <sheetName val="P-Site fac"/>
      <sheetName val="P-Clients fac"/>
      <sheetName val="P-others"/>
      <sheetName val="P-Travel"/>
      <sheetName val="P-Admn"/>
      <sheetName val="P-Lab"/>
      <sheetName val="P Cash Flow"/>
      <sheetName val="BCWS-CTC"/>
      <sheetName val="CTC Summary"/>
      <sheetName val="BCWP"/>
      <sheetName val="Site &amp; Administration Cost"/>
      <sheetName val="EVM1"/>
      <sheetName val="EVM2"/>
      <sheetName val="EVM3"/>
      <sheetName val="EVM4A"/>
      <sheetName val="EVM5"/>
      <sheetName val="EVM5- Revised"/>
      <sheetName val="Proj_Details"/>
      <sheetName val="_"/>
      <sheetName val="Final_Tender"/>
      <sheetName val="Sch_A-Viaduct"/>
      <sheetName val="Station_for_phy_s_curve"/>
      <sheetName val="for_phy_s_curve_viaduct"/>
      <sheetName val="Rev_Cash_Flow"/>
      <sheetName val="fin_S_Curve"/>
      <sheetName val="for_phy_s_curve_FOB"/>
      <sheetName val="for_phy_s_curve_sch_B"/>
      <sheetName val="Sch_A_-_Typ_Station_"/>
      <sheetName val="Sch_B"/>
      <sheetName val="Strip_Plan"/>
      <sheetName val="Major_Items"/>
      <sheetName val="Cost_of_equip,fabrication"/>
      <sheetName val="Late_start"/>
      <sheetName val="early_start"/>
      <sheetName val="Q_Baricade"/>
      <sheetName val="Q_HR"/>
      <sheetName val="Equip_Depl"/>
      <sheetName val="R-Void_Slab"/>
      <sheetName val="R_-_portal"/>
      <sheetName val="R_CLC"/>
      <sheetName val="P-Ins_&amp;_Bonds"/>
      <sheetName val="P_Staff_fac"/>
      <sheetName val="P-Site_fac"/>
      <sheetName val="P-Clients_fac"/>
      <sheetName val="P_Cash_Flow"/>
      <sheetName val="CTC_Summary"/>
      <sheetName val="Site_&amp;_Administration_Cost"/>
      <sheetName val="EVM5-_Revised"/>
      <sheetName val="Proj_Details1"/>
      <sheetName val="_1"/>
      <sheetName val="Final_Tender1"/>
      <sheetName val="Sch_A-Viaduct1"/>
      <sheetName val="Station_for_phy_s_curve1"/>
      <sheetName val="for_phy_s_curve_viaduct1"/>
      <sheetName val="Rev_Cash_Flow1"/>
      <sheetName val="fin_S_Curve1"/>
      <sheetName val="for_phy_s_curve_FOB1"/>
      <sheetName val="for_phy_s_curve_sch_B1"/>
      <sheetName val="Sch_A_-_Typ_Station_1"/>
      <sheetName val="Sch_B1"/>
      <sheetName val="Strip_Plan1"/>
      <sheetName val="Major_Items1"/>
      <sheetName val="Cost_of_equip,fabrication1"/>
      <sheetName val="Late_start1"/>
      <sheetName val="early_start1"/>
      <sheetName val="Q_Baricade1"/>
      <sheetName val="Q_HR1"/>
      <sheetName val="Equip_Depl1"/>
      <sheetName val="R-Void_Slab1"/>
      <sheetName val="R_-_portal1"/>
      <sheetName val="R_CLC1"/>
      <sheetName val="P-Ins_&amp;_Bonds1"/>
      <sheetName val="P_Staff_fac1"/>
      <sheetName val="P-Site_fac1"/>
      <sheetName val="P-Clients_fac1"/>
      <sheetName val="P_Cash_Flow1"/>
      <sheetName val="CTC_Summary1"/>
      <sheetName val="Site_&amp;_Administration_Cost1"/>
      <sheetName val="EVM5-_Revised1"/>
      <sheetName val="Copy of for DSM"/>
      <sheetName val="PO Status"/>
      <sheetName val="Analysis"/>
      <sheetName val="Inputs &amp; Summary Output"/>
      <sheetName val="Broad Refresher Model"/>
      <sheetName val="SPT vs PHI"/>
      <sheetName val="LTG-STG"/>
      <sheetName val="Sheet1"/>
      <sheetName val="Validation"/>
      <sheetName val="TMRS"/>
      <sheetName val="산근"/>
      <sheetName val="VARIABLE"/>
      <sheetName val="CASHFLOWS"/>
      <sheetName val="Evaluate"/>
      <sheetName val="Eq. Mobilization"/>
      <sheetName val="Anal"/>
      <sheetName val="Rate Analysis"/>
      <sheetName val="Section_by_layers_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row r="4">
          <cell r="C4" t="str">
            <v>No's</v>
          </cell>
        </row>
        <row r="12">
          <cell r="F12">
            <v>11336500</v>
          </cell>
        </row>
      </sheetData>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4">
          <cell r="C4" t="str">
            <v>No's</v>
          </cell>
        </row>
      </sheetData>
      <sheetData sheetId="80">
        <row r="4">
          <cell r="C4" t="str">
            <v>No's</v>
          </cell>
        </row>
      </sheetData>
      <sheetData sheetId="81">
        <row r="4">
          <cell r="C4" t="str">
            <v>No's</v>
          </cell>
        </row>
      </sheetData>
      <sheetData sheetId="82">
        <row r="4">
          <cell r="C4" t="str">
            <v>No's</v>
          </cell>
        </row>
      </sheetData>
      <sheetData sheetId="83">
        <row r="4">
          <cell r="C4" t="str">
            <v>No's</v>
          </cell>
        </row>
      </sheetData>
      <sheetData sheetId="84">
        <row r="4">
          <cell r="C4" t="str">
            <v>No's</v>
          </cell>
        </row>
      </sheetData>
      <sheetData sheetId="85">
        <row r="4">
          <cell r="C4" t="str">
            <v>No's</v>
          </cell>
        </row>
      </sheetData>
      <sheetData sheetId="86">
        <row r="4">
          <cell r="C4" t="str">
            <v>No's</v>
          </cell>
        </row>
      </sheetData>
      <sheetData sheetId="87">
        <row r="4">
          <cell r="C4" t="str">
            <v>No's</v>
          </cell>
        </row>
      </sheetData>
      <sheetData sheetId="88">
        <row r="4">
          <cell r="C4" t="str">
            <v>No's</v>
          </cell>
        </row>
      </sheetData>
      <sheetData sheetId="89">
        <row r="4">
          <cell r="C4" t="str">
            <v>No's</v>
          </cell>
        </row>
      </sheetData>
      <sheetData sheetId="90">
        <row r="4">
          <cell r="C4" t="str">
            <v>No's</v>
          </cell>
        </row>
      </sheetData>
      <sheetData sheetId="91">
        <row r="4">
          <cell r="C4" t="str">
            <v>No's</v>
          </cell>
        </row>
      </sheetData>
      <sheetData sheetId="92">
        <row r="4">
          <cell r="C4" t="str">
            <v>No's</v>
          </cell>
        </row>
      </sheetData>
      <sheetData sheetId="93">
        <row r="4">
          <cell r="C4" t="str">
            <v>No's</v>
          </cell>
        </row>
      </sheetData>
      <sheetData sheetId="94">
        <row r="4">
          <cell r="C4" t="str">
            <v>No's</v>
          </cell>
        </row>
      </sheetData>
      <sheetData sheetId="95">
        <row r="4">
          <cell r="C4" t="str">
            <v>No's</v>
          </cell>
        </row>
      </sheetData>
      <sheetData sheetId="96">
        <row r="4">
          <cell r="C4" t="str">
            <v>No's</v>
          </cell>
        </row>
      </sheetData>
      <sheetData sheetId="97">
        <row r="4">
          <cell r="C4" t="str">
            <v>No's</v>
          </cell>
        </row>
      </sheetData>
      <sheetData sheetId="98">
        <row r="4">
          <cell r="C4" t="str">
            <v>No's</v>
          </cell>
        </row>
      </sheetData>
      <sheetData sheetId="99">
        <row r="4">
          <cell r="C4" t="str">
            <v>No's</v>
          </cell>
        </row>
      </sheetData>
      <sheetData sheetId="100">
        <row r="4">
          <cell r="C4" t="str">
            <v>No's</v>
          </cell>
        </row>
      </sheetData>
      <sheetData sheetId="101">
        <row r="4">
          <cell r="C4" t="str">
            <v>No's</v>
          </cell>
        </row>
      </sheetData>
      <sheetData sheetId="102">
        <row r="4">
          <cell r="C4" t="str">
            <v>No's</v>
          </cell>
        </row>
      </sheetData>
      <sheetData sheetId="103">
        <row r="4">
          <cell r="C4" t="str">
            <v>No's</v>
          </cell>
        </row>
      </sheetData>
      <sheetData sheetId="104">
        <row r="4">
          <cell r="C4" t="str">
            <v>No's</v>
          </cell>
        </row>
      </sheetData>
      <sheetData sheetId="105">
        <row r="4">
          <cell r="C4" t="str">
            <v>No's</v>
          </cell>
        </row>
      </sheetData>
      <sheetData sheetId="106">
        <row r="4">
          <cell r="C4" t="str">
            <v>No's</v>
          </cell>
        </row>
      </sheetData>
      <sheetData sheetId="107">
        <row r="4">
          <cell r="C4" t="str">
            <v>No's</v>
          </cell>
        </row>
      </sheetData>
      <sheetData sheetId="108">
        <row r="4">
          <cell r="C4" t="str">
            <v>No's</v>
          </cell>
        </row>
      </sheetData>
      <sheetData sheetId="109">
        <row r="4">
          <cell r="C4" t="str">
            <v>No's</v>
          </cell>
        </row>
      </sheetData>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5"/>
      <sheetName val="PRSH"/>
      <sheetName val="Form 6"/>
      <sheetName val="BQMPALOC"/>
      <sheetName val="Ins &amp; Bonds"/>
      <sheetName val="Site facilities"/>
      <sheetName val="Clients Requirements"/>
      <sheetName val="PointNo.5"/>
      <sheetName val="Costing"/>
      <sheetName val="Ratio"/>
      <sheetName val="S &amp; A"/>
      <sheetName val="MG"/>
      <sheetName val="SPT vs PHI"/>
      <sheetName val="MASTER_RATE ANALYSIS"/>
      <sheetName val="대비표"/>
      <sheetName val="jobhist"/>
      <sheetName val="P-Ins &amp; Bonds"/>
      <sheetName val="P Staff fac"/>
      <sheetName val="Evaluate"/>
    </sheetNames>
    <sheetDataSet>
      <sheetData sheetId="0">
        <row r="17">
          <cell r="F17">
            <v>59300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ummary"/>
      <sheetName val="01"/>
      <sheetName val="02"/>
      <sheetName val="03"/>
      <sheetName val="04"/>
      <sheetName val="05"/>
      <sheetName val="06"/>
      <sheetName val="07"/>
      <sheetName val="08"/>
      <sheetName val="09"/>
      <sheetName val="PRELIM5"/>
    </sheetNames>
    <sheetDataSet>
      <sheetData sheetId="0" refreshError="1"/>
      <sheetData sheetId="1" refreshError="1"/>
      <sheetData sheetId="2">
        <row r="91">
          <cell r="I91">
            <v>0</v>
          </cell>
        </row>
      </sheetData>
      <sheetData sheetId="3">
        <row r="53">
          <cell r="I53">
            <v>0</v>
          </cell>
        </row>
      </sheetData>
      <sheetData sheetId="4">
        <row r="27">
          <cell r="I27">
            <v>0</v>
          </cell>
        </row>
      </sheetData>
      <sheetData sheetId="5">
        <row r="103">
          <cell r="I103">
            <v>0</v>
          </cell>
        </row>
      </sheetData>
      <sheetData sheetId="6"/>
      <sheetData sheetId="7" refreshError="1"/>
      <sheetData sheetId="8" refreshError="1"/>
      <sheetData sheetId="9" refreshError="1"/>
      <sheetData sheetId="1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IN SIZE "/>
      <sheetName val="Sp.Gr."/>
      <sheetName val="LLPL"/>
      <sheetName val="PROCTOR"/>
      <sheetName val="C.B.R"/>
      <sheetName val="Sheet6"/>
      <sheetName val="Sheet8"/>
      <sheetName val="Sheet9"/>
      <sheetName val="sp.CBR"/>
      <sheetName val="Sheet14"/>
      <sheetName val="Sheet15"/>
      <sheetName val="Sheet16"/>
      <sheetName val="Module2"/>
      <sheetName val="02"/>
      <sheetName val="03"/>
      <sheetName val="04"/>
      <sheetName val="05"/>
      <sheetName val="PACK (B)"/>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 NOS"/>
      <sheetName val="Malaysia incl. RET"/>
      <sheetName val="BUD-8306"/>
    </sheetNames>
    <sheetDataSet>
      <sheetData sheetId="0">
        <row r="2">
          <cell r="A2" t="str">
            <v>300100000008</v>
          </cell>
          <cell r="B2">
            <v>300100000008</v>
          </cell>
          <cell r="C2" t="str">
            <v>Lighting Towers</v>
          </cell>
          <cell r="D2" t="str">
            <v>PO/L.HILLS/34 IMP</v>
          </cell>
        </row>
        <row r="3">
          <cell r="A3" t="str">
            <v>300100000009</v>
          </cell>
          <cell r="B3">
            <v>300100000009</v>
          </cell>
          <cell r="C3" t="str">
            <v>Lighting Towers</v>
          </cell>
          <cell r="D3" t="str">
            <v>PO/L.HILLS/34 IMP</v>
          </cell>
        </row>
        <row r="4">
          <cell r="A4" t="str">
            <v>300100000010</v>
          </cell>
          <cell r="B4">
            <v>300100000010</v>
          </cell>
          <cell r="C4" t="str">
            <v>Lighting Towers</v>
          </cell>
          <cell r="D4" t="str">
            <v>PO/L.HILLS/34 IMP</v>
          </cell>
        </row>
        <row r="5">
          <cell r="A5" t="str">
            <v>300100000011</v>
          </cell>
          <cell r="B5">
            <v>300100000011</v>
          </cell>
          <cell r="C5" t="str">
            <v>Lighting Towers</v>
          </cell>
          <cell r="D5" t="str">
            <v>PO/L.HILLS/34 IMP</v>
          </cell>
        </row>
        <row r="6">
          <cell r="A6" t="str">
            <v>300100000012</v>
          </cell>
          <cell r="B6">
            <v>300100000012</v>
          </cell>
          <cell r="C6" t="str">
            <v>Lighting Towers</v>
          </cell>
          <cell r="D6" t="str">
            <v>PO/L.HILLS/34 IMP</v>
          </cell>
        </row>
        <row r="7">
          <cell r="A7" t="str">
            <v>300100000013</v>
          </cell>
          <cell r="B7">
            <v>300100000013</v>
          </cell>
          <cell r="C7" t="str">
            <v>Lighting Towers</v>
          </cell>
          <cell r="D7" t="str">
            <v>PO/L.HILLS/34 IMP</v>
          </cell>
        </row>
        <row r="8">
          <cell r="A8" t="str">
            <v>300100000014</v>
          </cell>
          <cell r="B8">
            <v>300100000014</v>
          </cell>
          <cell r="C8" t="str">
            <v>Lighting Towers</v>
          </cell>
          <cell r="D8" t="str">
            <v>PO/L.HILLS/34 IMP</v>
          </cell>
        </row>
        <row r="9">
          <cell r="A9" t="str">
            <v>300100000015</v>
          </cell>
          <cell r="B9">
            <v>300100000015</v>
          </cell>
          <cell r="C9" t="str">
            <v>Lighting Towers</v>
          </cell>
          <cell r="D9" t="str">
            <v>PO/L.HILLS/34 IMP</v>
          </cell>
        </row>
        <row r="10">
          <cell r="A10" t="str">
            <v>300100000016</v>
          </cell>
          <cell r="B10">
            <v>300100000016</v>
          </cell>
          <cell r="C10" t="str">
            <v>Lighting Towers</v>
          </cell>
          <cell r="D10" t="str">
            <v>PO/L.HILLS/34 IMP</v>
          </cell>
        </row>
        <row r="11">
          <cell r="A11" t="str">
            <v>300100000017</v>
          </cell>
          <cell r="B11">
            <v>300100000017</v>
          </cell>
          <cell r="C11" t="str">
            <v>Lighting Towers</v>
          </cell>
          <cell r="D11" t="str">
            <v>PO/L.HILLS/34 IMP</v>
          </cell>
        </row>
        <row r="12">
          <cell r="A12" t="str">
            <v>300100000018</v>
          </cell>
          <cell r="B12">
            <v>300100000018</v>
          </cell>
          <cell r="C12" t="str">
            <v>Lighting Towers</v>
          </cell>
          <cell r="D12" t="str">
            <v>PO/L.HILLS/34 IMP</v>
          </cell>
        </row>
        <row r="13">
          <cell r="A13" t="str">
            <v>300100000019</v>
          </cell>
          <cell r="B13">
            <v>300100000019</v>
          </cell>
          <cell r="C13" t="str">
            <v>Lighting Towers</v>
          </cell>
          <cell r="D13" t="str">
            <v>PO/L.HILLS/34 IMP</v>
          </cell>
        </row>
        <row r="14">
          <cell r="A14" t="str">
            <v>300100000020</v>
          </cell>
          <cell r="B14">
            <v>300100000020</v>
          </cell>
          <cell r="C14" t="str">
            <v>Lighting Towers</v>
          </cell>
          <cell r="D14" t="str">
            <v>PO/L.HILLS/34 IMP</v>
          </cell>
        </row>
        <row r="15">
          <cell r="A15" t="str">
            <v>300100000021</v>
          </cell>
          <cell r="B15">
            <v>300100000021</v>
          </cell>
          <cell r="C15" t="str">
            <v>Lighting Towers</v>
          </cell>
          <cell r="D15" t="str">
            <v>PO/L.HILLS/34 IMP</v>
          </cell>
        </row>
        <row r="16">
          <cell r="A16" t="str">
            <v>300100000022</v>
          </cell>
          <cell r="B16">
            <v>300100000022</v>
          </cell>
          <cell r="C16" t="str">
            <v>Lighting Towers</v>
          </cell>
          <cell r="D16" t="str">
            <v>PO/L.HILLS/34 IMP</v>
          </cell>
        </row>
        <row r="17">
          <cell r="A17" t="str">
            <v>300100000023</v>
          </cell>
          <cell r="B17">
            <v>300100000023</v>
          </cell>
          <cell r="C17" t="str">
            <v>Lighting Towers</v>
          </cell>
          <cell r="D17" t="str">
            <v>PO/L.HILLS/34 IMP</v>
          </cell>
        </row>
        <row r="18">
          <cell r="A18" t="str">
            <v>300100000024</v>
          </cell>
          <cell r="B18">
            <v>300100000024</v>
          </cell>
          <cell r="C18" t="str">
            <v>Lighting Towers</v>
          </cell>
          <cell r="D18" t="str">
            <v>PO/L.HILLS/34 IMP</v>
          </cell>
        </row>
        <row r="19">
          <cell r="A19" t="str">
            <v>300100000025</v>
          </cell>
          <cell r="B19">
            <v>300100000025</v>
          </cell>
          <cell r="C19" t="str">
            <v>Lighting Towers</v>
          </cell>
          <cell r="D19" t="str">
            <v>PO/L.HILLS/34 IMP</v>
          </cell>
        </row>
        <row r="20">
          <cell r="A20" t="str">
            <v>300100000026</v>
          </cell>
          <cell r="B20">
            <v>300100000026</v>
          </cell>
          <cell r="C20" t="str">
            <v>Lighting Towers</v>
          </cell>
          <cell r="D20" t="str">
            <v>PO/L.HILLS/34 IMP</v>
          </cell>
        </row>
        <row r="21">
          <cell r="A21" t="str">
            <v>300100000027</v>
          </cell>
          <cell r="B21">
            <v>300100000027</v>
          </cell>
          <cell r="C21" t="str">
            <v>Lighting Towers</v>
          </cell>
          <cell r="D21" t="str">
            <v>PO/L.HILLS/34 IMP</v>
          </cell>
        </row>
        <row r="22">
          <cell r="A22" t="str">
            <v>300100000028</v>
          </cell>
          <cell r="B22">
            <v>300100000028</v>
          </cell>
          <cell r="C22" t="str">
            <v>Lighting Towers</v>
          </cell>
          <cell r="D22" t="str">
            <v>PO/L.HILLS/34 IMP</v>
          </cell>
        </row>
        <row r="23">
          <cell r="A23" t="str">
            <v>300100000029</v>
          </cell>
          <cell r="B23">
            <v>300100000029</v>
          </cell>
          <cell r="C23" t="str">
            <v>Lighting Towers</v>
          </cell>
          <cell r="D23" t="str">
            <v>PO/L.HILLS/34 IMP</v>
          </cell>
        </row>
        <row r="24">
          <cell r="A24" t="str">
            <v>300100000030</v>
          </cell>
          <cell r="B24">
            <v>300100000030</v>
          </cell>
          <cell r="C24" t="str">
            <v>Lighting Towers</v>
          </cell>
          <cell r="D24" t="str">
            <v>PO/L.HILLS/34 IMP</v>
          </cell>
        </row>
        <row r="25">
          <cell r="A25" t="str">
            <v>300100000031</v>
          </cell>
          <cell r="B25">
            <v>300100000031</v>
          </cell>
          <cell r="C25" t="str">
            <v>Lighting Towers</v>
          </cell>
          <cell r="D25" t="str">
            <v>PO/L.HILLS/34 IMP</v>
          </cell>
        </row>
        <row r="26">
          <cell r="A26" t="str">
            <v>300100000032</v>
          </cell>
          <cell r="B26">
            <v>300100000032</v>
          </cell>
          <cell r="C26" t="str">
            <v>Lighting Towers</v>
          </cell>
          <cell r="D26" t="str">
            <v>PO/L.HILLS/34 IMP</v>
          </cell>
        </row>
        <row r="27">
          <cell r="A27" t="str">
            <v>300100000033</v>
          </cell>
          <cell r="B27">
            <v>300100000033</v>
          </cell>
          <cell r="C27" t="str">
            <v>Lighting Towers</v>
          </cell>
          <cell r="D27" t="str">
            <v>PO/L.HILLS/34 IMP</v>
          </cell>
        </row>
        <row r="28">
          <cell r="A28" t="str">
            <v>300100000034</v>
          </cell>
          <cell r="B28">
            <v>300100000034</v>
          </cell>
          <cell r="C28" t="str">
            <v>Lighting Towers</v>
          </cell>
          <cell r="D28" t="str">
            <v>PO/L.HILLS/34 IMP</v>
          </cell>
        </row>
        <row r="29">
          <cell r="A29" t="str">
            <v>300100000035</v>
          </cell>
          <cell r="B29">
            <v>300100000035</v>
          </cell>
          <cell r="C29" t="str">
            <v>Lighting Towers</v>
          </cell>
          <cell r="D29" t="str">
            <v>PO/L.HILLS/34 IMP</v>
          </cell>
        </row>
        <row r="30">
          <cell r="A30" t="str">
            <v>300100000036</v>
          </cell>
          <cell r="B30">
            <v>300100000036</v>
          </cell>
          <cell r="C30" t="str">
            <v>Lighting Towers</v>
          </cell>
          <cell r="D30" t="str">
            <v>PO/L.HILLS/34 IMP</v>
          </cell>
        </row>
        <row r="31">
          <cell r="A31" t="str">
            <v>300100000037</v>
          </cell>
          <cell r="B31">
            <v>300100000037</v>
          </cell>
          <cell r="C31" t="str">
            <v>Lighting Towers</v>
          </cell>
          <cell r="D31" t="str">
            <v>PO/L.HILLS/34 IMP</v>
          </cell>
        </row>
        <row r="32">
          <cell r="A32" t="str">
            <v>300100000038</v>
          </cell>
          <cell r="B32">
            <v>300100000038</v>
          </cell>
          <cell r="C32" t="str">
            <v>Lighting Towers</v>
          </cell>
          <cell r="D32" t="str">
            <v>PO/L.HILLS/34 IMP</v>
          </cell>
        </row>
        <row r="33">
          <cell r="A33" t="str">
            <v>300100000039</v>
          </cell>
          <cell r="B33">
            <v>300100000039</v>
          </cell>
          <cell r="C33" t="str">
            <v>Lighting Towers</v>
          </cell>
          <cell r="D33" t="str">
            <v>PO/L.HILLS/34 IMP</v>
          </cell>
        </row>
        <row r="34">
          <cell r="A34" t="str">
            <v>300100000399</v>
          </cell>
          <cell r="B34">
            <v>300100000399</v>
          </cell>
          <cell r="C34" t="str">
            <v>Escorts Soil Vibratory Roller - EC 5250</v>
          </cell>
          <cell r="D34" t="str">
            <v>PO/DEVIHALLI/53</v>
          </cell>
        </row>
        <row r="35">
          <cell r="A35" t="str">
            <v>300100000400</v>
          </cell>
          <cell r="B35">
            <v>300100000400</v>
          </cell>
          <cell r="C35" t="str">
            <v>Escorts Soil Vibratory Roller - EC 5250</v>
          </cell>
          <cell r="D35" t="str">
            <v>PO/DEVIHALLI/53</v>
          </cell>
        </row>
        <row r="36">
          <cell r="A36" t="str">
            <v>300100000926</v>
          </cell>
          <cell r="B36">
            <v>300100000926</v>
          </cell>
          <cell r="C36" t="str">
            <v>Hydraulic Mobile Crane F-15</v>
          </cell>
          <cell r="D36" t="str">
            <v>PO/DEVIHALLI/57</v>
          </cell>
        </row>
        <row r="37">
          <cell r="A37" t="str">
            <v>300100000933</v>
          </cell>
          <cell r="B37">
            <v>300100000933</v>
          </cell>
          <cell r="C37" t="str">
            <v>ESCORTS HYDRA 12 CRANE</v>
          </cell>
          <cell r="D37" t="str">
            <v>PO/DEVIHALLI/58</v>
          </cell>
        </row>
        <row r="38">
          <cell r="A38" t="str">
            <v>300100000934</v>
          </cell>
          <cell r="B38">
            <v>300100000934</v>
          </cell>
          <cell r="C38" t="str">
            <v>Air Compressor - Model XA 140 HD</v>
          </cell>
          <cell r="D38" t="str">
            <v>PO/DEVIHALLI/61</v>
          </cell>
        </row>
        <row r="39">
          <cell r="A39" t="str">
            <v>300100000948</v>
          </cell>
          <cell r="B39">
            <v>300100000948</v>
          </cell>
          <cell r="C39" t="str">
            <v>30 CUM BATCHING PLANT</v>
          </cell>
          <cell r="D39">
            <v>0</v>
          </cell>
        </row>
        <row r="40">
          <cell r="A40" t="str">
            <v>300100000955</v>
          </cell>
          <cell r="B40">
            <v>300100000955</v>
          </cell>
          <cell r="C40" t="str">
            <v>TRANSIT MIXER</v>
          </cell>
          <cell r="D40" t="str">
            <v>PO/KNDPLI/134&amp;125</v>
          </cell>
        </row>
        <row r="41">
          <cell r="A41" t="str">
            <v>300100000955</v>
          </cell>
          <cell r="B41">
            <v>300100000955</v>
          </cell>
          <cell r="C41" t="str">
            <v>TRANSIT MIXER</v>
          </cell>
          <cell r="D41" t="str">
            <v>PO/KNDPLI/134&amp;125</v>
          </cell>
        </row>
        <row r="42">
          <cell r="A42" t="str">
            <v>300100000956</v>
          </cell>
          <cell r="B42">
            <v>300100000956</v>
          </cell>
          <cell r="C42" t="str">
            <v>TRANSIT MIXER</v>
          </cell>
          <cell r="D42" t="str">
            <v>PO/KNDPLI/134&amp;125</v>
          </cell>
        </row>
        <row r="43">
          <cell r="A43" t="str">
            <v>300100000956</v>
          </cell>
          <cell r="B43">
            <v>300100000956</v>
          </cell>
          <cell r="C43" t="str">
            <v>TRANSIT MIXER</v>
          </cell>
          <cell r="D43" t="str">
            <v>PO/KNDPLI/134&amp;125</v>
          </cell>
        </row>
        <row r="44">
          <cell r="A44" t="str">
            <v>360000000056</v>
          </cell>
          <cell r="B44">
            <v>360000000056</v>
          </cell>
          <cell r="C44" t="str">
            <v>Backhoe Loader 3DX</v>
          </cell>
          <cell r="D44" t="str">
            <v>PO/SRKLM/144</v>
          </cell>
        </row>
        <row r="45">
          <cell r="A45" t="str">
            <v>300000000023</v>
          </cell>
          <cell r="B45">
            <v>300000000023</v>
          </cell>
          <cell r="C45" t="str">
            <v>Diesel Generator Set</v>
          </cell>
          <cell r="D45">
            <v>0</v>
          </cell>
        </row>
        <row r="46">
          <cell r="A46" t="str">
            <v>300000000023</v>
          </cell>
          <cell r="B46">
            <v>300000000023</v>
          </cell>
          <cell r="C46" t="str">
            <v>Diesel Generator Set</v>
          </cell>
          <cell r="D46">
            <v>0</v>
          </cell>
        </row>
        <row r="47">
          <cell r="A47" t="str">
            <v>300000000023</v>
          </cell>
          <cell r="B47">
            <v>300000000023</v>
          </cell>
          <cell r="C47" t="str">
            <v>Diesel Generator Set</v>
          </cell>
          <cell r="D47">
            <v>0</v>
          </cell>
        </row>
        <row r="48">
          <cell r="A48" t="str">
            <v>300000000023</v>
          </cell>
          <cell r="B48">
            <v>300000000023</v>
          </cell>
          <cell r="C48" t="str">
            <v>Diesel Generator Set</v>
          </cell>
          <cell r="D48">
            <v>0</v>
          </cell>
        </row>
        <row r="49">
          <cell r="A49" t="str">
            <v>300000000023</v>
          </cell>
          <cell r="B49">
            <v>300000000023</v>
          </cell>
          <cell r="C49" t="str">
            <v>Diesel Generator Set</v>
          </cell>
          <cell r="D49">
            <v>0</v>
          </cell>
        </row>
        <row r="50">
          <cell r="A50" t="str">
            <v>300000000023</v>
          </cell>
          <cell r="B50">
            <v>300000000023</v>
          </cell>
          <cell r="C50" t="str">
            <v>Diesel Generator Set</v>
          </cell>
          <cell r="D50">
            <v>0</v>
          </cell>
        </row>
        <row r="51">
          <cell r="A51" t="str">
            <v>300000000035</v>
          </cell>
          <cell r="B51">
            <v>300000000035</v>
          </cell>
          <cell r="C51" t="str">
            <v>Generator Set</v>
          </cell>
          <cell r="D51">
            <v>0</v>
          </cell>
        </row>
        <row r="52">
          <cell r="A52" t="str">
            <v>300000000035</v>
          </cell>
          <cell r="B52">
            <v>300000000035</v>
          </cell>
          <cell r="C52" t="str">
            <v>Generator Set</v>
          </cell>
          <cell r="D52">
            <v>0</v>
          </cell>
        </row>
        <row r="53">
          <cell r="A53" t="str">
            <v>300000000035</v>
          </cell>
          <cell r="B53">
            <v>300000000035</v>
          </cell>
          <cell r="C53" t="str">
            <v>Generator Set</v>
          </cell>
          <cell r="D53">
            <v>0</v>
          </cell>
        </row>
        <row r="54">
          <cell r="A54" t="str">
            <v>300000000035</v>
          </cell>
          <cell r="B54">
            <v>300000000035</v>
          </cell>
          <cell r="C54" t="str">
            <v>Generator Set</v>
          </cell>
          <cell r="D54">
            <v>0</v>
          </cell>
        </row>
        <row r="55">
          <cell r="A55" t="str">
            <v>300000000613</v>
          </cell>
          <cell r="B55">
            <v>300000000613</v>
          </cell>
          <cell r="C55" t="str">
            <v>Appolo Wet Mix Paver</v>
          </cell>
          <cell r="D55">
            <v>0</v>
          </cell>
        </row>
        <row r="56">
          <cell r="A56" t="str">
            <v>300000000613</v>
          </cell>
          <cell r="B56">
            <v>300000000613</v>
          </cell>
          <cell r="C56" t="str">
            <v>Appolo Wet Mix Paver</v>
          </cell>
          <cell r="D56">
            <v>0</v>
          </cell>
        </row>
        <row r="57">
          <cell r="A57" t="str">
            <v>300000000613</v>
          </cell>
          <cell r="B57">
            <v>300000000613</v>
          </cell>
          <cell r="C57" t="str">
            <v>Appolo Wet Mix Paver</v>
          </cell>
          <cell r="D57">
            <v>0</v>
          </cell>
        </row>
        <row r="58">
          <cell r="A58" t="str">
            <v>300000000613</v>
          </cell>
          <cell r="B58">
            <v>300000000613</v>
          </cell>
          <cell r="C58" t="str">
            <v>Appolo Wet Mix Paver</v>
          </cell>
          <cell r="D58">
            <v>0</v>
          </cell>
        </row>
        <row r="59">
          <cell r="A59" t="str">
            <v>300000000613</v>
          </cell>
          <cell r="B59">
            <v>300000000613</v>
          </cell>
          <cell r="C59" t="str">
            <v>Appolo Wet Mix Paver</v>
          </cell>
          <cell r="D59">
            <v>0</v>
          </cell>
        </row>
        <row r="60">
          <cell r="A60" t="str">
            <v>300000000613</v>
          </cell>
          <cell r="B60">
            <v>300000000613</v>
          </cell>
          <cell r="C60" t="str">
            <v>Appolo Wet Mix Paver</v>
          </cell>
          <cell r="D60">
            <v>0</v>
          </cell>
        </row>
        <row r="61">
          <cell r="A61" t="str">
            <v>300000000614</v>
          </cell>
          <cell r="B61">
            <v>300000000614</v>
          </cell>
          <cell r="C61" t="str">
            <v>Batching Plant - 30CUM</v>
          </cell>
          <cell r="D61">
            <v>0</v>
          </cell>
        </row>
        <row r="62">
          <cell r="A62" t="str">
            <v>300000000614</v>
          </cell>
          <cell r="B62">
            <v>300000000614</v>
          </cell>
          <cell r="C62" t="str">
            <v>Batching Plant - 30CUM</v>
          </cell>
          <cell r="D62">
            <v>0</v>
          </cell>
        </row>
        <row r="63">
          <cell r="A63" t="str">
            <v>300000000615</v>
          </cell>
          <cell r="B63">
            <v>300000000615</v>
          </cell>
          <cell r="C63" t="str">
            <v>Concrete Pump</v>
          </cell>
          <cell r="D63">
            <v>0</v>
          </cell>
        </row>
        <row r="64">
          <cell r="A64" t="str">
            <v>300000000615</v>
          </cell>
          <cell r="B64">
            <v>300000000615</v>
          </cell>
          <cell r="C64" t="str">
            <v>Concrete Pump</v>
          </cell>
          <cell r="D64">
            <v>0</v>
          </cell>
        </row>
        <row r="65">
          <cell r="A65" t="str">
            <v>300000000616</v>
          </cell>
          <cell r="B65">
            <v>300000000616</v>
          </cell>
          <cell r="C65" t="str">
            <v>Generators - 125 KVA</v>
          </cell>
          <cell r="D65">
            <v>0</v>
          </cell>
        </row>
        <row r="66">
          <cell r="A66" t="str">
            <v>300000000616</v>
          </cell>
          <cell r="B66">
            <v>300000000616</v>
          </cell>
          <cell r="C66" t="str">
            <v>Generators - 125 KVA</v>
          </cell>
          <cell r="D66">
            <v>0</v>
          </cell>
        </row>
        <row r="67">
          <cell r="A67" t="str">
            <v>300000000620</v>
          </cell>
          <cell r="B67">
            <v>300000000620</v>
          </cell>
          <cell r="C67" t="str">
            <v>Electric Genarating Set - 250 KVA</v>
          </cell>
          <cell r="D67" t="str">
            <v>PO/NPCL/17</v>
          </cell>
        </row>
        <row r="68">
          <cell r="A68" t="str">
            <v>300000000620</v>
          </cell>
          <cell r="B68">
            <v>300000000620</v>
          </cell>
          <cell r="C68" t="str">
            <v>Electric Genarating Set - 250 KVA</v>
          </cell>
          <cell r="D68" t="str">
            <v>PO/NPCL/17</v>
          </cell>
        </row>
        <row r="69">
          <cell r="A69" t="str">
            <v>300000000627</v>
          </cell>
          <cell r="B69">
            <v>300000000627</v>
          </cell>
          <cell r="C69" t="str">
            <v>Concrete Pump</v>
          </cell>
          <cell r="D69" t="str">
            <v>L.HILLS/052</v>
          </cell>
        </row>
        <row r="70">
          <cell r="A70" t="str">
            <v>300000000627</v>
          </cell>
          <cell r="B70">
            <v>300000000627</v>
          </cell>
          <cell r="C70" t="str">
            <v>Concrete Pump</v>
          </cell>
          <cell r="D70" t="str">
            <v>L.HILLS/052</v>
          </cell>
        </row>
        <row r="71">
          <cell r="A71" t="str">
            <v>300000000628</v>
          </cell>
          <cell r="B71">
            <v>300000000628</v>
          </cell>
          <cell r="C71" t="str">
            <v>Rotary Distributior (Concrete Spreader)</v>
          </cell>
          <cell r="D71" t="str">
            <v>PO NPCL/19</v>
          </cell>
        </row>
        <row r="72">
          <cell r="A72" t="str">
            <v>300000000628</v>
          </cell>
          <cell r="B72">
            <v>300000000628</v>
          </cell>
          <cell r="C72" t="str">
            <v>Rotary Distributior (Concrete Spreader)</v>
          </cell>
          <cell r="D72" t="str">
            <v>PO NPCL/19</v>
          </cell>
        </row>
        <row r="73">
          <cell r="A73" t="str">
            <v>300000000629</v>
          </cell>
          <cell r="B73">
            <v>300000000629</v>
          </cell>
          <cell r="C73" t="str">
            <v>Rotary Distributior (Concrete Spreader)</v>
          </cell>
          <cell r="D73" t="str">
            <v>PO NPCL/19</v>
          </cell>
        </row>
        <row r="74">
          <cell r="A74" t="str">
            <v>300000000629</v>
          </cell>
          <cell r="B74">
            <v>300000000629</v>
          </cell>
          <cell r="C74" t="str">
            <v>Rotary Distributior (Concrete Spreader)</v>
          </cell>
          <cell r="D74" t="str">
            <v>PO NPCL/19</v>
          </cell>
        </row>
        <row r="75">
          <cell r="A75" t="str">
            <v>300000000630</v>
          </cell>
          <cell r="B75">
            <v>300000000630</v>
          </cell>
          <cell r="C75" t="str">
            <v>Rotary Distributior (Concrete Spreader)</v>
          </cell>
          <cell r="D75" t="str">
            <v>PO/L.HILLS/044</v>
          </cell>
        </row>
        <row r="76">
          <cell r="A76" t="str">
            <v>300000000630</v>
          </cell>
          <cell r="B76">
            <v>300000000630</v>
          </cell>
          <cell r="C76" t="str">
            <v>Rotary Distributior (Concrete Spreader)</v>
          </cell>
          <cell r="D76" t="str">
            <v>PO/L.HILLS/044</v>
          </cell>
        </row>
        <row r="77">
          <cell r="A77" t="str">
            <v>300000000631</v>
          </cell>
          <cell r="B77">
            <v>300000000631</v>
          </cell>
          <cell r="C77" t="str">
            <v>Rotary Distributior (Concrete Spreader)</v>
          </cell>
          <cell r="D77" t="str">
            <v>PO/L.HILLS/044</v>
          </cell>
        </row>
        <row r="78">
          <cell r="A78" t="str">
            <v>300000000631</v>
          </cell>
          <cell r="B78">
            <v>300000000631</v>
          </cell>
          <cell r="C78" t="str">
            <v>Rotary Distributior (Concrete Spreader)</v>
          </cell>
          <cell r="D78" t="str">
            <v>PO/L.HILLS/044</v>
          </cell>
        </row>
        <row r="79">
          <cell r="A79" t="str">
            <v>300000000632</v>
          </cell>
          <cell r="B79">
            <v>300000000632</v>
          </cell>
          <cell r="C79" t="str">
            <v>Electric Genarating Set - 30 KVA</v>
          </cell>
          <cell r="D79" t="str">
            <v>PO NPCL/26</v>
          </cell>
        </row>
        <row r="80">
          <cell r="A80" t="str">
            <v>300000000632</v>
          </cell>
          <cell r="B80">
            <v>300000000632</v>
          </cell>
          <cell r="C80" t="str">
            <v>Electric Genarating Set - 30 KVA</v>
          </cell>
          <cell r="D80" t="str">
            <v>PO NPCL/26</v>
          </cell>
        </row>
        <row r="81">
          <cell r="A81" t="str">
            <v>300000000633</v>
          </cell>
          <cell r="B81">
            <v>300000000633</v>
          </cell>
          <cell r="C81" t="str">
            <v>Electric Genarating Set - 30 KVA</v>
          </cell>
          <cell r="D81" t="str">
            <v>PO NPCL/26</v>
          </cell>
        </row>
        <row r="82">
          <cell r="A82" t="str">
            <v>300000000633</v>
          </cell>
          <cell r="B82">
            <v>300000000633</v>
          </cell>
          <cell r="C82" t="str">
            <v>Electric Genarating Set - 30 KVA</v>
          </cell>
          <cell r="D82" t="str">
            <v>PO NPCL/26</v>
          </cell>
        </row>
        <row r="83">
          <cell r="A83" t="str">
            <v>300000000634</v>
          </cell>
          <cell r="B83">
            <v>300000000634</v>
          </cell>
          <cell r="C83" t="str">
            <v>Electric Genarating Set - 30 KVA</v>
          </cell>
          <cell r="D83" t="str">
            <v>PO/L.HILLS/039</v>
          </cell>
        </row>
        <row r="84">
          <cell r="A84" t="str">
            <v>300000000634</v>
          </cell>
          <cell r="B84">
            <v>300000000634</v>
          </cell>
          <cell r="C84" t="str">
            <v>Electric Genarating Set - 30 KVA</v>
          </cell>
          <cell r="D84" t="str">
            <v>PO/L.HILLS/039</v>
          </cell>
        </row>
        <row r="85">
          <cell r="A85" t="str">
            <v>300000000635</v>
          </cell>
          <cell r="B85">
            <v>300000000635</v>
          </cell>
          <cell r="C85" t="str">
            <v>Electric Genarating Set - 320 KVA</v>
          </cell>
          <cell r="D85" t="str">
            <v>PO/L.HILLS/050</v>
          </cell>
        </row>
        <row r="86">
          <cell r="A86" t="str">
            <v>300000000635</v>
          </cell>
          <cell r="B86">
            <v>300000000635</v>
          </cell>
          <cell r="C86" t="str">
            <v>Electric Genarating Set - 320 KVA</v>
          </cell>
          <cell r="D86" t="str">
            <v>PO/L.HILLS/050</v>
          </cell>
        </row>
        <row r="87">
          <cell r="A87" t="str">
            <v>300000000636</v>
          </cell>
          <cell r="B87">
            <v>300000000636</v>
          </cell>
          <cell r="C87" t="str">
            <v>Electric Genarating Set - 320 KVA</v>
          </cell>
          <cell r="D87" t="str">
            <v>PO/L.HILLS/050</v>
          </cell>
        </row>
        <row r="88">
          <cell r="A88" t="str">
            <v>300000000636</v>
          </cell>
          <cell r="B88">
            <v>300000000636</v>
          </cell>
          <cell r="C88" t="str">
            <v>Electric Genarating Set - 320 KVA</v>
          </cell>
          <cell r="D88" t="str">
            <v>PO/L.HILLS/050</v>
          </cell>
        </row>
        <row r="89">
          <cell r="A89" t="str">
            <v>300000000637</v>
          </cell>
          <cell r="B89">
            <v>300000000637</v>
          </cell>
          <cell r="C89" t="str">
            <v>Electric Genarating Set - 320 KVA</v>
          </cell>
          <cell r="D89" t="str">
            <v>PO/L.HILLS/050</v>
          </cell>
        </row>
        <row r="90">
          <cell r="A90" t="str">
            <v>300000000637</v>
          </cell>
          <cell r="B90">
            <v>300000000637</v>
          </cell>
          <cell r="C90" t="str">
            <v>Electric Genarating Set - 320 KVA</v>
          </cell>
          <cell r="D90" t="str">
            <v>PO/L.HILLS/050</v>
          </cell>
        </row>
        <row r="91">
          <cell r="A91" t="str">
            <v>300000000638</v>
          </cell>
          <cell r="B91">
            <v>300000000638</v>
          </cell>
          <cell r="C91" t="str">
            <v>Electric Genarating Set - 250 KVA</v>
          </cell>
          <cell r="D91" t="str">
            <v>PO/NPCL/17</v>
          </cell>
        </row>
        <row r="92">
          <cell r="A92" t="str">
            <v>300000000638</v>
          </cell>
          <cell r="B92">
            <v>300000000638</v>
          </cell>
          <cell r="C92" t="str">
            <v>Electric Genarating Set - 250 KVA</v>
          </cell>
          <cell r="D92" t="str">
            <v>PO/NPCL/17</v>
          </cell>
        </row>
        <row r="93">
          <cell r="A93" t="str">
            <v>300000000639</v>
          </cell>
          <cell r="B93">
            <v>300000000639</v>
          </cell>
          <cell r="C93" t="str">
            <v>Electric Genarating Set - 125 KVA</v>
          </cell>
          <cell r="D93">
            <v>0</v>
          </cell>
        </row>
        <row r="94">
          <cell r="A94" t="str">
            <v>300000000639</v>
          </cell>
          <cell r="B94">
            <v>300000000639</v>
          </cell>
          <cell r="C94" t="str">
            <v>Electric Genarating Set - 125 KVA</v>
          </cell>
          <cell r="D94">
            <v>0</v>
          </cell>
        </row>
        <row r="95">
          <cell r="A95" t="str">
            <v>300000000640</v>
          </cell>
          <cell r="B95">
            <v>300000000640</v>
          </cell>
          <cell r="C95" t="str">
            <v>Electric Genarating Set - 125 KVA</v>
          </cell>
          <cell r="D95">
            <v>0</v>
          </cell>
        </row>
        <row r="96">
          <cell r="A96" t="str">
            <v>300000000640</v>
          </cell>
          <cell r="B96">
            <v>300000000640</v>
          </cell>
          <cell r="C96" t="str">
            <v>Electric Genarating Set - 125 KVA</v>
          </cell>
          <cell r="D96">
            <v>0</v>
          </cell>
        </row>
        <row r="97">
          <cell r="A97" t="str">
            <v>300000000641</v>
          </cell>
          <cell r="B97">
            <v>300000000641</v>
          </cell>
          <cell r="C97" t="str">
            <v>Electric Genarating Set - 125 KVA</v>
          </cell>
          <cell r="D97">
            <v>0</v>
          </cell>
        </row>
        <row r="98">
          <cell r="A98" t="str">
            <v>300000000641</v>
          </cell>
          <cell r="B98">
            <v>300000000641</v>
          </cell>
          <cell r="C98" t="str">
            <v>Electric Genarating Set - 125 KVA</v>
          </cell>
          <cell r="D98">
            <v>0</v>
          </cell>
        </row>
        <row r="99">
          <cell r="A99" t="str">
            <v>300000000642</v>
          </cell>
          <cell r="B99">
            <v>300000000642</v>
          </cell>
          <cell r="C99" t="str">
            <v>Electric Genarating Set - 125 KVA</v>
          </cell>
          <cell r="D99">
            <v>0</v>
          </cell>
        </row>
        <row r="100">
          <cell r="A100" t="str">
            <v>300000000642</v>
          </cell>
          <cell r="B100">
            <v>300000000642</v>
          </cell>
          <cell r="C100" t="str">
            <v>Electric Genarating Set - 125 KVA</v>
          </cell>
          <cell r="D100">
            <v>0</v>
          </cell>
        </row>
        <row r="101">
          <cell r="A101" t="str">
            <v>300000000648</v>
          </cell>
          <cell r="B101">
            <v>300000000648</v>
          </cell>
          <cell r="C101" t="str">
            <v>Electronic Sensor Paver</v>
          </cell>
          <cell r="D101" t="str">
            <v>PO/EW12/002</v>
          </cell>
        </row>
        <row r="102">
          <cell r="A102" t="str">
            <v>300000000648</v>
          </cell>
          <cell r="B102">
            <v>300000000648</v>
          </cell>
          <cell r="C102" t="str">
            <v>Electronic Sensor Paver</v>
          </cell>
          <cell r="D102" t="str">
            <v>PO/EW12/002</v>
          </cell>
        </row>
        <row r="103">
          <cell r="A103" t="str">
            <v>300000000649</v>
          </cell>
          <cell r="B103">
            <v>300000000649</v>
          </cell>
          <cell r="C103" t="str">
            <v>BEML BG 605 MOTOR GRADER</v>
          </cell>
          <cell r="D103" t="str">
            <v>PO/HOSKOTE/20</v>
          </cell>
        </row>
        <row r="104">
          <cell r="A104" t="str">
            <v>300000000649</v>
          </cell>
          <cell r="B104">
            <v>300000000649</v>
          </cell>
          <cell r="C104" t="str">
            <v>BEML BG 605 MOTOR GRADER</v>
          </cell>
          <cell r="D104" t="str">
            <v>PO/HOSKOTE/20</v>
          </cell>
        </row>
        <row r="105">
          <cell r="A105" t="str">
            <v>300000000650</v>
          </cell>
          <cell r="B105">
            <v>300000000650</v>
          </cell>
          <cell r="C105" t="str">
            <v>Bull Dozer</v>
          </cell>
          <cell r="D105" t="str">
            <v>PO/HOSKOTE/019</v>
          </cell>
        </row>
        <row r="106">
          <cell r="A106" t="str">
            <v>300000000650</v>
          </cell>
          <cell r="B106">
            <v>300000000650</v>
          </cell>
          <cell r="C106" t="str">
            <v>Bull Dozer</v>
          </cell>
          <cell r="D106" t="str">
            <v>PO/HOSKOTE/019</v>
          </cell>
        </row>
        <row r="107">
          <cell r="A107" t="str">
            <v>300000000651</v>
          </cell>
          <cell r="B107">
            <v>300000000651</v>
          </cell>
          <cell r="C107" t="str">
            <v>Bull Dozer</v>
          </cell>
          <cell r="D107" t="str">
            <v>PO/HOSKOTE/019</v>
          </cell>
        </row>
        <row r="108">
          <cell r="A108" t="str">
            <v>300000000651</v>
          </cell>
          <cell r="B108">
            <v>300000000651</v>
          </cell>
          <cell r="C108" t="str">
            <v>Bull Dozer</v>
          </cell>
          <cell r="D108" t="str">
            <v>PO/HOSKOTE/019</v>
          </cell>
        </row>
        <row r="109">
          <cell r="A109" t="str">
            <v>300000000652</v>
          </cell>
          <cell r="B109">
            <v>300000000652</v>
          </cell>
          <cell r="C109" t="str">
            <v>BEML BG 605 MOTOR GRADER</v>
          </cell>
          <cell r="D109" t="str">
            <v>PO/HOSKOTE/020</v>
          </cell>
        </row>
        <row r="110">
          <cell r="A110" t="str">
            <v>300000000652</v>
          </cell>
          <cell r="B110">
            <v>300000000652</v>
          </cell>
          <cell r="C110" t="str">
            <v>BEML BG 605 MOTOR GRADER</v>
          </cell>
          <cell r="D110" t="str">
            <v>PO/HOSKOTE/020</v>
          </cell>
        </row>
        <row r="111">
          <cell r="A111" t="str">
            <v>300000000653</v>
          </cell>
          <cell r="B111">
            <v>300000000653</v>
          </cell>
          <cell r="C111" t="str">
            <v>BEML Excavator BD 220</v>
          </cell>
          <cell r="D111" t="str">
            <v>PO/HOSKOTE/035</v>
          </cell>
        </row>
        <row r="112">
          <cell r="A112" t="str">
            <v>300000000653</v>
          </cell>
          <cell r="B112">
            <v>300000000653</v>
          </cell>
          <cell r="C112" t="str">
            <v>BEML Excavator BD 220</v>
          </cell>
          <cell r="D112" t="str">
            <v>PO/HOSKOTE/035</v>
          </cell>
        </row>
        <row r="113">
          <cell r="A113" t="str">
            <v>300000000653</v>
          </cell>
          <cell r="B113">
            <v>300000000653</v>
          </cell>
          <cell r="C113" t="str">
            <v>BEML Excavator BD 220</v>
          </cell>
          <cell r="D113" t="str">
            <v>PO/HOSKOTE/035</v>
          </cell>
        </row>
        <row r="114">
          <cell r="A114" t="str">
            <v>300000000653</v>
          </cell>
          <cell r="B114">
            <v>300000000653</v>
          </cell>
          <cell r="C114" t="str">
            <v>BEML Excavator BD 220</v>
          </cell>
          <cell r="D114" t="str">
            <v>PO/HOSKOTE/035</v>
          </cell>
        </row>
        <row r="115">
          <cell r="A115" t="str">
            <v>300000000654</v>
          </cell>
          <cell r="B115">
            <v>300000000654</v>
          </cell>
          <cell r="C115" t="str">
            <v>BEML Excavator BD 220</v>
          </cell>
          <cell r="D115" t="str">
            <v>PO/HOSKOTE/035</v>
          </cell>
        </row>
        <row r="116">
          <cell r="A116" t="str">
            <v>300000000654</v>
          </cell>
          <cell r="B116">
            <v>300000000654</v>
          </cell>
          <cell r="C116" t="str">
            <v>BEML Excavator BD 220</v>
          </cell>
          <cell r="D116" t="str">
            <v>PO/HOSKOTE/035</v>
          </cell>
        </row>
        <row r="117">
          <cell r="A117" t="str">
            <v>300000000654</v>
          </cell>
          <cell r="B117">
            <v>300000000654</v>
          </cell>
          <cell r="C117" t="str">
            <v>BEML Excavator BD 220</v>
          </cell>
          <cell r="D117" t="str">
            <v>PO/HOSKOTE/035</v>
          </cell>
        </row>
        <row r="118">
          <cell r="A118" t="str">
            <v>300000000654</v>
          </cell>
          <cell r="B118">
            <v>300000000654</v>
          </cell>
          <cell r="C118" t="str">
            <v>BEML Excavator BD 220</v>
          </cell>
          <cell r="D118" t="str">
            <v>PO/HOSKOTE/035</v>
          </cell>
        </row>
        <row r="119">
          <cell r="A119" t="str">
            <v>300000000654</v>
          </cell>
          <cell r="B119">
            <v>300000000654</v>
          </cell>
          <cell r="C119" t="str">
            <v>BEML Excavator BD 220</v>
          </cell>
          <cell r="D119" t="str">
            <v>PO/HOSKOTE/035</v>
          </cell>
        </row>
        <row r="120">
          <cell r="A120" t="str">
            <v>300000000654</v>
          </cell>
          <cell r="B120">
            <v>300000000654</v>
          </cell>
          <cell r="C120" t="str">
            <v>BEML Excavator BD 220</v>
          </cell>
          <cell r="D120" t="str">
            <v>PO/HOSKOTE/035</v>
          </cell>
        </row>
        <row r="121">
          <cell r="A121" t="str">
            <v>300000000655</v>
          </cell>
          <cell r="B121">
            <v>300000000655</v>
          </cell>
          <cell r="C121" t="str">
            <v>Tata Hitachi Excavator</v>
          </cell>
          <cell r="D121" t="str">
            <v>PO/HOSKOTE/054</v>
          </cell>
        </row>
        <row r="122">
          <cell r="A122" t="str">
            <v>300000000655</v>
          </cell>
          <cell r="B122">
            <v>300000000655</v>
          </cell>
          <cell r="C122" t="str">
            <v>Tata Hitachi Excavator</v>
          </cell>
          <cell r="D122" t="str">
            <v>PO/HOSKOTE/054</v>
          </cell>
        </row>
        <row r="123">
          <cell r="A123" t="str">
            <v>300000000656</v>
          </cell>
          <cell r="B123">
            <v>300000000656</v>
          </cell>
          <cell r="C123" t="str">
            <v>Electric Genarating Set - 500 KVA</v>
          </cell>
          <cell r="D123" t="str">
            <v>PO/HOSKOTE/038</v>
          </cell>
        </row>
        <row r="124">
          <cell r="A124" t="str">
            <v>300000000656</v>
          </cell>
          <cell r="B124">
            <v>300000000656</v>
          </cell>
          <cell r="C124" t="str">
            <v>Electric Genarating Set - 500 KVA</v>
          </cell>
          <cell r="D124" t="str">
            <v>PO/HOSKOTE/038</v>
          </cell>
        </row>
        <row r="125">
          <cell r="A125" t="str">
            <v>300000000657</v>
          </cell>
          <cell r="B125">
            <v>300000000657</v>
          </cell>
          <cell r="C125" t="str">
            <v>Tata Hitachi Hydraulic Excavator</v>
          </cell>
          <cell r="D125" t="str">
            <v>PO/DEVIHALLI/055</v>
          </cell>
        </row>
        <row r="126">
          <cell r="A126" t="str">
            <v>300000000657</v>
          </cell>
          <cell r="B126">
            <v>300000000657</v>
          </cell>
          <cell r="C126" t="str">
            <v>Tata Hitachi Hydraulic Excavator</v>
          </cell>
          <cell r="D126" t="str">
            <v>PO/DEVIHALLI/055</v>
          </cell>
        </row>
        <row r="127">
          <cell r="A127" t="str">
            <v>300000000658</v>
          </cell>
          <cell r="B127">
            <v>300000000658</v>
          </cell>
          <cell r="C127" t="str">
            <v>Tata Hitachi Hydraulic Excavator</v>
          </cell>
          <cell r="D127" t="str">
            <v>PO/DEVIHALLI/055</v>
          </cell>
        </row>
        <row r="128">
          <cell r="A128" t="str">
            <v>300000000658</v>
          </cell>
          <cell r="B128">
            <v>300000000658</v>
          </cell>
          <cell r="C128" t="str">
            <v>Tata Hitachi Hydraulic Excavator</v>
          </cell>
          <cell r="D128" t="str">
            <v>PO/DEVIHALLI/055</v>
          </cell>
        </row>
        <row r="129">
          <cell r="A129" t="str">
            <v>300000000659</v>
          </cell>
          <cell r="B129">
            <v>300000000659</v>
          </cell>
          <cell r="C129" t="str">
            <v>Electric Genarating Set - 62.5 KVA</v>
          </cell>
          <cell r="D129" t="str">
            <v>PO/DEVIHALLI/046</v>
          </cell>
        </row>
        <row r="130">
          <cell r="A130" t="str">
            <v>300000000659</v>
          </cell>
          <cell r="B130">
            <v>300000000659</v>
          </cell>
          <cell r="C130" t="str">
            <v>Electric Genarating Set - 62.5 KVA</v>
          </cell>
          <cell r="D130" t="str">
            <v>PO/DEVIHALLI/046</v>
          </cell>
        </row>
        <row r="131">
          <cell r="A131" t="str">
            <v>300000000660</v>
          </cell>
          <cell r="B131">
            <v>300000000660</v>
          </cell>
          <cell r="C131" t="str">
            <v>Air Compressor</v>
          </cell>
          <cell r="D131" t="str">
            <v>PO/L.HILLS/087</v>
          </cell>
        </row>
        <row r="132">
          <cell r="A132" t="str">
            <v>300000000660</v>
          </cell>
          <cell r="B132">
            <v>300000000660</v>
          </cell>
          <cell r="C132" t="str">
            <v>Air Compressor</v>
          </cell>
          <cell r="D132" t="str">
            <v>PO/L.HILLS/087</v>
          </cell>
        </row>
        <row r="133">
          <cell r="A133" t="str">
            <v>300000000661</v>
          </cell>
          <cell r="B133">
            <v>300000000661</v>
          </cell>
          <cell r="C133" t="str">
            <v>Rotary Distributior RV 10</v>
          </cell>
          <cell r="D133" t="str">
            <v>PO/L.HILLS/109</v>
          </cell>
        </row>
        <row r="134">
          <cell r="A134" t="str">
            <v>300000000661</v>
          </cell>
          <cell r="B134">
            <v>300000000661</v>
          </cell>
          <cell r="C134" t="str">
            <v>Rotary Distributior RV 10</v>
          </cell>
          <cell r="D134" t="str">
            <v>PO/L.HILLS/109</v>
          </cell>
        </row>
        <row r="135">
          <cell r="A135" t="str">
            <v>300000000662</v>
          </cell>
          <cell r="B135">
            <v>300000000662</v>
          </cell>
          <cell r="C135" t="str">
            <v>Rotary Distributior RV 10</v>
          </cell>
          <cell r="D135" t="str">
            <v>PO/L.HILLS/109</v>
          </cell>
        </row>
        <row r="136">
          <cell r="A136" t="str">
            <v>300000000662</v>
          </cell>
          <cell r="B136">
            <v>300000000662</v>
          </cell>
          <cell r="C136" t="str">
            <v>Rotary Distributior RV 10</v>
          </cell>
          <cell r="D136" t="str">
            <v>PO/L.HILLS/109</v>
          </cell>
        </row>
        <row r="137">
          <cell r="A137" t="str">
            <v>300000000664</v>
          </cell>
          <cell r="B137">
            <v>300000000664</v>
          </cell>
          <cell r="C137" t="str">
            <v>Walk Behind Tandem Roller</v>
          </cell>
          <cell r="D137" t="str">
            <v>PO/NPCL/115</v>
          </cell>
        </row>
        <row r="138">
          <cell r="A138" t="str">
            <v>300000000664</v>
          </cell>
          <cell r="B138">
            <v>300000000664</v>
          </cell>
          <cell r="C138" t="str">
            <v>Walk Behind Tandem Roller</v>
          </cell>
          <cell r="D138" t="str">
            <v>PO/NPCL/115</v>
          </cell>
        </row>
        <row r="139">
          <cell r="A139" t="str">
            <v>300000000665</v>
          </cell>
          <cell r="B139">
            <v>300000000665</v>
          </cell>
          <cell r="C139" t="str">
            <v>Batching Plant</v>
          </cell>
          <cell r="D139" t="str">
            <v>PO/NPCL/35</v>
          </cell>
        </row>
        <row r="140">
          <cell r="A140" t="str">
            <v>300000000665</v>
          </cell>
          <cell r="B140">
            <v>300000000665</v>
          </cell>
          <cell r="C140" t="str">
            <v>Batching Plant</v>
          </cell>
          <cell r="D140" t="str">
            <v>PO/NPCL/35</v>
          </cell>
        </row>
        <row r="141">
          <cell r="A141" t="str">
            <v>300000000665</v>
          </cell>
          <cell r="B141">
            <v>300000000665</v>
          </cell>
          <cell r="C141" t="str">
            <v>Batching Plant</v>
          </cell>
          <cell r="D141" t="str">
            <v>PO/NPCL/35</v>
          </cell>
        </row>
        <row r="142">
          <cell r="A142" t="str">
            <v>300000000665</v>
          </cell>
          <cell r="B142">
            <v>300000000665</v>
          </cell>
          <cell r="C142" t="str">
            <v>Batching Plant</v>
          </cell>
          <cell r="D142" t="str">
            <v>PO/NPCL/35</v>
          </cell>
        </row>
        <row r="143">
          <cell r="A143" t="str">
            <v>300000000665</v>
          </cell>
          <cell r="B143">
            <v>300000000665</v>
          </cell>
          <cell r="C143" t="str">
            <v>Batching Plant</v>
          </cell>
          <cell r="D143" t="str">
            <v>PO/NPCL/35</v>
          </cell>
        </row>
        <row r="144">
          <cell r="A144" t="str">
            <v>300000000665</v>
          </cell>
          <cell r="B144">
            <v>300000000665</v>
          </cell>
          <cell r="C144" t="str">
            <v>Batching Plant</v>
          </cell>
          <cell r="D144" t="str">
            <v>PO/NPCL/35</v>
          </cell>
        </row>
        <row r="145">
          <cell r="A145" t="str">
            <v>300000000665</v>
          </cell>
          <cell r="B145">
            <v>300000000665</v>
          </cell>
          <cell r="C145" t="str">
            <v>Batching Plant</v>
          </cell>
          <cell r="D145" t="str">
            <v>PO/NPCL/35</v>
          </cell>
        </row>
        <row r="146">
          <cell r="A146" t="str">
            <v>300000000665</v>
          </cell>
          <cell r="B146">
            <v>300000000665</v>
          </cell>
          <cell r="C146" t="str">
            <v>Batching Plant</v>
          </cell>
          <cell r="D146" t="str">
            <v>PO/NPCL/35</v>
          </cell>
        </row>
        <row r="147">
          <cell r="A147" t="str">
            <v>300000000665</v>
          </cell>
          <cell r="B147">
            <v>300000000665</v>
          </cell>
          <cell r="C147" t="str">
            <v>Batching Plant</v>
          </cell>
          <cell r="D147" t="str">
            <v>PO/NPCL/35</v>
          </cell>
        </row>
        <row r="148">
          <cell r="A148" t="str">
            <v>300000000665</v>
          </cell>
          <cell r="B148">
            <v>300000000665</v>
          </cell>
          <cell r="C148" t="str">
            <v>Batching Plant</v>
          </cell>
          <cell r="D148" t="str">
            <v>PO/NPCL/35</v>
          </cell>
        </row>
        <row r="149">
          <cell r="A149" t="str">
            <v>300000000666</v>
          </cell>
          <cell r="B149">
            <v>300000000666</v>
          </cell>
          <cell r="C149" t="str">
            <v>Electric Genarating Set - 62.5 KVA</v>
          </cell>
          <cell r="D149" t="str">
            <v>PO/VARANASI/071</v>
          </cell>
        </row>
        <row r="150">
          <cell r="A150" t="str">
            <v>300000000666</v>
          </cell>
          <cell r="B150">
            <v>300000000666</v>
          </cell>
          <cell r="C150" t="str">
            <v>Electric Genarating Set - 62.5 KVA</v>
          </cell>
          <cell r="D150" t="str">
            <v>PO/VARANASI/071</v>
          </cell>
        </row>
        <row r="151">
          <cell r="A151" t="str">
            <v>300000000667</v>
          </cell>
          <cell r="B151">
            <v>300000000667</v>
          </cell>
          <cell r="C151" t="str">
            <v>Electric Genarating Set - 62.5 KVA</v>
          </cell>
          <cell r="D151" t="str">
            <v>PO/VARANASI/071</v>
          </cell>
        </row>
        <row r="152">
          <cell r="A152" t="str">
            <v>300000000667</v>
          </cell>
          <cell r="B152">
            <v>300000000667</v>
          </cell>
          <cell r="C152" t="str">
            <v>Electric Genarating Set - 62.5 KVA</v>
          </cell>
          <cell r="D152" t="str">
            <v>PO/VARANASI/071</v>
          </cell>
        </row>
        <row r="153">
          <cell r="A153" t="str">
            <v>300000000668</v>
          </cell>
          <cell r="B153">
            <v>300000000668</v>
          </cell>
          <cell r="C153" t="str">
            <v>Concrete Pump 350 D</v>
          </cell>
          <cell r="D153" t="str">
            <v>PO/VAP/62</v>
          </cell>
        </row>
        <row r="154">
          <cell r="A154" t="str">
            <v>300000000668</v>
          </cell>
          <cell r="B154">
            <v>300000000668</v>
          </cell>
          <cell r="C154" t="str">
            <v>Concrete Pump 350 D</v>
          </cell>
          <cell r="D154" t="str">
            <v>PO/VAP/62</v>
          </cell>
        </row>
        <row r="155">
          <cell r="A155" t="str">
            <v>300000000669</v>
          </cell>
          <cell r="B155">
            <v>300000000669</v>
          </cell>
          <cell r="C155" t="str">
            <v>Batching Plant 30</v>
          </cell>
          <cell r="D155" t="str">
            <v>PO/VAP/61</v>
          </cell>
        </row>
        <row r="156">
          <cell r="A156" t="str">
            <v>300000000669</v>
          </cell>
          <cell r="B156">
            <v>300000000669</v>
          </cell>
          <cell r="C156" t="str">
            <v>Batching Plant 30</v>
          </cell>
          <cell r="D156" t="str">
            <v>PO/VAP/61</v>
          </cell>
        </row>
        <row r="157">
          <cell r="A157" t="str">
            <v>300000000670</v>
          </cell>
          <cell r="B157">
            <v>300000000670</v>
          </cell>
          <cell r="C157" t="str">
            <v>Electric Genarating Set - 125 KVA</v>
          </cell>
          <cell r="D157" t="str">
            <v>PO/VAP/67</v>
          </cell>
        </row>
        <row r="158">
          <cell r="A158" t="str">
            <v>300000000670</v>
          </cell>
          <cell r="B158">
            <v>300000000670</v>
          </cell>
          <cell r="C158" t="str">
            <v>Electric Genarating Set - 125 KVA</v>
          </cell>
          <cell r="D158" t="str">
            <v>PO/VAP/67</v>
          </cell>
        </row>
        <row r="159">
          <cell r="A159" t="str">
            <v>300000000671</v>
          </cell>
          <cell r="B159">
            <v>300000000671</v>
          </cell>
          <cell r="C159" t="str">
            <v>Concrete Pump 350 D</v>
          </cell>
          <cell r="D159" t="str">
            <v>PO/NPCL/72(TRF LH)</v>
          </cell>
        </row>
        <row r="160">
          <cell r="A160" t="str">
            <v>300000000671</v>
          </cell>
          <cell r="B160">
            <v>300000000671</v>
          </cell>
          <cell r="C160" t="str">
            <v>Concrete Pump 350 D</v>
          </cell>
          <cell r="D160" t="str">
            <v>PO/NPCL/72(TRF LH)</v>
          </cell>
        </row>
        <row r="161">
          <cell r="A161" t="str">
            <v>300000000671</v>
          </cell>
          <cell r="B161">
            <v>300000000671</v>
          </cell>
          <cell r="C161" t="str">
            <v>Concrete Pump 350 D</v>
          </cell>
          <cell r="D161" t="str">
            <v>PO/NPCL/72(TRF LH)</v>
          </cell>
        </row>
        <row r="162">
          <cell r="A162" t="str">
            <v>300000000671</v>
          </cell>
          <cell r="B162">
            <v>300000000671</v>
          </cell>
          <cell r="C162" t="str">
            <v>Concrete Pump 350 D</v>
          </cell>
          <cell r="D162" t="str">
            <v>PO/NPCL/72(TRF LH)</v>
          </cell>
        </row>
        <row r="163">
          <cell r="A163" t="str">
            <v>300000000672</v>
          </cell>
          <cell r="B163">
            <v>300000000672</v>
          </cell>
          <cell r="C163" t="str">
            <v>Concrete Pump 350 D</v>
          </cell>
          <cell r="D163" t="str">
            <v>PO/NPCL/28</v>
          </cell>
        </row>
        <row r="164">
          <cell r="A164" t="str">
            <v>300000000672</v>
          </cell>
          <cell r="B164">
            <v>300000000672</v>
          </cell>
          <cell r="C164" t="str">
            <v>Concrete Pump 350 D</v>
          </cell>
          <cell r="D164" t="str">
            <v>PO/NPCL/28</v>
          </cell>
        </row>
        <row r="165">
          <cell r="A165" t="str">
            <v>300000000673</v>
          </cell>
          <cell r="B165">
            <v>300000000673</v>
          </cell>
          <cell r="C165" t="str">
            <v>Air Compressor</v>
          </cell>
          <cell r="D165" t="str">
            <v>PO/NPCL/84</v>
          </cell>
        </row>
        <row r="166">
          <cell r="A166" t="str">
            <v>300000000673</v>
          </cell>
          <cell r="B166">
            <v>300000000673</v>
          </cell>
          <cell r="C166" t="str">
            <v>Air Compressor</v>
          </cell>
          <cell r="D166" t="str">
            <v>PO/NPCL/84</v>
          </cell>
        </row>
        <row r="167">
          <cell r="A167" t="str">
            <v>300000000673</v>
          </cell>
          <cell r="B167">
            <v>300000000673</v>
          </cell>
          <cell r="C167" t="str">
            <v>Air Compressor</v>
          </cell>
          <cell r="D167" t="str">
            <v>PO/NPCL/84</v>
          </cell>
        </row>
        <row r="168">
          <cell r="A168" t="str">
            <v>300000000674</v>
          </cell>
          <cell r="B168">
            <v>300000000674</v>
          </cell>
          <cell r="C168" t="str">
            <v>Batching Plant</v>
          </cell>
          <cell r="D168" t="str">
            <v>PO/NPCL/51</v>
          </cell>
        </row>
        <row r="169">
          <cell r="A169" t="str">
            <v>300000000674</v>
          </cell>
          <cell r="B169">
            <v>300000000674</v>
          </cell>
          <cell r="C169" t="str">
            <v>Batching Plant</v>
          </cell>
          <cell r="D169" t="str">
            <v>PO/NPCL/51</v>
          </cell>
        </row>
        <row r="170">
          <cell r="A170" t="str">
            <v>300000000694</v>
          </cell>
          <cell r="B170">
            <v>300000000694</v>
          </cell>
          <cell r="C170" t="str">
            <v>Walk Behind Tandem Roller</v>
          </cell>
          <cell r="D170" t="str">
            <v>PO/VAP/90</v>
          </cell>
        </row>
        <row r="171">
          <cell r="A171" t="str">
            <v>300000000694</v>
          </cell>
          <cell r="B171">
            <v>300000000694</v>
          </cell>
          <cell r="C171" t="str">
            <v>Walk Behind Tandem Roller</v>
          </cell>
          <cell r="D171" t="str">
            <v>PO/VAP/90</v>
          </cell>
        </row>
        <row r="172">
          <cell r="A172" t="str">
            <v>300000000695</v>
          </cell>
          <cell r="B172">
            <v>300000000695</v>
          </cell>
          <cell r="C172" t="str">
            <v>Air Compressor</v>
          </cell>
          <cell r="D172" t="str">
            <v>PO/VAP/86</v>
          </cell>
        </row>
        <row r="173">
          <cell r="A173" t="str">
            <v>300000000695</v>
          </cell>
          <cell r="B173">
            <v>300000000695</v>
          </cell>
          <cell r="C173" t="str">
            <v>Air Compressor</v>
          </cell>
          <cell r="D173" t="str">
            <v>PO/VAP/86</v>
          </cell>
        </row>
        <row r="174">
          <cell r="A174" t="str">
            <v>300000000701</v>
          </cell>
          <cell r="B174">
            <v>300000000701</v>
          </cell>
          <cell r="C174" t="str">
            <v>Electric Genarating Set - 62.5 KVA</v>
          </cell>
          <cell r="D174" t="str">
            <v>PO/HOSKOTE/045</v>
          </cell>
        </row>
        <row r="175">
          <cell r="A175" t="str">
            <v>300000000701</v>
          </cell>
          <cell r="B175">
            <v>300000000701</v>
          </cell>
          <cell r="C175" t="str">
            <v>Electric Genarating Set - 62.5 KVA</v>
          </cell>
          <cell r="D175" t="str">
            <v>PO/HOSKOTE/045</v>
          </cell>
        </row>
        <row r="176">
          <cell r="A176" t="str">
            <v>300000000702</v>
          </cell>
          <cell r="B176">
            <v>300000000702</v>
          </cell>
          <cell r="C176" t="str">
            <v>Electric Genarating Set - 40 KVA</v>
          </cell>
          <cell r="D176" t="str">
            <v>PO/L.HILLS/25A</v>
          </cell>
        </row>
        <row r="177">
          <cell r="A177" t="str">
            <v>300000000702</v>
          </cell>
          <cell r="B177">
            <v>300000000702</v>
          </cell>
          <cell r="C177" t="str">
            <v>Electric Genarating Set - 40 KVA</v>
          </cell>
          <cell r="D177" t="str">
            <v>PO/L.HILLS/25A</v>
          </cell>
        </row>
        <row r="178">
          <cell r="A178" t="str">
            <v>300100000008</v>
          </cell>
          <cell r="B178">
            <v>300100000008</v>
          </cell>
          <cell r="C178" t="str">
            <v>Lighting Towers</v>
          </cell>
          <cell r="D178" t="str">
            <v>PO/L.HILLS/34 IMP</v>
          </cell>
        </row>
        <row r="179">
          <cell r="A179" t="str">
            <v>300100000008</v>
          </cell>
          <cell r="B179">
            <v>300100000008</v>
          </cell>
          <cell r="C179" t="str">
            <v>Lighting Towers</v>
          </cell>
          <cell r="D179" t="str">
            <v>PO/L.HILLS/34 IMP</v>
          </cell>
        </row>
        <row r="180">
          <cell r="A180" t="str">
            <v>300100000008</v>
          </cell>
          <cell r="B180">
            <v>300100000008</v>
          </cell>
          <cell r="C180" t="str">
            <v>Lighting Towers</v>
          </cell>
          <cell r="D180" t="str">
            <v>PO/L.HILLS/34 IMP</v>
          </cell>
        </row>
        <row r="181">
          <cell r="A181" t="str">
            <v>300100000008</v>
          </cell>
          <cell r="B181">
            <v>300100000008</v>
          </cell>
          <cell r="C181" t="str">
            <v>Lighting Towers</v>
          </cell>
          <cell r="D181" t="str">
            <v>PO/L.HILLS/34 IMP</v>
          </cell>
        </row>
        <row r="182">
          <cell r="A182" t="str">
            <v>300100000009</v>
          </cell>
          <cell r="B182">
            <v>300100000009</v>
          </cell>
          <cell r="C182" t="str">
            <v>Lighting Towers</v>
          </cell>
          <cell r="D182" t="str">
            <v>PO/L.HILLS/34 IMP</v>
          </cell>
        </row>
        <row r="183">
          <cell r="A183" t="str">
            <v>300100000009</v>
          </cell>
          <cell r="B183">
            <v>300100000009</v>
          </cell>
          <cell r="C183" t="str">
            <v>Lighting Towers</v>
          </cell>
          <cell r="D183" t="str">
            <v>PO/L.HILLS/34 IMP</v>
          </cell>
        </row>
        <row r="184">
          <cell r="A184" t="str">
            <v>300100000009</v>
          </cell>
          <cell r="B184">
            <v>300100000009</v>
          </cell>
          <cell r="C184" t="str">
            <v>Lighting Towers</v>
          </cell>
          <cell r="D184" t="str">
            <v>PO/L.HILLS/34 IMP</v>
          </cell>
        </row>
        <row r="185">
          <cell r="A185" t="str">
            <v>300100000010</v>
          </cell>
          <cell r="B185">
            <v>300100000010</v>
          </cell>
          <cell r="C185" t="str">
            <v>Lighting Towers</v>
          </cell>
          <cell r="D185" t="str">
            <v>PO/L.HILLS/34 IMP</v>
          </cell>
        </row>
        <row r="186">
          <cell r="A186" t="str">
            <v>300100000010</v>
          </cell>
          <cell r="B186">
            <v>300100000010</v>
          </cell>
          <cell r="C186" t="str">
            <v>Lighting Towers</v>
          </cell>
          <cell r="D186" t="str">
            <v>PO/L.HILLS/34 IMP</v>
          </cell>
        </row>
        <row r="187">
          <cell r="A187" t="str">
            <v>300100000010</v>
          </cell>
          <cell r="B187">
            <v>300100000010</v>
          </cell>
          <cell r="C187" t="str">
            <v>Lighting Towers</v>
          </cell>
          <cell r="D187" t="str">
            <v>PO/L.HILLS/34 IMP</v>
          </cell>
        </row>
        <row r="188">
          <cell r="A188" t="str">
            <v>300100000011</v>
          </cell>
          <cell r="B188">
            <v>300100000011</v>
          </cell>
          <cell r="C188" t="str">
            <v>Lighting Towers</v>
          </cell>
          <cell r="D188" t="str">
            <v>PO/L.HILLS/34 IMP</v>
          </cell>
        </row>
        <row r="189">
          <cell r="A189" t="str">
            <v>300100000011</v>
          </cell>
          <cell r="B189">
            <v>300100000011</v>
          </cell>
          <cell r="C189" t="str">
            <v>Lighting Towers</v>
          </cell>
          <cell r="D189" t="str">
            <v>PO/L.HILLS/34 IMP</v>
          </cell>
        </row>
        <row r="190">
          <cell r="A190" t="str">
            <v>300100000011</v>
          </cell>
          <cell r="B190">
            <v>300100000011</v>
          </cell>
          <cell r="C190" t="str">
            <v>Lighting Towers</v>
          </cell>
          <cell r="D190" t="str">
            <v>PO/L.HILLS/34 IMP</v>
          </cell>
        </row>
        <row r="191">
          <cell r="A191" t="str">
            <v>300100000012</v>
          </cell>
          <cell r="B191">
            <v>300100000012</v>
          </cell>
          <cell r="C191" t="str">
            <v>Lighting Towers</v>
          </cell>
          <cell r="D191" t="str">
            <v>PO/L.HILLS/34 IMP</v>
          </cell>
        </row>
        <row r="192">
          <cell r="A192" t="str">
            <v>300100000012</v>
          </cell>
          <cell r="B192">
            <v>300100000012</v>
          </cell>
          <cell r="C192" t="str">
            <v>Lighting Towers</v>
          </cell>
          <cell r="D192" t="str">
            <v>PO/L.HILLS/34 IMP</v>
          </cell>
        </row>
        <row r="193">
          <cell r="A193" t="str">
            <v>300100000012</v>
          </cell>
          <cell r="B193">
            <v>300100000012</v>
          </cell>
          <cell r="C193" t="str">
            <v>Lighting Towers</v>
          </cell>
          <cell r="D193" t="str">
            <v>PO/L.HILLS/34 IMP</v>
          </cell>
        </row>
        <row r="194">
          <cell r="A194" t="str">
            <v>300100000013</v>
          </cell>
          <cell r="B194">
            <v>300100000013</v>
          </cell>
          <cell r="C194" t="str">
            <v>Lighting Towers</v>
          </cell>
          <cell r="D194" t="str">
            <v>PO/L.HILLS/34 IMP</v>
          </cell>
        </row>
        <row r="195">
          <cell r="A195" t="str">
            <v>300100000013</v>
          </cell>
          <cell r="B195">
            <v>300100000013</v>
          </cell>
          <cell r="C195" t="str">
            <v>Lighting Towers</v>
          </cell>
          <cell r="D195" t="str">
            <v>PO/L.HILLS/34 IMP</v>
          </cell>
        </row>
        <row r="196">
          <cell r="A196" t="str">
            <v>300100000013</v>
          </cell>
          <cell r="B196">
            <v>300100000013</v>
          </cell>
          <cell r="C196" t="str">
            <v>Lighting Towers</v>
          </cell>
          <cell r="D196" t="str">
            <v>PO/L.HILLS/34 IMP</v>
          </cell>
        </row>
        <row r="197">
          <cell r="A197" t="str">
            <v>300100000014</v>
          </cell>
          <cell r="B197">
            <v>300100000014</v>
          </cell>
          <cell r="C197" t="str">
            <v>Lighting Towers</v>
          </cell>
          <cell r="D197" t="str">
            <v>PO/L.HILLS/34 IMP</v>
          </cell>
        </row>
        <row r="198">
          <cell r="A198" t="str">
            <v>300100000014</v>
          </cell>
          <cell r="B198">
            <v>300100000014</v>
          </cell>
          <cell r="C198" t="str">
            <v>Lighting Towers</v>
          </cell>
          <cell r="D198" t="str">
            <v>PO/L.HILLS/34 IMP</v>
          </cell>
        </row>
        <row r="199">
          <cell r="A199" t="str">
            <v>300100000014</v>
          </cell>
          <cell r="B199">
            <v>300100000014</v>
          </cell>
          <cell r="C199" t="str">
            <v>Lighting Towers</v>
          </cell>
          <cell r="D199" t="str">
            <v>PO/L.HILLS/34 IMP</v>
          </cell>
        </row>
        <row r="200">
          <cell r="A200" t="str">
            <v>300100000015</v>
          </cell>
          <cell r="B200">
            <v>300100000015</v>
          </cell>
          <cell r="C200" t="str">
            <v>Lighting Towers</v>
          </cell>
          <cell r="D200" t="str">
            <v>PO/L.HILLS/34 IMP</v>
          </cell>
        </row>
        <row r="201">
          <cell r="A201" t="str">
            <v>300100000015</v>
          </cell>
          <cell r="B201">
            <v>300100000015</v>
          </cell>
          <cell r="C201" t="str">
            <v>Lighting Towers</v>
          </cell>
          <cell r="D201" t="str">
            <v>PO/L.HILLS/34 IMP</v>
          </cell>
        </row>
        <row r="202">
          <cell r="A202" t="str">
            <v>300100000015</v>
          </cell>
          <cell r="B202">
            <v>300100000015</v>
          </cell>
          <cell r="C202" t="str">
            <v>Lighting Towers</v>
          </cell>
          <cell r="D202" t="str">
            <v>PO/L.HILLS/34 IMP</v>
          </cell>
        </row>
        <row r="203">
          <cell r="A203" t="str">
            <v>300100000016</v>
          </cell>
          <cell r="B203">
            <v>300100000016</v>
          </cell>
          <cell r="C203" t="str">
            <v>Lighting Towers</v>
          </cell>
          <cell r="D203" t="str">
            <v>PO/L.HILLS/34 IMP</v>
          </cell>
        </row>
        <row r="204">
          <cell r="A204" t="str">
            <v>300100000016</v>
          </cell>
          <cell r="B204">
            <v>300100000016</v>
          </cell>
          <cell r="C204" t="str">
            <v>Lighting Towers</v>
          </cell>
          <cell r="D204" t="str">
            <v>PO/L.HILLS/34 IMP</v>
          </cell>
        </row>
        <row r="205">
          <cell r="A205" t="str">
            <v>300100000016</v>
          </cell>
          <cell r="B205">
            <v>300100000016</v>
          </cell>
          <cell r="C205" t="str">
            <v>Lighting Towers</v>
          </cell>
          <cell r="D205" t="str">
            <v>PO/L.HILLS/34 IMP</v>
          </cell>
        </row>
        <row r="206">
          <cell r="A206" t="str">
            <v>300100000017</v>
          </cell>
          <cell r="B206">
            <v>300100000017</v>
          </cell>
          <cell r="C206" t="str">
            <v>Lighting Towers</v>
          </cell>
          <cell r="D206" t="str">
            <v>PO/L.HILLS/34 IMP</v>
          </cell>
        </row>
        <row r="207">
          <cell r="A207" t="str">
            <v>300100000017</v>
          </cell>
          <cell r="B207">
            <v>300100000017</v>
          </cell>
          <cell r="C207" t="str">
            <v>Lighting Towers</v>
          </cell>
          <cell r="D207" t="str">
            <v>PO/L.HILLS/34 IMP</v>
          </cell>
        </row>
        <row r="208">
          <cell r="A208" t="str">
            <v>300100000017</v>
          </cell>
          <cell r="B208">
            <v>300100000017</v>
          </cell>
          <cell r="C208" t="str">
            <v>Lighting Towers</v>
          </cell>
          <cell r="D208" t="str">
            <v>PO/L.HILLS/34 IMP</v>
          </cell>
        </row>
        <row r="209">
          <cell r="A209" t="str">
            <v>300100000018</v>
          </cell>
          <cell r="B209">
            <v>300100000018</v>
          </cell>
          <cell r="C209" t="str">
            <v>Lighting Towers</v>
          </cell>
          <cell r="D209" t="str">
            <v>PO/L.HILLS/34 IMP</v>
          </cell>
        </row>
        <row r="210">
          <cell r="A210" t="str">
            <v>300100000018</v>
          </cell>
          <cell r="B210">
            <v>300100000018</v>
          </cell>
          <cell r="C210" t="str">
            <v>Lighting Towers</v>
          </cell>
          <cell r="D210" t="str">
            <v>PO/L.HILLS/34 IMP</v>
          </cell>
        </row>
        <row r="211">
          <cell r="A211" t="str">
            <v>300100000018</v>
          </cell>
          <cell r="B211">
            <v>300100000018</v>
          </cell>
          <cell r="C211" t="str">
            <v>Lighting Towers</v>
          </cell>
          <cell r="D211" t="str">
            <v>PO/L.HILLS/34 IMP</v>
          </cell>
        </row>
        <row r="212">
          <cell r="A212" t="str">
            <v>300100000019</v>
          </cell>
          <cell r="B212">
            <v>300100000019</v>
          </cell>
          <cell r="C212" t="str">
            <v>Lighting Towers</v>
          </cell>
          <cell r="D212" t="str">
            <v>PO/L.HILLS/34 IMP</v>
          </cell>
        </row>
        <row r="213">
          <cell r="A213" t="str">
            <v>300100000019</v>
          </cell>
          <cell r="B213">
            <v>300100000019</v>
          </cell>
          <cell r="C213" t="str">
            <v>Lighting Towers</v>
          </cell>
          <cell r="D213" t="str">
            <v>PO/L.HILLS/34 IMP</v>
          </cell>
        </row>
        <row r="214">
          <cell r="A214" t="str">
            <v>300100000019</v>
          </cell>
          <cell r="B214">
            <v>300100000019</v>
          </cell>
          <cell r="C214" t="str">
            <v>Lighting Towers</v>
          </cell>
          <cell r="D214" t="str">
            <v>PO/L.HILLS/34 IMP</v>
          </cell>
        </row>
        <row r="215">
          <cell r="A215" t="str">
            <v>300100000020</v>
          </cell>
          <cell r="B215">
            <v>300100000020</v>
          </cell>
          <cell r="C215" t="str">
            <v>Lighting Towers</v>
          </cell>
          <cell r="D215" t="str">
            <v>PO/L.HILLS/34 IMP</v>
          </cell>
        </row>
        <row r="216">
          <cell r="A216" t="str">
            <v>300100000020</v>
          </cell>
          <cell r="B216">
            <v>300100000020</v>
          </cell>
          <cell r="C216" t="str">
            <v>Lighting Towers</v>
          </cell>
          <cell r="D216" t="str">
            <v>PO/L.HILLS/34 IMP</v>
          </cell>
        </row>
        <row r="217">
          <cell r="A217" t="str">
            <v>300100000020</v>
          </cell>
          <cell r="B217">
            <v>300100000020</v>
          </cell>
          <cell r="C217" t="str">
            <v>Lighting Towers</v>
          </cell>
          <cell r="D217" t="str">
            <v>PO/L.HILLS/34 IMP</v>
          </cell>
        </row>
        <row r="218">
          <cell r="A218" t="str">
            <v>300100000021</v>
          </cell>
          <cell r="B218">
            <v>300100000021</v>
          </cell>
          <cell r="C218" t="str">
            <v>Lighting Towers</v>
          </cell>
          <cell r="D218" t="str">
            <v>PO/L.HILLS/34 IMP</v>
          </cell>
        </row>
        <row r="219">
          <cell r="A219" t="str">
            <v>300100000021</v>
          </cell>
          <cell r="B219">
            <v>300100000021</v>
          </cell>
          <cell r="C219" t="str">
            <v>Lighting Towers</v>
          </cell>
          <cell r="D219" t="str">
            <v>PO/L.HILLS/34 IMP</v>
          </cell>
        </row>
        <row r="220">
          <cell r="A220" t="str">
            <v>300100000021</v>
          </cell>
          <cell r="B220">
            <v>300100000021</v>
          </cell>
          <cell r="C220" t="str">
            <v>Lighting Towers</v>
          </cell>
          <cell r="D220" t="str">
            <v>PO/L.HILLS/34 IMP</v>
          </cell>
        </row>
        <row r="221">
          <cell r="A221" t="str">
            <v>300100000022</v>
          </cell>
          <cell r="B221">
            <v>300100000022</v>
          </cell>
          <cell r="C221" t="str">
            <v>Lighting Towers</v>
          </cell>
          <cell r="D221" t="str">
            <v>PO/L.HILLS/34 IMP</v>
          </cell>
        </row>
        <row r="222">
          <cell r="A222" t="str">
            <v>300100000022</v>
          </cell>
          <cell r="B222">
            <v>300100000022</v>
          </cell>
          <cell r="C222" t="str">
            <v>Lighting Towers</v>
          </cell>
          <cell r="D222" t="str">
            <v>PO/L.HILLS/34 IMP</v>
          </cell>
        </row>
        <row r="223">
          <cell r="A223" t="str">
            <v>300100000022</v>
          </cell>
          <cell r="B223">
            <v>300100000022</v>
          </cell>
          <cell r="C223" t="str">
            <v>Lighting Towers</v>
          </cell>
          <cell r="D223" t="str">
            <v>PO/L.HILLS/34 IMP</v>
          </cell>
        </row>
        <row r="224">
          <cell r="A224" t="str">
            <v>300100000023</v>
          </cell>
          <cell r="B224">
            <v>300100000023</v>
          </cell>
          <cell r="C224" t="str">
            <v>Lighting Towers</v>
          </cell>
          <cell r="D224" t="str">
            <v>PO/L.HILLS/34 IMP</v>
          </cell>
        </row>
        <row r="225">
          <cell r="A225" t="str">
            <v>300100000023</v>
          </cell>
          <cell r="B225">
            <v>300100000023</v>
          </cell>
          <cell r="C225" t="str">
            <v>Lighting Towers</v>
          </cell>
          <cell r="D225" t="str">
            <v>PO/L.HILLS/34 IMP</v>
          </cell>
        </row>
        <row r="226">
          <cell r="A226" t="str">
            <v>300100000023</v>
          </cell>
          <cell r="B226">
            <v>300100000023</v>
          </cell>
          <cell r="C226" t="str">
            <v>Lighting Towers</v>
          </cell>
          <cell r="D226" t="str">
            <v>PO/L.HILLS/34 IMP</v>
          </cell>
        </row>
        <row r="227">
          <cell r="A227" t="str">
            <v>300100000024</v>
          </cell>
          <cell r="B227">
            <v>300100000024</v>
          </cell>
          <cell r="C227" t="str">
            <v>Lighting Towers</v>
          </cell>
          <cell r="D227" t="str">
            <v>PO/L.HILLS/34 IMP</v>
          </cell>
        </row>
        <row r="228">
          <cell r="A228" t="str">
            <v>300100000024</v>
          </cell>
          <cell r="B228">
            <v>300100000024</v>
          </cell>
          <cell r="C228" t="str">
            <v>Lighting Towers</v>
          </cell>
          <cell r="D228" t="str">
            <v>PO/L.HILLS/34 IMP</v>
          </cell>
        </row>
        <row r="229">
          <cell r="A229" t="str">
            <v>300100000024</v>
          </cell>
          <cell r="B229">
            <v>300100000024</v>
          </cell>
          <cell r="C229" t="str">
            <v>Lighting Towers</v>
          </cell>
          <cell r="D229" t="str">
            <v>PO/L.HILLS/34 IMP</v>
          </cell>
        </row>
        <row r="230">
          <cell r="A230" t="str">
            <v>300100000025</v>
          </cell>
          <cell r="B230">
            <v>300100000025</v>
          </cell>
          <cell r="C230" t="str">
            <v>Lighting Towers</v>
          </cell>
          <cell r="D230" t="str">
            <v>PO/L.HILLS/34 IMP</v>
          </cell>
        </row>
        <row r="231">
          <cell r="A231" t="str">
            <v>300100000025</v>
          </cell>
          <cell r="B231">
            <v>300100000025</v>
          </cell>
          <cell r="C231" t="str">
            <v>Lighting Towers</v>
          </cell>
          <cell r="D231" t="str">
            <v>PO/L.HILLS/34 IMP</v>
          </cell>
        </row>
        <row r="232">
          <cell r="A232" t="str">
            <v>300100000025</v>
          </cell>
          <cell r="B232">
            <v>300100000025</v>
          </cell>
          <cell r="C232" t="str">
            <v>Lighting Towers</v>
          </cell>
          <cell r="D232" t="str">
            <v>PO/L.HILLS/34 IMP</v>
          </cell>
        </row>
        <row r="233">
          <cell r="A233" t="str">
            <v>300100000026</v>
          </cell>
          <cell r="B233">
            <v>300100000026</v>
          </cell>
          <cell r="C233" t="str">
            <v>Lighting Towers</v>
          </cell>
          <cell r="D233" t="str">
            <v>PO/L.HILLS/34 IMP</v>
          </cell>
        </row>
        <row r="234">
          <cell r="A234" t="str">
            <v>300100000026</v>
          </cell>
          <cell r="B234">
            <v>300100000026</v>
          </cell>
          <cell r="C234" t="str">
            <v>Lighting Towers</v>
          </cell>
          <cell r="D234" t="str">
            <v>PO/L.HILLS/34 IMP</v>
          </cell>
        </row>
        <row r="235">
          <cell r="A235" t="str">
            <v>300100000026</v>
          </cell>
          <cell r="B235">
            <v>300100000026</v>
          </cell>
          <cell r="C235" t="str">
            <v>Lighting Towers</v>
          </cell>
          <cell r="D235" t="str">
            <v>PO/L.HILLS/34 IMP</v>
          </cell>
        </row>
        <row r="236">
          <cell r="A236" t="str">
            <v>300100000027</v>
          </cell>
          <cell r="B236">
            <v>300100000027</v>
          </cell>
          <cell r="C236" t="str">
            <v>Lighting Towers</v>
          </cell>
          <cell r="D236" t="str">
            <v>PO/L.HILLS/34 IMP</v>
          </cell>
        </row>
        <row r="237">
          <cell r="A237" t="str">
            <v>300100000027</v>
          </cell>
          <cell r="B237">
            <v>300100000027</v>
          </cell>
          <cell r="C237" t="str">
            <v>Lighting Towers</v>
          </cell>
          <cell r="D237" t="str">
            <v>PO/L.HILLS/34 IMP</v>
          </cell>
        </row>
        <row r="238">
          <cell r="A238" t="str">
            <v>300100000027</v>
          </cell>
          <cell r="B238">
            <v>300100000027</v>
          </cell>
          <cell r="C238" t="str">
            <v>Lighting Towers</v>
          </cell>
          <cell r="D238" t="str">
            <v>PO/L.HILLS/34 IMP</v>
          </cell>
        </row>
        <row r="239">
          <cell r="A239" t="str">
            <v>300100000028</v>
          </cell>
          <cell r="B239">
            <v>300100000028</v>
          </cell>
          <cell r="C239" t="str">
            <v>Lighting Towers</v>
          </cell>
          <cell r="D239" t="str">
            <v>PO/L.HILLS/34 IMP</v>
          </cell>
        </row>
        <row r="240">
          <cell r="A240" t="str">
            <v>300100000028</v>
          </cell>
          <cell r="B240">
            <v>300100000028</v>
          </cell>
          <cell r="C240" t="str">
            <v>Lighting Towers</v>
          </cell>
          <cell r="D240" t="str">
            <v>PO/L.HILLS/34 IMP</v>
          </cell>
        </row>
        <row r="241">
          <cell r="A241" t="str">
            <v>300100000028</v>
          </cell>
          <cell r="B241">
            <v>300100000028</v>
          </cell>
          <cell r="C241" t="str">
            <v>Lighting Towers</v>
          </cell>
          <cell r="D241" t="str">
            <v>PO/L.HILLS/34 IMP</v>
          </cell>
        </row>
        <row r="242">
          <cell r="A242" t="str">
            <v>300100000029</v>
          </cell>
          <cell r="B242">
            <v>300100000029</v>
          </cell>
          <cell r="C242" t="str">
            <v>Lighting Towers</v>
          </cell>
          <cell r="D242" t="str">
            <v>PO/L.HILLS/34 IMP</v>
          </cell>
        </row>
        <row r="243">
          <cell r="A243" t="str">
            <v>300100000029</v>
          </cell>
          <cell r="B243">
            <v>300100000029</v>
          </cell>
          <cell r="C243" t="str">
            <v>Lighting Towers</v>
          </cell>
          <cell r="D243" t="str">
            <v>PO/L.HILLS/34 IMP</v>
          </cell>
        </row>
        <row r="244">
          <cell r="A244" t="str">
            <v>300100000029</v>
          </cell>
          <cell r="B244">
            <v>300100000029</v>
          </cell>
          <cell r="C244" t="str">
            <v>Lighting Towers</v>
          </cell>
          <cell r="D244" t="str">
            <v>PO/L.HILLS/34 IMP</v>
          </cell>
        </row>
        <row r="245">
          <cell r="A245" t="str">
            <v>300100000030</v>
          </cell>
          <cell r="B245">
            <v>300100000030</v>
          </cell>
          <cell r="C245" t="str">
            <v>Lighting Towers</v>
          </cell>
          <cell r="D245" t="str">
            <v>PO/L.HILLS/34 IMP</v>
          </cell>
        </row>
        <row r="246">
          <cell r="A246" t="str">
            <v>300100000030</v>
          </cell>
          <cell r="B246">
            <v>300100000030</v>
          </cell>
          <cell r="C246" t="str">
            <v>Lighting Towers</v>
          </cell>
          <cell r="D246" t="str">
            <v>PO/L.HILLS/34 IMP</v>
          </cell>
        </row>
        <row r="247">
          <cell r="A247" t="str">
            <v>300100000030</v>
          </cell>
          <cell r="B247">
            <v>300100000030</v>
          </cell>
          <cell r="C247" t="str">
            <v>Lighting Towers</v>
          </cell>
          <cell r="D247" t="str">
            <v>PO/L.HILLS/34 IMP</v>
          </cell>
        </row>
        <row r="248">
          <cell r="A248" t="str">
            <v>300100000031</v>
          </cell>
          <cell r="B248">
            <v>300100000031</v>
          </cell>
          <cell r="C248" t="str">
            <v>Lighting Towers</v>
          </cell>
          <cell r="D248" t="str">
            <v>PO/L.HILLS/34 IMP</v>
          </cell>
        </row>
        <row r="249">
          <cell r="A249" t="str">
            <v>300100000031</v>
          </cell>
          <cell r="B249">
            <v>300100000031</v>
          </cell>
          <cell r="C249" t="str">
            <v>Lighting Towers</v>
          </cell>
          <cell r="D249" t="str">
            <v>PO/L.HILLS/34 IMP</v>
          </cell>
        </row>
        <row r="250">
          <cell r="A250" t="str">
            <v>300100000031</v>
          </cell>
          <cell r="B250">
            <v>300100000031</v>
          </cell>
          <cell r="C250" t="str">
            <v>Lighting Towers</v>
          </cell>
          <cell r="D250" t="str">
            <v>PO/L.HILLS/34 IMP</v>
          </cell>
        </row>
        <row r="251">
          <cell r="A251" t="str">
            <v>300100000032</v>
          </cell>
          <cell r="B251">
            <v>300100000032</v>
          </cell>
          <cell r="C251" t="str">
            <v>Lighting Towers</v>
          </cell>
          <cell r="D251" t="str">
            <v>PO/L.HILLS/34 IMP</v>
          </cell>
        </row>
        <row r="252">
          <cell r="A252" t="str">
            <v>300100000032</v>
          </cell>
          <cell r="B252">
            <v>300100000032</v>
          </cell>
          <cell r="C252" t="str">
            <v>Lighting Towers</v>
          </cell>
          <cell r="D252" t="str">
            <v>PO/L.HILLS/34 IMP</v>
          </cell>
        </row>
        <row r="253">
          <cell r="A253" t="str">
            <v>300100000032</v>
          </cell>
          <cell r="B253">
            <v>300100000032</v>
          </cell>
          <cell r="C253" t="str">
            <v>Lighting Towers</v>
          </cell>
          <cell r="D253" t="str">
            <v>PO/L.HILLS/34 IMP</v>
          </cell>
        </row>
        <row r="254">
          <cell r="A254" t="str">
            <v>300100000033</v>
          </cell>
          <cell r="B254">
            <v>300100000033</v>
          </cell>
          <cell r="C254" t="str">
            <v>Lighting Towers</v>
          </cell>
          <cell r="D254" t="str">
            <v>PO/L.HILLS/34 IMP</v>
          </cell>
        </row>
        <row r="255">
          <cell r="A255" t="str">
            <v>300100000033</v>
          </cell>
          <cell r="B255">
            <v>300100000033</v>
          </cell>
          <cell r="C255" t="str">
            <v>Lighting Towers</v>
          </cell>
          <cell r="D255" t="str">
            <v>PO/L.HILLS/34 IMP</v>
          </cell>
        </row>
        <row r="256">
          <cell r="A256" t="str">
            <v>300100000033</v>
          </cell>
          <cell r="B256">
            <v>300100000033</v>
          </cell>
          <cell r="C256" t="str">
            <v>Lighting Towers</v>
          </cell>
          <cell r="D256" t="str">
            <v>PO/L.HILLS/34 IMP</v>
          </cell>
        </row>
        <row r="257">
          <cell r="A257" t="str">
            <v>300100000034</v>
          </cell>
          <cell r="B257">
            <v>300100000034</v>
          </cell>
          <cell r="C257" t="str">
            <v>Lighting Towers</v>
          </cell>
          <cell r="D257" t="str">
            <v>PO/L.HILLS/34 IMP</v>
          </cell>
        </row>
        <row r="258">
          <cell r="A258" t="str">
            <v>300100000034</v>
          </cell>
          <cell r="B258">
            <v>300100000034</v>
          </cell>
          <cell r="C258" t="str">
            <v>Lighting Towers</v>
          </cell>
          <cell r="D258" t="str">
            <v>PO/L.HILLS/34 IMP</v>
          </cell>
        </row>
        <row r="259">
          <cell r="A259" t="str">
            <v>300100000034</v>
          </cell>
          <cell r="B259">
            <v>300100000034</v>
          </cell>
          <cell r="C259" t="str">
            <v>Lighting Towers</v>
          </cell>
          <cell r="D259" t="str">
            <v>PO/L.HILLS/34 IMP</v>
          </cell>
        </row>
        <row r="260">
          <cell r="A260" t="str">
            <v>300100000035</v>
          </cell>
          <cell r="B260">
            <v>300100000035</v>
          </cell>
          <cell r="C260" t="str">
            <v>Lighting Towers</v>
          </cell>
          <cell r="D260" t="str">
            <v>PO/L.HILLS/34 IMP</v>
          </cell>
        </row>
        <row r="261">
          <cell r="A261" t="str">
            <v>300100000035</v>
          </cell>
          <cell r="B261">
            <v>300100000035</v>
          </cell>
          <cell r="C261" t="str">
            <v>Lighting Towers</v>
          </cell>
          <cell r="D261" t="str">
            <v>PO/L.HILLS/34 IMP</v>
          </cell>
        </row>
        <row r="262">
          <cell r="A262" t="str">
            <v>300100000035</v>
          </cell>
          <cell r="B262">
            <v>300100000035</v>
          </cell>
          <cell r="C262" t="str">
            <v>Lighting Towers</v>
          </cell>
          <cell r="D262" t="str">
            <v>PO/L.HILLS/34 IMP</v>
          </cell>
        </row>
        <row r="263">
          <cell r="A263" t="str">
            <v>300100000036</v>
          </cell>
          <cell r="B263">
            <v>300100000036</v>
          </cell>
          <cell r="C263" t="str">
            <v>Lighting Towers</v>
          </cell>
          <cell r="D263" t="str">
            <v>PO/L.HILLS/34 IMP</v>
          </cell>
        </row>
        <row r="264">
          <cell r="A264" t="str">
            <v>300100000036</v>
          </cell>
          <cell r="B264">
            <v>300100000036</v>
          </cell>
          <cell r="C264" t="str">
            <v>Lighting Towers</v>
          </cell>
          <cell r="D264" t="str">
            <v>PO/L.HILLS/34 IMP</v>
          </cell>
        </row>
        <row r="265">
          <cell r="A265" t="str">
            <v>300100000036</v>
          </cell>
          <cell r="B265">
            <v>300100000036</v>
          </cell>
          <cell r="C265" t="str">
            <v>Lighting Towers</v>
          </cell>
          <cell r="D265" t="str">
            <v>PO/L.HILLS/34 IMP</v>
          </cell>
        </row>
        <row r="266">
          <cell r="A266" t="str">
            <v>300100000037</v>
          </cell>
          <cell r="B266">
            <v>300100000037</v>
          </cell>
          <cell r="C266" t="str">
            <v>Lighting Towers</v>
          </cell>
          <cell r="D266" t="str">
            <v>PO/L.HILLS/34 IMP</v>
          </cell>
        </row>
        <row r="267">
          <cell r="A267" t="str">
            <v>300100000037</v>
          </cell>
          <cell r="B267">
            <v>300100000037</v>
          </cell>
          <cell r="C267" t="str">
            <v>Lighting Towers</v>
          </cell>
          <cell r="D267" t="str">
            <v>PO/L.HILLS/34 IMP</v>
          </cell>
        </row>
        <row r="268">
          <cell r="A268" t="str">
            <v>300100000037</v>
          </cell>
          <cell r="B268">
            <v>300100000037</v>
          </cell>
          <cell r="C268" t="str">
            <v>Lighting Towers</v>
          </cell>
          <cell r="D268" t="str">
            <v>PO/L.HILLS/34 IMP</v>
          </cell>
        </row>
        <row r="269">
          <cell r="A269" t="str">
            <v>300100000038</v>
          </cell>
          <cell r="B269">
            <v>300100000038</v>
          </cell>
          <cell r="C269" t="str">
            <v>Lighting Towers</v>
          </cell>
          <cell r="D269" t="str">
            <v>PO/L.HILLS/34 IMP</v>
          </cell>
        </row>
        <row r="270">
          <cell r="A270" t="str">
            <v>300100000038</v>
          </cell>
          <cell r="B270">
            <v>300100000038</v>
          </cell>
          <cell r="C270" t="str">
            <v>Lighting Towers</v>
          </cell>
          <cell r="D270" t="str">
            <v>PO/L.HILLS/34 IMP</v>
          </cell>
        </row>
        <row r="271">
          <cell r="A271" t="str">
            <v>300100000038</v>
          </cell>
          <cell r="B271">
            <v>300100000038</v>
          </cell>
          <cell r="C271" t="str">
            <v>Lighting Towers</v>
          </cell>
          <cell r="D271" t="str">
            <v>PO/L.HILLS/34 IMP</v>
          </cell>
        </row>
        <row r="272">
          <cell r="A272" t="str">
            <v>300100000039</v>
          </cell>
          <cell r="B272">
            <v>300100000039</v>
          </cell>
          <cell r="C272" t="str">
            <v>Lighting Towers</v>
          </cell>
          <cell r="D272" t="str">
            <v>PO/L.HILLS/34 IMP</v>
          </cell>
        </row>
        <row r="273">
          <cell r="A273" t="str">
            <v>300100000039</v>
          </cell>
          <cell r="B273">
            <v>300100000039</v>
          </cell>
          <cell r="C273" t="str">
            <v>Lighting Towers</v>
          </cell>
          <cell r="D273" t="str">
            <v>PO/L.HILLS/34 IMP</v>
          </cell>
        </row>
        <row r="274">
          <cell r="A274" t="str">
            <v>300100000039</v>
          </cell>
          <cell r="B274">
            <v>300100000039</v>
          </cell>
          <cell r="C274" t="str">
            <v>Lighting Towers</v>
          </cell>
          <cell r="D274" t="str">
            <v>PO/L.HILLS/34 IMP</v>
          </cell>
        </row>
        <row r="275">
          <cell r="A275" t="str">
            <v>300100000072</v>
          </cell>
          <cell r="B275">
            <v>300100000072</v>
          </cell>
          <cell r="C275" t="str">
            <v>Electronic Sensor Paver</v>
          </cell>
          <cell r="D275" t="str">
            <v>PO/EW12/002</v>
          </cell>
        </row>
        <row r="276">
          <cell r="A276" t="str">
            <v>300100000073</v>
          </cell>
          <cell r="B276">
            <v>300100000073</v>
          </cell>
          <cell r="C276" t="str">
            <v>Pnematic Tyre Roller</v>
          </cell>
          <cell r="D276" t="str">
            <v>PO/EW-12/006</v>
          </cell>
        </row>
        <row r="277">
          <cell r="A277" t="str">
            <v>300100000074</v>
          </cell>
          <cell r="B277">
            <v>300100000074</v>
          </cell>
          <cell r="C277" t="str">
            <v>Appolo Wet Mix Paver</v>
          </cell>
          <cell r="D277" t="str">
            <v>PO/EW/12</v>
          </cell>
        </row>
        <row r="278">
          <cell r="A278" t="str">
            <v>300100000074</v>
          </cell>
          <cell r="B278">
            <v>300100000074</v>
          </cell>
          <cell r="C278" t="str">
            <v>Appolo Wet Mix Paver</v>
          </cell>
          <cell r="D278" t="str">
            <v>PO/EW/12</v>
          </cell>
        </row>
        <row r="279">
          <cell r="A279" t="str">
            <v>300100000075</v>
          </cell>
          <cell r="B279">
            <v>300100000075</v>
          </cell>
          <cell r="C279" t="str">
            <v>Batching Plant - 30CUM</v>
          </cell>
          <cell r="D279" t="str">
            <v>PO/BELGUAM/14</v>
          </cell>
        </row>
        <row r="280">
          <cell r="A280" t="str">
            <v>300100000075</v>
          </cell>
          <cell r="B280">
            <v>300100000075</v>
          </cell>
          <cell r="C280" t="str">
            <v>Batching Plant - 30CUM</v>
          </cell>
          <cell r="D280" t="str">
            <v>PO/BELGUAM/14</v>
          </cell>
        </row>
        <row r="281">
          <cell r="A281" t="str">
            <v>300100000076</v>
          </cell>
          <cell r="B281">
            <v>300100000076</v>
          </cell>
          <cell r="C281" t="str">
            <v>Concrete Pump</v>
          </cell>
          <cell r="D281" t="str">
            <v>PO/BMC/012</v>
          </cell>
        </row>
        <row r="282">
          <cell r="A282" t="str">
            <v>300100000076</v>
          </cell>
          <cell r="B282">
            <v>300100000076</v>
          </cell>
          <cell r="C282" t="str">
            <v>Concrete Pump</v>
          </cell>
          <cell r="D282" t="str">
            <v>PO/BMC/012</v>
          </cell>
        </row>
        <row r="283">
          <cell r="A283" t="str">
            <v>300100000077</v>
          </cell>
          <cell r="B283">
            <v>300100000077</v>
          </cell>
          <cell r="C283" t="str">
            <v>Electric Genarating Set - 125 KVA</v>
          </cell>
          <cell r="D283" t="str">
            <v>PO/BELGUAM/04</v>
          </cell>
        </row>
        <row r="284">
          <cell r="A284" t="str">
            <v>300100000077</v>
          </cell>
          <cell r="B284">
            <v>300100000077</v>
          </cell>
          <cell r="C284" t="str">
            <v>Electric Genarating Set - 125 KVA</v>
          </cell>
          <cell r="D284" t="str">
            <v>PO/BELGUAM/04</v>
          </cell>
        </row>
        <row r="285">
          <cell r="A285" t="str">
            <v>300100000078</v>
          </cell>
          <cell r="B285">
            <v>300100000078</v>
          </cell>
          <cell r="C285" t="str">
            <v>Transit Mixer</v>
          </cell>
          <cell r="D285" t="str">
            <v>PO/L.HILLS/35</v>
          </cell>
        </row>
        <row r="286">
          <cell r="A286" t="str">
            <v>300100000079</v>
          </cell>
          <cell r="B286">
            <v>300100000079</v>
          </cell>
          <cell r="C286" t="str">
            <v>Transit Mixer</v>
          </cell>
          <cell r="D286" t="str">
            <v>PO/L.HILLS/35</v>
          </cell>
        </row>
        <row r="287">
          <cell r="A287" t="str">
            <v>300100000080</v>
          </cell>
          <cell r="B287">
            <v>300100000080</v>
          </cell>
          <cell r="C287" t="str">
            <v>Transit Mixer</v>
          </cell>
          <cell r="D287" t="str">
            <v>PO/L.HILLS/35</v>
          </cell>
        </row>
        <row r="288">
          <cell r="A288" t="str">
            <v>300100000081</v>
          </cell>
          <cell r="B288">
            <v>300100000081</v>
          </cell>
          <cell r="C288" t="str">
            <v>Hydraulic Mobile Crane</v>
          </cell>
          <cell r="D288" t="str">
            <v>PO/L.HILLS/045</v>
          </cell>
        </row>
        <row r="289">
          <cell r="A289" t="str">
            <v>300100000081</v>
          </cell>
          <cell r="B289">
            <v>300100000081</v>
          </cell>
          <cell r="C289" t="str">
            <v>Hydraulic Mobile Crane</v>
          </cell>
          <cell r="D289" t="str">
            <v>PO/L.HILLS/045</v>
          </cell>
        </row>
        <row r="290">
          <cell r="A290" t="str">
            <v>300100000082</v>
          </cell>
          <cell r="B290">
            <v>300100000082</v>
          </cell>
          <cell r="C290" t="str">
            <v>Electric Genarating Set - 320 KVA</v>
          </cell>
          <cell r="D290" t="str">
            <v>PO/L.HILLS/050</v>
          </cell>
        </row>
        <row r="291">
          <cell r="A291" t="str">
            <v>300100000082</v>
          </cell>
          <cell r="B291">
            <v>300100000082</v>
          </cell>
          <cell r="C291" t="str">
            <v>Electric Genarating Set - 320 KVA</v>
          </cell>
          <cell r="D291" t="str">
            <v>PO/L.HILLS/050</v>
          </cell>
        </row>
        <row r="292">
          <cell r="A292" t="str">
            <v>300100000082</v>
          </cell>
          <cell r="B292">
            <v>300100000082</v>
          </cell>
          <cell r="C292" t="str">
            <v>Electric Genarating Set - 320 KVA</v>
          </cell>
          <cell r="D292" t="str">
            <v>PO/L.HILLS/050</v>
          </cell>
        </row>
        <row r="293">
          <cell r="A293" t="str">
            <v>300100000083</v>
          </cell>
          <cell r="B293">
            <v>300100000083</v>
          </cell>
          <cell r="C293" t="str">
            <v>Electric Genarating Set - 320 KVA</v>
          </cell>
          <cell r="D293" t="str">
            <v>PO/L.HILLS/050</v>
          </cell>
        </row>
        <row r="294">
          <cell r="A294" t="str">
            <v>300100000083</v>
          </cell>
          <cell r="B294">
            <v>300100000083</v>
          </cell>
          <cell r="C294" t="str">
            <v>Electric Genarating Set - 320 KVA</v>
          </cell>
          <cell r="D294" t="str">
            <v>PO/L.HILLS/050</v>
          </cell>
        </row>
        <row r="295">
          <cell r="A295" t="str">
            <v>300100000083</v>
          </cell>
          <cell r="B295">
            <v>300100000083</v>
          </cell>
          <cell r="C295" t="str">
            <v>Electric Genarating Set - 320 KVA</v>
          </cell>
          <cell r="D295" t="str">
            <v>PO/L.HILLS/050</v>
          </cell>
        </row>
        <row r="296">
          <cell r="A296" t="str">
            <v>300100000084</v>
          </cell>
          <cell r="B296">
            <v>300100000084</v>
          </cell>
          <cell r="C296" t="str">
            <v>Electric Genarating Set - 30 KVA</v>
          </cell>
          <cell r="D296" t="str">
            <v>PO/L.HILLS/039</v>
          </cell>
        </row>
        <row r="297">
          <cell r="A297" t="str">
            <v>300100000084</v>
          </cell>
          <cell r="B297">
            <v>300100000084</v>
          </cell>
          <cell r="C297" t="str">
            <v>Electric Genarating Set - 30 KVA</v>
          </cell>
          <cell r="D297" t="str">
            <v>PO/L.HILLS/039</v>
          </cell>
        </row>
        <row r="298">
          <cell r="A298" t="str">
            <v>300100000085</v>
          </cell>
          <cell r="B298">
            <v>300100000085</v>
          </cell>
          <cell r="C298" t="str">
            <v>Electric Genarating Set - 320 KVA</v>
          </cell>
          <cell r="D298" t="str">
            <v>PO/L.HILLS/050</v>
          </cell>
        </row>
        <row r="299">
          <cell r="A299" t="str">
            <v>300100000085</v>
          </cell>
          <cell r="B299">
            <v>300100000085</v>
          </cell>
          <cell r="C299" t="str">
            <v>Electric Genarating Set - 320 KVA</v>
          </cell>
          <cell r="D299" t="str">
            <v>PO/L.HILLS/050</v>
          </cell>
        </row>
        <row r="300">
          <cell r="A300" t="str">
            <v>300100000085</v>
          </cell>
          <cell r="B300">
            <v>300100000085</v>
          </cell>
          <cell r="C300" t="str">
            <v>Electric Genarating Set - 320 KVA</v>
          </cell>
          <cell r="D300" t="str">
            <v>PO/L.HILLS/050</v>
          </cell>
        </row>
        <row r="301">
          <cell r="A301" t="str">
            <v>300100000086</v>
          </cell>
          <cell r="B301">
            <v>300100000086</v>
          </cell>
          <cell r="C301" t="str">
            <v>Tippers</v>
          </cell>
          <cell r="D301" t="str">
            <v>PO/L.HILLS/048</v>
          </cell>
        </row>
        <row r="302">
          <cell r="A302" t="str">
            <v>300100000087</v>
          </cell>
          <cell r="B302">
            <v>300100000087</v>
          </cell>
          <cell r="C302" t="str">
            <v>Tipper</v>
          </cell>
          <cell r="D302" t="str">
            <v>L.HILLS/048</v>
          </cell>
        </row>
        <row r="303">
          <cell r="A303" t="str">
            <v>300100000088</v>
          </cell>
          <cell r="B303">
            <v>300100000088</v>
          </cell>
          <cell r="C303" t="str">
            <v>Concrete  Pump - BP 2800</v>
          </cell>
          <cell r="D303" t="str">
            <v>PO/L.HILLS/052</v>
          </cell>
        </row>
        <row r="304">
          <cell r="A304" t="str">
            <v>300100000088</v>
          </cell>
          <cell r="B304">
            <v>300100000088</v>
          </cell>
          <cell r="C304" t="str">
            <v>Concrete  Pump - BP 2800</v>
          </cell>
          <cell r="D304" t="str">
            <v>PO/L.HILLS/052</v>
          </cell>
        </row>
        <row r="305">
          <cell r="A305" t="str">
            <v>300100000088</v>
          </cell>
          <cell r="B305">
            <v>300100000088</v>
          </cell>
          <cell r="C305" t="str">
            <v>Concrete  Pump - BP 2800</v>
          </cell>
          <cell r="D305" t="str">
            <v>PO/L.HILLS/052</v>
          </cell>
        </row>
        <row r="306">
          <cell r="A306" t="str">
            <v>300100000089</v>
          </cell>
          <cell r="B306">
            <v>300100000089</v>
          </cell>
          <cell r="C306" t="str">
            <v>Rotary Distributior (Concrete Spreader)</v>
          </cell>
          <cell r="D306" t="str">
            <v>PO/L.HILLS/044</v>
          </cell>
        </row>
        <row r="307">
          <cell r="A307" t="str">
            <v>300100000090</v>
          </cell>
          <cell r="B307">
            <v>300100000090</v>
          </cell>
          <cell r="C307" t="str">
            <v>Rotary Distributior (Concrete Spreader)</v>
          </cell>
          <cell r="D307" t="str">
            <v>PO/L.HILLS/044</v>
          </cell>
        </row>
        <row r="308">
          <cell r="A308" t="str">
            <v>300100000091</v>
          </cell>
          <cell r="B308">
            <v>300100000091</v>
          </cell>
          <cell r="C308" t="str">
            <v>Transit Mixer</v>
          </cell>
          <cell r="D308" t="str">
            <v>PO/L.HILLS/35</v>
          </cell>
        </row>
        <row r="309">
          <cell r="A309" t="str">
            <v>300100000091</v>
          </cell>
          <cell r="B309">
            <v>300100000091</v>
          </cell>
          <cell r="C309" t="str">
            <v>Transit Mixer</v>
          </cell>
          <cell r="D309" t="str">
            <v>PO/L.HILLS/35</v>
          </cell>
        </row>
        <row r="310">
          <cell r="A310" t="str">
            <v>300100000091</v>
          </cell>
          <cell r="B310">
            <v>300100000091</v>
          </cell>
          <cell r="C310" t="str">
            <v>Transit Mixer</v>
          </cell>
          <cell r="D310" t="str">
            <v>PO/L.HILLS/35</v>
          </cell>
        </row>
        <row r="311">
          <cell r="A311" t="str">
            <v>300100000092</v>
          </cell>
          <cell r="B311">
            <v>300100000092</v>
          </cell>
          <cell r="C311" t="str">
            <v>Transit Mixer</v>
          </cell>
          <cell r="D311" t="str">
            <v>PO/L.HILLS/35</v>
          </cell>
        </row>
        <row r="312">
          <cell r="A312" t="str">
            <v>300100000092</v>
          </cell>
          <cell r="B312">
            <v>300100000092</v>
          </cell>
          <cell r="C312" t="str">
            <v>Transit Mixer</v>
          </cell>
          <cell r="D312" t="str">
            <v>PO/L.HILLS/35</v>
          </cell>
        </row>
        <row r="313">
          <cell r="A313" t="str">
            <v>300100000092</v>
          </cell>
          <cell r="B313">
            <v>300100000092</v>
          </cell>
          <cell r="C313" t="str">
            <v>Transit Mixer</v>
          </cell>
          <cell r="D313" t="str">
            <v>PO/L.HILLS/35</v>
          </cell>
        </row>
        <row r="314">
          <cell r="A314" t="str">
            <v>300100000093</v>
          </cell>
          <cell r="B314">
            <v>300100000093</v>
          </cell>
          <cell r="C314" t="str">
            <v>Transit Mixer</v>
          </cell>
          <cell r="D314" t="str">
            <v>PO/L.HILLS/35</v>
          </cell>
        </row>
        <row r="315">
          <cell r="A315" t="str">
            <v>300100000093</v>
          </cell>
          <cell r="B315">
            <v>300100000093</v>
          </cell>
          <cell r="C315" t="str">
            <v>Transit Mixer</v>
          </cell>
          <cell r="D315" t="str">
            <v>PO/L.HILLS/35</v>
          </cell>
        </row>
        <row r="316">
          <cell r="A316" t="str">
            <v>300100000093</v>
          </cell>
          <cell r="B316">
            <v>300100000093</v>
          </cell>
          <cell r="C316" t="str">
            <v>Transit Mixer</v>
          </cell>
          <cell r="D316" t="str">
            <v>PO/L.HILLS/35</v>
          </cell>
        </row>
        <row r="317">
          <cell r="A317" t="str">
            <v>300100000094</v>
          </cell>
          <cell r="B317">
            <v>300100000094</v>
          </cell>
          <cell r="C317" t="str">
            <v>Transit Mixer</v>
          </cell>
          <cell r="D317" t="str">
            <v>PO/L.HILLS/35</v>
          </cell>
        </row>
        <row r="318">
          <cell r="A318" t="str">
            <v>300100000094</v>
          </cell>
          <cell r="B318">
            <v>300100000094</v>
          </cell>
          <cell r="C318" t="str">
            <v>Transit Mixer</v>
          </cell>
          <cell r="D318" t="str">
            <v>PO/L.HILLS/35</v>
          </cell>
        </row>
        <row r="319">
          <cell r="A319" t="str">
            <v>300100000094</v>
          </cell>
          <cell r="B319">
            <v>300100000094</v>
          </cell>
          <cell r="C319" t="str">
            <v>Transit Mixer</v>
          </cell>
          <cell r="D319" t="str">
            <v>PO/L.HILLS/35</v>
          </cell>
        </row>
        <row r="320">
          <cell r="A320" t="str">
            <v>300100000095</v>
          </cell>
          <cell r="B320">
            <v>300100000095</v>
          </cell>
          <cell r="C320" t="str">
            <v>Transit Mixer</v>
          </cell>
          <cell r="D320" t="str">
            <v>PO/L.HILLS/40</v>
          </cell>
        </row>
        <row r="321">
          <cell r="A321" t="str">
            <v>300100000095</v>
          </cell>
          <cell r="B321">
            <v>300100000095</v>
          </cell>
          <cell r="C321" t="str">
            <v>Transit Mixer</v>
          </cell>
          <cell r="D321" t="str">
            <v>PO/L.HILLS/40</v>
          </cell>
        </row>
        <row r="322">
          <cell r="A322" t="str">
            <v>300100000096</v>
          </cell>
          <cell r="B322">
            <v>300100000096</v>
          </cell>
          <cell r="C322" t="str">
            <v>Transit Mixer</v>
          </cell>
          <cell r="D322" t="str">
            <v>PO/L.HILLS/40</v>
          </cell>
        </row>
        <row r="323">
          <cell r="A323" t="str">
            <v>300100000096</v>
          </cell>
          <cell r="B323">
            <v>300100000096</v>
          </cell>
          <cell r="C323" t="str">
            <v>Transit Mixer</v>
          </cell>
          <cell r="D323" t="str">
            <v>PO/L.HILLS/40</v>
          </cell>
        </row>
        <row r="324">
          <cell r="A324" t="str">
            <v>300100000097</v>
          </cell>
          <cell r="B324">
            <v>300100000097</v>
          </cell>
          <cell r="C324" t="str">
            <v>Concrete Pump 350 D</v>
          </cell>
          <cell r="D324" t="str">
            <v>PO/NPCL/72(TRF LH)</v>
          </cell>
        </row>
        <row r="325">
          <cell r="A325" t="str">
            <v>300100000097</v>
          </cell>
          <cell r="B325">
            <v>300100000097</v>
          </cell>
          <cell r="C325" t="str">
            <v>Concrete Pump 350 D</v>
          </cell>
          <cell r="D325" t="str">
            <v>PO/NPCL/72(TRF LH)</v>
          </cell>
        </row>
        <row r="326">
          <cell r="A326" t="str">
            <v>300100000097</v>
          </cell>
          <cell r="B326">
            <v>300100000097</v>
          </cell>
          <cell r="C326" t="str">
            <v>Concrete Pump 350 D</v>
          </cell>
          <cell r="D326" t="str">
            <v>PO/NPCL/72(TRF LH)</v>
          </cell>
        </row>
        <row r="327">
          <cell r="A327" t="str">
            <v>300100000098</v>
          </cell>
          <cell r="B327">
            <v>300100000098</v>
          </cell>
          <cell r="C327" t="str">
            <v>Transit Mixer</v>
          </cell>
          <cell r="D327" t="str">
            <v>PO/L.HILLS/98</v>
          </cell>
        </row>
        <row r="328">
          <cell r="A328" t="str">
            <v>300100000098</v>
          </cell>
          <cell r="B328">
            <v>300100000098</v>
          </cell>
          <cell r="C328" t="str">
            <v>Transit Mixer</v>
          </cell>
          <cell r="D328" t="str">
            <v>PO/L.HILLS/98</v>
          </cell>
        </row>
        <row r="329">
          <cell r="A329" t="str">
            <v>300100000098</v>
          </cell>
          <cell r="B329">
            <v>300100000098</v>
          </cell>
          <cell r="C329" t="str">
            <v>Transit Mixer</v>
          </cell>
          <cell r="D329" t="str">
            <v>PO/L.HILLS/98</v>
          </cell>
        </row>
        <row r="330">
          <cell r="A330" t="str">
            <v>300100000099</v>
          </cell>
          <cell r="B330">
            <v>300100000099</v>
          </cell>
          <cell r="C330" t="str">
            <v>Transit Mixer</v>
          </cell>
          <cell r="D330" t="str">
            <v>PO/L.HILLS/98</v>
          </cell>
        </row>
        <row r="331">
          <cell r="A331" t="str">
            <v>300100000099</v>
          </cell>
          <cell r="B331">
            <v>300100000099</v>
          </cell>
          <cell r="C331" t="str">
            <v>Transit Mixer</v>
          </cell>
          <cell r="D331" t="str">
            <v>PO/L.HILLS/98</v>
          </cell>
        </row>
        <row r="332">
          <cell r="A332" t="str">
            <v>300100000099</v>
          </cell>
          <cell r="B332">
            <v>300100000099</v>
          </cell>
          <cell r="C332" t="str">
            <v>Transit Mixer</v>
          </cell>
          <cell r="D332" t="str">
            <v>PO/L.HILLS/98</v>
          </cell>
        </row>
        <row r="333">
          <cell r="A333" t="str">
            <v>300100000100</v>
          </cell>
          <cell r="B333">
            <v>300100000100</v>
          </cell>
          <cell r="C333" t="str">
            <v>Transit Mixer</v>
          </cell>
          <cell r="D333" t="str">
            <v>PO/L.HILLS/98</v>
          </cell>
        </row>
        <row r="334">
          <cell r="A334" t="str">
            <v>300100000100</v>
          </cell>
          <cell r="B334">
            <v>300100000100</v>
          </cell>
          <cell r="C334" t="str">
            <v>Transit Mixer</v>
          </cell>
          <cell r="D334" t="str">
            <v>PO/L.HILLS/98</v>
          </cell>
        </row>
        <row r="335">
          <cell r="A335" t="str">
            <v>300100000100</v>
          </cell>
          <cell r="B335">
            <v>300100000100</v>
          </cell>
          <cell r="C335" t="str">
            <v>Transit Mixer</v>
          </cell>
          <cell r="D335" t="str">
            <v>PO/L.HILLS/98</v>
          </cell>
        </row>
        <row r="336">
          <cell r="A336" t="str">
            <v>300100000101</v>
          </cell>
          <cell r="B336">
            <v>300100000101</v>
          </cell>
          <cell r="C336" t="str">
            <v>Transit Mixer</v>
          </cell>
          <cell r="D336" t="str">
            <v>PO/L.HILLS/98</v>
          </cell>
        </row>
        <row r="337">
          <cell r="A337" t="str">
            <v>300100000101</v>
          </cell>
          <cell r="B337">
            <v>300100000101</v>
          </cell>
          <cell r="C337" t="str">
            <v>Transit Mixer</v>
          </cell>
          <cell r="D337" t="str">
            <v>PO/L.HILLS/98</v>
          </cell>
        </row>
        <row r="338">
          <cell r="A338" t="str">
            <v>300100000101</v>
          </cell>
          <cell r="B338">
            <v>300100000101</v>
          </cell>
          <cell r="C338" t="str">
            <v>Transit Mixer</v>
          </cell>
          <cell r="D338" t="str">
            <v>PO/L.HILLS/98</v>
          </cell>
        </row>
        <row r="339">
          <cell r="A339" t="str">
            <v>300100000102</v>
          </cell>
          <cell r="B339">
            <v>300100000102</v>
          </cell>
          <cell r="C339" t="str">
            <v>Transit Mixer</v>
          </cell>
          <cell r="D339" t="str">
            <v>PO/L.HILLS/98</v>
          </cell>
        </row>
        <row r="340">
          <cell r="A340" t="str">
            <v>300100000102</v>
          </cell>
          <cell r="B340">
            <v>300100000102</v>
          </cell>
          <cell r="C340" t="str">
            <v>Transit Mixer</v>
          </cell>
          <cell r="D340" t="str">
            <v>PO/L.HILLS/98</v>
          </cell>
        </row>
        <row r="341">
          <cell r="A341" t="str">
            <v>300100000102</v>
          </cell>
          <cell r="B341">
            <v>300100000102</v>
          </cell>
          <cell r="C341" t="str">
            <v>Transit Mixer</v>
          </cell>
          <cell r="D341" t="str">
            <v>PO/L.HILLS/98</v>
          </cell>
        </row>
        <row r="342">
          <cell r="A342" t="str">
            <v>300100000103</v>
          </cell>
          <cell r="B342">
            <v>300100000103</v>
          </cell>
          <cell r="C342" t="str">
            <v>Transit Mixer</v>
          </cell>
          <cell r="D342" t="str">
            <v>PO/L.HILLS/98</v>
          </cell>
        </row>
        <row r="343">
          <cell r="A343" t="str">
            <v>300100000103</v>
          </cell>
          <cell r="B343">
            <v>300100000103</v>
          </cell>
          <cell r="C343" t="str">
            <v>Transit Mixer</v>
          </cell>
          <cell r="D343" t="str">
            <v>PO/L.HILLS/98</v>
          </cell>
        </row>
        <row r="344">
          <cell r="A344" t="str">
            <v>300100000103</v>
          </cell>
          <cell r="B344">
            <v>300100000103</v>
          </cell>
          <cell r="C344" t="str">
            <v>Transit Mixer</v>
          </cell>
          <cell r="D344" t="str">
            <v>PO/L.HILLS/98</v>
          </cell>
        </row>
        <row r="345">
          <cell r="A345" t="str">
            <v>300100000104</v>
          </cell>
          <cell r="B345">
            <v>300100000104</v>
          </cell>
          <cell r="C345" t="str">
            <v>Hydraulic Mobile Crane</v>
          </cell>
          <cell r="D345" t="str">
            <v>PO/L.HILLS/045</v>
          </cell>
        </row>
        <row r="346">
          <cell r="A346" t="str">
            <v>300100000104</v>
          </cell>
          <cell r="B346">
            <v>300100000104</v>
          </cell>
          <cell r="C346" t="str">
            <v>Hydraulic Mobile Crane</v>
          </cell>
          <cell r="D346" t="str">
            <v>PO/L.HILLS/045</v>
          </cell>
        </row>
        <row r="347">
          <cell r="A347" t="str">
            <v>300100000105</v>
          </cell>
          <cell r="B347">
            <v>300100000105</v>
          </cell>
          <cell r="C347" t="str">
            <v>Air Compressor</v>
          </cell>
          <cell r="D347" t="str">
            <v>PO/L.HILLS/087</v>
          </cell>
        </row>
        <row r="348">
          <cell r="A348" t="str">
            <v>300100000105</v>
          </cell>
          <cell r="B348">
            <v>300100000105</v>
          </cell>
          <cell r="C348" t="str">
            <v>Air Compressor</v>
          </cell>
          <cell r="D348" t="str">
            <v>PO/L.HILLS/087</v>
          </cell>
        </row>
        <row r="349">
          <cell r="A349" t="str">
            <v>300100000106</v>
          </cell>
          <cell r="B349">
            <v>300100000106</v>
          </cell>
          <cell r="C349" t="str">
            <v>Unic Truck Mounted Crane-URV 503</v>
          </cell>
          <cell r="D349" t="str">
            <v>PO/L.HILLS/48</v>
          </cell>
        </row>
        <row r="350">
          <cell r="A350" t="str">
            <v>300100000106</v>
          </cell>
          <cell r="B350">
            <v>300100000106</v>
          </cell>
          <cell r="C350" t="str">
            <v>Unic Truck Mounted Crane-URV 503</v>
          </cell>
          <cell r="D350" t="str">
            <v>PO/L.HILLS/48</v>
          </cell>
        </row>
        <row r="351">
          <cell r="A351" t="str">
            <v>300100000106</v>
          </cell>
          <cell r="B351">
            <v>300100000106</v>
          </cell>
          <cell r="C351" t="str">
            <v>Unic Truck Mounted Crane-URV 503</v>
          </cell>
          <cell r="D351" t="str">
            <v>PO/L.HILLS/48</v>
          </cell>
        </row>
        <row r="352">
          <cell r="A352" t="str">
            <v>300100000107</v>
          </cell>
          <cell r="B352">
            <v>300100000107</v>
          </cell>
          <cell r="C352" t="str">
            <v>Electric Genarating Set - 40 KVA</v>
          </cell>
          <cell r="D352" t="str">
            <v>PO/L.HILLS/25A</v>
          </cell>
        </row>
        <row r="353">
          <cell r="A353" t="str">
            <v>300100000108</v>
          </cell>
          <cell r="B353">
            <v>300100000108</v>
          </cell>
          <cell r="C353" t="str">
            <v>Rotary Distributior RV 10</v>
          </cell>
          <cell r="D353" t="str">
            <v>PO/L.HILLS/109</v>
          </cell>
        </row>
        <row r="354">
          <cell r="A354" t="str">
            <v>300100000108</v>
          </cell>
          <cell r="B354">
            <v>300100000108</v>
          </cell>
          <cell r="C354" t="str">
            <v>Rotary Distributior RV 10</v>
          </cell>
          <cell r="D354" t="str">
            <v>PO/L.HILLS/109</v>
          </cell>
        </row>
        <row r="355">
          <cell r="A355" t="str">
            <v>300100000109</v>
          </cell>
          <cell r="B355">
            <v>300100000109</v>
          </cell>
          <cell r="C355" t="str">
            <v>Rotary Distributior RV 10</v>
          </cell>
          <cell r="D355" t="str">
            <v>PO/L.HILLS/109</v>
          </cell>
        </row>
        <row r="356">
          <cell r="A356" t="str">
            <v>300100000109</v>
          </cell>
          <cell r="B356">
            <v>300100000109</v>
          </cell>
          <cell r="C356" t="str">
            <v>Rotary Distributior RV 10</v>
          </cell>
          <cell r="D356" t="str">
            <v>PO/L.HILLS/109</v>
          </cell>
        </row>
        <row r="357">
          <cell r="A357" t="str">
            <v>300100000110</v>
          </cell>
          <cell r="B357">
            <v>300100000110</v>
          </cell>
          <cell r="C357" t="str">
            <v>Rotary Distributior (Concrete Spreader)</v>
          </cell>
          <cell r="D357" t="str">
            <v>PO NPCL/19</v>
          </cell>
        </row>
        <row r="358">
          <cell r="A358" t="str">
            <v>300100000111</v>
          </cell>
          <cell r="B358">
            <v>300100000111</v>
          </cell>
          <cell r="C358" t="str">
            <v>Rotary Distributior (Concrete Spreader)</v>
          </cell>
          <cell r="D358" t="str">
            <v>PO NPCL/19</v>
          </cell>
        </row>
        <row r="359">
          <cell r="A359" t="str">
            <v>300100000112</v>
          </cell>
          <cell r="B359">
            <v>300100000112</v>
          </cell>
          <cell r="C359" t="str">
            <v>Electric Genarating Set - 30 KVA</v>
          </cell>
          <cell r="D359" t="str">
            <v>PO NPCL/26</v>
          </cell>
        </row>
        <row r="360">
          <cell r="A360" t="str">
            <v>300100000112</v>
          </cell>
          <cell r="B360">
            <v>300100000112</v>
          </cell>
          <cell r="C360" t="str">
            <v>Electric Genarating Set - 30 KVA</v>
          </cell>
          <cell r="D360" t="str">
            <v>PO NPCL/26</v>
          </cell>
        </row>
        <row r="361">
          <cell r="A361" t="str">
            <v>300100000113</v>
          </cell>
          <cell r="B361">
            <v>300100000113</v>
          </cell>
          <cell r="C361" t="str">
            <v>Electric Genarating Set - 30 KVA</v>
          </cell>
          <cell r="D361" t="str">
            <v>PO NPCL/26</v>
          </cell>
        </row>
        <row r="362">
          <cell r="A362" t="str">
            <v>300100000113</v>
          </cell>
          <cell r="B362">
            <v>300100000113</v>
          </cell>
          <cell r="C362" t="str">
            <v>Electric Genarating Set - 30 KVA</v>
          </cell>
          <cell r="D362" t="str">
            <v>PO NPCL/26</v>
          </cell>
        </row>
        <row r="363">
          <cell r="A363" t="str">
            <v>300100000114</v>
          </cell>
          <cell r="B363">
            <v>300100000114</v>
          </cell>
          <cell r="C363" t="str">
            <v>Hydraulic Mobile Crane</v>
          </cell>
          <cell r="D363" t="str">
            <v>PO/NPCL/24</v>
          </cell>
        </row>
        <row r="364">
          <cell r="A364" t="str">
            <v>300100000114</v>
          </cell>
          <cell r="B364">
            <v>300100000114</v>
          </cell>
          <cell r="C364" t="str">
            <v>Hydraulic Mobile Crane</v>
          </cell>
          <cell r="D364" t="str">
            <v>PO/NPCL/24</v>
          </cell>
        </row>
        <row r="365">
          <cell r="A365" t="str">
            <v>300100000114</v>
          </cell>
          <cell r="B365">
            <v>300100000114</v>
          </cell>
          <cell r="C365" t="str">
            <v>Hydraulic Mobile Crane</v>
          </cell>
          <cell r="D365" t="str">
            <v>PO/NPCL/24</v>
          </cell>
        </row>
        <row r="366">
          <cell r="A366" t="str">
            <v>300100000115</v>
          </cell>
          <cell r="B366">
            <v>300100000115</v>
          </cell>
          <cell r="C366" t="str">
            <v>Electric Genarating Set - 250 KVA</v>
          </cell>
          <cell r="D366" t="str">
            <v>PO/NPCL/17</v>
          </cell>
        </row>
        <row r="367">
          <cell r="A367" t="str">
            <v>300100000115</v>
          </cell>
          <cell r="B367">
            <v>300100000115</v>
          </cell>
          <cell r="C367" t="str">
            <v>Electric Genarating Set - 250 KVA</v>
          </cell>
          <cell r="D367" t="str">
            <v>PO/NPCL/17</v>
          </cell>
        </row>
        <row r="368">
          <cell r="A368" t="str">
            <v>300100000116</v>
          </cell>
          <cell r="B368">
            <v>300100000116</v>
          </cell>
          <cell r="C368" t="str">
            <v>Electric Genarating Set - 250 KVA</v>
          </cell>
          <cell r="D368" t="str">
            <v>PO/NPCL/17</v>
          </cell>
        </row>
        <row r="369">
          <cell r="A369" t="str">
            <v>300100000116</v>
          </cell>
          <cell r="B369">
            <v>300100000116</v>
          </cell>
          <cell r="C369" t="str">
            <v>Electric Genarating Set - 250 KVA</v>
          </cell>
          <cell r="D369" t="str">
            <v>PO/NPCL/17</v>
          </cell>
        </row>
        <row r="370">
          <cell r="A370" t="str">
            <v>300100000117</v>
          </cell>
          <cell r="B370">
            <v>300100000117</v>
          </cell>
          <cell r="C370" t="str">
            <v>Hydraulic Mobile Crane</v>
          </cell>
          <cell r="D370" t="str">
            <v>PO/NPCL/20</v>
          </cell>
        </row>
        <row r="371">
          <cell r="A371" t="str">
            <v>300100000117</v>
          </cell>
          <cell r="B371">
            <v>300100000117</v>
          </cell>
          <cell r="C371" t="str">
            <v>Hydraulic Mobile Crane</v>
          </cell>
          <cell r="D371" t="str">
            <v>PO/NPCL/20</v>
          </cell>
        </row>
        <row r="372">
          <cell r="A372" t="str">
            <v>300100000118</v>
          </cell>
          <cell r="B372">
            <v>300100000118</v>
          </cell>
          <cell r="C372" t="str">
            <v>Hydraulic Mobile Crane</v>
          </cell>
          <cell r="D372" t="str">
            <v>PO/NPCL/20</v>
          </cell>
        </row>
        <row r="373">
          <cell r="A373" t="str">
            <v>300100000118</v>
          </cell>
          <cell r="B373">
            <v>300100000118</v>
          </cell>
          <cell r="C373" t="str">
            <v>Hydraulic Mobile Crane</v>
          </cell>
          <cell r="D373" t="str">
            <v>PO/NPCL/20</v>
          </cell>
        </row>
        <row r="374">
          <cell r="A374" t="str">
            <v>300100000119</v>
          </cell>
          <cell r="B374">
            <v>300100000119</v>
          </cell>
          <cell r="C374" t="str">
            <v>Unic Truck Mounted Crane-URV 503</v>
          </cell>
          <cell r="D374" t="str">
            <v>PO/NPCL/55</v>
          </cell>
        </row>
        <row r="375">
          <cell r="A375" t="str">
            <v>300100000119</v>
          </cell>
          <cell r="B375">
            <v>300100000119</v>
          </cell>
          <cell r="C375" t="str">
            <v>Unic Truck Mounted Crane-URV 503</v>
          </cell>
          <cell r="D375" t="str">
            <v>PO/NPCL/55</v>
          </cell>
        </row>
        <row r="376">
          <cell r="A376" t="str">
            <v>300100000119</v>
          </cell>
          <cell r="B376">
            <v>300100000119</v>
          </cell>
          <cell r="C376" t="str">
            <v>Unic Truck Mounted Crane-URV 503</v>
          </cell>
          <cell r="D376" t="str">
            <v>PO/NPCL/55</v>
          </cell>
        </row>
        <row r="377">
          <cell r="A377" t="str">
            <v>300100000119</v>
          </cell>
          <cell r="B377">
            <v>300100000119</v>
          </cell>
          <cell r="C377" t="str">
            <v>Unic Truck Mounted Crane-URV 503</v>
          </cell>
          <cell r="D377" t="str">
            <v>PO/NPCL/55</v>
          </cell>
        </row>
        <row r="378">
          <cell r="A378" t="str">
            <v>300100000119</v>
          </cell>
          <cell r="B378">
            <v>300100000119</v>
          </cell>
          <cell r="C378" t="str">
            <v>Unic Truck Mounted Crane-URV 503</v>
          </cell>
          <cell r="D378" t="str">
            <v>PO/NPCL/55</v>
          </cell>
        </row>
        <row r="379">
          <cell r="A379" t="str">
            <v>300100000119</v>
          </cell>
          <cell r="B379">
            <v>300100000119</v>
          </cell>
          <cell r="C379" t="str">
            <v>Unic Truck Mounted Crane-URV 503</v>
          </cell>
          <cell r="D379" t="str">
            <v>PO/NPCL/55</v>
          </cell>
        </row>
        <row r="380">
          <cell r="A380" t="str">
            <v>300100000120</v>
          </cell>
          <cell r="B380">
            <v>300100000120</v>
          </cell>
          <cell r="C380" t="str">
            <v>Transit Mixer</v>
          </cell>
          <cell r="D380" t="str">
            <v>PO/NPCL/27</v>
          </cell>
        </row>
        <row r="381">
          <cell r="A381" t="str">
            <v>300100000120</v>
          </cell>
          <cell r="B381">
            <v>300100000120</v>
          </cell>
          <cell r="C381" t="str">
            <v>Transit Mixer</v>
          </cell>
          <cell r="D381" t="str">
            <v>PO/NPCL/27</v>
          </cell>
        </row>
        <row r="382">
          <cell r="A382" t="str">
            <v>300100000120</v>
          </cell>
          <cell r="B382">
            <v>300100000120</v>
          </cell>
          <cell r="C382" t="str">
            <v>Transit Mixer</v>
          </cell>
          <cell r="D382" t="str">
            <v>PO/NPCL/27</v>
          </cell>
        </row>
        <row r="383">
          <cell r="A383" t="str">
            <v>300100000120</v>
          </cell>
          <cell r="B383">
            <v>300100000120</v>
          </cell>
          <cell r="C383" t="str">
            <v>Transit Mixer</v>
          </cell>
          <cell r="D383" t="str">
            <v>PO/NPCL/27</v>
          </cell>
        </row>
        <row r="384">
          <cell r="A384" t="str">
            <v>300100000120</v>
          </cell>
          <cell r="B384">
            <v>300100000120</v>
          </cell>
          <cell r="C384" t="str">
            <v>Transit Mixer</v>
          </cell>
          <cell r="D384" t="str">
            <v>PO/NPCL/27</v>
          </cell>
        </row>
        <row r="385">
          <cell r="A385" t="str">
            <v>300100000120</v>
          </cell>
          <cell r="B385">
            <v>300100000120</v>
          </cell>
          <cell r="C385" t="str">
            <v>Transit Mixer</v>
          </cell>
          <cell r="D385" t="str">
            <v>PO/NPCL/27</v>
          </cell>
        </row>
        <row r="386">
          <cell r="A386" t="str">
            <v>300100000121</v>
          </cell>
          <cell r="B386">
            <v>300100000121</v>
          </cell>
          <cell r="C386" t="str">
            <v>Transit Mixer</v>
          </cell>
          <cell r="D386" t="str">
            <v>PO/NPCL/27</v>
          </cell>
        </row>
        <row r="387">
          <cell r="A387" t="str">
            <v>300100000121</v>
          </cell>
          <cell r="B387">
            <v>300100000121</v>
          </cell>
          <cell r="C387" t="str">
            <v>Transit Mixer</v>
          </cell>
          <cell r="D387" t="str">
            <v>PO/NPCL/27</v>
          </cell>
        </row>
        <row r="388">
          <cell r="A388" t="str">
            <v>300100000121</v>
          </cell>
          <cell r="B388">
            <v>300100000121</v>
          </cell>
          <cell r="C388" t="str">
            <v>Transit Mixer</v>
          </cell>
          <cell r="D388" t="str">
            <v>PO/NPCL/27</v>
          </cell>
        </row>
        <row r="389">
          <cell r="A389" t="str">
            <v>300100000121</v>
          </cell>
          <cell r="B389">
            <v>300100000121</v>
          </cell>
          <cell r="C389" t="str">
            <v>Transit Mixer</v>
          </cell>
          <cell r="D389" t="str">
            <v>PO/NPCL/27</v>
          </cell>
        </row>
        <row r="390">
          <cell r="A390" t="str">
            <v>300100000121</v>
          </cell>
          <cell r="B390">
            <v>300100000121</v>
          </cell>
          <cell r="C390" t="str">
            <v>Transit Mixer</v>
          </cell>
          <cell r="D390" t="str">
            <v>PO/NPCL/27</v>
          </cell>
        </row>
        <row r="391">
          <cell r="A391" t="str">
            <v>300100000121</v>
          </cell>
          <cell r="B391">
            <v>300100000121</v>
          </cell>
          <cell r="C391" t="str">
            <v>Transit Mixer</v>
          </cell>
          <cell r="D391" t="str">
            <v>PO/NPCL/27</v>
          </cell>
        </row>
        <row r="392">
          <cell r="A392" t="str">
            <v>300100000122</v>
          </cell>
          <cell r="B392">
            <v>300100000122</v>
          </cell>
          <cell r="C392" t="str">
            <v>Transit Mixer</v>
          </cell>
          <cell r="D392" t="str">
            <v>PO/NPCL/27</v>
          </cell>
        </row>
        <row r="393">
          <cell r="A393" t="str">
            <v>300100000122</v>
          </cell>
          <cell r="B393">
            <v>300100000122</v>
          </cell>
          <cell r="C393" t="str">
            <v>Transit Mixer</v>
          </cell>
          <cell r="D393" t="str">
            <v>PO/NPCL/27</v>
          </cell>
        </row>
        <row r="394">
          <cell r="A394" t="str">
            <v>300100000122</v>
          </cell>
          <cell r="B394">
            <v>300100000122</v>
          </cell>
          <cell r="C394" t="str">
            <v>Transit Mixer</v>
          </cell>
          <cell r="D394" t="str">
            <v>PO/NPCL/27</v>
          </cell>
        </row>
        <row r="395">
          <cell r="A395" t="str">
            <v>300100000122</v>
          </cell>
          <cell r="B395">
            <v>300100000122</v>
          </cell>
          <cell r="C395" t="str">
            <v>Transit Mixer</v>
          </cell>
          <cell r="D395" t="str">
            <v>PO/NPCL/27</v>
          </cell>
        </row>
        <row r="396">
          <cell r="A396" t="str">
            <v>300100000122</v>
          </cell>
          <cell r="B396">
            <v>300100000122</v>
          </cell>
          <cell r="C396" t="str">
            <v>Transit Mixer</v>
          </cell>
          <cell r="D396" t="str">
            <v>PO/NPCL/27</v>
          </cell>
        </row>
        <row r="397">
          <cell r="A397" t="str">
            <v>300100000122</v>
          </cell>
          <cell r="B397">
            <v>300100000122</v>
          </cell>
          <cell r="C397" t="str">
            <v>Transit Mixer</v>
          </cell>
          <cell r="D397" t="str">
            <v>PO/NPCL/27</v>
          </cell>
        </row>
        <row r="398">
          <cell r="A398" t="str">
            <v>300100000123</v>
          </cell>
          <cell r="B398">
            <v>300100000123</v>
          </cell>
          <cell r="C398" t="str">
            <v>Transit Mixer</v>
          </cell>
          <cell r="D398" t="str">
            <v>PO/NPCL/27</v>
          </cell>
        </row>
        <row r="399">
          <cell r="A399" t="str">
            <v>300100000123</v>
          </cell>
          <cell r="B399">
            <v>300100000123</v>
          </cell>
          <cell r="C399" t="str">
            <v>Transit Mixer</v>
          </cell>
          <cell r="D399" t="str">
            <v>PO/NPCL/27</v>
          </cell>
        </row>
        <row r="400">
          <cell r="A400" t="str">
            <v>300100000123</v>
          </cell>
          <cell r="B400">
            <v>300100000123</v>
          </cell>
          <cell r="C400" t="str">
            <v>Transit Mixer</v>
          </cell>
          <cell r="D400" t="str">
            <v>PO/NPCL/27</v>
          </cell>
        </row>
        <row r="401">
          <cell r="A401" t="str">
            <v>300100000123</v>
          </cell>
          <cell r="B401">
            <v>300100000123</v>
          </cell>
          <cell r="C401" t="str">
            <v>Transit Mixer</v>
          </cell>
          <cell r="D401" t="str">
            <v>PO/NPCL/27</v>
          </cell>
        </row>
        <row r="402">
          <cell r="A402" t="str">
            <v>300100000123</v>
          </cell>
          <cell r="B402">
            <v>300100000123</v>
          </cell>
          <cell r="C402" t="str">
            <v>Transit Mixer</v>
          </cell>
          <cell r="D402" t="str">
            <v>PO/NPCL/27</v>
          </cell>
        </row>
        <row r="403">
          <cell r="A403" t="str">
            <v>300100000123</v>
          </cell>
          <cell r="B403">
            <v>300100000123</v>
          </cell>
          <cell r="C403" t="str">
            <v>Transit Mixer</v>
          </cell>
          <cell r="D403" t="str">
            <v>PO/NPCL/27</v>
          </cell>
        </row>
        <row r="404">
          <cell r="A404" t="str">
            <v>300100000124</v>
          </cell>
          <cell r="B404">
            <v>300100000124</v>
          </cell>
          <cell r="C404" t="str">
            <v>Transit Mixer</v>
          </cell>
          <cell r="D404" t="str">
            <v>PO/NPCL/27</v>
          </cell>
        </row>
        <row r="405">
          <cell r="A405" t="str">
            <v>300100000124</v>
          </cell>
          <cell r="B405">
            <v>300100000124</v>
          </cell>
          <cell r="C405" t="str">
            <v>Transit Mixer</v>
          </cell>
          <cell r="D405" t="str">
            <v>PO/NPCL/27</v>
          </cell>
        </row>
        <row r="406">
          <cell r="A406" t="str">
            <v>300100000124</v>
          </cell>
          <cell r="B406">
            <v>300100000124</v>
          </cell>
          <cell r="C406" t="str">
            <v>Transit Mixer</v>
          </cell>
          <cell r="D406" t="str">
            <v>PO/NPCL/27</v>
          </cell>
        </row>
        <row r="407">
          <cell r="A407" t="str">
            <v>300100000124</v>
          </cell>
          <cell r="B407">
            <v>300100000124</v>
          </cell>
          <cell r="C407" t="str">
            <v>Transit Mixer</v>
          </cell>
          <cell r="D407" t="str">
            <v>PO/NPCL/27</v>
          </cell>
        </row>
        <row r="408">
          <cell r="A408" t="str">
            <v>300100000124</v>
          </cell>
          <cell r="B408">
            <v>300100000124</v>
          </cell>
          <cell r="C408" t="str">
            <v>Transit Mixer</v>
          </cell>
          <cell r="D408" t="str">
            <v>PO/NPCL/27</v>
          </cell>
        </row>
        <row r="409">
          <cell r="A409" t="str">
            <v>300100000124</v>
          </cell>
          <cell r="B409">
            <v>300100000124</v>
          </cell>
          <cell r="C409" t="str">
            <v>Transit Mixer</v>
          </cell>
          <cell r="D409" t="str">
            <v>PO/NPCL/27</v>
          </cell>
        </row>
        <row r="410">
          <cell r="A410" t="str">
            <v>300100000125</v>
          </cell>
          <cell r="B410">
            <v>300100000125</v>
          </cell>
          <cell r="C410" t="str">
            <v>Transit Mixer</v>
          </cell>
          <cell r="D410" t="str">
            <v>PO/NPCL/27</v>
          </cell>
        </row>
        <row r="411">
          <cell r="A411" t="str">
            <v>300100000125</v>
          </cell>
          <cell r="B411">
            <v>300100000125</v>
          </cell>
          <cell r="C411" t="str">
            <v>Transit Mixer</v>
          </cell>
          <cell r="D411" t="str">
            <v>PO/NPCL/27</v>
          </cell>
        </row>
        <row r="412">
          <cell r="A412" t="str">
            <v>300100000125</v>
          </cell>
          <cell r="B412">
            <v>300100000125</v>
          </cell>
          <cell r="C412" t="str">
            <v>Transit Mixer</v>
          </cell>
          <cell r="D412" t="str">
            <v>PO/NPCL/27</v>
          </cell>
        </row>
        <row r="413">
          <cell r="A413" t="str">
            <v>300100000125</v>
          </cell>
          <cell r="B413">
            <v>300100000125</v>
          </cell>
          <cell r="C413" t="str">
            <v>Transit Mixer</v>
          </cell>
          <cell r="D413" t="str">
            <v>PO/NPCL/27</v>
          </cell>
        </row>
        <row r="414">
          <cell r="A414" t="str">
            <v>300100000125</v>
          </cell>
          <cell r="B414">
            <v>300100000125</v>
          </cell>
          <cell r="C414" t="str">
            <v>Transit Mixer</v>
          </cell>
          <cell r="D414" t="str">
            <v>PO/NPCL/27</v>
          </cell>
        </row>
        <row r="415">
          <cell r="A415" t="str">
            <v>300100000125</v>
          </cell>
          <cell r="B415">
            <v>300100000125</v>
          </cell>
          <cell r="C415" t="str">
            <v>Transit Mixer</v>
          </cell>
          <cell r="D415" t="str">
            <v>PO/NPCL/27</v>
          </cell>
        </row>
        <row r="416">
          <cell r="A416" t="str">
            <v>300100000126</v>
          </cell>
          <cell r="B416">
            <v>300100000126</v>
          </cell>
          <cell r="C416" t="str">
            <v>Electric Genarating Set - 125 KVA</v>
          </cell>
          <cell r="D416" t="str">
            <v>PO/NPCL/083</v>
          </cell>
        </row>
        <row r="417">
          <cell r="A417" t="str">
            <v>300100000126</v>
          </cell>
          <cell r="B417">
            <v>300100000126</v>
          </cell>
          <cell r="C417" t="str">
            <v>Electric Genarating Set - 125 KVA</v>
          </cell>
          <cell r="D417" t="str">
            <v>PO/NPCL/083</v>
          </cell>
        </row>
        <row r="418">
          <cell r="A418" t="str">
            <v>300100000127</v>
          </cell>
          <cell r="B418">
            <v>300100000127</v>
          </cell>
          <cell r="C418" t="str">
            <v>Concrete Pump 350 D</v>
          </cell>
          <cell r="D418" t="str">
            <v>PO/NPCL/28</v>
          </cell>
        </row>
        <row r="419">
          <cell r="A419" t="str">
            <v>300100000128</v>
          </cell>
          <cell r="B419">
            <v>300100000128</v>
          </cell>
          <cell r="C419" t="str">
            <v>Walk Behind Tandem Roller</v>
          </cell>
          <cell r="D419" t="str">
            <v>PO/NPCL/115</v>
          </cell>
        </row>
        <row r="420">
          <cell r="A420" t="str">
            <v>300100000129</v>
          </cell>
          <cell r="B420">
            <v>300100000129</v>
          </cell>
          <cell r="C420" t="str">
            <v>Batching Plant</v>
          </cell>
          <cell r="D420" t="str">
            <v>PO/NPCL/35</v>
          </cell>
        </row>
        <row r="421">
          <cell r="A421" t="str">
            <v>300100000129</v>
          </cell>
          <cell r="B421">
            <v>300100000129</v>
          </cell>
          <cell r="C421" t="str">
            <v>Batching Plant</v>
          </cell>
          <cell r="D421" t="str">
            <v>PO/NPCL/35</v>
          </cell>
        </row>
        <row r="422">
          <cell r="A422" t="str">
            <v>300100000129</v>
          </cell>
          <cell r="B422">
            <v>300100000129</v>
          </cell>
          <cell r="C422" t="str">
            <v>Batching Plant</v>
          </cell>
          <cell r="D422" t="str">
            <v>PO/NPCL/35</v>
          </cell>
        </row>
        <row r="423">
          <cell r="A423" t="str">
            <v>300100000129</v>
          </cell>
          <cell r="B423">
            <v>300100000129</v>
          </cell>
          <cell r="C423" t="str">
            <v>Batching Plant</v>
          </cell>
          <cell r="D423" t="str">
            <v>PO/NPCL/35</v>
          </cell>
        </row>
        <row r="424">
          <cell r="A424" t="str">
            <v>300100000129</v>
          </cell>
          <cell r="B424">
            <v>300100000129</v>
          </cell>
          <cell r="C424" t="str">
            <v>Batching Plant</v>
          </cell>
          <cell r="D424" t="str">
            <v>PO/NPCL/35</v>
          </cell>
        </row>
        <row r="425">
          <cell r="A425" t="str">
            <v>300100000129</v>
          </cell>
          <cell r="B425">
            <v>300100000129</v>
          </cell>
          <cell r="C425" t="str">
            <v>Batching Plant</v>
          </cell>
          <cell r="D425" t="str">
            <v>PO/NPCL/35</v>
          </cell>
        </row>
        <row r="426">
          <cell r="A426" t="str">
            <v>300100000130</v>
          </cell>
          <cell r="B426">
            <v>300100000130</v>
          </cell>
          <cell r="C426" t="str">
            <v>Air Compressor</v>
          </cell>
          <cell r="D426" t="str">
            <v>PO/NPCL/84</v>
          </cell>
        </row>
        <row r="427">
          <cell r="A427" t="str">
            <v>300100000131</v>
          </cell>
          <cell r="B427">
            <v>300100000131</v>
          </cell>
          <cell r="C427" t="str">
            <v>Batching Plant</v>
          </cell>
          <cell r="D427" t="str">
            <v>PO/NPCL/51</v>
          </cell>
        </row>
        <row r="428">
          <cell r="A428" t="str">
            <v>300100000131</v>
          </cell>
          <cell r="B428">
            <v>300100000131</v>
          </cell>
          <cell r="C428" t="str">
            <v>Batching Plant</v>
          </cell>
          <cell r="D428" t="str">
            <v>PO/NPCL/51</v>
          </cell>
        </row>
        <row r="429">
          <cell r="A429" t="str">
            <v>300100000131</v>
          </cell>
          <cell r="B429">
            <v>300100000131</v>
          </cell>
          <cell r="C429" t="str">
            <v>Batching Plant</v>
          </cell>
          <cell r="D429" t="str">
            <v>PO/NPCL/51</v>
          </cell>
        </row>
        <row r="430">
          <cell r="A430" t="str">
            <v>300100000131</v>
          </cell>
          <cell r="B430">
            <v>300100000131</v>
          </cell>
          <cell r="C430" t="str">
            <v>Batching Plant</v>
          </cell>
          <cell r="D430" t="str">
            <v>PO/NPCL/51</v>
          </cell>
        </row>
        <row r="431">
          <cell r="A431" t="str">
            <v>300100000131</v>
          </cell>
          <cell r="B431">
            <v>300100000131</v>
          </cell>
          <cell r="C431" t="str">
            <v>Batching Plant</v>
          </cell>
          <cell r="D431" t="str">
            <v>PO/NPCL/51</v>
          </cell>
        </row>
        <row r="432">
          <cell r="A432" t="str">
            <v>300100000132</v>
          </cell>
          <cell r="B432">
            <v>300100000132</v>
          </cell>
          <cell r="C432" t="str">
            <v>Escorts Hydra 12 Crane</v>
          </cell>
          <cell r="D432" t="str">
            <v>PO/HOSKOTE/018</v>
          </cell>
        </row>
        <row r="433">
          <cell r="A433" t="str">
            <v>300100000132</v>
          </cell>
          <cell r="B433">
            <v>300100000132</v>
          </cell>
          <cell r="C433" t="str">
            <v>Escorts Hydra 12 Crane</v>
          </cell>
          <cell r="D433" t="str">
            <v>PO/HOSKOTE/018</v>
          </cell>
        </row>
        <row r="434">
          <cell r="A434" t="str">
            <v>300100000132</v>
          </cell>
          <cell r="B434">
            <v>300100000132</v>
          </cell>
          <cell r="C434" t="str">
            <v>Escorts Hydra 12 Crane</v>
          </cell>
          <cell r="D434" t="str">
            <v>PO/HOSKOTE/018</v>
          </cell>
        </row>
        <row r="435">
          <cell r="A435" t="str">
            <v>300100000133</v>
          </cell>
          <cell r="B435">
            <v>300100000133</v>
          </cell>
          <cell r="C435" t="str">
            <v>Escorts Soil Vibratory Roller</v>
          </cell>
          <cell r="D435" t="str">
            <v>PO/HOSKOTE/052</v>
          </cell>
        </row>
        <row r="436">
          <cell r="A436" t="str">
            <v>300100000134</v>
          </cell>
          <cell r="B436">
            <v>300100000134</v>
          </cell>
          <cell r="C436" t="str">
            <v>Escorts Soil Vibratory Roller</v>
          </cell>
          <cell r="D436" t="str">
            <v>PO/HOSKOTE/052</v>
          </cell>
        </row>
        <row r="437">
          <cell r="A437" t="str">
            <v>300100000135</v>
          </cell>
          <cell r="B437">
            <v>300100000135</v>
          </cell>
          <cell r="C437" t="str">
            <v>Escorts Soil Vibratory Roller</v>
          </cell>
          <cell r="D437" t="str">
            <v>PO/HOSKOTE/052</v>
          </cell>
        </row>
        <row r="438">
          <cell r="A438" t="str">
            <v>300100000136</v>
          </cell>
          <cell r="B438">
            <v>300100000136</v>
          </cell>
          <cell r="C438" t="str">
            <v>Escorts Hydralic Mobile F15 Crane</v>
          </cell>
          <cell r="D438" t="str">
            <v>PO/HOSKOTE/030</v>
          </cell>
        </row>
        <row r="439">
          <cell r="A439" t="str">
            <v>300100000136</v>
          </cell>
          <cell r="B439">
            <v>300100000136</v>
          </cell>
          <cell r="C439" t="str">
            <v>Escorts Hydralic Mobile F15 Crane</v>
          </cell>
          <cell r="D439" t="str">
            <v>PO/HOSKOTE/030</v>
          </cell>
        </row>
        <row r="440">
          <cell r="A440" t="str">
            <v>300100000136</v>
          </cell>
          <cell r="B440">
            <v>300100000136</v>
          </cell>
          <cell r="C440" t="str">
            <v>Escorts Hydralic Mobile F15 Crane</v>
          </cell>
          <cell r="D440" t="str">
            <v>PO/HOSKOTE/030</v>
          </cell>
        </row>
        <row r="441">
          <cell r="A441" t="str">
            <v>300100000136</v>
          </cell>
          <cell r="B441">
            <v>300100000136</v>
          </cell>
          <cell r="C441" t="str">
            <v>Escorts Hydralic Mobile F15 Crane</v>
          </cell>
          <cell r="D441" t="str">
            <v>PO/HOSKOTE/030</v>
          </cell>
        </row>
        <row r="442">
          <cell r="A442" t="str">
            <v>300100000137</v>
          </cell>
          <cell r="B442">
            <v>300100000137</v>
          </cell>
          <cell r="C442" t="str">
            <v>Tipper ( Regn No. KA-07-7527 )</v>
          </cell>
          <cell r="D442" t="str">
            <v>PO/HOSKOTE/048</v>
          </cell>
        </row>
        <row r="443">
          <cell r="A443" t="str">
            <v>300100000137</v>
          </cell>
          <cell r="B443">
            <v>300100000137</v>
          </cell>
          <cell r="C443" t="str">
            <v>Tipper ( Regn No. KA-07-7527 )</v>
          </cell>
          <cell r="D443" t="str">
            <v>PO/HOSKOTE/048</v>
          </cell>
        </row>
        <row r="444">
          <cell r="A444" t="str">
            <v>300100000137</v>
          </cell>
          <cell r="B444">
            <v>300100000137</v>
          </cell>
          <cell r="C444" t="str">
            <v>Tipper ( Regn No. KA-07-7527 )</v>
          </cell>
          <cell r="D444" t="str">
            <v>PO/HOSKOTE/048</v>
          </cell>
        </row>
        <row r="445">
          <cell r="A445" t="str">
            <v>300100000137</v>
          </cell>
          <cell r="B445">
            <v>300100000137</v>
          </cell>
          <cell r="C445" t="str">
            <v>Tipper ( Regn No. KA-07-7527 )</v>
          </cell>
          <cell r="D445" t="str">
            <v>PO/HOSKOTE/048</v>
          </cell>
        </row>
        <row r="446">
          <cell r="A446" t="str">
            <v>300100000138</v>
          </cell>
          <cell r="B446">
            <v>300100000138</v>
          </cell>
          <cell r="C446" t="str">
            <v>Tipper ( Regn No. KA-07-7525 )</v>
          </cell>
          <cell r="D446" t="str">
            <v>PO/HOSKOTE/048</v>
          </cell>
        </row>
        <row r="447">
          <cell r="A447" t="str">
            <v>300100000138</v>
          </cell>
          <cell r="B447">
            <v>300100000138</v>
          </cell>
          <cell r="C447" t="str">
            <v>Tipper ( Regn No. KA-07-7525 )</v>
          </cell>
          <cell r="D447" t="str">
            <v>PO/HOSKOTE/048</v>
          </cell>
        </row>
        <row r="448">
          <cell r="A448" t="str">
            <v>300100000138</v>
          </cell>
          <cell r="B448">
            <v>300100000138</v>
          </cell>
          <cell r="C448" t="str">
            <v>Tipper ( Regn No. KA-07-7525 )</v>
          </cell>
          <cell r="D448" t="str">
            <v>PO/HOSKOTE/048</v>
          </cell>
        </row>
        <row r="449">
          <cell r="A449" t="str">
            <v>300100000138</v>
          </cell>
          <cell r="B449">
            <v>300100000138</v>
          </cell>
          <cell r="C449" t="str">
            <v>Tipper ( Regn No. KA-07-7525 )</v>
          </cell>
          <cell r="D449" t="str">
            <v>PO/HOSKOTE/048</v>
          </cell>
        </row>
        <row r="450">
          <cell r="A450" t="str">
            <v>300100000139</v>
          </cell>
          <cell r="B450">
            <v>300100000139</v>
          </cell>
          <cell r="C450" t="str">
            <v>Tipper ( Regn No. KA-07-7526 )</v>
          </cell>
          <cell r="D450" t="str">
            <v>PO/HOSKOTE/048</v>
          </cell>
        </row>
        <row r="451">
          <cell r="A451" t="str">
            <v>300100000139</v>
          </cell>
          <cell r="B451">
            <v>300100000139</v>
          </cell>
          <cell r="C451" t="str">
            <v>Tipper ( Regn No. KA-07-7526 )</v>
          </cell>
          <cell r="D451" t="str">
            <v>PO/HOSKOTE/048</v>
          </cell>
        </row>
        <row r="452">
          <cell r="A452" t="str">
            <v>300100000139</v>
          </cell>
          <cell r="B452">
            <v>300100000139</v>
          </cell>
          <cell r="C452" t="str">
            <v>Tipper ( Regn No. KA-07-7526 )</v>
          </cell>
          <cell r="D452" t="str">
            <v>PO/HOSKOTE/048</v>
          </cell>
        </row>
        <row r="453">
          <cell r="A453" t="str">
            <v>300100000139</v>
          </cell>
          <cell r="B453">
            <v>300100000139</v>
          </cell>
          <cell r="C453" t="str">
            <v>Tipper ( Regn No. KA-07-7526 )</v>
          </cell>
          <cell r="D453" t="str">
            <v>PO/HOSKOTE/048</v>
          </cell>
        </row>
        <row r="454">
          <cell r="A454" t="str">
            <v>300100000140</v>
          </cell>
          <cell r="B454">
            <v>300100000140</v>
          </cell>
          <cell r="C454" t="str">
            <v>Tipper ( Regn No. KA-07-7524)</v>
          </cell>
          <cell r="D454" t="str">
            <v>PO/HOSKOTE/048</v>
          </cell>
        </row>
        <row r="455">
          <cell r="A455" t="str">
            <v>300100000140</v>
          </cell>
          <cell r="B455">
            <v>300100000140</v>
          </cell>
          <cell r="C455" t="str">
            <v>Tipper ( Regn No. KA-07-7524)</v>
          </cell>
          <cell r="D455" t="str">
            <v>PO/HOSKOTE/048</v>
          </cell>
        </row>
        <row r="456">
          <cell r="A456" t="str">
            <v>300100000140</v>
          </cell>
          <cell r="B456">
            <v>300100000140</v>
          </cell>
          <cell r="C456" t="str">
            <v>Tipper ( Regn No. KA-07-7524)</v>
          </cell>
          <cell r="D456" t="str">
            <v>PO/HOSKOTE/048</v>
          </cell>
        </row>
        <row r="457">
          <cell r="A457" t="str">
            <v>300100000140</v>
          </cell>
          <cell r="B457">
            <v>300100000140</v>
          </cell>
          <cell r="C457" t="str">
            <v>Tipper ( Regn No. KA-07-7524)</v>
          </cell>
          <cell r="D457" t="str">
            <v>PO/HOSKOTE/048</v>
          </cell>
        </row>
        <row r="458">
          <cell r="A458" t="str">
            <v>300100000141</v>
          </cell>
          <cell r="B458">
            <v>300100000141</v>
          </cell>
          <cell r="C458" t="str">
            <v>Tipper ( Regn No. KA-07-7528)</v>
          </cell>
          <cell r="D458" t="str">
            <v>PO/HOSKOTE/048</v>
          </cell>
        </row>
        <row r="459">
          <cell r="A459" t="str">
            <v>300100000141</v>
          </cell>
          <cell r="B459">
            <v>300100000141</v>
          </cell>
          <cell r="C459" t="str">
            <v>Tipper ( Regn No. KA-07-7528)</v>
          </cell>
          <cell r="D459" t="str">
            <v>PO/HOSKOTE/048</v>
          </cell>
        </row>
        <row r="460">
          <cell r="A460" t="str">
            <v>300100000141</v>
          </cell>
          <cell r="B460">
            <v>300100000141</v>
          </cell>
          <cell r="C460" t="str">
            <v>Tipper ( Regn No. KA-07-7528)</v>
          </cell>
          <cell r="D460" t="str">
            <v>PO/HOSKOTE/048</v>
          </cell>
        </row>
        <row r="461">
          <cell r="A461" t="str">
            <v>300100000141</v>
          </cell>
          <cell r="B461">
            <v>300100000141</v>
          </cell>
          <cell r="C461" t="str">
            <v>Tipper ( Regn No. KA-07-7528)</v>
          </cell>
          <cell r="D461" t="str">
            <v>PO/HOSKOTE/048</v>
          </cell>
        </row>
        <row r="462">
          <cell r="A462" t="str">
            <v>300100000142</v>
          </cell>
          <cell r="B462">
            <v>300100000142</v>
          </cell>
          <cell r="C462" t="str">
            <v>Tipper ( Regn No. KA-07-7532)</v>
          </cell>
          <cell r="D462" t="str">
            <v>PO/HOSKOTE/048</v>
          </cell>
        </row>
        <row r="463">
          <cell r="A463" t="str">
            <v>300100000142</v>
          </cell>
          <cell r="B463">
            <v>300100000142</v>
          </cell>
          <cell r="C463" t="str">
            <v>Tipper ( Regn No. KA-07-7532)</v>
          </cell>
          <cell r="D463" t="str">
            <v>PO/HOSKOTE/048</v>
          </cell>
        </row>
        <row r="464">
          <cell r="A464" t="str">
            <v>300100000142</v>
          </cell>
          <cell r="B464">
            <v>300100000142</v>
          </cell>
          <cell r="C464" t="str">
            <v>Tipper ( Regn No. KA-07-7532)</v>
          </cell>
          <cell r="D464" t="str">
            <v>PO/HOSKOTE/048</v>
          </cell>
        </row>
        <row r="465">
          <cell r="A465" t="str">
            <v>300100000143</v>
          </cell>
          <cell r="B465">
            <v>300100000143</v>
          </cell>
          <cell r="C465" t="str">
            <v>Tipper ( Regn No. KA-07-7533)</v>
          </cell>
          <cell r="D465" t="str">
            <v>PO/HOSKOTE/048</v>
          </cell>
        </row>
        <row r="466">
          <cell r="A466" t="str">
            <v>300100000143</v>
          </cell>
          <cell r="B466">
            <v>300100000143</v>
          </cell>
          <cell r="C466" t="str">
            <v>Tipper ( Regn No. KA-07-7533)</v>
          </cell>
          <cell r="D466" t="str">
            <v>PO/HOSKOTE/048</v>
          </cell>
        </row>
        <row r="467">
          <cell r="A467" t="str">
            <v>300100000143</v>
          </cell>
          <cell r="B467">
            <v>300100000143</v>
          </cell>
          <cell r="C467" t="str">
            <v>Tipper ( Regn No. KA-07-7533)</v>
          </cell>
          <cell r="D467" t="str">
            <v>PO/HOSKOTE/048</v>
          </cell>
        </row>
        <row r="468">
          <cell r="A468" t="str">
            <v>300100000144</v>
          </cell>
          <cell r="B468">
            <v>300100000144</v>
          </cell>
          <cell r="C468" t="str">
            <v>Tipper ( Regn No. KA-07-7534)</v>
          </cell>
          <cell r="D468" t="str">
            <v>PO/HOSKOTE/048</v>
          </cell>
        </row>
        <row r="469">
          <cell r="A469" t="str">
            <v>300100000144</v>
          </cell>
          <cell r="B469">
            <v>300100000144</v>
          </cell>
          <cell r="C469" t="str">
            <v>Tipper ( Regn No. KA-07-7534)</v>
          </cell>
          <cell r="D469" t="str">
            <v>PO/HOSKOTE/048</v>
          </cell>
        </row>
        <row r="470">
          <cell r="A470" t="str">
            <v>300100000144</v>
          </cell>
          <cell r="B470">
            <v>300100000144</v>
          </cell>
          <cell r="C470" t="str">
            <v>Tipper ( Regn No. KA-07-7534)</v>
          </cell>
          <cell r="D470" t="str">
            <v>PO/HOSKOTE/048</v>
          </cell>
        </row>
        <row r="471">
          <cell r="A471" t="str">
            <v>300100000145</v>
          </cell>
          <cell r="B471">
            <v>300100000145</v>
          </cell>
          <cell r="C471" t="str">
            <v>Tipper ( Regn No. KA-07-7535)</v>
          </cell>
          <cell r="D471" t="str">
            <v>PO/HOSKOTE/048</v>
          </cell>
        </row>
        <row r="472">
          <cell r="A472" t="str">
            <v>300100000145</v>
          </cell>
          <cell r="B472">
            <v>300100000145</v>
          </cell>
          <cell r="C472" t="str">
            <v>Tipper ( Regn No. KA-07-7535)</v>
          </cell>
          <cell r="D472" t="str">
            <v>PO/HOSKOTE/048</v>
          </cell>
        </row>
        <row r="473">
          <cell r="A473" t="str">
            <v>300100000145</v>
          </cell>
          <cell r="B473">
            <v>300100000145</v>
          </cell>
          <cell r="C473" t="str">
            <v>Tipper ( Regn No. KA-07-7535)</v>
          </cell>
          <cell r="D473" t="str">
            <v>PO/HOSKOTE/048</v>
          </cell>
        </row>
        <row r="474">
          <cell r="A474" t="str">
            <v>300100000146</v>
          </cell>
          <cell r="B474">
            <v>300100000146</v>
          </cell>
          <cell r="C474" t="str">
            <v>Tipper ( Regn No. KA-07-7536)</v>
          </cell>
          <cell r="D474" t="str">
            <v>PO/HOSKOTE/048</v>
          </cell>
        </row>
        <row r="475">
          <cell r="A475" t="str">
            <v>300100000146</v>
          </cell>
          <cell r="B475">
            <v>300100000146</v>
          </cell>
          <cell r="C475" t="str">
            <v>Tipper ( Regn No. KA-07-7536)</v>
          </cell>
          <cell r="D475" t="str">
            <v>PO/HOSKOTE/048</v>
          </cell>
        </row>
        <row r="476">
          <cell r="A476" t="str">
            <v>300100000146</v>
          </cell>
          <cell r="B476">
            <v>300100000146</v>
          </cell>
          <cell r="C476" t="str">
            <v>Tipper ( Regn No. KA-07-7536)</v>
          </cell>
          <cell r="D476" t="str">
            <v>PO/HOSKOTE/048</v>
          </cell>
        </row>
        <row r="477">
          <cell r="A477" t="str">
            <v>300100000146</v>
          </cell>
          <cell r="B477">
            <v>300100000146</v>
          </cell>
          <cell r="C477" t="str">
            <v>Tipper ( Regn No. KA-07-7536)</v>
          </cell>
          <cell r="D477" t="str">
            <v>PO/HOSKOTE/048</v>
          </cell>
        </row>
        <row r="478">
          <cell r="A478" t="str">
            <v>300100000147</v>
          </cell>
          <cell r="B478">
            <v>300100000147</v>
          </cell>
          <cell r="C478" t="str">
            <v>Electric Genarating Set - 500 KVA</v>
          </cell>
          <cell r="D478" t="str">
            <v>PO/HOSKOTE/038</v>
          </cell>
        </row>
        <row r="479">
          <cell r="A479" t="str">
            <v>300100000148</v>
          </cell>
          <cell r="B479">
            <v>300100000148</v>
          </cell>
          <cell r="C479" t="str">
            <v>Electric Genarating Set - 62.5 KVA</v>
          </cell>
          <cell r="D479" t="str">
            <v>PO/HOSKOTE/045</v>
          </cell>
        </row>
        <row r="480">
          <cell r="A480" t="str">
            <v>300100000149</v>
          </cell>
          <cell r="B480">
            <v>300100000149</v>
          </cell>
          <cell r="C480" t="str">
            <v>Hydraulic Mobile Crane</v>
          </cell>
          <cell r="D480" t="str">
            <v>PO/KORBA/09</v>
          </cell>
        </row>
        <row r="481">
          <cell r="A481" t="str">
            <v>300100000150</v>
          </cell>
          <cell r="B481">
            <v>300100000150</v>
          </cell>
          <cell r="C481" t="str">
            <v>Concrete Pump 350 D</v>
          </cell>
          <cell r="D481" t="str">
            <v>PO/VAP/62</v>
          </cell>
        </row>
        <row r="482">
          <cell r="A482" t="str">
            <v>300100000150</v>
          </cell>
          <cell r="B482">
            <v>300100000150</v>
          </cell>
          <cell r="C482" t="str">
            <v>Concrete Pump 350 D</v>
          </cell>
          <cell r="D482" t="str">
            <v>PO/VAP/62</v>
          </cell>
        </row>
        <row r="483">
          <cell r="A483" t="str">
            <v>300100000150</v>
          </cell>
          <cell r="B483">
            <v>300100000150</v>
          </cell>
          <cell r="C483" t="str">
            <v>Concrete Pump 350 D</v>
          </cell>
          <cell r="D483" t="str">
            <v>PO/VAP/62</v>
          </cell>
        </row>
        <row r="484">
          <cell r="A484" t="str">
            <v>300100000151</v>
          </cell>
          <cell r="B484">
            <v>300100000151</v>
          </cell>
          <cell r="C484" t="str">
            <v>Transit Mixer</v>
          </cell>
          <cell r="D484" t="str">
            <v>PO/VAP/64 &amp; 68</v>
          </cell>
        </row>
        <row r="485">
          <cell r="A485" t="str">
            <v>300100000151</v>
          </cell>
          <cell r="B485">
            <v>300100000151</v>
          </cell>
          <cell r="C485" t="str">
            <v>Transit Mixer</v>
          </cell>
          <cell r="D485" t="str">
            <v>PO/VAP/64 &amp; 68</v>
          </cell>
        </row>
        <row r="486">
          <cell r="A486" t="str">
            <v>300100000151</v>
          </cell>
          <cell r="B486">
            <v>300100000151</v>
          </cell>
          <cell r="C486" t="str">
            <v>Transit Mixer</v>
          </cell>
          <cell r="D486" t="str">
            <v>PO/VAP/64 &amp; 68</v>
          </cell>
        </row>
        <row r="487">
          <cell r="A487" t="str">
            <v>300100000151</v>
          </cell>
          <cell r="B487">
            <v>300100000151</v>
          </cell>
          <cell r="C487" t="str">
            <v>Transit Mixer</v>
          </cell>
          <cell r="D487" t="str">
            <v>PO/VAP/64 &amp; 68</v>
          </cell>
        </row>
        <row r="488">
          <cell r="A488" t="str">
            <v>300100000151</v>
          </cell>
          <cell r="B488">
            <v>300100000151</v>
          </cell>
          <cell r="C488" t="str">
            <v>Transit Mixer</v>
          </cell>
          <cell r="D488" t="str">
            <v>PO/VAP/64 &amp; 68</v>
          </cell>
        </row>
        <row r="489">
          <cell r="A489" t="str">
            <v>300100000152</v>
          </cell>
          <cell r="B489">
            <v>300100000152</v>
          </cell>
          <cell r="C489" t="str">
            <v>Transit Mixer</v>
          </cell>
          <cell r="D489" t="str">
            <v>PO/VAP/64 &amp; 68</v>
          </cell>
        </row>
        <row r="490">
          <cell r="A490" t="str">
            <v>300100000152</v>
          </cell>
          <cell r="B490">
            <v>300100000152</v>
          </cell>
          <cell r="C490" t="str">
            <v>Transit Mixer</v>
          </cell>
          <cell r="D490" t="str">
            <v>PO/VAP/64 &amp; 68</v>
          </cell>
        </row>
        <row r="491">
          <cell r="A491" t="str">
            <v>300100000152</v>
          </cell>
          <cell r="B491">
            <v>300100000152</v>
          </cell>
          <cell r="C491" t="str">
            <v>Transit Mixer</v>
          </cell>
          <cell r="D491" t="str">
            <v>PO/VAP/64 &amp; 68</v>
          </cell>
        </row>
        <row r="492">
          <cell r="A492" t="str">
            <v>300100000152</v>
          </cell>
          <cell r="B492">
            <v>300100000152</v>
          </cell>
          <cell r="C492" t="str">
            <v>Transit Mixer</v>
          </cell>
          <cell r="D492" t="str">
            <v>PO/VAP/64 &amp; 68</v>
          </cell>
        </row>
        <row r="493">
          <cell r="A493" t="str">
            <v>300100000152</v>
          </cell>
          <cell r="B493">
            <v>300100000152</v>
          </cell>
          <cell r="C493" t="str">
            <v>Transit Mixer</v>
          </cell>
          <cell r="D493" t="str">
            <v>PO/VAP/64 &amp; 68</v>
          </cell>
        </row>
        <row r="494">
          <cell r="A494" t="str">
            <v>300100000153</v>
          </cell>
          <cell r="B494">
            <v>300100000153</v>
          </cell>
          <cell r="C494" t="str">
            <v>Electric Genarating Set - 62.5 KVA</v>
          </cell>
          <cell r="D494" t="str">
            <v>PO/VARANASI/07</v>
          </cell>
        </row>
        <row r="495">
          <cell r="A495" t="str">
            <v>300100000154</v>
          </cell>
          <cell r="B495">
            <v>300100000154</v>
          </cell>
          <cell r="C495" t="str">
            <v>Electric Genarating Set - 62.5 KVA</v>
          </cell>
          <cell r="D495" t="str">
            <v>PO/VARANASI/071</v>
          </cell>
        </row>
        <row r="496">
          <cell r="A496" t="str">
            <v>300100000154</v>
          </cell>
          <cell r="B496">
            <v>300100000154</v>
          </cell>
          <cell r="C496" t="str">
            <v>Electric Genarating Set - 62.5 KVA</v>
          </cell>
          <cell r="D496" t="str">
            <v>PO/VARANASI/071</v>
          </cell>
        </row>
        <row r="497">
          <cell r="A497" t="str">
            <v>300100000155</v>
          </cell>
          <cell r="B497">
            <v>300100000155</v>
          </cell>
          <cell r="C497" t="str">
            <v>Electric Genarating Set - 125 KVA</v>
          </cell>
          <cell r="D497" t="str">
            <v>PO/VAP/67</v>
          </cell>
        </row>
        <row r="498">
          <cell r="A498" t="str">
            <v>300100000155</v>
          </cell>
          <cell r="B498">
            <v>300100000155</v>
          </cell>
          <cell r="C498" t="str">
            <v>Electric Genarating Set - 125 KVA</v>
          </cell>
          <cell r="D498" t="str">
            <v>PO/VAP/67</v>
          </cell>
        </row>
        <row r="499">
          <cell r="A499" t="str">
            <v>300100000156</v>
          </cell>
          <cell r="B499">
            <v>300100000156</v>
          </cell>
          <cell r="C499" t="str">
            <v>Hydralic Mobile  Crane (Hydra 12)</v>
          </cell>
          <cell r="D499" t="str">
            <v>PO/VAP/80</v>
          </cell>
        </row>
        <row r="500">
          <cell r="A500" t="str">
            <v>300100000156</v>
          </cell>
          <cell r="B500">
            <v>300100000156</v>
          </cell>
          <cell r="C500" t="str">
            <v>Hydralic Mobile  Crane (Hydra 12)</v>
          </cell>
          <cell r="D500" t="str">
            <v>PO/VAP/80</v>
          </cell>
        </row>
        <row r="501">
          <cell r="A501" t="str">
            <v>300100000157</v>
          </cell>
          <cell r="B501">
            <v>300100000157</v>
          </cell>
          <cell r="C501" t="str">
            <v>Air Compressor</v>
          </cell>
          <cell r="D501" t="str">
            <v>PO/VAP/86</v>
          </cell>
        </row>
        <row r="502">
          <cell r="A502" t="str">
            <v>300100000157</v>
          </cell>
          <cell r="B502">
            <v>300100000157</v>
          </cell>
          <cell r="C502" t="str">
            <v>Air Compressor</v>
          </cell>
          <cell r="D502" t="str">
            <v>PO/VAP/86</v>
          </cell>
        </row>
        <row r="503">
          <cell r="A503" t="str">
            <v>300100000158</v>
          </cell>
          <cell r="B503">
            <v>300100000158</v>
          </cell>
          <cell r="C503" t="str">
            <v>Batching Plant 30</v>
          </cell>
          <cell r="D503" t="str">
            <v>PO/VAP/61</v>
          </cell>
        </row>
        <row r="504">
          <cell r="A504" t="str">
            <v>300100000158</v>
          </cell>
          <cell r="B504">
            <v>300100000158</v>
          </cell>
          <cell r="C504" t="str">
            <v>Batching Plant 30</v>
          </cell>
          <cell r="D504" t="str">
            <v>PO/VAP/61</v>
          </cell>
        </row>
        <row r="505">
          <cell r="A505" t="str">
            <v>300100000158</v>
          </cell>
          <cell r="B505">
            <v>300100000158</v>
          </cell>
          <cell r="C505" t="str">
            <v>Batching Plant 30</v>
          </cell>
          <cell r="D505" t="str">
            <v>PO/VAP/61</v>
          </cell>
        </row>
        <row r="506">
          <cell r="A506" t="str">
            <v>300100000158</v>
          </cell>
          <cell r="B506">
            <v>300100000158</v>
          </cell>
          <cell r="C506" t="str">
            <v>Batching Plant 30</v>
          </cell>
          <cell r="D506" t="str">
            <v>PO/VAP/61</v>
          </cell>
        </row>
        <row r="507">
          <cell r="A507" t="str">
            <v>300100000159</v>
          </cell>
          <cell r="B507">
            <v>300100000159</v>
          </cell>
          <cell r="C507" t="str">
            <v>Walk Behind Tandem Roller</v>
          </cell>
          <cell r="D507" t="str">
            <v>PO/VAP/90</v>
          </cell>
        </row>
        <row r="508">
          <cell r="A508" t="str">
            <v>300100000160</v>
          </cell>
          <cell r="B508">
            <v>300100000160</v>
          </cell>
          <cell r="C508" t="str">
            <v>Tipper</v>
          </cell>
          <cell r="D508" t="str">
            <v>PO/DEVIHALLI/047</v>
          </cell>
        </row>
        <row r="509">
          <cell r="A509" t="str">
            <v>300100000160</v>
          </cell>
          <cell r="B509">
            <v>300100000160</v>
          </cell>
          <cell r="C509" t="str">
            <v>Tipper</v>
          </cell>
          <cell r="D509" t="str">
            <v>PO/DEVIHALLI/047</v>
          </cell>
        </row>
        <row r="510">
          <cell r="A510" t="str">
            <v>300100000161</v>
          </cell>
          <cell r="B510">
            <v>300100000161</v>
          </cell>
          <cell r="C510" t="str">
            <v>Tipper</v>
          </cell>
          <cell r="D510" t="str">
            <v>PO/DEVIHALLI/047</v>
          </cell>
        </row>
        <row r="511">
          <cell r="A511" t="str">
            <v>300100000161</v>
          </cell>
          <cell r="B511">
            <v>300100000161</v>
          </cell>
          <cell r="C511" t="str">
            <v>Tipper</v>
          </cell>
          <cell r="D511" t="str">
            <v>PO/DEVIHALLI/047</v>
          </cell>
        </row>
        <row r="512">
          <cell r="A512" t="str">
            <v>300100000162</v>
          </cell>
          <cell r="B512">
            <v>300100000162</v>
          </cell>
          <cell r="C512" t="str">
            <v>Tipper</v>
          </cell>
          <cell r="D512" t="str">
            <v>PO/DEVIHALLI/047</v>
          </cell>
        </row>
        <row r="513">
          <cell r="A513" t="str">
            <v>300100000162</v>
          </cell>
          <cell r="B513">
            <v>300100000162</v>
          </cell>
          <cell r="C513" t="str">
            <v>Tipper</v>
          </cell>
          <cell r="D513" t="str">
            <v>PO/DEVIHALLI/047</v>
          </cell>
        </row>
        <row r="514">
          <cell r="A514" t="str">
            <v>300100000163</v>
          </cell>
          <cell r="B514">
            <v>300100000163</v>
          </cell>
          <cell r="C514" t="str">
            <v>Tipper</v>
          </cell>
          <cell r="D514" t="str">
            <v>PO/DEVIHALLI/047</v>
          </cell>
        </row>
        <row r="515">
          <cell r="A515" t="str">
            <v>300100000163</v>
          </cell>
          <cell r="B515">
            <v>300100000163</v>
          </cell>
          <cell r="C515" t="str">
            <v>Tipper</v>
          </cell>
          <cell r="D515" t="str">
            <v>PO/DEVIHALLI/047</v>
          </cell>
        </row>
        <row r="516">
          <cell r="A516" t="str">
            <v>300100000164</v>
          </cell>
          <cell r="B516">
            <v>300100000164</v>
          </cell>
          <cell r="C516" t="str">
            <v>Tipper</v>
          </cell>
          <cell r="D516" t="str">
            <v>PO/DEVIHALLI/047</v>
          </cell>
        </row>
        <row r="517">
          <cell r="A517" t="str">
            <v>300100000164</v>
          </cell>
          <cell r="B517">
            <v>300100000164</v>
          </cell>
          <cell r="C517" t="str">
            <v>Tipper</v>
          </cell>
          <cell r="D517" t="str">
            <v>PO/DEVIHALLI/047</v>
          </cell>
        </row>
        <row r="518">
          <cell r="A518" t="str">
            <v>300100000165</v>
          </cell>
          <cell r="B518">
            <v>300100000165</v>
          </cell>
          <cell r="C518" t="str">
            <v>Tipper</v>
          </cell>
          <cell r="D518" t="str">
            <v>PO/DEVIHALLI/047</v>
          </cell>
        </row>
        <row r="519">
          <cell r="A519" t="str">
            <v>300100000165</v>
          </cell>
          <cell r="B519">
            <v>300100000165</v>
          </cell>
          <cell r="C519" t="str">
            <v>Tipper</v>
          </cell>
          <cell r="D519" t="str">
            <v>PO/DEVIHALLI/047</v>
          </cell>
        </row>
        <row r="520">
          <cell r="A520" t="str">
            <v>300100000166</v>
          </cell>
          <cell r="B520">
            <v>300100000166</v>
          </cell>
          <cell r="C520" t="str">
            <v>Tipper</v>
          </cell>
          <cell r="D520" t="str">
            <v>PO/DEVIHALLI/047</v>
          </cell>
        </row>
        <row r="521">
          <cell r="A521" t="str">
            <v>300100000166</v>
          </cell>
          <cell r="B521">
            <v>300100000166</v>
          </cell>
          <cell r="C521" t="str">
            <v>Tipper</v>
          </cell>
          <cell r="D521" t="str">
            <v>PO/DEVIHALLI/047</v>
          </cell>
        </row>
        <row r="522">
          <cell r="A522" t="str">
            <v>300100000167</v>
          </cell>
          <cell r="B522">
            <v>300100000167</v>
          </cell>
          <cell r="C522" t="str">
            <v>Tipper</v>
          </cell>
          <cell r="D522" t="str">
            <v>PO/DEVIHALLI/047</v>
          </cell>
        </row>
        <row r="523">
          <cell r="A523" t="str">
            <v>300100000167</v>
          </cell>
          <cell r="B523">
            <v>300100000167</v>
          </cell>
          <cell r="C523" t="str">
            <v>Tipper</v>
          </cell>
          <cell r="D523" t="str">
            <v>PO/DEVIHALLI/047</v>
          </cell>
        </row>
        <row r="524">
          <cell r="A524" t="str">
            <v>300100000168</v>
          </cell>
          <cell r="B524">
            <v>300100000168</v>
          </cell>
          <cell r="C524" t="str">
            <v>Tipper</v>
          </cell>
          <cell r="D524" t="str">
            <v>PO/DEVIHALLI/047</v>
          </cell>
        </row>
        <row r="525">
          <cell r="A525" t="str">
            <v>300100000168</v>
          </cell>
          <cell r="B525">
            <v>300100000168</v>
          </cell>
          <cell r="C525" t="str">
            <v>Tipper</v>
          </cell>
          <cell r="D525" t="str">
            <v>PO/DEVIHALLI/047</v>
          </cell>
        </row>
        <row r="526">
          <cell r="A526" t="str">
            <v>300100000169</v>
          </cell>
          <cell r="B526">
            <v>300100000169</v>
          </cell>
          <cell r="C526" t="str">
            <v>Tipper</v>
          </cell>
          <cell r="D526" t="str">
            <v>PO/DEVIHALLI/047</v>
          </cell>
        </row>
        <row r="527">
          <cell r="A527" t="str">
            <v>300100000169</v>
          </cell>
          <cell r="B527">
            <v>300100000169</v>
          </cell>
          <cell r="C527" t="str">
            <v>Tipper</v>
          </cell>
          <cell r="D527" t="str">
            <v>PO/DEVIHALLI/047</v>
          </cell>
        </row>
        <row r="528">
          <cell r="A528" t="str">
            <v>300100000170</v>
          </cell>
          <cell r="B528">
            <v>300100000170</v>
          </cell>
          <cell r="C528" t="str">
            <v>Escorts Soil Vibratory Roller</v>
          </cell>
          <cell r="D528" t="str">
            <v>PO/DEVIHALLI/53</v>
          </cell>
        </row>
        <row r="529">
          <cell r="A529" t="str">
            <v>300100000171</v>
          </cell>
          <cell r="B529">
            <v>300100000171</v>
          </cell>
          <cell r="C529" t="str">
            <v>Electric Genarating Set - 62.5 KVA</v>
          </cell>
          <cell r="D529" t="str">
            <v>PO/DEVIHALLI/046</v>
          </cell>
        </row>
        <row r="530">
          <cell r="A530" t="str">
            <v>300100000174</v>
          </cell>
          <cell r="B530">
            <v>300100000174</v>
          </cell>
          <cell r="C530" t="str">
            <v>Electric Genarating Set - 125 KVA</v>
          </cell>
          <cell r="D530">
            <v>0</v>
          </cell>
        </row>
        <row r="531">
          <cell r="A531" t="str">
            <v>300100000175</v>
          </cell>
          <cell r="B531">
            <v>300100000175</v>
          </cell>
          <cell r="C531" t="str">
            <v>Electric Genarating Set - 125 KVA</v>
          </cell>
          <cell r="D531">
            <v>0</v>
          </cell>
        </row>
        <row r="532">
          <cell r="A532" t="str">
            <v>300100000302</v>
          </cell>
          <cell r="B532">
            <v>300100000302</v>
          </cell>
          <cell r="C532" t="str">
            <v>Batching  Plant HN 3</v>
          </cell>
          <cell r="D532" t="str">
            <v>POLH/58,97,151,207</v>
          </cell>
        </row>
        <row r="533">
          <cell r="A533" t="str">
            <v>300100000302</v>
          </cell>
          <cell r="B533">
            <v>300100000302</v>
          </cell>
          <cell r="C533" t="str">
            <v>Batching  Plant HN 3</v>
          </cell>
          <cell r="D533" t="str">
            <v>POLH/58,97,151,207</v>
          </cell>
        </row>
        <row r="534">
          <cell r="A534" t="str">
            <v>300100000302</v>
          </cell>
          <cell r="B534">
            <v>300100000302</v>
          </cell>
          <cell r="C534" t="str">
            <v>Batching  Plant HN 3</v>
          </cell>
          <cell r="D534" t="str">
            <v>POLH/58,97,151,207</v>
          </cell>
        </row>
        <row r="535">
          <cell r="A535" t="str">
            <v>300100000302</v>
          </cell>
          <cell r="B535">
            <v>300100000302</v>
          </cell>
          <cell r="C535" t="str">
            <v>Batching  Plant HN 3</v>
          </cell>
          <cell r="D535" t="str">
            <v>POLH/58,97,151,207</v>
          </cell>
        </row>
        <row r="536">
          <cell r="A536" t="str">
            <v>300100000302</v>
          </cell>
          <cell r="B536">
            <v>300100000302</v>
          </cell>
          <cell r="C536" t="str">
            <v>Batching  Plant HN 3</v>
          </cell>
          <cell r="D536" t="str">
            <v>POLH/58,97,151,207</v>
          </cell>
        </row>
        <row r="537">
          <cell r="A537" t="str">
            <v>300100000302</v>
          </cell>
          <cell r="B537">
            <v>300100000302</v>
          </cell>
          <cell r="C537" t="str">
            <v>Batching  Plant HN 3</v>
          </cell>
          <cell r="D537" t="str">
            <v>POLH/58,97,151,207</v>
          </cell>
        </row>
        <row r="538">
          <cell r="A538" t="str">
            <v>300100000302</v>
          </cell>
          <cell r="B538">
            <v>300100000302</v>
          </cell>
          <cell r="C538" t="str">
            <v>Batching  Plant HN 3</v>
          </cell>
          <cell r="D538" t="str">
            <v>POLH/58,97,151,207</v>
          </cell>
        </row>
        <row r="539">
          <cell r="A539" t="str">
            <v>300100000302</v>
          </cell>
          <cell r="B539">
            <v>300100000302</v>
          </cell>
          <cell r="C539" t="str">
            <v>Batching  Plant HN 3</v>
          </cell>
          <cell r="D539" t="str">
            <v>POLH/58,97,151,207</v>
          </cell>
        </row>
        <row r="540">
          <cell r="A540" t="str">
            <v>300100000302</v>
          </cell>
          <cell r="B540">
            <v>300100000302</v>
          </cell>
          <cell r="C540" t="str">
            <v>Batching  Plant HN 3</v>
          </cell>
          <cell r="D540" t="str">
            <v>POLH/58,97,151,207</v>
          </cell>
        </row>
        <row r="541">
          <cell r="A541" t="str">
            <v>300100000302</v>
          </cell>
          <cell r="B541">
            <v>300100000302</v>
          </cell>
          <cell r="C541" t="str">
            <v>Batching  Plant HN 3</v>
          </cell>
          <cell r="D541" t="str">
            <v>POLH/58,97,151,207</v>
          </cell>
        </row>
        <row r="542">
          <cell r="A542" t="str">
            <v>300100000303</v>
          </cell>
          <cell r="B542">
            <v>300100000303</v>
          </cell>
          <cell r="C542" t="str">
            <v>Concrete  Pump BP 350D</v>
          </cell>
          <cell r="D542" t="str">
            <v>PO/L.HILLS/160</v>
          </cell>
        </row>
        <row r="543">
          <cell r="A543" t="str">
            <v>300100000303</v>
          </cell>
          <cell r="B543">
            <v>300100000303</v>
          </cell>
          <cell r="C543" t="str">
            <v>Concrete  Pump BP 350D</v>
          </cell>
          <cell r="D543" t="str">
            <v>PO/L.HILLS/160</v>
          </cell>
        </row>
        <row r="544">
          <cell r="A544" t="str">
            <v>300100000303</v>
          </cell>
          <cell r="B544">
            <v>300100000303</v>
          </cell>
          <cell r="C544" t="str">
            <v>Concrete  Pump BP 350D</v>
          </cell>
          <cell r="D544" t="str">
            <v>PO/L.HILLS/160</v>
          </cell>
        </row>
        <row r="545">
          <cell r="A545" t="str">
            <v>300100000303</v>
          </cell>
          <cell r="B545">
            <v>300100000303</v>
          </cell>
          <cell r="C545" t="str">
            <v>Concrete  Pump BP 350D</v>
          </cell>
          <cell r="D545" t="str">
            <v>PO/L.HILLS/160</v>
          </cell>
        </row>
        <row r="546">
          <cell r="A546" t="str">
            <v>300100000303</v>
          </cell>
          <cell r="B546">
            <v>300100000303</v>
          </cell>
          <cell r="C546" t="str">
            <v>Concrete  Pump BP 350D</v>
          </cell>
          <cell r="D546" t="str">
            <v>PO/L.HILLS/160</v>
          </cell>
        </row>
        <row r="547">
          <cell r="A547" t="str">
            <v>300100000304</v>
          </cell>
          <cell r="B547">
            <v>300100000304</v>
          </cell>
          <cell r="C547" t="str">
            <v>Concrete  Pump BP 350D</v>
          </cell>
          <cell r="D547" t="str">
            <v>PO/L.HILLS/160</v>
          </cell>
        </row>
        <row r="548">
          <cell r="A548" t="str">
            <v>300100000304</v>
          </cell>
          <cell r="B548">
            <v>300100000304</v>
          </cell>
          <cell r="C548" t="str">
            <v>Concrete  Pump BP 350D</v>
          </cell>
          <cell r="D548" t="str">
            <v>PO/L.HILLS/160</v>
          </cell>
        </row>
        <row r="549">
          <cell r="A549" t="str">
            <v>300100000304</v>
          </cell>
          <cell r="B549">
            <v>300100000304</v>
          </cell>
          <cell r="C549" t="str">
            <v>Concrete  Pump BP 350D</v>
          </cell>
          <cell r="D549" t="str">
            <v>PO/L.HILLS/160</v>
          </cell>
        </row>
        <row r="550">
          <cell r="A550" t="str">
            <v>300100000304</v>
          </cell>
          <cell r="B550">
            <v>300100000304</v>
          </cell>
          <cell r="C550" t="str">
            <v>Concrete  Pump BP 350D</v>
          </cell>
          <cell r="D550" t="str">
            <v>PO/L.HILLS/160</v>
          </cell>
        </row>
        <row r="551">
          <cell r="A551" t="str">
            <v>300100000304</v>
          </cell>
          <cell r="B551">
            <v>300100000304</v>
          </cell>
          <cell r="C551" t="str">
            <v>Concrete  Pump BP 350D</v>
          </cell>
          <cell r="D551" t="str">
            <v>PO/L.HILLS/160</v>
          </cell>
        </row>
        <row r="552">
          <cell r="A552" t="str">
            <v>300100000305</v>
          </cell>
          <cell r="B552">
            <v>300100000305</v>
          </cell>
          <cell r="C552" t="str">
            <v>Concrete  Pump BP 350D</v>
          </cell>
          <cell r="D552" t="str">
            <v>PO/L.HILLS/160</v>
          </cell>
        </row>
        <row r="553">
          <cell r="A553" t="str">
            <v>300100000305</v>
          </cell>
          <cell r="B553">
            <v>300100000305</v>
          </cell>
          <cell r="C553" t="str">
            <v>Concrete  Pump BP 350D</v>
          </cell>
          <cell r="D553" t="str">
            <v>PO/L.HILLS/160</v>
          </cell>
        </row>
        <row r="554">
          <cell r="A554" t="str">
            <v>300100000305</v>
          </cell>
          <cell r="B554">
            <v>300100000305</v>
          </cell>
          <cell r="C554" t="str">
            <v>Concrete  Pump BP 350D</v>
          </cell>
          <cell r="D554" t="str">
            <v>PO/L.HILLS/160</v>
          </cell>
        </row>
        <row r="555">
          <cell r="A555" t="str">
            <v>300100000305</v>
          </cell>
          <cell r="B555">
            <v>300100000305</v>
          </cell>
          <cell r="C555" t="str">
            <v>Concrete  Pump BP 350D</v>
          </cell>
          <cell r="D555" t="str">
            <v>PO/L.HILLS/160</v>
          </cell>
        </row>
        <row r="556">
          <cell r="A556" t="str">
            <v>300100000305</v>
          </cell>
          <cell r="B556">
            <v>300100000305</v>
          </cell>
          <cell r="C556" t="str">
            <v>Concrete  Pump BP 350D</v>
          </cell>
          <cell r="D556" t="str">
            <v>PO/L.HILLS/160</v>
          </cell>
        </row>
        <row r="557">
          <cell r="A557" t="str">
            <v>300100000306</v>
          </cell>
          <cell r="B557">
            <v>300100000306</v>
          </cell>
          <cell r="C557" t="str">
            <v>Concrete  Pump BP 350D</v>
          </cell>
          <cell r="D557" t="str">
            <v>PO/L.HILLS/160</v>
          </cell>
        </row>
        <row r="558">
          <cell r="A558" t="str">
            <v>300100000306</v>
          </cell>
          <cell r="B558">
            <v>300100000306</v>
          </cell>
          <cell r="C558" t="str">
            <v>Concrete  Pump BP 350D</v>
          </cell>
          <cell r="D558" t="str">
            <v>PO/L.HILLS/160</v>
          </cell>
        </row>
        <row r="559">
          <cell r="A559" t="str">
            <v>300100000306</v>
          </cell>
          <cell r="B559">
            <v>300100000306</v>
          </cell>
          <cell r="C559" t="str">
            <v>Concrete  Pump BP 350D</v>
          </cell>
          <cell r="D559" t="str">
            <v>PO/L.HILLS/160</v>
          </cell>
        </row>
        <row r="560">
          <cell r="A560" t="str">
            <v>300100000306</v>
          </cell>
          <cell r="B560">
            <v>300100000306</v>
          </cell>
          <cell r="C560" t="str">
            <v>Concrete  Pump BP 350D</v>
          </cell>
          <cell r="D560" t="str">
            <v>PO/L.HILLS/160</v>
          </cell>
        </row>
        <row r="561">
          <cell r="A561" t="str">
            <v>300100000308</v>
          </cell>
          <cell r="B561">
            <v>300100000308</v>
          </cell>
          <cell r="C561" t="str">
            <v>320 KVA DG Set</v>
          </cell>
          <cell r="D561" t="str">
            <v>PO/L.HILLS/117</v>
          </cell>
        </row>
        <row r="562">
          <cell r="A562" t="str">
            <v>300100000308</v>
          </cell>
          <cell r="B562">
            <v>300100000308</v>
          </cell>
          <cell r="C562" t="str">
            <v>320 KVA DG Set</v>
          </cell>
          <cell r="D562" t="str">
            <v>PO/L.HILLS/117</v>
          </cell>
        </row>
        <row r="563">
          <cell r="A563" t="str">
            <v>300100000308</v>
          </cell>
          <cell r="B563">
            <v>300100000308</v>
          </cell>
          <cell r="C563" t="str">
            <v>320 KVA DG Set</v>
          </cell>
          <cell r="D563" t="str">
            <v>PO/L.HILLS/117</v>
          </cell>
        </row>
        <row r="564">
          <cell r="A564" t="str">
            <v>300100000308</v>
          </cell>
          <cell r="B564">
            <v>300100000308</v>
          </cell>
          <cell r="C564" t="str">
            <v>320 KVA DG Set</v>
          </cell>
          <cell r="D564" t="str">
            <v>PO/L.HILLS/117</v>
          </cell>
        </row>
        <row r="565">
          <cell r="A565" t="str">
            <v>300100000309</v>
          </cell>
          <cell r="B565">
            <v>300100000309</v>
          </cell>
          <cell r="C565" t="str">
            <v>320 KVA DG Set</v>
          </cell>
          <cell r="D565" t="str">
            <v>PO/L.HILLS/117</v>
          </cell>
        </row>
        <row r="566">
          <cell r="A566" t="str">
            <v>300100000309</v>
          </cell>
          <cell r="B566">
            <v>300100000309</v>
          </cell>
          <cell r="C566" t="str">
            <v>320 KVA DG Set</v>
          </cell>
          <cell r="D566" t="str">
            <v>PO/L.HILLS/117</v>
          </cell>
        </row>
        <row r="567">
          <cell r="A567" t="str">
            <v>300100000309</v>
          </cell>
          <cell r="B567">
            <v>300100000309</v>
          </cell>
          <cell r="C567" t="str">
            <v>320 KVA DG Set</v>
          </cell>
          <cell r="D567" t="str">
            <v>PO/L.HILLS/117</v>
          </cell>
        </row>
        <row r="568">
          <cell r="A568" t="str">
            <v>300100000309</v>
          </cell>
          <cell r="B568">
            <v>300100000309</v>
          </cell>
          <cell r="C568" t="str">
            <v>320 KVA DG Set</v>
          </cell>
          <cell r="D568" t="str">
            <v>PO/L.HILLS/117</v>
          </cell>
        </row>
        <row r="569">
          <cell r="A569" t="str">
            <v>300100000310</v>
          </cell>
          <cell r="B569">
            <v>300100000310</v>
          </cell>
          <cell r="C569" t="str">
            <v>Air Compressor - Model XA 140 HD</v>
          </cell>
          <cell r="D569" t="str">
            <v>PO/L.HILLS/152</v>
          </cell>
        </row>
        <row r="570">
          <cell r="A570" t="str">
            <v>300100000311</v>
          </cell>
          <cell r="B570">
            <v>300100000311</v>
          </cell>
          <cell r="C570" t="str">
            <v>Air Compressor - Model XA 140 HD</v>
          </cell>
          <cell r="D570" t="str">
            <v>PO/L.HILLS/152</v>
          </cell>
        </row>
        <row r="571">
          <cell r="A571" t="str">
            <v>300100000312</v>
          </cell>
          <cell r="B571">
            <v>300100000312</v>
          </cell>
          <cell r="C571" t="str">
            <v>Air Compressor - Model XA 140 HD</v>
          </cell>
          <cell r="D571" t="str">
            <v>PO/L.HILLS/152</v>
          </cell>
        </row>
        <row r="572">
          <cell r="A572" t="str">
            <v>300100000313</v>
          </cell>
          <cell r="B572">
            <v>300100000313</v>
          </cell>
          <cell r="C572" t="str">
            <v>Air Compressor - Model XA 140 HD</v>
          </cell>
          <cell r="D572" t="str">
            <v>PO/L.HILLS/152</v>
          </cell>
        </row>
        <row r="573">
          <cell r="A573" t="str">
            <v>300100000314</v>
          </cell>
          <cell r="B573">
            <v>300100000314</v>
          </cell>
          <cell r="C573" t="str">
            <v>Air Compressor - Model XA 140 HD</v>
          </cell>
          <cell r="D573" t="str">
            <v>PO/L.HILLS/152</v>
          </cell>
        </row>
        <row r="574">
          <cell r="A574" t="str">
            <v>300100000315</v>
          </cell>
          <cell r="B574">
            <v>300100000315</v>
          </cell>
          <cell r="C574" t="str">
            <v>Air Compressor - Model XA 140 HD</v>
          </cell>
          <cell r="D574" t="str">
            <v>PO/L.HILLS/152</v>
          </cell>
        </row>
        <row r="575">
          <cell r="A575" t="str">
            <v>300100000316</v>
          </cell>
          <cell r="B575">
            <v>300100000316</v>
          </cell>
          <cell r="C575" t="str">
            <v>Air Compressor - Model XA 140 HD</v>
          </cell>
          <cell r="D575" t="str">
            <v>PO/L.HILLS/152</v>
          </cell>
        </row>
        <row r="576">
          <cell r="A576" t="str">
            <v>300100000317</v>
          </cell>
          <cell r="B576">
            <v>300100000317</v>
          </cell>
          <cell r="C576" t="str">
            <v>Concrete  Pump - BP 2800</v>
          </cell>
          <cell r="D576" t="str">
            <v>PO/L.HILLS/52</v>
          </cell>
        </row>
        <row r="577">
          <cell r="A577" t="str">
            <v>300100000317</v>
          </cell>
          <cell r="B577">
            <v>300100000317</v>
          </cell>
          <cell r="C577" t="str">
            <v>Concrete  Pump - BP 2800</v>
          </cell>
          <cell r="D577" t="str">
            <v>PO/L.HILLS/52</v>
          </cell>
        </row>
        <row r="578">
          <cell r="A578" t="str">
            <v>300100000318</v>
          </cell>
          <cell r="B578">
            <v>300100000318</v>
          </cell>
          <cell r="C578" t="str">
            <v>Air Compressor - Model XA 140 HD</v>
          </cell>
          <cell r="D578" t="str">
            <v>PO/HOSKOTE/60</v>
          </cell>
        </row>
        <row r="579">
          <cell r="A579" t="str">
            <v>300100000319</v>
          </cell>
          <cell r="B579">
            <v>300100000319</v>
          </cell>
          <cell r="C579" t="str">
            <v>500  KVA DG Set</v>
          </cell>
          <cell r="D579" t="str">
            <v>PO/HOSKOTE/41</v>
          </cell>
        </row>
        <row r="580">
          <cell r="A580" t="str">
            <v>300100000324</v>
          </cell>
          <cell r="B580">
            <v>300100000324</v>
          </cell>
          <cell r="C580" t="str">
            <v>250 KVA DG Set</v>
          </cell>
          <cell r="D580" t="str">
            <v>PO/KORBA/37</v>
          </cell>
        </row>
        <row r="581">
          <cell r="A581" t="str">
            <v>300100000328</v>
          </cell>
          <cell r="B581">
            <v>300100000328</v>
          </cell>
          <cell r="C581" t="str">
            <v>Passenger Hoist</v>
          </cell>
          <cell r="D581" t="str">
            <v>PO/L.HILLS/003</v>
          </cell>
        </row>
        <row r="582">
          <cell r="A582" t="str">
            <v>300100000328</v>
          </cell>
          <cell r="B582">
            <v>300100000328</v>
          </cell>
          <cell r="C582" t="str">
            <v>Passenger Hoist</v>
          </cell>
          <cell r="D582" t="str">
            <v>PO/L.HILLS/003</v>
          </cell>
        </row>
        <row r="583">
          <cell r="A583" t="str">
            <v>300100000328</v>
          </cell>
          <cell r="B583">
            <v>300100000328</v>
          </cell>
          <cell r="C583" t="str">
            <v>Passenger Hoist</v>
          </cell>
          <cell r="D583" t="str">
            <v>PO/L.HILLS/003</v>
          </cell>
        </row>
        <row r="584">
          <cell r="A584" t="str">
            <v>300100000328</v>
          </cell>
          <cell r="B584">
            <v>300100000328</v>
          </cell>
          <cell r="C584" t="str">
            <v>Passenger Hoist</v>
          </cell>
          <cell r="D584" t="str">
            <v>PO/L.HILLS/003</v>
          </cell>
        </row>
        <row r="585">
          <cell r="A585" t="str">
            <v>300100000328</v>
          </cell>
          <cell r="B585">
            <v>300100000328</v>
          </cell>
          <cell r="C585" t="str">
            <v>Passenger Hoist</v>
          </cell>
          <cell r="D585" t="str">
            <v>PO/L.HILLS/003</v>
          </cell>
        </row>
        <row r="586">
          <cell r="A586" t="str">
            <v>300100000328</v>
          </cell>
          <cell r="B586">
            <v>300100000328</v>
          </cell>
          <cell r="C586" t="str">
            <v>Passenger Hoist</v>
          </cell>
          <cell r="D586" t="str">
            <v>PO/L.HILLS/003</v>
          </cell>
        </row>
        <row r="587">
          <cell r="A587" t="str">
            <v>300100000328</v>
          </cell>
          <cell r="B587">
            <v>300100000328</v>
          </cell>
          <cell r="C587" t="str">
            <v>Passenger Hoist</v>
          </cell>
          <cell r="D587" t="str">
            <v>PO/L.HILLS/003</v>
          </cell>
        </row>
        <row r="588">
          <cell r="A588" t="str">
            <v>300100000328</v>
          </cell>
          <cell r="B588">
            <v>300100000328</v>
          </cell>
          <cell r="C588" t="str">
            <v>Passenger Hoist</v>
          </cell>
          <cell r="D588" t="str">
            <v>PO/L.HILLS/003</v>
          </cell>
        </row>
        <row r="589">
          <cell r="A589" t="str">
            <v>300100000328</v>
          </cell>
          <cell r="B589">
            <v>300100000328</v>
          </cell>
          <cell r="C589" t="str">
            <v>Passenger Hoist</v>
          </cell>
          <cell r="D589" t="str">
            <v>PO/L.HILLS/003</v>
          </cell>
        </row>
        <row r="590">
          <cell r="A590" t="str">
            <v>300100000328</v>
          </cell>
          <cell r="B590">
            <v>300100000328</v>
          </cell>
          <cell r="C590" t="str">
            <v>Passenger Hoist</v>
          </cell>
          <cell r="D590" t="str">
            <v>PO/L.HILLS/003</v>
          </cell>
        </row>
        <row r="591">
          <cell r="A591" t="str">
            <v>300100000329</v>
          </cell>
          <cell r="B591">
            <v>300100000329</v>
          </cell>
          <cell r="C591" t="str">
            <v>Passenger Hoist</v>
          </cell>
          <cell r="D591" t="str">
            <v>PO/L.HILLS/003</v>
          </cell>
        </row>
        <row r="592">
          <cell r="A592" t="str">
            <v>300100000329</v>
          </cell>
          <cell r="B592">
            <v>300100000329</v>
          </cell>
          <cell r="C592" t="str">
            <v>Passenger Hoist</v>
          </cell>
          <cell r="D592" t="str">
            <v>PO/L.HILLS/003</v>
          </cell>
        </row>
        <row r="593">
          <cell r="A593" t="str">
            <v>300100000329</v>
          </cell>
          <cell r="B593">
            <v>300100000329</v>
          </cell>
          <cell r="C593" t="str">
            <v>Passenger Hoist</v>
          </cell>
          <cell r="D593" t="str">
            <v>PO/L.HILLS/003</v>
          </cell>
        </row>
        <row r="594">
          <cell r="A594" t="str">
            <v>300100000329</v>
          </cell>
          <cell r="B594">
            <v>300100000329</v>
          </cell>
          <cell r="C594" t="str">
            <v>Passenger Hoist</v>
          </cell>
          <cell r="D594" t="str">
            <v>PO/L.HILLS/003</v>
          </cell>
        </row>
        <row r="595">
          <cell r="A595" t="str">
            <v>300100000329</v>
          </cell>
          <cell r="B595">
            <v>300100000329</v>
          </cell>
          <cell r="C595" t="str">
            <v>Passenger Hoist</v>
          </cell>
          <cell r="D595" t="str">
            <v>PO/L.HILLS/003</v>
          </cell>
        </row>
        <row r="596">
          <cell r="A596" t="str">
            <v>300100000329</v>
          </cell>
          <cell r="B596">
            <v>300100000329</v>
          </cell>
          <cell r="C596" t="str">
            <v>Passenger Hoist</v>
          </cell>
          <cell r="D596" t="str">
            <v>PO/L.HILLS/003</v>
          </cell>
        </row>
        <row r="597">
          <cell r="A597" t="str">
            <v>300100000329</v>
          </cell>
          <cell r="B597">
            <v>300100000329</v>
          </cell>
          <cell r="C597" t="str">
            <v>Passenger Hoist</v>
          </cell>
          <cell r="D597" t="str">
            <v>PO/L.HILLS/003</v>
          </cell>
        </row>
        <row r="598">
          <cell r="A598" t="str">
            <v>300100000329</v>
          </cell>
          <cell r="B598">
            <v>300100000329</v>
          </cell>
          <cell r="C598" t="str">
            <v>Passenger Hoist</v>
          </cell>
          <cell r="D598" t="str">
            <v>PO/L.HILLS/003</v>
          </cell>
        </row>
        <row r="599">
          <cell r="A599" t="str">
            <v>300100000329</v>
          </cell>
          <cell r="B599">
            <v>300100000329</v>
          </cell>
          <cell r="C599" t="str">
            <v>Passenger Hoist</v>
          </cell>
          <cell r="D599" t="str">
            <v>PO/L.HILLS/003</v>
          </cell>
        </row>
        <row r="600">
          <cell r="A600" t="str">
            <v>300100000329</v>
          </cell>
          <cell r="B600">
            <v>300100000329</v>
          </cell>
          <cell r="C600" t="str">
            <v>Passenger Hoist</v>
          </cell>
          <cell r="D600" t="str">
            <v>PO/L.HILLS/003</v>
          </cell>
        </row>
        <row r="601">
          <cell r="A601" t="str">
            <v>300100000330</v>
          </cell>
          <cell r="B601">
            <v>300100000330</v>
          </cell>
          <cell r="C601" t="str">
            <v>Passenger Hoist</v>
          </cell>
          <cell r="D601" t="str">
            <v>PO/L.HILLS/003</v>
          </cell>
        </row>
        <row r="602">
          <cell r="A602" t="str">
            <v>300100000330</v>
          </cell>
          <cell r="B602">
            <v>300100000330</v>
          </cell>
          <cell r="C602" t="str">
            <v>Passenger Hoist</v>
          </cell>
          <cell r="D602" t="str">
            <v>PO/L.HILLS/003</v>
          </cell>
        </row>
        <row r="603">
          <cell r="A603" t="str">
            <v>300100000330</v>
          </cell>
          <cell r="B603">
            <v>300100000330</v>
          </cell>
          <cell r="C603" t="str">
            <v>Passenger Hoist</v>
          </cell>
          <cell r="D603" t="str">
            <v>PO/L.HILLS/003</v>
          </cell>
        </row>
        <row r="604">
          <cell r="A604" t="str">
            <v>300100000330</v>
          </cell>
          <cell r="B604">
            <v>300100000330</v>
          </cell>
          <cell r="C604" t="str">
            <v>Passenger Hoist</v>
          </cell>
          <cell r="D604" t="str">
            <v>PO/L.HILLS/003</v>
          </cell>
        </row>
        <row r="605">
          <cell r="A605" t="str">
            <v>300100000330</v>
          </cell>
          <cell r="B605">
            <v>300100000330</v>
          </cell>
          <cell r="C605" t="str">
            <v>Passenger Hoist</v>
          </cell>
          <cell r="D605" t="str">
            <v>PO/L.HILLS/003</v>
          </cell>
        </row>
        <row r="606">
          <cell r="A606" t="str">
            <v>300100000330</v>
          </cell>
          <cell r="B606">
            <v>300100000330</v>
          </cell>
          <cell r="C606" t="str">
            <v>Passenger Hoist</v>
          </cell>
          <cell r="D606" t="str">
            <v>PO/L.HILLS/003</v>
          </cell>
        </row>
        <row r="607">
          <cell r="A607" t="str">
            <v>300100000330</v>
          </cell>
          <cell r="B607">
            <v>300100000330</v>
          </cell>
          <cell r="C607" t="str">
            <v>Passenger Hoist</v>
          </cell>
          <cell r="D607" t="str">
            <v>PO/L.HILLS/003</v>
          </cell>
        </row>
        <row r="608">
          <cell r="A608" t="str">
            <v>300100000330</v>
          </cell>
          <cell r="B608">
            <v>300100000330</v>
          </cell>
          <cell r="C608" t="str">
            <v>Passenger Hoist</v>
          </cell>
          <cell r="D608" t="str">
            <v>PO/L.HILLS/003</v>
          </cell>
        </row>
        <row r="609">
          <cell r="A609" t="str">
            <v>300100000330</v>
          </cell>
          <cell r="B609">
            <v>300100000330</v>
          </cell>
          <cell r="C609" t="str">
            <v>Passenger Hoist</v>
          </cell>
          <cell r="D609" t="str">
            <v>PO/L.HILLS/003</v>
          </cell>
        </row>
        <row r="610">
          <cell r="A610" t="str">
            <v>300100000330</v>
          </cell>
          <cell r="B610">
            <v>300100000330</v>
          </cell>
          <cell r="C610" t="str">
            <v>Passenger Hoist</v>
          </cell>
          <cell r="D610" t="str">
            <v>PO/L.HILLS/003</v>
          </cell>
        </row>
        <row r="611">
          <cell r="A611" t="str">
            <v>300100000331</v>
          </cell>
          <cell r="B611">
            <v>300100000331</v>
          </cell>
          <cell r="C611" t="str">
            <v>Passenger Hoist</v>
          </cell>
          <cell r="D611" t="str">
            <v>PO/L.HILLS/003</v>
          </cell>
        </row>
        <row r="612">
          <cell r="A612" t="str">
            <v>300100000331</v>
          </cell>
          <cell r="B612">
            <v>300100000331</v>
          </cell>
          <cell r="C612" t="str">
            <v>Passenger Hoist</v>
          </cell>
          <cell r="D612" t="str">
            <v>PO/L.HILLS/003</v>
          </cell>
        </row>
        <row r="613">
          <cell r="A613" t="str">
            <v>300100000331</v>
          </cell>
          <cell r="B613">
            <v>300100000331</v>
          </cell>
          <cell r="C613" t="str">
            <v>Passenger Hoist</v>
          </cell>
          <cell r="D613" t="str">
            <v>PO/L.HILLS/003</v>
          </cell>
        </row>
        <row r="614">
          <cell r="A614" t="str">
            <v>300100000331</v>
          </cell>
          <cell r="B614">
            <v>300100000331</v>
          </cell>
          <cell r="C614" t="str">
            <v>Passenger Hoist</v>
          </cell>
          <cell r="D614" t="str">
            <v>PO/L.HILLS/003</v>
          </cell>
        </row>
        <row r="615">
          <cell r="A615" t="str">
            <v>300100000331</v>
          </cell>
          <cell r="B615">
            <v>300100000331</v>
          </cell>
          <cell r="C615" t="str">
            <v>Passenger Hoist</v>
          </cell>
          <cell r="D615" t="str">
            <v>PO/L.HILLS/003</v>
          </cell>
        </row>
        <row r="616">
          <cell r="A616" t="str">
            <v>300100000331</v>
          </cell>
          <cell r="B616">
            <v>300100000331</v>
          </cell>
          <cell r="C616" t="str">
            <v>Passenger Hoist</v>
          </cell>
          <cell r="D616" t="str">
            <v>PO/L.HILLS/003</v>
          </cell>
        </row>
        <row r="617">
          <cell r="A617" t="str">
            <v>300100000331</v>
          </cell>
          <cell r="B617">
            <v>300100000331</v>
          </cell>
          <cell r="C617" t="str">
            <v>Passenger Hoist</v>
          </cell>
          <cell r="D617" t="str">
            <v>PO/L.HILLS/003</v>
          </cell>
        </row>
        <row r="618">
          <cell r="A618" t="str">
            <v>300100000331</v>
          </cell>
          <cell r="B618">
            <v>300100000331</v>
          </cell>
          <cell r="C618" t="str">
            <v>Passenger Hoist</v>
          </cell>
          <cell r="D618" t="str">
            <v>PO/L.HILLS/003</v>
          </cell>
        </row>
        <row r="619">
          <cell r="A619" t="str">
            <v>300100000331</v>
          </cell>
          <cell r="B619">
            <v>300100000331</v>
          </cell>
          <cell r="C619" t="str">
            <v>Passenger Hoist</v>
          </cell>
          <cell r="D619" t="str">
            <v>PO/L.HILLS/003</v>
          </cell>
        </row>
        <row r="620">
          <cell r="A620" t="str">
            <v>300100000331</v>
          </cell>
          <cell r="B620">
            <v>300100000331</v>
          </cell>
          <cell r="C620" t="str">
            <v>Passenger Hoist</v>
          </cell>
          <cell r="D620" t="str">
            <v>PO/L.HILLS/003</v>
          </cell>
        </row>
        <row r="621">
          <cell r="A621" t="str">
            <v>300100000339</v>
          </cell>
          <cell r="B621">
            <v>300100000339</v>
          </cell>
          <cell r="C621" t="str">
            <v>380 KVA DG Set</v>
          </cell>
          <cell r="D621" t="str">
            <v>PO/L.HILLS/92</v>
          </cell>
        </row>
        <row r="622">
          <cell r="A622" t="str">
            <v>300100000339</v>
          </cell>
          <cell r="B622">
            <v>300100000339</v>
          </cell>
          <cell r="C622" t="str">
            <v>380 KVA DG Set</v>
          </cell>
          <cell r="D622" t="str">
            <v>PO/L.HILLS/92</v>
          </cell>
        </row>
        <row r="623">
          <cell r="A623" t="str">
            <v>300100000342</v>
          </cell>
          <cell r="B623">
            <v>300100000342</v>
          </cell>
          <cell r="C623" t="str">
            <v>Concrete  Pump - BP 2800</v>
          </cell>
          <cell r="D623" t="str">
            <v>PO/L.HILLS/52</v>
          </cell>
        </row>
        <row r="624">
          <cell r="A624" t="str">
            <v>300100000342</v>
          </cell>
          <cell r="B624">
            <v>300100000342</v>
          </cell>
          <cell r="C624" t="str">
            <v>Concrete  Pump - BP 2800</v>
          </cell>
          <cell r="D624" t="str">
            <v>PO/L.HILLS/52</v>
          </cell>
        </row>
        <row r="625">
          <cell r="A625" t="str">
            <v>300100000393</v>
          </cell>
          <cell r="B625">
            <v>300100000393</v>
          </cell>
          <cell r="C625" t="str">
            <v>Hydralic Mobile  Crane (F-15)</v>
          </cell>
          <cell r="D625" t="str">
            <v>PO/L.HILLS/150</v>
          </cell>
        </row>
        <row r="626">
          <cell r="A626" t="str">
            <v>300100000396</v>
          </cell>
          <cell r="B626">
            <v>300100000396</v>
          </cell>
          <cell r="C626" t="str">
            <v>Hydralic Mobile  Crane (F-15)</v>
          </cell>
          <cell r="D626" t="str">
            <v>PO/L.HILLS/150</v>
          </cell>
        </row>
        <row r="627">
          <cell r="A627" t="str">
            <v>300100000398</v>
          </cell>
          <cell r="B627">
            <v>300100000398</v>
          </cell>
          <cell r="C627" t="str">
            <v>Air Compressor - Model XA 140 HD</v>
          </cell>
          <cell r="D627" t="str">
            <v>PO/MPROAD/005</v>
          </cell>
        </row>
        <row r="628">
          <cell r="A628" t="str">
            <v>300100000398</v>
          </cell>
          <cell r="B628">
            <v>300100000398</v>
          </cell>
          <cell r="C628" t="str">
            <v>Air Compressor - Model XA 140 HD</v>
          </cell>
          <cell r="D628" t="str">
            <v>PO/MPROAD/005</v>
          </cell>
        </row>
        <row r="629">
          <cell r="A629" t="str">
            <v>300100000399</v>
          </cell>
          <cell r="B629">
            <v>300100000399</v>
          </cell>
          <cell r="C629" t="str">
            <v>Escorts Soil Vibratory Roller - EC 5250</v>
          </cell>
          <cell r="D629" t="str">
            <v>PO/DEVIHALLI/53</v>
          </cell>
        </row>
        <row r="630">
          <cell r="A630" t="str">
            <v>300100000400</v>
          </cell>
          <cell r="B630">
            <v>300100000400</v>
          </cell>
          <cell r="C630" t="str">
            <v>Escorts Soil Vibratory Roller - EC 5250</v>
          </cell>
          <cell r="D630" t="str">
            <v>PO/DEVIHALLI/53</v>
          </cell>
        </row>
        <row r="631">
          <cell r="A631" t="str">
            <v>300100000457</v>
          </cell>
          <cell r="B631">
            <v>300100000457</v>
          </cell>
          <cell r="C631" t="str">
            <v>Tipper</v>
          </cell>
          <cell r="D631" t="str">
            <v>PO/NPCL/36</v>
          </cell>
        </row>
        <row r="632">
          <cell r="A632" t="str">
            <v>300100000457</v>
          </cell>
          <cell r="B632">
            <v>300100000457</v>
          </cell>
          <cell r="C632" t="str">
            <v>Tipper</v>
          </cell>
          <cell r="D632" t="str">
            <v>PO/NPCL/36</v>
          </cell>
        </row>
        <row r="633">
          <cell r="A633" t="str">
            <v>300100000457</v>
          </cell>
          <cell r="B633">
            <v>300100000457</v>
          </cell>
          <cell r="C633" t="str">
            <v>Tipper</v>
          </cell>
          <cell r="D633" t="str">
            <v>PO/NPCL/36</v>
          </cell>
        </row>
        <row r="634">
          <cell r="A634" t="str">
            <v>300100000458</v>
          </cell>
          <cell r="B634">
            <v>300100000458</v>
          </cell>
          <cell r="C634" t="str">
            <v>Tipper</v>
          </cell>
          <cell r="D634" t="str">
            <v>PO/NPCL/36</v>
          </cell>
        </row>
        <row r="635">
          <cell r="A635" t="str">
            <v>300100000458</v>
          </cell>
          <cell r="B635">
            <v>300100000458</v>
          </cell>
          <cell r="C635" t="str">
            <v>Tipper</v>
          </cell>
          <cell r="D635" t="str">
            <v>PO/NPCL/36</v>
          </cell>
        </row>
        <row r="636">
          <cell r="A636" t="str">
            <v>300100000458</v>
          </cell>
          <cell r="B636">
            <v>300100000458</v>
          </cell>
          <cell r="C636" t="str">
            <v>Tipper</v>
          </cell>
          <cell r="D636" t="str">
            <v>PO/NPCL/36</v>
          </cell>
        </row>
        <row r="637">
          <cell r="A637" t="str">
            <v>300100000918</v>
          </cell>
          <cell r="B637">
            <v>300100000918</v>
          </cell>
          <cell r="C637" t="str">
            <v>Rotary Distributior RV 10</v>
          </cell>
          <cell r="D637" t="str">
            <v>PO/KORBA/38</v>
          </cell>
        </row>
        <row r="638">
          <cell r="A638" t="str">
            <v>300100000918</v>
          </cell>
          <cell r="B638">
            <v>300100000918</v>
          </cell>
          <cell r="C638" t="str">
            <v>Rotary Distributior RV 10</v>
          </cell>
          <cell r="D638" t="str">
            <v>PO/KORBA/38</v>
          </cell>
        </row>
        <row r="639">
          <cell r="A639" t="str">
            <v>300100000921</v>
          </cell>
          <cell r="B639">
            <v>300100000921</v>
          </cell>
          <cell r="C639" t="str">
            <v>Air Compressor - Model XA 140 HD</v>
          </cell>
          <cell r="D639" t="str">
            <v>PO/EW12/085</v>
          </cell>
        </row>
        <row r="640">
          <cell r="A640" t="str">
            <v>300100000926</v>
          </cell>
          <cell r="B640">
            <v>300100000926</v>
          </cell>
          <cell r="C640" t="str">
            <v>Hydraulic Mobile Crane F-15</v>
          </cell>
          <cell r="D640" t="str">
            <v>PO/DEVIHALLI/57</v>
          </cell>
        </row>
        <row r="641">
          <cell r="A641" t="str">
            <v>300100000926</v>
          </cell>
          <cell r="B641">
            <v>300100000926</v>
          </cell>
          <cell r="C641" t="str">
            <v>Hydraulic Mobile Crane F-15</v>
          </cell>
          <cell r="D641" t="str">
            <v>PO/DEVIHALLI/57</v>
          </cell>
        </row>
        <row r="642">
          <cell r="A642" t="str">
            <v>300100000926</v>
          </cell>
          <cell r="B642">
            <v>300100000926</v>
          </cell>
          <cell r="C642" t="str">
            <v>Hydraulic Mobile Crane F-15</v>
          </cell>
          <cell r="D642" t="str">
            <v>PO/DEVIHALLI/57</v>
          </cell>
        </row>
        <row r="643">
          <cell r="A643" t="str">
            <v>300100000929</v>
          </cell>
          <cell r="B643">
            <v>300100000929</v>
          </cell>
          <cell r="C643" t="str">
            <v>500  KVA DG Set</v>
          </cell>
          <cell r="D643" t="str">
            <v>PO/DEVIHALLI/39</v>
          </cell>
        </row>
        <row r="644">
          <cell r="A644" t="str">
            <v>300100000929</v>
          </cell>
          <cell r="B644">
            <v>300100000929</v>
          </cell>
          <cell r="C644" t="str">
            <v>500  KVA DG Set</v>
          </cell>
          <cell r="D644" t="str">
            <v>PO/DEVIHALLI/39</v>
          </cell>
        </row>
        <row r="645">
          <cell r="A645" t="str">
            <v>300100000929</v>
          </cell>
          <cell r="B645">
            <v>300100000929</v>
          </cell>
          <cell r="C645" t="str">
            <v>500  KVA DG Set</v>
          </cell>
          <cell r="D645" t="str">
            <v>PO/DEVIHALLI/39</v>
          </cell>
        </row>
        <row r="646">
          <cell r="A646" t="str">
            <v>300100000930</v>
          </cell>
          <cell r="B646">
            <v>300100000930</v>
          </cell>
          <cell r="C646" t="str">
            <v>500  KVA DG Set</v>
          </cell>
          <cell r="D646" t="str">
            <v>PO/DEVIHALLI/39</v>
          </cell>
        </row>
        <row r="647">
          <cell r="A647" t="str">
            <v>300100000930</v>
          </cell>
          <cell r="B647">
            <v>300100000930</v>
          </cell>
          <cell r="C647" t="str">
            <v>500  KVA DG Set</v>
          </cell>
          <cell r="D647" t="str">
            <v>PO/DEVIHALLI/39</v>
          </cell>
        </row>
        <row r="648">
          <cell r="A648" t="str">
            <v>300100000930</v>
          </cell>
          <cell r="B648">
            <v>300100000930</v>
          </cell>
          <cell r="C648" t="str">
            <v>500  KVA DG Set</v>
          </cell>
          <cell r="D648" t="str">
            <v>PO/DEVIHALLI/39</v>
          </cell>
        </row>
        <row r="649">
          <cell r="A649" t="str">
            <v>300100000931</v>
          </cell>
          <cell r="B649">
            <v>300100000931</v>
          </cell>
          <cell r="C649" t="str">
            <v>MOBILE  PLACER BOOM PUMP</v>
          </cell>
          <cell r="D649" t="str">
            <v>PO/NPCL/76 &amp; 85</v>
          </cell>
        </row>
        <row r="650">
          <cell r="A650" t="str">
            <v>300100000932</v>
          </cell>
          <cell r="B650">
            <v>300100000932</v>
          </cell>
          <cell r="C650" t="str">
            <v>MOBILE  PLACER BOOM PUMP</v>
          </cell>
          <cell r="D650" t="str">
            <v>PO/KORBA/77 &amp; 129</v>
          </cell>
        </row>
        <row r="651">
          <cell r="A651" t="str">
            <v>300100000933</v>
          </cell>
          <cell r="B651">
            <v>300100000933</v>
          </cell>
          <cell r="C651" t="str">
            <v>ESCORTS HYDRA 12 CRANE</v>
          </cell>
          <cell r="D651" t="str">
            <v>PO/DEVIHALLI/58</v>
          </cell>
        </row>
        <row r="652">
          <cell r="A652" t="str">
            <v>300100000934</v>
          </cell>
          <cell r="B652">
            <v>300100000934</v>
          </cell>
          <cell r="C652" t="str">
            <v>Air Compressor - Model XA 140 HD</v>
          </cell>
          <cell r="D652" t="str">
            <v>PO/DEVIHALLI/61</v>
          </cell>
        </row>
        <row r="653">
          <cell r="A653" t="str">
            <v>300100000935</v>
          </cell>
          <cell r="B653">
            <v>300100000935</v>
          </cell>
          <cell r="C653" t="str">
            <v>500  KVA DG Set</v>
          </cell>
          <cell r="D653" t="str">
            <v>PO/DEVIHALLI/42</v>
          </cell>
        </row>
        <row r="654">
          <cell r="A654" t="str">
            <v>300100000936</v>
          </cell>
          <cell r="B654">
            <v>300100000936</v>
          </cell>
          <cell r="C654" t="str">
            <v>Concrete Pump (Putzmeister)</v>
          </cell>
          <cell r="D654">
            <v>0</v>
          </cell>
        </row>
        <row r="655">
          <cell r="A655" t="str">
            <v>300100000936</v>
          </cell>
          <cell r="B655">
            <v>300100000936</v>
          </cell>
          <cell r="C655" t="str">
            <v>Concrete Pump (Putzmeister)</v>
          </cell>
          <cell r="D655">
            <v>0</v>
          </cell>
        </row>
        <row r="656">
          <cell r="A656" t="str">
            <v>300100000936</v>
          </cell>
          <cell r="B656">
            <v>300100000936</v>
          </cell>
          <cell r="C656" t="str">
            <v>Concrete Pump (Putzmeister)</v>
          </cell>
          <cell r="D656">
            <v>0</v>
          </cell>
        </row>
        <row r="657">
          <cell r="A657" t="str">
            <v>300100000936</v>
          </cell>
          <cell r="B657">
            <v>300100000936</v>
          </cell>
          <cell r="C657" t="str">
            <v>Concrete Pump (Putzmeister)</v>
          </cell>
          <cell r="D657">
            <v>0</v>
          </cell>
        </row>
        <row r="658">
          <cell r="A658" t="str">
            <v>300100000937</v>
          </cell>
          <cell r="B658">
            <v>300100000937</v>
          </cell>
          <cell r="C658" t="str">
            <v>500  KVA DG Set</v>
          </cell>
          <cell r="D658">
            <v>0</v>
          </cell>
        </row>
        <row r="659">
          <cell r="A659" t="str">
            <v>300100000938</v>
          </cell>
          <cell r="B659">
            <v>300100000938</v>
          </cell>
          <cell r="C659" t="str">
            <v>Tower Crane - JL 5015</v>
          </cell>
          <cell r="D659" t="str">
            <v>PO/L.HILLS/55 IMP</v>
          </cell>
        </row>
        <row r="660">
          <cell r="A660" t="str">
            <v>300100000938</v>
          </cell>
          <cell r="B660">
            <v>300100000938</v>
          </cell>
          <cell r="C660" t="str">
            <v>Tower Crane - JL 5015</v>
          </cell>
          <cell r="D660" t="str">
            <v>PO/L.HILLS/55 IMP</v>
          </cell>
        </row>
        <row r="661">
          <cell r="A661" t="str">
            <v>300100000939</v>
          </cell>
          <cell r="B661">
            <v>300100000939</v>
          </cell>
          <cell r="C661" t="str">
            <v>Tower Crane - JL 5015</v>
          </cell>
          <cell r="D661" t="str">
            <v>PO/L.HILLS/55 IMP</v>
          </cell>
        </row>
        <row r="662">
          <cell r="A662" t="str">
            <v>300100000939</v>
          </cell>
          <cell r="B662">
            <v>300100000939</v>
          </cell>
          <cell r="C662" t="str">
            <v>Tower Crane - JL 5015</v>
          </cell>
          <cell r="D662" t="str">
            <v>PO/L.HILLS/55 IMP</v>
          </cell>
        </row>
        <row r="663">
          <cell r="A663" t="str">
            <v>300100000940</v>
          </cell>
          <cell r="B663">
            <v>300100000940</v>
          </cell>
          <cell r="C663" t="str">
            <v>Tower Crane - JL 5015</v>
          </cell>
          <cell r="D663" t="str">
            <v>PO/L.HILLS/55 IMP</v>
          </cell>
        </row>
        <row r="664">
          <cell r="A664" t="str">
            <v>300100000940</v>
          </cell>
          <cell r="B664">
            <v>300100000940</v>
          </cell>
          <cell r="C664" t="str">
            <v>Tower Crane - JL 5015</v>
          </cell>
          <cell r="D664" t="str">
            <v>PO/L.HILLS/55 IMP</v>
          </cell>
        </row>
        <row r="665">
          <cell r="A665" t="str">
            <v>300100000941</v>
          </cell>
          <cell r="B665">
            <v>300100000941</v>
          </cell>
          <cell r="C665" t="str">
            <v>Tower Crane - JL 5015</v>
          </cell>
          <cell r="D665" t="str">
            <v>PO/L.HILLS/55 IMP</v>
          </cell>
        </row>
        <row r="666">
          <cell r="A666" t="str">
            <v>300100000941</v>
          </cell>
          <cell r="B666">
            <v>300100000941</v>
          </cell>
          <cell r="C666" t="str">
            <v>Tower Crane - JL 5015</v>
          </cell>
          <cell r="D666" t="str">
            <v>PO/L.HILLS/55 IMP</v>
          </cell>
        </row>
        <row r="667">
          <cell r="A667" t="str">
            <v>300100000942</v>
          </cell>
          <cell r="B667">
            <v>300100000942</v>
          </cell>
          <cell r="C667" t="str">
            <v>Tower Crane - JL 5015</v>
          </cell>
          <cell r="D667" t="str">
            <v>PO/L.HILLS/55 IMP</v>
          </cell>
        </row>
        <row r="668">
          <cell r="A668" t="str">
            <v>300100000942</v>
          </cell>
          <cell r="B668">
            <v>300100000942</v>
          </cell>
          <cell r="C668" t="str">
            <v>Tower Crane - JL 5015</v>
          </cell>
          <cell r="D668" t="str">
            <v>PO/L.HILLS/55 IMP</v>
          </cell>
        </row>
        <row r="669">
          <cell r="A669" t="str">
            <v>300100000943</v>
          </cell>
          <cell r="B669">
            <v>300100000943</v>
          </cell>
          <cell r="C669" t="str">
            <v>Tower Crane - JL 5015</v>
          </cell>
          <cell r="D669" t="str">
            <v>PO/L.HILLS/55 IMP</v>
          </cell>
        </row>
        <row r="670">
          <cell r="A670" t="str">
            <v>300100000943</v>
          </cell>
          <cell r="B670">
            <v>300100000943</v>
          </cell>
          <cell r="C670" t="str">
            <v>Tower Crane - JL 5015</v>
          </cell>
          <cell r="D670" t="str">
            <v>PO/L.HILLS/55 IMP</v>
          </cell>
        </row>
        <row r="671">
          <cell r="A671" t="str">
            <v>300100000944</v>
          </cell>
          <cell r="B671">
            <v>300100000944</v>
          </cell>
          <cell r="C671" t="str">
            <v>Tower Crane - JL 5015</v>
          </cell>
          <cell r="D671" t="str">
            <v>PO/L.HILLS/55 IMP</v>
          </cell>
        </row>
        <row r="672">
          <cell r="A672" t="str">
            <v>300100000944</v>
          </cell>
          <cell r="B672">
            <v>300100000944</v>
          </cell>
          <cell r="C672" t="str">
            <v>Tower Crane - JL 5015</v>
          </cell>
          <cell r="D672" t="str">
            <v>PO/L.HILLS/55 IMP</v>
          </cell>
        </row>
        <row r="673">
          <cell r="A673" t="str">
            <v>300100000945</v>
          </cell>
          <cell r="B673">
            <v>300100000945</v>
          </cell>
          <cell r="C673" t="str">
            <v>Tower Crane - JL 5015</v>
          </cell>
          <cell r="D673" t="str">
            <v>PO/L.HILLS/55 IMP</v>
          </cell>
        </row>
        <row r="674">
          <cell r="A674" t="str">
            <v>300100000945</v>
          </cell>
          <cell r="B674">
            <v>300100000945</v>
          </cell>
          <cell r="C674" t="str">
            <v>Tower Crane - JL 5015</v>
          </cell>
          <cell r="D674" t="str">
            <v>PO/L.HILLS/55 IMP</v>
          </cell>
        </row>
        <row r="675">
          <cell r="A675" t="str">
            <v>300100000946</v>
          </cell>
          <cell r="B675">
            <v>300100000946</v>
          </cell>
          <cell r="C675" t="str">
            <v>MOBILE  PLACER BOOM PUMP</v>
          </cell>
          <cell r="D675" t="str">
            <v>PO/KORBA/120 &amp;102</v>
          </cell>
        </row>
        <row r="676">
          <cell r="A676" t="str">
            <v>300100000947</v>
          </cell>
          <cell r="B676">
            <v>300100000947</v>
          </cell>
          <cell r="C676" t="str">
            <v>CONCRETE PUMP BP 350D</v>
          </cell>
          <cell r="D676">
            <v>0</v>
          </cell>
        </row>
        <row r="677">
          <cell r="A677" t="str">
            <v>300100000948</v>
          </cell>
          <cell r="B677">
            <v>300100000948</v>
          </cell>
          <cell r="C677" t="str">
            <v>30 CUM BATCHING PLANT</v>
          </cell>
          <cell r="D677">
            <v>0</v>
          </cell>
        </row>
        <row r="678">
          <cell r="A678" t="str">
            <v>300100000948</v>
          </cell>
          <cell r="B678">
            <v>300100000948</v>
          </cell>
          <cell r="C678" t="str">
            <v>30 CUM BATCHING PLANT</v>
          </cell>
          <cell r="D678">
            <v>0</v>
          </cell>
        </row>
        <row r="679">
          <cell r="A679" t="str">
            <v>300100000949</v>
          </cell>
          <cell r="B679">
            <v>300100000949</v>
          </cell>
          <cell r="C679" t="str">
            <v>METSO TWO STAGE CRUSHING PLANT</v>
          </cell>
          <cell r="D679">
            <v>0</v>
          </cell>
        </row>
        <row r="680">
          <cell r="A680" t="str">
            <v>300100000949</v>
          </cell>
          <cell r="B680">
            <v>300100000949</v>
          </cell>
          <cell r="C680" t="str">
            <v>METSO TWO STAGE CRUSHING PLANT</v>
          </cell>
          <cell r="D680">
            <v>0</v>
          </cell>
        </row>
        <row r="681">
          <cell r="A681" t="str">
            <v>300100000950</v>
          </cell>
          <cell r="B681">
            <v>300100000950</v>
          </cell>
          <cell r="C681" t="str">
            <v>METSO THREE  STAGE CRUSHING PLANT</v>
          </cell>
          <cell r="D681">
            <v>0</v>
          </cell>
        </row>
        <row r="682">
          <cell r="A682" t="str">
            <v>300100000950</v>
          </cell>
          <cell r="B682">
            <v>300100000950</v>
          </cell>
          <cell r="C682" t="str">
            <v>METSO THREE  STAGE CRUSHING PLANT</v>
          </cell>
          <cell r="D682">
            <v>0</v>
          </cell>
        </row>
        <row r="683">
          <cell r="A683" t="str">
            <v>300100000953</v>
          </cell>
          <cell r="B683">
            <v>300100000953</v>
          </cell>
          <cell r="C683" t="str">
            <v>TATA PRIME MOVER</v>
          </cell>
          <cell r="D683" t="str">
            <v>PO/HOSKOTE/070</v>
          </cell>
        </row>
        <row r="684">
          <cell r="A684" t="str">
            <v>300100000954</v>
          </cell>
          <cell r="B684">
            <v>300100000954</v>
          </cell>
          <cell r="C684" t="str">
            <v>TATA PRIME MOVER</v>
          </cell>
          <cell r="D684" t="str">
            <v>PO/DEVIHALLI/070</v>
          </cell>
        </row>
        <row r="685">
          <cell r="A685" t="str">
            <v>300100000955</v>
          </cell>
          <cell r="B685">
            <v>300100000955</v>
          </cell>
          <cell r="C685" t="str">
            <v>TRANSIT MIXER</v>
          </cell>
          <cell r="D685" t="str">
            <v>PO/KNDPLI/134&amp;125</v>
          </cell>
        </row>
        <row r="686">
          <cell r="A686" t="str">
            <v>300100000956</v>
          </cell>
          <cell r="B686">
            <v>300100000956</v>
          </cell>
          <cell r="C686" t="str">
            <v>TRANSIT MIXER</v>
          </cell>
          <cell r="D686" t="str">
            <v>PO/KNDPLI/134&amp;125</v>
          </cell>
        </row>
        <row r="687">
          <cell r="A687" t="str">
            <v>360000000004</v>
          </cell>
          <cell r="B687">
            <v>360000000004</v>
          </cell>
          <cell r="C687" t="str">
            <v>Backhoe Loader</v>
          </cell>
          <cell r="D687" t="str">
            <v>PO/EW/28</v>
          </cell>
        </row>
        <row r="688">
          <cell r="A688" t="str">
            <v>360000000004</v>
          </cell>
          <cell r="B688">
            <v>360000000004</v>
          </cell>
          <cell r="C688" t="str">
            <v>Backhoe Loader</v>
          </cell>
          <cell r="D688" t="str">
            <v>PO/EW/28</v>
          </cell>
        </row>
        <row r="689">
          <cell r="A689" t="str">
            <v>360000000004</v>
          </cell>
          <cell r="B689">
            <v>360000000004</v>
          </cell>
          <cell r="C689" t="str">
            <v>Backhoe Loader</v>
          </cell>
          <cell r="D689" t="str">
            <v>PO/EW/28</v>
          </cell>
        </row>
        <row r="690">
          <cell r="A690" t="str">
            <v>360000000005</v>
          </cell>
          <cell r="B690">
            <v>360000000005</v>
          </cell>
          <cell r="C690" t="str">
            <v>Loader</v>
          </cell>
          <cell r="D690" t="str">
            <v>PO/L.HILLS/041</v>
          </cell>
        </row>
        <row r="691">
          <cell r="A691" t="str">
            <v>360000000006</v>
          </cell>
          <cell r="B691">
            <v>360000000006</v>
          </cell>
          <cell r="C691" t="str">
            <v>Loader</v>
          </cell>
          <cell r="D691" t="str">
            <v>PO/L.HILLS/041</v>
          </cell>
        </row>
        <row r="692">
          <cell r="A692" t="str">
            <v>360000000007</v>
          </cell>
          <cell r="B692">
            <v>360000000007</v>
          </cell>
          <cell r="C692" t="str">
            <v>Backhoe Loader</v>
          </cell>
          <cell r="D692" t="str">
            <v>PO/L.HILLS/042</v>
          </cell>
        </row>
        <row r="693">
          <cell r="A693" t="str">
            <v>360000000008</v>
          </cell>
          <cell r="B693">
            <v>360000000008</v>
          </cell>
          <cell r="C693" t="str">
            <v>Terex  Backhoe Loader - TX 760</v>
          </cell>
          <cell r="D693" t="str">
            <v>PO/L.HILLS/108</v>
          </cell>
        </row>
        <row r="694">
          <cell r="A694" t="str">
            <v>360000000008</v>
          </cell>
          <cell r="B694">
            <v>360000000008</v>
          </cell>
          <cell r="C694" t="str">
            <v>Terex  Backhoe Loader - TX 760</v>
          </cell>
          <cell r="D694" t="str">
            <v>PO/L.HILLS/108</v>
          </cell>
        </row>
        <row r="695">
          <cell r="A695" t="str">
            <v>360000000009</v>
          </cell>
          <cell r="B695">
            <v>360000000009</v>
          </cell>
          <cell r="C695" t="str">
            <v>Loader</v>
          </cell>
          <cell r="D695" t="str">
            <v>PO/NPCL/22</v>
          </cell>
        </row>
        <row r="696">
          <cell r="A696" t="str">
            <v>360000000009</v>
          </cell>
          <cell r="B696">
            <v>360000000009</v>
          </cell>
          <cell r="C696" t="str">
            <v>Loader</v>
          </cell>
          <cell r="D696" t="str">
            <v>PO/NPCL/22</v>
          </cell>
        </row>
        <row r="697">
          <cell r="A697" t="str">
            <v>360000000010</v>
          </cell>
          <cell r="B697">
            <v>360000000010</v>
          </cell>
          <cell r="C697" t="str">
            <v>Backhoe Loader (Terex Vectra TX-760)</v>
          </cell>
          <cell r="D697" t="str">
            <v>PO/NPCL/21</v>
          </cell>
        </row>
        <row r="698">
          <cell r="A698" t="str">
            <v>360000000010</v>
          </cell>
          <cell r="B698">
            <v>360000000010</v>
          </cell>
          <cell r="C698" t="str">
            <v>Backhoe Loader (Terex Vectra TX-760)</v>
          </cell>
          <cell r="D698" t="str">
            <v>PO/NPCL/21</v>
          </cell>
        </row>
        <row r="699">
          <cell r="A699" t="str">
            <v>360000000011</v>
          </cell>
          <cell r="B699">
            <v>360000000011</v>
          </cell>
          <cell r="C699" t="str">
            <v>Backhoe Loader (Terex Vectra TX-760)</v>
          </cell>
          <cell r="D699" t="str">
            <v>PO/NPCL/21</v>
          </cell>
        </row>
        <row r="700">
          <cell r="A700" t="str">
            <v>360000000011</v>
          </cell>
          <cell r="B700">
            <v>360000000011</v>
          </cell>
          <cell r="C700" t="str">
            <v>Backhoe Loader (Terex Vectra TX-760)</v>
          </cell>
          <cell r="D700" t="str">
            <v>PO/NPCL/21</v>
          </cell>
        </row>
        <row r="701">
          <cell r="A701" t="str">
            <v>360000000012</v>
          </cell>
          <cell r="B701">
            <v>360000000012</v>
          </cell>
          <cell r="C701" t="str">
            <v>MOTOR GRADER - BEML BG 605</v>
          </cell>
          <cell r="D701" t="str">
            <v>PO/HOSKOTE/20</v>
          </cell>
        </row>
        <row r="702">
          <cell r="A702" t="str">
            <v>360000000012</v>
          </cell>
          <cell r="B702">
            <v>360000000012</v>
          </cell>
          <cell r="C702" t="str">
            <v>MOTOR GRADER - BEML BG 605</v>
          </cell>
          <cell r="D702" t="str">
            <v>PO/HOSKOTE/20</v>
          </cell>
        </row>
        <row r="703">
          <cell r="A703" t="str">
            <v>360000000013</v>
          </cell>
          <cell r="B703">
            <v>360000000013</v>
          </cell>
          <cell r="C703" t="str">
            <v>Bull Dozer</v>
          </cell>
          <cell r="D703" t="str">
            <v>PO/HOSKOTE/019</v>
          </cell>
        </row>
        <row r="704">
          <cell r="A704" t="str">
            <v>360000000014</v>
          </cell>
          <cell r="B704">
            <v>360000000014</v>
          </cell>
          <cell r="C704" t="str">
            <v>Bull Dozer</v>
          </cell>
          <cell r="D704" t="str">
            <v>PO/HOSKOTE/019</v>
          </cell>
        </row>
        <row r="705">
          <cell r="A705" t="str">
            <v>360000000015</v>
          </cell>
          <cell r="B705">
            <v>360000000015</v>
          </cell>
          <cell r="C705" t="str">
            <v>BEML Excavator BD 220</v>
          </cell>
          <cell r="D705" t="str">
            <v>PO/HOSKOTE/035</v>
          </cell>
        </row>
        <row r="706">
          <cell r="A706" t="str">
            <v>360000000015</v>
          </cell>
          <cell r="B706">
            <v>360000000015</v>
          </cell>
          <cell r="C706" t="str">
            <v>BEML Excavator BD 220</v>
          </cell>
          <cell r="D706" t="str">
            <v>PO/HOSKOTE/035</v>
          </cell>
        </row>
        <row r="707">
          <cell r="A707" t="str">
            <v>360000000016</v>
          </cell>
          <cell r="B707">
            <v>360000000016</v>
          </cell>
          <cell r="C707" t="str">
            <v>BEML Excavator BD 220</v>
          </cell>
          <cell r="D707" t="str">
            <v>PO/HOSKOTE/035</v>
          </cell>
        </row>
        <row r="708">
          <cell r="A708" t="str">
            <v>360000000016</v>
          </cell>
          <cell r="B708">
            <v>360000000016</v>
          </cell>
          <cell r="C708" t="str">
            <v>BEML Excavator BD 220</v>
          </cell>
          <cell r="D708" t="str">
            <v>PO/HOSKOTE/035</v>
          </cell>
        </row>
        <row r="709">
          <cell r="A709" t="str">
            <v>360000000016</v>
          </cell>
          <cell r="B709">
            <v>360000000016</v>
          </cell>
          <cell r="C709" t="str">
            <v>BEML Excavator BD 220</v>
          </cell>
          <cell r="D709" t="str">
            <v>PO/HOSKOTE/035</v>
          </cell>
        </row>
        <row r="710">
          <cell r="A710" t="str">
            <v>360000000017</v>
          </cell>
          <cell r="B710">
            <v>360000000017</v>
          </cell>
          <cell r="C710" t="str">
            <v>Backhoe Loader 3DX</v>
          </cell>
          <cell r="D710" t="str">
            <v>PO/HOSKOTE/029</v>
          </cell>
        </row>
        <row r="711">
          <cell r="A711" t="str">
            <v>360000000017</v>
          </cell>
          <cell r="B711">
            <v>360000000017</v>
          </cell>
          <cell r="C711" t="str">
            <v>Backhoe Loader 3DX</v>
          </cell>
          <cell r="D711" t="str">
            <v>PO/HOSKOTE/029</v>
          </cell>
        </row>
        <row r="712">
          <cell r="A712" t="str">
            <v>360000000017</v>
          </cell>
          <cell r="B712">
            <v>360000000017</v>
          </cell>
          <cell r="C712" t="str">
            <v>Backhoe Loader 3DX</v>
          </cell>
          <cell r="D712" t="str">
            <v>PO/HOSKOTE/029</v>
          </cell>
        </row>
        <row r="713">
          <cell r="A713" t="str">
            <v>360000000018</v>
          </cell>
          <cell r="B713">
            <v>360000000018</v>
          </cell>
          <cell r="C713" t="str">
            <v>BEML BG 605 MOTOR GRADER</v>
          </cell>
          <cell r="D713" t="str">
            <v>PO/HOSKOTE/020</v>
          </cell>
        </row>
        <row r="714">
          <cell r="A714" t="str">
            <v>360000000018</v>
          </cell>
          <cell r="B714">
            <v>360000000018</v>
          </cell>
          <cell r="C714" t="str">
            <v>BEML BG 605 MOTOR GRADER</v>
          </cell>
          <cell r="D714" t="str">
            <v>PO/HOSKOTE/020</v>
          </cell>
        </row>
        <row r="715">
          <cell r="A715" t="str">
            <v>360000000018</v>
          </cell>
          <cell r="B715">
            <v>360000000018</v>
          </cell>
          <cell r="C715" t="str">
            <v>BEML BG 605 MOTOR GRADER</v>
          </cell>
          <cell r="D715" t="str">
            <v>PO/HOSKOTE/020</v>
          </cell>
        </row>
        <row r="716">
          <cell r="A716" t="str">
            <v>360000000019</v>
          </cell>
          <cell r="B716">
            <v>360000000019</v>
          </cell>
          <cell r="C716" t="str">
            <v>BEML Wheel Loader BL 636</v>
          </cell>
          <cell r="D716" t="str">
            <v>PO/HOSKOTE/036</v>
          </cell>
        </row>
        <row r="717">
          <cell r="A717" t="str">
            <v>360000000019</v>
          </cell>
          <cell r="B717">
            <v>360000000019</v>
          </cell>
          <cell r="C717" t="str">
            <v>BEML Wheel Loader BL 636</v>
          </cell>
          <cell r="D717" t="str">
            <v>PO/HOSKOTE/036</v>
          </cell>
        </row>
        <row r="718">
          <cell r="A718" t="str">
            <v>360000000019</v>
          </cell>
          <cell r="B718">
            <v>360000000019</v>
          </cell>
          <cell r="C718" t="str">
            <v>BEML Wheel Loader BL 636</v>
          </cell>
          <cell r="D718" t="str">
            <v>PO/HOSKOTE/036</v>
          </cell>
        </row>
        <row r="719">
          <cell r="A719" t="str">
            <v>360000000020</v>
          </cell>
          <cell r="B719">
            <v>360000000020</v>
          </cell>
          <cell r="C719" t="str">
            <v>BEML Wheel Loader BL 636</v>
          </cell>
          <cell r="D719" t="str">
            <v>PO/HOSKOTE/036</v>
          </cell>
        </row>
        <row r="720">
          <cell r="A720" t="str">
            <v>360000000020</v>
          </cell>
          <cell r="B720">
            <v>360000000020</v>
          </cell>
          <cell r="C720" t="str">
            <v>BEML Wheel Loader BL 636</v>
          </cell>
          <cell r="D720" t="str">
            <v>PO/HOSKOTE/036</v>
          </cell>
        </row>
        <row r="721">
          <cell r="A721" t="str">
            <v>360000000020</v>
          </cell>
          <cell r="B721">
            <v>360000000020</v>
          </cell>
          <cell r="C721" t="str">
            <v>BEML Wheel Loader BL 636</v>
          </cell>
          <cell r="D721" t="str">
            <v>PO/HOSKOTE/036</v>
          </cell>
        </row>
        <row r="722">
          <cell r="A722" t="str">
            <v>360000000021</v>
          </cell>
          <cell r="B722">
            <v>360000000021</v>
          </cell>
          <cell r="C722" t="str">
            <v>Tata Hitachi Excavator</v>
          </cell>
          <cell r="D722" t="str">
            <v>PO/HOSKOTE/054</v>
          </cell>
        </row>
        <row r="723">
          <cell r="A723" t="str">
            <v>360000000021</v>
          </cell>
          <cell r="B723">
            <v>360000000021</v>
          </cell>
          <cell r="C723" t="str">
            <v>Tata Hitachi Excavator</v>
          </cell>
          <cell r="D723" t="str">
            <v>PO/HOSKOTE/054</v>
          </cell>
        </row>
        <row r="724">
          <cell r="A724" t="str">
            <v>360000000022</v>
          </cell>
          <cell r="B724">
            <v>360000000022</v>
          </cell>
          <cell r="C724" t="str">
            <v>Backhoe Loader (JCB 3DX)</v>
          </cell>
          <cell r="D724" t="str">
            <v>PO/VAP/63</v>
          </cell>
        </row>
        <row r="725">
          <cell r="A725" t="str">
            <v>360000000022</v>
          </cell>
          <cell r="B725">
            <v>360000000022</v>
          </cell>
          <cell r="C725" t="str">
            <v>Backhoe Loader (JCB 3DX)</v>
          </cell>
          <cell r="D725" t="str">
            <v>PO/VAP/63</v>
          </cell>
        </row>
        <row r="726">
          <cell r="A726" t="str">
            <v>360000000023</v>
          </cell>
          <cell r="B726">
            <v>360000000023</v>
          </cell>
          <cell r="C726" t="str">
            <v>Tata Hitachi Hydraulic Excavator</v>
          </cell>
          <cell r="D726" t="str">
            <v>PO/DEVIHALLI/055</v>
          </cell>
        </row>
        <row r="727">
          <cell r="A727" t="str">
            <v>360000000023</v>
          </cell>
          <cell r="B727">
            <v>360000000023</v>
          </cell>
          <cell r="C727" t="str">
            <v>Tata Hitachi Hydraulic Excavator</v>
          </cell>
          <cell r="D727" t="str">
            <v>PO/DEVIHALLI/055</v>
          </cell>
        </row>
        <row r="728">
          <cell r="A728" t="str">
            <v>360000000024</v>
          </cell>
          <cell r="B728">
            <v>360000000024</v>
          </cell>
          <cell r="C728" t="str">
            <v>Tata Hitachi Hydraulic Excavator</v>
          </cell>
          <cell r="D728" t="str">
            <v>PO/DEVIHALLI/055</v>
          </cell>
        </row>
        <row r="729">
          <cell r="A729" t="str">
            <v>360000000024</v>
          </cell>
          <cell r="B729">
            <v>360000000024</v>
          </cell>
          <cell r="C729" t="str">
            <v>Tata Hitachi Hydraulic Excavator</v>
          </cell>
          <cell r="D729" t="str">
            <v>PO/DEVIHALLI/055</v>
          </cell>
        </row>
        <row r="730">
          <cell r="A730" t="str">
            <v>360000000025</v>
          </cell>
          <cell r="B730">
            <v>360000000025</v>
          </cell>
          <cell r="C730" t="str">
            <v>Terex Vectra Backhoe Loader - TX 760</v>
          </cell>
          <cell r="D730" t="str">
            <v>PO/DEVIHALLI/049</v>
          </cell>
        </row>
        <row r="731">
          <cell r="A731" t="str">
            <v>360000000025</v>
          </cell>
          <cell r="B731">
            <v>360000000025</v>
          </cell>
          <cell r="C731" t="str">
            <v>Terex Vectra Backhoe Loader - TX 760</v>
          </cell>
          <cell r="D731" t="str">
            <v>PO/DEVIHALLI/049</v>
          </cell>
        </row>
        <row r="732">
          <cell r="A732" t="str">
            <v>360000000026</v>
          </cell>
          <cell r="B732">
            <v>360000000026</v>
          </cell>
          <cell r="C732" t="str">
            <v>Terex Vectra Backhoe Loader - TX 760</v>
          </cell>
          <cell r="D732" t="str">
            <v>PO/DEVIHALLI/049</v>
          </cell>
        </row>
        <row r="733">
          <cell r="A733" t="str">
            <v>360000000026</v>
          </cell>
          <cell r="B733">
            <v>360000000026</v>
          </cell>
          <cell r="C733" t="str">
            <v>Terex Vectra Backhoe Loader - TX 760</v>
          </cell>
          <cell r="D733" t="str">
            <v>PO/DEVIHALLI/049</v>
          </cell>
        </row>
        <row r="734">
          <cell r="A734" t="str">
            <v>360000000027</v>
          </cell>
          <cell r="B734">
            <v>360000000027</v>
          </cell>
          <cell r="C734" t="str">
            <v>Front end Loader-Hindustan 2021 Z Bar</v>
          </cell>
          <cell r="D734" t="str">
            <v>PO/L.HILLS/184</v>
          </cell>
        </row>
        <row r="735">
          <cell r="A735" t="str">
            <v>360000000028</v>
          </cell>
          <cell r="B735">
            <v>360000000028</v>
          </cell>
          <cell r="C735" t="str">
            <v>Front end Loader-Hindustan 2021 Z Bar</v>
          </cell>
          <cell r="D735" t="str">
            <v>PO/L.HILLS/184</v>
          </cell>
        </row>
        <row r="736">
          <cell r="A736" t="str">
            <v>360000000033</v>
          </cell>
          <cell r="B736">
            <v>360000000033</v>
          </cell>
          <cell r="C736" t="str">
            <v>MOTOR GRADER - BEML BG 605</v>
          </cell>
          <cell r="D736" t="str">
            <v>PO/MPROAD/001</v>
          </cell>
        </row>
        <row r="737">
          <cell r="A737" t="str">
            <v>360000000033</v>
          </cell>
          <cell r="B737">
            <v>360000000033</v>
          </cell>
          <cell r="C737" t="str">
            <v>MOTOR GRADER - BEML BG 605</v>
          </cell>
          <cell r="D737" t="str">
            <v>PO/MPROAD/001</v>
          </cell>
        </row>
        <row r="738">
          <cell r="A738" t="str">
            <v>360000000034</v>
          </cell>
          <cell r="B738">
            <v>360000000034</v>
          </cell>
          <cell r="C738" t="str">
            <v>Front End Loader-Hindustan 2021 Z Bar</v>
          </cell>
          <cell r="D738" t="str">
            <v>PO/MPROAD/009</v>
          </cell>
        </row>
        <row r="739">
          <cell r="A739" t="str">
            <v>360000000034</v>
          </cell>
          <cell r="B739">
            <v>360000000034</v>
          </cell>
          <cell r="C739" t="str">
            <v>Front End Loader-Hindustan 2021 Z Bar</v>
          </cell>
          <cell r="D739" t="str">
            <v>PO/MPROAD/009</v>
          </cell>
        </row>
        <row r="740">
          <cell r="A740" t="str">
            <v>360000000039</v>
          </cell>
          <cell r="B740">
            <v>360000000039</v>
          </cell>
          <cell r="C740" t="str">
            <v>MOTOR GRADER - BEML BG 605</v>
          </cell>
          <cell r="D740" t="str">
            <v>PO/DEVIHALLI/43</v>
          </cell>
        </row>
        <row r="741">
          <cell r="A741" t="str">
            <v>360000000054</v>
          </cell>
          <cell r="B741">
            <v>360000000054</v>
          </cell>
          <cell r="C741" t="str">
            <v>MOTOR GRADER - BEML BG 605</v>
          </cell>
          <cell r="D741" t="str">
            <v>PO/DEVIHALLI/43</v>
          </cell>
        </row>
        <row r="742">
          <cell r="A742" t="str">
            <v>360000000055</v>
          </cell>
          <cell r="B742">
            <v>360000000055</v>
          </cell>
          <cell r="C742" t="str">
            <v>MOTOR GRADER - BEML BG 605</v>
          </cell>
          <cell r="D742" t="str">
            <v>PO/HOSKOTE/044</v>
          </cell>
        </row>
        <row r="743">
          <cell r="A743" t="str">
            <v>360000000055</v>
          </cell>
          <cell r="B743">
            <v>360000000055</v>
          </cell>
          <cell r="C743" t="str">
            <v>MOTOR GRADER - BEML BG 605</v>
          </cell>
          <cell r="D743" t="str">
            <v>PO/HOSKOTE/044</v>
          </cell>
        </row>
        <row r="744">
          <cell r="A744" t="str">
            <v>360000000056</v>
          </cell>
          <cell r="B744">
            <v>360000000056</v>
          </cell>
          <cell r="C744" t="str">
            <v>Backhoe Loader 3DX</v>
          </cell>
          <cell r="D744" t="str">
            <v>PO/SRKLM/144</v>
          </cell>
        </row>
        <row r="745">
          <cell r="A745" t="str">
            <v>360000000057</v>
          </cell>
          <cell r="B745">
            <v>360000000057</v>
          </cell>
          <cell r="C745" t="str">
            <v>Front end Loader-Hindustan 2021 Z Bar</v>
          </cell>
          <cell r="D745" t="str">
            <v>PO/DEVIHALLI/69</v>
          </cell>
        </row>
        <row r="746">
          <cell r="A746" t="str">
            <v>360000000058</v>
          </cell>
          <cell r="B746">
            <v>360000000058</v>
          </cell>
          <cell r="C746" t="str">
            <v>Front end Loader-Hindustan 2021 Z Bar</v>
          </cell>
          <cell r="D746" t="str">
            <v>PO/DEVIHALLI/69</v>
          </cell>
        </row>
        <row r="747">
          <cell r="A747" t="str">
            <v>360000000059</v>
          </cell>
          <cell r="B747">
            <v>360000000059</v>
          </cell>
          <cell r="C747" t="str">
            <v>Front end Loader-Hindustan 2021 Z Bar</v>
          </cell>
          <cell r="D747" t="str">
            <v>PO/DEVIHALLI/69</v>
          </cell>
        </row>
        <row r="748">
          <cell r="A748" t="str">
            <v>360000000060</v>
          </cell>
          <cell r="B748">
            <v>360000000060</v>
          </cell>
          <cell r="C748" t="str">
            <v>Backhoe Loader (JCB 3DX)</v>
          </cell>
          <cell r="D748" t="str">
            <v>PO/VAP/63</v>
          </cell>
        </row>
        <row r="749">
          <cell r="A749" t="str">
            <v>360000000060</v>
          </cell>
          <cell r="B749">
            <v>360000000060</v>
          </cell>
          <cell r="C749" t="str">
            <v>Backhoe Loader (JCB 3DX)</v>
          </cell>
          <cell r="D749" t="str">
            <v>PO/VAP/63</v>
          </cell>
        </row>
        <row r="750">
          <cell r="A750" t="str">
            <v>360000000061</v>
          </cell>
          <cell r="B750">
            <v>360000000061</v>
          </cell>
          <cell r="C750" t="str">
            <v>Transit Mixer</v>
          </cell>
          <cell r="D750" t="str">
            <v>PO/VAP/68</v>
          </cell>
        </row>
        <row r="751">
          <cell r="A751" t="str">
            <v>360000000061</v>
          </cell>
          <cell r="B751">
            <v>360000000061</v>
          </cell>
          <cell r="C751" t="str">
            <v>Transit Mixer</v>
          </cell>
          <cell r="D751" t="str">
            <v>PO/VAP/68</v>
          </cell>
        </row>
        <row r="752">
          <cell r="A752" t="str">
            <v>360000000062</v>
          </cell>
          <cell r="B752">
            <v>360000000062</v>
          </cell>
          <cell r="C752" t="str">
            <v>Transit Mixer</v>
          </cell>
          <cell r="D752" t="str">
            <v>PO/VAP/68</v>
          </cell>
        </row>
        <row r="753">
          <cell r="A753" t="str">
            <v>360000000062</v>
          </cell>
          <cell r="B753">
            <v>360000000062</v>
          </cell>
          <cell r="C753" t="str">
            <v>Transit Mixer</v>
          </cell>
          <cell r="D753" t="str">
            <v>PO/VAP/68</v>
          </cell>
        </row>
        <row r="754">
          <cell r="A754" t="str">
            <v>360000000063</v>
          </cell>
          <cell r="B754">
            <v>360000000063</v>
          </cell>
          <cell r="C754" t="str">
            <v>Front end Loader-Hindustan 2021 Z Bar</v>
          </cell>
          <cell r="D754" t="str">
            <v>PO/HOSKOTE/084</v>
          </cell>
        </row>
        <row r="755">
          <cell r="A755" t="str">
            <v>501000000061</v>
          </cell>
          <cell r="B755">
            <v>501000000061</v>
          </cell>
          <cell r="C755" t="str">
            <v>Hydraulic mobile crane</v>
          </cell>
          <cell r="D755" t="str">
            <v>23</v>
          </cell>
        </row>
        <row r="756">
          <cell r="A756" t="str">
            <v>501000000061</v>
          </cell>
          <cell r="B756">
            <v>501000000061</v>
          </cell>
          <cell r="C756" t="str">
            <v>Hydraulic mobile crane</v>
          </cell>
          <cell r="D756" t="str">
            <v>23</v>
          </cell>
        </row>
        <row r="757">
          <cell r="A757" t="str">
            <v>501000000061</v>
          </cell>
          <cell r="B757">
            <v>501000000061</v>
          </cell>
          <cell r="C757" t="str">
            <v>Hydraulic mobile crane</v>
          </cell>
          <cell r="D757" t="str">
            <v>23</v>
          </cell>
        </row>
        <row r="758">
          <cell r="A758" t="str">
            <v>501000000061</v>
          </cell>
          <cell r="B758">
            <v>501000000061</v>
          </cell>
          <cell r="C758" t="str">
            <v>Hydraulic mobile crane</v>
          </cell>
          <cell r="D758" t="str">
            <v>23</v>
          </cell>
        </row>
        <row r="759">
          <cell r="A759" t="str">
            <v>501000000061</v>
          </cell>
          <cell r="B759">
            <v>501000000061</v>
          </cell>
          <cell r="C759" t="str">
            <v>Hydraulic mobile crane</v>
          </cell>
          <cell r="D759" t="str">
            <v>23</v>
          </cell>
        </row>
        <row r="760">
          <cell r="A760" t="str">
            <v>501000000061</v>
          </cell>
          <cell r="B760">
            <v>501000000061</v>
          </cell>
          <cell r="C760" t="str">
            <v>Hydraulic mobile crane</v>
          </cell>
          <cell r="D760" t="str">
            <v>23</v>
          </cell>
        </row>
        <row r="761">
          <cell r="A761" t="str">
            <v>501000000146</v>
          </cell>
          <cell r="B761">
            <v>501000000146</v>
          </cell>
          <cell r="C761" t="str">
            <v>Transit Mixer</v>
          </cell>
          <cell r="D761">
            <v>0</v>
          </cell>
        </row>
        <row r="762">
          <cell r="A762" t="str">
            <v>501000000146</v>
          </cell>
          <cell r="B762">
            <v>501000000146</v>
          </cell>
          <cell r="C762" t="str">
            <v>Transit Mixer</v>
          </cell>
          <cell r="D762">
            <v>0</v>
          </cell>
        </row>
        <row r="763">
          <cell r="A763" t="str">
            <v>501000000146</v>
          </cell>
          <cell r="B763">
            <v>501000000146</v>
          </cell>
          <cell r="C763" t="str">
            <v>Transit Mixer</v>
          </cell>
          <cell r="D763">
            <v>0</v>
          </cell>
        </row>
        <row r="764">
          <cell r="A764" t="str">
            <v>501000000146</v>
          </cell>
          <cell r="B764">
            <v>501000000146</v>
          </cell>
          <cell r="C764" t="str">
            <v>Transit Mixer</v>
          </cell>
          <cell r="D764">
            <v>0</v>
          </cell>
        </row>
        <row r="765">
          <cell r="A765" t="str">
            <v>501000000147</v>
          </cell>
          <cell r="B765">
            <v>501000000147</v>
          </cell>
          <cell r="C765" t="str">
            <v>Transit Mixer</v>
          </cell>
          <cell r="D765">
            <v>0</v>
          </cell>
        </row>
        <row r="766">
          <cell r="A766" t="str">
            <v>501000000147</v>
          </cell>
          <cell r="B766">
            <v>501000000147</v>
          </cell>
          <cell r="C766" t="str">
            <v>Transit Mixer</v>
          </cell>
          <cell r="D766">
            <v>0</v>
          </cell>
        </row>
        <row r="767">
          <cell r="A767" t="str">
            <v>501000000147</v>
          </cell>
          <cell r="B767">
            <v>501000000147</v>
          </cell>
          <cell r="C767" t="str">
            <v>Transit Mixer</v>
          </cell>
          <cell r="D767">
            <v>0</v>
          </cell>
        </row>
        <row r="768">
          <cell r="A768" t="str">
            <v>501000000147</v>
          </cell>
          <cell r="B768">
            <v>501000000147</v>
          </cell>
          <cell r="C768" t="str">
            <v>Transit Mixer</v>
          </cell>
          <cell r="D768">
            <v>0</v>
          </cell>
        </row>
        <row r="769">
          <cell r="A769" t="str">
            <v>501000000148</v>
          </cell>
          <cell r="B769">
            <v>501000000148</v>
          </cell>
          <cell r="C769" t="str">
            <v>Tippers</v>
          </cell>
          <cell r="D769">
            <v>0</v>
          </cell>
        </row>
        <row r="770">
          <cell r="A770" t="str">
            <v>501000000148</v>
          </cell>
          <cell r="B770">
            <v>501000000148</v>
          </cell>
          <cell r="C770" t="str">
            <v>Tippers</v>
          </cell>
          <cell r="D770">
            <v>0</v>
          </cell>
        </row>
        <row r="771">
          <cell r="A771" t="str">
            <v>501000000148</v>
          </cell>
          <cell r="B771">
            <v>501000000148</v>
          </cell>
          <cell r="C771" t="str">
            <v>Tippers</v>
          </cell>
          <cell r="D771">
            <v>0</v>
          </cell>
        </row>
        <row r="772">
          <cell r="A772" t="str">
            <v>501000000148</v>
          </cell>
          <cell r="B772">
            <v>501000000148</v>
          </cell>
          <cell r="C772" t="str">
            <v>Tippers</v>
          </cell>
          <cell r="D772">
            <v>0</v>
          </cell>
        </row>
        <row r="773">
          <cell r="A773" t="str">
            <v>501000000149</v>
          </cell>
          <cell r="B773">
            <v>501000000149</v>
          </cell>
          <cell r="C773" t="str">
            <v>Pnematic Tyre Roller</v>
          </cell>
          <cell r="D773">
            <v>0</v>
          </cell>
        </row>
        <row r="774">
          <cell r="A774" t="str">
            <v>501000000149</v>
          </cell>
          <cell r="B774">
            <v>501000000149</v>
          </cell>
          <cell r="C774" t="str">
            <v>Pnematic Tyre Roller</v>
          </cell>
          <cell r="D774">
            <v>0</v>
          </cell>
        </row>
        <row r="775">
          <cell r="A775" t="str">
            <v>501000000149</v>
          </cell>
          <cell r="B775">
            <v>501000000149</v>
          </cell>
          <cell r="C775" t="str">
            <v>Pnematic Tyre Roller</v>
          </cell>
          <cell r="D775">
            <v>0</v>
          </cell>
        </row>
        <row r="776">
          <cell r="A776" t="str">
            <v>501000000149</v>
          </cell>
          <cell r="B776">
            <v>501000000149</v>
          </cell>
          <cell r="C776" t="str">
            <v>Pnematic Tyre Roller</v>
          </cell>
          <cell r="D776">
            <v>0</v>
          </cell>
        </row>
        <row r="777">
          <cell r="A777" t="str">
            <v>501000000159</v>
          </cell>
          <cell r="B777">
            <v>501000000159</v>
          </cell>
          <cell r="C777" t="str">
            <v>Transit Mixer</v>
          </cell>
          <cell r="D777">
            <v>0</v>
          </cell>
        </row>
        <row r="778">
          <cell r="A778" t="str">
            <v>501000000159</v>
          </cell>
          <cell r="B778">
            <v>501000000159</v>
          </cell>
          <cell r="C778" t="str">
            <v>Transit Mixer</v>
          </cell>
          <cell r="D778">
            <v>0</v>
          </cell>
        </row>
        <row r="779">
          <cell r="A779" t="str">
            <v>501000000160</v>
          </cell>
          <cell r="B779">
            <v>501000000160</v>
          </cell>
          <cell r="C779" t="str">
            <v>Transit Mixer</v>
          </cell>
          <cell r="D779">
            <v>0</v>
          </cell>
        </row>
        <row r="780">
          <cell r="A780" t="str">
            <v>501000000160</v>
          </cell>
          <cell r="B780">
            <v>501000000160</v>
          </cell>
          <cell r="C780" t="str">
            <v>Transit Mixer</v>
          </cell>
          <cell r="D780">
            <v>0</v>
          </cell>
        </row>
        <row r="781">
          <cell r="A781" t="str">
            <v>501000000161</v>
          </cell>
          <cell r="B781">
            <v>501000000161</v>
          </cell>
          <cell r="C781" t="str">
            <v>Transit Mixer</v>
          </cell>
          <cell r="D781">
            <v>0</v>
          </cell>
        </row>
        <row r="782">
          <cell r="A782" t="str">
            <v>501000000161</v>
          </cell>
          <cell r="B782">
            <v>501000000161</v>
          </cell>
          <cell r="C782" t="str">
            <v>Transit Mixer</v>
          </cell>
          <cell r="D782">
            <v>0</v>
          </cell>
        </row>
        <row r="783">
          <cell r="A783" t="str">
            <v>501000000162</v>
          </cell>
          <cell r="B783">
            <v>501000000162</v>
          </cell>
          <cell r="C783" t="str">
            <v>Transit Mixer</v>
          </cell>
          <cell r="D783">
            <v>0</v>
          </cell>
        </row>
        <row r="784">
          <cell r="A784" t="str">
            <v>501000000162</v>
          </cell>
          <cell r="B784">
            <v>501000000162</v>
          </cell>
          <cell r="C784" t="str">
            <v>Transit Mixer</v>
          </cell>
          <cell r="D784">
            <v>0</v>
          </cell>
        </row>
        <row r="785">
          <cell r="A785" t="str">
            <v>501000000163</v>
          </cell>
          <cell r="B785">
            <v>501000000163</v>
          </cell>
          <cell r="C785" t="str">
            <v>Transit Mixer</v>
          </cell>
          <cell r="D785">
            <v>0</v>
          </cell>
        </row>
        <row r="786">
          <cell r="A786" t="str">
            <v>501000000163</v>
          </cell>
          <cell r="B786">
            <v>501000000163</v>
          </cell>
          <cell r="C786" t="str">
            <v>Transit Mixer</v>
          </cell>
          <cell r="D786">
            <v>0</v>
          </cell>
        </row>
        <row r="787">
          <cell r="A787" t="str">
            <v>501000000164</v>
          </cell>
          <cell r="B787">
            <v>501000000164</v>
          </cell>
          <cell r="C787" t="str">
            <v>Transit Mixer</v>
          </cell>
          <cell r="D787">
            <v>0</v>
          </cell>
        </row>
        <row r="788">
          <cell r="A788" t="str">
            <v>501000000164</v>
          </cell>
          <cell r="B788">
            <v>501000000164</v>
          </cell>
          <cell r="C788" t="str">
            <v>Transit Mixer</v>
          </cell>
          <cell r="D788">
            <v>0</v>
          </cell>
        </row>
        <row r="789">
          <cell r="A789" t="str">
            <v>501000000165</v>
          </cell>
          <cell r="B789">
            <v>501000000165</v>
          </cell>
          <cell r="C789" t="str">
            <v>Transit Mixer</v>
          </cell>
          <cell r="D789">
            <v>0</v>
          </cell>
        </row>
        <row r="790">
          <cell r="A790" t="str">
            <v>501000000165</v>
          </cell>
          <cell r="B790">
            <v>501000000165</v>
          </cell>
          <cell r="C790" t="str">
            <v>Transit Mixer</v>
          </cell>
          <cell r="D790">
            <v>0</v>
          </cell>
        </row>
        <row r="791">
          <cell r="A791" t="str">
            <v>501000000166</v>
          </cell>
          <cell r="B791">
            <v>501000000166</v>
          </cell>
          <cell r="C791" t="str">
            <v>Loader</v>
          </cell>
          <cell r="D791" t="str">
            <v>PO/NPCL/22</v>
          </cell>
        </row>
        <row r="792">
          <cell r="A792" t="str">
            <v>501000000166</v>
          </cell>
          <cell r="B792">
            <v>501000000166</v>
          </cell>
          <cell r="C792" t="str">
            <v>Loader</v>
          </cell>
          <cell r="D792" t="str">
            <v>PO/NPCL/22</v>
          </cell>
        </row>
        <row r="793">
          <cell r="A793" t="str">
            <v>501000000167</v>
          </cell>
          <cell r="B793">
            <v>501000000167</v>
          </cell>
          <cell r="C793" t="str">
            <v>Loader</v>
          </cell>
          <cell r="D793" t="str">
            <v>PO/L.HILLS/041</v>
          </cell>
        </row>
        <row r="794">
          <cell r="A794" t="str">
            <v>501000000167</v>
          </cell>
          <cell r="B794">
            <v>501000000167</v>
          </cell>
          <cell r="C794" t="str">
            <v>Loader</v>
          </cell>
          <cell r="D794" t="str">
            <v>PO/L.HILLS/041</v>
          </cell>
        </row>
        <row r="795">
          <cell r="A795" t="str">
            <v>501000000168</v>
          </cell>
          <cell r="B795">
            <v>501000000168</v>
          </cell>
          <cell r="C795" t="str">
            <v>Loader</v>
          </cell>
          <cell r="D795" t="str">
            <v>PO/L.HILLS/041</v>
          </cell>
        </row>
        <row r="796">
          <cell r="A796" t="str">
            <v>501000000168</v>
          </cell>
          <cell r="B796">
            <v>501000000168</v>
          </cell>
          <cell r="C796" t="str">
            <v>Loader</v>
          </cell>
          <cell r="D796" t="str">
            <v>PO/L.HILLS/041</v>
          </cell>
        </row>
        <row r="797">
          <cell r="A797" t="str">
            <v>501000000169</v>
          </cell>
          <cell r="B797">
            <v>501000000169</v>
          </cell>
          <cell r="C797" t="str">
            <v>Backhoe Loader</v>
          </cell>
          <cell r="D797" t="str">
            <v>PO/L.HILLS/042</v>
          </cell>
        </row>
        <row r="798">
          <cell r="A798" t="str">
            <v>501000000169</v>
          </cell>
          <cell r="B798">
            <v>501000000169</v>
          </cell>
          <cell r="C798" t="str">
            <v>Backhoe Loader</v>
          </cell>
          <cell r="D798" t="str">
            <v>PO/L.HILLS/042</v>
          </cell>
        </row>
        <row r="799">
          <cell r="A799" t="str">
            <v>501000000170</v>
          </cell>
          <cell r="B799">
            <v>501000000170</v>
          </cell>
          <cell r="C799" t="str">
            <v>Backhoe Loader</v>
          </cell>
          <cell r="D799" t="str">
            <v>PO/EW/28</v>
          </cell>
        </row>
        <row r="800">
          <cell r="A800" t="str">
            <v>501000000170</v>
          </cell>
          <cell r="B800">
            <v>501000000170</v>
          </cell>
          <cell r="C800" t="str">
            <v>Backhoe Loader</v>
          </cell>
          <cell r="D800" t="str">
            <v>PO/EW/28</v>
          </cell>
        </row>
        <row r="801">
          <cell r="A801" t="str">
            <v>501000000171</v>
          </cell>
          <cell r="B801">
            <v>501000000171</v>
          </cell>
          <cell r="C801" t="str">
            <v>Hydraulic Mobile Crane</v>
          </cell>
          <cell r="D801" t="str">
            <v>PO/L.HILLS/045</v>
          </cell>
        </row>
        <row r="802">
          <cell r="A802" t="str">
            <v>501000000171</v>
          </cell>
          <cell r="B802">
            <v>501000000171</v>
          </cell>
          <cell r="C802" t="str">
            <v>Hydraulic Mobile Crane</v>
          </cell>
          <cell r="D802" t="str">
            <v>PO/L.HILLS/045</v>
          </cell>
        </row>
        <row r="803">
          <cell r="A803" t="str">
            <v>501000000172</v>
          </cell>
          <cell r="B803">
            <v>501000000172</v>
          </cell>
          <cell r="C803" t="str">
            <v>Hydraulic Mobile Crane</v>
          </cell>
          <cell r="D803" t="str">
            <v>PO/L.HILLS/045</v>
          </cell>
        </row>
        <row r="804">
          <cell r="A804" t="str">
            <v>501000000172</v>
          </cell>
          <cell r="B804">
            <v>501000000172</v>
          </cell>
          <cell r="C804" t="str">
            <v>Hydraulic Mobile Crane</v>
          </cell>
          <cell r="D804" t="str">
            <v>PO/L.HILLS/045</v>
          </cell>
        </row>
        <row r="805">
          <cell r="A805" t="str">
            <v>501000000173</v>
          </cell>
          <cell r="B805">
            <v>501000000173</v>
          </cell>
          <cell r="C805" t="str">
            <v>Hydraulic Mobile Crane</v>
          </cell>
          <cell r="D805" t="str">
            <v>PO/NPCL/24</v>
          </cell>
        </row>
        <row r="806">
          <cell r="A806" t="str">
            <v>501000000173</v>
          </cell>
          <cell r="B806">
            <v>501000000173</v>
          </cell>
          <cell r="C806" t="str">
            <v>Hydraulic Mobile Crane</v>
          </cell>
          <cell r="D806" t="str">
            <v>PO/NPCL/24</v>
          </cell>
        </row>
        <row r="807">
          <cell r="A807" t="str">
            <v>501000000174</v>
          </cell>
          <cell r="B807">
            <v>501000000174</v>
          </cell>
          <cell r="C807" t="str">
            <v>Hydraulic Mobile Crane</v>
          </cell>
          <cell r="D807" t="str">
            <v>PO/NPCL/20</v>
          </cell>
        </row>
        <row r="808">
          <cell r="A808" t="str">
            <v>501000000174</v>
          </cell>
          <cell r="B808">
            <v>501000000174</v>
          </cell>
          <cell r="C808" t="str">
            <v>Hydraulic Mobile Crane</v>
          </cell>
          <cell r="D808" t="str">
            <v>PO/NPCL/20</v>
          </cell>
        </row>
        <row r="809">
          <cell r="A809" t="str">
            <v>501000000175</v>
          </cell>
          <cell r="B809">
            <v>501000000175</v>
          </cell>
          <cell r="C809" t="str">
            <v>Hydraulic Mobile Crane</v>
          </cell>
          <cell r="D809" t="str">
            <v>PO/NPCL/20</v>
          </cell>
        </row>
        <row r="810">
          <cell r="A810" t="str">
            <v>501000000175</v>
          </cell>
          <cell r="B810">
            <v>501000000175</v>
          </cell>
          <cell r="C810" t="str">
            <v>Hydraulic Mobile Crane</v>
          </cell>
          <cell r="D810" t="str">
            <v>PO/NPCL/20</v>
          </cell>
        </row>
        <row r="811">
          <cell r="A811" t="str">
            <v>501000000176</v>
          </cell>
          <cell r="B811">
            <v>501000000176</v>
          </cell>
          <cell r="C811" t="str">
            <v>Tipper</v>
          </cell>
          <cell r="D811" t="str">
            <v>L.HILLS/040</v>
          </cell>
        </row>
        <row r="812">
          <cell r="A812" t="str">
            <v>501000000176</v>
          </cell>
          <cell r="B812">
            <v>501000000176</v>
          </cell>
          <cell r="C812" t="str">
            <v>Tipper</v>
          </cell>
          <cell r="D812" t="str">
            <v>L.HILLS/040</v>
          </cell>
        </row>
        <row r="813">
          <cell r="A813" t="str">
            <v>501000000177</v>
          </cell>
          <cell r="B813">
            <v>501000000177</v>
          </cell>
          <cell r="C813" t="str">
            <v>Backhoe Loader 3DX</v>
          </cell>
          <cell r="D813" t="str">
            <v>PO/HOSKOTE/029</v>
          </cell>
        </row>
        <row r="814">
          <cell r="A814" t="str">
            <v>501000000177</v>
          </cell>
          <cell r="B814">
            <v>501000000177</v>
          </cell>
          <cell r="C814" t="str">
            <v>Backhoe Loader 3DX</v>
          </cell>
          <cell r="D814" t="str">
            <v>PO/HOSKOTE/029</v>
          </cell>
        </row>
        <row r="815">
          <cell r="A815" t="str">
            <v>501000000178</v>
          </cell>
          <cell r="B815">
            <v>501000000178</v>
          </cell>
          <cell r="C815" t="str">
            <v>Escorts Hydra 12 Crane</v>
          </cell>
          <cell r="D815" t="str">
            <v>PO/HOSKOTE/018</v>
          </cell>
        </row>
        <row r="816">
          <cell r="A816" t="str">
            <v>501000000178</v>
          </cell>
          <cell r="B816">
            <v>501000000178</v>
          </cell>
          <cell r="C816" t="str">
            <v>Escorts Hydra 12 Crane</v>
          </cell>
          <cell r="D816" t="str">
            <v>PO/HOSKOTE/018</v>
          </cell>
        </row>
        <row r="817">
          <cell r="A817" t="str">
            <v>501000000179</v>
          </cell>
          <cell r="B817">
            <v>501000000179</v>
          </cell>
          <cell r="C817" t="str">
            <v>BEML Wheel Loader BL 636</v>
          </cell>
          <cell r="D817" t="str">
            <v>PO/HOSKOTE/036</v>
          </cell>
        </row>
        <row r="818">
          <cell r="A818" t="str">
            <v>501000000179</v>
          </cell>
          <cell r="B818">
            <v>501000000179</v>
          </cell>
          <cell r="C818" t="str">
            <v>BEML Wheel Loader BL 636</v>
          </cell>
          <cell r="D818" t="str">
            <v>PO/HOSKOTE/036</v>
          </cell>
        </row>
        <row r="819">
          <cell r="A819" t="str">
            <v>501000000179</v>
          </cell>
          <cell r="B819">
            <v>501000000179</v>
          </cell>
          <cell r="C819" t="str">
            <v>BEML Wheel Loader BL 636</v>
          </cell>
          <cell r="D819" t="str">
            <v>PO/HOSKOTE/036</v>
          </cell>
        </row>
        <row r="820">
          <cell r="A820" t="str">
            <v>501000000179</v>
          </cell>
          <cell r="B820">
            <v>501000000179</v>
          </cell>
          <cell r="C820" t="str">
            <v>BEML Wheel Loader BL 636</v>
          </cell>
          <cell r="D820" t="str">
            <v>PO/HOSKOTE/036</v>
          </cell>
        </row>
        <row r="821">
          <cell r="A821" t="str">
            <v>501000000180</v>
          </cell>
          <cell r="B821">
            <v>501000000180</v>
          </cell>
          <cell r="C821" t="str">
            <v>BEML Wheel Loader BL 636</v>
          </cell>
          <cell r="D821" t="str">
            <v>PO/HOSKOTE/036</v>
          </cell>
        </row>
        <row r="822">
          <cell r="A822" t="str">
            <v>501000000180</v>
          </cell>
          <cell r="B822">
            <v>501000000180</v>
          </cell>
          <cell r="C822" t="str">
            <v>BEML Wheel Loader BL 636</v>
          </cell>
          <cell r="D822" t="str">
            <v>PO/HOSKOTE/036</v>
          </cell>
        </row>
        <row r="823">
          <cell r="A823" t="str">
            <v>501000000180</v>
          </cell>
          <cell r="B823">
            <v>501000000180</v>
          </cell>
          <cell r="C823" t="str">
            <v>BEML Wheel Loader BL 636</v>
          </cell>
          <cell r="D823" t="str">
            <v>PO/HOSKOTE/036</v>
          </cell>
        </row>
        <row r="824">
          <cell r="A824" t="str">
            <v>501000000180</v>
          </cell>
          <cell r="B824">
            <v>501000000180</v>
          </cell>
          <cell r="C824" t="str">
            <v>BEML Wheel Loader BL 636</v>
          </cell>
          <cell r="D824" t="str">
            <v>PO/HOSKOTE/036</v>
          </cell>
        </row>
        <row r="825">
          <cell r="A825" t="str">
            <v>501000000181</v>
          </cell>
          <cell r="B825">
            <v>501000000181</v>
          </cell>
          <cell r="C825" t="str">
            <v>Tipper</v>
          </cell>
          <cell r="D825" t="str">
            <v>PO/DEVIHALLI/047</v>
          </cell>
        </row>
        <row r="826">
          <cell r="A826" t="str">
            <v>501000000181</v>
          </cell>
          <cell r="B826">
            <v>501000000181</v>
          </cell>
          <cell r="C826" t="str">
            <v>Tipper</v>
          </cell>
          <cell r="D826" t="str">
            <v>PO/DEVIHALLI/047</v>
          </cell>
        </row>
        <row r="827">
          <cell r="A827" t="str">
            <v>501000000182</v>
          </cell>
          <cell r="B827">
            <v>501000000182</v>
          </cell>
          <cell r="C827" t="str">
            <v>Tipper</v>
          </cell>
          <cell r="D827" t="str">
            <v>PO/DEVIHALLI/047</v>
          </cell>
        </row>
        <row r="828">
          <cell r="A828" t="str">
            <v>501000000182</v>
          </cell>
          <cell r="B828">
            <v>501000000182</v>
          </cell>
          <cell r="C828" t="str">
            <v>Tipper</v>
          </cell>
          <cell r="D828" t="str">
            <v>PO/DEVIHALLI/047</v>
          </cell>
        </row>
        <row r="829">
          <cell r="A829" t="str">
            <v>501000000183</v>
          </cell>
          <cell r="B829">
            <v>501000000183</v>
          </cell>
          <cell r="C829" t="str">
            <v>Tipper</v>
          </cell>
          <cell r="D829" t="str">
            <v>PO/DEVIHALLI/047</v>
          </cell>
        </row>
        <row r="830">
          <cell r="A830" t="str">
            <v>501000000183</v>
          </cell>
          <cell r="B830">
            <v>501000000183</v>
          </cell>
          <cell r="C830" t="str">
            <v>Tipper</v>
          </cell>
          <cell r="D830" t="str">
            <v>PO/DEVIHALLI/047</v>
          </cell>
        </row>
        <row r="831">
          <cell r="A831" t="str">
            <v>501000000184</v>
          </cell>
          <cell r="B831">
            <v>501000000184</v>
          </cell>
          <cell r="C831" t="str">
            <v>Tipper</v>
          </cell>
          <cell r="D831" t="str">
            <v>PO/DEVIHALLI/047</v>
          </cell>
        </row>
        <row r="832">
          <cell r="A832" t="str">
            <v>501000000184</v>
          </cell>
          <cell r="B832">
            <v>501000000184</v>
          </cell>
          <cell r="C832" t="str">
            <v>Tipper</v>
          </cell>
          <cell r="D832" t="str">
            <v>PO/DEVIHALLI/047</v>
          </cell>
        </row>
        <row r="833">
          <cell r="A833" t="str">
            <v>501000000185</v>
          </cell>
          <cell r="B833">
            <v>501000000185</v>
          </cell>
          <cell r="C833" t="str">
            <v>Tipper</v>
          </cell>
          <cell r="D833" t="str">
            <v>PO/DEVIHALLI/047</v>
          </cell>
        </row>
        <row r="834">
          <cell r="A834" t="str">
            <v>501000000185</v>
          </cell>
          <cell r="B834">
            <v>501000000185</v>
          </cell>
          <cell r="C834" t="str">
            <v>Tipper</v>
          </cell>
          <cell r="D834" t="str">
            <v>PO/DEVIHALLI/047</v>
          </cell>
        </row>
        <row r="835">
          <cell r="A835" t="str">
            <v>501000000186</v>
          </cell>
          <cell r="B835">
            <v>501000000186</v>
          </cell>
          <cell r="C835" t="str">
            <v>Tipper</v>
          </cell>
          <cell r="D835" t="str">
            <v>PO/DEVIHALLI/047</v>
          </cell>
        </row>
        <row r="836">
          <cell r="A836" t="str">
            <v>501000000186</v>
          </cell>
          <cell r="B836">
            <v>501000000186</v>
          </cell>
          <cell r="C836" t="str">
            <v>Tipper</v>
          </cell>
          <cell r="D836" t="str">
            <v>PO/DEVIHALLI/047</v>
          </cell>
        </row>
        <row r="837">
          <cell r="A837" t="str">
            <v>501000000187</v>
          </cell>
          <cell r="B837">
            <v>501000000187</v>
          </cell>
          <cell r="C837" t="str">
            <v>Tipper</v>
          </cell>
          <cell r="D837" t="str">
            <v>PO/DEVIHALLI/047</v>
          </cell>
        </row>
        <row r="838">
          <cell r="A838" t="str">
            <v>501000000187</v>
          </cell>
          <cell r="B838">
            <v>501000000187</v>
          </cell>
          <cell r="C838" t="str">
            <v>Tipper</v>
          </cell>
          <cell r="D838" t="str">
            <v>PO/DEVIHALLI/047</v>
          </cell>
        </row>
        <row r="839">
          <cell r="A839" t="str">
            <v>501000000188</v>
          </cell>
          <cell r="B839">
            <v>501000000188</v>
          </cell>
          <cell r="C839" t="str">
            <v>Tipper</v>
          </cell>
          <cell r="D839" t="str">
            <v>PO/DEVIHALLI/047</v>
          </cell>
        </row>
        <row r="840">
          <cell r="A840" t="str">
            <v>501000000188</v>
          </cell>
          <cell r="B840">
            <v>501000000188</v>
          </cell>
          <cell r="C840" t="str">
            <v>Tipper</v>
          </cell>
          <cell r="D840" t="str">
            <v>PO/DEVIHALLI/047</v>
          </cell>
        </row>
        <row r="841">
          <cell r="A841" t="str">
            <v>501000000189</v>
          </cell>
          <cell r="B841">
            <v>501000000189</v>
          </cell>
          <cell r="C841" t="str">
            <v>Tipper</v>
          </cell>
          <cell r="D841" t="str">
            <v>PO/DEVIHALLI/047</v>
          </cell>
        </row>
        <row r="842">
          <cell r="A842" t="str">
            <v>501000000189</v>
          </cell>
          <cell r="B842">
            <v>501000000189</v>
          </cell>
          <cell r="C842" t="str">
            <v>Tipper</v>
          </cell>
          <cell r="D842" t="str">
            <v>PO/DEVIHALLI/047</v>
          </cell>
        </row>
        <row r="843">
          <cell r="A843" t="str">
            <v>501000000190</v>
          </cell>
          <cell r="B843">
            <v>501000000190</v>
          </cell>
          <cell r="C843" t="str">
            <v>Tipper</v>
          </cell>
          <cell r="D843" t="str">
            <v>PO/DEVIHALLI/047</v>
          </cell>
        </row>
        <row r="844">
          <cell r="A844" t="str">
            <v>501000000190</v>
          </cell>
          <cell r="B844">
            <v>501000000190</v>
          </cell>
          <cell r="C844" t="str">
            <v>Tipper</v>
          </cell>
          <cell r="D844" t="str">
            <v>PO/DEVIHALLI/047</v>
          </cell>
        </row>
        <row r="845">
          <cell r="A845" t="str">
            <v>501000000191</v>
          </cell>
          <cell r="B845">
            <v>501000000191</v>
          </cell>
          <cell r="C845" t="str">
            <v>Tipper</v>
          </cell>
          <cell r="D845" t="str">
            <v>PO/HOSKOTE/048</v>
          </cell>
        </row>
        <row r="846">
          <cell r="A846" t="str">
            <v>501000000191</v>
          </cell>
          <cell r="B846">
            <v>501000000191</v>
          </cell>
          <cell r="C846" t="str">
            <v>Tipper</v>
          </cell>
          <cell r="D846" t="str">
            <v>PO/HOSKOTE/048</v>
          </cell>
        </row>
        <row r="847">
          <cell r="A847" t="str">
            <v>501000000191</v>
          </cell>
          <cell r="B847">
            <v>501000000191</v>
          </cell>
          <cell r="C847" t="str">
            <v>Tipper</v>
          </cell>
          <cell r="D847" t="str">
            <v>PO/HOSKOTE/048</v>
          </cell>
        </row>
        <row r="848">
          <cell r="A848" t="str">
            <v>501000000191</v>
          </cell>
          <cell r="B848">
            <v>501000000191</v>
          </cell>
          <cell r="C848" t="str">
            <v>Tipper</v>
          </cell>
          <cell r="D848" t="str">
            <v>PO/HOSKOTE/048</v>
          </cell>
        </row>
        <row r="849">
          <cell r="A849" t="str">
            <v>501000000191</v>
          </cell>
          <cell r="B849">
            <v>501000000191</v>
          </cell>
          <cell r="C849" t="str">
            <v>Tipper</v>
          </cell>
          <cell r="D849" t="str">
            <v>PO/HOSKOTE/048</v>
          </cell>
        </row>
        <row r="850">
          <cell r="A850" t="str">
            <v>501000000191</v>
          </cell>
          <cell r="B850">
            <v>501000000191</v>
          </cell>
          <cell r="C850" t="str">
            <v>Tipper</v>
          </cell>
          <cell r="D850" t="str">
            <v>PO/HOSKOTE/048</v>
          </cell>
        </row>
        <row r="851">
          <cell r="A851" t="str">
            <v>501000000192</v>
          </cell>
          <cell r="B851">
            <v>501000000192</v>
          </cell>
          <cell r="C851" t="str">
            <v>Tipper</v>
          </cell>
          <cell r="D851" t="str">
            <v>PO/HOSKOTE/048</v>
          </cell>
        </row>
        <row r="852">
          <cell r="A852" t="str">
            <v>501000000192</v>
          </cell>
          <cell r="B852">
            <v>501000000192</v>
          </cell>
          <cell r="C852" t="str">
            <v>Tipper</v>
          </cell>
          <cell r="D852" t="str">
            <v>PO/HOSKOTE/048</v>
          </cell>
        </row>
        <row r="853">
          <cell r="A853" t="str">
            <v>501000000192</v>
          </cell>
          <cell r="B853">
            <v>501000000192</v>
          </cell>
          <cell r="C853" t="str">
            <v>Tipper</v>
          </cell>
          <cell r="D853" t="str">
            <v>PO/HOSKOTE/048</v>
          </cell>
        </row>
        <row r="854">
          <cell r="A854" t="str">
            <v>501000000192</v>
          </cell>
          <cell r="B854">
            <v>501000000192</v>
          </cell>
          <cell r="C854" t="str">
            <v>Tipper</v>
          </cell>
          <cell r="D854" t="str">
            <v>PO/HOSKOTE/048</v>
          </cell>
        </row>
        <row r="855">
          <cell r="A855" t="str">
            <v>501000000193</v>
          </cell>
          <cell r="B855">
            <v>501000000193</v>
          </cell>
          <cell r="C855" t="str">
            <v>Tipper</v>
          </cell>
          <cell r="D855" t="str">
            <v>PO/HOSKOTE/048</v>
          </cell>
        </row>
        <row r="856">
          <cell r="A856" t="str">
            <v>501000000193</v>
          </cell>
          <cell r="B856">
            <v>501000000193</v>
          </cell>
          <cell r="C856" t="str">
            <v>Tipper</v>
          </cell>
          <cell r="D856" t="str">
            <v>PO/HOSKOTE/048</v>
          </cell>
        </row>
        <row r="857">
          <cell r="A857" t="str">
            <v>501000000193</v>
          </cell>
          <cell r="B857">
            <v>501000000193</v>
          </cell>
          <cell r="C857" t="str">
            <v>Tipper</v>
          </cell>
          <cell r="D857" t="str">
            <v>PO/HOSKOTE/048</v>
          </cell>
        </row>
        <row r="858">
          <cell r="A858" t="str">
            <v>501000000193</v>
          </cell>
          <cell r="B858">
            <v>501000000193</v>
          </cell>
          <cell r="C858" t="str">
            <v>Tipper</v>
          </cell>
          <cell r="D858" t="str">
            <v>PO/HOSKOTE/048</v>
          </cell>
        </row>
        <row r="859">
          <cell r="A859" t="str">
            <v>501000000194</v>
          </cell>
          <cell r="B859">
            <v>501000000194</v>
          </cell>
          <cell r="C859" t="str">
            <v>Tipper</v>
          </cell>
          <cell r="D859" t="str">
            <v>PO/HOSKOTE/048</v>
          </cell>
        </row>
        <row r="860">
          <cell r="A860" t="str">
            <v>501000000194</v>
          </cell>
          <cell r="B860">
            <v>501000000194</v>
          </cell>
          <cell r="C860" t="str">
            <v>Tipper</v>
          </cell>
          <cell r="D860" t="str">
            <v>PO/HOSKOTE/048</v>
          </cell>
        </row>
        <row r="861">
          <cell r="A861" t="str">
            <v>501000000194</v>
          </cell>
          <cell r="B861">
            <v>501000000194</v>
          </cell>
          <cell r="C861" t="str">
            <v>Tipper</v>
          </cell>
          <cell r="D861" t="str">
            <v>PO/HOSKOTE/048</v>
          </cell>
        </row>
        <row r="862">
          <cell r="A862" t="str">
            <v>501000000194</v>
          </cell>
          <cell r="B862">
            <v>501000000194</v>
          </cell>
          <cell r="C862" t="str">
            <v>Tipper</v>
          </cell>
          <cell r="D862" t="str">
            <v>PO/HOSKOTE/048</v>
          </cell>
        </row>
        <row r="863">
          <cell r="A863" t="str">
            <v>501000000195</v>
          </cell>
          <cell r="B863">
            <v>501000000195</v>
          </cell>
          <cell r="C863" t="str">
            <v>Tipper</v>
          </cell>
          <cell r="D863" t="str">
            <v>PO/HOSKOTE/048</v>
          </cell>
        </row>
        <row r="864">
          <cell r="A864" t="str">
            <v>501000000195</v>
          </cell>
          <cell r="B864">
            <v>501000000195</v>
          </cell>
          <cell r="C864" t="str">
            <v>Tipper</v>
          </cell>
          <cell r="D864" t="str">
            <v>PO/HOSKOTE/048</v>
          </cell>
        </row>
        <row r="865">
          <cell r="A865" t="str">
            <v>501000000195</v>
          </cell>
          <cell r="B865">
            <v>501000000195</v>
          </cell>
          <cell r="C865" t="str">
            <v>Tipper</v>
          </cell>
          <cell r="D865" t="str">
            <v>PO/HOSKOTE/048</v>
          </cell>
        </row>
        <row r="866">
          <cell r="A866" t="str">
            <v>501000000195</v>
          </cell>
          <cell r="B866">
            <v>501000000195</v>
          </cell>
          <cell r="C866" t="str">
            <v>Tipper</v>
          </cell>
          <cell r="D866" t="str">
            <v>PO/HOSKOTE/048</v>
          </cell>
        </row>
        <row r="867">
          <cell r="A867" t="str">
            <v>501000000196</v>
          </cell>
          <cell r="B867">
            <v>501000000196</v>
          </cell>
          <cell r="C867" t="str">
            <v>Tipper</v>
          </cell>
          <cell r="D867" t="str">
            <v>PO/HOSKOTE/048</v>
          </cell>
        </row>
        <row r="868">
          <cell r="A868" t="str">
            <v>501000000196</v>
          </cell>
          <cell r="B868">
            <v>501000000196</v>
          </cell>
          <cell r="C868" t="str">
            <v>Tipper</v>
          </cell>
          <cell r="D868" t="str">
            <v>PO/HOSKOTE/048</v>
          </cell>
        </row>
        <row r="869">
          <cell r="A869" t="str">
            <v>501000000196</v>
          </cell>
          <cell r="B869">
            <v>501000000196</v>
          </cell>
          <cell r="C869" t="str">
            <v>Tipper</v>
          </cell>
          <cell r="D869" t="str">
            <v>PO/HOSKOTE/048</v>
          </cell>
        </row>
        <row r="870">
          <cell r="A870" t="str">
            <v>501000000196</v>
          </cell>
          <cell r="B870">
            <v>501000000196</v>
          </cell>
          <cell r="C870" t="str">
            <v>Tipper</v>
          </cell>
          <cell r="D870" t="str">
            <v>PO/HOSKOTE/048</v>
          </cell>
        </row>
        <row r="871">
          <cell r="A871" t="str">
            <v>501000000197</v>
          </cell>
          <cell r="B871">
            <v>501000000197</v>
          </cell>
          <cell r="C871" t="str">
            <v>Tipper</v>
          </cell>
          <cell r="D871" t="str">
            <v>PO/HOSKOTE/048</v>
          </cell>
        </row>
        <row r="872">
          <cell r="A872" t="str">
            <v>501000000197</v>
          </cell>
          <cell r="B872">
            <v>501000000197</v>
          </cell>
          <cell r="C872" t="str">
            <v>Tipper</v>
          </cell>
          <cell r="D872" t="str">
            <v>PO/HOSKOTE/048</v>
          </cell>
        </row>
        <row r="873">
          <cell r="A873" t="str">
            <v>501000000197</v>
          </cell>
          <cell r="B873">
            <v>501000000197</v>
          </cell>
          <cell r="C873" t="str">
            <v>Tipper</v>
          </cell>
          <cell r="D873" t="str">
            <v>PO/HOSKOTE/048</v>
          </cell>
        </row>
        <row r="874">
          <cell r="A874" t="str">
            <v>501000000197</v>
          </cell>
          <cell r="B874">
            <v>501000000197</v>
          </cell>
          <cell r="C874" t="str">
            <v>Tipper</v>
          </cell>
          <cell r="D874" t="str">
            <v>PO/HOSKOTE/048</v>
          </cell>
        </row>
        <row r="875">
          <cell r="A875" t="str">
            <v>501000000198</v>
          </cell>
          <cell r="B875">
            <v>501000000198</v>
          </cell>
          <cell r="C875" t="str">
            <v>Tipper</v>
          </cell>
          <cell r="D875" t="str">
            <v>PO/HOSKOTE/048</v>
          </cell>
        </row>
        <row r="876">
          <cell r="A876" t="str">
            <v>501000000198</v>
          </cell>
          <cell r="B876">
            <v>501000000198</v>
          </cell>
          <cell r="C876" t="str">
            <v>Tipper</v>
          </cell>
          <cell r="D876" t="str">
            <v>PO/HOSKOTE/048</v>
          </cell>
        </row>
        <row r="877">
          <cell r="A877" t="str">
            <v>501000000198</v>
          </cell>
          <cell r="B877">
            <v>501000000198</v>
          </cell>
          <cell r="C877" t="str">
            <v>Tipper</v>
          </cell>
          <cell r="D877" t="str">
            <v>PO/HOSKOTE/048</v>
          </cell>
        </row>
        <row r="878">
          <cell r="A878" t="str">
            <v>501000000198</v>
          </cell>
          <cell r="B878">
            <v>501000000198</v>
          </cell>
          <cell r="C878" t="str">
            <v>Tipper</v>
          </cell>
          <cell r="D878" t="str">
            <v>PO/HOSKOTE/048</v>
          </cell>
        </row>
        <row r="879">
          <cell r="A879" t="str">
            <v>501000000199</v>
          </cell>
          <cell r="B879">
            <v>501000000199</v>
          </cell>
          <cell r="C879" t="str">
            <v>Tipper</v>
          </cell>
          <cell r="D879" t="str">
            <v>PO/HOSKOTE/048</v>
          </cell>
        </row>
        <row r="880">
          <cell r="A880" t="str">
            <v>501000000199</v>
          </cell>
          <cell r="B880">
            <v>501000000199</v>
          </cell>
          <cell r="C880" t="str">
            <v>Tipper</v>
          </cell>
          <cell r="D880" t="str">
            <v>PO/HOSKOTE/048</v>
          </cell>
        </row>
        <row r="881">
          <cell r="A881" t="str">
            <v>501000000199</v>
          </cell>
          <cell r="B881">
            <v>501000000199</v>
          </cell>
          <cell r="C881" t="str">
            <v>Tipper</v>
          </cell>
          <cell r="D881" t="str">
            <v>PO/HOSKOTE/048</v>
          </cell>
        </row>
        <row r="882">
          <cell r="A882" t="str">
            <v>501000000199</v>
          </cell>
          <cell r="B882">
            <v>501000000199</v>
          </cell>
          <cell r="C882" t="str">
            <v>Tipper</v>
          </cell>
          <cell r="D882" t="str">
            <v>PO/HOSKOTE/048</v>
          </cell>
        </row>
        <row r="883">
          <cell r="A883" t="str">
            <v>501000000200</v>
          </cell>
          <cell r="B883">
            <v>501000000200</v>
          </cell>
          <cell r="C883" t="str">
            <v>Tipper</v>
          </cell>
          <cell r="D883" t="str">
            <v>PO/HOSKOTE/048</v>
          </cell>
        </row>
        <row r="884">
          <cell r="A884" t="str">
            <v>501000000200</v>
          </cell>
          <cell r="B884">
            <v>501000000200</v>
          </cell>
          <cell r="C884" t="str">
            <v>Tipper</v>
          </cell>
          <cell r="D884" t="str">
            <v>PO/HOSKOTE/048</v>
          </cell>
        </row>
        <row r="885">
          <cell r="A885" t="str">
            <v>501000000200</v>
          </cell>
          <cell r="B885">
            <v>501000000200</v>
          </cell>
          <cell r="C885" t="str">
            <v>Tipper</v>
          </cell>
          <cell r="D885" t="str">
            <v>PO/HOSKOTE/048</v>
          </cell>
        </row>
        <row r="886">
          <cell r="A886" t="str">
            <v>501000000200</v>
          </cell>
          <cell r="B886">
            <v>501000000200</v>
          </cell>
          <cell r="C886" t="str">
            <v>Tipper</v>
          </cell>
          <cell r="D886" t="str">
            <v>PO/HOSKOTE/048</v>
          </cell>
        </row>
        <row r="887">
          <cell r="A887" t="str">
            <v>501000000201</v>
          </cell>
          <cell r="B887">
            <v>501000000201</v>
          </cell>
          <cell r="C887" t="str">
            <v>Terex Vectra Backhoe Loader - TX 760</v>
          </cell>
          <cell r="D887" t="str">
            <v>PO/DEVIHALLI/049</v>
          </cell>
        </row>
        <row r="888">
          <cell r="A888" t="str">
            <v>501000000201</v>
          </cell>
          <cell r="B888">
            <v>501000000201</v>
          </cell>
          <cell r="C888" t="str">
            <v>Terex Vectra Backhoe Loader - TX 760</v>
          </cell>
          <cell r="D888" t="str">
            <v>PO/DEVIHALLI/049</v>
          </cell>
        </row>
        <row r="889">
          <cell r="A889" t="str">
            <v>501000000202</v>
          </cell>
          <cell r="B889">
            <v>501000000202</v>
          </cell>
          <cell r="C889" t="str">
            <v>Terex Vectra Backhoe Loader - TX 760</v>
          </cell>
          <cell r="D889" t="str">
            <v>PO/DEVIHALLI/049</v>
          </cell>
        </row>
        <row r="890">
          <cell r="A890" t="str">
            <v>501000000202</v>
          </cell>
          <cell r="B890">
            <v>501000000202</v>
          </cell>
          <cell r="C890" t="str">
            <v>Terex Vectra Backhoe Loader - TX 760</v>
          </cell>
          <cell r="D890" t="str">
            <v>PO/DEVIHALLI/049</v>
          </cell>
        </row>
        <row r="891">
          <cell r="A891" t="str">
            <v>501000000203</v>
          </cell>
          <cell r="B891">
            <v>501000000203</v>
          </cell>
          <cell r="C891" t="str">
            <v>Escorts Hydralic Mobile F15 Crane</v>
          </cell>
          <cell r="D891" t="str">
            <v>PO/HOSKOTE/030</v>
          </cell>
        </row>
        <row r="892">
          <cell r="A892" t="str">
            <v>501000000203</v>
          </cell>
          <cell r="B892">
            <v>501000000203</v>
          </cell>
          <cell r="C892" t="str">
            <v>Escorts Hydralic Mobile F15 Crane</v>
          </cell>
          <cell r="D892" t="str">
            <v>PO/HOSKOTE/030</v>
          </cell>
        </row>
        <row r="893">
          <cell r="A893" t="str">
            <v>501000000204</v>
          </cell>
          <cell r="B893">
            <v>501000000204</v>
          </cell>
          <cell r="C893" t="str">
            <v>Terex  Backhoe Loader - TX 760</v>
          </cell>
          <cell r="D893" t="str">
            <v>PO/L.HILLS/042</v>
          </cell>
        </row>
        <row r="894">
          <cell r="A894" t="str">
            <v>501000000204</v>
          </cell>
          <cell r="B894">
            <v>501000000204</v>
          </cell>
          <cell r="C894" t="str">
            <v>Terex  Backhoe Loader - TX 760</v>
          </cell>
          <cell r="D894" t="str">
            <v>PO/L.HILLS/042</v>
          </cell>
        </row>
        <row r="895">
          <cell r="A895" t="str">
            <v>501000000205</v>
          </cell>
          <cell r="B895">
            <v>501000000205</v>
          </cell>
          <cell r="C895" t="str">
            <v>BEML Wheel Loader BL 636</v>
          </cell>
          <cell r="D895" t="str">
            <v>PO/L.HILLS/041</v>
          </cell>
        </row>
        <row r="896">
          <cell r="A896" t="str">
            <v>501000000205</v>
          </cell>
          <cell r="B896">
            <v>501000000205</v>
          </cell>
          <cell r="C896" t="str">
            <v>BEML Wheel Loader BL 636</v>
          </cell>
          <cell r="D896" t="str">
            <v>PO/L.HILLS/041</v>
          </cell>
        </row>
        <row r="897">
          <cell r="A897" t="str">
            <v>501000000206</v>
          </cell>
          <cell r="B897">
            <v>501000000206</v>
          </cell>
          <cell r="C897" t="str">
            <v>BEML Wheel Loader BL 636</v>
          </cell>
          <cell r="D897" t="str">
            <v>PO/L.HILLS/041</v>
          </cell>
        </row>
        <row r="898">
          <cell r="A898" t="str">
            <v>501000000206</v>
          </cell>
          <cell r="B898">
            <v>501000000206</v>
          </cell>
          <cell r="C898" t="str">
            <v>BEML Wheel Loader BL 636</v>
          </cell>
          <cell r="D898" t="str">
            <v>PO/L.HILLS/041</v>
          </cell>
        </row>
        <row r="899">
          <cell r="A899" t="str">
            <v>501000000207</v>
          </cell>
          <cell r="B899">
            <v>501000000207</v>
          </cell>
          <cell r="C899" t="str">
            <v>Transit Mixer</v>
          </cell>
          <cell r="D899" t="str">
            <v>PO/VAP/68</v>
          </cell>
        </row>
        <row r="900">
          <cell r="A900" t="str">
            <v>501000000207</v>
          </cell>
          <cell r="B900">
            <v>501000000207</v>
          </cell>
          <cell r="C900" t="str">
            <v>Transit Mixer</v>
          </cell>
          <cell r="D900" t="str">
            <v>PO/VAP/68</v>
          </cell>
        </row>
        <row r="901">
          <cell r="A901" t="str">
            <v>501000000207</v>
          </cell>
          <cell r="B901">
            <v>501000000207</v>
          </cell>
          <cell r="C901" t="str">
            <v>Transit Mixer</v>
          </cell>
          <cell r="D901" t="str">
            <v>PO/VAP/68</v>
          </cell>
        </row>
        <row r="902">
          <cell r="A902" t="str">
            <v>501000000207</v>
          </cell>
          <cell r="B902">
            <v>501000000207</v>
          </cell>
          <cell r="C902" t="str">
            <v>Transit Mixer</v>
          </cell>
          <cell r="D902" t="str">
            <v>PO/VAP/68</v>
          </cell>
        </row>
        <row r="903">
          <cell r="A903" t="str">
            <v>501000000208</v>
          </cell>
          <cell r="B903">
            <v>501000000208</v>
          </cell>
          <cell r="C903" t="str">
            <v>Hydralic Mobile  Crane (Hydra 12)</v>
          </cell>
          <cell r="D903" t="str">
            <v>PO/VAP/80</v>
          </cell>
        </row>
        <row r="904">
          <cell r="A904" t="str">
            <v>501000000208</v>
          </cell>
          <cell r="B904">
            <v>501000000208</v>
          </cell>
          <cell r="C904" t="str">
            <v>Hydralic Mobile  Crane (Hydra 12)</v>
          </cell>
          <cell r="D904" t="str">
            <v>PO/VAP/80</v>
          </cell>
        </row>
        <row r="905">
          <cell r="A905" t="str">
            <v>501000000208</v>
          </cell>
          <cell r="B905">
            <v>501000000208</v>
          </cell>
          <cell r="C905" t="str">
            <v>Hydralic Mobile  Crane (Hydra 12)</v>
          </cell>
          <cell r="D905" t="str">
            <v>PO/VAP/80</v>
          </cell>
        </row>
        <row r="906">
          <cell r="A906" t="str">
            <v>501000000208</v>
          </cell>
          <cell r="B906">
            <v>501000000208</v>
          </cell>
          <cell r="C906" t="str">
            <v>Hydralic Mobile  Crane (Hydra 12)</v>
          </cell>
          <cell r="D906" t="str">
            <v>PO/VAP/80</v>
          </cell>
        </row>
        <row r="907">
          <cell r="A907" t="str">
            <v>501000000208</v>
          </cell>
          <cell r="B907">
            <v>501000000208</v>
          </cell>
          <cell r="C907" t="str">
            <v>Hydralic Mobile  Crane (Hydra 12)</v>
          </cell>
          <cell r="D907" t="str">
            <v>PO/VAP/80</v>
          </cell>
        </row>
        <row r="908">
          <cell r="A908" t="str">
            <v>501000000208</v>
          </cell>
          <cell r="B908">
            <v>501000000208</v>
          </cell>
          <cell r="C908" t="str">
            <v>Hydralic Mobile  Crane (Hydra 12)</v>
          </cell>
          <cell r="D908" t="str">
            <v>PO/VAP/80</v>
          </cell>
        </row>
        <row r="909">
          <cell r="A909" t="str">
            <v>501000000210</v>
          </cell>
          <cell r="B909">
            <v>501000000210</v>
          </cell>
          <cell r="C909" t="str">
            <v>Backaho Loader</v>
          </cell>
          <cell r="D909" t="str">
            <v>PO/VAP/63</v>
          </cell>
        </row>
        <row r="910">
          <cell r="A910" t="str">
            <v>501000000210</v>
          </cell>
          <cell r="B910">
            <v>501000000210</v>
          </cell>
          <cell r="C910" t="str">
            <v>Backaho Loader</v>
          </cell>
          <cell r="D910" t="str">
            <v>PO/VAP/63</v>
          </cell>
        </row>
        <row r="911">
          <cell r="A911" t="str">
            <v>501000000211</v>
          </cell>
          <cell r="B911">
            <v>501000000211</v>
          </cell>
          <cell r="C911" t="str">
            <v>Transit Mixer</v>
          </cell>
          <cell r="D911" t="str">
            <v>PO/L.HILLS/35</v>
          </cell>
        </row>
        <row r="912">
          <cell r="A912" t="str">
            <v>501000000211</v>
          </cell>
          <cell r="B912">
            <v>501000000211</v>
          </cell>
          <cell r="C912" t="str">
            <v>Transit Mixer</v>
          </cell>
          <cell r="D912" t="str">
            <v>PO/L.HILLS/35</v>
          </cell>
        </row>
        <row r="913">
          <cell r="A913" t="str">
            <v>501000000212</v>
          </cell>
          <cell r="B913">
            <v>501000000212</v>
          </cell>
          <cell r="C913" t="str">
            <v>Transit Mixer</v>
          </cell>
          <cell r="D913" t="str">
            <v>PO/L.HILLS/35</v>
          </cell>
        </row>
        <row r="914">
          <cell r="A914" t="str">
            <v>501000000212</v>
          </cell>
          <cell r="B914">
            <v>501000000212</v>
          </cell>
          <cell r="C914" t="str">
            <v>Transit Mixer</v>
          </cell>
          <cell r="D914" t="str">
            <v>PO/L.HILLS/35</v>
          </cell>
        </row>
        <row r="915">
          <cell r="A915" t="str">
            <v>501000000213</v>
          </cell>
          <cell r="B915">
            <v>501000000213</v>
          </cell>
          <cell r="C915" t="str">
            <v>Transit Mixer</v>
          </cell>
          <cell r="D915" t="str">
            <v>PO/L.HILLS/35</v>
          </cell>
        </row>
        <row r="916">
          <cell r="A916" t="str">
            <v>501000000213</v>
          </cell>
          <cell r="B916">
            <v>501000000213</v>
          </cell>
          <cell r="C916" t="str">
            <v>Transit Mixer</v>
          </cell>
          <cell r="D916" t="str">
            <v>PO/L.HILLS/35</v>
          </cell>
        </row>
        <row r="917">
          <cell r="A917" t="str">
            <v>501000000214</v>
          </cell>
          <cell r="B917">
            <v>501000000214</v>
          </cell>
          <cell r="C917" t="str">
            <v>Transit Mixer</v>
          </cell>
          <cell r="D917" t="str">
            <v>PO/L.HILLS/35</v>
          </cell>
        </row>
        <row r="918">
          <cell r="A918" t="str">
            <v>501000000214</v>
          </cell>
          <cell r="B918">
            <v>501000000214</v>
          </cell>
          <cell r="C918" t="str">
            <v>Transit Mixer</v>
          </cell>
          <cell r="D918" t="str">
            <v>PO/L.HILLS/35</v>
          </cell>
        </row>
        <row r="919">
          <cell r="A919" t="str">
            <v>501000000215</v>
          </cell>
          <cell r="B919">
            <v>501000000215</v>
          </cell>
          <cell r="C919" t="str">
            <v>Transit Mixer</v>
          </cell>
          <cell r="D919" t="str">
            <v>PO/L.HILLS/40</v>
          </cell>
        </row>
        <row r="920">
          <cell r="A920" t="str">
            <v>501000000215</v>
          </cell>
          <cell r="B920">
            <v>501000000215</v>
          </cell>
          <cell r="C920" t="str">
            <v>Transit Mixer</v>
          </cell>
          <cell r="D920" t="str">
            <v>PO/L.HILLS/40</v>
          </cell>
        </row>
        <row r="921">
          <cell r="A921" t="str">
            <v>501000000216</v>
          </cell>
          <cell r="B921">
            <v>501000000216</v>
          </cell>
          <cell r="C921" t="str">
            <v>Transit Mixer</v>
          </cell>
          <cell r="D921" t="str">
            <v>PO/L.HILLS/40</v>
          </cell>
        </row>
        <row r="922">
          <cell r="A922" t="str">
            <v>501000000216</v>
          </cell>
          <cell r="B922">
            <v>501000000216</v>
          </cell>
          <cell r="C922" t="str">
            <v>Transit Mixer</v>
          </cell>
          <cell r="D922" t="str">
            <v>PO/L.HILLS/40</v>
          </cell>
        </row>
        <row r="923">
          <cell r="A923" t="str">
            <v>501000000217</v>
          </cell>
          <cell r="B923">
            <v>501000000217</v>
          </cell>
          <cell r="C923" t="str">
            <v>Unic Hydraulic Crane</v>
          </cell>
          <cell r="D923" t="str">
            <v>PO/L.HILLS/57</v>
          </cell>
        </row>
        <row r="924">
          <cell r="A924" t="str">
            <v>501000000217</v>
          </cell>
          <cell r="B924">
            <v>501000000217</v>
          </cell>
          <cell r="C924" t="str">
            <v>Unic Hydraulic Crane</v>
          </cell>
          <cell r="D924" t="str">
            <v>PO/L.HILLS/57</v>
          </cell>
        </row>
        <row r="925">
          <cell r="A925" t="str">
            <v>501000000218</v>
          </cell>
          <cell r="B925">
            <v>501000000218</v>
          </cell>
          <cell r="C925" t="str">
            <v>Unic Truck Mounted Crane-URV 503</v>
          </cell>
          <cell r="D925" t="str">
            <v>PO/NPCL/55</v>
          </cell>
        </row>
        <row r="926">
          <cell r="A926" t="str">
            <v>501000000218</v>
          </cell>
          <cell r="B926">
            <v>501000000218</v>
          </cell>
          <cell r="C926" t="str">
            <v>Unic Truck Mounted Crane-URV 503</v>
          </cell>
          <cell r="D926" t="str">
            <v>PO/NPCL/55</v>
          </cell>
        </row>
        <row r="927">
          <cell r="A927" t="str">
            <v>501000000218</v>
          </cell>
          <cell r="B927">
            <v>501000000218</v>
          </cell>
          <cell r="C927" t="str">
            <v>Unic Truck Mounted Crane-URV 503</v>
          </cell>
          <cell r="D927" t="str">
            <v>PO/NPCL/55</v>
          </cell>
        </row>
        <row r="928">
          <cell r="A928" t="str">
            <v>501000000218</v>
          </cell>
          <cell r="B928">
            <v>501000000218</v>
          </cell>
          <cell r="C928" t="str">
            <v>Unic Truck Mounted Crane-URV 503</v>
          </cell>
          <cell r="D928" t="str">
            <v>PO/NPCL/55</v>
          </cell>
        </row>
        <row r="929">
          <cell r="A929" t="str">
            <v>501000000218</v>
          </cell>
          <cell r="B929">
            <v>501000000218</v>
          </cell>
          <cell r="C929" t="str">
            <v>Unic Truck Mounted Crane-URV 503</v>
          </cell>
          <cell r="D929" t="str">
            <v>PO/NPCL/55</v>
          </cell>
        </row>
        <row r="930">
          <cell r="A930" t="str">
            <v>501000000218</v>
          </cell>
          <cell r="B930">
            <v>501000000218</v>
          </cell>
          <cell r="C930" t="str">
            <v>Unic Truck Mounted Crane-URV 503</v>
          </cell>
          <cell r="D930" t="str">
            <v>PO/NPCL/55</v>
          </cell>
        </row>
        <row r="931">
          <cell r="A931" t="str">
            <v>501000000219</v>
          </cell>
          <cell r="B931">
            <v>501000000219</v>
          </cell>
          <cell r="C931" t="str">
            <v>Transit Mixer</v>
          </cell>
          <cell r="D931" t="str">
            <v>PO/NPCL/27</v>
          </cell>
        </row>
        <row r="932">
          <cell r="A932" t="str">
            <v>501000000219</v>
          </cell>
          <cell r="B932">
            <v>501000000219</v>
          </cell>
          <cell r="C932" t="str">
            <v>Transit Mixer</v>
          </cell>
          <cell r="D932" t="str">
            <v>PO/NPCL/27</v>
          </cell>
        </row>
        <row r="933">
          <cell r="A933" t="str">
            <v>501000000220</v>
          </cell>
          <cell r="B933">
            <v>501000000220</v>
          </cell>
          <cell r="C933" t="str">
            <v>Transit Mixer</v>
          </cell>
          <cell r="D933" t="str">
            <v>PO/NPCL/27</v>
          </cell>
        </row>
        <row r="934">
          <cell r="A934" t="str">
            <v>501000000220</v>
          </cell>
          <cell r="B934">
            <v>501000000220</v>
          </cell>
          <cell r="C934" t="str">
            <v>Transit Mixer</v>
          </cell>
          <cell r="D934" t="str">
            <v>PO/NPCL/27</v>
          </cell>
        </row>
        <row r="935">
          <cell r="A935" t="str">
            <v>501000000221</v>
          </cell>
          <cell r="B935">
            <v>501000000221</v>
          </cell>
          <cell r="C935" t="str">
            <v>Transit Mixer</v>
          </cell>
          <cell r="D935" t="str">
            <v>PO/NPCL/27</v>
          </cell>
        </row>
        <row r="936">
          <cell r="A936" t="str">
            <v>501000000221</v>
          </cell>
          <cell r="B936">
            <v>501000000221</v>
          </cell>
          <cell r="C936" t="str">
            <v>Transit Mixer</v>
          </cell>
          <cell r="D936" t="str">
            <v>PO/NPCL/27</v>
          </cell>
        </row>
        <row r="937">
          <cell r="A937" t="str">
            <v>501000000222</v>
          </cell>
          <cell r="B937">
            <v>501000000222</v>
          </cell>
          <cell r="C937" t="str">
            <v>Transit Mixer</v>
          </cell>
          <cell r="D937" t="str">
            <v>PO/NPCL/27</v>
          </cell>
        </row>
        <row r="938">
          <cell r="A938" t="str">
            <v>501000000222</v>
          </cell>
          <cell r="B938">
            <v>501000000222</v>
          </cell>
          <cell r="C938" t="str">
            <v>Transit Mixer</v>
          </cell>
          <cell r="D938" t="str">
            <v>PO/NPCL/27</v>
          </cell>
        </row>
        <row r="939">
          <cell r="A939" t="str">
            <v>501000000223</v>
          </cell>
          <cell r="B939">
            <v>501000000223</v>
          </cell>
          <cell r="C939" t="str">
            <v>Transit Mixer</v>
          </cell>
          <cell r="D939" t="str">
            <v>PO/NPCL/27</v>
          </cell>
        </row>
        <row r="940">
          <cell r="A940" t="str">
            <v>501000000223</v>
          </cell>
          <cell r="B940">
            <v>501000000223</v>
          </cell>
          <cell r="C940" t="str">
            <v>Transit Mixer</v>
          </cell>
          <cell r="D940" t="str">
            <v>PO/NPCL/27</v>
          </cell>
        </row>
        <row r="941">
          <cell r="A941" t="str">
            <v>501000000224</v>
          </cell>
          <cell r="B941">
            <v>501000000224</v>
          </cell>
          <cell r="C941" t="str">
            <v>Transit Mixer</v>
          </cell>
          <cell r="D941" t="str">
            <v>PO/NPCL/27</v>
          </cell>
        </row>
        <row r="942">
          <cell r="A942" t="str">
            <v>501000000224</v>
          </cell>
          <cell r="B942">
            <v>501000000224</v>
          </cell>
          <cell r="C942" t="str">
            <v>Transit Mixer</v>
          </cell>
          <cell r="D942" t="str">
            <v>PO/NPCL/27</v>
          </cell>
        </row>
        <row r="943">
          <cell r="A943" t="str">
            <v>501000000225</v>
          </cell>
          <cell r="B943">
            <v>501000000225</v>
          </cell>
          <cell r="C943" t="str">
            <v>Transit Mixer</v>
          </cell>
          <cell r="D943" t="str">
            <v>PO/L.HILLS/98</v>
          </cell>
        </row>
        <row r="944">
          <cell r="A944" t="str">
            <v>501000000225</v>
          </cell>
          <cell r="B944">
            <v>501000000225</v>
          </cell>
          <cell r="C944" t="str">
            <v>Transit Mixer</v>
          </cell>
          <cell r="D944" t="str">
            <v>PO/L.HILLS/98</v>
          </cell>
        </row>
        <row r="945">
          <cell r="A945" t="str">
            <v>501000000226</v>
          </cell>
          <cell r="B945">
            <v>501000000226</v>
          </cell>
          <cell r="C945" t="str">
            <v>Transit Mixer</v>
          </cell>
          <cell r="D945" t="str">
            <v>PO/L.HILLS/98</v>
          </cell>
        </row>
        <row r="946">
          <cell r="A946" t="str">
            <v>501000000226</v>
          </cell>
          <cell r="B946">
            <v>501000000226</v>
          </cell>
          <cell r="C946" t="str">
            <v>Transit Mixer</v>
          </cell>
          <cell r="D946" t="str">
            <v>PO/L.HILLS/98</v>
          </cell>
        </row>
        <row r="947">
          <cell r="A947" t="str">
            <v>501000000227</v>
          </cell>
          <cell r="B947">
            <v>501000000227</v>
          </cell>
          <cell r="C947" t="str">
            <v>Transit Mixer</v>
          </cell>
          <cell r="D947" t="str">
            <v>PO/L.HILLS/98</v>
          </cell>
        </row>
        <row r="948">
          <cell r="A948" t="str">
            <v>501000000227</v>
          </cell>
          <cell r="B948">
            <v>501000000227</v>
          </cell>
          <cell r="C948" t="str">
            <v>Transit Mixer</v>
          </cell>
          <cell r="D948" t="str">
            <v>PO/L.HILLS/98</v>
          </cell>
        </row>
        <row r="949">
          <cell r="A949" t="str">
            <v>501000000228</v>
          </cell>
          <cell r="B949">
            <v>501000000228</v>
          </cell>
          <cell r="C949" t="str">
            <v>Transit Mixer</v>
          </cell>
          <cell r="D949" t="str">
            <v>PO/L.HILLS/98</v>
          </cell>
        </row>
        <row r="950">
          <cell r="A950" t="str">
            <v>501000000228</v>
          </cell>
          <cell r="B950">
            <v>501000000228</v>
          </cell>
          <cell r="C950" t="str">
            <v>Transit Mixer</v>
          </cell>
          <cell r="D950" t="str">
            <v>PO/L.HILLS/98</v>
          </cell>
        </row>
        <row r="951">
          <cell r="A951" t="str">
            <v>501000000229</v>
          </cell>
          <cell r="B951">
            <v>501000000229</v>
          </cell>
          <cell r="C951" t="str">
            <v>Transit Mixer</v>
          </cell>
          <cell r="D951" t="str">
            <v>PO/L.HILLS/98</v>
          </cell>
        </row>
        <row r="952">
          <cell r="A952" t="str">
            <v>501000000229</v>
          </cell>
          <cell r="B952">
            <v>501000000229</v>
          </cell>
          <cell r="C952" t="str">
            <v>Transit Mixer</v>
          </cell>
          <cell r="D952" t="str">
            <v>PO/L.HILLS/98</v>
          </cell>
        </row>
        <row r="953">
          <cell r="A953" t="str">
            <v>501000000230</v>
          </cell>
          <cell r="B953">
            <v>501000000230</v>
          </cell>
          <cell r="C953" t="str">
            <v>Transit Mixer</v>
          </cell>
          <cell r="D953" t="str">
            <v>PO/L.HILLS/98</v>
          </cell>
        </row>
        <row r="954">
          <cell r="A954" t="str">
            <v>501000000230</v>
          </cell>
          <cell r="B954">
            <v>501000000230</v>
          </cell>
          <cell r="C954" t="str">
            <v>Transit Mixer</v>
          </cell>
          <cell r="D954" t="str">
            <v>PO/L.HILLS/98</v>
          </cell>
        </row>
        <row r="955">
          <cell r="A955" t="str">
            <v>501000000231</v>
          </cell>
          <cell r="B955">
            <v>501000000231</v>
          </cell>
          <cell r="C955" t="str">
            <v>Backhoe Loader (Terex Vectra TX-760)</v>
          </cell>
          <cell r="D955" t="str">
            <v>PO/NPCL/21</v>
          </cell>
        </row>
        <row r="956">
          <cell r="A956" t="str">
            <v>501000000231</v>
          </cell>
          <cell r="B956">
            <v>501000000231</v>
          </cell>
          <cell r="C956" t="str">
            <v>Backhoe Loader (Terex Vectra TX-760)</v>
          </cell>
          <cell r="D956" t="str">
            <v>PO/NPCL/21</v>
          </cell>
        </row>
        <row r="957">
          <cell r="A957" t="str">
            <v>501000000232</v>
          </cell>
          <cell r="B957">
            <v>501000000232</v>
          </cell>
          <cell r="C957" t="str">
            <v>Backhoe Loader (Terex Vectra TX-760)</v>
          </cell>
          <cell r="D957" t="str">
            <v>PO/NPCL/21</v>
          </cell>
        </row>
        <row r="958">
          <cell r="A958" t="str">
            <v>501000000232</v>
          </cell>
          <cell r="B958">
            <v>501000000232</v>
          </cell>
          <cell r="C958" t="str">
            <v>Backhoe Loader (Terex Vectra TX-760)</v>
          </cell>
          <cell r="D958" t="str">
            <v>PO/NPCL/21</v>
          </cell>
        </row>
        <row r="959">
          <cell r="A959" t="str">
            <v>501000000234</v>
          </cell>
          <cell r="B959">
            <v>501000000234</v>
          </cell>
          <cell r="C959" t="str">
            <v>Unic Truck Mounted Crane-URV 503</v>
          </cell>
          <cell r="D959" t="str">
            <v>PO/L.HILLS/48</v>
          </cell>
        </row>
        <row r="960">
          <cell r="A960" t="str">
            <v>501000000234</v>
          </cell>
          <cell r="B960">
            <v>501000000234</v>
          </cell>
          <cell r="C960" t="str">
            <v>Unic Truck Mounted Crane-URV 503</v>
          </cell>
          <cell r="D960" t="str">
            <v>PO/L.HILLS/48</v>
          </cell>
        </row>
        <row r="961">
          <cell r="A961" t="str">
            <v>501000000234</v>
          </cell>
          <cell r="B961">
            <v>501000000234</v>
          </cell>
          <cell r="C961" t="str">
            <v>Unic Truck Mounted Crane-URV 503</v>
          </cell>
          <cell r="D961" t="str">
            <v>PO/L.HILLS/48</v>
          </cell>
        </row>
        <row r="962">
          <cell r="A962" t="str">
            <v>501000000234</v>
          </cell>
          <cell r="B962">
            <v>501000000234</v>
          </cell>
          <cell r="C962" t="str">
            <v>Unic Truck Mounted Crane-URV 503</v>
          </cell>
          <cell r="D962" t="str">
            <v>PO/L.HILLS/48</v>
          </cell>
        </row>
        <row r="963">
          <cell r="A963" t="str">
            <v>501000000248</v>
          </cell>
          <cell r="B963">
            <v>501000000248</v>
          </cell>
          <cell r="C963" t="str">
            <v>Backhoe Loader (JCB 3DX)</v>
          </cell>
          <cell r="D963" t="str">
            <v>PO/VAP/63</v>
          </cell>
        </row>
        <row r="964">
          <cell r="A964" t="str">
            <v>501000000248</v>
          </cell>
          <cell r="B964">
            <v>501000000248</v>
          </cell>
          <cell r="C964" t="str">
            <v>Backhoe Loader (JCB 3DX)</v>
          </cell>
          <cell r="D964" t="str">
            <v>PO/VAP/63</v>
          </cell>
        </row>
        <row r="965">
          <cell r="A965" t="str">
            <v>501000000248</v>
          </cell>
          <cell r="B965">
            <v>501000000248</v>
          </cell>
          <cell r="C965" t="str">
            <v>Backhoe Loader (JCB 3DX)</v>
          </cell>
          <cell r="D965" t="str">
            <v>PO/VAP/63</v>
          </cell>
        </row>
        <row r="966">
          <cell r="A966" t="str">
            <v>501000000248</v>
          </cell>
          <cell r="B966">
            <v>501000000248</v>
          </cell>
          <cell r="C966" t="str">
            <v>Backhoe Loader (JCB 3DX)</v>
          </cell>
          <cell r="D966" t="str">
            <v>PO/VAP/63</v>
          </cell>
        </row>
        <row r="967">
          <cell r="A967" t="str">
            <v>501000000248</v>
          </cell>
          <cell r="B967">
            <v>501000000248</v>
          </cell>
          <cell r="C967" t="str">
            <v>Backhoe Loader (JCB 3DX)</v>
          </cell>
          <cell r="D967" t="str">
            <v>PO/VAP/63</v>
          </cell>
        </row>
        <row r="968">
          <cell r="A968" t="str">
            <v>501000000248</v>
          </cell>
          <cell r="B968">
            <v>501000000248</v>
          </cell>
          <cell r="C968" t="str">
            <v>Backhoe Loader (JCB 3DX)</v>
          </cell>
          <cell r="D968" t="str">
            <v>PO/VAP/63</v>
          </cell>
        </row>
        <row r="969">
          <cell r="A969" t="str">
            <v>501000000249</v>
          </cell>
          <cell r="B969">
            <v>501000000249</v>
          </cell>
          <cell r="C969" t="str">
            <v>Transit Mixer</v>
          </cell>
          <cell r="D969" t="str">
            <v>PO/VAP/68</v>
          </cell>
        </row>
        <row r="970">
          <cell r="A970" t="str">
            <v>501000000249</v>
          </cell>
          <cell r="B970">
            <v>501000000249</v>
          </cell>
          <cell r="C970" t="str">
            <v>Transit Mixer</v>
          </cell>
          <cell r="D970" t="str">
            <v>PO/VAP/68</v>
          </cell>
        </row>
        <row r="971">
          <cell r="A971" t="str">
            <v>501000000249</v>
          </cell>
          <cell r="B971">
            <v>501000000249</v>
          </cell>
          <cell r="C971" t="str">
            <v>Transit Mixer</v>
          </cell>
          <cell r="D971" t="str">
            <v>PO/VAP/68</v>
          </cell>
        </row>
        <row r="972">
          <cell r="A972" t="str">
            <v>501000000249</v>
          </cell>
          <cell r="B972">
            <v>501000000249</v>
          </cell>
          <cell r="C972" t="str">
            <v>Transit Mixer</v>
          </cell>
          <cell r="D972" t="str">
            <v>PO/VAP/68</v>
          </cell>
        </row>
        <row r="973">
          <cell r="A973" t="str">
            <v>501000000249</v>
          </cell>
          <cell r="B973">
            <v>501000000249</v>
          </cell>
          <cell r="C973" t="str">
            <v>Transit Mixer</v>
          </cell>
          <cell r="D973" t="str">
            <v>PO/VAP/68</v>
          </cell>
        </row>
        <row r="974">
          <cell r="A974" t="str">
            <v>501000000249</v>
          </cell>
          <cell r="B974">
            <v>501000000249</v>
          </cell>
          <cell r="C974" t="str">
            <v>Transit Mixer</v>
          </cell>
          <cell r="D974" t="str">
            <v>PO/VAP/68</v>
          </cell>
        </row>
        <row r="975">
          <cell r="A975" t="str">
            <v>501000000249</v>
          </cell>
          <cell r="B975">
            <v>501000000249</v>
          </cell>
          <cell r="C975" t="str">
            <v>Transit Mixer</v>
          </cell>
          <cell r="D975" t="str">
            <v>PO/VAP/68</v>
          </cell>
        </row>
        <row r="976">
          <cell r="A976" t="str">
            <v>501000000249</v>
          </cell>
          <cell r="B976">
            <v>501000000249</v>
          </cell>
          <cell r="C976" t="str">
            <v>Transit Mixer</v>
          </cell>
          <cell r="D976" t="str">
            <v>PO/VAP/68</v>
          </cell>
        </row>
        <row r="977">
          <cell r="A977" t="str">
            <v>501000000250</v>
          </cell>
          <cell r="B977">
            <v>501000000250</v>
          </cell>
          <cell r="C977" t="str">
            <v>Transit Mixer</v>
          </cell>
          <cell r="D977" t="str">
            <v>PO/VAP/68</v>
          </cell>
        </row>
        <row r="978">
          <cell r="A978" t="str">
            <v>501000000250</v>
          </cell>
          <cell r="B978">
            <v>501000000250</v>
          </cell>
          <cell r="C978" t="str">
            <v>Transit Mixer</v>
          </cell>
          <cell r="D978" t="str">
            <v>PO/VAP/68</v>
          </cell>
        </row>
        <row r="979">
          <cell r="A979" t="str">
            <v>501000000250</v>
          </cell>
          <cell r="B979">
            <v>501000000250</v>
          </cell>
          <cell r="C979" t="str">
            <v>Transit Mixer</v>
          </cell>
          <cell r="D979" t="str">
            <v>PO/VAP/68</v>
          </cell>
        </row>
        <row r="980">
          <cell r="A980" t="str">
            <v>501000000250</v>
          </cell>
          <cell r="B980">
            <v>501000000250</v>
          </cell>
          <cell r="C980" t="str">
            <v>Transit Mixer</v>
          </cell>
          <cell r="D980" t="str">
            <v>PO/VAP/68</v>
          </cell>
        </row>
        <row r="981">
          <cell r="A981" t="str">
            <v>501000000250</v>
          </cell>
          <cell r="B981">
            <v>501000000250</v>
          </cell>
          <cell r="C981" t="str">
            <v>Transit Mixer</v>
          </cell>
          <cell r="D981" t="str">
            <v>PO/VAP/68</v>
          </cell>
        </row>
        <row r="982">
          <cell r="A982" t="str">
            <v>501000000250</v>
          </cell>
          <cell r="B982">
            <v>501000000250</v>
          </cell>
          <cell r="C982" t="str">
            <v>Transit Mixer</v>
          </cell>
          <cell r="D982" t="str">
            <v>PO/VAP/68</v>
          </cell>
        </row>
        <row r="983">
          <cell r="A983" t="str">
            <v>501000000250</v>
          </cell>
          <cell r="B983">
            <v>501000000250</v>
          </cell>
          <cell r="C983" t="str">
            <v>Transit Mixer</v>
          </cell>
          <cell r="D983" t="str">
            <v>PO/VAP/68</v>
          </cell>
        </row>
        <row r="984">
          <cell r="A984" t="str">
            <v>501000000250</v>
          </cell>
          <cell r="B984">
            <v>501000000250</v>
          </cell>
          <cell r="C984" t="str">
            <v>Transit Mixer</v>
          </cell>
          <cell r="D984" t="str">
            <v>PO/VAP/68</v>
          </cell>
        </row>
        <row r="985">
          <cell r="A985" t="str">
            <v>501000000251</v>
          </cell>
          <cell r="B985">
            <v>501000000251</v>
          </cell>
          <cell r="C985" t="str">
            <v>Hydraulic Mobile Crane</v>
          </cell>
          <cell r="D985" t="str">
            <v>PO/KORBA/09</v>
          </cell>
        </row>
        <row r="986">
          <cell r="A986" t="str">
            <v>501000000251</v>
          </cell>
          <cell r="B986">
            <v>501000000251</v>
          </cell>
          <cell r="C986" t="str">
            <v>Hydraulic Mobile Crane</v>
          </cell>
          <cell r="D986" t="str">
            <v>PO/KORBA/09</v>
          </cell>
        </row>
        <row r="987">
          <cell r="A987" t="str">
            <v>501000000254</v>
          </cell>
          <cell r="B987">
            <v>501000000254</v>
          </cell>
          <cell r="C987" t="str">
            <v>Escorts Soil Vibratory Roller</v>
          </cell>
          <cell r="D987" t="str">
            <v>PO/DEVIHALLI/53</v>
          </cell>
        </row>
        <row r="988">
          <cell r="A988" t="str">
            <v>501000000254</v>
          </cell>
          <cell r="B988">
            <v>501000000254</v>
          </cell>
          <cell r="C988" t="str">
            <v>Escorts Soil Vibratory Roller</v>
          </cell>
          <cell r="D988" t="str">
            <v>PO/DEVIHALLI/53</v>
          </cell>
        </row>
        <row r="989">
          <cell r="A989" t="str">
            <v>501000000255</v>
          </cell>
          <cell r="B989">
            <v>501000000255</v>
          </cell>
          <cell r="C989" t="str">
            <v>Escorts Soil Vibratory Roller</v>
          </cell>
          <cell r="D989" t="str">
            <v>PO/HOSKOTE/052</v>
          </cell>
        </row>
        <row r="990">
          <cell r="A990" t="str">
            <v>501000000255</v>
          </cell>
          <cell r="B990">
            <v>501000000255</v>
          </cell>
          <cell r="C990" t="str">
            <v>Escorts Soil Vibratory Roller</v>
          </cell>
          <cell r="D990" t="str">
            <v>PO/HOSKOTE/052</v>
          </cell>
        </row>
        <row r="991">
          <cell r="A991" t="str">
            <v>501000000256</v>
          </cell>
          <cell r="B991">
            <v>501000000256</v>
          </cell>
          <cell r="C991" t="str">
            <v>Escorts Soil Vibratory Roller</v>
          </cell>
          <cell r="D991" t="str">
            <v>PO/HOSKOTE/052</v>
          </cell>
        </row>
        <row r="992">
          <cell r="A992" t="str">
            <v>501000000256</v>
          </cell>
          <cell r="B992">
            <v>501000000256</v>
          </cell>
          <cell r="C992" t="str">
            <v>Escorts Soil Vibratory Roller</v>
          </cell>
          <cell r="D992" t="str">
            <v>PO/HOSKOTE/052</v>
          </cell>
        </row>
        <row r="993">
          <cell r="A993" t="str">
            <v>501000000257</v>
          </cell>
          <cell r="B993">
            <v>501000000257</v>
          </cell>
          <cell r="C993" t="str">
            <v>Escorts Soil Vibratory Roller</v>
          </cell>
          <cell r="D993" t="str">
            <v>PO/HOSKOTE/052</v>
          </cell>
        </row>
        <row r="994">
          <cell r="A994" t="str">
            <v>501000000257</v>
          </cell>
          <cell r="B994">
            <v>501000000257</v>
          </cell>
          <cell r="C994" t="str">
            <v>Escorts Soil Vibratory Roller</v>
          </cell>
          <cell r="D994" t="str">
            <v>PO/HOSKOTE/052</v>
          </cell>
        </row>
      </sheetData>
      <sheetData sheetId="1" refreshError="1"/>
      <sheetData sheetId="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ifting"/>
      <sheetName val="Non-Scheduled items"/>
      <sheetName val="Lead"/>
      <sheetName val="Rate Analysis"/>
      <sheetName val="Road Works"/>
      <sheetName val="Electrical"/>
      <sheetName val="Cost Estimate - Roadwise"/>
      <sheetName val="Sheet1"/>
      <sheetName val="Grand Summary"/>
      <sheetName val="abstr"/>
      <sheetName val="Abstract"/>
      <sheetName val="Road List"/>
      <sheetName val="Material "/>
      <sheetName val="Labour &amp; Plant"/>
      <sheetName val="Final Basic rate"/>
      <sheetName val="Labour"/>
      <sheetName val="PROCTOR"/>
      <sheetName val="Basicrates"/>
      <sheetName val="BOQ"/>
      <sheetName val="Elect."/>
      <sheetName val="Voucher"/>
      <sheetName val="Data"/>
      <sheetName val="Cal"/>
      <sheetName val="Gen Info"/>
      <sheetName val="DETAILED  BOQ"/>
      <sheetName val="FT-05-02IsoBOM"/>
      <sheetName val="VISION 2000"/>
      <sheetName val="BHANDUP"/>
      <sheetName val="CIV INV&amp;EXP"/>
    </sheetNames>
    <sheetDataSet>
      <sheetData sheetId="0" refreshError="1"/>
      <sheetData sheetId="1" refreshError="1"/>
      <sheetData sheetId="2" refreshError="1"/>
      <sheetData sheetId="3" refreshError="1">
        <row r="154">
          <cell r="G154">
            <v>166</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_CEO"/>
      <sheetName val="Top sheet"/>
      <sheetName val="Top sheet (2)"/>
      <sheetName val="BOQ C4_1"/>
      <sheetName val="BOQ C4_2"/>
      <sheetName val="EB Charges"/>
      <sheetName val="Major Quantities"/>
      <sheetName val="Assumptions"/>
      <sheetName val="RA"/>
      <sheetName val="Batching&amp;Pil POL"/>
      <sheetName val="Area"/>
      <sheetName val="Road Work"/>
      <sheetName val="Machinary_Road Work"/>
      <sheetName val="Conc Laying"/>
      <sheetName val="Equipment"/>
      <sheetName val="Excavation"/>
      <sheetName val="Steel"/>
      <sheetName val="Cencrete (2)"/>
      <sheetName val="Manpower"/>
      <sheetName val="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4">
          <cell r="P4">
            <v>38057.26712577021</v>
          </cell>
        </row>
        <row r="8">
          <cell r="P8">
            <v>211.86</v>
          </cell>
        </row>
        <row r="11">
          <cell r="P11">
            <v>120</v>
          </cell>
        </row>
        <row r="24">
          <cell r="P24">
            <v>39550</v>
          </cell>
        </row>
        <row r="25">
          <cell r="P25">
            <v>1500</v>
          </cell>
        </row>
      </sheetData>
      <sheetData sheetId="9" refreshError="1"/>
      <sheetData sheetId="10" refreshError="1"/>
      <sheetData sheetId="11" refreshError="1">
        <row r="3">
          <cell r="Q3">
            <v>25</v>
          </cell>
        </row>
        <row r="6">
          <cell r="Q6">
            <v>1.5</v>
          </cell>
        </row>
      </sheetData>
      <sheetData sheetId="12" refreshError="1">
        <row r="4">
          <cell r="K4">
            <v>290</v>
          </cell>
        </row>
        <row r="9">
          <cell r="H9">
            <v>2609</v>
          </cell>
          <cell r="K9">
            <v>2609</v>
          </cell>
        </row>
        <row r="21">
          <cell r="K21">
            <v>635</v>
          </cell>
        </row>
        <row r="50">
          <cell r="K50">
            <v>2</v>
          </cell>
        </row>
        <row r="62">
          <cell r="K62">
            <v>1402</v>
          </cell>
        </row>
        <row r="85">
          <cell r="K85">
            <v>1200</v>
          </cell>
        </row>
        <row r="87">
          <cell r="H87">
            <v>200</v>
          </cell>
        </row>
        <row r="92">
          <cell r="H92">
            <v>200</v>
          </cell>
        </row>
      </sheetData>
      <sheetData sheetId="13" refreshError="1">
        <row r="20">
          <cell r="L20">
            <v>88.96918044593825</v>
          </cell>
        </row>
      </sheetData>
      <sheetData sheetId="14" refreshError="1"/>
      <sheetData sheetId="15" refreshError="1">
        <row r="51">
          <cell r="G51">
            <v>12.349939697560069</v>
          </cell>
        </row>
        <row r="64">
          <cell r="H64">
            <v>47.016366713053159</v>
          </cell>
        </row>
        <row r="116">
          <cell r="G116">
            <v>14.459173841817005</v>
          </cell>
        </row>
        <row r="129">
          <cell r="H129">
            <v>50.463937213920431</v>
          </cell>
        </row>
      </sheetData>
      <sheetData sheetId="16" refreshError="1">
        <row r="45">
          <cell r="I45">
            <v>75.822300821680585</v>
          </cell>
        </row>
      </sheetData>
      <sheetData sheetId="17" refreshError="1"/>
      <sheetData sheetId="18" refreshError="1"/>
      <sheetData sheetId="19"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ted"/>
      <sheetName val="Top Sheet (2)"/>
      <sheetName val="Top Sheet"/>
      <sheetName val="BOQ"/>
      <sheetName val="Schedule F"/>
      <sheetName val="Major qty"/>
      <sheetName val="General Analysis"/>
      <sheetName val="Inputs"/>
      <sheetName val="RA"/>
      <sheetName val="Piling"/>
      <sheetName val="Yard"/>
      <sheetName val="EB Charges"/>
      <sheetName val="Finance"/>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
          <cell r="D2">
            <v>260</v>
          </cell>
        </row>
        <row r="17">
          <cell r="D17">
            <v>25</v>
          </cell>
        </row>
        <row r="18">
          <cell r="D18">
            <v>115</v>
          </cell>
        </row>
      </sheetData>
      <sheetData sheetId="8" refreshError="1">
        <row r="52">
          <cell r="F52">
            <v>4576.6819999999998</v>
          </cell>
          <cell r="T52">
            <v>4817.8029999999999</v>
          </cell>
          <cell r="V52">
            <v>5394.4079999999994</v>
          </cell>
          <cell r="X52">
            <v>5710.3019999999997</v>
          </cell>
        </row>
      </sheetData>
      <sheetData sheetId="9" refreshError="1"/>
      <sheetData sheetId="10" refreshError="1">
        <row r="84">
          <cell r="L84">
            <v>3938.308</v>
          </cell>
        </row>
      </sheetData>
      <sheetData sheetId="11" refreshError="1"/>
      <sheetData sheetId="12" refreshError="1"/>
      <sheetData sheetId="1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ost of O &amp; O"/>
      <sheetName val="Material Rate Analysis"/>
      <sheetName val="Mix Design"/>
      <sheetName val="VARIOUS STONES"/>
      <sheetName val="Equipment Output"/>
      <sheetName val="Anal"/>
      <sheetName val="Inputs"/>
      <sheetName val="Yard"/>
      <sheetName val="RA"/>
    </sheetNames>
    <sheetDataSet>
      <sheetData sheetId="0"/>
      <sheetData sheetId="1" refreshError="1">
        <row r="8">
          <cell r="F8">
            <v>16.633333333333333</v>
          </cell>
        </row>
        <row r="13">
          <cell r="F13">
            <v>91.333333333333329</v>
          </cell>
        </row>
        <row r="21">
          <cell r="F21">
            <v>36.266666666666666</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ONC. ANAL"/>
      <sheetName val="Cost of O &amp; O"/>
      <sheetName val="S2groupcode"/>
      <sheetName val="Index"/>
      <sheetName val="Rate Analysis"/>
      <sheetName val="ANAL-PIPE LINE"/>
    </sheetNames>
    <sheetDataSet>
      <sheetData sheetId="0" refreshError="1">
        <row r="9">
          <cell r="C9">
            <v>6.5</v>
          </cell>
        </row>
        <row r="17">
          <cell r="C17">
            <v>25</v>
          </cell>
        </row>
        <row r="18">
          <cell r="C18">
            <v>30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16"/>
      <sheetName val="Cover"/>
      <sheetName val="ANALYSIS"/>
    </sheetNames>
    <sheetDataSet>
      <sheetData sheetId="0">
        <row r="9">
          <cell r="B9" t="str">
            <v xml:space="preserve">    Name and Address of the Employer</v>
          </cell>
          <cell r="I9" t="str">
            <v>Name and Designation of the</v>
          </cell>
        </row>
        <row r="10">
          <cell r="I10" t="str">
            <v>Employee</v>
          </cell>
        </row>
        <row r="12">
          <cell r="B12" t="str">
            <v>THE BANK OF NOVA SCOTIA, CANADA</v>
          </cell>
          <cell r="I12" t="str">
            <v>TERRY WATKINS</v>
          </cell>
        </row>
        <row r="13">
          <cell r="B13" t="str">
            <v>DR. GOPAL DAS BHAWAN</v>
          </cell>
          <cell r="I13" t="str">
            <v>SENIOR PROJECT MANAGER</v>
          </cell>
        </row>
        <row r="14">
          <cell r="B14" t="str">
            <v>28, BARAKHAMBA ROAD</v>
          </cell>
        </row>
        <row r="15">
          <cell r="B15" t="str">
            <v xml:space="preserve">    PAN/GIR NO.</v>
          </cell>
          <cell r="E15" t="str">
            <v xml:space="preserve">   TAN</v>
          </cell>
          <cell r="I15" t="str">
            <v>PAN/GIR NO.</v>
          </cell>
        </row>
        <row r="16">
          <cell r="B16" t="str">
            <v>AAACB 1536H</v>
          </cell>
          <cell r="E16" t="str">
            <v>B-3784-E (STI) CRF</v>
          </cell>
          <cell r="I16" t="str">
            <v>AAIPW 4423F</v>
          </cell>
        </row>
        <row r="17">
          <cell r="G17" t="str">
            <v xml:space="preserve">      PERIOD</v>
          </cell>
          <cell r="J17" t="str">
            <v>ASSESSMENT</v>
          </cell>
        </row>
        <row r="18">
          <cell r="B18" t="str">
            <v xml:space="preserve">TDS Circle where Annual Return/Statement under </v>
          </cell>
          <cell r="G18" t="str">
            <v>FROM</v>
          </cell>
          <cell r="I18" t="str">
            <v>TO</v>
          </cell>
          <cell r="J18" t="str">
            <v>YEAR</v>
          </cell>
        </row>
        <row r="19">
          <cell r="B19" t="str">
            <v xml:space="preserve">section 206 is to be filed                   </v>
          </cell>
          <cell r="G19" t="str">
            <v>1 April 2001</v>
          </cell>
          <cell r="I19" t="str">
            <v>31 March 2002</v>
          </cell>
          <cell r="J19" t="str">
            <v>2002-2003</v>
          </cell>
          <cell r="K19">
            <v>0</v>
          </cell>
        </row>
        <row r="22">
          <cell r="B22" t="str">
            <v>DETAILS OF SALARY PAID AND ANY OTHER INCOME AND TAX DEDUCTED</v>
          </cell>
        </row>
        <row r="24">
          <cell r="J24" t="str">
            <v>Rs.</v>
          </cell>
          <cell r="K24" t="str">
            <v>Rs.</v>
          </cell>
        </row>
        <row r="25">
          <cell r="B25" t="str">
            <v>1.</v>
          </cell>
          <cell r="C25" t="str">
            <v xml:space="preserve">GROSS SALARY * </v>
          </cell>
          <cell r="J25">
            <v>9155189.6166619863</v>
          </cell>
        </row>
        <row r="27">
          <cell r="B27" t="str">
            <v>2.</v>
          </cell>
          <cell r="C27" t="str">
            <v>LESS :</v>
          </cell>
          <cell r="D27" t="str">
            <v>Allowance to the extent exempt under</v>
          </cell>
        </row>
        <row r="28">
          <cell r="D28" t="str">
            <v xml:space="preserve">section 10 : </v>
          </cell>
          <cell r="I28">
            <v>0</v>
          </cell>
        </row>
        <row r="30">
          <cell r="B30" t="str">
            <v>3.</v>
          </cell>
          <cell r="C30" t="str">
            <v>BALANCE (1-2)</v>
          </cell>
          <cell r="J30">
            <v>9155189.6166619863</v>
          </cell>
        </row>
        <row r="32">
          <cell r="B32" t="str">
            <v>4.</v>
          </cell>
          <cell r="C32" t="str">
            <v>DEDUCTIONS :</v>
          </cell>
        </row>
        <row r="33">
          <cell r="C33" t="str">
            <v>(a)  Standard deduction</v>
          </cell>
          <cell r="G33">
            <v>0</v>
          </cell>
          <cell r="I33">
            <v>0</v>
          </cell>
        </row>
        <row r="34">
          <cell r="C34" t="str">
            <v>(b)  Entertainment allowance</v>
          </cell>
          <cell r="G34">
            <v>0</v>
          </cell>
        </row>
        <row r="35">
          <cell r="C35" t="str">
            <v>(c)  Tax on Employment</v>
          </cell>
          <cell r="G35">
            <v>0</v>
          </cell>
        </row>
        <row r="37">
          <cell r="B37" t="str">
            <v>5.</v>
          </cell>
          <cell r="C37" t="str">
            <v>AGGREGATE OF 4 (a to c)</v>
          </cell>
          <cell r="I37">
            <v>0</v>
          </cell>
        </row>
        <row r="39">
          <cell r="B39" t="str">
            <v>6.</v>
          </cell>
          <cell r="C39" t="str">
            <v>INCOME CHARGEABLE UNDER</v>
          </cell>
        </row>
        <row r="40">
          <cell r="C40" t="str">
            <v>THE HEAD SALARIES (3-5)</v>
          </cell>
          <cell r="K40">
            <v>9155189.6166619863</v>
          </cell>
        </row>
        <row r="42">
          <cell r="B42" t="str">
            <v>7.</v>
          </cell>
          <cell r="C42" t="str">
            <v>ADD :</v>
          </cell>
          <cell r="D42" t="str">
            <v>Any other income reported by the</v>
          </cell>
        </row>
        <row r="43">
          <cell r="C43" t="str">
            <v>employee</v>
          </cell>
          <cell r="K43">
            <v>0</v>
          </cell>
        </row>
        <row r="45">
          <cell r="B45" t="str">
            <v>8.</v>
          </cell>
          <cell r="C45" t="str">
            <v>GROSS TOTAL INCOME (6+7)</v>
          </cell>
          <cell r="K45">
            <v>9155189.6166619863</v>
          </cell>
        </row>
        <row r="47">
          <cell r="B47" t="str">
            <v>9.</v>
          </cell>
          <cell r="C47" t="str">
            <v>DEDUCTIONS UNDER CHAPTER VI-A</v>
          </cell>
          <cell r="G47" t="str">
            <v>GROSS</v>
          </cell>
          <cell r="I47" t="str">
            <v>QUALIFYING</v>
          </cell>
          <cell r="J47" t="str">
            <v>DEDUCTIBLE</v>
          </cell>
        </row>
        <row r="48">
          <cell r="G48" t="str">
            <v>AMOUNT</v>
          </cell>
          <cell r="I48" t="str">
            <v>AMOUNT</v>
          </cell>
          <cell r="J48" t="str">
            <v>AMOUNT</v>
          </cell>
        </row>
        <row r="50">
          <cell r="C50" t="str">
            <v>(a)</v>
          </cell>
          <cell r="G50" t="str">
            <v>Rs.............</v>
          </cell>
          <cell r="I50" t="str">
            <v>Rs.............</v>
          </cell>
          <cell r="J50" t="str">
            <v>Rs.............</v>
          </cell>
        </row>
        <row r="51">
          <cell r="C51" t="str">
            <v>(b)</v>
          </cell>
          <cell r="G51" t="str">
            <v>Rs.............</v>
          </cell>
          <cell r="I51" t="str">
            <v>Rs.............</v>
          </cell>
          <cell r="J51" t="str">
            <v>Rs.............</v>
          </cell>
        </row>
        <row r="52">
          <cell r="C52" t="str">
            <v>(c)</v>
          </cell>
          <cell r="G52" t="str">
            <v>Rs.............</v>
          </cell>
          <cell r="I52" t="str">
            <v>Rs.............</v>
          </cell>
          <cell r="J52" t="str">
            <v>Rs.............</v>
          </cell>
        </row>
        <row r="53">
          <cell r="C53" t="str">
            <v>(d)</v>
          </cell>
          <cell r="G53" t="str">
            <v>Rs.............</v>
          </cell>
          <cell r="I53" t="str">
            <v>Rs.............</v>
          </cell>
          <cell r="J53" t="str">
            <v>Rs.............</v>
          </cell>
        </row>
        <row r="55">
          <cell r="B55" t="str">
            <v>10.</v>
          </cell>
          <cell r="C55" t="str">
            <v>Aggregate of deductible amount under</v>
          </cell>
          <cell r="K55">
            <v>0</v>
          </cell>
        </row>
        <row r="56">
          <cell r="C56" t="str">
            <v>Chapter VI-A</v>
          </cell>
          <cell r="K56">
            <v>0</v>
          </cell>
        </row>
        <row r="57">
          <cell r="K57">
            <v>0</v>
          </cell>
        </row>
        <row r="58">
          <cell r="B58" t="str">
            <v>11.</v>
          </cell>
          <cell r="C58" t="str">
            <v>TOTAL INCOME (8-10)</v>
          </cell>
          <cell r="E58" t="str">
            <v>(rounded off)</v>
          </cell>
          <cell r="K58">
            <v>9155190</v>
          </cell>
        </row>
        <row r="59">
          <cell r="K59">
            <v>0</v>
          </cell>
        </row>
        <row r="60">
          <cell r="B60" t="str">
            <v>12.</v>
          </cell>
          <cell r="C60" t="str">
            <v>TAX ON TOTAL INCOME</v>
          </cell>
          <cell r="K60">
            <v>2720557</v>
          </cell>
        </row>
        <row r="63">
          <cell r="J63" t="str">
            <v>Rs.</v>
          </cell>
          <cell r="K63" t="str">
            <v>Rs.</v>
          </cell>
        </row>
        <row r="64">
          <cell r="B64" t="str">
            <v>13.</v>
          </cell>
          <cell r="C64" t="str">
            <v>REBATE AND RELIEF UNDER CHAPTER VIII</v>
          </cell>
        </row>
        <row r="66">
          <cell r="G66" t="str">
            <v>GROSS</v>
          </cell>
          <cell r="I66" t="str">
            <v>QUALIFYING</v>
          </cell>
          <cell r="J66" t="str">
            <v>TAX REBATE/</v>
          </cell>
        </row>
        <row r="67">
          <cell r="C67" t="str">
            <v>I.   Under Section 88 (please specify)</v>
          </cell>
          <cell r="G67" t="str">
            <v>AMOUNT</v>
          </cell>
          <cell r="I67" t="str">
            <v>AMOUNT</v>
          </cell>
          <cell r="J67" t="str">
            <v>RELIEF</v>
          </cell>
        </row>
        <row r="69">
          <cell r="C69" t="str">
            <v>(a) LIC</v>
          </cell>
          <cell r="G69" t="str">
            <v xml:space="preserve">Rs. </v>
          </cell>
          <cell r="I69" t="str">
            <v xml:space="preserve">Rs. </v>
          </cell>
        </row>
        <row r="70">
          <cell r="C70" t="str">
            <v>(b) PPF</v>
          </cell>
          <cell r="G70" t="str">
            <v xml:space="preserve">Rs. </v>
          </cell>
          <cell r="I70" t="str">
            <v xml:space="preserve">Rs. </v>
          </cell>
        </row>
        <row r="71">
          <cell r="C71" t="str">
            <v>(c) National Savings Certificates</v>
          </cell>
          <cell r="G71" t="str">
            <v xml:space="preserve">Rs. </v>
          </cell>
          <cell r="I71" t="str">
            <v xml:space="preserve">Rs. </v>
          </cell>
        </row>
        <row r="72">
          <cell r="C72" t="str">
            <v>(d)UTI(s)</v>
          </cell>
          <cell r="G72" t="str">
            <v xml:space="preserve">Rs. </v>
          </cell>
          <cell r="I72" t="str">
            <v xml:space="preserve">Rs. </v>
          </cell>
        </row>
        <row r="73">
          <cell r="C73" t="str">
            <v>(e)</v>
          </cell>
          <cell r="G73" t="str">
            <v xml:space="preserve">Rs. </v>
          </cell>
          <cell r="I73" t="str">
            <v xml:space="preserve">Rs. </v>
          </cell>
        </row>
        <row r="74">
          <cell r="C74" t="str">
            <v>(f)  TOTAL (a) to (e)</v>
          </cell>
          <cell r="G74" t="str">
            <v xml:space="preserve">Rs. </v>
          </cell>
          <cell r="I74" t="str">
            <v xml:space="preserve">Rs. </v>
          </cell>
          <cell r="J74">
            <v>0</v>
          </cell>
        </row>
        <row r="76">
          <cell r="G76" t="str">
            <v>GROSS</v>
          </cell>
          <cell r="I76" t="str">
            <v>QUALIFYING</v>
          </cell>
        </row>
        <row r="77">
          <cell r="C77" t="str">
            <v>II.   Under Section 88A (please specify)</v>
          </cell>
          <cell r="G77" t="str">
            <v>AMOUNT</v>
          </cell>
          <cell r="I77" t="str">
            <v>AMOUNT</v>
          </cell>
        </row>
        <row r="79">
          <cell r="C79" t="str">
            <v>(a)</v>
          </cell>
          <cell r="G79" t="str">
            <v>Rs.............</v>
          </cell>
          <cell r="I79" t="str">
            <v>Rs.............</v>
          </cell>
        </row>
        <row r="80">
          <cell r="C80" t="str">
            <v>(b)</v>
          </cell>
          <cell r="G80" t="str">
            <v>Rs.............</v>
          </cell>
          <cell r="I80" t="str">
            <v>Rs.............</v>
          </cell>
        </row>
        <row r="81">
          <cell r="C81" t="str">
            <v>(c)  TOTAL [(a) + (b)]</v>
          </cell>
          <cell r="G81" t="str">
            <v>Rs.............</v>
          </cell>
          <cell r="I81" t="str">
            <v>Rs.............</v>
          </cell>
          <cell r="J81" t="str">
            <v>Nil</v>
          </cell>
        </row>
        <row r="83">
          <cell r="C83" t="str">
            <v>III.  Under Section 89 (attach details)</v>
          </cell>
          <cell r="J83" t="str">
            <v>Nil</v>
          </cell>
        </row>
        <row r="85">
          <cell r="B85" t="str">
            <v>14.</v>
          </cell>
          <cell r="C85" t="str">
            <v>AGGREGATE OF TAX REBATES</v>
          </cell>
        </row>
        <row r="86">
          <cell r="C86" t="str">
            <v xml:space="preserve">AND RELIEF AT 13 ABOVE </v>
          </cell>
        </row>
        <row r="87">
          <cell r="C87" t="str">
            <v>[I(f) + II(c) + III]</v>
          </cell>
          <cell r="K87">
            <v>0</v>
          </cell>
        </row>
        <row r="89">
          <cell r="B89" t="str">
            <v>15.</v>
          </cell>
          <cell r="C89" t="str">
            <v xml:space="preserve">TAX PAYABLE (12-14) AND </v>
          </cell>
        </row>
        <row r="90">
          <cell r="C90" t="str">
            <v>SURCHARGE THEREON</v>
          </cell>
          <cell r="K90">
            <v>2774968.14</v>
          </cell>
        </row>
        <row r="92">
          <cell r="B92" t="str">
            <v>16.</v>
          </cell>
          <cell r="C92" t="str">
            <v>LESS TAX DEDUCTED AT SOURCE</v>
          </cell>
          <cell r="K92">
            <v>0</v>
          </cell>
        </row>
        <row r="95">
          <cell r="B95" t="str">
            <v>17.</v>
          </cell>
          <cell r="C95" t="str">
            <v>TAX PAYABLE/(REFUNDABLE) (15-16)</v>
          </cell>
          <cell r="K95">
            <v>2774968.14</v>
          </cell>
        </row>
        <row r="98">
          <cell r="B98" t="str">
            <v>DETAILS OF TAX DEDUCTED AND DEPOSITED INTO CENTRAL GOVERNMENT ACCOUNT</v>
          </cell>
        </row>
        <row r="100">
          <cell r="B100" t="str">
            <v>AMOUNT (Rs.)</v>
          </cell>
          <cell r="D100" t="str">
            <v>DATE OF PAYMENT</v>
          </cell>
          <cell r="F100" t="str">
            <v xml:space="preserve">   NAME OF BANK AND BRANCH WHERE TAX DEPOSITED</v>
          </cell>
        </row>
        <row r="117">
          <cell r="C117">
            <v>0</v>
          </cell>
        </row>
        <row r="120">
          <cell r="B120" t="str">
            <v xml:space="preserve">Certified that a sum of Rs. ……………………………………………………………………………………………………………………………………………………………………………………… </v>
          </cell>
        </row>
        <row r="121">
          <cell r="B121" t="str">
            <v>has been deducted and paid to the credit of the Central Government. Further certified that the above information is true and</v>
          </cell>
        </row>
        <row r="122">
          <cell r="B122" t="str">
            <v>correct as per records.</v>
          </cell>
        </row>
        <row r="124">
          <cell r="G124" t="str">
            <v>....................................................................................................</v>
          </cell>
        </row>
        <row r="125">
          <cell r="G125" t="str">
            <v>Signature of the person responsible for deduction of tax</v>
          </cell>
        </row>
        <row r="127">
          <cell r="B127" t="str">
            <v xml:space="preserve">Place: </v>
          </cell>
          <cell r="G127" t="str">
            <v xml:space="preserve">Full Name : </v>
          </cell>
        </row>
        <row r="128">
          <cell r="B128" t="str">
            <v xml:space="preserve">Date:  </v>
          </cell>
          <cell r="G128" t="str">
            <v xml:space="preserve">Designation : </v>
          </cell>
        </row>
        <row r="130">
          <cell r="B130" t="str">
            <v xml:space="preserve">*  See sections 15 and 17 and rule 3. Furnish separate details of value of the perquisites and profits in lieu of or in </v>
          </cell>
        </row>
        <row r="131">
          <cell r="B131" t="str">
            <v>addition to salary or wages.</v>
          </cell>
        </row>
        <row r="134">
          <cell r="B134" t="str">
            <v>As per Income Tax (6th Amendment) Rules, 1991</v>
          </cell>
        </row>
      </sheetData>
      <sheetData sheetId="1"/>
      <sheetData sheetId="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16"/>
      <sheetName val="master"/>
      <sheetName val="Notes"/>
      <sheetName val="overseas "/>
      <sheetName val="Indian"/>
      <sheetName val="Cover"/>
      <sheetName val="Ann A"/>
      <sheetName val="Ann B"/>
      <sheetName val="ANN C"/>
      <sheetName val="ann D"/>
      <sheetName val="FORM 3"/>
      <sheetName val="Schedule A"/>
      <sheetName val="Schedule B"/>
      <sheetName val="Schedule C"/>
      <sheetName val="Schedule D"/>
      <sheetName val="Schedule E"/>
      <sheetName val="Schedule F "/>
      <sheetName val="Schedule G"/>
      <sheetName val="Schedule  H"/>
      <sheetName val="Ann E"/>
      <sheetName val="New Form 16"/>
      <sheetName val="Form 12BA"/>
      <sheetName val="Ann-Form 12BA"/>
      <sheetName val="Saral (2)"/>
    </sheetNames>
    <sheetDataSet>
      <sheetData sheetId="0">
        <row r="9">
          <cell r="A9" t="str">
            <v xml:space="preserve">    Name and Address of the Employer</v>
          </cell>
          <cell r="H9" t="str">
            <v>Name and Designation of the</v>
          </cell>
        </row>
        <row r="10">
          <cell r="H10" t="str">
            <v>Employee</v>
          </cell>
        </row>
        <row r="12">
          <cell r="A12" t="str">
            <v xml:space="preserve">BANK OF NOVA SCOTIA, </v>
          </cell>
          <cell r="H12" t="str">
            <v>PETER NESBITT</v>
          </cell>
        </row>
        <row r="13">
          <cell r="A13" t="str">
            <v>DR. GOPAL DAS BHAWAN</v>
          </cell>
          <cell r="H13" t="str">
            <v>MANAGER</v>
          </cell>
        </row>
        <row r="14">
          <cell r="A14" t="str">
            <v>28, BARAKHAMBA ROAD</v>
          </cell>
        </row>
        <row r="15">
          <cell r="A15" t="str">
            <v xml:space="preserve">    PAN/GIR NO.</v>
          </cell>
          <cell r="D15" t="str">
            <v xml:space="preserve">   TAN</v>
          </cell>
          <cell r="H15" t="str">
            <v>PAN/GIR NO.</v>
          </cell>
        </row>
        <row r="16">
          <cell r="A16" t="str">
            <v>AAACB 1536H</v>
          </cell>
          <cell r="D16" t="b">
            <v>0</v>
          </cell>
          <cell r="H16" t="str">
            <v>APPLIED FOR</v>
          </cell>
        </row>
        <row r="17">
          <cell r="F17" t="str">
            <v xml:space="preserve">      PERIOD</v>
          </cell>
          <cell r="I17" t="str">
            <v>ASSESSMENT</v>
          </cell>
        </row>
        <row r="18">
          <cell r="A18" t="str">
            <v xml:space="preserve">TDS Circle where Annual Return/Statement under </v>
          </cell>
          <cell r="F18" t="str">
            <v>FROM</v>
          </cell>
          <cell r="H18" t="str">
            <v>TO</v>
          </cell>
          <cell r="I18" t="str">
            <v>YEAR</v>
          </cell>
        </row>
        <row r="19">
          <cell r="A19" t="str">
            <v xml:space="preserve">section 206 is to be filed                   </v>
          </cell>
          <cell r="F19" t="str">
            <v>1 April 2001</v>
          </cell>
          <cell r="H19" t="str">
            <v>31 March 2002</v>
          </cell>
          <cell r="I19" t="str">
            <v>2002-2003</v>
          </cell>
          <cell r="J19">
            <v>0</v>
          </cell>
        </row>
        <row r="22">
          <cell r="A22" t="str">
            <v>DETAILS OF SALARY PAID AND ANY OTHER INCOME AND TAX DEDUCTED</v>
          </cell>
        </row>
        <row r="24">
          <cell r="I24" t="str">
            <v>Rs.</v>
          </cell>
          <cell r="J24" t="str">
            <v>Rs.</v>
          </cell>
        </row>
        <row r="25">
          <cell r="A25" t="str">
            <v>1.</v>
          </cell>
          <cell r="B25" t="str">
            <v xml:space="preserve">GROSS SALARY * </v>
          </cell>
          <cell r="I25">
            <v>5572690</v>
          </cell>
        </row>
        <row r="27">
          <cell r="A27" t="str">
            <v>2.</v>
          </cell>
          <cell r="B27" t="str">
            <v>LESS :</v>
          </cell>
          <cell r="C27" t="str">
            <v>Allowance to the extent exempt under</v>
          </cell>
        </row>
        <row r="28">
          <cell r="C28" t="str">
            <v xml:space="preserve">section 10 : </v>
          </cell>
          <cell r="H28">
            <v>0</v>
          </cell>
        </row>
        <row r="30">
          <cell r="A30" t="str">
            <v>3.</v>
          </cell>
          <cell r="B30" t="str">
            <v>BALANCE (1-2)</v>
          </cell>
          <cell r="I30">
            <v>5572690</v>
          </cell>
        </row>
        <row r="32">
          <cell r="A32" t="str">
            <v>4.</v>
          </cell>
          <cell r="B32" t="str">
            <v>DEDUCTIONS :</v>
          </cell>
        </row>
        <row r="33">
          <cell r="B33" t="str">
            <v>(a)  Standard deduction</v>
          </cell>
          <cell r="F33">
            <v>0</v>
          </cell>
          <cell r="H33">
            <v>0</v>
          </cell>
        </row>
        <row r="34">
          <cell r="B34" t="str">
            <v>(b)  Entertainment allowance</v>
          </cell>
          <cell r="F34">
            <v>0</v>
          </cell>
        </row>
        <row r="35">
          <cell r="B35" t="str">
            <v>(c)  Tax on Employment</v>
          </cell>
          <cell r="F35">
            <v>0</v>
          </cell>
        </row>
        <row r="37">
          <cell r="A37" t="str">
            <v>5.</v>
          </cell>
          <cell r="B37" t="str">
            <v>AGGREGATE OF 4 (a to c)</v>
          </cell>
          <cell r="H37">
            <v>0</v>
          </cell>
        </row>
        <row r="39">
          <cell r="A39" t="str">
            <v>6.</v>
          </cell>
          <cell r="B39" t="str">
            <v>INCOME CHARGEABLE UNDER</v>
          </cell>
        </row>
        <row r="40">
          <cell r="B40" t="str">
            <v>THE HEAD SALARIES (3-5)</v>
          </cell>
          <cell r="J40">
            <v>5572690</v>
          </cell>
        </row>
        <row r="42">
          <cell r="A42" t="str">
            <v>7.</v>
          </cell>
          <cell r="B42" t="str">
            <v>ADD :</v>
          </cell>
          <cell r="C42" t="str">
            <v>Any other income reported by the</v>
          </cell>
        </row>
        <row r="43">
          <cell r="B43" t="str">
            <v>employee</v>
          </cell>
          <cell r="J43">
            <v>0</v>
          </cell>
        </row>
        <row r="45">
          <cell r="A45" t="str">
            <v>8.</v>
          </cell>
          <cell r="B45" t="str">
            <v>GROSS TOTAL INCOME (6+7)</v>
          </cell>
          <cell r="J45">
            <v>5572690</v>
          </cell>
        </row>
        <row r="47">
          <cell r="A47" t="str">
            <v>9.</v>
          </cell>
          <cell r="B47" t="str">
            <v>DEDUCTIONS UNDER CHAPTER VI-A</v>
          </cell>
          <cell r="F47" t="str">
            <v>GROSS</v>
          </cell>
          <cell r="H47" t="str">
            <v>QUALIFYING</v>
          </cell>
          <cell r="I47" t="str">
            <v>DEDUCTIBLE</v>
          </cell>
        </row>
        <row r="48">
          <cell r="F48" t="str">
            <v>AMOUNT</v>
          </cell>
          <cell r="H48" t="str">
            <v>AMOUNT</v>
          </cell>
          <cell r="I48" t="str">
            <v>AMOUNT</v>
          </cell>
        </row>
        <row r="50">
          <cell r="B50" t="str">
            <v>(a)</v>
          </cell>
          <cell r="F50" t="str">
            <v>Rs.............</v>
          </cell>
          <cell r="H50" t="str">
            <v>Rs.............</v>
          </cell>
          <cell r="I50" t="str">
            <v>Rs.............</v>
          </cell>
        </row>
        <row r="51">
          <cell r="B51" t="str">
            <v>(b)</v>
          </cell>
          <cell r="F51" t="str">
            <v>Rs.............</v>
          </cell>
          <cell r="H51" t="str">
            <v>Rs.............</v>
          </cell>
          <cell r="I51" t="str">
            <v>Rs.............</v>
          </cell>
        </row>
        <row r="52">
          <cell r="B52" t="str">
            <v>(c)</v>
          </cell>
          <cell r="F52" t="str">
            <v>Rs.............</v>
          </cell>
          <cell r="H52" t="str">
            <v>Rs.............</v>
          </cell>
          <cell r="I52" t="str">
            <v>Rs.............</v>
          </cell>
        </row>
        <row r="53">
          <cell r="B53" t="str">
            <v>(d)</v>
          </cell>
          <cell r="F53" t="str">
            <v>Rs.............</v>
          </cell>
          <cell r="H53" t="str">
            <v>Rs.............</v>
          </cell>
          <cell r="I53" t="str">
            <v>Rs.............</v>
          </cell>
        </row>
        <row r="55">
          <cell r="A55" t="str">
            <v>10.</v>
          </cell>
          <cell r="B55" t="str">
            <v>Aggregate of deductible amount under</v>
          </cell>
          <cell r="J55">
            <v>0</v>
          </cell>
        </row>
        <row r="56">
          <cell r="B56" t="str">
            <v>Chapter VI-A</v>
          </cell>
          <cell r="J56">
            <v>0</v>
          </cell>
        </row>
        <row r="57">
          <cell r="J57">
            <v>0</v>
          </cell>
        </row>
        <row r="58">
          <cell r="A58" t="str">
            <v>11.</v>
          </cell>
          <cell r="B58" t="str">
            <v>TOTAL INCOME (8-10)</v>
          </cell>
          <cell r="J58">
            <v>5572690</v>
          </cell>
        </row>
        <row r="59">
          <cell r="J59">
            <v>0</v>
          </cell>
        </row>
        <row r="60">
          <cell r="A60" t="str">
            <v>12.</v>
          </cell>
          <cell r="B60" t="str">
            <v>TAX ON TOTAL INCOME</v>
          </cell>
          <cell r="J60">
            <v>1645807</v>
          </cell>
        </row>
        <row r="63">
          <cell r="I63" t="str">
            <v>Rs.</v>
          </cell>
          <cell r="J63" t="str">
            <v>Rs.</v>
          </cell>
        </row>
        <row r="64">
          <cell r="A64" t="str">
            <v>13.</v>
          </cell>
          <cell r="B64" t="str">
            <v>REBATE AND RELIEF UNDER CHAPTER VIII</v>
          </cell>
        </row>
        <row r="66">
          <cell r="F66" t="str">
            <v>GROSS</v>
          </cell>
          <cell r="H66" t="str">
            <v>QUALIFYING</v>
          </cell>
          <cell r="I66" t="str">
            <v>TAX REBATE/</v>
          </cell>
        </row>
        <row r="67">
          <cell r="B67" t="str">
            <v>I.   Under Section 88 (please specify)</v>
          </cell>
          <cell r="F67" t="str">
            <v>AMOUNT</v>
          </cell>
          <cell r="H67" t="str">
            <v>AMOUNT</v>
          </cell>
          <cell r="I67" t="str">
            <v>RELIEF</v>
          </cell>
        </row>
        <row r="69">
          <cell r="B69" t="str">
            <v>(a) LIC</v>
          </cell>
          <cell r="F69" t="str">
            <v xml:space="preserve">Rs. </v>
          </cell>
          <cell r="H69" t="str">
            <v xml:space="preserve">Rs. </v>
          </cell>
        </row>
        <row r="70">
          <cell r="B70" t="str">
            <v>(b) PPF</v>
          </cell>
          <cell r="F70" t="str">
            <v xml:space="preserve">Rs. </v>
          </cell>
          <cell r="H70" t="str">
            <v xml:space="preserve">Rs. </v>
          </cell>
        </row>
        <row r="71">
          <cell r="B71" t="str">
            <v>(c) National Savings Certificates</v>
          </cell>
          <cell r="F71" t="str">
            <v xml:space="preserve">Rs. </v>
          </cell>
          <cell r="H71" t="str">
            <v xml:space="preserve">Rs. </v>
          </cell>
        </row>
        <row r="72">
          <cell r="B72" t="str">
            <v>(d)UTI(s)</v>
          </cell>
          <cell r="F72" t="str">
            <v xml:space="preserve">Rs. </v>
          </cell>
          <cell r="H72" t="str">
            <v xml:space="preserve">Rs. </v>
          </cell>
        </row>
        <row r="73">
          <cell r="B73" t="str">
            <v>(e)</v>
          </cell>
          <cell r="F73" t="str">
            <v xml:space="preserve">Rs. </v>
          </cell>
          <cell r="H73" t="str">
            <v xml:space="preserve">Rs. </v>
          </cell>
        </row>
        <row r="74">
          <cell r="B74" t="str">
            <v>(f)  TOTAL (a) to (e)</v>
          </cell>
          <cell r="F74" t="str">
            <v xml:space="preserve">Rs. </v>
          </cell>
          <cell r="H74" t="str">
            <v xml:space="preserve">Rs. </v>
          </cell>
          <cell r="I74">
            <v>0</v>
          </cell>
        </row>
        <row r="76">
          <cell r="F76" t="str">
            <v>GROSS</v>
          </cell>
          <cell r="H76" t="str">
            <v>QUALIFYING</v>
          </cell>
        </row>
        <row r="77">
          <cell r="B77" t="str">
            <v>II.   Under Section 88A (please specify)</v>
          </cell>
          <cell r="F77" t="str">
            <v>AMOUNT</v>
          </cell>
          <cell r="H77" t="str">
            <v>AMOUNT</v>
          </cell>
        </row>
        <row r="79">
          <cell r="B79" t="str">
            <v>(a)</v>
          </cell>
          <cell r="F79" t="str">
            <v>Rs.............</v>
          </cell>
          <cell r="H79" t="str">
            <v>Rs.............</v>
          </cell>
        </row>
        <row r="80">
          <cell r="B80" t="str">
            <v>(b)</v>
          </cell>
          <cell r="F80" t="str">
            <v>Rs.............</v>
          </cell>
          <cell r="H80" t="str">
            <v>Rs.............</v>
          </cell>
        </row>
        <row r="81">
          <cell r="B81" t="str">
            <v>(c)  TOTAL [(a) + (b)]</v>
          </cell>
          <cell r="F81" t="str">
            <v>Rs.............</v>
          </cell>
          <cell r="H81" t="str">
            <v>Rs.............</v>
          </cell>
          <cell r="I81" t="str">
            <v>Nil</v>
          </cell>
        </row>
        <row r="83">
          <cell r="B83" t="str">
            <v>III.  Under Section 89 (attach details)</v>
          </cell>
          <cell r="I83" t="str">
            <v>Nil</v>
          </cell>
        </row>
        <row r="85">
          <cell r="A85" t="str">
            <v>14.</v>
          </cell>
          <cell r="B85" t="str">
            <v>AGGREGATE OF TAX REBATES</v>
          </cell>
        </row>
        <row r="86">
          <cell r="B86" t="str">
            <v xml:space="preserve">AND RELIEF AT 13 ABOVE </v>
          </cell>
        </row>
        <row r="87">
          <cell r="B87" t="str">
            <v>[I(f) + II(c) + III]</v>
          </cell>
          <cell r="J87">
            <v>0</v>
          </cell>
        </row>
        <row r="89">
          <cell r="A89" t="str">
            <v>15.</v>
          </cell>
          <cell r="B89" t="str">
            <v xml:space="preserve">TAX PAYABLE (12-14) AND </v>
          </cell>
        </row>
        <row r="90">
          <cell r="B90" t="str">
            <v>SURCHARGE THEREON</v>
          </cell>
          <cell r="J90">
            <v>1810387.7000000002</v>
          </cell>
        </row>
        <row r="92">
          <cell r="A92" t="str">
            <v>16.</v>
          </cell>
          <cell r="B92" t="str">
            <v>LESS TAX DEDUCTED AT SOURCE</v>
          </cell>
          <cell r="J92">
            <v>0</v>
          </cell>
        </row>
        <row r="95">
          <cell r="A95" t="str">
            <v>17.</v>
          </cell>
          <cell r="B95" t="str">
            <v>TAX PAYABLE/(REFUNDABLE) (15-16)</v>
          </cell>
          <cell r="J95">
            <v>1810387.7000000002</v>
          </cell>
        </row>
        <row r="98">
          <cell r="A98" t="str">
            <v>DETAILS OF TAX DEDUCTED AND DEPOSITED INTO CENTRAL GOVERNMENT ACCOUNT</v>
          </cell>
        </row>
        <row r="100">
          <cell r="A100" t="str">
            <v>AMOUNT (Rs.)</v>
          </cell>
          <cell r="C100" t="str">
            <v>DATE OF PAYMENT</v>
          </cell>
          <cell r="E100" t="str">
            <v xml:space="preserve">   NAME OF BANK AND BRANCH WHERE TAX DEPOSITED</v>
          </cell>
        </row>
        <row r="117">
          <cell r="B117">
            <v>0</v>
          </cell>
        </row>
        <row r="120">
          <cell r="A120" t="str">
            <v xml:space="preserve">Certified that a sum of Rs. ……………………………………………………………………………………………………………………………………………………………………………………… </v>
          </cell>
        </row>
        <row r="121">
          <cell r="A121" t="str">
            <v>has been deducted and paid to the credit of the Central Government. Further certified that the above information is true and</v>
          </cell>
        </row>
        <row r="122">
          <cell r="A122" t="str">
            <v>correct as per records.</v>
          </cell>
        </row>
        <row r="124">
          <cell r="F124" t="str">
            <v>....................................................................................................</v>
          </cell>
        </row>
        <row r="125">
          <cell r="F125" t="str">
            <v>Signature of the person responsible for deduction of tax</v>
          </cell>
        </row>
        <row r="127">
          <cell r="A127" t="str">
            <v xml:space="preserve">Place: </v>
          </cell>
          <cell r="F127" t="str">
            <v xml:space="preserve">Full Name : </v>
          </cell>
        </row>
        <row r="128">
          <cell r="A128" t="str">
            <v xml:space="preserve">Date:  </v>
          </cell>
          <cell r="F128" t="str">
            <v xml:space="preserve">Designation : </v>
          </cell>
        </row>
        <row r="130">
          <cell r="A130" t="str">
            <v xml:space="preserve">*  See sections 15 and 17 and rule 3. Furnish separate details of value of the perquisites and profits in lieu of or in </v>
          </cell>
        </row>
        <row r="131">
          <cell r="A131" t="str">
            <v>addition to salary or wages.</v>
          </cell>
        </row>
        <row r="134">
          <cell r="A134" t="str">
            <v>As per Income Tax (6th Amendment) Rules, 1991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2)"/>
      <sheetName val="Top Sheet"/>
      <sheetName val="Abstract"/>
      <sheetName val="BOQ"/>
      <sheetName val="Plum&amp;FF"/>
      <sheetName val="HVAC"/>
      <sheetName val="Furniture"/>
      <sheetName val="Elec."/>
      <sheetName val="BMS"/>
      <sheetName val="Lifts"/>
      <sheetName val="Major Quantities"/>
      <sheetName val="Analysis_1"/>
      <sheetName val="Basic Rates"/>
      <sheetName val="Equipment Bank"/>
      <sheetName val="RA"/>
      <sheetName val="General Analysis"/>
      <sheetName val="BSR"/>
      <sheetName val="Shuttering_analysis"/>
      <sheetName val="Sheet2"/>
      <sheetName val="EB Charges"/>
      <sheetName val="Finance"/>
      <sheetName val="Manpow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3">
          <cell r="C3">
            <v>300</v>
          </cell>
        </row>
        <row r="6">
          <cell r="C6">
            <v>300</v>
          </cell>
        </row>
        <row r="9">
          <cell r="C9">
            <v>26</v>
          </cell>
        </row>
        <row r="10">
          <cell r="E10">
            <v>333.33333333333331</v>
          </cell>
        </row>
        <row r="12">
          <cell r="E12">
            <v>871.47333333333336</v>
          </cell>
        </row>
        <row r="18">
          <cell r="C18">
            <v>300</v>
          </cell>
        </row>
        <row r="19">
          <cell r="C19">
            <v>1333.3333333333333</v>
          </cell>
        </row>
        <row r="21">
          <cell r="C21">
            <v>269</v>
          </cell>
        </row>
        <row r="22">
          <cell r="C22">
            <v>510.23225806451615</v>
          </cell>
        </row>
        <row r="23">
          <cell r="C23">
            <v>448.05149999999998</v>
          </cell>
        </row>
        <row r="29">
          <cell r="C29">
            <v>16</v>
          </cell>
        </row>
        <row r="30">
          <cell r="C30">
            <v>0.33333333333333331</v>
          </cell>
        </row>
        <row r="31">
          <cell r="C31">
            <v>6</v>
          </cell>
        </row>
        <row r="32">
          <cell r="C32">
            <v>0.25</v>
          </cell>
        </row>
        <row r="33">
          <cell r="C33">
            <v>0.59020000000000006</v>
          </cell>
        </row>
        <row r="34">
          <cell r="C34">
            <v>12</v>
          </cell>
        </row>
        <row r="35">
          <cell r="C35">
            <v>11.25</v>
          </cell>
        </row>
        <row r="36">
          <cell r="C36">
            <v>5</v>
          </cell>
        </row>
        <row r="37">
          <cell r="C37">
            <v>20</v>
          </cell>
        </row>
        <row r="38">
          <cell r="C38">
            <v>12</v>
          </cell>
        </row>
        <row r="39">
          <cell r="C39">
            <v>2.6558999999999999</v>
          </cell>
        </row>
      </sheetData>
      <sheetData sheetId="13" refreshError="1"/>
      <sheetData sheetId="14" refreshError="1">
        <row r="51">
          <cell r="F51">
            <v>3586.9267239999999</v>
          </cell>
          <cell r="J51">
            <v>3323.0124080000001</v>
          </cell>
          <cell r="L51">
            <v>3118.3599513333338</v>
          </cell>
          <cell r="V51">
            <v>3908.2053559999999</v>
          </cell>
        </row>
        <row r="115">
          <cell r="G115">
            <v>3010.65</v>
          </cell>
        </row>
      </sheetData>
      <sheetData sheetId="15" refreshError="1">
        <row r="49">
          <cell r="M49">
            <v>43.878540383333338</v>
          </cell>
        </row>
        <row r="228">
          <cell r="K228">
            <v>303.40987407640898</v>
          </cell>
          <cell r="L228">
            <v>87.254524376477789</v>
          </cell>
        </row>
        <row r="378">
          <cell r="G378">
            <v>1921.8333333333333</v>
          </cell>
        </row>
      </sheetData>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ER - 1(1)"/>
      <sheetName val="SUMMARY"/>
    </sheetNames>
    <sheetDataSet>
      <sheetData sheetId="0" refreshError="1">
        <row r="1">
          <cell r="A1" t="str">
            <v>LARSEN &amp; TOUBRO LIMITED, ECC-CONSTRUCTION GROUP</v>
          </cell>
        </row>
        <row r="2">
          <cell r="A2"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20">
          <cell r="A20" t="str">
            <v>2.0 Continous loads</v>
          </cell>
        </row>
        <row r="22">
          <cell r="A22" t="str">
            <v>2.1  33 kV System</v>
          </cell>
        </row>
        <row r="23">
          <cell r="C23" t="str">
            <v>Relay/Eqpt. Ref</v>
          </cell>
          <cell r="D23" t="str">
            <v xml:space="preserve">Continuous Load </v>
          </cell>
        </row>
        <row r="24">
          <cell r="D24" t="str">
            <v>(CL in watts)</v>
          </cell>
        </row>
        <row r="26">
          <cell r="A26" t="str">
            <v>I  OHL feeder:-</v>
          </cell>
        </row>
        <row r="28">
          <cell r="A28" t="str">
            <v>1) GIS</v>
          </cell>
        </row>
        <row r="29">
          <cell r="A29" t="str">
            <v>Bay control unit</v>
          </cell>
          <cell r="D29">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6">
          <cell r="A46" t="str">
            <v>Total load</v>
          </cell>
          <cell r="D46">
            <v>80.25</v>
          </cell>
        </row>
        <row r="48">
          <cell r="A48" t="str">
            <v>II  33/11kV Trafo.feeder:-</v>
          </cell>
        </row>
        <row r="50">
          <cell r="A50" t="str">
            <v>1) GIS</v>
          </cell>
        </row>
        <row r="51">
          <cell r="A51" t="str">
            <v>Bay control unit</v>
          </cell>
          <cell r="D51">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70">
          <cell r="A70" t="str">
            <v>Total load</v>
          </cell>
          <cell r="D70">
            <v>94.25</v>
          </cell>
        </row>
        <row r="72">
          <cell r="A72" t="str">
            <v>III  Bus section, riser and measuring panel :-</v>
          </cell>
        </row>
        <row r="74">
          <cell r="A74" t="str">
            <v>1) GIS</v>
          </cell>
        </row>
        <row r="75">
          <cell r="A75" t="str">
            <v>Bay control unit</v>
          </cell>
          <cell r="D75">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9">
          <cell r="A89" t="str">
            <v>Total load</v>
          </cell>
          <cell r="D89">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7">
          <cell r="A97" t="str">
            <v>Total load</v>
          </cell>
          <cell r="D97">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3">
          <cell r="A103" t="str">
            <v>Total load</v>
          </cell>
          <cell r="D103">
            <v>5</v>
          </cell>
        </row>
        <row r="105">
          <cell r="A105"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5">
          <cell r="A115" t="str">
            <v>Total load</v>
          </cell>
          <cell r="D115">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5">
          <cell r="A125" t="str">
            <v>Total load</v>
          </cell>
          <cell r="D125">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4">
          <cell r="A134" t="str">
            <v>Total load</v>
          </cell>
          <cell r="D134">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3">
          <cell r="A143" t="str">
            <v>Total load</v>
          </cell>
          <cell r="D143">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4">
          <cell r="A154" t="str">
            <v>Total load</v>
          </cell>
          <cell r="D154">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3">
          <cell r="A163" t="str">
            <v>Total load</v>
          </cell>
          <cell r="D163">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5">
          <cell r="A175" t="str">
            <v>Total load</v>
          </cell>
          <cell r="D175">
            <v>28.15</v>
          </cell>
        </row>
        <row r="177">
          <cell r="A177"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5">
          <cell r="A185" t="str">
            <v>Total load</v>
          </cell>
          <cell r="D185">
            <v>29.5</v>
          </cell>
        </row>
        <row r="187">
          <cell r="A187" t="str">
            <v>2.3  DC System</v>
          </cell>
        </row>
        <row r="189">
          <cell r="A189" t="str">
            <v>Battery charger &amp; DCDB :-</v>
          </cell>
        </row>
        <row r="190">
          <cell r="A190" t="str">
            <v>Auxiliary relay</v>
          </cell>
          <cell r="D190">
            <v>5</v>
          </cell>
        </row>
        <row r="191">
          <cell r="A191" t="str">
            <v>Indicating lamp (3*2W)</v>
          </cell>
          <cell r="D191">
            <v>6</v>
          </cell>
        </row>
        <row r="193">
          <cell r="A193" t="str">
            <v>Total load</v>
          </cell>
          <cell r="D193">
            <v>11</v>
          </cell>
        </row>
        <row r="195">
          <cell r="A195" t="str">
            <v>2.4  Trafo. OLTC</v>
          </cell>
        </row>
        <row r="197">
          <cell r="A197" t="str">
            <v>AVR relay</v>
          </cell>
          <cell r="D197">
            <v>10</v>
          </cell>
        </row>
        <row r="198">
          <cell r="A198" t="str">
            <v>Indicating lamp (5*2W)</v>
          </cell>
          <cell r="D198">
            <v>10</v>
          </cell>
        </row>
        <row r="200">
          <cell r="A200" t="str">
            <v>Total load</v>
          </cell>
          <cell r="D200">
            <v>20</v>
          </cell>
        </row>
        <row r="202">
          <cell r="A202" t="str">
            <v>2.5  LVAC Panel</v>
          </cell>
        </row>
        <row r="204">
          <cell r="A204" t="str">
            <v>Stand by Earthfault Relay (2nos.)</v>
          </cell>
          <cell r="D204">
            <v>10</v>
          </cell>
        </row>
        <row r="205">
          <cell r="A205" t="str">
            <v>Indicating lamp (3*2W)</v>
          </cell>
          <cell r="D205">
            <v>6</v>
          </cell>
        </row>
        <row r="207">
          <cell r="A207" t="str">
            <v>Total load</v>
          </cell>
          <cell r="D207">
            <v>16</v>
          </cell>
        </row>
        <row r="209">
          <cell r="A209" t="str">
            <v>THE DC LOADS OF LDC ARE MET BY THE 48V DC (FUTURE) BATTERY.</v>
          </cell>
        </row>
        <row r="211">
          <cell r="A211"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7">
          <cell r="A217">
            <v>1</v>
          </cell>
          <cell r="B217" t="str">
            <v>33 kV OHL Feeder</v>
          </cell>
          <cell r="E217">
            <v>80.25</v>
          </cell>
          <cell r="G217">
            <v>5</v>
          </cell>
          <cell r="I217">
            <v>401.25</v>
          </cell>
        </row>
        <row r="219">
          <cell r="A219">
            <v>2</v>
          </cell>
          <cell r="B219" t="str">
            <v>33/11 kV Trafo. Feeder</v>
          </cell>
          <cell r="E219">
            <v>94.25</v>
          </cell>
          <cell r="G219">
            <v>3</v>
          </cell>
          <cell r="I219">
            <v>282.75</v>
          </cell>
        </row>
        <row r="220">
          <cell r="B220" t="str">
            <v>(33 kV side)</v>
          </cell>
        </row>
        <row r="222">
          <cell r="A222">
            <v>3</v>
          </cell>
          <cell r="B222" t="str">
            <v>33 kV Bus section , riser</v>
          </cell>
          <cell r="E222">
            <v>63.25</v>
          </cell>
          <cell r="G222">
            <v>1</v>
          </cell>
          <cell r="I222">
            <v>63.25</v>
          </cell>
        </row>
        <row r="223">
          <cell r="B223" t="str">
            <v>and measuring panel</v>
          </cell>
        </row>
        <row r="225">
          <cell r="A225">
            <v>4</v>
          </cell>
          <cell r="B225" t="str">
            <v>Busbar protection panel</v>
          </cell>
          <cell r="E225">
            <v>10.9</v>
          </cell>
          <cell r="G225">
            <v>1</v>
          </cell>
          <cell r="I225">
            <v>10.9</v>
          </cell>
        </row>
        <row r="227">
          <cell r="A227">
            <v>5</v>
          </cell>
          <cell r="B227" t="str">
            <v>Synchronising panel</v>
          </cell>
          <cell r="E227">
            <v>5</v>
          </cell>
          <cell r="G227">
            <v>1</v>
          </cell>
          <cell r="I227">
            <v>5</v>
          </cell>
        </row>
        <row r="229">
          <cell r="A229">
            <v>6</v>
          </cell>
          <cell r="B229" t="str">
            <v>33 kV trafo. feeder (11 kV side)</v>
          </cell>
          <cell r="E229">
            <v>27.5</v>
          </cell>
          <cell r="G229">
            <v>3</v>
          </cell>
          <cell r="I229">
            <v>82.5</v>
          </cell>
        </row>
        <row r="231">
          <cell r="A231">
            <v>7</v>
          </cell>
          <cell r="B231" t="str">
            <v>11 kV Bus riser and measuring  panel</v>
          </cell>
          <cell r="E231">
            <v>39.5</v>
          </cell>
          <cell r="G231">
            <v>2</v>
          </cell>
          <cell r="I231">
            <v>79</v>
          </cell>
        </row>
        <row r="233">
          <cell r="A233">
            <v>8</v>
          </cell>
          <cell r="B233" t="str">
            <v>11 kV measuring panel</v>
          </cell>
          <cell r="E233">
            <v>39.5</v>
          </cell>
          <cell r="G233">
            <v>1</v>
          </cell>
          <cell r="I233">
            <v>39.5</v>
          </cell>
        </row>
        <row r="235">
          <cell r="A235">
            <v>9</v>
          </cell>
          <cell r="B235" t="str">
            <v>11 kV Bus section panel</v>
          </cell>
          <cell r="E235">
            <v>27.5</v>
          </cell>
          <cell r="G235">
            <v>2</v>
          </cell>
          <cell r="I235">
            <v>55</v>
          </cell>
        </row>
        <row r="237">
          <cell r="A237">
            <v>10</v>
          </cell>
          <cell r="B237" t="str">
            <v>Station aux. trafo panel</v>
          </cell>
          <cell r="E237">
            <v>32.5</v>
          </cell>
          <cell r="G237">
            <v>2</v>
          </cell>
          <cell r="I237">
            <v>65</v>
          </cell>
        </row>
        <row r="239">
          <cell r="A239">
            <v>11</v>
          </cell>
          <cell r="B239" t="str">
            <v>11 kV cable feeder</v>
          </cell>
          <cell r="E239">
            <v>32.5</v>
          </cell>
          <cell r="G239">
            <v>18</v>
          </cell>
          <cell r="I239">
            <v>585</v>
          </cell>
        </row>
        <row r="241">
          <cell r="A241">
            <v>12</v>
          </cell>
          <cell r="B241" t="str">
            <v>11 kV Bus interconnector panel</v>
          </cell>
          <cell r="E241">
            <v>28.15</v>
          </cell>
          <cell r="G241">
            <v>2</v>
          </cell>
          <cell r="I241">
            <v>56.3</v>
          </cell>
        </row>
        <row r="243">
          <cell r="A243">
            <v>13</v>
          </cell>
          <cell r="B243" t="str">
            <v xml:space="preserve">DC System (Battery, Battery </v>
          </cell>
          <cell r="E243">
            <v>11</v>
          </cell>
          <cell r="G243">
            <v>2</v>
          </cell>
          <cell r="I243">
            <v>22</v>
          </cell>
        </row>
        <row r="244">
          <cell r="B244" t="str">
            <v>charger &amp; DCDB)</v>
          </cell>
        </row>
        <row r="246">
          <cell r="A246">
            <v>14</v>
          </cell>
          <cell r="B246" t="str">
            <v>Trafo OLTC</v>
          </cell>
          <cell r="E246">
            <v>20</v>
          </cell>
          <cell r="G246">
            <v>3</v>
          </cell>
          <cell r="I246">
            <v>60</v>
          </cell>
        </row>
        <row r="248">
          <cell r="A248">
            <v>15</v>
          </cell>
          <cell r="B248" t="str">
            <v>LVAC Panel</v>
          </cell>
          <cell r="E248">
            <v>16</v>
          </cell>
          <cell r="G248">
            <v>1</v>
          </cell>
          <cell r="I248">
            <v>16</v>
          </cell>
        </row>
        <row r="250">
          <cell r="A250" t="str">
            <v>Total continuous load</v>
          </cell>
          <cell r="H250" t="str">
            <v>=</v>
          </cell>
          <cell r="I250">
            <v>1823.45</v>
          </cell>
          <cell r="J250" t="str">
            <v>Watts</v>
          </cell>
        </row>
        <row r="252">
          <cell r="A252" t="str">
            <v>Continuous load in Amperes</v>
          </cell>
          <cell r="H252" t="str">
            <v>=</v>
          </cell>
          <cell r="I252">
            <v>1823.45</v>
          </cell>
          <cell r="J252" t="str">
            <v>/99</v>
          </cell>
        </row>
        <row r="254">
          <cell r="H254" t="str">
            <v>=</v>
          </cell>
          <cell r="I254">
            <v>18.418686868686869</v>
          </cell>
          <cell r="J254" t="str">
            <v>A</v>
          </cell>
        </row>
        <row r="255">
          <cell r="A255" t="str">
            <v>3.0 Momentary tripping load</v>
          </cell>
        </row>
        <row r="257">
          <cell r="A257" t="str">
            <v>Momentary tripping load per 33kV CB</v>
          </cell>
          <cell r="F257" t="str">
            <v>=</v>
          </cell>
          <cell r="G257">
            <v>250</v>
          </cell>
          <cell r="H257" t="str">
            <v>Watts</v>
          </cell>
        </row>
        <row r="259">
          <cell r="A259" t="str">
            <v>Maximum No. of breakers in33Kv busbar protection Zone</v>
          </cell>
          <cell r="F259" t="str">
            <v>=</v>
          </cell>
          <cell r="G259">
            <v>5</v>
          </cell>
        </row>
        <row r="261">
          <cell r="A261" t="str">
            <v>Momentary tripping load of one busbar protection zone</v>
          </cell>
          <cell r="F261" t="str">
            <v>=</v>
          </cell>
          <cell r="G261">
            <v>1250</v>
          </cell>
          <cell r="H261" t="str">
            <v>Watts</v>
          </cell>
        </row>
        <row r="263">
          <cell r="A263" t="str">
            <v>Annunciation window load ( 2 Windows + 1 Hooter considered)</v>
          </cell>
          <cell r="F263" t="str">
            <v>=</v>
          </cell>
          <cell r="G263">
            <v>50</v>
          </cell>
          <cell r="H263" t="str">
            <v>Watts</v>
          </cell>
        </row>
        <row r="265">
          <cell r="A265" t="str">
            <v>Total Tripping load</v>
          </cell>
          <cell r="F265" t="str">
            <v>=</v>
          </cell>
          <cell r="G265">
            <v>1300</v>
          </cell>
          <cell r="H265" t="str">
            <v>Watts</v>
          </cell>
        </row>
        <row r="267">
          <cell r="F267" t="str">
            <v>=</v>
          </cell>
          <cell r="G267">
            <v>13.131313131313131</v>
          </cell>
          <cell r="H267" t="str">
            <v>A</v>
          </cell>
        </row>
        <row r="269">
          <cell r="A269" t="str">
            <v>Tripping time = 1 sec</v>
          </cell>
        </row>
        <row r="272">
          <cell r="A272" t="str">
            <v>1.    Since the operation of tripping relay and trip coil is serial, the maximum load among them</v>
          </cell>
        </row>
        <row r="273">
          <cell r="A273" t="str">
            <v>(i.e trip coil load) is considered for calculation.</v>
          </cell>
        </row>
        <row r="275">
          <cell r="A275" t="str">
            <v>4.0  Momentary closing load</v>
          </cell>
        </row>
        <row r="277">
          <cell r="A277" t="str">
            <v xml:space="preserve">Momentary closing load per 33kV CB .  </v>
          </cell>
          <cell r="F277" t="str">
            <v>=</v>
          </cell>
          <cell r="G277">
            <v>250</v>
          </cell>
          <cell r="H277" t="str">
            <v>Watts</v>
          </cell>
        </row>
        <row r="279">
          <cell r="F279" t="str">
            <v>=</v>
          </cell>
          <cell r="G279">
            <v>2.5252525252525251</v>
          </cell>
          <cell r="H279" t="str">
            <v>A</v>
          </cell>
        </row>
        <row r="280">
          <cell r="A280" t="str">
            <v>One minute duration of this load is considered to account for closing operation of all breakers</v>
          </cell>
        </row>
        <row r="282">
          <cell r="A282" t="str">
            <v>5.0  CB closing spring Charging Load</v>
          </cell>
        </row>
        <row r="284">
          <cell r="A284" t="str">
            <v xml:space="preserve">CB Motor rating </v>
          </cell>
          <cell r="F284" t="str">
            <v>=</v>
          </cell>
          <cell r="G284">
            <v>200</v>
          </cell>
          <cell r="H284" t="str">
            <v xml:space="preserve">Watts   </v>
          </cell>
        </row>
        <row r="286">
          <cell r="A286" t="str">
            <v>Max.no. of CBs in one 33kV bus section</v>
          </cell>
          <cell r="F286" t="str">
            <v>=</v>
          </cell>
          <cell r="G286">
            <v>5</v>
          </cell>
        </row>
        <row r="288">
          <cell r="A288" t="str">
            <v>Total spring charging load</v>
          </cell>
          <cell r="F288" t="str">
            <v>=</v>
          </cell>
          <cell r="G288">
            <v>1000</v>
          </cell>
          <cell r="H288" t="str">
            <v>Watts      =</v>
          </cell>
          <cell r="I288">
            <v>10.1010101010101</v>
          </cell>
          <cell r="J288" t="str">
            <v>A</v>
          </cell>
        </row>
        <row r="290">
          <cell r="A290" t="str">
            <v xml:space="preserve">Spring Charging Duration </v>
          </cell>
          <cell r="F290" t="str">
            <v>=</v>
          </cell>
          <cell r="G290">
            <v>30</v>
          </cell>
          <cell r="H290" t="str">
            <v>Sec.</v>
          </cell>
        </row>
        <row r="293">
          <cell r="A293" t="str">
            <v>6.0 Disconnector closing spring Charging Load</v>
          </cell>
        </row>
        <row r="295">
          <cell r="A295" t="str">
            <v>Disconnector motor rating</v>
          </cell>
          <cell r="F295" t="str">
            <v>=</v>
          </cell>
          <cell r="G295">
            <v>200</v>
          </cell>
          <cell r="H295" t="str">
            <v xml:space="preserve">Watts   </v>
          </cell>
        </row>
        <row r="297">
          <cell r="A297" t="str">
            <v>Max.no. of disconnectors in one 33kV bus section</v>
          </cell>
          <cell r="F297" t="str">
            <v>=</v>
          </cell>
          <cell r="G297">
            <v>6</v>
          </cell>
        </row>
        <row r="299">
          <cell r="A299" t="str">
            <v>Total spring charging load</v>
          </cell>
          <cell r="F299" t="str">
            <v>=</v>
          </cell>
          <cell r="G299">
            <v>1200</v>
          </cell>
          <cell r="H299" t="str">
            <v>Watts      =</v>
          </cell>
          <cell r="I299">
            <v>12.121212121212121</v>
          </cell>
          <cell r="J299" t="str">
            <v>A</v>
          </cell>
        </row>
        <row r="301">
          <cell r="A301" t="str">
            <v xml:space="preserve">Spring Charging Duration </v>
          </cell>
          <cell r="F301" t="str">
            <v>=</v>
          </cell>
          <cell r="G301">
            <v>30</v>
          </cell>
          <cell r="H301" t="str">
            <v>Sec.</v>
          </cell>
        </row>
        <row r="304">
          <cell r="A304" t="str">
            <v>7.0 Emergency Lighting Load</v>
          </cell>
          <cell r="F304" t="str">
            <v>=</v>
          </cell>
          <cell r="G304">
            <v>1000</v>
          </cell>
          <cell r="H304" t="str">
            <v xml:space="preserve">Watts    = </v>
          </cell>
          <cell r="I304">
            <v>10.1010101010101</v>
          </cell>
          <cell r="J304" t="str">
            <v>A</v>
          </cell>
        </row>
        <row r="307">
          <cell r="A307" t="str">
            <v>8.0 Load Cycle</v>
          </cell>
        </row>
        <row r="309">
          <cell r="A309" t="str">
            <v>Duration</v>
          </cell>
          <cell r="B309" t="str">
            <v xml:space="preserve">Load description </v>
          </cell>
          <cell r="H309" t="str">
            <v>Load in Amperes</v>
          </cell>
        </row>
        <row r="311">
          <cell r="A311" t="str">
            <v>1 second</v>
          </cell>
          <cell r="B311" t="str">
            <v>CB Tripping load + Continuous load + Emergency lighting load</v>
          </cell>
          <cell r="I311">
            <v>41.651010101010101</v>
          </cell>
        </row>
        <row r="313">
          <cell r="A313" t="str">
            <v>360 minutes</v>
          </cell>
          <cell r="B313" t="str">
            <v>Continuous load + Emergency lighting load</v>
          </cell>
          <cell r="I313">
            <v>28.51969696969697</v>
          </cell>
        </row>
        <row r="315">
          <cell r="A315" t="str">
            <v>240 minutes</v>
          </cell>
          <cell r="B315" t="str">
            <v>Continuous load</v>
          </cell>
          <cell r="I315">
            <v>18.418686868686869</v>
          </cell>
        </row>
        <row r="317">
          <cell r="A317" t="str">
            <v>1 minute</v>
          </cell>
          <cell r="B317" t="str">
            <v>Continuous load + CB Closing load</v>
          </cell>
          <cell r="I317">
            <v>20.943939393939395</v>
          </cell>
        </row>
        <row r="319">
          <cell r="A319" t="str">
            <v>30 seconds</v>
          </cell>
          <cell r="B319" t="str">
            <v>Continuous load + CB closing Spring charging load</v>
          </cell>
          <cell r="I319">
            <v>28.51969696969697</v>
          </cell>
        </row>
        <row r="321">
          <cell r="A321" t="str">
            <v>1 second</v>
          </cell>
          <cell r="B321" t="str">
            <v>Continuous load + CB Tripping load</v>
          </cell>
          <cell r="I321">
            <v>31.55</v>
          </cell>
        </row>
        <row r="323">
          <cell r="A323" t="str">
            <v>1 minute</v>
          </cell>
          <cell r="B323" t="str">
            <v>Continuous load + CB Closing load</v>
          </cell>
          <cell r="I323">
            <v>20.943939393939395</v>
          </cell>
        </row>
        <row r="325">
          <cell r="A325" t="str">
            <v>30 seconds</v>
          </cell>
          <cell r="B325" t="str">
            <v>Continuous load + CB closing Spring charging load</v>
          </cell>
          <cell r="I325">
            <v>28.51969696969697</v>
          </cell>
        </row>
        <row r="327">
          <cell r="A327" t="str">
            <v>1 second</v>
          </cell>
          <cell r="B327" t="str">
            <v>Continuous load + CB Tripping load</v>
          </cell>
          <cell r="I327">
            <v>31.55</v>
          </cell>
        </row>
        <row r="329">
          <cell r="A329" t="str">
            <v>30 seconds</v>
          </cell>
          <cell r="B329" t="str">
            <v>Continuous load + Disconnector closing Spring charging load</v>
          </cell>
          <cell r="I329">
            <v>30.53989898989899</v>
          </cell>
        </row>
      </sheetData>
      <sheetData sheetId="1"/>
      <sheetData sheetId="2"/>
      <sheetData sheetId="3"/>
      <sheetData sheetId="4" refreshError="1"/>
      <sheetData sheetId="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s>
    <sheetDataSet>
      <sheetData sheetId="0"/>
      <sheetData sheetId="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Sheet1"/>
      <sheetName val="oH(Str+finhrhing)"/>
      <sheetName val="Manpnwer"/>
      <sheetName val="Measurment"/>
      <sheetName val="A.O.R."/>
      <sheetName val="Det_Des"/>
      <sheetName val="Abs PMRL"/>
      <sheetName val="BM"/>
    </sheetNames>
    <sheetDataSet>
      <sheetData sheetId="0" refreshError="1"/>
      <sheetData sheetId="1" refreshError="1">
        <row r="309">
          <cell r="J309">
            <v>18938673.800000001</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NP2 RCC"/>
      <sheetName val="NP2 RCC PIPE"/>
      <sheetName val="Data GI PIPE"/>
      <sheetName val="G.I. PIPE"/>
      <sheetName val="Air Valve Double Acting"/>
      <sheetName val="Costing Model"/>
      <sheetName val="Valves"/>
      <sheetName val="ButterFly Valves"/>
      <sheetName val="Air Valves"/>
      <sheetName val="Air Valve Single Acting"/>
      <sheetName val="Data air valve"/>
      <sheetName val="Double Flange B. F. Valve PN0.6"/>
      <sheetName val="Data Butterfly Valve"/>
      <sheetName val="Double Flange B. F. Valve PN1.0"/>
      <sheetName val="Wafer Butterfly Valve"/>
      <sheetName val="Sluice Valves"/>
      <sheetName val="Sluice Valves PN1.6"/>
      <sheetName val="Sluice Valves PN1.0"/>
      <sheetName val="Sluice Valves PN 0.6"/>
      <sheetName val="Data Sluice Valves"/>
      <sheetName val="Sluice Valves PN 0.4"/>
      <sheetName val="Pipe Cost"/>
      <sheetName val="Miscellaneous Data"/>
      <sheetName val="Material Rate"/>
      <sheetName val=" SW PIPE"/>
      <sheetName val="DATA SW"/>
      <sheetName val="RCC PIPE"/>
      <sheetName val="NP4 RCC PIPE"/>
      <sheetName val="DATA NP4 RCC"/>
      <sheetName val="NP3 RCC PIPE"/>
      <sheetName val="DATA NP3  RCC"/>
      <sheetName val="BOQ"/>
      <sheetName val="C.I. PIPE"/>
      <sheetName val="DATA C.I."/>
      <sheetName val="LABOUR RATE"/>
      <sheetName val="D.I. PIPE"/>
      <sheetName val="DATA D.I."/>
      <sheetName val="Uls"/>
      <sheetName val="CL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5">
          <cell r="B5" t="str">
            <v>Bricks</v>
          </cell>
        </row>
        <row r="6">
          <cell r="B6" t="str">
            <v>Cement</v>
          </cell>
        </row>
        <row r="7">
          <cell r="B7" t="str">
            <v>Coarse Sand</v>
          </cell>
        </row>
        <row r="8">
          <cell r="B8" t="str">
            <v>Fine Sand</v>
          </cell>
        </row>
        <row r="9">
          <cell r="B9" t="str">
            <v>Fuel Wood</v>
          </cell>
        </row>
        <row r="10">
          <cell r="B10" t="str">
            <v>Kerosine Oil</v>
          </cell>
        </row>
        <row r="11">
          <cell r="B11" t="str">
            <v>lead</v>
          </cell>
        </row>
        <row r="12">
          <cell r="B12" t="str">
            <v>Reinforcement steel</v>
          </cell>
        </row>
        <row r="13">
          <cell r="B13" t="str">
            <v>Spun Yarn</v>
          </cell>
        </row>
        <row r="14">
          <cell r="B14" t="str">
            <v>Stone Aggregate 10 mm nominal size</v>
          </cell>
        </row>
        <row r="15">
          <cell r="B15" t="str">
            <v>Stone Aggregate 20 mm nominal size</v>
          </cell>
        </row>
        <row r="16">
          <cell r="B16" t="str">
            <v>Stone Aggregate 40 mm nominal size</v>
          </cell>
        </row>
        <row r="17">
          <cell r="B17" t="str">
            <v>Structural Steel</v>
          </cell>
        </row>
      </sheetData>
      <sheetData sheetId="24"/>
      <sheetData sheetId="25"/>
      <sheetData sheetId="26"/>
      <sheetData sheetId="27"/>
      <sheetData sheetId="28"/>
      <sheetData sheetId="29"/>
      <sheetData sheetId="30"/>
      <sheetData sheetId="31"/>
      <sheetData sheetId="32"/>
      <sheetData sheetId="33"/>
      <sheetData sheetId="34">
        <row r="4">
          <cell r="B4" t="str">
            <v>Bandhani</v>
          </cell>
        </row>
        <row r="5">
          <cell r="B5" t="str">
            <v>Beldar</v>
          </cell>
        </row>
        <row r="6">
          <cell r="B6" t="str">
            <v>Beldar-trenching &amp; refilling</v>
          </cell>
        </row>
        <row r="7">
          <cell r="B7" t="str">
            <v>Bhisti</v>
          </cell>
        </row>
        <row r="8">
          <cell r="B8" t="str">
            <v>Black Smith 1st class</v>
          </cell>
        </row>
        <row r="9">
          <cell r="B9" t="str">
            <v>Carpentar 1st class</v>
          </cell>
        </row>
        <row r="10">
          <cell r="B10" t="str">
            <v>Carpentar 2nd class</v>
          </cell>
        </row>
        <row r="11">
          <cell r="B11" t="str">
            <v>Coolie</v>
          </cell>
        </row>
        <row r="12">
          <cell r="B12" t="str">
            <v>Fitter</v>
          </cell>
        </row>
        <row r="13">
          <cell r="B13" t="str">
            <v>Fitter 2nd class</v>
          </cell>
        </row>
        <row r="14">
          <cell r="B14" t="str">
            <v>Helper</v>
          </cell>
        </row>
        <row r="15">
          <cell r="B15" t="str">
            <v>Mason-I</v>
          </cell>
        </row>
        <row r="16">
          <cell r="B16" t="str">
            <v>Mason-II</v>
          </cell>
        </row>
        <row r="17">
          <cell r="B17" t="str">
            <v>Mate</v>
          </cell>
        </row>
        <row r="18">
          <cell r="B18" t="str">
            <v>Mistry</v>
          </cell>
        </row>
        <row r="19">
          <cell r="B19" t="str">
            <v>Plumber</v>
          </cell>
        </row>
        <row r="20">
          <cell r="B20" t="str">
            <v>Some other</v>
          </cell>
        </row>
      </sheetData>
      <sheetData sheetId="35"/>
      <sheetData sheetId="36"/>
      <sheetData sheetId="37" refreshError="1"/>
      <sheetData sheetId="3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amp;m"/>
      <sheetName val="Sheet1"/>
      <sheetName val="Load Details(B2)"/>
      <sheetName val="C &amp; G RHS"/>
      <sheetName val="Abt Foundation "/>
      <sheetName val="pier Foundation"/>
      <sheetName val="Abstract of cost"/>
      <sheetName val="LABOUR RATE"/>
      <sheetName val="Material Rate"/>
      <sheetName val="AoR Finishing"/>
      <sheetName val="Cleaning &amp; Grubbing"/>
      <sheetName val="PRECAST lightconc-II"/>
      <sheetName val="PL"/>
      <sheetName val="BOQ -Block A"/>
      <sheetName val="GF Columns"/>
      <sheetName val="Final"/>
      <sheetName val="Summary-Price_New"/>
      <sheetName val="Sheet3"/>
      <sheetName val="AN-2K"/>
      <sheetName val="Switch V16"/>
      <sheetName val="Detail"/>
      <sheetName val=" Type III"/>
      <sheetName val="temp - raina"/>
      <sheetName val="MECHANICAL MIXING TANK"/>
      <sheetName val="Valves"/>
      <sheetName val="MS Rates"/>
    </sheetNames>
    <sheetDataSet>
      <sheetData sheetId="0" refreshError="1">
        <row r="2">
          <cell r="A2">
            <v>0.01</v>
          </cell>
          <cell r="B2">
            <v>0.31</v>
          </cell>
          <cell r="C2">
            <v>7.0000000000000007E-2</v>
          </cell>
        </row>
        <row r="3">
          <cell r="A3">
            <v>0.02</v>
          </cell>
          <cell r="B3">
            <v>0.39</v>
          </cell>
          <cell r="C3">
            <v>0.1</v>
          </cell>
        </row>
        <row r="4">
          <cell r="A4">
            <v>0.03</v>
          </cell>
          <cell r="B4">
            <v>0.44</v>
          </cell>
          <cell r="C4">
            <v>0.12</v>
          </cell>
        </row>
        <row r="5">
          <cell r="A5">
            <v>0.04</v>
          </cell>
          <cell r="B5">
            <v>0.48</v>
          </cell>
          <cell r="C5">
            <v>0.14000000000000001</v>
          </cell>
          <cell r="E5">
            <v>0</v>
          </cell>
          <cell r="F5">
            <v>0</v>
          </cell>
          <cell r="G5">
            <v>0</v>
          </cell>
        </row>
        <row r="6">
          <cell r="A6">
            <v>0.05</v>
          </cell>
          <cell r="B6">
            <v>0.51</v>
          </cell>
          <cell r="C6">
            <v>0.15</v>
          </cell>
          <cell r="E6">
            <v>6</v>
          </cell>
          <cell r="F6">
            <v>14</v>
          </cell>
          <cell r="G6">
            <v>2.6</v>
          </cell>
        </row>
        <row r="7">
          <cell r="A7">
            <v>6.0000000000000005E-2</v>
          </cell>
          <cell r="B7">
            <v>0.54</v>
          </cell>
          <cell r="C7">
            <v>0.17</v>
          </cell>
          <cell r="E7">
            <v>12</v>
          </cell>
          <cell r="F7">
            <v>28</v>
          </cell>
          <cell r="G7">
            <v>2.9</v>
          </cell>
        </row>
        <row r="8">
          <cell r="A8">
            <v>7.0000000000000007E-2</v>
          </cell>
          <cell r="B8">
            <v>0.56999999999999995</v>
          </cell>
          <cell r="C8">
            <v>0.18</v>
          </cell>
          <cell r="E8">
            <v>18</v>
          </cell>
          <cell r="F8">
            <v>42</v>
          </cell>
          <cell r="G8">
            <v>3.2</v>
          </cell>
        </row>
        <row r="9">
          <cell r="A9">
            <v>0.08</v>
          </cell>
          <cell r="B9">
            <v>0.59</v>
          </cell>
          <cell r="C9">
            <v>0.19</v>
          </cell>
          <cell r="E9">
            <v>24</v>
          </cell>
          <cell r="F9">
            <v>56</v>
          </cell>
          <cell r="G9">
            <v>3.36</v>
          </cell>
        </row>
        <row r="10">
          <cell r="A10">
            <v>0.09</v>
          </cell>
          <cell r="B10">
            <v>0.62</v>
          </cell>
          <cell r="C10">
            <v>0.2</v>
          </cell>
          <cell r="E10">
            <v>30</v>
          </cell>
          <cell r="F10">
            <v>70</v>
          </cell>
          <cell r="G10">
            <v>3.53</v>
          </cell>
        </row>
        <row r="11">
          <cell r="A11">
            <v>9.9999999999999992E-2</v>
          </cell>
          <cell r="B11">
            <v>0.64</v>
          </cell>
          <cell r="C11">
            <v>0.21</v>
          </cell>
          <cell r="E11">
            <v>36</v>
          </cell>
          <cell r="F11">
            <v>84</v>
          </cell>
          <cell r="G11">
            <v>3.7</v>
          </cell>
        </row>
        <row r="12">
          <cell r="A12">
            <v>0.10999999999999999</v>
          </cell>
          <cell r="B12">
            <v>0.65</v>
          </cell>
          <cell r="C12">
            <v>0.22</v>
          </cell>
          <cell r="E12">
            <v>42</v>
          </cell>
          <cell r="F12">
            <v>98</v>
          </cell>
          <cell r="G12">
            <v>3.83</v>
          </cell>
        </row>
        <row r="13">
          <cell r="A13">
            <v>0.11999999999999998</v>
          </cell>
          <cell r="B13">
            <v>0.67</v>
          </cell>
          <cell r="C13">
            <v>0.23</v>
          </cell>
          <cell r="E13">
            <v>48</v>
          </cell>
          <cell r="F13">
            <v>112</v>
          </cell>
          <cell r="G13">
            <v>3.97</v>
          </cell>
        </row>
        <row r="14">
          <cell r="A14">
            <v>0.12999999999999998</v>
          </cell>
          <cell r="B14">
            <v>0.69</v>
          </cell>
          <cell r="C14">
            <v>0.24</v>
          </cell>
          <cell r="E14">
            <v>54</v>
          </cell>
          <cell r="F14">
            <v>126</v>
          </cell>
          <cell r="G14">
            <v>4.0999999999999996</v>
          </cell>
        </row>
        <row r="15">
          <cell r="A15">
            <v>0.13999999999999999</v>
          </cell>
          <cell r="B15">
            <v>0.7</v>
          </cell>
          <cell r="C15">
            <v>0.25</v>
          </cell>
          <cell r="E15">
            <v>60</v>
          </cell>
          <cell r="F15">
            <v>140</v>
          </cell>
          <cell r="G15">
            <v>4.2</v>
          </cell>
        </row>
        <row r="16">
          <cell r="A16">
            <v>0.15</v>
          </cell>
          <cell r="B16">
            <v>0.72</v>
          </cell>
          <cell r="C16">
            <v>0.26</v>
          </cell>
          <cell r="E16">
            <v>66</v>
          </cell>
          <cell r="F16">
            <v>154</v>
          </cell>
          <cell r="G16">
            <v>4.3</v>
          </cell>
        </row>
        <row r="17">
          <cell r="A17">
            <v>0.16</v>
          </cell>
          <cell r="B17">
            <v>0.73</v>
          </cell>
          <cell r="C17">
            <v>0.27</v>
          </cell>
          <cell r="E17">
            <v>72</v>
          </cell>
          <cell r="F17">
            <v>168</v>
          </cell>
          <cell r="G17">
            <v>4.4000000000000004</v>
          </cell>
        </row>
        <row r="18">
          <cell r="A18">
            <v>0.17</v>
          </cell>
          <cell r="B18">
            <v>0.74</v>
          </cell>
          <cell r="C18">
            <v>0.28000000000000003</v>
          </cell>
          <cell r="E18">
            <v>78</v>
          </cell>
          <cell r="F18">
            <v>182</v>
          </cell>
          <cell r="G18">
            <v>4.5</v>
          </cell>
        </row>
        <row r="19">
          <cell r="A19">
            <v>0.18000000000000002</v>
          </cell>
          <cell r="B19">
            <v>0.76</v>
          </cell>
          <cell r="C19">
            <v>0.28999999999999998</v>
          </cell>
          <cell r="E19">
            <v>84</v>
          </cell>
          <cell r="F19">
            <v>196</v>
          </cell>
          <cell r="G19">
            <v>4.5999999999999996</v>
          </cell>
        </row>
        <row r="20">
          <cell r="A20">
            <v>0.19000000000000003</v>
          </cell>
          <cell r="B20">
            <v>0.77</v>
          </cell>
          <cell r="C20">
            <v>0.3</v>
          </cell>
          <cell r="E20">
            <v>90</v>
          </cell>
          <cell r="F20">
            <v>210</v>
          </cell>
          <cell r="G20">
            <v>4.7</v>
          </cell>
        </row>
        <row r="21">
          <cell r="A21">
            <v>0.20000000000000004</v>
          </cell>
          <cell r="B21">
            <v>0.78</v>
          </cell>
          <cell r="C21">
            <v>0.3</v>
          </cell>
          <cell r="E21">
            <v>96</v>
          </cell>
          <cell r="F21">
            <v>224</v>
          </cell>
          <cell r="G21">
            <v>4.7699999999999996</v>
          </cell>
        </row>
        <row r="22">
          <cell r="A22">
            <v>0.21000000000000005</v>
          </cell>
          <cell r="B22">
            <v>0.79</v>
          </cell>
          <cell r="C22">
            <v>0.31</v>
          </cell>
          <cell r="E22">
            <v>102</v>
          </cell>
          <cell r="F22">
            <v>238</v>
          </cell>
          <cell r="G22">
            <v>4.84</v>
          </cell>
        </row>
        <row r="23">
          <cell r="A23">
            <v>0.22000000000000006</v>
          </cell>
          <cell r="B23">
            <v>0.8</v>
          </cell>
          <cell r="C23">
            <v>0.32</v>
          </cell>
          <cell r="E23">
            <v>108</v>
          </cell>
          <cell r="F23">
            <v>252</v>
          </cell>
          <cell r="G23">
            <v>4.9000000000000004</v>
          </cell>
        </row>
        <row r="24">
          <cell r="A24">
            <v>0.23000000000000007</v>
          </cell>
          <cell r="B24">
            <v>0.81</v>
          </cell>
          <cell r="C24">
            <v>0.33</v>
          </cell>
          <cell r="E24">
            <v>114</v>
          </cell>
          <cell r="F24">
            <v>266</v>
          </cell>
          <cell r="G24">
            <v>4.97</v>
          </cell>
        </row>
        <row r="25">
          <cell r="A25">
            <v>0.24000000000000007</v>
          </cell>
          <cell r="B25">
            <v>0.82</v>
          </cell>
          <cell r="C25">
            <v>0.33</v>
          </cell>
          <cell r="E25">
            <v>120</v>
          </cell>
          <cell r="F25">
            <v>280</v>
          </cell>
          <cell r="G25">
            <v>5.04</v>
          </cell>
        </row>
        <row r="26">
          <cell r="A26">
            <v>0.25000000000000006</v>
          </cell>
          <cell r="B26">
            <v>0.83</v>
          </cell>
          <cell r="C26">
            <v>0.34</v>
          </cell>
          <cell r="E26">
            <v>126</v>
          </cell>
          <cell r="F26">
            <v>294</v>
          </cell>
          <cell r="G26">
            <v>5.0999999999999996</v>
          </cell>
        </row>
        <row r="27">
          <cell r="A27">
            <v>0.26000000000000006</v>
          </cell>
          <cell r="B27">
            <v>0.84</v>
          </cell>
          <cell r="C27">
            <v>0.35</v>
          </cell>
          <cell r="E27">
            <v>132</v>
          </cell>
          <cell r="F27">
            <v>308</v>
          </cell>
          <cell r="G27">
            <v>5.17</v>
          </cell>
        </row>
        <row r="28">
          <cell r="A28">
            <v>0.27000000000000007</v>
          </cell>
          <cell r="B28">
            <v>0.85</v>
          </cell>
          <cell r="C28">
            <v>0.35</v>
          </cell>
          <cell r="E28">
            <v>138</v>
          </cell>
          <cell r="F28">
            <v>322</v>
          </cell>
          <cell r="G28">
            <v>5.24</v>
          </cell>
        </row>
        <row r="29">
          <cell r="A29">
            <v>0.28000000000000008</v>
          </cell>
          <cell r="B29">
            <v>0.86</v>
          </cell>
          <cell r="C29">
            <v>0.36</v>
          </cell>
          <cell r="E29">
            <v>144</v>
          </cell>
          <cell r="F29">
            <v>336</v>
          </cell>
          <cell r="G29">
            <v>5.3</v>
          </cell>
        </row>
        <row r="30">
          <cell r="A30">
            <v>0.29000000000000009</v>
          </cell>
          <cell r="B30">
            <v>0.86</v>
          </cell>
          <cell r="C30">
            <v>0.37</v>
          </cell>
          <cell r="E30">
            <v>150</v>
          </cell>
          <cell r="F30">
            <v>350</v>
          </cell>
          <cell r="G30">
            <v>5.37</v>
          </cell>
        </row>
        <row r="31">
          <cell r="A31">
            <v>0.3000000000000001</v>
          </cell>
          <cell r="B31">
            <v>0.87</v>
          </cell>
          <cell r="C31">
            <v>0.38</v>
          </cell>
          <cell r="E31">
            <v>156</v>
          </cell>
          <cell r="F31">
            <v>364</v>
          </cell>
          <cell r="G31">
            <v>5.44</v>
          </cell>
        </row>
        <row r="32">
          <cell r="A32">
            <v>0.31000000000000011</v>
          </cell>
          <cell r="B32">
            <v>0.88</v>
          </cell>
          <cell r="C32">
            <v>0.38</v>
          </cell>
          <cell r="E32">
            <v>162</v>
          </cell>
          <cell r="F32">
            <v>378</v>
          </cell>
          <cell r="G32">
            <v>5.5</v>
          </cell>
        </row>
        <row r="33">
          <cell r="A33">
            <v>0.32000000000000012</v>
          </cell>
          <cell r="B33">
            <v>0.89</v>
          </cell>
          <cell r="C33">
            <v>0.39</v>
          </cell>
          <cell r="E33">
            <v>168</v>
          </cell>
          <cell r="F33">
            <v>392</v>
          </cell>
          <cell r="G33">
            <v>5.57</v>
          </cell>
        </row>
        <row r="34">
          <cell r="A34">
            <v>0.33000000000000013</v>
          </cell>
          <cell r="B34">
            <v>0.9</v>
          </cell>
          <cell r="C34">
            <v>0.4</v>
          </cell>
          <cell r="E34">
            <v>174</v>
          </cell>
          <cell r="F34">
            <v>406</v>
          </cell>
          <cell r="G34">
            <v>5.64</v>
          </cell>
        </row>
        <row r="35">
          <cell r="A35">
            <v>0.34000000000000014</v>
          </cell>
          <cell r="B35">
            <v>0.9</v>
          </cell>
          <cell r="C35">
            <v>0.4</v>
          </cell>
          <cell r="E35">
            <v>180</v>
          </cell>
          <cell r="F35">
            <v>420</v>
          </cell>
          <cell r="G35">
            <v>5.7</v>
          </cell>
        </row>
        <row r="36">
          <cell r="A36">
            <v>0.35000000000000014</v>
          </cell>
          <cell r="B36">
            <v>0.91</v>
          </cell>
          <cell r="C36">
            <v>0.41</v>
          </cell>
          <cell r="E36">
            <v>186</v>
          </cell>
          <cell r="F36">
            <v>434</v>
          </cell>
          <cell r="G36">
            <v>5.77</v>
          </cell>
        </row>
        <row r="37">
          <cell r="A37">
            <v>0.36000000000000015</v>
          </cell>
          <cell r="B37">
            <v>0.92</v>
          </cell>
          <cell r="C37">
            <v>0.41</v>
          </cell>
          <cell r="E37">
            <v>192</v>
          </cell>
          <cell r="F37">
            <v>448</v>
          </cell>
          <cell r="G37">
            <v>5.84</v>
          </cell>
        </row>
        <row r="38">
          <cell r="A38">
            <v>0.37000000000000016</v>
          </cell>
          <cell r="B38">
            <v>0.92</v>
          </cell>
          <cell r="C38">
            <v>0.42</v>
          </cell>
          <cell r="E38">
            <v>198</v>
          </cell>
          <cell r="F38">
            <v>462</v>
          </cell>
          <cell r="G38">
            <v>5.9</v>
          </cell>
        </row>
        <row r="39">
          <cell r="A39">
            <v>0.38000000000000017</v>
          </cell>
          <cell r="B39">
            <v>0.93</v>
          </cell>
          <cell r="C39">
            <v>0.43</v>
          </cell>
          <cell r="E39">
            <v>204</v>
          </cell>
          <cell r="F39">
            <v>476</v>
          </cell>
          <cell r="G39">
            <v>5.97</v>
          </cell>
        </row>
        <row r="40">
          <cell r="A40">
            <v>0.39000000000000018</v>
          </cell>
          <cell r="B40">
            <v>0.94</v>
          </cell>
          <cell r="C40">
            <v>0.43</v>
          </cell>
          <cell r="E40">
            <v>210</v>
          </cell>
          <cell r="F40">
            <v>490</v>
          </cell>
          <cell r="G40">
            <v>6.04</v>
          </cell>
        </row>
        <row r="41">
          <cell r="A41">
            <v>0.40000000000000019</v>
          </cell>
          <cell r="B41">
            <v>0.94</v>
          </cell>
          <cell r="C41">
            <v>0.44</v>
          </cell>
          <cell r="E41">
            <v>216</v>
          </cell>
          <cell r="F41">
            <v>504</v>
          </cell>
          <cell r="G41">
            <v>6.1</v>
          </cell>
        </row>
        <row r="42">
          <cell r="A42">
            <v>0.4100000000000002</v>
          </cell>
          <cell r="B42">
            <v>0.95</v>
          </cell>
          <cell r="C42">
            <v>0.45</v>
          </cell>
          <cell r="E42">
            <v>222</v>
          </cell>
          <cell r="F42">
            <v>518</v>
          </cell>
          <cell r="G42">
            <v>6.17</v>
          </cell>
        </row>
        <row r="43">
          <cell r="A43">
            <v>0.42000000000000021</v>
          </cell>
          <cell r="B43">
            <v>0.96</v>
          </cell>
          <cell r="C43">
            <v>0.45</v>
          </cell>
          <cell r="E43">
            <v>228</v>
          </cell>
          <cell r="F43">
            <v>532</v>
          </cell>
          <cell r="G43">
            <v>6.24</v>
          </cell>
        </row>
        <row r="44">
          <cell r="A44">
            <v>0.43000000000000022</v>
          </cell>
          <cell r="B44">
            <v>0.96</v>
          </cell>
          <cell r="C44">
            <v>0.46</v>
          </cell>
          <cell r="E44">
            <v>234</v>
          </cell>
          <cell r="F44">
            <v>546</v>
          </cell>
          <cell r="G44">
            <v>6.3</v>
          </cell>
        </row>
        <row r="45">
          <cell r="A45">
            <v>0.44000000000000022</v>
          </cell>
          <cell r="B45">
            <v>0.97</v>
          </cell>
          <cell r="C45">
            <v>0.46</v>
          </cell>
          <cell r="E45">
            <v>240</v>
          </cell>
          <cell r="F45">
            <v>560</v>
          </cell>
          <cell r="G45">
            <v>6.37</v>
          </cell>
        </row>
        <row r="46">
          <cell r="A46">
            <v>0.45000000000000023</v>
          </cell>
          <cell r="B46">
            <v>0.97</v>
          </cell>
          <cell r="C46">
            <v>0.47</v>
          </cell>
          <cell r="E46">
            <v>246</v>
          </cell>
          <cell r="F46">
            <v>574</v>
          </cell>
          <cell r="G46">
            <v>6.44</v>
          </cell>
        </row>
        <row r="47">
          <cell r="A47">
            <v>0.46000000000000024</v>
          </cell>
          <cell r="B47">
            <v>0.98</v>
          </cell>
          <cell r="C47">
            <v>0.48</v>
          </cell>
          <cell r="E47">
            <v>252</v>
          </cell>
          <cell r="F47">
            <v>588</v>
          </cell>
          <cell r="G47">
            <v>6.5</v>
          </cell>
        </row>
        <row r="48">
          <cell r="A48">
            <v>0.47000000000000025</v>
          </cell>
          <cell r="B48">
            <v>0.98</v>
          </cell>
          <cell r="C48">
            <v>0.48</v>
          </cell>
          <cell r="E48">
            <v>258</v>
          </cell>
          <cell r="F48">
            <v>602</v>
          </cell>
          <cell r="G48">
            <v>6.57</v>
          </cell>
        </row>
        <row r="49">
          <cell r="A49">
            <v>0.48000000000000026</v>
          </cell>
          <cell r="B49">
            <v>0.99</v>
          </cell>
          <cell r="C49">
            <v>0.49</v>
          </cell>
          <cell r="E49">
            <v>264</v>
          </cell>
          <cell r="F49">
            <v>616</v>
          </cell>
          <cell r="G49">
            <v>6.64</v>
          </cell>
        </row>
        <row r="50">
          <cell r="A50">
            <v>0.49000000000000027</v>
          </cell>
          <cell r="B50">
            <v>0.99</v>
          </cell>
          <cell r="C50">
            <v>0.49</v>
          </cell>
          <cell r="E50">
            <v>270</v>
          </cell>
          <cell r="F50">
            <v>630</v>
          </cell>
          <cell r="G50">
            <v>6.7</v>
          </cell>
        </row>
        <row r="51">
          <cell r="A51">
            <v>0.50000000000000022</v>
          </cell>
          <cell r="B51">
            <v>1</v>
          </cell>
          <cell r="C51">
            <v>0.5</v>
          </cell>
          <cell r="E51">
            <v>276</v>
          </cell>
          <cell r="F51">
            <v>644</v>
          </cell>
          <cell r="G51">
            <v>6.77</v>
          </cell>
        </row>
        <row r="52">
          <cell r="A52">
            <v>0.51000000000000023</v>
          </cell>
          <cell r="B52">
            <v>1</v>
          </cell>
          <cell r="C52">
            <v>0.51</v>
          </cell>
          <cell r="E52">
            <v>282</v>
          </cell>
          <cell r="F52">
            <v>658</v>
          </cell>
          <cell r="G52">
            <v>6.84</v>
          </cell>
        </row>
        <row r="53">
          <cell r="A53">
            <v>0.52000000000000024</v>
          </cell>
          <cell r="B53">
            <v>1.01</v>
          </cell>
          <cell r="C53">
            <v>0.51</v>
          </cell>
          <cell r="E53">
            <v>288</v>
          </cell>
          <cell r="F53">
            <v>672</v>
          </cell>
          <cell r="G53">
            <v>6.9</v>
          </cell>
        </row>
        <row r="54">
          <cell r="A54">
            <v>0.53000000000000025</v>
          </cell>
          <cell r="B54">
            <v>1.01</v>
          </cell>
          <cell r="C54">
            <v>0.52</v>
          </cell>
          <cell r="E54">
            <v>294</v>
          </cell>
          <cell r="F54">
            <v>686</v>
          </cell>
          <cell r="G54">
            <v>6.95</v>
          </cell>
        </row>
        <row r="55">
          <cell r="A55">
            <v>0.54000000000000026</v>
          </cell>
          <cell r="B55">
            <v>1.02</v>
          </cell>
          <cell r="C55">
            <v>0.52</v>
          </cell>
          <cell r="E55">
            <v>300</v>
          </cell>
          <cell r="F55">
            <v>700</v>
          </cell>
          <cell r="G55">
            <v>7</v>
          </cell>
        </row>
        <row r="56">
          <cell r="A56">
            <v>0.55000000000000027</v>
          </cell>
          <cell r="B56">
            <v>1.02</v>
          </cell>
          <cell r="C56">
            <v>0.53</v>
          </cell>
          <cell r="E56">
            <v>306</v>
          </cell>
          <cell r="F56">
            <v>714</v>
          </cell>
          <cell r="G56">
            <v>7.04</v>
          </cell>
        </row>
        <row r="57">
          <cell r="A57">
            <v>0.56000000000000028</v>
          </cell>
          <cell r="B57">
            <v>1.03</v>
          </cell>
          <cell r="C57">
            <v>0.53</v>
          </cell>
          <cell r="E57">
            <v>312</v>
          </cell>
          <cell r="F57">
            <v>728</v>
          </cell>
          <cell r="G57">
            <v>7.07</v>
          </cell>
        </row>
        <row r="58">
          <cell r="A58">
            <v>0.57000000000000028</v>
          </cell>
          <cell r="B58">
            <v>1.03</v>
          </cell>
          <cell r="C58">
            <v>0.54</v>
          </cell>
          <cell r="E58">
            <v>318</v>
          </cell>
          <cell r="F58">
            <v>742</v>
          </cell>
          <cell r="G58">
            <v>7.1</v>
          </cell>
        </row>
        <row r="59">
          <cell r="A59">
            <v>0.58000000000000029</v>
          </cell>
          <cell r="B59">
            <v>1.04</v>
          </cell>
          <cell r="C59">
            <v>0.55000000000000004</v>
          </cell>
          <cell r="E59">
            <v>324</v>
          </cell>
          <cell r="F59">
            <v>756</v>
          </cell>
          <cell r="G59">
            <v>7.12</v>
          </cell>
        </row>
        <row r="60">
          <cell r="A60">
            <v>0.5900000000000003</v>
          </cell>
          <cell r="B60">
            <v>1.04</v>
          </cell>
          <cell r="C60">
            <v>0.55000000000000004</v>
          </cell>
          <cell r="E60">
            <v>330</v>
          </cell>
          <cell r="F60">
            <v>770</v>
          </cell>
          <cell r="G60">
            <v>7.15</v>
          </cell>
        </row>
        <row r="61">
          <cell r="A61">
            <v>0.60000000000000031</v>
          </cell>
          <cell r="B61">
            <v>1.04</v>
          </cell>
          <cell r="C61">
            <v>0.56000000000000005</v>
          </cell>
          <cell r="E61">
            <v>336</v>
          </cell>
          <cell r="F61">
            <v>784</v>
          </cell>
          <cell r="G61">
            <v>7.18</v>
          </cell>
        </row>
        <row r="62">
          <cell r="A62">
            <v>0.61000000000000032</v>
          </cell>
          <cell r="B62">
            <v>1.05</v>
          </cell>
          <cell r="C62">
            <v>0.56000000000000005</v>
          </cell>
          <cell r="E62">
            <v>342</v>
          </cell>
          <cell r="F62">
            <v>798</v>
          </cell>
          <cell r="G62">
            <v>7.2</v>
          </cell>
        </row>
        <row r="63">
          <cell r="A63">
            <v>0.62000000000000033</v>
          </cell>
          <cell r="B63">
            <v>1.05</v>
          </cell>
          <cell r="C63">
            <v>0.56999999999999995</v>
          </cell>
          <cell r="E63">
            <v>348</v>
          </cell>
          <cell r="F63">
            <v>812</v>
          </cell>
          <cell r="G63">
            <v>7.28</v>
          </cell>
        </row>
        <row r="64">
          <cell r="A64">
            <v>0.63000000000000034</v>
          </cell>
          <cell r="B64">
            <v>1.06</v>
          </cell>
          <cell r="C64">
            <v>0.57999999999999996</v>
          </cell>
          <cell r="E64">
            <v>354</v>
          </cell>
          <cell r="F64">
            <v>826</v>
          </cell>
          <cell r="G64">
            <v>7.36</v>
          </cell>
        </row>
        <row r="65">
          <cell r="A65">
            <v>0.64000000000000035</v>
          </cell>
          <cell r="B65">
            <v>1.06</v>
          </cell>
          <cell r="C65">
            <v>0.57999999999999996</v>
          </cell>
          <cell r="E65">
            <v>360</v>
          </cell>
          <cell r="F65">
            <v>840</v>
          </cell>
          <cell r="G65">
            <v>7.44</v>
          </cell>
        </row>
        <row r="66">
          <cell r="A66">
            <v>0.65000000000000036</v>
          </cell>
          <cell r="B66">
            <v>1.06</v>
          </cell>
          <cell r="C66">
            <v>0.59</v>
          </cell>
          <cell r="E66">
            <v>366</v>
          </cell>
          <cell r="F66">
            <v>854</v>
          </cell>
          <cell r="G66">
            <v>7.52</v>
          </cell>
        </row>
        <row r="67">
          <cell r="A67">
            <v>0.66000000000000036</v>
          </cell>
          <cell r="B67">
            <v>1.07</v>
          </cell>
          <cell r="C67">
            <v>0.59</v>
          </cell>
          <cell r="E67">
            <v>372</v>
          </cell>
          <cell r="F67">
            <v>868</v>
          </cell>
          <cell r="G67">
            <v>7.6</v>
          </cell>
        </row>
        <row r="68">
          <cell r="A68">
            <v>0.67000000000000037</v>
          </cell>
          <cell r="B68">
            <v>1.07</v>
          </cell>
          <cell r="C68">
            <v>0.6</v>
          </cell>
          <cell r="E68">
            <v>378</v>
          </cell>
          <cell r="F68">
            <v>882</v>
          </cell>
          <cell r="G68">
            <v>7.68</v>
          </cell>
        </row>
        <row r="69">
          <cell r="A69">
            <v>0.68000000000000038</v>
          </cell>
          <cell r="B69">
            <v>1.08</v>
          </cell>
          <cell r="C69">
            <v>0.6</v>
          </cell>
          <cell r="E69">
            <v>384</v>
          </cell>
          <cell r="F69">
            <v>896</v>
          </cell>
          <cell r="G69">
            <v>7.74</v>
          </cell>
        </row>
        <row r="70">
          <cell r="A70">
            <v>0.69000000000000039</v>
          </cell>
          <cell r="B70">
            <v>1.08</v>
          </cell>
          <cell r="C70">
            <v>0.61</v>
          </cell>
          <cell r="E70">
            <v>390</v>
          </cell>
          <cell r="F70">
            <v>910</v>
          </cell>
          <cell r="G70">
            <v>7.8</v>
          </cell>
        </row>
        <row r="71">
          <cell r="A71">
            <v>0.7000000000000004</v>
          </cell>
          <cell r="B71">
            <v>1.08</v>
          </cell>
          <cell r="C71">
            <v>0.62</v>
          </cell>
          <cell r="E71">
            <v>396</v>
          </cell>
          <cell r="F71">
            <v>924</v>
          </cell>
          <cell r="G71">
            <v>7.86</v>
          </cell>
        </row>
        <row r="72">
          <cell r="A72">
            <v>0.71000000000000041</v>
          </cell>
          <cell r="B72">
            <v>1.08</v>
          </cell>
          <cell r="C72">
            <v>0.62</v>
          </cell>
          <cell r="E72">
            <v>402</v>
          </cell>
          <cell r="F72">
            <v>938</v>
          </cell>
          <cell r="G72">
            <v>7.9</v>
          </cell>
        </row>
        <row r="73">
          <cell r="A73">
            <v>0.72000000000000042</v>
          </cell>
          <cell r="B73">
            <v>1.0900000000000001</v>
          </cell>
          <cell r="C73">
            <v>0.63</v>
          </cell>
          <cell r="E73">
            <v>408</v>
          </cell>
          <cell r="F73">
            <v>952</v>
          </cell>
          <cell r="G73">
            <v>7.94</v>
          </cell>
        </row>
        <row r="74">
          <cell r="A74">
            <v>0.73000000000000043</v>
          </cell>
          <cell r="B74">
            <v>1.0900000000000001</v>
          </cell>
          <cell r="C74">
            <v>0.63</v>
          </cell>
          <cell r="E74">
            <v>414</v>
          </cell>
          <cell r="F74">
            <v>966</v>
          </cell>
          <cell r="G74">
            <v>7.98</v>
          </cell>
        </row>
        <row r="75">
          <cell r="A75">
            <v>0.74000000000000044</v>
          </cell>
          <cell r="B75">
            <v>1.0900000000000001</v>
          </cell>
          <cell r="C75">
            <v>0.64</v>
          </cell>
          <cell r="E75">
            <v>420</v>
          </cell>
          <cell r="F75">
            <v>980</v>
          </cell>
          <cell r="G75">
            <v>8.02</v>
          </cell>
        </row>
        <row r="76">
          <cell r="A76">
            <v>0.75000000000000044</v>
          </cell>
          <cell r="B76">
            <v>1.1000000000000001</v>
          </cell>
          <cell r="C76">
            <v>0.65</v>
          </cell>
          <cell r="E76">
            <v>426</v>
          </cell>
          <cell r="F76">
            <v>994</v>
          </cell>
          <cell r="G76">
            <v>8.06</v>
          </cell>
        </row>
        <row r="77">
          <cell r="A77">
            <v>0.76000000000000045</v>
          </cell>
          <cell r="B77">
            <v>1.1000000000000001</v>
          </cell>
          <cell r="C77">
            <v>0.65</v>
          </cell>
          <cell r="E77">
            <v>432</v>
          </cell>
          <cell r="F77">
            <v>1008</v>
          </cell>
          <cell r="G77">
            <v>8.1</v>
          </cell>
        </row>
        <row r="78">
          <cell r="A78">
            <v>0.77000000000000046</v>
          </cell>
          <cell r="B78">
            <v>1.1000000000000001</v>
          </cell>
          <cell r="C78">
            <v>0.66</v>
          </cell>
          <cell r="E78">
            <v>438</v>
          </cell>
          <cell r="F78">
            <v>1022</v>
          </cell>
          <cell r="G78">
            <v>8.14</v>
          </cell>
        </row>
        <row r="79">
          <cell r="A79">
            <v>0.78000000000000047</v>
          </cell>
          <cell r="B79">
            <v>1.1100000000000001</v>
          </cell>
          <cell r="C79">
            <v>0.66</v>
          </cell>
          <cell r="E79">
            <v>444</v>
          </cell>
          <cell r="F79">
            <v>1036</v>
          </cell>
          <cell r="G79">
            <v>8.18</v>
          </cell>
        </row>
        <row r="80">
          <cell r="A80">
            <v>0.79000000000000048</v>
          </cell>
          <cell r="B80">
            <v>1.1100000000000001</v>
          </cell>
          <cell r="C80">
            <v>0.67</v>
          </cell>
          <cell r="E80">
            <v>450</v>
          </cell>
          <cell r="F80">
            <v>1050</v>
          </cell>
          <cell r="G80">
            <v>8.2200000000000006</v>
          </cell>
        </row>
        <row r="81">
          <cell r="A81">
            <v>0.80000000000000049</v>
          </cell>
          <cell r="B81">
            <v>1.1100000000000001</v>
          </cell>
          <cell r="C81">
            <v>0.68</v>
          </cell>
          <cell r="E81">
            <v>456</v>
          </cell>
          <cell r="F81">
            <v>1064</v>
          </cell>
          <cell r="G81">
            <v>8.26</v>
          </cell>
        </row>
        <row r="82">
          <cell r="A82">
            <v>0.8100000000000005</v>
          </cell>
          <cell r="B82">
            <v>1.1100000000000001</v>
          </cell>
          <cell r="C82">
            <v>0.68</v>
          </cell>
          <cell r="E82">
            <v>462</v>
          </cell>
          <cell r="F82">
            <v>1078</v>
          </cell>
          <cell r="G82">
            <v>8.3000000000000007</v>
          </cell>
        </row>
        <row r="83">
          <cell r="A83">
            <v>0.82000000000000051</v>
          </cell>
          <cell r="B83">
            <v>1.1200000000000001</v>
          </cell>
          <cell r="C83">
            <v>0.69</v>
          </cell>
          <cell r="E83">
            <v>468</v>
          </cell>
          <cell r="F83">
            <v>1092</v>
          </cell>
          <cell r="G83">
            <v>8.34</v>
          </cell>
        </row>
        <row r="84">
          <cell r="A84">
            <v>0.83000000000000052</v>
          </cell>
          <cell r="B84">
            <v>1.1200000000000001</v>
          </cell>
          <cell r="C84">
            <v>0.7</v>
          </cell>
          <cell r="E84">
            <v>474</v>
          </cell>
          <cell r="F84">
            <v>1106</v>
          </cell>
          <cell r="G84">
            <v>8.3800000000000008</v>
          </cell>
        </row>
        <row r="85">
          <cell r="A85">
            <v>0.84000000000000052</v>
          </cell>
          <cell r="B85">
            <v>1.1200000000000001</v>
          </cell>
          <cell r="C85">
            <v>0.7</v>
          </cell>
          <cell r="E85">
            <v>480</v>
          </cell>
          <cell r="F85">
            <v>1120</v>
          </cell>
          <cell r="G85">
            <v>8.42</v>
          </cell>
        </row>
        <row r="86">
          <cell r="A86">
            <v>0.85000000000000053</v>
          </cell>
          <cell r="B86">
            <v>1.1200000000000001</v>
          </cell>
          <cell r="C86">
            <v>0.71</v>
          </cell>
          <cell r="E86">
            <v>486</v>
          </cell>
          <cell r="F86">
            <v>1134</v>
          </cell>
          <cell r="G86">
            <v>8.4600000000000009</v>
          </cell>
        </row>
        <row r="87">
          <cell r="A87">
            <v>0.86000000000000054</v>
          </cell>
          <cell r="B87">
            <v>1.1200000000000001</v>
          </cell>
          <cell r="C87">
            <v>0.72</v>
          </cell>
          <cell r="E87">
            <v>492</v>
          </cell>
          <cell r="F87">
            <v>1148</v>
          </cell>
          <cell r="G87">
            <v>8.5</v>
          </cell>
        </row>
        <row r="88">
          <cell r="A88">
            <v>0.87000000000000055</v>
          </cell>
          <cell r="B88">
            <v>1.1299999999999999</v>
          </cell>
          <cell r="C88">
            <v>0.72</v>
          </cell>
          <cell r="E88">
            <v>498</v>
          </cell>
          <cell r="F88">
            <v>1162</v>
          </cell>
          <cell r="G88">
            <v>8.5299999999999994</v>
          </cell>
        </row>
        <row r="89">
          <cell r="A89">
            <v>0.88000000000000056</v>
          </cell>
          <cell r="B89">
            <v>1.1299999999999999</v>
          </cell>
          <cell r="C89">
            <v>0.73</v>
          </cell>
        </row>
        <row r="90">
          <cell r="A90">
            <v>0.89000000000000057</v>
          </cell>
          <cell r="B90">
            <v>1.1299999999999999</v>
          </cell>
          <cell r="C90">
            <v>0.74</v>
          </cell>
        </row>
        <row r="91">
          <cell r="A91">
            <v>0.90000000000000058</v>
          </cell>
          <cell r="B91">
            <v>1.1299999999999999</v>
          </cell>
          <cell r="C91">
            <v>0.74</v>
          </cell>
        </row>
        <row r="92">
          <cell r="A92">
            <v>0.91000000000000059</v>
          </cell>
          <cell r="B92">
            <v>1.1299999999999999</v>
          </cell>
          <cell r="C92">
            <v>0.75</v>
          </cell>
        </row>
        <row r="93">
          <cell r="A93">
            <v>0.9200000000000006</v>
          </cell>
          <cell r="B93">
            <v>1.1299999999999999</v>
          </cell>
          <cell r="C93">
            <v>0.76</v>
          </cell>
        </row>
        <row r="94">
          <cell r="A94">
            <v>0.9300000000000006</v>
          </cell>
          <cell r="B94">
            <v>1.1299999999999999</v>
          </cell>
          <cell r="C94">
            <v>0.76</v>
          </cell>
        </row>
        <row r="95">
          <cell r="A95">
            <v>0.94000000000000061</v>
          </cell>
          <cell r="B95">
            <v>1.1399999999999999</v>
          </cell>
          <cell r="C95">
            <v>0.77</v>
          </cell>
        </row>
        <row r="96">
          <cell r="A96">
            <v>0.95000000000000062</v>
          </cell>
          <cell r="B96">
            <v>1.1399999999999999</v>
          </cell>
          <cell r="C96">
            <v>0.78</v>
          </cell>
        </row>
        <row r="97">
          <cell r="A97">
            <v>0.96000000000000063</v>
          </cell>
          <cell r="B97">
            <v>1.1399999999999999</v>
          </cell>
          <cell r="C97">
            <v>0.79</v>
          </cell>
        </row>
        <row r="98">
          <cell r="A98">
            <v>0.97000000000000064</v>
          </cell>
          <cell r="B98">
            <v>1.1399999999999999</v>
          </cell>
          <cell r="C98">
            <v>0.79</v>
          </cell>
        </row>
        <row r="99">
          <cell r="A99">
            <v>0.98000000000000065</v>
          </cell>
          <cell r="B99">
            <v>1.1399999999999999</v>
          </cell>
          <cell r="C99">
            <v>0.8</v>
          </cell>
        </row>
        <row r="100">
          <cell r="A100">
            <v>0.99000000000000066</v>
          </cell>
          <cell r="B100">
            <v>1.1399999999999999</v>
          </cell>
          <cell r="C100">
            <v>0.81</v>
          </cell>
        </row>
        <row r="101">
          <cell r="A101">
            <v>1.0000000000000007</v>
          </cell>
          <cell r="B101">
            <v>1.1399999999999999</v>
          </cell>
          <cell r="C101">
            <v>0.82</v>
          </cell>
        </row>
        <row r="102">
          <cell r="A102">
            <v>1.0100000000000007</v>
          </cell>
          <cell r="B102">
            <v>1.1399999999999999</v>
          </cell>
          <cell r="C102">
            <v>0.83</v>
          </cell>
        </row>
        <row r="103">
          <cell r="A103">
            <v>1.0200000000000007</v>
          </cell>
          <cell r="B103">
            <v>1.1399999999999999</v>
          </cell>
          <cell r="C103">
            <v>0.84</v>
          </cell>
        </row>
        <row r="104">
          <cell r="A104">
            <v>1.0300000000000007</v>
          </cell>
          <cell r="B104">
            <v>1.1399999999999999</v>
          </cell>
          <cell r="C104">
            <v>0.85</v>
          </cell>
        </row>
        <row r="105">
          <cell r="A105">
            <v>1.0400000000000007</v>
          </cell>
          <cell r="B105">
            <v>1.1299999999999999</v>
          </cell>
          <cell r="C105">
            <v>0.86</v>
          </cell>
        </row>
        <row r="106">
          <cell r="A106">
            <v>1.0500000000000007</v>
          </cell>
          <cell r="B106">
            <v>1.1299999999999999</v>
          </cell>
          <cell r="C106">
            <v>0.88</v>
          </cell>
        </row>
        <row r="107">
          <cell r="A107">
            <v>1.0600000000000007</v>
          </cell>
          <cell r="B107">
            <v>1.1299999999999999</v>
          </cell>
          <cell r="C107">
            <v>0.89</v>
          </cell>
        </row>
        <row r="108">
          <cell r="A108">
            <v>1.0700000000000007</v>
          </cell>
          <cell r="B108">
            <v>1.1100000000000001</v>
          </cell>
          <cell r="C108">
            <v>0.92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ted"/>
      <sheetName val="BOQ"/>
      <sheetName val="Schedule F"/>
      <sheetName val="Major qty"/>
      <sheetName val="General Analysis"/>
      <sheetName val="Inputs"/>
      <sheetName val="RA"/>
      <sheetName val="Piling"/>
      <sheetName val="Yard"/>
      <sheetName val="EB Charges"/>
      <sheetName val="Finance"/>
    </sheetNames>
    <sheetDataSet>
      <sheetData sheetId="0" refreshError="1"/>
      <sheetData sheetId="1" refreshError="1"/>
      <sheetData sheetId="2" refreshError="1"/>
      <sheetData sheetId="3" refreshError="1"/>
      <sheetData sheetId="4" refreshError="1">
        <row r="49">
          <cell r="M49">
            <v>120.22728666666669</v>
          </cell>
          <cell r="AC49">
            <v>42.094924666666671</v>
          </cell>
        </row>
        <row r="240">
          <cell r="G240">
            <v>385.77169408514379</v>
          </cell>
        </row>
        <row r="250">
          <cell r="L250">
            <v>14.759360000000003</v>
          </cell>
        </row>
      </sheetData>
      <sheetData sheetId="5" refreshError="1">
        <row r="15">
          <cell r="D15">
            <v>70000</v>
          </cell>
        </row>
        <row r="16">
          <cell r="D16">
            <v>0.6</v>
          </cell>
        </row>
      </sheetData>
      <sheetData sheetId="6" refreshError="1"/>
      <sheetData sheetId="7" refreshError="1"/>
      <sheetData sheetId="8" refreshError="1"/>
      <sheetData sheetId="9" refreshError="1"/>
      <sheetData sheetId="1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_Str"/>
      <sheetName val="Pil"/>
      <sheetName val="ROB-1"/>
      <sheetName val="ROB-2"/>
      <sheetName val="nala"/>
      <sheetName val="flyover"/>
      <sheetName val="Major Quantities"/>
      <sheetName val="RA"/>
      <sheetName val="Batching&amp;Pil POL"/>
      <sheetName val="Sheet1"/>
      <sheetName val="Steel Piling_POL"/>
      <sheetName val="EB Charges"/>
      <sheetName val="Road No 1"/>
      <sheetName val="Road No 2"/>
      <sheetName val="Road Work"/>
      <sheetName val="Machinary_Road Work"/>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7">
          <cell r="P27">
            <v>4.5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_Str"/>
      <sheetName val="Pil"/>
      <sheetName val="ROB-1"/>
      <sheetName val="ROB-2"/>
      <sheetName val="nala"/>
      <sheetName val="flyover"/>
      <sheetName val="Major Quantities"/>
      <sheetName val="RA"/>
      <sheetName val="Batching&amp;Pil POL"/>
      <sheetName val="Sheet1"/>
      <sheetName val="Steel Piling_POL"/>
      <sheetName val="EB Charges"/>
      <sheetName val="Road No 1"/>
      <sheetName val="Road No 2"/>
      <sheetName val="Road Work"/>
      <sheetName val="Machinary_Road Work"/>
      <sheetName val="Sheet2"/>
    </sheetNames>
    <sheetDataSet>
      <sheetData sheetId="0" refreshError="1"/>
      <sheetData sheetId="1" refreshError="1">
        <row r="8">
          <cell r="F8">
            <v>7</v>
          </cell>
        </row>
        <row r="59">
          <cell r="H59">
            <v>2990.1983075135549</v>
          </cell>
        </row>
        <row r="72">
          <cell r="H72">
            <v>338.41143179674873</v>
          </cell>
        </row>
        <row r="87">
          <cell r="H87">
            <v>213.38023348633396</v>
          </cell>
        </row>
      </sheetData>
      <sheetData sheetId="2" refreshError="1"/>
      <sheetData sheetId="3" refreshError="1"/>
      <sheetData sheetId="4" refreshError="1"/>
      <sheetData sheetId="5" refreshError="1"/>
      <sheetData sheetId="6" refreshError="1"/>
      <sheetData sheetId="7" refreshError="1"/>
      <sheetData sheetId="8" refreshError="1">
        <row r="17">
          <cell r="M17">
            <v>77.33937135375001</v>
          </cell>
        </row>
        <row r="161">
          <cell r="C161">
            <v>652.27230478525098</v>
          </cell>
        </row>
        <row r="181">
          <cell r="N181">
            <v>1912.0548213588784</v>
          </cell>
        </row>
      </sheetData>
      <sheetData sheetId="9" refreshError="1"/>
      <sheetData sheetId="10" refreshError="1">
        <row r="8">
          <cell r="O8">
            <v>81.515009983588143</v>
          </cell>
        </row>
      </sheetData>
      <sheetData sheetId="11" refreshError="1"/>
      <sheetData sheetId="12" refreshError="1"/>
      <sheetData sheetId="13" refreshError="1"/>
      <sheetData sheetId="14" refreshError="1"/>
      <sheetData sheetId="15" refreshError="1">
        <row r="7">
          <cell r="K7">
            <v>976</v>
          </cell>
        </row>
        <row r="47">
          <cell r="K47">
            <v>419</v>
          </cell>
        </row>
        <row r="98">
          <cell r="K98">
            <v>2200</v>
          </cell>
        </row>
      </sheetData>
      <sheetData sheetId="16"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
      <sheetName val="XXXX0"/>
      <sheetName val="user charges"/>
      <sheetName val="P&amp;E"/>
      <sheetName val="BASIC"/>
      <sheetName val="ANALYSIS"/>
      <sheetName val="BOQ"/>
      <sheetName val="Material"/>
      <sheetName val="Machinary_Road Work"/>
      <sheetName val="Batching&amp;Pil POL"/>
      <sheetName val="Pil"/>
      <sheetName val="Steel Piling_PO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F"/>
      <sheetName val="P&amp;L"/>
      <sheetName val="PrdQty"/>
      <sheetName val="PrdVal"/>
      <sheetName val="Basic"/>
      <sheetName val="Rate Analy."/>
      <sheetName val="Agg"/>
      <sheetName val="Agg (2)"/>
      <sheetName val="PMRL ind"/>
      <sheetName val="Sheet1"/>
      <sheetName val="Abs PMRL"/>
      <sheetName val="Mach."/>
      <sheetName val="Eqpdata"/>
      <sheetName val="Materials"/>
      <sheetName val="mat"/>
      <sheetName val="lab"/>
      <sheetName val="fol"/>
      <sheetName val="Spare"/>
      <sheetName val="BATA"/>
      <sheetName val="NHC"/>
      <sheetName val="Hire"/>
      <sheetName val="Sub"/>
      <sheetName val="Shut"/>
      <sheetName val="OH"/>
      <sheetName val="org"/>
      <sheetName val="S3SEPT98"/>
      <sheetName val="FORM7"/>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ow r="46">
          <cell r="B46" t="str">
            <v>Diesel</v>
          </cell>
        </row>
        <row r="87">
          <cell r="B87" t="str">
            <v>Lubricants</v>
          </cell>
        </row>
        <row r="292">
          <cell r="B292" t="str">
            <v>BT 80/100</v>
          </cell>
        </row>
        <row r="579">
          <cell r="B579" t="str">
            <v>150mm pipe</v>
          </cell>
        </row>
        <row r="620">
          <cell r="B620" t="str">
            <v>600 mm pipe</v>
          </cell>
        </row>
        <row r="702">
          <cell r="B702" t="str">
            <v>HYSD</v>
          </cell>
        </row>
      </sheetData>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macros"/>
      <sheetName val="DSLP"/>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train"/>
      <sheetName val="BTB"/>
      <sheetName val="cf"/>
      <sheetName val="orders"/>
      <sheetName val="Form-C4"/>
      <sheetName val="banilad"/>
      <sheetName val="Mactan"/>
      <sheetName val="Mandaue"/>
      <sheetName val="Purlin(7m)"/>
      <sheetName val="dBase"/>
      <sheetName val="Sheet5"/>
      <sheetName val="Key Assumptions"/>
      <sheetName val="Transfer"/>
      <sheetName val="S4"/>
      <sheetName val="wordsdata"/>
      <sheetName val="Assumptions"/>
      <sheetName val="analysis"/>
      <sheetName val="Intro"/>
      <sheetName val="PACK (B)"/>
      <sheetName val="Title_Str"/>
      <sheetName val="Str Dsgn"/>
      <sheetName val="Ten Cap"/>
      <sheetName val="Wind_15m"/>
      <sheetName val="Wind_17.5m"/>
      <sheetName val="Wind_20m"/>
      <sheetName val="Title_Fdn"/>
      <sheetName val="Fdn Loads"/>
      <sheetName val="Fdn_Dsgn_Y(2m)"/>
      <sheetName val="1_Y(2m)"/>
      <sheetName val="Fdn_Dsgn_X(2m)"/>
      <sheetName val="1_X(2m)"/>
      <sheetName val="Fdn_Dsgn_Y (3.3m)"/>
      <sheetName val="1_Y (3.3m)"/>
      <sheetName val="Fdn_Dsgn_X (3.3m)"/>
      <sheetName val="1_X (3.3m)"/>
      <sheetName val="Data"/>
      <sheetName val="s"/>
      <sheetName val="4 Annex 1 Basic rate"/>
      <sheetName val="water prop."/>
      <sheetName val="SITE OVERHEADS"/>
      <sheetName val="Load Details-220kV"/>
      <sheetName val="Bongaon"/>
      <sheetName val="Jeerat"/>
      <sheetName val="NJP"/>
      <sheetName val="Major Br. Statement"/>
      <sheetName val="ASSAm Gua PBC"/>
      <sheetName val="Khalifa Parkf"/>
      <sheetName val="M+MC"/>
      <sheetName val="Load Details(B2)"/>
      <sheetName val="doq"/>
      <sheetName val="horizontal"/>
      <sheetName val="Preliminary expences"/>
      <sheetName val="Survey"/>
      <sheetName val="LAND"/>
      <sheetName val="uti"/>
      <sheetName val="FORMATION"/>
      <sheetName val="E.work "/>
      <sheetName val="SUMMERY 1 (3)"/>
      <sheetName val="EW QTy "/>
      <sheetName val="Side Drain ra "/>
      <sheetName val="side drain sketch  &amp; RA"/>
      <sheetName val="Index 2"/>
      <sheetName val="Walling "/>
      <sheetName val="Walling ra  "/>
      <sheetName val="SKETCH ( WALL ) &amp; R A"/>
      <sheetName val="PWAY"/>
      <sheetName val="Rails &amp; Fastening"/>
      <sheetName val="Sheet10"/>
      <sheetName val="Sleepers &amp; Fastening"/>
      <sheetName val="Points &amp; Crossings"/>
      <sheetName val="SUMMERY 1 (2)"/>
      <sheetName val="qty summary"/>
      <sheetName val="Civil Boq"/>
      <sheetName val="JCR TOP(ITEM)-KTRP"/>
      <sheetName val="Material "/>
      <sheetName val="BS1"/>
      <sheetName val="Construction"/>
      <sheetName val="Risk Assessment"/>
      <sheetName val="ecc_res"/>
      <sheetName val="LEGEND"/>
      <sheetName val="SPT vs PHI"/>
      <sheetName val="STN WISE EMR"/>
      <sheetName val="Form_A"/>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Key_Assumptions"/>
      <sheetName val="PACK_(B)"/>
      <sheetName val="Str_Dsgn"/>
      <sheetName val="Ten_Cap"/>
      <sheetName val="Wind_17_5m"/>
      <sheetName val="Fdn_Loads"/>
      <sheetName val="Fdn_Dsgn_Y_(3_3m)"/>
      <sheetName val="1_Y_(3_3m)"/>
      <sheetName val="Fdn_Dsgn_X_(3_3m)"/>
      <sheetName val="1_X_(3_3m)"/>
      <sheetName val="ASSAm_Gua_PBC"/>
      <sheetName val="Load_Details-220kV"/>
      <sheetName val="SITE_OVERHEADS"/>
      <sheetName val="water_prop_"/>
      <sheetName val="Khalifa_Parkf"/>
      <sheetName val="SPT_vs_PHI"/>
      <sheetName val="_Information"/>
      <sheetName val="_DDList"/>
      <sheetName val="_UOM"/>
    </sheetNames>
    <sheetDataSet>
      <sheetData sheetId="0" refreshError="1">
        <row r="1">
          <cell r="A1" t="str">
            <v>ORISSA State Electricity Board, - GRIDCO</v>
          </cell>
        </row>
        <row r="2">
          <cell r="A2" t="str">
            <v>220 / 132kV S/S CONTROL ROOM BUILDING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A1" t="str">
            <v>ORISSA State Electricity Board, - GRIDCO</v>
          </cell>
        </row>
      </sheetData>
      <sheetData sheetId="17">
        <row r="1">
          <cell r="A1" t="str">
            <v>ORISSA State Electricity Board, - GRIDCO</v>
          </cell>
        </row>
      </sheetData>
      <sheetData sheetId="18">
        <row r="1">
          <cell r="A1" t="str">
            <v>ORISSA State Electricity Board, - GRIDCO</v>
          </cell>
        </row>
      </sheetData>
      <sheetData sheetId="19">
        <row r="1">
          <cell r="A1" t="str">
            <v>ORISSA State Electricity Board, - GRIDCO</v>
          </cell>
        </row>
      </sheetData>
      <sheetData sheetId="20">
        <row r="1">
          <cell r="A1" t="str">
            <v>ORISSA State Electricity Board, - GRIDCO</v>
          </cell>
        </row>
      </sheetData>
      <sheetData sheetId="21">
        <row r="1">
          <cell r="A1" t="str">
            <v>ORISSA State Electricity Board, - GRIDCO</v>
          </cell>
        </row>
      </sheetData>
      <sheetData sheetId="22">
        <row r="1">
          <cell r="A1" t="str">
            <v>ORISSA State Electricity Board, - GRIDCO</v>
          </cell>
        </row>
      </sheetData>
      <sheetData sheetId="23">
        <row r="1">
          <cell r="A1" t="str">
            <v>ORISSA State Electricity Board, - GRIDCO</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ow r="1">
          <cell r="A1" t="str">
            <v>ORISSA State Electricity Board, - GRIDCO</v>
          </cell>
        </row>
      </sheetData>
      <sheetData sheetId="40" refreshError="1"/>
      <sheetData sheetId="4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ANNEXURE-A"/>
      <sheetName val="ANNEXURE-B"/>
      <sheetName val="ANNEXURE-C"/>
      <sheetName val="ANNEXURE-D"/>
      <sheetName val="ANNEXURE-E"/>
      <sheetName val="ANNEXURE-F"/>
      <sheetName val="ANNEXURE-G"/>
      <sheetName val="ANNEXURE-H"/>
      <sheetName val="ANNEXURE-I"/>
      <sheetName val="ANNEXURE-J"/>
      <sheetName val="rate analysis"/>
      <sheetName val="basic rate"/>
      <sheetName val="p&amp;m analysis"/>
      <sheetName val="Wordsdata"/>
      <sheetName val="rate_analysis"/>
      <sheetName val="basic_rate"/>
      <sheetName val="p&amp;m_analysis"/>
      <sheetName val="TABLES"/>
      <sheetName val="ETC Plant Cost"/>
      <sheetName val="Timesheet"/>
      <sheetName val="A.O.R r1Str"/>
      <sheetName val="A.O.R r1"/>
      <sheetName val="A.O.R (2)"/>
      <sheetName val="DETAILED  BOQ"/>
      <sheetName val="Admin"/>
      <sheetName val="SPT vs PHI"/>
      <sheetName val="ANAL"/>
      <sheetName val="Intro"/>
    </sheetNames>
    <sheetDataSet>
      <sheetData sheetId="0"/>
      <sheetData sheetId="1" refreshError="1">
        <row r="1">
          <cell r="A1" t="str">
            <v>CONSTRUCTION OF 400/220kV BAHADURGARH SUBSTATION(NEW)ASSOCIATED WITH SYSTEM STRENGTHENING SCHEME FOR NORTHERN REGION(PACKAGE-B)</v>
          </cell>
        </row>
      </sheetData>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pur"/>
    </sheetNames>
    <sheetDataSet>
      <sheetData sheetId="0"/>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UM"/>
      <sheetName val="C-1"/>
      <sheetName val="C-2"/>
      <sheetName val="C-3"/>
      <sheetName val="C-4"/>
      <sheetName val="C-5"/>
      <sheetName val="C-5A"/>
      <sheetName val="C-6"/>
      <sheetName val="C-6A"/>
      <sheetName val="C-7"/>
      <sheetName val="C-8"/>
      <sheetName val="C-9"/>
      <sheetName val="C-10"/>
      <sheetName val="C-11"/>
      <sheetName val="C-12"/>
      <sheetName val="Summary"/>
      <sheetName val="Criteria"/>
      <sheetName val="PHSB"/>
      <sheetName val="Gen Info"/>
      <sheetName val="DETAILED  BOQ"/>
      <sheetName val="DATA"/>
    </sheetNames>
    <sheetDataSet>
      <sheetData sheetId="0">
        <row r="36">
          <cell r="G36">
            <v>23473806</v>
          </cell>
        </row>
      </sheetData>
      <sheetData sheetId="1">
        <row r="35">
          <cell r="G35">
            <v>1814771713.3702559</v>
          </cell>
        </row>
      </sheetData>
      <sheetData sheetId="2" refreshError="1">
        <row r="23">
          <cell r="G23">
            <v>631367637.5</v>
          </cell>
        </row>
        <row r="36">
          <cell r="G36">
            <v>23473806</v>
          </cell>
        </row>
      </sheetData>
      <sheetData sheetId="3" refreshError="1">
        <row r="24">
          <cell r="G24">
            <v>604673119</v>
          </cell>
        </row>
        <row r="35">
          <cell r="G35">
            <v>1814771713.3702559</v>
          </cell>
        </row>
      </sheetData>
      <sheetData sheetId="4" refreshError="1">
        <row r="23">
          <cell r="G23">
            <v>631367637.5</v>
          </cell>
        </row>
      </sheetData>
      <sheetData sheetId="5" refreshError="1">
        <row r="22">
          <cell r="G22">
            <v>0</v>
          </cell>
        </row>
        <row r="24">
          <cell r="G24">
            <v>604673119</v>
          </cell>
        </row>
      </sheetData>
      <sheetData sheetId="6" refreshError="1">
        <row r="25">
          <cell r="G25">
            <v>0</v>
          </cell>
        </row>
      </sheetData>
      <sheetData sheetId="7" refreshError="1">
        <row r="22">
          <cell r="G22">
            <v>0</v>
          </cell>
        </row>
      </sheetData>
      <sheetData sheetId="8" refreshError="1">
        <row r="40">
          <cell r="H40">
            <v>0</v>
          </cell>
        </row>
        <row r="49">
          <cell r="G49">
            <v>0</v>
          </cell>
        </row>
      </sheetData>
      <sheetData sheetId="9" refreshError="1">
        <row r="31">
          <cell r="G31">
            <v>306277326.61000001</v>
          </cell>
        </row>
        <row r="48">
          <cell r="G48">
            <v>0</v>
          </cell>
        </row>
      </sheetData>
      <sheetData sheetId="10" refreshError="1">
        <row r="32">
          <cell r="G32">
            <v>69836191</v>
          </cell>
        </row>
        <row r="40">
          <cell r="H40">
            <v>0</v>
          </cell>
        </row>
      </sheetData>
      <sheetData sheetId="11" refreshError="1">
        <row r="31">
          <cell r="G31">
            <v>306277326.61000001</v>
          </cell>
        </row>
      </sheetData>
      <sheetData sheetId="12" refreshError="1">
        <row r="20">
          <cell r="G20">
            <v>0</v>
          </cell>
        </row>
        <row r="32">
          <cell r="G32">
            <v>69836191</v>
          </cell>
        </row>
      </sheetData>
      <sheetData sheetId="13" refreshError="1">
        <row r="12">
          <cell r="G12">
            <v>0</v>
          </cell>
        </row>
        <row r="54">
          <cell r="G54">
            <v>273247577.66600001</v>
          </cell>
        </row>
      </sheetData>
      <sheetData sheetId="14" refreshError="1">
        <row r="20">
          <cell r="G20">
            <v>0</v>
          </cell>
        </row>
      </sheetData>
      <sheetData sheetId="15" refreshError="1">
        <row r="12">
          <cell r="G12">
            <v>0</v>
          </cell>
        </row>
      </sheetData>
      <sheetData sheetId="16"/>
      <sheetData sheetId="17" refreshError="1"/>
      <sheetData sheetId="18" refreshError="1"/>
      <sheetData sheetId="19" refreshError="1"/>
      <sheetData sheetId="20" refreshError="1"/>
      <sheetData sheetId="2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hoto"/>
      <sheetName val="INDEX"/>
      <sheetName val="Cost Abstract"/>
      <sheetName val="Annex to Abstract"/>
      <sheetName val="Brief Des&amp;Area Cal"/>
      <sheetName val="Pie Chart"/>
      <sheetName val="Tentative Struc"/>
      <sheetName val="Assumptions"/>
      <sheetName val="Breakup OH"/>
      <sheetName val="Rate Analysis"/>
      <sheetName val="civil boq-summary"/>
      <sheetName val="civil boq"/>
      <sheetName val="Serv-Summary"/>
      <sheetName val="DG SEt"/>
      <sheetName val="Elevator"/>
      <sheetName val="Fire fighting"/>
      <sheetName val="Pump &amp; Allied"/>
      <sheetName val="Ventilation"/>
      <sheetName val="HVAC&amp;BMS"/>
      <sheetName val="Electri no cctv"/>
      <sheetName val="Plumbing"/>
      <sheetName val="Project cost Abstract"/>
      <sheetName val="Annex to Cost Abstract"/>
      <sheetName val="Constrution Schedule"/>
      <sheetName val="Abstract-Major quan"/>
      <sheetName val="Major Quantities"/>
      <sheetName val="BP"/>
      <sheetName val="Operation Cost Summary"/>
      <sheetName val="RMC Calculations"/>
      <sheetName val="P&amp;M"/>
      <sheetName val="P&amp;M Calculations"/>
      <sheetName val="Shutering"/>
      <sheetName val="Shuttering"/>
      <sheetName val="Org Chart"/>
      <sheetName val="Cashflow"/>
      <sheetName val="Cash flow Notes"/>
      <sheetName val="Cashflow Graph"/>
      <sheetName val="Schedule 1"/>
      <sheetName val=" Schedule 2"/>
      <sheetName val="Schedule 3"/>
      <sheetName val="Schedule 4"/>
      <sheetName val="Schedule 5"/>
      <sheetName val="Schedule 6"/>
      <sheetName val="Schedule 7"/>
      <sheetName val="Schedule 8"/>
      <sheetName val="Consultant Fee"/>
      <sheetName val="PMC"/>
      <sheetName val="work plan"/>
      <sheetName val="work plan graph"/>
      <sheetName val="Mobilisation Advance Interest"/>
      <sheetName val="INPUT"/>
      <sheetName val="3"/>
      <sheetName val="FORM7"/>
      <sheetName val="R2"/>
      <sheetName val="TBAL9697 -group wise  sdpl"/>
      <sheetName val="procurement"/>
      <sheetName val="Indices"/>
      <sheetName val="Category A - No Material"/>
      <sheetName val="Category B - Major Works"/>
      <sheetName val="Category C - Minor Works"/>
      <sheetName val="RA-markate"/>
      <sheetName val="BM"/>
      <sheetName val="Data"/>
      <sheetName val="SITE OVERHEADS"/>
      <sheetName val="factors"/>
      <sheetName val="Precalculation"/>
      <sheetName val="INPUT SHEET"/>
      <sheetName val="DSL-S"/>
      <sheetName val="LA- lookups"/>
      <sheetName val="Other assumptions"/>
      <sheetName val="Staff Acco."/>
      <sheetName val="LOCAL RATES"/>
      <sheetName val="Design"/>
      <sheetName val="C-1"/>
      <sheetName val="C-10"/>
      <sheetName val="C-11"/>
      <sheetName val="C-12"/>
      <sheetName val="C-2"/>
      <sheetName val="C-3"/>
      <sheetName val="C-4"/>
      <sheetName val="C-5"/>
      <sheetName val="C-5A"/>
      <sheetName val="C-6"/>
      <sheetName val="C-6A"/>
      <sheetName val="C-7"/>
      <sheetName val="C-8"/>
      <sheetName val="C-9"/>
      <sheetName val="Abstruct total"/>
      <sheetName val="C &amp; G RHS"/>
      <sheetName val="#REF"/>
      <sheetName val="ANAL"/>
      <sheetName val="PNM Justi"/>
      <sheetName val="Bar"/>
      <sheetName val="Sheet1"/>
      <sheetName val="Cover_Photo"/>
      <sheetName val="Cost_Abstract"/>
      <sheetName val="Annex_to_Abstract"/>
      <sheetName val="Brief_Des&amp;Area_Cal"/>
      <sheetName val="Pie_Chart"/>
      <sheetName val="Tentative_Struc"/>
      <sheetName val="Breakup_OH"/>
      <sheetName val="Rate_Analysis"/>
      <sheetName val="civil_boq-summary"/>
      <sheetName val="civil_boq"/>
      <sheetName val="DG_SEt"/>
      <sheetName val="Fire_fighting"/>
      <sheetName val="Pump_&amp;_Allied"/>
      <sheetName val="Electri_no_cctv"/>
      <sheetName val="Project_cost_Abstract"/>
      <sheetName val="Annex_to_Cost_Abstract"/>
      <sheetName val="Constrution_Schedule"/>
      <sheetName val="Abstract-Major_quan"/>
      <sheetName val="Major_Quantities"/>
      <sheetName val="Operation_Cost_Summary"/>
      <sheetName val="RMC_Calculations"/>
      <sheetName val="P&amp;M_Calculations"/>
      <sheetName val="Org_Chart"/>
      <sheetName val="Cash_flow_Notes"/>
      <sheetName val="Cashflow_Graph"/>
      <sheetName val="Schedule_1"/>
      <sheetName val="_Schedule_2"/>
      <sheetName val="Schedule_3"/>
      <sheetName val="Schedule_4"/>
      <sheetName val="Schedule_5"/>
      <sheetName val="Schedule_6"/>
      <sheetName val="Schedule_7"/>
      <sheetName val="Schedule_8"/>
      <sheetName val="Consultant_Fee"/>
      <sheetName val="work_plan"/>
      <sheetName val="work_plan_graph"/>
      <sheetName val="Mobilisation_Advance_Interest"/>
      <sheetName val="DETAILED  BOQ"/>
      <sheetName val="Scheme Area Details_Block__ C2"/>
      <sheetName val="New33KVSS_E3"/>
      <sheetName val="Prop aug of Ex 33KVSS_E3a"/>
      <sheetName val="Cover_Photo1"/>
      <sheetName val="Cost_Abstract1"/>
      <sheetName val="Annex_to_Abstract1"/>
      <sheetName val="Brief_Des&amp;Area_Cal1"/>
      <sheetName val="Pie_Chart1"/>
      <sheetName val="Tentative_Struc1"/>
      <sheetName val="Breakup_OH1"/>
      <sheetName val="Rate_Analysis1"/>
      <sheetName val="civil_boq-summary1"/>
      <sheetName val="civil_boq1"/>
      <sheetName val="DG_SEt1"/>
      <sheetName val="Fire_fighting1"/>
      <sheetName val="Pump_&amp;_Allied1"/>
      <sheetName val="Electri_no_cctv1"/>
      <sheetName val="Project_cost_Abstract1"/>
      <sheetName val="Annex_to_Cost_Abstract1"/>
      <sheetName val="Constrution_Schedule1"/>
      <sheetName val="Abstract-Major_quan1"/>
      <sheetName val="Major_Quantities1"/>
      <sheetName val="Operation_Cost_Summary1"/>
      <sheetName val="RMC_Calculations1"/>
      <sheetName val="P&amp;M_Calculations1"/>
      <sheetName val="Org_Chart1"/>
      <sheetName val="Cash_flow_Notes1"/>
      <sheetName val="Cashflow_Graph1"/>
      <sheetName val="Schedule_11"/>
      <sheetName val="_Schedule_21"/>
      <sheetName val="Schedule_31"/>
      <sheetName val="Schedule_41"/>
      <sheetName val="Schedule_51"/>
      <sheetName val="Schedule_61"/>
      <sheetName val="Schedule_71"/>
      <sheetName val="Schedule_81"/>
      <sheetName val="Consultant_Fee1"/>
      <sheetName val="work_plan1"/>
      <sheetName val="work_plan_graph1"/>
      <sheetName val="Mobilisation_Advance_Interest1"/>
      <sheetName val="Analysis"/>
      <sheetName val="Extra Item"/>
      <sheetName val="E6"/>
      <sheetName val="E8"/>
      <sheetName val="E11"/>
      <sheetName val="IO LIST"/>
      <sheetName val="Sheet2"/>
      <sheetName val="Basement Budget"/>
      <sheetName val="Vind - BtB"/>
      <sheetName val="Intro"/>
      <sheetName val="RA"/>
      <sheetName val="old boq"/>
      <sheetName val="Tender Summary"/>
      <sheetName val="장비집계"/>
      <sheetName val="COST"/>
      <sheetName val="Direct cost shed A-2 "/>
      <sheetName val="Codes"/>
      <sheetName val="Boq"/>
      <sheetName val="Bill-1"/>
      <sheetName val="hyperstatic"/>
      <sheetName val="Manpower"/>
      <sheetName val="Debit_RMC"/>
      <sheetName val="Machinery"/>
      <sheetName val="Material"/>
      <sheetName val="Supply_RMC"/>
      <sheetName val="MOTOR"/>
      <sheetName val="288-1"/>
      <sheetName val="Inventory"/>
      <sheetName val="horizontal"/>
      <sheetName val="SITE DATA"/>
      <sheetName val="Bar Budget"/>
      <sheetName val="Final Qty"/>
      <sheetName val="Machine HC - 19.08 "/>
      <sheetName val="Analysed rate"/>
      <sheetName val="Shutter"/>
      <sheetName val="BOQ Backup"/>
      <sheetName val="Boiler&amp;TG"/>
      <sheetName val="JV請款"/>
      <sheetName val="Measurment"/>
      <sheetName val="TBAL9697_-group_wise__sdpl"/>
      <sheetName val="INPUT-DATA"/>
      <sheetName val="PHOTO(9)"/>
      <sheetName val="PHOTOCALL(8)"/>
      <sheetName val="cell rel"/>
      <sheetName val="Contract Details"/>
      <sheetName val="rawmat break up"/>
      <sheetName val="S"/>
      <sheetName val="foundation(V)"/>
      <sheetName val="Machinary_Road Work"/>
      <sheetName val="Batching&amp;Pil POL"/>
      <sheetName val="Pil"/>
      <sheetName val="Steel Piling_POL"/>
      <sheetName val="Hardware"/>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7">
          <cell r="D77">
            <v>7.6</v>
          </cell>
        </row>
        <row r="435">
          <cell r="D435">
            <v>0.44500000000000001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FLET"/>
      <sheetName val="ورقة1"/>
      <sheetName val="ورقة2"/>
      <sheetName val="ورقة3"/>
      <sheetName val="BOQ Distribution"/>
      <sheetName val="Machinery"/>
    </sheetNames>
    <sheetDataSet>
      <sheetData sheetId="0">
        <row r="29">
          <cell r="B29" t="b">
            <v>1</v>
          </cell>
        </row>
        <row r="35">
          <cell r="B35" t="e">
            <v>#VALUE!</v>
          </cell>
        </row>
        <row r="36">
          <cell r="B36" t="e">
            <v>#VALUE!</v>
          </cell>
        </row>
      </sheetData>
      <sheetData sheetId="1"/>
      <sheetData sheetId="2"/>
      <sheetData sheetId="3"/>
      <sheetData sheetId="4" refreshError="1"/>
      <sheetData sheetId="5"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 reqd-3"/>
      <sheetName val="Assembly (2)-Backup-not reqd"/>
      <sheetName val="not reqd-2"/>
      <sheetName val="not reqd-1"/>
      <sheetName val="Sheet3"/>
      <sheetName val="Civil &amp; design"/>
      <sheetName val="IDC Summary"/>
      <sheetName val="Summary"/>
      <sheetName val="Costest"/>
      <sheetName val="Wtfactor"/>
      <sheetName val="Sch3"/>
      <sheetName val="Copper"/>
      <sheetName val="Steel comparison"/>
      <sheetName val="IDC-OHE works"/>
      <sheetName val="insulator"/>
      <sheetName val="insulator working"/>
      <sheetName val="Assembly"/>
      <sheetName val="144 qty 128 SOR"/>
      <sheetName val="WO insulator comparison"/>
      <sheetName val="DETAILED  BOQ"/>
      <sheetName val="doq-10"/>
    </sheetNames>
    <sheetDataSet>
      <sheetData sheetId="0" refreshError="1"/>
      <sheetData sheetId="1" refreshError="1"/>
      <sheetData sheetId="2" refreshError="1"/>
      <sheetData sheetId="3" refreshError="1"/>
      <sheetData sheetId="4" refreshError="1"/>
      <sheetData sheetId="5">
        <row r="12">
          <cell r="F12">
            <v>32000</v>
          </cell>
        </row>
        <row r="14">
          <cell r="F14">
            <v>23000</v>
          </cell>
        </row>
        <row r="15">
          <cell r="F15">
            <v>20300</v>
          </cell>
        </row>
        <row r="17">
          <cell r="F17">
            <v>20300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UM"/>
      <sheetName val="C-1"/>
      <sheetName val="C-2"/>
      <sheetName val="C-3"/>
      <sheetName val="C-4"/>
      <sheetName val="C-5"/>
      <sheetName val="C-5A"/>
      <sheetName val="C-6"/>
      <sheetName val="C-6A"/>
      <sheetName val="C-7"/>
      <sheetName val="C-8"/>
      <sheetName val="C-9"/>
      <sheetName val="C-10"/>
      <sheetName val="C-11"/>
      <sheetName val="C-12"/>
      <sheetName val="Summary"/>
      <sheetName val="R2"/>
      <sheetName val="Rate Analysis"/>
      <sheetName val="Det_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2">
          <cell r="G12">
            <v>0</v>
          </cell>
        </row>
      </sheetData>
      <sheetData sheetId="16"/>
      <sheetData sheetId="17" refreshError="1"/>
      <sheetData sheetId="18" refreshError="1"/>
      <sheetData sheetId="19"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TITLE"/>
      <sheetName val="Intro"/>
      <sheetName val="Intake"/>
      <sheetName val="Trashrack"/>
      <sheetName val="INTAKE LATEST"/>
      <sheetName val="iNTAKE BOQ "/>
      <sheetName val="SALIENT"/>
      <sheetName val="Vind - BtB"/>
      <sheetName val="Stock"/>
    </sheetNames>
    <sheetDataSet>
      <sheetData sheetId="0" refreshError="1"/>
      <sheetData sheetId="1" refreshError="1"/>
      <sheetData sheetId="2" refreshError="1"/>
      <sheetData sheetId="3">
        <row r="26">
          <cell r="F26" t="str">
            <v>m ( Horse shoe)</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PROCTOR"/>
      <sheetName val="CODE"/>
      <sheetName val="MRATES"/>
      <sheetName val="Data"/>
      <sheetName val="SUMMARY"/>
      <sheetName val="S2groupcode"/>
    </sheetNames>
    <sheetDataSet>
      <sheetData sheetId="0">
        <row r="3">
          <cell r="A3" t="str">
            <v>Number</v>
          </cell>
        </row>
      </sheetData>
      <sheetData sheetId="1"/>
      <sheetData sheetId="2"/>
      <sheetData sheetId="3"/>
      <sheetData sheetId="4"/>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6 yrs-Pneu sys(Incl DLP)"/>
      <sheetName val="Pneumatic system Final BOQ"/>
      <sheetName val="itemwise for ATMS"/>
      <sheetName val="ATMS - BoQ for inst subcontract"/>
      <sheetName val="ATMS-Inst cost"/>
      <sheetName val="ATMS Recommended spares"/>
      <sheetName val="ATMS - Final BOQ"/>
      <sheetName val="Implemention cost BOQ"/>
      <sheetName val="Cost Summary"/>
      <sheetName val="Master data"/>
      <sheetName val="FAT &amp; SAT cal"/>
      <sheetName val="Toll Spares List(5 yrs)"/>
      <sheetName val="Spares"/>
      <sheetName val="Toll - Final BOQ"/>
      <sheetName val="Tentative CABLES-8lanes"/>
      <sheetName val="Tentative CABLES-12 lanes"/>
      <sheetName val="Toll-Itemwise costing"/>
      <sheetName val="AVC costing"/>
      <sheetName val="LC costing"/>
      <sheetName val="Toll-Loop Sealant calculation"/>
      <sheetName val="CHIFLET"/>
      <sheetName val="ANNEXURE-A"/>
    </sheetNames>
    <sheetDataSet>
      <sheetData sheetId="0"/>
      <sheetData sheetId="1"/>
      <sheetData sheetId="2"/>
      <sheetData sheetId="3"/>
      <sheetData sheetId="4"/>
      <sheetData sheetId="5"/>
      <sheetData sheetId="6"/>
      <sheetData sheetId="7"/>
      <sheetData sheetId="8"/>
      <sheetData sheetId="9">
        <row r="6">
          <cell r="A6" t="str">
            <v>INR</v>
          </cell>
          <cell r="B6">
            <v>1</v>
          </cell>
        </row>
        <row r="7">
          <cell r="A7" t="str">
            <v>EURO</v>
          </cell>
          <cell r="B7">
            <v>68</v>
          </cell>
        </row>
        <row r="8">
          <cell r="A8" t="str">
            <v>USD</v>
          </cell>
          <cell r="B8">
            <v>47</v>
          </cell>
        </row>
        <row r="9">
          <cell r="A9" t="str">
            <v>MYR</v>
          </cell>
          <cell r="B9">
            <v>14</v>
          </cell>
        </row>
        <row r="10">
          <cell r="A10" t="str">
            <v>ZAR</v>
          </cell>
          <cell r="B10">
            <v>6</v>
          </cell>
        </row>
        <row r="11">
          <cell r="A11" t="str">
            <v>GBP</v>
          </cell>
          <cell r="B11">
            <v>86</v>
          </cell>
        </row>
        <row r="18">
          <cell r="A18" t="str">
            <v>Local</v>
          </cell>
          <cell r="B18">
            <v>0.03</v>
          </cell>
        </row>
        <row r="19">
          <cell r="A19" t="str">
            <v>Imported</v>
          </cell>
          <cell r="B19">
            <v>0.05</v>
          </cell>
        </row>
        <row r="22">
          <cell r="A22" t="str">
            <v>Local</v>
          </cell>
          <cell r="B22">
            <v>0</v>
          </cell>
        </row>
        <row r="23">
          <cell r="A23" t="str">
            <v>Imported</v>
          </cell>
          <cell r="B23">
            <v>0.01</v>
          </cell>
        </row>
        <row r="52">
          <cell r="A52" t="str">
            <v>Bought out</v>
          </cell>
          <cell r="B52">
            <v>0.18</v>
          </cell>
        </row>
        <row r="53">
          <cell r="A53" t="str">
            <v>In-built</v>
          </cell>
          <cell r="B53">
            <v>0.18</v>
          </cell>
        </row>
        <row r="56">
          <cell r="A56" t="str">
            <v>Bought out</v>
          </cell>
          <cell r="B56">
            <v>0.2</v>
          </cell>
        </row>
        <row r="57">
          <cell r="A57" t="str">
            <v>In-built</v>
          </cell>
          <cell r="B57">
            <v>0.25</v>
          </cell>
        </row>
      </sheetData>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ANALYSIS"/>
      <sheetName val="p&amp;m"/>
      <sheetName val="BOQ_Direct_selling cost"/>
      <sheetName val="Rate Analysis"/>
      <sheetName val="Expenditure plan"/>
      <sheetName val="BOQ-Civil"/>
      <sheetName val="Admin"/>
      <sheetName val="Format - 4"/>
      <sheetName val="Codes"/>
      <sheetName val="Input"/>
      <sheetName val="Transaction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WB0203-OLDLOAN"/>
      <sheetName val="TBAL9697 -group wise  sdpl"/>
      <sheetName val="Tender Summary"/>
      <sheetName val="BHANDUP"/>
      <sheetName val="concrete"/>
      <sheetName val="beam-reinft-IIInd floor"/>
      <sheetName val="Sheet1"/>
      <sheetName val="labour coeff"/>
      <sheetName val="Dayworks Bill"/>
      <sheetName val="Bills of Quantities"/>
      <sheetName val="TCS_Schedule (2)"/>
      <sheetName val="Earthwork MCW"/>
      <sheetName val="TCS Proposed"/>
      <sheetName val="Input1"/>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ORDER BOOKING"/>
      <sheetName val="ABSTRACT PHASE-I"/>
      <sheetName val="ABSTRACT-PHASE-II (2)"/>
      <sheetName val="Build-up"/>
      <sheetName val="Client Bill Status"/>
      <sheetName val="Category A - No Material"/>
      <sheetName val="Category B - Major Works"/>
      <sheetName val="Category C - Minor Works"/>
      <sheetName val="Data"/>
      <sheetName val="Plinth beam"/>
      <sheetName val="Service Function"/>
      <sheetName val="Results"/>
      <sheetName val="PLGroupings"/>
      <sheetName val="Meas.-Hotel Part"/>
      <sheetName val="Mat_Cost"/>
      <sheetName val="#REF"/>
      <sheetName val="Lead"/>
      <sheetName val="ACS(1)"/>
      <sheetName val="FAS-C(4)"/>
      <sheetName val="CCTV(old)"/>
      <sheetName val="factors"/>
      <sheetName val="BS-NCL"/>
      <sheetName val="IO List"/>
      <sheetName val="PL Inst RA 12"/>
      <sheetName val="Civil Boq"/>
      <sheetName val="REFERENCE"/>
      <sheetName val="Basicrates"/>
      <sheetName val="ANAL"/>
      <sheetName val="Summary"/>
      <sheetName val="FORM-W3"/>
      <sheetName val="MPR_PA_1"/>
      <sheetName val="Data-Month"/>
      <sheetName val="Accounts2"/>
      <sheetName val="Raw Data"/>
      <sheetName val="Design sheet"/>
      <sheetName val="Amortization of bond exp."/>
      <sheetName val="BANKINT"/>
      <sheetName val="po-log - curr. rate"/>
      <sheetName val="sch"/>
      <sheetName val="Staff Acco."/>
      <sheetName val="MRATES"/>
      <sheetName val="Basic"/>
      <sheetName val="Batching plant"/>
      <sheetName val="DSLP"/>
      <sheetName val="leads"/>
      <sheetName val="BPL"/>
      <sheetName val="3    OK"/>
      <sheetName val="11-hsd"/>
      <sheetName val="13-septic"/>
      <sheetName val="7-ug"/>
      <sheetName val="2-utility"/>
      <sheetName val="18-misc"/>
      <sheetName val="5-pip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Cable_data"/>
      <sheetName val="General"/>
      <sheetName val="Main Bs"/>
      <sheetName val="TAKE OFF"/>
      <sheetName val="FORM-16"/>
      <sheetName val="MFG"/>
      <sheetName val="Connections"/>
      <sheetName val="DWTables"/>
      <sheetName val="MN T.B."/>
      <sheetName val="SPT vs PHI"/>
      <sheetName val="Cat A Change Control"/>
      <sheetName val="Sch-3"/>
      <sheetName val="4NEXRA"/>
      <sheetName val="Mix Design"/>
      <sheetName val="std-rates"/>
      <sheetName val="SITE OVERHEADS"/>
      <sheetName val="DREV"/>
      <sheetName val="CREV"/>
      <sheetName val="Steel-Circular"/>
      <sheetName val="PROCTOR"/>
      <sheetName val="gvl"/>
      <sheetName val="Civil Works"/>
      <sheetName val="INTSHEET"/>
      <sheetName val="INTSHEET3"/>
      <sheetName val="appendix 2.5 final accounts"/>
      <sheetName val="FIRST"/>
      <sheetName val="Ene"/>
      <sheetName val="CODE BOOK REFERENCE"/>
      <sheetName val="Sheet11"/>
      <sheetName val="적용"/>
      <sheetName val="Adopted DBM"/>
      <sheetName val="1"/>
      <sheetName val="Intro"/>
      <sheetName val="CODE_BOOK_REFERENCE"/>
      <sheetName val="Adopted_DBM"/>
      <sheetName val="dlvoid"/>
      <sheetName val="clay"/>
      <sheetName val="Assumptions"/>
      <sheetName val="I 2ry activity reduction"/>
      <sheetName val="Master Sheet"/>
      <sheetName val="DETAILED  BOQ"/>
      <sheetName val="As per PCA"/>
      <sheetName val="Assumption"/>
      <sheetName val="Coalmine"/>
      <sheetName val="CE"/>
      <sheetName val="New33KVSS_E3"/>
      <sheetName val="Prop aug of Ex 33KVSS_E3a"/>
    </sheetNames>
    <sheetDataSet>
      <sheetData sheetId="0">
        <row r="1">
          <cell r="B1" t="str">
            <v>BOQ of Burhur - Amarkantak</v>
          </cell>
        </row>
      </sheetData>
      <sheetData sheetId="1">
        <row r="1">
          <cell r="B1" t="str">
            <v>BOQ of Burhur - Amarkantak</v>
          </cell>
        </row>
      </sheetData>
      <sheetData sheetId="2">
        <row r="1">
          <cell r="B1" t="str">
            <v>BOQ of Burhur - Amarkantak</v>
          </cell>
        </row>
      </sheetData>
      <sheetData sheetId="3">
        <row r="1">
          <cell r="B1" t="str">
            <v>BOQ of Burhur - Amarkantak</v>
          </cell>
        </row>
      </sheetData>
      <sheetData sheetId="4"/>
      <sheetData sheetId="5"/>
      <sheetData sheetId="6"/>
      <sheetData sheetId="7"/>
      <sheetData sheetId="8">
        <row r="1">
          <cell r="B1" t="str">
            <v>BOQ of Burhur - Amarkantak</v>
          </cell>
        </row>
      </sheetData>
      <sheetData sheetId="9">
        <row r="1">
          <cell r="B1" t="str">
            <v>BOQ of Burhur - Amarkantak</v>
          </cell>
        </row>
      </sheetData>
      <sheetData sheetId="10">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ow r="1">
          <cell r="B1" t="str">
            <v>BOQ of Burhur - Amarkantak</v>
          </cell>
        </row>
      </sheetData>
      <sheetData sheetId="12">
        <row r="1">
          <cell r="B1" t="str">
            <v>BOQ of Burhur - Amarkantak</v>
          </cell>
        </row>
      </sheetData>
      <sheetData sheetId="13">
        <row r="1">
          <cell r="B1" t="str">
            <v>BOQ of Burhur - Amarkantak</v>
          </cell>
        </row>
      </sheetData>
      <sheetData sheetId="14">
        <row r="1">
          <cell r="B1" t="str">
            <v>BOQ of Burhur - Amarkantak</v>
          </cell>
        </row>
      </sheetData>
      <sheetData sheetId="15">
        <row r="1">
          <cell r="B1" t="str">
            <v>BOQ of Burhur - Amarkantak</v>
          </cell>
        </row>
      </sheetData>
      <sheetData sheetId="16">
        <row r="1">
          <cell r="B1" t="str">
            <v>BOQ of Burhur - Amarkantak</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row r="1">
          <cell r="B1" t="str">
            <v>BOQ of Burhur - Amarkantak</v>
          </cell>
        </row>
      </sheetData>
      <sheetData sheetId="255">
        <row r="1">
          <cell r="B1" t="str">
            <v>BOQ of Burhur - Amarkantak</v>
          </cell>
        </row>
      </sheetData>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row r="1">
          <cell r="B1" t="str">
            <v>BOQ of Burhur - Amarkantak</v>
          </cell>
        </row>
      </sheetData>
      <sheetData sheetId="325">
        <row r="1">
          <cell r="B1" t="str">
            <v>BOQ of Burhur - Amarkantak</v>
          </cell>
        </row>
      </sheetData>
      <sheetData sheetId="326">
        <row r="1">
          <cell r="B1" t="str">
            <v>BOQ of Burhur - Amarkantak</v>
          </cell>
        </row>
      </sheetData>
      <sheetData sheetId="327">
        <row r="1">
          <cell r="B1" t="str">
            <v>BOQ of Burhur - Amarkantak</v>
          </cell>
        </row>
      </sheetData>
      <sheetData sheetId="328">
        <row r="1">
          <cell r="B1" t="str">
            <v>BOQ of Burhur - Amarkantak</v>
          </cell>
        </row>
      </sheetData>
      <sheetData sheetId="329">
        <row r="1">
          <cell r="B1" t="str">
            <v>BOQ of Burhur - Amarkantak</v>
          </cell>
        </row>
      </sheetData>
      <sheetData sheetId="330">
        <row r="1">
          <cell r="B1" t="str">
            <v>BOQ of Burhur - Amarkantak</v>
          </cell>
        </row>
      </sheetData>
      <sheetData sheetId="331">
        <row r="1">
          <cell r="B1" t="str">
            <v>BOQ of Burhur - Amarkantak</v>
          </cell>
        </row>
      </sheetData>
      <sheetData sheetId="332">
        <row r="1">
          <cell r="B1" t="str">
            <v>BOQ of Burhur - Amarkantak</v>
          </cell>
        </row>
      </sheetData>
      <sheetData sheetId="333">
        <row r="1">
          <cell r="B1" t="str">
            <v>BOQ of Burhur - Amarkantak</v>
          </cell>
        </row>
      </sheetData>
      <sheetData sheetId="334">
        <row r="1">
          <cell r="B1" t="str">
            <v>BOQ of Burhur - Amarkantak</v>
          </cell>
        </row>
      </sheetData>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row r="1">
          <cell r="B1" t="str">
            <v>BOQ of Burhur - Amarkantak</v>
          </cell>
        </row>
      </sheetData>
      <sheetData sheetId="386">
        <row r="1">
          <cell r="B1" t="str">
            <v>BOQ of Burhur - Amarkantak</v>
          </cell>
        </row>
      </sheetData>
      <sheetData sheetId="387">
        <row r="1">
          <cell r="B1" t="str">
            <v>BOQ of Burhur - Amarkantak</v>
          </cell>
        </row>
      </sheetData>
      <sheetData sheetId="388">
        <row r="1">
          <cell r="B1" t="str">
            <v>BOQ of Burhur - Amarkantak</v>
          </cell>
        </row>
      </sheetData>
      <sheetData sheetId="389">
        <row r="1">
          <cell r="B1" t="str">
            <v>BOQ of Burhur - Amarkantak</v>
          </cell>
        </row>
      </sheetData>
      <sheetData sheetId="390">
        <row r="1">
          <cell r="B1" t="str">
            <v>BOQ of Burhur - Amarkantak</v>
          </cell>
        </row>
      </sheetData>
      <sheetData sheetId="391">
        <row r="1">
          <cell r="B1" t="str">
            <v>BOQ of Burhur - Amarkantak</v>
          </cell>
        </row>
      </sheetData>
      <sheetData sheetId="392">
        <row r="1">
          <cell r="B1" t="str">
            <v>BOQ of Burhur - Amarkantak</v>
          </cell>
        </row>
      </sheetData>
      <sheetData sheetId="393">
        <row r="1">
          <cell r="B1" t="str">
            <v>BOQ of Burhur - Amarkantak</v>
          </cell>
        </row>
      </sheetData>
      <sheetData sheetId="394">
        <row r="1">
          <cell r="B1" t="str">
            <v>BOQ of Burhur - Amarkantak</v>
          </cell>
        </row>
      </sheetData>
      <sheetData sheetId="395">
        <row r="1">
          <cell r="B1" t="str">
            <v>BOQ of Burhur - Amarkantak</v>
          </cell>
        </row>
      </sheetData>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row r="1">
          <cell r="B1" t="str">
            <v>BOQ of Burhur - Amarkantak</v>
          </cell>
        </row>
      </sheetData>
      <sheetData sheetId="448">
        <row r="1">
          <cell r="B1" t="str">
            <v>BOQ of Burhur - Amarkantak</v>
          </cell>
        </row>
      </sheetData>
      <sheetData sheetId="449">
        <row r="1">
          <cell r="B1" t="str">
            <v>BOQ of Burhur - Amarkantak</v>
          </cell>
        </row>
      </sheetData>
      <sheetData sheetId="450">
        <row r="1">
          <cell r="B1" t="str">
            <v>BOQ of Burhur - Amarkantak</v>
          </cell>
        </row>
      </sheetData>
      <sheetData sheetId="451">
        <row r="1">
          <cell r="B1" t="str">
            <v>BOQ of Burhur - Amarkantak</v>
          </cell>
        </row>
      </sheetData>
      <sheetData sheetId="452">
        <row r="1">
          <cell r="B1" t="str">
            <v>BOQ of Burhur - Amarkantak</v>
          </cell>
        </row>
      </sheetData>
      <sheetData sheetId="453">
        <row r="1">
          <cell r="B1" t="str">
            <v>BOQ of Burhur - Amarkantak</v>
          </cell>
        </row>
      </sheetData>
      <sheetData sheetId="454">
        <row r="1">
          <cell r="B1" t="str">
            <v>BOQ of Burhur - Amarkantak</v>
          </cell>
        </row>
      </sheetData>
      <sheetData sheetId="455">
        <row r="1">
          <cell r="B1" t="str">
            <v>BOQ of Burhur - Amarkantak</v>
          </cell>
        </row>
      </sheetData>
      <sheetData sheetId="456">
        <row r="1">
          <cell r="B1" t="str">
            <v>BOQ of Burhur - Amarkantak</v>
          </cell>
        </row>
      </sheetData>
      <sheetData sheetId="457">
        <row r="1">
          <cell r="B1" t="str">
            <v>BOQ of Burhur - Amarkantak</v>
          </cell>
        </row>
      </sheetData>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2)"/>
      <sheetName val="family members,  dependants"/>
      <sheetName val="FAMILY TEXT"/>
      <sheetName val="Sheet1"/>
    </sheetNames>
    <sheetDataSet>
      <sheetData sheetId="0" refreshError="1"/>
      <sheetData sheetId="1" refreshError="1"/>
      <sheetData sheetId="2" refreshError="1">
        <row r="2">
          <cell r="A2">
            <v>1</v>
          </cell>
          <cell r="G2" t="str">
            <v>01</v>
          </cell>
        </row>
        <row r="3">
          <cell r="A3">
            <v>2</v>
          </cell>
          <cell r="G3" t="str">
            <v>02</v>
          </cell>
        </row>
        <row r="4">
          <cell r="A4">
            <v>11</v>
          </cell>
          <cell r="G4" t="str">
            <v>03</v>
          </cell>
        </row>
        <row r="5">
          <cell r="A5">
            <v>12</v>
          </cell>
          <cell r="G5" t="str">
            <v>04</v>
          </cell>
        </row>
        <row r="6">
          <cell r="A6">
            <v>93</v>
          </cell>
          <cell r="G6" t="str">
            <v>05</v>
          </cell>
        </row>
        <row r="7">
          <cell r="A7">
            <v>94</v>
          </cell>
        </row>
      </sheetData>
      <sheetData sheetId="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Intake"/>
      <sheetName val="Stub&amp;Twr"/>
      <sheetName val="Twr Qty."/>
      <sheetName val="DS Approved"/>
      <sheetName val="S-C"/>
      <sheetName val="62-Gty Bhadla"/>
      <sheetName val="Vdc5"/>
      <sheetName val="SIN"/>
      <sheetName val="Twr Qty Old."/>
      <sheetName val="Sheet1"/>
      <sheetName val="DS Approved (T) (2)"/>
      <sheetName val="1-14"/>
      <sheetName val="50-56"/>
      <sheetName val="DSLP CALCULATION"/>
      <sheetName val="IDCCALHYD-GOO"/>
      <sheetName val="NJP"/>
      <sheetName val="FitOutConfCentre"/>
      <sheetName val="sheeet7"/>
      <sheetName val="Info Entry"/>
      <sheetName val="P-Ins &amp; Bonds"/>
      <sheetName val="P Staff fac"/>
      <sheetName val="BQMPALOC"/>
      <sheetName val="july-I"/>
      <sheetName val="CASH-FLOW"/>
      <sheetName val="Design"/>
      <sheetName val="COMPLEXALL"/>
      <sheetName val="SUMMARY"/>
      <sheetName val="Validation"/>
      <sheetName val="TMRS"/>
      <sheetName val="FAMILY TEXT"/>
      <sheetName val="EDWise"/>
      <sheetName val="04REL"/>
      <sheetName val="STN WISE EMR"/>
      <sheetName val="data"/>
      <sheetName val="Dom"/>
      <sheetName val="BREAKUP OF OIL"/>
      <sheetName val="R.Hrs. Since Comm"/>
      <sheetName val="R_Hrs_ Since Comm"/>
      <sheetName val="A"/>
      <sheetName val="Data base 12-13 back Jan 10"/>
      <sheetName val="B-Chart"/>
      <sheetName val="IP"/>
      <sheetName val="Civil &amp; design"/>
      <sheetName val="BOQ"/>
      <sheetName val="SOP "/>
      <sheetName val="wt"/>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Main "/>
      <sheetName val="Load Comb"/>
      <sheetName val="Analysis and design results"/>
      <sheetName val="Sls"/>
      <sheetName val="Uls"/>
      <sheetName val="5-Piles"/>
      <sheetName val="4-Piles"/>
      <sheetName val="4-Piles (2)"/>
      <sheetName val="pedestal"/>
      <sheetName val="Bolts"/>
      <sheetName val="STAAD OUTPUT"/>
      <sheetName val="WEIGHT CAL"/>
      <sheetName val="Water Sinking"/>
    </sheetNames>
    <sheetDataSet>
      <sheetData sheetId="0" refreshError="1"/>
      <sheetData sheetId="1" refreshError="1"/>
      <sheetData sheetId="2" refreshError="1"/>
      <sheetData sheetId="3" refreshError="1"/>
      <sheetData sheetId="4" refreshError="1"/>
      <sheetData sheetId="5" refreshError="1">
        <row r="5">
          <cell r="I5" t="str">
            <v>FOUNDATION CALCULATION NOTE FOR PIPERACK PR-3F3</v>
          </cell>
        </row>
        <row r="7">
          <cell r="C7" t="str">
            <v>Horizontal</v>
          </cell>
          <cell r="D7" t="str">
            <v>Vertical</v>
          </cell>
          <cell r="E7" t="str">
            <v>Horizontal</v>
          </cell>
          <cell r="I7">
            <v>6.2</v>
          </cell>
          <cell r="J7" t="str">
            <v xml:space="preserve"> LOADS FROM STRUCTURE ON SUPPORTS FOR ULTIMATE LIMIT STATE</v>
          </cell>
        </row>
        <row r="8">
          <cell r="C8" t="str">
            <v>Horizontal</v>
          </cell>
          <cell r="D8" t="str">
            <v>Vertical</v>
          </cell>
          <cell r="E8" t="str">
            <v>Horizontal</v>
          </cell>
          <cell r="F8" t="str">
            <v>Moment</v>
          </cell>
          <cell r="G8" t="str">
            <v>F</v>
          </cell>
          <cell r="H8" t="str">
            <v>G</v>
          </cell>
          <cell r="K8" t="str">
            <v>Vertical</v>
          </cell>
        </row>
        <row r="9">
          <cell r="C9" t="str">
            <v>Fx kN</v>
          </cell>
          <cell r="D9" t="str">
            <v>Fy kN</v>
          </cell>
          <cell r="E9" t="str">
            <v>Fz kN</v>
          </cell>
          <cell r="F9" t="str">
            <v>Mx kNm</v>
          </cell>
          <cell r="G9" t="str">
            <v>My kNm</v>
          </cell>
          <cell r="H9" t="str">
            <v>Mz kNm</v>
          </cell>
          <cell r="I9" t="str">
            <v>Node</v>
          </cell>
          <cell r="J9" t="str">
            <v>Load Case</v>
          </cell>
          <cell r="K9" t="str">
            <v>Fy kN</v>
          </cell>
        </row>
        <row r="10">
          <cell r="C10">
            <v>-48</v>
          </cell>
          <cell r="D10">
            <v>113.8</v>
          </cell>
          <cell r="E10">
            <v>0</v>
          </cell>
          <cell r="F10">
            <v>0</v>
          </cell>
          <cell r="G10">
            <v>0</v>
          </cell>
          <cell r="H10">
            <v>234.5</v>
          </cell>
          <cell r="I10">
            <v>101</v>
          </cell>
          <cell r="J10" t="str">
            <v>1001 0.9DL + 0.9PE + 1.5WLX</v>
          </cell>
          <cell r="K10">
            <v>-113.8</v>
          </cell>
        </row>
        <row r="11">
          <cell r="C11">
            <v>46.1</v>
          </cell>
          <cell r="D11">
            <v>208.3</v>
          </cell>
          <cell r="E11">
            <v>0</v>
          </cell>
          <cell r="F11">
            <v>0</v>
          </cell>
          <cell r="G11">
            <v>0</v>
          </cell>
          <cell r="H11">
            <v>-249.9</v>
          </cell>
          <cell r="J11" t="str">
            <v>1002 0.9DL + 0.9PE - 1.5WLX</v>
          </cell>
          <cell r="K11">
            <v>-208.3</v>
          </cell>
        </row>
        <row r="12">
          <cell r="C12">
            <v>-1.1000000000000001</v>
          </cell>
          <cell r="D12">
            <v>160.9</v>
          </cell>
          <cell r="E12">
            <v>-8.9</v>
          </cell>
          <cell r="F12">
            <v>0</v>
          </cell>
          <cell r="G12">
            <v>0.1</v>
          </cell>
          <cell r="H12">
            <v>-6.9</v>
          </cell>
          <cell r="J12" t="str">
            <v>1003 0.9DL + 0.9PE + 1.5WLZ</v>
          </cell>
          <cell r="K12">
            <v>-160.9</v>
          </cell>
        </row>
        <row r="13">
          <cell r="C13">
            <v>-0.8</v>
          </cell>
          <cell r="D13">
            <v>161.30000000000001</v>
          </cell>
          <cell r="E13">
            <v>8.9</v>
          </cell>
          <cell r="F13">
            <v>0</v>
          </cell>
          <cell r="G13">
            <v>-0.1</v>
          </cell>
          <cell r="H13">
            <v>-8.6</v>
          </cell>
          <cell r="J13" t="str">
            <v>1004 0.9DL + 0.9PE - 1.5WLZ</v>
          </cell>
          <cell r="K13">
            <v>-161.30000000000001</v>
          </cell>
        </row>
        <row r="14">
          <cell r="C14">
            <v>21.7</v>
          </cell>
          <cell r="D14">
            <v>191.4</v>
          </cell>
          <cell r="E14">
            <v>0</v>
          </cell>
          <cell r="F14">
            <v>0</v>
          </cell>
          <cell r="G14">
            <v>0</v>
          </cell>
          <cell r="H14">
            <v>122.3</v>
          </cell>
          <cell r="J14" t="str">
            <v>1005 0.9DL + 0.9PE + 1.5EQX</v>
          </cell>
          <cell r="K14">
            <v>-191.4</v>
          </cell>
        </row>
        <row r="15">
          <cell r="C15">
            <v>-23.6</v>
          </cell>
          <cell r="D15">
            <v>130.80000000000001</v>
          </cell>
          <cell r="E15">
            <v>-0.1</v>
          </cell>
          <cell r="F15">
            <v>0</v>
          </cell>
          <cell r="G15">
            <v>0</v>
          </cell>
          <cell r="H15">
            <v>-137.69999999999999</v>
          </cell>
          <cell r="J15" t="str">
            <v>1006 0.9DL + 0.9PE - 1.5EQX</v>
          </cell>
          <cell r="K15">
            <v>-130.80000000000001</v>
          </cell>
        </row>
        <row r="16">
          <cell r="C16">
            <v>9.3000000000000007</v>
          </cell>
          <cell r="D16">
            <v>177.2</v>
          </cell>
          <cell r="E16">
            <v>0.2</v>
          </cell>
          <cell r="F16">
            <v>0</v>
          </cell>
          <cell r="G16">
            <v>0</v>
          </cell>
          <cell r="H16">
            <v>50.8</v>
          </cell>
          <cell r="J16" t="str">
            <v>1007 0.9DL + 0.9PE + 1.5EQZ</v>
          </cell>
          <cell r="K16">
            <v>-177.2</v>
          </cell>
        </row>
        <row r="17">
          <cell r="C17">
            <v>-11.2</v>
          </cell>
          <cell r="D17">
            <v>144.9</v>
          </cell>
          <cell r="E17">
            <v>-0.3</v>
          </cell>
          <cell r="F17">
            <v>0</v>
          </cell>
          <cell r="G17">
            <v>0</v>
          </cell>
          <cell r="H17">
            <v>-66.2</v>
          </cell>
          <cell r="J17" t="str">
            <v>1008 0.9DL + 0.9PE - 1.5EQZ</v>
          </cell>
          <cell r="K17">
            <v>-144.9</v>
          </cell>
        </row>
        <row r="18">
          <cell r="C18">
            <v>-14.7</v>
          </cell>
          <cell r="D18">
            <v>349.9</v>
          </cell>
          <cell r="E18">
            <v>0</v>
          </cell>
          <cell r="F18">
            <v>0</v>
          </cell>
          <cell r="G18">
            <v>0</v>
          </cell>
          <cell r="H18">
            <v>50.8</v>
          </cell>
          <cell r="J18" t="str">
            <v>1009 1.5DL + 1.5PO + 1.5FL + 1.5AL</v>
          </cell>
          <cell r="K18">
            <v>-349.9</v>
          </cell>
        </row>
        <row r="19">
          <cell r="C19">
            <v>9.1</v>
          </cell>
          <cell r="D19">
            <v>377.9</v>
          </cell>
          <cell r="E19">
            <v>0.2</v>
          </cell>
          <cell r="F19">
            <v>0</v>
          </cell>
          <cell r="G19">
            <v>0</v>
          </cell>
          <cell r="H19">
            <v>-84.9</v>
          </cell>
          <cell r="J19" t="str">
            <v>1010 1.5DL + 1.5PO - 1.5FL + 1.5AL</v>
          </cell>
          <cell r="K19">
            <v>-377.9</v>
          </cell>
        </row>
        <row r="20">
          <cell r="C20">
            <v>-49.4</v>
          </cell>
          <cell r="D20">
            <v>242.1</v>
          </cell>
          <cell r="E20">
            <v>0</v>
          </cell>
          <cell r="F20">
            <v>0</v>
          </cell>
          <cell r="G20">
            <v>0</v>
          </cell>
          <cell r="H20">
            <v>234.5</v>
          </cell>
          <cell r="J20" t="str">
            <v>1011 1.2DL + 1.2PO + 1.2FL + 1.2AL + 1.2WLX</v>
          </cell>
          <cell r="K20">
            <v>-242.1</v>
          </cell>
        </row>
        <row r="21">
          <cell r="C21">
            <v>-30.4</v>
          </cell>
          <cell r="D21">
            <v>264.60000000000002</v>
          </cell>
          <cell r="E21">
            <v>0.1</v>
          </cell>
          <cell r="F21">
            <v>0</v>
          </cell>
          <cell r="G21">
            <v>0</v>
          </cell>
          <cell r="H21">
            <v>125.9</v>
          </cell>
          <cell r="J21" t="str">
            <v>1012 1.2DL + 1.2PO - 1.2FL + 1.2AL + 1.2WLX</v>
          </cell>
          <cell r="K21">
            <v>-264.60000000000002</v>
          </cell>
        </row>
        <row r="22">
          <cell r="C22">
            <v>25.9</v>
          </cell>
          <cell r="D22">
            <v>317.7</v>
          </cell>
          <cell r="E22">
            <v>0</v>
          </cell>
          <cell r="F22">
            <v>0</v>
          </cell>
          <cell r="G22">
            <v>0</v>
          </cell>
          <cell r="H22">
            <v>-153.1</v>
          </cell>
          <cell r="J22" t="str">
            <v>1013 1.2DL + 1.2PO + 1.2FL + 1.2AL - 1.2WLX</v>
          </cell>
          <cell r="K22">
            <v>-317.7</v>
          </cell>
        </row>
        <row r="23">
          <cell r="C23">
            <v>44.9</v>
          </cell>
          <cell r="D23">
            <v>340.1</v>
          </cell>
          <cell r="E23">
            <v>0.1</v>
          </cell>
          <cell r="F23">
            <v>0</v>
          </cell>
          <cell r="G23">
            <v>0</v>
          </cell>
          <cell r="H23">
            <v>-261.7</v>
          </cell>
          <cell r="J23" t="str">
            <v>1014 1.2DL + 1.2PO - 1.2FL + 1.2AL - 1.2WLX</v>
          </cell>
          <cell r="K23">
            <v>-340.1</v>
          </cell>
        </row>
        <row r="24">
          <cell r="C24">
            <v>-11.9</v>
          </cell>
          <cell r="D24">
            <v>279.7</v>
          </cell>
          <cell r="E24">
            <v>-7.1</v>
          </cell>
          <cell r="F24">
            <v>0</v>
          </cell>
          <cell r="G24">
            <v>0.1</v>
          </cell>
          <cell r="H24">
            <v>41.4</v>
          </cell>
          <cell r="J24" t="str">
            <v>1015 1.2DL + 1.2PO + 1.2FL + 1.2AL + 1.2WLZ</v>
          </cell>
          <cell r="K24">
            <v>-279.7</v>
          </cell>
        </row>
        <row r="25">
          <cell r="C25">
            <v>7.1</v>
          </cell>
          <cell r="D25">
            <v>302.2</v>
          </cell>
          <cell r="E25">
            <v>-7</v>
          </cell>
          <cell r="F25">
            <v>0</v>
          </cell>
          <cell r="G25">
            <v>0.1</v>
          </cell>
          <cell r="H25">
            <v>-67.2</v>
          </cell>
          <cell r="J25" t="str">
            <v>1016 1.2DL + 1.2PO - 1.2FL + 1.2AL + 1.2WLZ</v>
          </cell>
          <cell r="K25">
            <v>-302.2</v>
          </cell>
        </row>
        <row r="26">
          <cell r="C26">
            <v>-11.7</v>
          </cell>
          <cell r="D26">
            <v>280.10000000000002</v>
          </cell>
          <cell r="E26">
            <v>7.1</v>
          </cell>
          <cell r="F26">
            <v>0</v>
          </cell>
          <cell r="G26">
            <v>-0.1</v>
          </cell>
          <cell r="H26">
            <v>40</v>
          </cell>
          <cell r="J26" t="str">
            <v>1017 1.2DL + 1.2PO + 1.2FL + 1.2AL - 1.2WLZ</v>
          </cell>
          <cell r="K26">
            <v>-280.10000000000002</v>
          </cell>
        </row>
        <row r="27">
          <cell r="C27">
            <v>7.4</v>
          </cell>
          <cell r="D27">
            <v>302.5</v>
          </cell>
          <cell r="E27">
            <v>7.2</v>
          </cell>
          <cell r="F27">
            <v>0</v>
          </cell>
          <cell r="G27">
            <v>-0.1</v>
          </cell>
          <cell r="H27">
            <v>-68.599999999999994</v>
          </cell>
          <cell r="J27" t="str">
            <v>1018 1.2DL + 1.2PO - 1.2FL + 1.2AL - 1.2WLZ</v>
          </cell>
          <cell r="K27">
            <v>-302.5</v>
          </cell>
        </row>
        <row r="28">
          <cell r="C28">
            <v>6.4</v>
          </cell>
          <cell r="D28">
            <v>304.10000000000002</v>
          </cell>
          <cell r="E28">
            <v>0</v>
          </cell>
          <cell r="F28">
            <v>0</v>
          </cell>
          <cell r="G28">
            <v>0</v>
          </cell>
          <cell r="H28">
            <v>144.69999999999999</v>
          </cell>
          <cell r="J28" t="str">
            <v>1019 1.2DL + 1.2PO + 1.2FL + 1.2AL + 1.2EQX</v>
          </cell>
          <cell r="K28">
            <v>-304.10000000000002</v>
          </cell>
        </row>
        <row r="29">
          <cell r="C29">
            <v>25.4</v>
          </cell>
          <cell r="D29">
            <v>326.60000000000002</v>
          </cell>
          <cell r="E29">
            <v>0.2</v>
          </cell>
          <cell r="F29">
            <v>0</v>
          </cell>
          <cell r="G29">
            <v>0</v>
          </cell>
          <cell r="H29">
            <v>36.1</v>
          </cell>
          <cell r="J29" t="str">
            <v>1020 1.2DL + 1.2PO - 1.2FL + 1.2AL + 1.2EQX</v>
          </cell>
          <cell r="K29">
            <v>-326.60000000000002</v>
          </cell>
        </row>
        <row r="30">
          <cell r="C30">
            <v>-29.9</v>
          </cell>
          <cell r="D30">
            <v>255.7</v>
          </cell>
          <cell r="E30">
            <v>-0.1</v>
          </cell>
          <cell r="F30">
            <v>0</v>
          </cell>
          <cell r="G30">
            <v>0</v>
          </cell>
          <cell r="H30">
            <v>-63.3</v>
          </cell>
          <cell r="J30" t="str">
            <v>1021 1.2DL + 1.2PO + 1.2FL + 1.2AL - 1.2EQX</v>
          </cell>
          <cell r="K30">
            <v>-255.7</v>
          </cell>
        </row>
        <row r="31">
          <cell r="C31">
            <v>-10.9</v>
          </cell>
          <cell r="D31">
            <v>278.10000000000002</v>
          </cell>
          <cell r="E31">
            <v>0.1</v>
          </cell>
          <cell r="F31">
            <v>0</v>
          </cell>
          <cell r="G31">
            <v>0</v>
          </cell>
          <cell r="H31">
            <v>-171.9</v>
          </cell>
          <cell r="J31" t="str">
            <v>1022 1.2DL + 1.2PO - 1.2FL + 1.2AL - 1.2EQX</v>
          </cell>
          <cell r="K31">
            <v>-278.10000000000002</v>
          </cell>
        </row>
        <row r="32">
          <cell r="C32">
            <v>-3.6</v>
          </cell>
          <cell r="D32">
            <v>292.8</v>
          </cell>
          <cell r="E32">
            <v>0.2</v>
          </cell>
          <cell r="F32">
            <v>0</v>
          </cell>
          <cell r="G32">
            <v>0</v>
          </cell>
          <cell r="H32">
            <v>87.5</v>
          </cell>
          <cell r="J32" t="str">
            <v>1023 1.2DL + 1.2PO + 1.2FL + 1.2AL + 1.2EQZ</v>
          </cell>
          <cell r="K32">
            <v>-292.8</v>
          </cell>
        </row>
        <row r="33">
          <cell r="C33">
            <v>15.4</v>
          </cell>
          <cell r="D33">
            <v>315.3</v>
          </cell>
          <cell r="E33">
            <v>0.3</v>
          </cell>
          <cell r="F33">
            <v>0</v>
          </cell>
          <cell r="G33">
            <v>0</v>
          </cell>
          <cell r="H33">
            <v>-21.1</v>
          </cell>
          <cell r="J33" t="str">
            <v>1024 1.2DL + 1.2PO - 1.2FL + 1.2AL + 1.2EQZ</v>
          </cell>
          <cell r="K33">
            <v>-315.3</v>
          </cell>
        </row>
        <row r="34">
          <cell r="C34">
            <v>-20</v>
          </cell>
          <cell r="D34">
            <v>267</v>
          </cell>
          <cell r="E34">
            <v>-0.2</v>
          </cell>
          <cell r="F34">
            <v>0</v>
          </cell>
          <cell r="G34">
            <v>0</v>
          </cell>
          <cell r="H34">
            <v>-6.1</v>
          </cell>
          <cell r="J34" t="str">
            <v>1025 1.2DL + 1.2PO + 1.2FL + 1.2AL - 1.2EQZ</v>
          </cell>
          <cell r="K34">
            <v>-267</v>
          </cell>
        </row>
        <row r="35">
          <cell r="C35">
            <v>-0.9</v>
          </cell>
          <cell r="D35">
            <v>289.39999999999998</v>
          </cell>
          <cell r="E35">
            <v>-0.1</v>
          </cell>
          <cell r="F35">
            <v>0</v>
          </cell>
          <cell r="G35">
            <v>0</v>
          </cell>
          <cell r="H35">
            <v>-114.7</v>
          </cell>
          <cell r="J35" t="str">
            <v>1026 1.2DL + 1.2PO - 1.2FL + 1.2AL - 1.2EQZ</v>
          </cell>
          <cell r="K35">
            <v>-289.39999999999998</v>
          </cell>
        </row>
        <row r="36">
          <cell r="C36">
            <v>-2.9</v>
          </cell>
          <cell r="D36">
            <v>385.1</v>
          </cell>
          <cell r="E36">
            <v>0</v>
          </cell>
          <cell r="F36">
            <v>0</v>
          </cell>
          <cell r="G36">
            <v>0</v>
          </cell>
          <cell r="H36">
            <v>-18.2</v>
          </cell>
          <cell r="J36" t="str">
            <v>1027 1.5DL + 1.5PT</v>
          </cell>
          <cell r="K36">
            <v>-385.1</v>
          </cell>
        </row>
        <row r="37">
          <cell r="C37">
            <v>-11.7</v>
          </cell>
          <cell r="D37">
            <v>298.7</v>
          </cell>
          <cell r="E37">
            <v>0</v>
          </cell>
          <cell r="F37">
            <v>0</v>
          </cell>
          <cell r="G37">
            <v>0</v>
          </cell>
          <cell r="H37">
            <v>33.9</v>
          </cell>
          <cell r="J37" t="str">
            <v>1028 1.2DL + 1.2PT + 0.3WLX</v>
          </cell>
          <cell r="K37">
            <v>-298.7</v>
          </cell>
        </row>
        <row r="38">
          <cell r="C38">
            <v>7.1</v>
          </cell>
          <cell r="D38">
            <v>317.60000000000002</v>
          </cell>
          <cell r="E38">
            <v>0</v>
          </cell>
          <cell r="F38">
            <v>0</v>
          </cell>
          <cell r="G38">
            <v>0</v>
          </cell>
          <cell r="H38">
            <v>-63</v>
          </cell>
          <cell r="J38" t="str">
            <v>1029 1.2DL + 1.2PT - 0.3WLX</v>
          </cell>
          <cell r="K38">
            <v>-317.60000000000002</v>
          </cell>
        </row>
        <row r="39">
          <cell r="C39">
            <v>-2.4</v>
          </cell>
          <cell r="D39">
            <v>308.10000000000002</v>
          </cell>
          <cell r="E39">
            <v>-1.8</v>
          </cell>
          <cell r="F39">
            <v>0</v>
          </cell>
          <cell r="G39">
            <v>0</v>
          </cell>
          <cell r="H39">
            <v>-14.4</v>
          </cell>
          <cell r="J39" t="str">
            <v>1030 1.2DL + 1.2PT + 0.3WLZ</v>
          </cell>
          <cell r="K39">
            <v>-308.10000000000002</v>
          </cell>
        </row>
        <row r="40">
          <cell r="C40">
            <v>-2.2999999999999998</v>
          </cell>
          <cell r="D40">
            <v>308.2</v>
          </cell>
          <cell r="E40">
            <v>1.8</v>
          </cell>
          <cell r="F40">
            <v>0</v>
          </cell>
          <cell r="G40">
            <v>0</v>
          </cell>
          <cell r="H40">
            <v>-14.7</v>
          </cell>
          <cell r="J40" t="str">
            <v>1031 1.2DL + 1.2PT - 0.3WLZ</v>
          </cell>
          <cell r="K40">
            <v>-308.2</v>
          </cell>
        </row>
        <row r="41">
          <cell r="C41">
            <v>-46.2</v>
          </cell>
          <cell r="D41">
            <v>77.099999999999994</v>
          </cell>
          <cell r="E41">
            <v>0</v>
          </cell>
          <cell r="F41">
            <v>0</v>
          </cell>
          <cell r="G41">
            <v>0</v>
          </cell>
          <cell r="H41">
            <v>229.6</v>
          </cell>
          <cell r="I41">
            <v>102</v>
          </cell>
          <cell r="J41" t="str">
            <v>1001 0.9DL + 0.9PE + 1.5WLX</v>
          </cell>
          <cell r="K41">
            <v>-77.099999999999994</v>
          </cell>
        </row>
        <row r="42">
          <cell r="C42">
            <v>48</v>
          </cell>
          <cell r="D42">
            <v>-17.3</v>
          </cell>
          <cell r="E42">
            <v>0</v>
          </cell>
          <cell r="F42">
            <v>0</v>
          </cell>
          <cell r="G42">
            <v>0</v>
          </cell>
          <cell r="H42">
            <v>-254.9</v>
          </cell>
          <cell r="I42">
            <v>102</v>
          </cell>
          <cell r="J42" t="str">
            <v>1002 0.9DL + 0.9PE - 1.5WLX</v>
          </cell>
          <cell r="K42">
            <v>17.3</v>
          </cell>
        </row>
        <row r="43">
          <cell r="C43">
            <v>0.8</v>
          </cell>
          <cell r="D43">
            <v>30.1</v>
          </cell>
          <cell r="E43">
            <v>-8.8000000000000007</v>
          </cell>
          <cell r="F43">
            <v>0</v>
          </cell>
          <cell r="G43">
            <v>-0.1</v>
          </cell>
          <cell r="H43">
            <v>-11.8</v>
          </cell>
          <cell r="I43">
            <v>102</v>
          </cell>
          <cell r="J43" t="str">
            <v>1003 0.9DL + 0.9PE + 1.5WLZ</v>
          </cell>
          <cell r="K43">
            <v>-30.1</v>
          </cell>
        </row>
        <row r="44">
          <cell r="C44">
            <v>1.1000000000000001</v>
          </cell>
          <cell r="D44">
            <v>29.7</v>
          </cell>
          <cell r="E44">
            <v>8.8000000000000007</v>
          </cell>
          <cell r="F44">
            <v>0</v>
          </cell>
          <cell r="G44">
            <v>0.1</v>
          </cell>
          <cell r="H44">
            <v>-13.5</v>
          </cell>
          <cell r="I44">
            <v>102</v>
          </cell>
          <cell r="J44" t="str">
            <v>1004 0.9DL + 0.9PE - 1.5WLZ</v>
          </cell>
          <cell r="K44">
            <v>-29.7</v>
          </cell>
        </row>
        <row r="45">
          <cell r="C45">
            <v>23.4</v>
          </cell>
          <cell r="D45">
            <v>57.3</v>
          </cell>
          <cell r="E45">
            <v>0</v>
          </cell>
          <cell r="F45">
            <v>0</v>
          </cell>
          <cell r="G45">
            <v>0</v>
          </cell>
          <cell r="H45">
            <v>116.8</v>
          </cell>
          <cell r="I45">
            <v>102</v>
          </cell>
          <cell r="J45" t="str">
            <v>1005 0.9DL + 0.9PE + 1.5EQX</v>
          </cell>
          <cell r="K45">
            <v>-57.3</v>
          </cell>
        </row>
        <row r="46">
          <cell r="C46">
            <v>-21.6</v>
          </cell>
          <cell r="D46">
            <v>2.5</v>
          </cell>
          <cell r="E46">
            <v>0</v>
          </cell>
          <cell r="F46">
            <v>0</v>
          </cell>
          <cell r="G46">
            <v>0</v>
          </cell>
          <cell r="H46">
            <v>-142.1</v>
          </cell>
          <cell r="I46">
            <v>102</v>
          </cell>
          <cell r="J46" t="str">
            <v>1006 0.9DL + 0.9PE - 1.5EQX</v>
          </cell>
          <cell r="K46">
            <v>-2.5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7">
          <cell r="C7" t="str">
            <v>Place : Chennai</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16"/>
      <sheetName val="Abstract of cost"/>
      <sheetName val="Summary"/>
      <sheetName val="Validation"/>
      <sheetName val="TMRS"/>
      <sheetName val="drg"/>
      <sheetName val="Inputs"/>
      <sheetName val="Casting Yard"/>
      <sheetName val="POL"/>
    </sheetNames>
    <sheetDataSet>
      <sheetData sheetId="0">
        <row r="9">
          <cell r="A9" t="str">
            <v xml:space="preserve">    Name and Address of the Employer</v>
          </cell>
          <cell r="H9" t="str">
            <v>Name and Designation of the</v>
          </cell>
        </row>
        <row r="10">
          <cell r="H10" t="str">
            <v>Employee</v>
          </cell>
        </row>
        <row r="12">
          <cell r="A12">
            <v>0</v>
          </cell>
          <cell r="H12">
            <v>0</v>
          </cell>
        </row>
        <row r="13">
          <cell r="A13">
            <v>0</v>
          </cell>
          <cell r="H13" t="str">
            <v>15 April 2000 to 31 March 2001</v>
          </cell>
        </row>
        <row r="14">
          <cell r="A14">
            <v>0</v>
          </cell>
        </row>
        <row r="15">
          <cell r="A15" t="str">
            <v xml:space="preserve">    PAN/GIR NO.</v>
          </cell>
          <cell r="D15" t="str">
            <v xml:space="preserve">   TAN</v>
          </cell>
          <cell r="H15" t="str">
            <v>PAN/GIR NO.</v>
          </cell>
        </row>
        <row r="16">
          <cell r="D16">
            <v>0</v>
          </cell>
          <cell r="H16">
            <v>0</v>
          </cell>
        </row>
        <row r="17">
          <cell r="F17" t="str">
            <v xml:space="preserve">      PERIOD</v>
          </cell>
          <cell r="I17" t="str">
            <v>ASSESSMENT</v>
          </cell>
        </row>
        <row r="18">
          <cell r="A18" t="str">
            <v xml:space="preserve">TDS Circle where Annual Return/Statement under </v>
          </cell>
          <cell r="F18" t="str">
            <v>FROM</v>
          </cell>
          <cell r="H18" t="str">
            <v>TO</v>
          </cell>
          <cell r="I18" t="str">
            <v>YEAR</v>
          </cell>
        </row>
        <row r="19">
          <cell r="A19" t="str">
            <v xml:space="preserve">section 206 is to be filed                   </v>
          </cell>
          <cell r="F19" t="str">
            <v>2001-2002</v>
          </cell>
          <cell r="I19" t="str">
            <v>THOMAS MUDAYANKAVIL</v>
          </cell>
          <cell r="J19">
            <v>0</v>
          </cell>
        </row>
        <row r="22">
          <cell r="A22" t="str">
            <v>DETAILS OF SALARY PAID AND ANY OTHER INCOME AND TAX DEDUCTED</v>
          </cell>
        </row>
        <row r="24">
          <cell r="I24" t="str">
            <v>Rs.</v>
          </cell>
          <cell r="J24" t="str">
            <v>Rs.</v>
          </cell>
        </row>
        <row r="25">
          <cell r="A25" t="str">
            <v>1.</v>
          </cell>
          <cell r="B25" t="str">
            <v xml:space="preserve">GROSS SALARY * </v>
          </cell>
          <cell r="I25">
            <v>4826770</v>
          </cell>
        </row>
        <row r="27">
          <cell r="A27" t="str">
            <v>2.</v>
          </cell>
          <cell r="B27" t="str">
            <v>LESS :</v>
          </cell>
          <cell r="C27" t="str">
            <v>Allowance to the extent exempt under</v>
          </cell>
        </row>
        <row r="28">
          <cell r="C28" t="str">
            <v xml:space="preserve">section 10 : </v>
          </cell>
          <cell r="H28">
            <v>0</v>
          </cell>
        </row>
        <row r="30">
          <cell r="A30" t="str">
            <v>3.</v>
          </cell>
          <cell r="B30" t="str">
            <v>BALANCE (1-2)</v>
          </cell>
          <cell r="I30">
            <v>4826770</v>
          </cell>
        </row>
        <row r="32">
          <cell r="A32" t="str">
            <v>4.</v>
          </cell>
          <cell r="B32" t="str">
            <v>DEDUCTIONS :</v>
          </cell>
        </row>
        <row r="33">
          <cell r="B33" t="str">
            <v>(a)  Standard deduction</v>
          </cell>
          <cell r="F33">
            <v>0</v>
          </cell>
          <cell r="H33">
            <v>0</v>
          </cell>
        </row>
        <row r="34">
          <cell r="B34" t="str">
            <v>(b)  Entertainment allowance</v>
          </cell>
          <cell r="F34">
            <v>0</v>
          </cell>
        </row>
        <row r="35">
          <cell r="B35" t="str">
            <v>(c)  Tax on Employment</v>
          </cell>
          <cell r="F35">
            <v>0</v>
          </cell>
        </row>
        <row r="37">
          <cell r="A37" t="str">
            <v>5.</v>
          </cell>
          <cell r="B37" t="str">
            <v>AGGREGATE OF 4 (a to c)</v>
          </cell>
          <cell r="H37">
            <v>0</v>
          </cell>
        </row>
        <row r="39">
          <cell r="A39" t="str">
            <v>6.</v>
          </cell>
          <cell r="B39" t="str">
            <v>INCOME CHARGEABLE UNDER</v>
          </cell>
        </row>
        <row r="40">
          <cell r="B40" t="str">
            <v>THE HEAD SALARIES (3-5)</v>
          </cell>
          <cell r="J40">
            <v>4826770</v>
          </cell>
        </row>
        <row r="42">
          <cell r="A42" t="str">
            <v>7.</v>
          </cell>
          <cell r="B42" t="str">
            <v>ADD :</v>
          </cell>
          <cell r="C42" t="str">
            <v>Any other income reported by the</v>
          </cell>
        </row>
        <row r="43">
          <cell r="B43" t="str">
            <v>employee</v>
          </cell>
          <cell r="J43">
            <v>0</v>
          </cell>
        </row>
        <row r="45">
          <cell r="A45" t="str">
            <v>8.</v>
          </cell>
          <cell r="B45" t="str">
            <v>GROSS TOTAL INCOME (6+7)</v>
          </cell>
          <cell r="J45">
            <v>4826770</v>
          </cell>
        </row>
        <row r="47">
          <cell r="A47" t="str">
            <v>9.</v>
          </cell>
          <cell r="B47" t="str">
            <v>DEDUCTIONS UNDER CHAPTER VI-A</v>
          </cell>
          <cell r="F47" t="str">
            <v>GROSS</v>
          </cell>
          <cell r="H47" t="str">
            <v>QUALIFYING</v>
          </cell>
          <cell r="I47" t="str">
            <v>DEDUCTIBLE</v>
          </cell>
        </row>
        <row r="48">
          <cell r="F48" t="str">
            <v>AMOUNT</v>
          </cell>
          <cell r="H48" t="str">
            <v>AMOUNT</v>
          </cell>
          <cell r="I48" t="str">
            <v>AMOUNT</v>
          </cell>
        </row>
        <row r="50">
          <cell r="B50" t="str">
            <v>(a)</v>
          </cell>
          <cell r="F50" t="str">
            <v>Rs.............</v>
          </cell>
          <cell r="H50" t="str">
            <v>Rs.............</v>
          </cell>
          <cell r="I50" t="str">
            <v>Rs.............</v>
          </cell>
        </row>
        <row r="51">
          <cell r="B51" t="str">
            <v>(b)</v>
          </cell>
          <cell r="F51" t="str">
            <v>Rs.............</v>
          </cell>
          <cell r="H51" t="str">
            <v>Rs.............</v>
          </cell>
          <cell r="I51" t="str">
            <v>Rs.............</v>
          </cell>
        </row>
        <row r="52">
          <cell r="B52" t="str">
            <v>(c)</v>
          </cell>
          <cell r="F52" t="str">
            <v>Rs.............</v>
          </cell>
          <cell r="H52" t="str">
            <v>Rs.............</v>
          </cell>
          <cell r="I52" t="str">
            <v>Rs.............</v>
          </cell>
        </row>
        <row r="53">
          <cell r="B53" t="str">
            <v>(d)</v>
          </cell>
          <cell r="F53" t="str">
            <v>Rs.............</v>
          </cell>
          <cell r="H53" t="str">
            <v>Rs.............</v>
          </cell>
          <cell r="I53" t="str">
            <v>Rs.............</v>
          </cell>
        </row>
        <row r="55">
          <cell r="A55" t="str">
            <v>10.</v>
          </cell>
          <cell r="B55" t="str">
            <v>Aggregate of deductible amount under</v>
          </cell>
          <cell r="J55">
            <v>0</v>
          </cell>
        </row>
        <row r="56">
          <cell r="B56" t="str">
            <v>Chapter VI-A</v>
          </cell>
          <cell r="J56">
            <v>0</v>
          </cell>
        </row>
        <row r="57">
          <cell r="J57">
            <v>0</v>
          </cell>
        </row>
        <row r="58">
          <cell r="A58" t="str">
            <v>11.</v>
          </cell>
          <cell r="B58" t="str">
            <v>TOTAL INCOME (8-10)</v>
          </cell>
          <cell r="J58">
            <v>4826770</v>
          </cell>
        </row>
        <row r="59">
          <cell r="J59">
            <v>0</v>
          </cell>
        </row>
        <row r="60">
          <cell r="A60" t="str">
            <v>12.</v>
          </cell>
          <cell r="B60" t="str">
            <v>TAX ON TOTAL INCOME</v>
          </cell>
          <cell r="J60">
            <v>1422031</v>
          </cell>
        </row>
        <row r="63">
          <cell r="I63" t="str">
            <v>Rs.</v>
          </cell>
          <cell r="J63" t="str">
            <v>Rs.</v>
          </cell>
        </row>
        <row r="64">
          <cell r="A64" t="str">
            <v>13.</v>
          </cell>
          <cell r="B64" t="str">
            <v>REBATE AND RELIEF UNDER CHAPTER VIII</v>
          </cell>
        </row>
        <row r="66">
          <cell r="F66" t="str">
            <v>GROSS</v>
          </cell>
          <cell r="H66" t="str">
            <v>QUALIFYING</v>
          </cell>
          <cell r="I66" t="str">
            <v>TAX REBATE/</v>
          </cell>
        </row>
        <row r="67">
          <cell r="B67" t="str">
            <v>I.   Under Section 88 (please specify)</v>
          </cell>
          <cell r="F67" t="str">
            <v>AMOUNT</v>
          </cell>
          <cell r="H67" t="str">
            <v>AMOUNT</v>
          </cell>
          <cell r="I67" t="str">
            <v>RELIEF</v>
          </cell>
        </row>
        <row r="69">
          <cell r="B69" t="str">
            <v>(a) LIC</v>
          </cell>
          <cell r="F69" t="str">
            <v xml:space="preserve">Rs. </v>
          </cell>
          <cell r="H69" t="str">
            <v xml:space="preserve">Rs. </v>
          </cell>
        </row>
        <row r="70">
          <cell r="B70" t="str">
            <v>(b) PPF</v>
          </cell>
          <cell r="F70" t="str">
            <v xml:space="preserve">Rs. </v>
          </cell>
          <cell r="H70" t="str">
            <v xml:space="preserve">Rs. </v>
          </cell>
        </row>
        <row r="71">
          <cell r="B71" t="str">
            <v>(c) National Savings Certificates</v>
          </cell>
          <cell r="F71" t="str">
            <v xml:space="preserve">Rs. </v>
          </cell>
          <cell r="H71" t="str">
            <v xml:space="preserve">Rs. </v>
          </cell>
        </row>
        <row r="72">
          <cell r="B72" t="str">
            <v>(d)UTI(s)</v>
          </cell>
          <cell r="F72" t="str">
            <v xml:space="preserve">Rs. </v>
          </cell>
          <cell r="H72" t="str">
            <v xml:space="preserve">Rs. </v>
          </cell>
        </row>
        <row r="73">
          <cell r="B73" t="str">
            <v>(e)</v>
          </cell>
          <cell r="F73" t="str">
            <v xml:space="preserve">Rs. </v>
          </cell>
          <cell r="H73" t="str">
            <v xml:space="preserve">Rs. </v>
          </cell>
        </row>
        <row r="74">
          <cell r="B74" t="str">
            <v>(f)  TOTAL (a) to (e)</v>
          </cell>
          <cell r="F74" t="str">
            <v xml:space="preserve">Rs. </v>
          </cell>
          <cell r="H74" t="str">
            <v xml:space="preserve">Rs. </v>
          </cell>
          <cell r="I74">
            <v>0</v>
          </cell>
        </row>
        <row r="76">
          <cell r="F76" t="str">
            <v>GROSS</v>
          </cell>
          <cell r="H76" t="str">
            <v>QUALIFYING</v>
          </cell>
        </row>
        <row r="77">
          <cell r="B77" t="str">
            <v>II.   Under Section 88A (please specify)</v>
          </cell>
          <cell r="F77" t="str">
            <v>AMOUNT</v>
          </cell>
          <cell r="H77" t="str">
            <v>AMOUNT</v>
          </cell>
        </row>
        <row r="79">
          <cell r="B79" t="str">
            <v>(a)</v>
          </cell>
          <cell r="F79" t="str">
            <v>Rs.............</v>
          </cell>
          <cell r="H79" t="str">
            <v>Rs.............</v>
          </cell>
        </row>
        <row r="80">
          <cell r="B80" t="str">
            <v>(b)</v>
          </cell>
          <cell r="F80" t="str">
            <v>Rs.............</v>
          </cell>
          <cell r="H80" t="str">
            <v>Rs.............</v>
          </cell>
        </row>
        <row r="81">
          <cell r="B81" t="str">
            <v>(c)  TOTAL [(a) + (b)]</v>
          </cell>
          <cell r="F81" t="str">
            <v>Rs.............</v>
          </cell>
          <cell r="H81" t="str">
            <v>Rs.............</v>
          </cell>
          <cell r="I81" t="str">
            <v>Nil</v>
          </cell>
        </row>
        <row r="83">
          <cell r="B83" t="str">
            <v>III.  Under Section 89 (attach details)</v>
          </cell>
          <cell r="I83" t="str">
            <v>Nil</v>
          </cell>
        </row>
        <row r="85">
          <cell r="A85" t="str">
            <v>14.</v>
          </cell>
          <cell r="B85" t="str">
            <v>AGGREGATE OF TAX REBATES</v>
          </cell>
        </row>
        <row r="86">
          <cell r="B86" t="str">
            <v xml:space="preserve">AND RELIEF AT 13 ABOVE </v>
          </cell>
        </row>
        <row r="87">
          <cell r="B87" t="str">
            <v>[I(f) + II(c) + III]</v>
          </cell>
          <cell r="J87">
            <v>0</v>
          </cell>
        </row>
        <row r="89">
          <cell r="A89" t="str">
            <v>15.</v>
          </cell>
          <cell r="B89" t="str">
            <v xml:space="preserve">TAX PAYABLE (12-14) AND </v>
          </cell>
        </row>
        <row r="90">
          <cell r="B90" t="str">
            <v>SURCHARGE THEREON</v>
          </cell>
          <cell r="J90">
            <v>1564234.1</v>
          </cell>
        </row>
        <row r="92">
          <cell r="A92" t="str">
            <v>16.</v>
          </cell>
          <cell r="B92" t="str">
            <v>LESS TAX DEDUCTED AT SOURCE</v>
          </cell>
          <cell r="J92">
            <v>0</v>
          </cell>
        </row>
        <row r="95">
          <cell r="A95" t="str">
            <v>17.</v>
          </cell>
          <cell r="B95" t="str">
            <v>TAX PAYABLE/(REFUNDABLE) (15-16)</v>
          </cell>
          <cell r="J95">
            <v>1564234.1</v>
          </cell>
        </row>
        <row r="98">
          <cell r="A98" t="str">
            <v>DETAILS OF TAX DEDUCTED AND DEPOSITED INTO CENTRAL GOVERNMENT ACCOUNT</v>
          </cell>
        </row>
        <row r="100">
          <cell r="A100" t="str">
            <v>AMOUNT (Rs.)</v>
          </cell>
          <cell r="C100" t="str">
            <v>DATE OF PAYMENT</v>
          </cell>
          <cell r="E100" t="str">
            <v xml:space="preserve">   NAME OF BANK AND BRANCH WHERE TAX DEPOSITED</v>
          </cell>
        </row>
        <row r="117">
          <cell r="B117">
            <v>0</v>
          </cell>
        </row>
        <row r="120">
          <cell r="A120" t="str">
            <v xml:space="preserve">Certified that a sum of Rs. ……………………………………………………………………………………………………………………………………………………………………………………… </v>
          </cell>
        </row>
        <row r="121">
          <cell r="A121" t="str">
            <v>has been deducted and paid to the credit of the Central Government. Further certified that the above information is true and</v>
          </cell>
        </row>
        <row r="122">
          <cell r="A122" t="str">
            <v>correct as per records.</v>
          </cell>
        </row>
        <row r="124">
          <cell r="F124" t="str">
            <v>....................................................................................................</v>
          </cell>
        </row>
        <row r="125">
          <cell r="F125" t="str">
            <v>Signature of the person responsible for deduction of tax</v>
          </cell>
        </row>
        <row r="127">
          <cell r="A127" t="str">
            <v xml:space="preserve">Place: </v>
          </cell>
          <cell r="F127" t="str">
            <v xml:space="preserve">Full Name : </v>
          </cell>
        </row>
        <row r="128">
          <cell r="A128" t="str">
            <v xml:space="preserve">Date:  </v>
          </cell>
          <cell r="F128" t="str">
            <v xml:space="preserve">Designation : </v>
          </cell>
        </row>
        <row r="130">
          <cell r="A130" t="str">
            <v xml:space="preserve">*  See sections 15 and 17 and rule 3. Furnish separate details of value of the perquisites and profits in lieu of or in </v>
          </cell>
        </row>
        <row r="131">
          <cell r="A131" t="str">
            <v>addition to salary or wages.</v>
          </cell>
        </row>
        <row r="134">
          <cell r="A134" t="str">
            <v>As per Income Tax (6th Amendment) Rules, 1991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2)"/>
      <sheetName val="BOQ"/>
      <sheetName val="MAJOR QTY"/>
      <sheetName val="RATES"/>
      <sheetName val="BOQ WORKING"/>
      <sheetName val="Master Rates"/>
      <sheetName val="Cencrete"/>
      <sheetName val="POLcoeff"/>
      <sheetName val="Analysis "/>
      <sheetName val="Earth"/>
      <sheetName val="Rein+Str."/>
      <sheetName val="Paint"/>
      <sheetName val="Estimation"/>
      <sheetName val="Sheet3"/>
      <sheetName val="Sheet4"/>
      <sheetName val="Sheet5"/>
    </sheetNames>
    <sheetDataSet>
      <sheetData sheetId="0" refreshError="1">
        <row r="16">
          <cell r="L16">
            <v>561</v>
          </cell>
        </row>
        <row r="17">
          <cell r="L17">
            <v>999.6</v>
          </cell>
        </row>
        <row r="18">
          <cell r="L18">
            <v>765</v>
          </cell>
        </row>
        <row r="46">
          <cell r="L46">
            <v>484.2</v>
          </cell>
        </row>
        <row r="59">
          <cell r="L59">
            <v>225</v>
          </cell>
        </row>
        <row r="69">
          <cell r="L69">
            <v>245</v>
          </cell>
        </row>
      </sheetData>
      <sheetData sheetId="1" refreshError="1"/>
      <sheetData sheetId="2" refreshError="1"/>
      <sheetData sheetId="3" refreshError="1"/>
      <sheetData sheetId="4" refreshError="1"/>
      <sheetData sheetId="5" refreshError="1">
        <row r="5">
          <cell r="D5">
            <v>66.718099497443134</v>
          </cell>
        </row>
        <row r="7">
          <cell r="D7">
            <v>155</v>
          </cell>
        </row>
      </sheetData>
      <sheetData sheetId="6" refreshError="1">
        <row r="10">
          <cell r="AE10">
            <v>138.09623777857081</v>
          </cell>
          <cell r="AF10">
            <v>211.53932433267599</v>
          </cell>
        </row>
        <row r="17">
          <cell r="AD17">
            <v>1014.4400142857144</v>
          </cell>
          <cell r="AE17">
            <v>138.09623777857081</v>
          </cell>
          <cell r="AF17">
            <v>211.53932433267599</v>
          </cell>
        </row>
        <row r="18">
          <cell r="AD18">
            <v>1007.1832655172415</v>
          </cell>
          <cell r="AE18">
            <v>138.09623777857081</v>
          </cell>
          <cell r="AF18">
            <v>211.53932433267599</v>
          </cell>
        </row>
        <row r="19">
          <cell r="AD19">
            <v>1055.8476000000001</v>
          </cell>
          <cell r="AE19">
            <v>138.09623777857081</v>
          </cell>
          <cell r="AF19">
            <v>211.53932433267599</v>
          </cell>
        </row>
        <row r="21">
          <cell r="AD21">
            <v>960.79230000000007</v>
          </cell>
          <cell r="AE21">
            <v>138.09623777857081</v>
          </cell>
          <cell r="AF21">
            <v>211.53932433267599</v>
          </cell>
        </row>
        <row r="22">
          <cell r="AD22">
            <v>952.42230000000018</v>
          </cell>
          <cell r="AE22">
            <v>138.09623777857081</v>
          </cell>
          <cell r="AF22">
            <v>211.53932433267599</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Data"/>
      <sheetName val="Outputparameters"/>
      <sheetName val="Loadcases"/>
      <sheetName val="Summary"/>
      <sheetName val="Userarea"/>
      <sheetName val="Correction"/>
      <sheetName val="Pile Capacity"/>
      <sheetName val="eq. cantilever"/>
    </sheetNames>
    <sheetDataSet>
      <sheetData sheetId="0" refreshError="1"/>
      <sheetData sheetId="1" refreshError="1">
        <row r="3">
          <cell r="C3" t="str">
            <v>Atkins Geotechnics (UK)</v>
          </cell>
        </row>
        <row r="7">
          <cell r="C7">
            <v>3</v>
          </cell>
        </row>
        <row r="10">
          <cell r="C10">
            <v>5833</v>
          </cell>
        </row>
        <row r="11">
          <cell r="C11">
            <v>269</v>
          </cell>
        </row>
        <row r="12">
          <cell r="C12">
            <v>0</v>
          </cell>
        </row>
        <row r="13">
          <cell r="C13">
            <v>5833</v>
          </cell>
        </row>
        <row r="14">
          <cell r="C14">
            <v>269</v>
          </cell>
        </row>
        <row r="15">
          <cell r="C15">
            <v>0.2</v>
          </cell>
        </row>
        <row r="18">
          <cell r="C18">
            <v>0</v>
          </cell>
        </row>
        <row r="19">
          <cell r="C19">
            <v>31000000</v>
          </cell>
        </row>
        <row r="20">
          <cell r="C20">
            <v>31000000</v>
          </cell>
        </row>
        <row r="21">
          <cell r="C21">
            <v>31000000</v>
          </cell>
        </row>
        <row r="22">
          <cell r="C22">
            <v>31000000</v>
          </cell>
        </row>
        <row r="23">
          <cell r="C23">
            <v>1</v>
          </cell>
        </row>
        <row r="27">
          <cell r="C27">
            <v>7768</v>
          </cell>
          <cell r="I27">
            <v>1</v>
          </cell>
        </row>
        <row r="28">
          <cell r="C28">
            <v>7768</v>
          </cell>
          <cell r="D28">
            <v>1500</v>
          </cell>
          <cell r="E28">
            <v>6750</v>
          </cell>
          <cell r="F28">
            <v>750</v>
          </cell>
          <cell r="G28">
            <v>7575</v>
          </cell>
          <cell r="H28">
            <v>0</v>
          </cell>
          <cell r="I28">
            <v>1</v>
          </cell>
        </row>
        <row r="29">
          <cell r="C29">
            <v>7768</v>
          </cell>
          <cell r="D29">
            <v>0</v>
          </cell>
          <cell r="E29">
            <v>0</v>
          </cell>
          <cell r="F29">
            <v>750</v>
          </cell>
          <cell r="G29">
            <v>7575</v>
          </cell>
          <cell r="H29">
            <v>0</v>
          </cell>
          <cell r="I29">
            <v>1</v>
          </cell>
        </row>
        <row r="30">
          <cell r="C30">
            <v>7768</v>
          </cell>
          <cell r="D30">
            <v>1500</v>
          </cell>
          <cell r="E30">
            <v>6750</v>
          </cell>
          <cell r="F30">
            <v>0</v>
          </cell>
          <cell r="G30">
            <v>0</v>
          </cell>
          <cell r="H30">
            <v>0</v>
          </cell>
          <cell r="I30">
            <v>1</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RECTION"/>
      <sheetName val="major qty"/>
      <sheetName val="Shuttering"/>
      <sheetName val="wages"/>
      <sheetName val="Major P&amp;M deployment"/>
      <sheetName val="boq"/>
      <sheetName val="p&amp;m L&amp;T Hire"/>
      <sheetName val="P&amp;m"/>
      <sheetName val="histogram"/>
      <sheetName val="basic "/>
      <sheetName val="bua"/>
      <sheetName val="topsheet"/>
      <sheetName val="Rate Analysis"/>
      <sheetName val="Master data"/>
      <sheetName val="appendix 2.5 final accou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16"/>
      <sheetName val="master"/>
      <sheetName val="Master Rates"/>
      <sheetName val="RATES (2)"/>
      <sheetName val="Cencrete"/>
      <sheetName val="Rate Analysis"/>
      <sheetName val="Account Book"/>
      <sheetName val="Basic Rates"/>
      <sheetName val="Cut&amp;Grub"/>
      <sheetName val="GSB+WMM"/>
    </sheetNames>
    <sheetDataSet>
      <sheetData sheetId="0">
        <row r="9">
          <cell r="A9" t="str">
            <v xml:space="preserve">    Name and Address of the Employer</v>
          </cell>
          <cell r="H9" t="str">
            <v>Name and Designation of the</v>
          </cell>
        </row>
        <row r="10">
          <cell r="H10" t="str">
            <v>Employee</v>
          </cell>
        </row>
        <row r="12">
          <cell r="A12" t="str">
            <v xml:space="preserve">BANK OF NOVA SCOTIA, </v>
          </cell>
          <cell r="H12" t="str">
            <v>PETER NESBITT</v>
          </cell>
        </row>
        <row r="13">
          <cell r="A13" t="str">
            <v>DR. GOPAL DAS BHAWAN</v>
          </cell>
          <cell r="H13" t="str">
            <v>MANAGER</v>
          </cell>
        </row>
        <row r="14">
          <cell r="A14" t="str">
            <v>28, BARAKHAMBA ROAD</v>
          </cell>
        </row>
        <row r="15">
          <cell r="A15" t="str">
            <v xml:space="preserve">    PAN/GIR NO.</v>
          </cell>
          <cell r="D15" t="str">
            <v xml:space="preserve">   TAN</v>
          </cell>
          <cell r="H15" t="str">
            <v>PAN/GIR NO.</v>
          </cell>
        </row>
        <row r="16">
          <cell r="A16" t="str">
            <v>AAACB 1536H</v>
          </cell>
          <cell r="D16" t="b">
            <v>0</v>
          </cell>
          <cell r="H16" t="str">
            <v>APPLIED FOR</v>
          </cell>
        </row>
        <row r="17">
          <cell r="F17" t="str">
            <v xml:space="preserve">      PERIOD</v>
          </cell>
          <cell r="I17" t="str">
            <v>ASSESSMENT</v>
          </cell>
        </row>
        <row r="18">
          <cell r="A18" t="str">
            <v xml:space="preserve">TDS Circle where Annual Return/Statement under </v>
          </cell>
          <cell r="F18" t="str">
            <v>FROM</v>
          </cell>
          <cell r="H18" t="str">
            <v>TO</v>
          </cell>
          <cell r="I18" t="str">
            <v>YEAR</v>
          </cell>
        </row>
        <row r="19">
          <cell r="A19" t="str">
            <v xml:space="preserve">section 206 is to be filed                   </v>
          </cell>
          <cell r="F19" t="str">
            <v>1 April 2001</v>
          </cell>
          <cell r="H19" t="str">
            <v>31 March 2002</v>
          </cell>
          <cell r="I19" t="str">
            <v>2002-2003</v>
          </cell>
          <cell r="J19">
            <v>0</v>
          </cell>
        </row>
        <row r="22">
          <cell r="A22" t="str">
            <v>DETAILS OF SALARY PAID AND ANY OTHER INCOME AND TAX DEDUCTED</v>
          </cell>
        </row>
        <row r="24">
          <cell r="I24" t="str">
            <v>Rs.</v>
          </cell>
          <cell r="J24" t="str">
            <v>Rs.</v>
          </cell>
        </row>
        <row r="25">
          <cell r="A25" t="str">
            <v>1.</v>
          </cell>
          <cell r="B25" t="str">
            <v xml:space="preserve">GROSS SALARY * </v>
          </cell>
          <cell r="I25">
            <v>5572880</v>
          </cell>
        </row>
        <row r="27">
          <cell r="A27" t="str">
            <v>2.</v>
          </cell>
          <cell r="B27" t="str">
            <v>LESS :</v>
          </cell>
          <cell r="C27" t="str">
            <v>Allowance to the extent exempt under</v>
          </cell>
        </row>
        <row r="28">
          <cell r="C28" t="str">
            <v xml:space="preserve">section 10 : </v>
          </cell>
          <cell r="H28">
            <v>0</v>
          </cell>
        </row>
        <row r="30">
          <cell r="A30" t="str">
            <v>3.</v>
          </cell>
          <cell r="B30" t="str">
            <v>BALANCE (1-2)</v>
          </cell>
          <cell r="I30">
            <v>5572880</v>
          </cell>
        </row>
        <row r="32">
          <cell r="A32" t="str">
            <v>4.</v>
          </cell>
          <cell r="B32" t="str">
            <v>DEDUCTIONS :</v>
          </cell>
        </row>
        <row r="33">
          <cell r="B33" t="str">
            <v>(a)  Standard deduction</v>
          </cell>
          <cell r="F33">
            <v>0</v>
          </cell>
          <cell r="H33">
            <v>0</v>
          </cell>
        </row>
        <row r="34">
          <cell r="B34" t="str">
            <v>(b)  Entertainment allowance</v>
          </cell>
          <cell r="F34">
            <v>0</v>
          </cell>
        </row>
        <row r="35">
          <cell r="B35" t="str">
            <v>(c)  Tax on Employment</v>
          </cell>
          <cell r="F35">
            <v>0</v>
          </cell>
        </row>
        <row r="37">
          <cell r="A37" t="str">
            <v>5.</v>
          </cell>
          <cell r="B37" t="str">
            <v>AGGREGATE OF 4 (a to c)</v>
          </cell>
          <cell r="H37">
            <v>0</v>
          </cell>
        </row>
        <row r="39">
          <cell r="A39" t="str">
            <v>6.</v>
          </cell>
          <cell r="B39" t="str">
            <v>INCOME CHARGEABLE UNDER</v>
          </cell>
        </row>
        <row r="40">
          <cell r="B40" t="str">
            <v>THE HEAD SALARIES (3-5)</v>
          </cell>
          <cell r="J40">
            <v>5572880</v>
          </cell>
        </row>
        <row r="42">
          <cell r="A42" t="str">
            <v>7.</v>
          </cell>
          <cell r="B42" t="str">
            <v>ADD :</v>
          </cell>
          <cell r="C42" t="str">
            <v>Any other income reported by the</v>
          </cell>
        </row>
        <row r="43">
          <cell r="B43" t="str">
            <v>employee</v>
          </cell>
          <cell r="J43">
            <v>0</v>
          </cell>
        </row>
        <row r="45">
          <cell r="A45" t="str">
            <v>8.</v>
          </cell>
          <cell r="B45" t="str">
            <v>GROSS TOTAL INCOME (6+7)</v>
          </cell>
          <cell r="J45">
            <v>5572880</v>
          </cell>
        </row>
        <row r="47">
          <cell r="A47" t="str">
            <v>9.</v>
          </cell>
          <cell r="B47" t="str">
            <v>DEDUCTIONS UNDER CHAPTER VI-A</v>
          </cell>
          <cell r="F47" t="str">
            <v>GROSS</v>
          </cell>
          <cell r="H47" t="str">
            <v>QUALIFYING</v>
          </cell>
          <cell r="I47" t="str">
            <v>DEDUCTIBLE</v>
          </cell>
        </row>
        <row r="48">
          <cell r="F48" t="str">
            <v>AMOUNT</v>
          </cell>
          <cell r="H48" t="str">
            <v>AMOUNT</v>
          </cell>
          <cell r="I48" t="str">
            <v>AMOUNT</v>
          </cell>
        </row>
        <row r="50">
          <cell r="B50" t="str">
            <v>(a)</v>
          </cell>
          <cell r="F50" t="str">
            <v>Rs.............</v>
          </cell>
          <cell r="H50" t="str">
            <v>Rs.............</v>
          </cell>
          <cell r="I50" t="str">
            <v>Rs.............</v>
          </cell>
        </row>
        <row r="51">
          <cell r="B51" t="str">
            <v>(b)</v>
          </cell>
          <cell r="F51" t="str">
            <v>Rs.............</v>
          </cell>
          <cell r="H51" t="str">
            <v>Rs.............</v>
          </cell>
          <cell r="I51" t="str">
            <v>Rs.............</v>
          </cell>
        </row>
        <row r="52">
          <cell r="B52" t="str">
            <v>(c)</v>
          </cell>
          <cell r="F52" t="str">
            <v>Rs.............</v>
          </cell>
          <cell r="H52" t="str">
            <v>Rs.............</v>
          </cell>
          <cell r="I52" t="str">
            <v>Rs.............</v>
          </cell>
        </row>
        <row r="53">
          <cell r="B53" t="str">
            <v>(d)</v>
          </cell>
          <cell r="F53" t="str">
            <v>Rs.............</v>
          </cell>
          <cell r="H53" t="str">
            <v>Rs.............</v>
          </cell>
          <cell r="I53" t="str">
            <v>Rs.............</v>
          </cell>
        </row>
        <row r="55">
          <cell r="A55" t="str">
            <v>10.</v>
          </cell>
          <cell r="B55" t="str">
            <v>Aggregate of deductible amount under</v>
          </cell>
          <cell r="J55">
            <v>0</v>
          </cell>
        </row>
        <row r="56">
          <cell r="B56" t="str">
            <v>Chapter VI-A</v>
          </cell>
          <cell r="J56">
            <v>0</v>
          </cell>
        </row>
        <row r="57">
          <cell r="J57">
            <v>0</v>
          </cell>
        </row>
        <row r="58">
          <cell r="A58" t="str">
            <v>11.</v>
          </cell>
          <cell r="B58" t="str">
            <v>TOTAL INCOME (8-10)</v>
          </cell>
          <cell r="J58">
            <v>5572880</v>
          </cell>
        </row>
        <row r="59">
          <cell r="J59">
            <v>0</v>
          </cell>
        </row>
        <row r="60">
          <cell r="A60" t="str">
            <v>12.</v>
          </cell>
          <cell r="B60" t="str">
            <v>TAX ON TOTAL INCOME</v>
          </cell>
          <cell r="J60">
            <v>1645864</v>
          </cell>
        </row>
        <row r="63">
          <cell r="I63" t="str">
            <v>Rs.</v>
          </cell>
          <cell r="J63" t="str">
            <v>Rs.</v>
          </cell>
        </row>
        <row r="64">
          <cell r="A64" t="str">
            <v>13.</v>
          </cell>
          <cell r="B64" t="str">
            <v>REBATE AND RELIEF UNDER CHAPTER VIII</v>
          </cell>
        </row>
        <row r="66">
          <cell r="F66" t="str">
            <v>GROSS</v>
          </cell>
          <cell r="H66" t="str">
            <v>QUALIFYING</v>
          </cell>
          <cell r="I66" t="str">
            <v>TAX REBATE/</v>
          </cell>
        </row>
        <row r="67">
          <cell r="B67" t="str">
            <v>I.   Under Section 88 (please specify)</v>
          </cell>
          <cell r="F67" t="str">
            <v>AMOUNT</v>
          </cell>
          <cell r="H67" t="str">
            <v>AMOUNT</v>
          </cell>
          <cell r="I67" t="str">
            <v>RELIEF</v>
          </cell>
        </row>
        <row r="69">
          <cell r="B69" t="str">
            <v>(a) LIC</v>
          </cell>
          <cell r="F69" t="str">
            <v xml:space="preserve">Rs. </v>
          </cell>
          <cell r="H69" t="str">
            <v xml:space="preserve">Rs. </v>
          </cell>
        </row>
        <row r="70">
          <cell r="B70" t="str">
            <v>(b) PPF</v>
          </cell>
          <cell r="F70" t="str">
            <v xml:space="preserve">Rs. </v>
          </cell>
          <cell r="H70" t="str">
            <v xml:space="preserve">Rs. </v>
          </cell>
        </row>
        <row r="71">
          <cell r="B71" t="str">
            <v>(c) National Savings Certificates</v>
          </cell>
          <cell r="F71" t="str">
            <v xml:space="preserve">Rs. </v>
          </cell>
          <cell r="H71" t="str">
            <v xml:space="preserve">Rs. </v>
          </cell>
        </row>
        <row r="72">
          <cell r="B72" t="str">
            <v>(d)UTI(s)</v>
          </cell>
          <cell r="F72" t="str">
            <v xml:space="preserve">Rs. </v>
          </cell>
          <cell r="H72" t="str">
            <v xml:space="preserve">Rs. </v>
          </cell>
        </row>
        <row r="73">
          <cell r="B73" t="str">
            <v>(e)</v>
          </cell>
          <cell r="F73" t="str">
            <v xml:space="preserve">Rs. </v>
          </cell>
          <cell r="H73" t="str">
            <v xml:space="preserve">Rs. </v>
          </cell>
        </row>
        <row r="74">
          <cell r="B74" t="str">
            <v>(f)  TOTAL (a) to (e)</v>
          </cell>
          <cell r="F74" t="str">
            <v xml:space="preserve">Rs. </v>
          </cell>
          <cell r="H74" t="str">
            <v xml:space="preserve">Rs. </v>
          </cell>
          <cell r="I74">
            <v>0</v>
          </cell>
        </row>
        <row r="76">
          <cell r="F76" t="str">
            <v>GROSS</v>
          </cell>
          <cell r="H76" t="str">
            <v>QUALIFYING</v>
          </cell>
        </row>
        <row r="77">
          <cell r="B77" t="str">
            <v>II.   Under Section 88A (please specify)</v>
          </cell>
          <cell r="F77" t="str">
            <v>AMOUNT</v>
          </cell>
          <cell r="H77" t="str">
            <v>AMOUNT</v>
          </cell>
        </row>
        <row r="79">
          <cell r="B79" t="str">
            <v>(a)</v>
          </cell>
          <cell r="F79" t="str">
            <v>Rs.............</v>
          </cell>
          <cell r="H79" t="str">
            <v>Rs.............</v>
          </cell>
        </row>
        <row r="80">
          <cell r="B80" t="str">
            <v>(b)</v>
          </cell>
          <cell r="F80" t="str">
            <v>Rs.............</v>
          </cell>
          <cell r="H80" t="str">
            <v>Rs.............</v>
          </cell>
        </row>
        <row r="81">
          <cell r="B81" t="str">
            <v>(c)  TOTAL [(a) + (b)]</v>
          </cell>
          <cell r="F81" t="str">
            <v>Rs.............</v>
          </cell>
          <cell r="H81" t="str">
            <v>Rs.............</v>
          </cell>
          <cell r="I81" t="str">
            <v>Nil</v>
          </cell>
        </row>
        <row r="83">
          <cell r="B83" t="str">
            <v>III.  Under Section 89 (attach details)</v>
          </cell>
          <cell r="I83" t="str">
            <v>Nil</v>
          </cell>
        </row>
        <row r="85">
          <cell r="A85" t="str">
            <v>14.</v>
          </cell>
          <cell r="B85" t="str">
            <v>AGGREGATE OF TAX REBATES</v>
          </cell>
        </row>
        <row r="86">
          <cell r="B86" t="str">
            <v xml:space="preserve">AND RELIEF AT 13 ABOVE </v>
          </cell>
        </row>
        <row r="87">
          <cell r="B87" t="str">
            <v>[I(f) + II(c) + III]</v>
          </cell>
          <cell r="J87">
            <v>0</v>
          </cell>
        </row>
        <row r="89">
          <cell r="A89" t="str">
            <v>15.</v>
          </cell>
          <cell r="B89" t="str">
            <v xml:space="preserve">TAX PAYABLE (12-14) AND </v>
          </cell>
        </row>
        <row r="90">
          <cell r="B90" t="str">
            <v>SURCHARGE THEREON</v>
          </cell>
          <cell r="J90">
            <v>1810450.4000000001</v>
          </cell>
        </row>
        <row r="92">
          <cell r="A92" t="str">
            <v>16.</v>
          </cell>
          <cell r="B92" t="str">
            <v>LESS TAX DEDUCTED AT SOURCE</v>
          </cell>
          <cell r="J92">
            <v>0</v>
          </cell>
        </row>
        <row r="95">
          <cell r="A95" t="str">
            <v>17.</v>
          </cell>
          <cell r="B95" t="str">
            <v>TAX PAYABLE/(REFUNDABLE) (15-16)</v>
          </cell>
          <cell r="J95">
            <v>1810450.4000000001</v>
          </cell>
        </row>
        <row r="98">
          <cell r="A98" t="str">
            <v>DETAILS OF TAX DEDUCTED AND DEPOSITED INTO CENTRAL GOVERNMENT ACCOUNT</v>
          </cell>
        </row>
        <row r="100">
          <cell r="A100" t="str">
            <v>AMOUNT (Rs.)</v>
          </cell>
          <cell r="C100" t="str">
            <v>DATE OF PAYMENT</v>
          </cell>
          <cell r="E100" t="str">
            <v xml:space="preserve">   NAME OF BANK AND BRANCH WHERE TAX DEPOSITED</v>
          </cell>
        </row>
        <row r="117">
          <cell r="B117">
            <v>0</v>
          </cell>
        </row>
        <row r="120">
          <cell r="A120" t="str">
            <v xml:space="preserve">Certified that a sum of Rs. ……………………………………………………………………………………………………………………………………………………………………………………… </v>
          </cell>
        </row>
        <row r="121">
          <cell r="A121" t="str">
            <v>has been deducted and paid to the credit of the Central Government. Further certified that the above information is true and</v>
          </cell>
        </row>
        <row r="122">
          <cell r="A122" t="str">
            <v>correct as per records.</v>
          </cell>
        </row>
        <row r="124">
          <cell r="F124" t="str">
            <v>....................................................................................................</v>
          </cell>
        </row>
        <row r="125">
          <cell r="F125" t="str">
            <v>Signature of the person responsible for deduction of tax</v>
          </cell>
        </row>
        <row r="127">
          <cell r="A127" t="str">
            <v xml:space="preserve">Place: </v>
          </cell>
          <cell r="F127" t="str">
            <v xml:space="preserve">Full Name : </v>
          </cell>
        </row>
        <row r="128">
          <cell r="A128" t="str">
            <v xml:space="preserve">Date:  </v>
          </cell>
          <cell r="F128" t="str">
            <v xml:space="preserve">Designation : </v>
          </cell>
        </row>
        <row r="130">
          <cell r="A130" t="str">
            <v xml:space="preserve">*  See sections 15 and 17 and rule 3. Furnish separate details of value of the perquisites and profits in lieu of or in </v>
          </cell>
        </row>
        <row r="131">
          <cell r="A131" t="str">
            <v>addition to salary or wages.</v>
          </cell>
        </row>
        <row r="134">
          <cell r="A134" t="str">
            <v>As per Income Tax (6th Amendment) Rules, 1991</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S"/>
      <sheetName val="TBCRSsdpl"/>
      <sheetName val="TB9798OBPL03"/>
      <sheetName val="TBCRSobpl"/>
      <sheetName val="TB9798OBPL06 (2)"/>
      <sheetName val="TBL9798SDPL03"/>
      <sheetName val="CORPN OCT"/>
      <sheetName val="inout consol-nov"/>
      <sheetName val="inout consol (2)"/>
      <sheetName val="AS ON DT EXPS Mar"/>
      <sheetName val="fa-pl &amp; mach-site"/>
      <sheetName val="fa-veh"/>
      <sheetName val="fa_comp"/>
      <sheetName val="fa_off eqp"/>
      <sheetName val="fa_fur&amp; fix"/>
      <sheetName val="fa-pl &amp; mach-Off"/>
      <sheetName val="B_Equity-sdpl INC"/>
      <sheetName val="inout consol wkg"/>
      <sheetName val="inout consol WKNG"/>
      <sheetName val="B_Sheet 97"/>
      <sheetName val="P&amp;L 97 "/>
      <sheetName val="B_Sheet 97-BEXP"/>
      <sheetName val="P&amp;L 97 -BEXP"/>
      <sheetName val="consol flows"/>
      <sheetName val="A_EQUITY-OBPL"/>
      <sheetName val="G-1_sdpl_work"/>
      <sheetName val="G_1_obpl_Work"/>
      <sheetName val="sdpl_oth Liab"/>
      <sheetName val="obpl-oth liab"/>
      <sheetName val="G-1"/>
      <sheetName val="G_land advance"/>
      <sheetName val="I-Wip-ot (2)"/>
      <sheetName val="I-Wip-ot"/>
      <sheetName val="detail WIP (2)"/>
      <sheetName val="detail G-1"/>
      <sheetName val="TBCRS"/>
      <sheetName val="sobha menon ac"/>
      <sheetName val="pnc ac"/>
      <sheetName val="FIXREG-VEH"/>
      <sheetName val="FIXREG-P&amp;M-SITE"/>
      <sheetName val="fix -p &amp; M -SCC"/>
      <sheetName val="C_fix asst"/>
      <sheetName val="D fix asst scdl "/>
      <sheetName val="creditors tb obpl"/>
      <sheetName val="TBAL9697 -group wise  sdpl"/>
      <sheetName val="TBAL9697 -group wise "/>
      <sheetName val="salestax9697-AR"/>
      <sheetName val="crs -G-1"/>
      <sheetName val="TBAL9697 -group wise  onpl"/>
      <sheetName val="B_Sheet 97-OBPL"/>
      <sheetName val="B_Sheet 97 sdpl"/>
      <sheetName val="TBAL9697 -group wise  sdpl2"/>
      <sheetName val="inout consol jan"/>
      <sheetName val="consol flow"/>
      <sheetName val="D_Loan  Prom"/>
      <sheetName val="E_Bank Loan"/>
      <sheetName val="F_Adv-Client"/>
      <sheetName val="G_work Cap"/>
      <sheetName val="H_land adv-dec"/>
      <sheetName val="J_Con WIP"/>
      <sheetName val="detail J"/>
      <sheetName val="L_Oth Co"/>
      <sheetName val="K_fix asst  "/>
      <sheetName val="fixass-scc-obpl"/>
      <sheetName val="C_fix asst-SDPL "/>
      <sheetName val="TBAL9697 _group wise  sdpl"/>
      <sheetName val="inout consol okg"/>
      <sheetName val="detail OIP (2)"/>
      <sheetName val="FIXRE_-P&amp;M-SITE"/>
      <sheetName val="D fix ysst scdl "/>
      <sheetName val="G-±"/>
      <sheetName val="FIXREG-P&amp;M-QITE"/>
      <sheetName val="cre`itors tb obpl"/>
      <sheetName val="3AL9697 -group wise  onpl"/>
      <sheetName val="3‰AL9697 -group wise  onpl"/>
      <sheetName val=""/>
      <sheetName val="L_Oth Bo"/>
      <sheetName val="FORM-16"/>
      <sheetName val="Boq"/>
      <sheetName val="Civil Boq"/>
      <sheetName val="p&amp;m"/>
      <sheetName val="Staff Acco."/>
      <sheetName val="STEEL"/>
      <sheetName val="Sheet3"/>
      <sheetName val="SITE OVERHEADS"/>
      <sheetName val="Boq Block A"/>
      <sheetName val="Sheet1"/>
      <sheetName val="analysis"/>
      <sheetName val="Headings"/>
      <sheetName val="Precalculation"/>
      <sheetName val="G-�"/>
      <sheetName val="3�AL9697 -group wise  onpl"/>
      <sheetName val="PRECAST lightconc-II"/>
      <sheetName val="sept-plan"/>
      <sheetName val="Project-Material "/>
      <sheetName val="Build-up"/>
      <sheetName val="1. PayRec"/>
      <sheetName val="PL"/>
      <sheetName val="PRW"/>
      <sheetName val="Cashflow projection"/>
      <sheetName val="SPT vs PHI"/>
      <sheetName val="factors"/>
      <sheetName val="key dates"/>
      <sheetName val="Actuals"/>
      <sheetName val="Main-Material"/>
      <sheetName val="Design"/>
      <sheetName val="TBL9798_x005f_x0010_DPL03"/>
      <sheetName val="CORPN O_x005f_x0000_T"/>
      <sheetName val="ino4t conso,-nov"/>
      <sheetName val="(nout co,sol (2)"/>
      <sheetName val="Blr hire"/>
      <sheetName val="INPUT SHEET"/>
      <sheetName val="A-General"/>
      <sheetName val="VCH-SLC"/>
      <sheetName val="Supplier"/>
      <sheetName val="G_1_obpl_x005f_x000b_Wori"/>
      <sheetName val="_x005f_x0003_dpl_oth Lia`"/>
      <sheetName val=".bpl,oth lia "/>
      <sheetName val="G_,and adv nce"/>
      <sheetName val="I,Wip-ot  2)"/>
      <sheetName val="I-Rip-Lt"/>
      <sheetName val="det!il WIP (2)"/>
      <sheetName val="de4ail G-1"/>
      <sheetName val="T@CRS"/>
      <sheetName val="sobha mennn ac"/>
      <sheetName val="FIPREG-P&amp;M-SITE"/>
      <sheetName val="C_&amp;ix asst"/>
      <sheetName val="TBAL9697 _x005f_x000d_grotp wise "/>
      <sheetName val="G_1_obpl_x005f_x005f_x005f_x000b_Wori"/>
      <sheetName val="_x005f_x005f_x005f_x0003_dpl_oth Lia`"/>
      <sheetName val="TBAL9697 _x005f_x005f_x005f_x000d_grotp wis"/>
      <sheetName val="St.co.91.5lvl"/>
      <sheetName val="目录"/>
      <sheetName val="Names&amp;Cases"/>
      <sheetName val="Stress Calculation"/>
      <sheetName val="3MLKQ"/>
      <sheetName val="TB9798OBPL06_(2)"/>
      <sheetName val="CORPN_OCT"/>
      <sheetName val="inout_consol-nov"/>
      <sheetName val="inout_consol_(2)"/>
      <sheetName val="AS_ON_DT_EXPS_Mar"/>
      <sheetName val="fa-pl_&amp;_mach-site"/>
      <sheetName val="fa_off_eqp"/>
      <sheetName val="fa_fur&amp;_fix"/>
      <sheetName val="fa-pl_&amp;_mach-Off"/>
      <sheetName val="B_Equity-sdpl_INC"/>
      <sheetName val="inout_consol_wkg"/>
      <sheetName val="inout_consol_WKNG"/>
      <sheetName val="B_Sheet_97"/>
      <sheetName val="P&amp;L_97_"/>
      <sheetName val="B_Sheet_97-BEXP"/>
      <sheetName val="P&amp;L_97_-BEXP"/>
      <sheetName val="consol_flows"/>
      <sheetName val="sdpl_oth_Liab"/>
      <sheetName val="obpl-oth_liab"/>
      <sheetName val="G_land_advance"/>
      <sheetName val="I-Wip-ot_(2)"/>
      <sheetName val="detail_WIP_(2)"/>
      <sheetName val="detail_G-1"/>
      <sheetName val="sobha_menon_ac"/>
      <sheetName val="pnc_ac"/>
      <sheetName val="fix_-p_&amp;_M_-SCC"/>
      <sheetName val="C_fix_asst"/>
      <sheetName val="D_fix_asst_scdl_"/>
      <sheetName val="creditors_tb_obpl"/>
      <sheetName val="TBAL9697_-group_wise__sdpl"/>
      <sheetName val="TBAL9697_-group_wise_"/>
      <sheetName val="crs_-G-1"/>
      <sheetName val="TBAL9697_-group_wise__onpl"/>
      <sheetName val="B_Sheet_97-OBPL"/>
      <sheetName val="B_Sheet_97_sdpl"/>
      <sheetName val="TBAL9697_-group_wise__sdpl2"/>
      <sheetName val="inout_consol_jan"/>
      <sheetName val="consol_flow"/>
      <sheetName val="D_Loan__Prom"/>
      <sheetName val="E_Bank_Loan"/>
      <sheetName val="G_work_Cap"/>
      <sheetName val="H_land_adv-dec"/>
      <sheetName val="J_Con_WIP"/>
      <sheetName val="detail_J"/>
      <sheetName val="L_Oth_Co"/>
      <sheetName val="K_fix_asst__"/>
      <sheetName val="C_fix_asst-SDPL_"/>
      <sheetName val="TBAL9697__group_wise__sdpl"/>
      <sheetName val="inout_consol_okg"/>
      <sheetName val="detail_OIP_(2)"/>
      <sheetName val="D_fix_ysst_scdl_"/>
      <sheetName val="cre`itors_tb_obpl"/>
      <sheetName val="3AL9697_-group_wise__onpl"/>
      <sheetName val="3‰AL9697_-group_wise__onpl"/>
      <sheetName val="L_Oth_Bo"/>
      <sheetName val="Civil_Boq"/>
      <sheetName val="Staff_Acco_"/>
      <sheetName val="SITE_OVERHEADS"/>
      <sheetName val="PRECAST_lightconc-II"/>
      <sheetName val="TBL9798_x005f_x005f_x005f_x0010_DPL03"/>
      <sheetName val="CORPN O_x005f_x005f_x005f_x0000_T"/>
      <sheetName val="External"/>
      <sheetName val="SUPPLY -Sanitary Fixtures"/>
      <sheetName val="ITEMS FOR CIVIL TENDER"/>
      <sheetName val="R2"/>
      <sheetName val="template"/>
      <sheetName val="CORPN O"/>
      <sheetName val="BS1"/>
      <sheetName val="CORPN O_T"/>
      <sheetName val="FORM7"/>
      <sheetName val="TBAL9697 _x005f_x000a_grotp wise "/>
      <sheetName val="data"/>
      <sheetName val="Sun E Type"/>
      <sheetName val="PCC"/>
      <sheetName val="Pay_Sep06"/>
      <sheetName val="Fin Sum"/>
      <sheetName val="Labor abs-NMR"/>
      <sheetName val="Inventory"/>
      <sheetName val="MAR98"/>
      <sheetName val="환율"/>
      <sheetName val="CCTV_EST1"/>
      <sheetName val="Input"/>
      <sheetName val="Control"/>
      <sheetName val="gen"/>
      <sheetName val="dBase"/>
      <sheetName val="labour coeff"/>
      <sheetName val="beam-reinft"/>
      <sheetName val="Shuttering Analysis"/>
      <sheetName val="General P+M"/>
      <sheetName val="Curing Analysis "/>
      <sheetName val="Concrete P+M ( RMC )"/>
      <sheetName val="P+M ( SMC )"/>
      <sheetName val="P+M -EW"/>
      <sheetName val="Costing"/>
      <sheetName val="P&amp;L - AD"/>
      <sheetName val="1__PayRec"/>
      <sheetName val="Boq_Block_A"/>
      <sheetName val="Cashflow_projection"/>
      <sheetName val="G_1_obpl_x005f_x005f_x005f_x005f_x005f_x005f_x000"/>
      <sheetName val="_x005f_x005f_x005f_x005f_x005f_x005f_x005f_x0003_dpl_ot"/>
      <sheetName val="TBAL9697 _x005f_x005f_x005f_x005f_x005f_x005f_x00"/>
      <sheetName val="CASHFLOWS"/>
      <sheetName val="Annex"/>
      <sheetName val="TBAL9697 _grotp wise "/>
      <sheetName val="Fin. Assumpt. - Sensitivities"/>
      <sheetName val="LOAD SHEET "/>
      <sheetName val="Fill this out first..."/>
      <sheetName val="Labour productivity"/>
      <sheetName val="RCC,Ret. Wall"/>
      <sheetName val="Basic"/>
      <sheetName val="Labour"/>
      <sheetName val="Area &amp; Cate. Master"/>
      <sheetName val="SILICATE"/>
      <sheetName val="nanjprofit"/>
      <sheetName val="DG "/>
      <sheetName val="MRATES"/>
      <sheetName val="Detail"/>
      <sheetName val="basic-data"/>
      <sheetName val="mem-property"/>
      <sheetName val="Bill No.5"/>
      <sheetName val="11B "/>
      <sheetName val="12A"/>
      <sheetName val="12B"/>
      <sheetName val="2A"/>
      <sheetName val="2B"/>
      <sheetName val="2C"/>
      <sheetName val="2D"/>
      <sheetName val="2E"/>
      <sheetName val="2F"/>
      <sheetName val="2G"/>
      <sheetName val="2H"/>
      <sheetName val="3A"/>
      <sheetName val="3B"/>
      <sheetName val="4"/>
      <sheetName val="6B"/>
      <sheetName val="7A"/>
      <sheetName val="7B"/>
      <sheetName val="8A"/>
      <sheetName val="8B"/>
      <sheetName val="9A"/>
      <sheetName val="9B"/>
      <sheetName val="9C"/>
      <sheetName val="9D"/>
      <sheetName val="9E"/>
      <sheetName val="9F"/>
      <sheetName val="9G"/>
      <sheetName val="9H"/>
      <sheetName val="9I"/>
      <sheetName val="9J"/>
      <sheetName val="9K"/>
      <sheetName val="1"/>
      <sheetName val="BOQ (2)"/>
      <sheetName val="TBL9798_x005f_x005f_x005f_x005f_x005f_x005f_x0010"/>
      <sheetName val="CORPN O_x005f_x005f_x005f_x005f_x005f_x005f_x0000"/>
      <sheetName val="Detail 1A"/>
      <sheetName val="Rate"/>
      <sheetName val="DLC lookups"/>
      <sheetName val="Structure Bills Qty"/>
      <sheetName val="RA-markate"/>
      <sheetName val="Sheet2"/>
      <sheetName val="GBW"/>
      <sheetName val="Fee Rate Summary"/>
      <sheetName val="Name List"/>
      <sheetName val="TBAL9697 _x005f_x005f_x005f_x000a_grotp wis"/>
      <sheetName val="220 11  BS "/>
      <sheetName val="ISO.Reconcilation Statment"/>
      <sheetName val="AVG pur rate"/>
      <sheetName val="Driveway Beams"/>
      <sheetName val="TBL9798_x0010_DPL03"/>
      <sheetName val="CORPN O_x0000_T"/>
      <sheetName val="G_1_obpl_x000b_Wori"/>
      <sheetName val="_x0003_dpl_oth Lia`"/>
      <sheetName val="TBAL9697 _x000d_grotp wise "/>
      <sheetName val="CORPN O?T"/>
      <sheetName val="TBAL9697 _x000a_grotp wise "/>
      <sheetName val="inWords"/>
      <sheetName val="Cat A Change Control"/>
      <sheetName val="#REF!"/>
      <sheetName val="concrete"/>
      <sheetName val="Boq-Con"/>
      <sheetName val="Break up Sheet"/>
      <sheetName val="Manmaster"/>
      <sheetName val="Summary of P &amp; M"/>
      <sheetName val="Config"/>
      <sheetName val="Break Dw"/>
      <sheetName val="Payroll_Statement"/>
      <sheetName val="FITZ MORT 94"/>
      <sheetName val="Sheet 1"/>
      <sheetName val="3BPA00132-5-3 W plan HVPNL"/>
      <sheetName val="Mix Design"/>
      <sheetName val="std-rates"/>
      <sheetName val="입력"/>
      <sheetName val="Intro."/>
      <sheetName val="LIST OF MAKES"/>
      <sheetName val="細目"/>
      <sheetName val="2004"/>
      <sheetName val="Form 6"/>
      <sheetName val="acevsSp (ABC)"/>
      <sheetName val="A.O.R."/>
      <sheetName val="Quote Sheet"/>
      <sheetName val="d-safe DELUXE"/>
      <sheetName val="Works - Quote Sheet"/>
      <sheetName val="IO LIST"/>
      <sheetName val="TBAL9697 _x005f_x000d_grotp wis"/>
      <sheetName val="TBAL9697  grotp wise "/>
      <sheetName val="Pivots"/>
      <sheetName val="#REF"/>
      <sheetName val="총괄표"/>
      <sheetName val="keyword"/>
      <sheetName val="Civil Works"/>
      <sheetName val="BLOCK-A (MEA.SHEET)"/>
      <sheetName val="crews"/>
      <sheetName val="fa-pl &amp; myy_x000b__x000b__x0002_"/>
      <sheetName val="Capex-fixed"/>
      <sheetName val="NLD - Assum"/>
      <sheetName val="Components"/>
      <sheetName val="Assumption Inputs"/>
      <sheetName val="3�AL9697_-group_wise__onpl"/>
      <sheetName val="Project-Material_"/>
      <sheetName val="TB9798OBPL06_(2)16"/>
      <sheetName val="CORPN_OCT16"/>
      <sheetName val="inout_consol-nov16"/>
      <sheetName val="inout_consol_(2)16"/>
      <sheetName val="AS_ON_DT_EXPS_Mar16"/>
      <sheetName val="fa-pl_&amp;_mach-site16"/>
      <sheetName val="fa_off_eqp16"/>
      <sheetName val="fa_fur&amp;_fix16"/>
      <sheetName val="fa-pl_&amp;_mach-Off16"/>
      <sheetName val="B_Equity-sdpl_INC16"/>
      <sheetName val="inout_consol_wkg16"/>
      <sheetName val="inout_consol_WKNG16"/>
      <sheetName val="B_Sheet_9716"/>
      <sheetName val="P&amp;L_97_16"/>
      <sheetName val="B_Sheet_97-BEXP16"/>
      <sheetName val="P&amp;L_97_-BEXP16"/>
      <sheetName val="consol_flows16"/>
      <sheetName val="sdpl_oth_Liab16"/>
      <sheetName val="obpl-oth_liab16"/>
      <sheetName val="G_land_advance16"/>
      <sheetName val="I-Wip-ot_(2)16"/>
      <sheetName val="detail_WIP_(2)16"/>
      <sheetName val="detail_G-116"/>
      <sheetName val="sobha_menon_ac16"/>
      <sheetName val="pnc_ac16"/>
      <sheetName val="fix_-p_&amp;_M_-SCC16"/>
      <sheetName val="C_fix_asst16"/>
      <sheetName val="D_fix_asst_scdl_16"/>
      <sheetName val="creditors_tb_obpl16"/>
      <sheetName val="TBAL9697_-group_wise__sdpl17"/>
      <sheetName val="TBAL9697_-group_wise_16"/>
      <sheetName val="crs_-G-116"/>
      <sheetName val="TBAL9697_-group_wise__onpl16"/>
      <sheetName val="B_Sheet_97-OBPL16"/>
      <sheetName val="B_Sheet_97_sdpl16"/>
      <sheetName val="TBAL9697_-group_wise__sdpl216"/>
      <sheetName val="inout_consol_jan16"/>
      <sheetName val="consol_flow16"/>
      <sheetName val="D_Loan__Prom16"/>
      <sheetName val="E_Bank_Loan16"/>
      <sheetName val="G_work_Cap16"/>
      <sheetName val="H_land_adv-dec16"/>
      <sheetName val="J_Con_WIP16"/>
      <sheetName val="detail_J16"/>
      <sheetName val="L_Oth_Co16"/>
      <sheetName val="K_fix_asst__16"/>
      <sheetName val="C_fix_asst-SDPL_16"/>
      <sheetName val="TBAL9697__group_wise__sdpl16"/>
      <sheetName val="inout_consol_okg16"/>
      <sheetName val="detail_OIP_(2)16"/>
      <sheetName val="D_fix_ysst_scdl_16"/>
      <sheetName val="cre`itors_tb_obpl16"/>
      <sheetName val="3AL9697_-group_wise__onpl16"/>
      <sheetName val="3‰AL9697_-group_wise__onpl16"/>
      <sheetName val="L_Oth_Bo16"/>
      <sheetName val="Civil_Boq16"/>
      <sheetName val="3�AL9697_-group_wise__onpl16"/>
      <sheetName val="Staff_Acco_16"/>
      <sheetName val="SITE_OVERHEADS16"/>
      <sheetName val="Boq_Block_A16"/>
      <sheetName val="Project-Material_16"/>
      <sheetName val="TB9798OBPL06_(2)9"/>
      <sheetName val="CORPN_OCT9"/>
      <sheetName val="inout_consol-nov9"/>
      <sheetName val="inout_consol_(2)9"/>
      <sheetName val="AS_ON_DT_EXPS_Mar9"/>
      <sheetName val="fa-pl_&amp;_mach-site9"/>
      <sheetName val="fa_off_eqp9"/>
      <sheetName val="fa_fur&amp;_fix9"/>
      <sheetName val="fa-pl_&amp;_mach-Off9"/>
      <sheetName val="B_Equity-sdpl_INC9"/>
      <sheetName val="inout_consol_wkg9"/>
      <sheetName val="inout_consol_WKNG9"/>
      <sheetName val="B_Sheet_979"/>
      <sheetName val="P&amp;L_97_9"/>
      <sheetName val="B_Sheet_97-BEXP9"/>
      <sheetName val="P&amp;L_97_-BEXP9"/>
      <sheetName val="consol_flows9"/>
      <sheetName val="sdpl_oth_Liab9"/>
      <sheetName val="obpl-oth_liab9"/>
      <sheetName val="G_land_advance9"/>
      <sheetName val="I-Wip-ot_(2)9"/>
      <sheetName val="detail_WIP_(2)9"/>
      <sheetName val="detail_G-19"/>
      <sheetName val="sobha_menon_ac9"/>
      <sheetName val="pnc_ac9"/>
      <sheetName val="fix_-p_&amp;_M_-SCC9"/>
      <sheetName val="C_fix_asst9"/>
      <sheetName val="D_fix_asst_scdl_9"/>
      <sheetName val="creditors_tb_obpl9"/>
      <sheetName val="TBAL9697_-group_wise__sdpl10"/>
      <sheetName val="TBAL9697_-group_wise_9"/>
      <sheetName val="crs_-G-19"/>
      <sheetName val="TBAL9697_-group_wise__onpl9"/>
      <sheetName val="B_Sheet_97-OBPL9"/>
      <sheetName val="B_Sheet_97_sdpl9"/>
      <sheetName val="TBAL9697_-group_wise__sdpl29"/>
      <sheetName val="inout_consol_jan9"/>
      <sheetName val="consol_flow9"/>
      <sheetName val="D_Loan__Prom9"/>
      <sheetName val="E_Bank_Loan9"/>
      <sheetName val="G_work_Cap9"/>
      <sheetName val="H_land_adv-dec9"/>
      <sheetName val="J_Con_WIP9"/>
      <sheetName val="detail_J9"/>
      <sheetName val="L_Oth_Co9"/>
      <sheetName val="K_fix_asst__9"/>
      <sheetName val="C_fix_asst-SDPL_9"/>
      <sheetName val="TBAL9697__group_wise__sdpl9"/>
      <sheetName val="inout_consol_okg9"/>
      <sheetName val="detail_OIP_(2)9"/>
      <sheetName val="D_fix_ysst_scdl_9"/>
      <sheetName val="cre`itors_tb_obpl9"/>
      <sheetName val="3AL9697_-group_wise__onpl9"/>
      <sheetName val="3‰AL9697_-group_wise__onpl9"/>
      <sheetName val="L_Oth_Bo9"/>
      <sheetName val="Civil_Boq9"/>
      <sheetName val="3�AL9697_-group_wise__onpl9"/>
      <sheetName val="Staff_Acco_9"/>
      <sheetName val="SITE_OVERHEADS9"/>
      <sheetName val="Boq_Block_A9"/>
      <sheetName val="Project-Material_9"/>
      <sheetName val="TB9798OBPL06_(2)1"/>
      <sheetName val="CORPN_OCT1"/>
      <sheetName val="inout_consol-nov1"/>
      <sheetName val="inout_consol_(2)1"/>
      <sheetName val="AS_ON_DT_EXPS_Mar1"/>
      <sheetName val="fa-pl_&amp;_mach-site1"/>
      <sheetName val="fa_off_eqp1"/>
      <sheetName val="fa_fur&amp;_fix1"/>
      <sheetName val="fa-pl_&amp;_mach-Off1"/>
      <sheetName val="B_Equity-sdpl_INC1"/>
      <sheetName val="inout_consol_wkg1"/>
      <sheetName val="inout_consol_WKNG1"/>
      <sheetName val="B_Sheet_971"/>
      <sheetName val="P&amp;L_97_1"/>
      <sheetName val="B_Sheet_97-BEXP1"/>
      <sheetName val="P&amp;L_97_-BEXP1"/>
      <sheetName val="consol_flows1"/>
      <sheetName val="sdpl_oth_Liab1"/>
      <sheetName val="obpl-oth_liab1"/>
      <sheetName val="G_land_advance1"/>
      <sheetName val="I-Wip-ot_(2)1"/>
      <sheetName val="detail_WIP_(2)1"/>
      <sheetName val="detail_G-11"/>
      <sheetName val="sobha_menon_ac1"/>
      <sheetName val="pnc_ac1"/>
      <sheetName val="fix_-p_&amp;_M_-SCC1"/>
      <sheetName val="C_fix_asst1"/>
      <sheetName val="D_fix_asst_scdl_1"/>
      <sheetName val="creditors_tb_obpl1"/>
      <sheetName val="TBAL9697_-group_wise__sdpl1"/>
      <sheetName val="Tender Summary"/>
      <sheetName val="Excess Calc"/>
      <sheetName val="TBAL9697_-group_wise_1"/>
      <sheetName val="crs_-G-11"/>
      <sheetName val="Phasing"/>
      <sheetName val="Legal Risk Analysis"/>
      <sheetName val="Cash Flow Input Data_ISC"/>
      <sheetName val="Interface_SC"/>
      <sheetName val="Calc_ISC"/>
      <sheetName val="Calc_SC"/>
      <sheetName val="Interface_ISC"/>
      <sheetName val="GD"/>
      <sheetName val="Exc"/>
      <sheetName val="Analy_7-10"/>
      <sheetName val="Intro"/>
      <sheetName val="TBAL9697_-group_wise__onpl1"/>
      <sheetName val="B_Sheet_97-OBPL1"/>
      <sheetName val="B_Sheet_97_sdpl1"/>
      <sheetName val="TBAL9697_-group_wise__sdpl21"/>
      <sheetName val="inout_consol_jan1"/>
      <sheetName val="consol_flow1"/>
      <sheetName val="D_Loan__Prom1"/>
      <sheetName val="E_Bank_Loan1"/>
      <sheetName val="G_work_Cap1"/>
      <sheetName val="H_land_adv-dec1"/>
      <sheetName val="J_Con_WIP1"/>
      <sheetName val="detail_J1"/>
      <sheetName val="L_Oth_Co1"/>
      <sheetName val="K_fix_asst__1"/>
      <sheetName val="C_fix_asst-SDPL_1"/>
      <sheetName val="TBAL9697__group_wise__sdpl1"/>
      <sheetName val="inout_consol_okg1"/>
      <sheetName val="detail_OIP_(2)1"/>
      <sheetName val="D_fix_ysst_scdl_1"/>
      <sheetName val="cre`itors_tb_obpl1"/>
      <sheetName val="3AL9697_-group_wise__onpl1"/>
      <sheetName val="3‰AL9697_-group_wise__onpl1"/>
      <sheetName val="L_Oth_Bo1"/>
      <sheetName val="Civil_Boq1"/>
      <sheetName val="Staff_Acco_1"/>
      <sheetName val="SITE_OVERHEADS1"/>
      <sheetName val="PRECAST_lightconc-II1"/>
      <sheetName val="SPT_vs_PHI"/>
      <sheetName val="DG_"/>
      <sheetName val="key_dates"/>
      <sheetName val="TBL9798DPL03"/>
      <sheetName val="CORPN_OT"/>
      <sheetName val="ino4t_conso,-nov"/>
      <sheetName val="(nout_co,sol_(2)"/>
      <sheetName val="Blr_hire"/>
      <sheetName val="INPUT_SHEET"/>
      <sheetName val="Sun_E_Type"/>
      <sheetName val="G_1_obplWori"/>
      <sheetName val="dpl_oth_Lia`"/>
      <sheetName val="_bpl,oth_lia_"/>
      <sheetName val="G_,and_adv_nce"/>
      <sheetName val="I,Wip-ot__2)"/>
      <sheetName val="det!il_WIP_(2)"/>
      <sheetName val="de4ail_G-1"/>
      <sheetName val="sobha_mennn_ac"/>
      <sheetName val="C_&amp;ix_asst"/>
      <sheetName val="TBAL9697__x000a_grotp_wise_"/>
      <sheetName val="Fin_Sum"/>
      <sheetName val="_x005f_x0003_dpl_oth_Lia`"/>
      <sheetName val="TBAL9697__x005f_x000d_grotp_wise_"/>
      <sheetName val="St_co_91_5lvl"/>
      <sheetName val="Labor_abs-NMR"/>
      <sheetName val="CORPN_O_x005f_x0000_T"/>
      <sheetName val="SUPPLY_-Sanitary_Fixtures"/>
      <sheetName val="ITEMS_FOR_CIVIL_TENDER"/>
      <sheetName val="CORPN_O"/>
      <sheetName val="_x005f_x005f_x005f_x0003_dpl_oth_Lia`"/>
      <sheetName val="TBAL9697__x005f_x005f_x005f_x000d_grotp_wis"/>
      <sheetName val="CORPN_O?T"/>
      <sheetName val="Stress_Calculation"/>
      <sheetName val="TB9798OBPL06_(2)2"/>
      <sheetName val="CORPN_OCT2"/>
      <sheetName val="inout_consol-nov2"/>
      <sheetName val="inout_consol_(2)2"/>
      <sheetName val="AS_ON_DT_EXPS_Mar2"/>
      <sheetName val="fa-pl_&amp;_mach-site2"/>
      <sheetName val="fa_off_eqp2"/>
      <sheetName val="fa_fur&amp;_fix2"/>
      <sheetName val="fa-pl_&amp;_mach-Off2"/>
      <sheetName val="B_Equity-sdpl_INC2"/>
      <sheetName val="inout_consol_wkg2"/>
      <sheetName val="inout_consol_WKNG2"/>
      <sheetName val="B_Sheet_972"/>
      <sheetName val="P&amp;L_97_2"/>
      <sheetName val="B_Sheet_97-BEXP2"/>
      <sheetName val="P&amp;L_97_-BEXP2"/>
      <sheetName val="consol_flows2"/>
      <sheetName val="sdpl_oth_Liab2"/>
      <sheetName val="obpl-oth_liab2"/>
      <sheetName val="G_land_advance2"/>
      <sheetName val="I-Wip-ot_(2)2"/>
      <sheetName val="detail_WIP_(2)2"/>
      <sheetName val="detail_G-12"/>
      <sheetName val="sobha_menon_ac2"/>
      <sheetName val="pnc_ac2"/>
      <sheetName val="fix_-p_&amp;_M_-SCC2"/>
      <sheetName val="C_fix_asst2"/>
      <sheetName val="D_fix_asst_scdl_2"/>
      <sheetName val="creditors_tb_obpl2"/>
      <sheetName val="TBAL9697_-group_wise__sdpl3"/>
      <sheetName val="TBAL9697_-group_wise_2"/>
      <sheetName val="crs_-G-12"/>
      <sheetName val="TBAL9697_-group_wise__onpl2"/>
      <sheetName val="B_Sheet_97-OBPL2"/>
      <sheetName val="B_Sheet_97_sdpl2"/>
      <sheetName val="TBAL9697_-group_wise__sdpl22"/>
      <sheetName val="inout_consol_jan2"/>
      <sheetName val="consol_flow2"/>
      <sheetName val="D_Loan__Prom2"/>
      <sheetName val="E_Bank_Loan2"/>
      <sheetName val="G_work_Cap2"/>
      <sheetName val="H_land_adv-dec2"/>
      <sheetName val="J_Con_WIP2"/>
      <sheetName val="detail_J2"/>
      <sheetName val="L_Oth_Co2"/>
      <sheetName val="K_fix_asst__2"/>
      <sheetName val="C_fix_asst-SDPL_2"/>
      <sheetName val="TBAL9697__group_wise__sdpl2"/>
      <sheetName val="inout_consol_okg2"/>
      <sheetName val="detail_OIP_(2)2"/>
      <sheetName val="D_fix_ysst_scdl_2"/>
      <sheetName val="cre`itors_tb_obpl2"/>
      <sheetName val="3AL9697_-group_wise__onpl2"/>
      <sheetName val="3‰AL9697_-group_wise__onpl2"/>
      <sheetName val="L_Oth_Bo2"/>
      <sheetName val="Civil_Boq2"/>
      <sheetName val="Mat.-Rates"/>
      <sheetName val="Deduction of assets"/>
      <sheetName val="Summary"/>
      <sheetName val="Basis"/>
      <sheetName val="BALAN1"/>
      <sheetName val="10"/>
      <sheetName val="11A"/>
      <sheetName val="6A"/>
      <sheetName val="5"/>
      <sheetName val="13"/>
      <sheetName val="14"/>
      <sheetName val="pol-60"/>
      <sheetName val="annx-1(Boq)"/>
      <sheetName val="Labels"/>
      <sheetName val="PO Payroll"/>
      <sheetName val="tie beam"/>
      <sheetName val="COST"/>
      <sheetName val="SICAM"/>
      <sheetName val="A1-Continuous"/>
      <sheetName val="Mat_Cost"/>
      <sheetName val="DetEst"/>
      <sheetName val="外気負荷"/>
      <sheetName val="3�AL9697_-group_wise__onpl1"/>
      <sheetName val="Staff_Acco_2"/>
      <sheetName val="SITE_OVERHEADS2"/>
      <sheetName val="DETAILED  BOQ"/>
      <sheetName val="PRECAST_lightconc-II2"/>
      <sheetName val="Cashflow_projection1"/>
      <sheetName val="SPT_vs_PHI1"/>
      <sheetName val="1__PayRec1"/>
      <sheetName val="Boq_Block_A1"/>
      <sheetName val="Project-Material_1"/>
      <sheetName val="DG_1"/>
      <sheetName val="key_dates1"/>
      <sheetName val="ino4t_conso,-nov1"/>
      <sheetName val="(nout_co,sol_(2)1"/>
      <sheetName val="Blr_hire1"/>
      <sheetName val="INPUT_SHEET1"/>
      <sheetName val="Sun_E_Type1"/>
      <sheetName val="_bpl,oth_lia_1"/>
      <sheetName val="G_,and_adv_nce1"/>
      <sheetName val="I,Wip-ot__2)1"/>
      <sheetName val="det!il_WIP_(2)1"/>
      <sheetName val="de4ail_G-11"/>
      <sheetName val="sobha_mennn_ac1"/>
      <sheetName val="C_&amp;ix_asst1"/>
      <sheetName val="Fin_Sum1"/>
      <sheetName val="_x005f_x0003_dpl_oth_Lia`1"/>
      <sheetName val="TBAL9697__x005f_x000d_grotp_wise_1"/>
      <sheetName val="St_co_91_5lvl1"/>
      <sheetName val="Labor_abs-NMR1"/>
      <sheetName val="CORPN_O_x005f_x0000_T1"/>
      <sheetName val="SUPPLY_-Sanitary_Fixtures1"/>
      <sheetName val="3�AL9697_-group_wise__onpl2"/>
      <sheetName val="Boq_Block_A2"/>
      <sheetName val="Project-Material_2"/>
      <sheetName val="TB9798OBPL06_(2)3"/>
      <sheetName val="CORPN_OCT3"/>
      <sheetName val="inout_consol-nov3"/>
      <sheetName val="inout_consol_(2)3"/>
      <sheetName val="AS_ON_DT_EXPS_Mar3"/>
      <sheetName val="fa-pl_&amp;_mach-site3"/>
      <sheetName val="fa_off_eqp3"/>
      <sheetName val="fa_fur&amp;_fix3"/>
      <sheetName val="fa-pl_&amp;_mach-Off3"/>
      <sheetName val="B_Equity-sdpl_INC3"/>
      <sheetName val="inout_consol_wkg3"/>
      <sheetName val="inout_consol_WKNG3"/>
      <sheetName val="B_Sheet_973"/>
      <sheetName val="P&amp;L_97_3"/>
      <sheetName val="B_Sheet_97-BEXP3"/>
      <sheetName val="P&amp;L_97_-BEXP3"/>
      <sheetName val="consol_flows3"/>
      <sheetName val="sdpl_oth_Liab3"/>
      <sheetName val="obpl-oth_liab3"/>
      <sheetName val="G_land_advance3"/>
      <sheetName val="I-Wip-ot_(2)3"/>
      <sheetName val="detail_WIP_(2)3"/>
      <sheetName val="detail_G-13"/>
      <sheetName val="sobha_menon_ac3"/>
      <sheetName val="pnc_ac3"/>
      <sheetName val="fix_-p_&amp;_M_-SCC3"/>
      <sheetName val="C_fix_asst3"/>
      <sheetName val="D_fix_asst_scdl_3"/>
      <sheetName val="creditors_tb_obpl3"/>
      <sheetName val="TBAL9697_-group_wise__sdpl4"/>
      <sheetName val="TBAL9697_-group_wise_3"/>
      <sheetName val="crs_-G-13"/>
      <sheetName val="TBAL9697_-group_wise__onpl3"/>
      <sheetName val="B_Sheet_97-OBPL3"/>
      <sheetName val="B_Sheet_97_sdpl3"/>
      <sheetName val="TBAL9697_-group_wise__sdpl23"/>
      <sheetName val="inout_consol_jan3"/>
      <sheetName val="consol_flow3"/>
      <sheetName val="D_Loan__Prom3"/>
      <sheetName val="E_Bank_Loan3"/>
      <sheetName val="G_work_Cap3"/>
      <sheetName val="WWR"/>
      <sheetName val="Section Catalogue"/>
      <sheetName val="ITEMS_FOR_CIVIL_TENDER1"/>
      <sheetName val="CORPN_O1"/>
      <sheetName val="_x005f_x005f_x005f_x0003_dpl_oth_Lia`1"/>
      <sheetName val="TBAL9697__x005f_x005f_x005f_x000d_grotp_wi1"/>
      <sheetName val="TBAL9697__x000a_grotp_wise_1"/>
      <sheetName val="CORPN_O?T1"/>
      <sheetName val="Stress_Calculation1"/>
      <sheetName val="H_land_adv-dec3"/>
      <sheetName val="J_Con_WIP3"/>
      <sheetName val="detail_J3"/>
      <sheetName val="L_Oth_Co3"/>
      <sheetName val="K_fix_asst__3"/>
      <sheetName val="C_fix_asst-SDPL_3"/>
      <sheetName val="TBAL9697__group_wise__sdpl3"/>
      <sheetName val="inout_consol_okg3"/>
      <sheetName val="detail_OIP_(2)3"/>
      <sheetName val="D_fix_ysst_scdl_3"/>
      <sheetName val="cre`itors_tb_obpl3"/>
      <sheetName val="3AL9697_-group_wise__onpl3"/>
      <sheetName val="Lead"/>
      <sheetName val="Site Dev BOQ"/>
      <sheetName val="labour_coeff"/>
      <sheetName val="Shuttering_Analysis"/>
      <sheetName val="General_P+M"/>
      <sheetName val="Curing_Analysis_"/>
      <sheetName val="Concrete_P+M_(_RMC_)"/>
      <sheetName val="P+M_(_SMC_)"/>
      <sheetName val="P+M_-EW"/>
      <sheetName val="P&amp;L_-_AD"/>
      <sheetName val="CORPN_O_T"/>
      <sheetName val="Fin__Assumpt__-_Sensitivities"/>
      <sheetName val="LOAD_SHEET_"/>
      <sheetName val="Fill_this_out_first___"/>
      <sheetName val="Labour_productivity"/>
      <sheetName val="RCC,Ret__Wall"/>
      <sheetName val="Area_&amp;_Cate__Master"/>
      <sheetName val="Driveway_Beams"/>
      <sheetName val="TBAL9697__grotp_wise_"/>
      <sheetName val="Bill_No_5"/>
      <sheetName val="11B_"/>
      <sheetName val="BOQ_(2)"/>
      <sheetName val="Detail_1A"/>
      <sheetName val="INDIGINEOUS ITEMS "/>
      <sheetName val="TB9798OBPL06_(2)22"/>
      <sheetName val="CORPN_OCT22"/>
      <sheetName val="inout_consol-nov22"/>
      <sheetName val="inout_consol_(2)22"/>
      <sheetName val="AS_ON_DT_EXPS_Mar22"/>
      <sheetName val="fa-pl_&amp;_mach-site22"/>
      <sheetName val="fa_off_eqp22"/>
      <sheetName val="fa_fur&amp;_fix22"/>
      <sheetName val="fa-pl_&amp;_mach-Off22"/>
      <sheetName val="B_Equity-sdpl_INC22"/>
      <sheetName val="inout_consol_wkg22"/>
      <sheetName val="inout_consol_WKNG22"/>
      <sheetName val="B_Sheet_9722"/>
      <sheetName val="P&amp;L_97_22"/>
      <sheetName val="B_Sheet_97-BEXP22"/>
      <sheetName val="P&amp;L_97_-BEXP22"/>
      <sheetName val="consol_flows22"/>
      <sheetName val="sdpl_oth_Liab22"/>
      <sheetName val="obpl-oth_liab22"/>
      <sheetName val="G_land_advance22"/>
      <sheetName val="I-Wip-ot_(2)22"/>
      <sheetName val="detail_WIP_(2)22"/>
      <sheetName val="detail_G-122"/>
      <sheetName val="sobha_menon_ac22"/>
      <sheetName val="pnc_ac22"/>
      <sheetName val="fix_-p_&amp;_M_-SCC22"/>
      <sheetName val="C_fix_asst22"/>
      <sheetName val="D_fix_asst_scdl_22"/>
      <sheetName val="creditors_tb_obpl22"/>
      <sheetName val="TBAL9697_-group_wise__sdpl32"/>
      <sheetName val="TBAL9697_-group_wise_22"/>
      <sheetName val="crs_-G-122"/>
      <sheetName val="TBAL9697_-group_wise__onpl22"/>
      <sheetName val="B_Sheet_97-OBPL22"/>
      <sheetName val="B_Sheet_97_sdpl22"/>
      <sheetName val="TBAL9697_-group_wise__sdpl222"/>
      <sheetName val="inout_consol_jan22"/>
      <sheetName val="consol_flow22"/>
      <sheetName val="D_Loan__Prom22"/>
      <sheetName val="E_Bank_Loan22"/>
      <sheetName val="G_work_Cap22"/>
      <sheetName val="H_land_adv-dec22"/>
      <sheetName val="J_Con_WIP22"/>
      <sheetName val="detail_J22"/>
      <sheetName val="L_Oth_Co22"/>
      <sheetName val="K_fix_asst__22"/>
      <sheetName val="C_fix_asst-SDPL_22"/>
      <sheetName val="TBAL9697__group_wise__sdpl22"/>
      <sheetName val="inout_consol_okg22"/>
      <sheetName val="detail_OIP_(2)22"/>
      <sheetName val="D_fix_ysst_scdl_22"/>
      <sheetName val="cre`itors_tb_obpl22"/>
      <sheetName val="3AL9697_-group_wise__onpl22"/>
      <sheetName val="3‰AL9697_-group_wise__onpl22"/>
      <sheetName val="L_Oth_Bo22"/>
      <sheetName val="Civil_Boq22"/>
      <sheetName val="3�AL9697_-group_wise__onpl22"/>
      <sheetName val="Staff_Acco_22"/>
      <sheetName val="SITE_OVERHEADS22"/>
      <sheetName val="Boq_Block_A22"/>
      <sheetName val="Project-Material_22"/>
      <sheetName val="TB9798OBPL06_(2)20"/>
      <sheetName val="CORPN_OCT20"/>
      <sheetName val="inout_consol-nov20"/>
      <sheetName val="inout_consol_(2)20"/>
      <sheetName val="AS_ON_DT_EXPS_Mar20"/>
      <sheetName val="fa-pl_&amp;_mach-site20"/>
      <sheetName val="fa_off_eqp20"/>
      <sheetName val="fa_fur&amp;_fix20"/>
      <sheetName val="fa-pl_&amp;_mach-Off20"/>
      <sheetName val="B_Equity-sdpl_INC20"/>
      <sheetName val="inout_consol_wkg20"/>
      <sheetName val="inout_consol_WKNG20"/>
      <sheetName val="B_Sheet_9720"/>
      <sheetName val="P&amp;L_97_20"/>
      <sheetName val="B_Sheet_97-BEXP20"/>
      <sheetName val="P&amp;L_97_-BEXP20"/>
      <sheetName val="consol_flows20"/>
      <sheetName val="sdpl_oth_Liab20"/>
      <sheetName val="obpl-oth_liab20"/>
      <sheetName val="G_land_advance20"/>
      <sheetName val="I-Wip-ot_(2)20"/>
      <sheetName val="detail_WIP_(2)20"/>
      <sheetName val="detail_G-120"/>
      <sheetName val="sobha_menon_ac20"/>
      <sheetName val="pnc_ac20"/>
      <sheetName val="fix_-p_&amp;_M_-SCC20"/>
      <sheetName val="C_fix_asst20"/>
      <sheetName val="D_fix_asst_scdl_20"/>
      <sheetName val="creditors_tb_obpl20"/>
      <sheetName val="TBAL9697_-group_wise__sdpl30"/>
      <sheetName val="TBAL9697_-group_wise_20"/>
      <sheetName val="crs_-G-120"/>
      <sheetName val="TBAL9697_-group_wise__onpl20"/>
      <sheetName val="B_Sheet_97-OBPL20"/>
      <sheetName val="B_Sheet_97_sdpl20"/>
      <sheetName val="TBAL9697_-group_wise__sdpl220"/>
      <sheetName val="inout_consol_jan20"/>
      <sheetName val="consol_flow20"/>
      <sheetName val="D_Loan__Prom20"/>
      <sheetName val="E_Bank_Loan20"/>
      <sheetName val="G_work_Cap20"/>
      <sheetName val="H_land_adv-dec20"/>
      <sheetName val="J_Con_WIP20"/>
      <sheetName val="detail_J20"/>
      <sheetName val="L_Oth_Co20"/>
      <sheetName val="K_fix_asst__20"/>
      <sheetName val="C_fix_asst-SDPL_20"/>
      <sheetName val="TBAL9697__group_wise__sdpl20"/>
      <sheetName val="inout_consol_okg20"/>
      <sheetName val="detail_OIP_(2)20"/>
      <sheetName val="D_fix_ysst_scdl_20"/>
      <sheetName val="cre`itors_tb_obpl20"/>
      <sheetName val="3AL9697_-group_wise__onpl20"/>
      <sheetName val="3‰AL9697_-group_wise__onpl20"/>
      <sheetName val="L_Oth_Bo20"/>
      <sheetName val="Civil_Boq20"/>
      <sheetName val="3�AL9697_-group_wise__onpl20"/>
      <sheetName val="Staff_Acco_20"/>
      <sheetName val="SITE_OVERHEADS20"/>
      <sheetName val="Boq_Block_A20"/>
      <sheetName val="Project-Material_20"/>
      <sheetName val="Material"/>
      <sheetName val="Set"/>
      <sheetName val="CABLE DATA"/>
      <sheetName val="Parameter"/>
      <sheetName val="1_Project_Profile"/>
      <sheetName val="Quote_Sheet"/>
      <sheetName val="d-safe_DELUXE"/>
      <sheetName val="DLC_lookups"/>
      <sheetName val="Works_-_Quote_Sheet"/>
      <sheetName val="IO_LIST"/>
      <sheetName val="TBAL9697__x005f_x000d_grotp_wis"/>
      <sheetName val="TBAL9697__grotp_wise_1"/>
      <sheetName val="Fee_Rate_Summary"/>
      <sheetName val="Name_List"/>
      <sheetName val="Structure_Bills_Qty"/>
      <sheetName val="Break_Dw"/>
      <sheetName val="TBAL9697__x005f_x000a_grotp_wise_"/>
      <sheetName val="Sheet_1"/>
      <sheetName val="3BPA00132-5-3_W_plan_HVPNL"/>
      <sheetName val="Mix_Design"/>
      <sheetName val="CORPN_O_x005f_x005f_x005f_x0000_T"/>
      <sheetName val="220_11__BS_"/>
      <sheetName val="Cat_A_Change_Control"/>
      <sheetName val="Break_up_Sheet"/>
      <sheetName val="Summary_of_P_&amp;_M"/>
      <sheetName val="FITZ_MORT_94"/>
      <sheetName val="ISO_Reconcilation_Statment"/>
      <sheetName val="AVG_pur_rate"/>
      <sheetName val="BLOCK-A_(MEA_SHEET)"/>
      <sheetName val="NLD_-_Assum"/>
      <sheetName val="3‰AL9697_-group_wise__onpl3"/>
      <sheetName val="L_Oth_Bo3"/>
      <sheetName val="Civil_Boq3"/>
      <sheetName val="Staff_Acco_3"/>
      <sheetName val="SITE_OVERHEADS3"/>
      <sheetName val="Boq_Block_A3"/>
      <sheetName val="Project-Material_3"/>
      <sheetName val="3�AL9697_-group_wise__onpl3"/>
      <sheetName val="TB9798OBPL06_(2)4"/>
      <sheetName val="CORPN_OCT4"/>
      <sheetName val="inout_consol-nov4"/>
      <sheetName val="inout_consol_(2)4"/>
      <sheetName val="AS_ON_DT_EXPS_Mar4"/>
      <sheetName val="fa-pl_&amp;_mach-site4"/>
      <sheetName val="fa_off_eqp4"/>
      <sheetName val="fa_fur&amp;_fix4"/>
      <sheetName val="fa-pl_&amp;_mach-Off4"/>
      <sheetName val="B_Equity-sdpl_INC4"/>
      <sheetName val="inout_consol_wkg4"/>
      <sheetName val="inout_consol_WKNG4"/>
      <sheetName val="B_Sheet_974"/>
      <sheetName val="P&amp;L_97_4"/>
      <sheetName val="B_Sheet_97-BEXP4"/>
      <sheetName val="P&amp;L_97_-BEXP4"/>
      <sheetName val="consol_flows4"/>
      <sheetName val="sdpl_oth_Liab4"/>
      <sheetName val="obpl-oth_liab4"/>
      <sheetName val="G_land_advance4"/>
      <sheetName val="I-Wip-ot_(2)4"/>
      <sheetName val="detail_WIP_(2)4"/>
      <sheetName val="detail_G-14"/>
      <sheetName val="sobha_menon_ac4"/>
      <sheetName val="pnc_ac4"/>
      <sheetName val="fix_-p_&amp;_M_-SCC4"/>
      <sheetName val="C_fix_asst4"/>
      <sheetName val="D_fix_asst_scdl_4"/>
      <sheetName val="creditors_tb_obpl4"/>
      <sheetName val="TBAL9697_-group_wise__sdpl5"/>
      <sheetName val="TBAL9697_-group_wise_4"/>
      <sheetName val="crs_-G-14"/>
      <sheetName val="TBAL9697_-group_wise__onpl4"/>
      <sheetName val="B_Sheet_97-OBPL4"/>
      <sheetName val="B_Sheet_97_sdpl4"/>
      <sheetName val="TBAL9697_-group_wise__sdpl24"/>
      <sheetName val="inout_consol_jan4"/>
      <sheetName val="consol_flow4"/>
      <sheetName val="D_Loan__Prom4"/>
      <sheetName val="E_Bank_Loan4"/>
      <sheetName val="G_work_Cap4"/>
      <sheetName val="H_land_adv-dec4"/>
      <sheetName val="J_Con_WIP4"/>
      <sheetName val="detail_J4"/>
      <sheetName val="L_Oth_Co4"/>
      <sheetName val="K_fix_asst__4"/>
      <sheetName val="C_fix_asst-SDPL_4"/>
      <sheetName val="TBAL9697_ grotp_wise_"/>
      <sheetName val="TBAL9697_ grotp_wise_1"/>
      <sheetName val="PRECAST_lightconc-II3"/>
      <sheetName val="1__PayRec2"/>
      <sheetName val="ino4t_conso,-nov2"/>
      <sheetName val="(nout_co,sol_(2)2"/>
      <sheetName val="Blr_hire2"/>
      <sheetName val="Cashflow_projection2"/>
      <sheetName val="SPT_vs_PHI2"/>
      <sheetName val="key_dates2"/>
      <sheetName val="INPUT_SHEET2"/>
      <sheetName val="_bpl,oth_lia_2"/>
      <sheetName val="G_,and_adv_nce2"/>
      <sheetName val="I,Wip-ot__2)2"/>
      <sheetName val="det!il_WIP_(2)2"/>
      <sheetName val="de4ail_G-12"/>
      <sheetName val="sobha_mennn_ac2"/>
      <sheetName val="C_&amp;ix_asst2"/>
      <sheetName val="_x005f_x0003_dpl_oth_Lia`2"/>
      <sheetName val="TBAL9697__x005f_x000d_grotp_wise_2"/>
      <sheetName val="St_co_91_5lvl2"/>
      <sheetName val="Sun_E_Type2"/>
      <sheetName val="Fin_Sum2"/>
      <sheetName val="CORPN_O?T2"/>
      <sheetName val="Labor_abs-NMR2"/>
      <sheetName val="Stress_Calculation2"/>
      <sheetName val="TBAL9697__x000a_grotp_wise_2"/>
      <sheetName val="CORPN_O_x005f_x0000_T2"/>
      <sheetName val="SUPPLY_-Sanitary_Fixtures2"/>
      <sheetName val="ITEMS_FOR_CIVIL_TENDER2"/>
      <sheetName val="_x005f_x005f_x005f_x0003_dpl_oth_Lia`2"/>
      <sheetName val="TBAL9697__x005f_x005f_x005f_x000d_grotp_wi2"/>
      <sheetName val="CORPN_O2"/>
      <sheetName val="DG_2"/>
      <sheetName val="Intro_"/>
      <sheetName val="TBAL9697__x005f_x005f_x005f_x005f_x005f_x005f_x00"/>
      <sheetName val="Form_6"/>
      <sheetName val="acevsSp_(ABC)"/>
      <sheetName val="A_O_R_"/>
      <sheetName val="LIST_OF_MAKES"/>
      <sheetName val="fa-pl_&amp;_myy"/>
      <sheetName val="Cash_Flow_Input_Data_ISC"/>
      <sheetName val="DETAILED__BOQ"/>
      <sheetName val="Civil_Works"/>
      <sheetName val="Legal_Risk_Analysis"/>
      <sheetName val="CABLE_DATA"/>
      <sheetName val="Mat_-Rates"/>
      <sheetName val="Assumptions"/>
      <sheetName val="s"/>
      <sheetName val="Detail In Door Stad"/>
      <sheetName val="TBAL9697 _x000d_grotp wis"/>
      <sheetName val="TBAL9697__group_wise__sdpl4"/>
      <sheetName val="inout_consol_okg4"/>
      <sheetName val="detail_OIP_(2)4"/>
      <sheetName val="D_fix_ysst_scdl_4"/>
      <sheetName val="cre`itors_tb_obpl4"/>
      <sheetName val="3AL9697_-group_wise__onpl4"/>
      <sheetName val="labour_coeff1"/>
      <sheetName val="Shuttering_Analysis1"/>
      <sheetName val="General_P+M1"/>
      <sheetName val="Curing_Analysis_1"/>
      <sheetName val="Concrete_P+M_(_RMC_)1"/>
      <sheetName val="P+M_(_SMC_)1"/>
      <sheetName val="P+M_-EW1"/>
      <sheetName val="P&amp;L_-_AD1"/>
      <sheetName val="Fin__Assumpt__-_Sensitivities1"/>
      <sheetName val="LOAD_SHEET_1"/>
      <sheetName val="Fill_this_out_first___1"/>
      <sheetName val="Labour_productivity1"/>
      <sheetName val="RCC,Ret__Wall1"/>
      <sheetName val="CORPN_O_T1"/>
      <sheetName val="Area_&amp;_Cate__Master1"/>
      <sheetName val="DLC_lookups1"/>
      <sheetName val="TBAL9697__x005f_x000a_grotp_wise_1"/>
      <sheetName val="TBAL9697__grotp_wise_2"/>
      <sheetName val="Bill_No_51"/>
      <sheetName val="11B_1"/>
      <sheetName val="BOQ_(2)1"/>
      <sheetName val="Driveway_Beams1"/>
      <sheetName val="Fee_Rate_Summary1"/>
      <sheetName val="Name_List1"/>
      <sheetName val="Detail_1A1"/>
      <sheetName val="Structure_Bills_Qty1"/>
      <sheetName val="Break_Dw1"/>
      <sheetName val="Quote_Sheet1"/>
      <sheetName val="d-safe_DELUXE1"/>
      <sheetName val="Works_-_Quote_Sheet1"/>
      <sheetName val="IO_LIST1"/>
      <sheetName val="TBAL9697__x005f_x000d_grotp_wis1"/>
      <sheetName val="TBAL9697__grotp_wise_3"/>
      <sheetName val="ISO_Reconcilation_Statment1"/>
      <sheetName val="AVG_pur_rate1"/>
      <sheetName val="Cat_A_Change_Control1"/>
      <sheetName val="Break_up_Sheet1"/>
      <sheetName val="Summary_of_P_&amp;_M1"/>
      <sheetName val="FITZ_MORT_941"/>
      <sheetName val="Sheet_11"/>
      <sheetName val="3BPA00132-5-3_W_plan_HVPNL1"/>
      <sheetName val="Mix_Design1"/>
      <sheetName val="Form_61"/>
      <sheetName val="acevsSp_(ABC)1"/>
      <sheetName val="A_O_R_1"/>
      <sheetName val="CORPN_O_x005f_x005f_x005f_x0000_T1"/>
      <sheetName val="220_11__BS_1"/>
      <sheetName val="Section_Catalogue"/>
      <sheetName val="BOQ "/>
      <sheetName val="BOQ-Part1"/>
      <sheetName val="TB9798OBPL06_(2)6"/>
      <sheetName val="CORPN_OCT6"/>
      <sheetName val="inout_consol-nov6"/>
      <sheetName val="inout_consol_(2)6"/>
      <sheetName val="AS_ON_DT_EXPS_Mar6"/>
      <sheetName val="fa-pl_&amp;_mach-site6"/>
      <sheetName val="fa_off_eqp6"/>
      <sheetName val="fa_fur&amp;_fix6"/>
      <sheetName val="fa-pl_&amp;_mach-Off6"/>
      <sheetName val="B_Equity-sdpl_INC6"/>
      <sheetName val="inout_consol_wkg6"/>
      <sheetName val="inout_consol_WKNG6"/>
      <sheetName val="B_Sheet_976"/>
      <sheetName val="P&amp;L_97_6"/>
      <sheetName val="B_Sheet_97-BEXP6"/>
      <sheetName val="P&amp;L_97_-BEXP6"/>
      <sheetName val="consol_flows6"/>
      <sheetName val="sdpl_oth_Liab6"/>
      <sheetName val="obpl-oth_liab6"/>
      <sheetName val="G_land_advance6"/>
      <sheetName val="I-Wip-ot_(2)6"/>
      <sheetName val="detail_WIP_(2)6"/>
      <sheetName val="detail_G-16"/>
      <sheetName val="sobha_menon_ac6"/>
      <sheetName val="pnc_ac6"/>
      <sheetName val="fix_-p_&amp;_M_-SCC6"/>
      <sheetName val="C_fix_asst6"/>
      <sheetName val="D_fix_asst_scdl_6"/>
      <sheetName val="creditors_tb_obpl6"/>
      <sheetName val="TBAL9697_-group_wise__sdpl6"/>
      <sheetName val="TBAL9697_-group_wise_5"/>
      <sheetName val="crs_-G-15"/>
      <sheetName val="TBAL9697_-group_wise__onpl5"/>
      <sheetName val="B_Sheet_97-OBPL5"/>
      <sheetName val="B_Sheet_97_sdpl5"/>
      <sheetName val="TBAL9697_-group_wise__sdpl25"/>
      <sheetName val="inout_consol_jan5"/>
      <sheetName val="consol_flow5"/>
      <sheetName val="D_Loan__Prom5"/>
      <sheetName val="E_Bank_Loan5"/>
      <sheetName val="G_work_Cap5"/>
      <sheetName val="H_land_adv-dec5"/>
      <sheetName val="J_Con_WIP5"/>
      <sheetName val="detail_J5"/>
      <sheetName val="L_Oth_Co5"/>
      <sheetName val="K_fix_asst__5"/>
      <sheetName val="C_fix_asst-SDPL_5"/>
      <sheetName val="TBAL9697__group_wise__sdpl5"/>
      <sheetName val="inout_consol_okg5"/>
      <sheetName val="detail_OIP_(2)5"/>
      <sheetName val="D_fix_ysst_scdl_5"/>
      <sheetName val="cre`itors_tb_obpl5"/>
      <sheetName val="3AL9697_-group_wise__onpl5"/>
      <sheetName val="3‰AL9697_-group_wise__onpl5"/>
      <sheetName val="L_Oth_Bo5"/>
      <sheetName val="Civil_Boq5"/>
      <sheetName val="Boq_Block_A4"/>
      <sheetName val="Staff_Acco_5"/>
      <sheetName val="SITE_OVERHEADS5"/>
      <sheetName val="Project-Material_4"/>
      <sheetName val="PRECAST_lightconc-II5"/>
      <sheetName val="1__PayRec4"/>
      <sheetName val="ino4t_conso,-nov4"/>
      <sheetName val="(nout_co,sol_(2)4"/>
      <sheetName val="Blr_hire4"/>
      <sheetName val="Cashflow_projection4"/>
      <sheetName val="SPT_vs_PHI4"/>
      <sheetName val="key_dates4"/>
      <sheetName val="INPUT_SHEET4"/>
      <sheetName val="_bpl,oth_lia_4"/>
      <sheetName val="G_,and_adv_nce4"/>
      <sheetName val="I,Wip-ot__2)4"/>
      <sheetName val="det!il_WIP_(2)4"/>
      <sheetName val="de4ail_G-14"/>
      <sheetName val="sobha_mennn_ac4"/>
      <sheetName val="C_&amp;ix_asst4"/>
      <sheetName val="3�AL9697_-group_wise__onpl4"/>
      <sheetName val="_x005f_x0003_dpl_oth_Lia`4"/>
      <sheetName val="TBAL9697__x005f_x000d_grotp_wise_4"/>
      <sheetName val="St_co_91_5lvl4"/>
      <sheetName val="Sun_E_Type4"/>
      <sheetName val="Fin_Sum4"/>
      <sheetName val="CORPN_O?T4"/>
      <sheetName val="Labor_abs-NMR4"/>
      <sheetName val="Stress_Calculation4"/>
      <sheetName val="TBAL9697__x000a_grotp_wise_4"/>
      <sheetName val="labour_coeff2"/>
      <sheetName val="Shuttering_Analysis2"/>
      <sheetName val="General_P+M2"/>
      <sheetName val="Curing_Analysis_2"/>
      <sheetName val="Concrete_P+M_(_RMC_)2"/>
      <sheetName val="P+M_(_SMC_)2"/>
      <sheetName val="P+M_-EW2"/>
      <sheetName val="P&amp;L_-_AD2"/>
      <sheetName val="Fin__Assumpt__-_Sensitivities2"/>
      <sheetName val="LOAD_SHEET_2"/>
      <sheetName val="Fill_this_out_first___2"/>
      <sheetName val="Labour_productivity2"/>
      <sheetName val="RCC,Ret__Wall2"/>
      <sheetName val="CORPN_O_x005f_x0000_T4"/>
      <sheetName val="SUPPLY_-Sanitary_Fixtures4"/>
      <sheetName val="ITEMS_FOR_CIVIL_TENDER4"/>
      <sheetName val="_x005f_x005f_x005f_x0003_dpl_oth_Lia`4"/>
      <sheetName val="TBAL9697__x005f_x005f_x005f_x000d_grotp_wi4"/>
      <sheetName val="CORPN_O4"/>
      <sheetName val="CORPN_O_T2"/>
      <sheetName val="Area_&amp;_Cate__Master2"/>
      <sheetName val="Bill_No_52"/>
      <sheetName val="TBAL9697__grotp_wise_4"/>
      <sheetName val="Detail_1A2"/>
      <sheetName val="DG_4"/>
      <sheetName val="11B_2"/>
      <sheetName val="BOQ_(2)2"/>
      <sheetName val="DLC_lookups2"/>
      <sheetName val="Structure_Bills_Qty2"/>
      <sheetName val="Fee_Rate_Summary2"/>
      <sheetName val="Name_List2"/>
      <sheetName val="CORPN_O_x005f_x005f_x005f_x0000_T2"/>
      <sheetName val="TBAL9697__x005f_x000a_grotp_wise_2"/>
      <sheetName val="220_11__BS_2"/>
      <sheetName val="ISO_Reconcilation_Statment2"/>
      <sheetName val="AVG_pur_rate2"/>
      <sheetName val="Driveway_Beams2"/>
      <sheetName val="Cat_A_Change_Control2"/>
      <sheetName val="Break_up_Sheet2"/>
      <sheetName val="Summary_of_P_&amp;_M2"/>
      <sheetName val="Break_Dw2"/>
      <sheetName val="FITZ_MORT_942"/>
      <sheetName val="Sheet_12"/>
      <sheetName val="3BPA00132-5-3_W_plan_HVPNL2"/>
      <sheetName val="Mix_Design2"/>
      <sheetName val="BLOCK-A_(MEA_SHEET)2"/>
      <sheetName val="Quote_Sheet2"/>
      <sheetName val="d-safe_DELUXE2"/>
      <sheetName val="Works_-_Quote_Sheet2"/>
      <sheetName val="IO_LIST2"/>
      <sheetName val="TBAL9697__x005f_x000d_grotp_wis2"/>
      <sheetName val="TBAL9697__grotp_wise_5"/>
      <sheetName val="NLD_-_Assum2"/>
      <sheetName val="Intro_2"/>
      <sheetName val="TBAL9697__x005f_x005f_x005f_x005f_x005f_x005f_x02"/>
      <sheetName val="Form_62"/>
      <sheetName val="acevsSp_(ABC)2"/>
      <sheetName val="A_O_R_2"/>
      <sheetName val="LIST_OF_MAKES2"/>
      <sheetName val="Cash_Flow_Input_Data_ISC2"/>
      <sheetName val="DETAILED__BOQ2"/>
      <sheetName val="Civil_Works2"/>
      <sheetName val="Legal_Risk_Analysis2"/>
      <sheetName val="CABLE_DATA2"/>
      <sheetName val="Mat_-Rates2"/>
      <sheetName val="TB9798OBPL06_(2)5"/>
      <sheetName val="CORPN_OCT5"/>
      <sheetName val="inout_consol-nov5"/>
      <sheetName val="inout_consol_(2)5"/>
      <sheetName val="AS_ON_DT_EXPS_Mar5"/>
      <sheetName val="fa-pl_&amp;_mach-site5"/>
      <sheetName val="fa_off_eqp5"/>
      <sheetName val="fa_fur&amp;_fix5"/>
      <sheetName val="fa-pl_&amp;_mach-Off5"/>
      <sheetName val="B_Equity-sdpl_INC5"/>
      <sheetName val="inout_consol_wkg5"/>
      <sheetName val="inout_consol_WKNG5"/>
      <sheetName val="B_Sheet_975"/>
      <sheetName val="P&amp;L_97_5"/>
      <sheetName val="B_Sheet_97-BEXP5"/>
      <sheetName val="P&amp;L_97_-BEXP5"/>
      <sheetName val="consol_flows5"/>
      <sheetName val="sdpl_oth_Liab5"/>
      <sheetName val="obpl-oth_liab5"/>
      <sheetName val="G_land_advance5"/>
      <sheetName val="I-Wip-ot_(2)5"/>
      <sheetName val="detail_WIP_(2)5"/>
      <sheetName val="detail_G-15"/>
      <sheetName val="sobha_menon_ac5"/>
      <sheetName val="pnc_ac5"/>
      <sheetName val="fix_-p_&amp;_M_-SCC5"/>
      <sheetName val="C_fix_asst5"/>
      <sheetName val="D_fix_asst_scdl_5"/>
      <sheetName val="creditors_tb_obpl5"/>
      <sheetName val="3‰AL9697_-group_wise__onpl4"/>
      <sheetName val="L_Oth_Bo4"/>
      <sheetName val="Civil_Boq4"/>
      <sheetName val="Staff_Acco_4"/>
      <sheetName val="SITE_OVERHEADS4"/>
      <sheetName val="PRECAST_lightconc-II4"/>
      <sheetName val="1__PayRec3"/>
      <sheetName val="ino4t_conso,-nov3"/>
      <sheetName val="(nout_co,sol_(2)3"/>
      <sheetName val="Blr_hire3"/>
      <sheetName val="Cashflow_projection3"/>
      <sheetName val="SPT_vs_PHI3"/>
      <sheetName val="key_dates3"/>
      <sheetName val="INPUT_SHEET3"/>
      <sheetName val="_bpl,oth_lia_3"/>
      <sheetName val="G_,and_adv_nce3"/>
      <sheetName val="I,Wip-ot__2)3"/>
      <sheetName val="det!il_WIP_(2)3"/>
      <sheetName val="de4ail_G-13"/>
      <sheetName val="sobha_mennn_ac3"/>
      <sheetName val="C_&amp;ix_asst3"/>
      <sheetName val="_x005f_x0003_dpl_oth_Lia`3"/>
      <sheetName val="TBAL9697__x005f_x000d_grotp_wise_3"/>
      <sheetName val="St_co_91_5lvl3"/>
      <sheetName val="Sun_E_Type3"/>
      <sheetName val="Fin_Sum3"/>
      <sheetName val="CORPN_O?T3"/>
      <sheetName val="Labor_abs-NMR3"/>
      <sheetName val="Stress_Calculation3"/>
      <sheetName val="TBAL9697__x000a_grotp_wise_3"/>
      <sheetName val="CORPN_O_x005f_x0000_T3"/>
      <sheetName val="SUPPLY_-Sanitary_Fixtures3"/>
      <sheetName val="ITEMS_FOR_CIVIL_TENDER3"/>
      <sheetName val="_x005f_x005f_x005f_x0003_dpl_oth_Lia`3"/>
      <sheetName val="TBAL9697__x005f_x005f_x005f_x000d_grotp_wi3"/>
      <sheetName val="CORPN_O3"/>
      <sheetName val="DG_3"/>
      <sheetName val="BLOCK-A_(MEA_SHEET)1"/>
      <sheetName val="NLD_-_Assum1"/>
      <sheetName val="Intro_1"/>
      <sheetName val="TBAL9697__x005f_x005f_x005f_x005f_x005f_x005f_x01"/>
      <sheetName val="LIST_OF_MAKES1"/>
      <sheetName val="Cash_Flow_Input_Data_ISC1"/>
      <sheetName val="DETAILED__BOQ1"/>
      <sheetName val="Civil_Works1"/>
      <sheetName val="Legal_Risk_Analysis1"/>
      <sheetName val="CABLE_DATA1"/>
      <sheetName val="Mat_-Rates1"/>
      <sheetName val="TB9798OBPL06_(2)7"/>
      <sheetName val="CORPN_OCT7"/>
      <sheetName val="inout_consol-nov7"/>
      <sheetName val="inout_consol_(2)7"/>
      <sheetName val="AS_ON_DT_EXPS_Mar7"/>
      <sheetName val="fa-pl_&amp;_mach-site7"/>
      <sheetName val="fa_off_eqp7"/>
      <sheetName val="fa_fur&amp;_fix7"/>
      <sheetName val="fa-pl_&amp;_mach-Off7"/>
      <sheetName val="B_Equity-sdpl_INC7"/>
      <sheetName val="inout_consol_wkg7"/>
      <sheetName val="inout_consol_WKNG7"/>
      <sheetName val="B_Sheet_977"/>
      <sheetName val="P&amp;L_97_7"/>
      <sheetName val="B_Sheet_97-BEXP7"/>
      <sheetName val="P&amp;L_97_-BEXP7"/>
      <sheetName val="consol_flows7"/>
      <sheetName val="sdpl_oth_Liab7"/>
      <sheetName val="obpl-oth_liab7"/>
      <sheetName val="G_land_advance7"/>
      <sheetName val="I-Wip-ot_(2)7"/>
      <sheetName val="detail_WIP_(2)7"/>
      <sheetName val="detail_G-17"/>
      <sheetName val="sobha_menon_ac7"/>
      <sheetName val="pnc_ac7"/>
      <sheetName val="fix_-p_&amp;_M_-SCC7"/>
      <sheetName val="C_fix_asst7"/>
      <sheetName val="D_fix_asst_scdl_7"/>
      <sheetName val="creditors_tb_obpl7"/>
      <sheetName val="TBAL9697_-group_wise__sdpl7"/>
      <sheetName val="TBAL9697_-group_wise_6"/>
      <sheetName val="crs_-G-16"/>
      <sheetName val="TBAL9697_-group_wise__onpl6"/>
      <sheetName val="B_Sheet_97-OBPL6"/>
      <sheetName val="B_Sheet_97_sdpl6"/>
      <sheetName val="TBAL9697_-group_wise__sdpl26"/>
      <sheetName val="inout_consol_jan6"/>
      <sheetName val="consol_flow6"/>
      <sheetName val="D_Loan__Prom6"/>
      <sheetName val="E_Bank_Loan6"/>
      <sheetName val="G_work_Cap6"/>
      <sheetName val="H_land_adv-dec6"/>
      <sheetName val="J_Con_WIP6"/>
      <sheetName val="detail_J6"/>
      <sheetName val="L_Oth_Co6"/>
      <sheetName val="K_fix_asst__6"/>
      <sheetName val="C_fix_asst-SDPL_6"/>
      <sheetName val="TBAL9697__group_wise__sdpl6"/>
      <sheetName val="inout_consol_okg6"/>
      <sheetName val="detail_OIP_(2)6"/>
      <sheetName val="D_fix_ysst_scdl_6"/>
      <sheetName val="cre`itors_tb_obpl6"/>
      <sheetName val="3AL9697_-group_wise__onpl6"/>
      <sheetName val="3‰AL9697_-group_wise__onpl6"/>
      <sheetName val="L_Oth_Bo6"/>
      <sheetName val="Civil_Boq6"/>
      <sheetName val="Boq_Block_A5"/>
      <sheetName val="Staff_Acco_6"/>
      <sheetName val="SITE_OVERHEADS6"/>
      <sheetName val="Project-Material_5"/>
      <sheetName val="PRECAST_lightconc-II6"/>
      <sheetName val="1__PayRec5"/>
      <sheetName val="ino4t_conso,-nov5"/>
      <sheetName val="(nout_co,sol_(2)5"/>
      <sheetName val="Blr_hire5"/>
      <sheetName val="Cashflow_projection5"/>
      <sheetName val="SPT_vs_PHI5"/>
      <sheetName val="key_dates5"/>
      <sheetName val="INPUT_SHEET5"/>
      <sheetName val="_bpl,oth_lia_5"/>
      <sheetName val="G_,and_adv_nce5"/>
      <sheetName val="I,Wip-ot__2)5"/>
      <sheetName val="det!il_WIP_(2)5"/>
      <sheetName val="de4ail_G-15"/>
      <sheetName val="sobha_mennn_ac5"/>
      <sheetName val="C_&amp;ix_asst5"/>
      <sheetName val="3�AL9697_-group_wise__onpl5"/>
      <sheetName val="_x005f_x0003_dpl_oth_Lia`5"/>
      <sheetName val="TBAL9697__x005f_x000d_grotp_wise_5"/>
      <sheetName val="St_co_91_5lvl5"/>
      <sheetName val="Sun_E_Type5"/>
      <sheetName val="Fin_Sum5"/>
      <sheetName val="CORPN_O?T5"/>
      <sheetName val="Labor_abs-NMR5"/>
      <sheetName val="Stress_Calculation5"/>
      <sheetName val="TBAL9697__x000a_grotp_wise_5"/>
      <sheetName val="labour_coeff3"/>
      <sheetName val="Shuttering_Analysis3"/>
      <sheetName val="General_P+M3"/>
      <sheetName val="Curing_Analysis_3"/>
      <sheetName val="Concrete_P+M_(_RMC_)3"/>
      <sheetName val="P+M_(_SMC_)3"/>
      <sheetName val="P+M_-EW3"/>
      <sheetName val="P&amp;L_-_AD3"/>
      <sheetName val="Fin__Assumpt__-_Sensitivities3"/>
      <sheetName val="LOAD_SHEET_3"/>
      <sheetName val="Fill_this_out_first___3"/>
      <sheetName val="Labour_productivity3"/>
      <sheetName val="RCC,Ret__Wall3"/>
      <sheetName val="CORPN_O_x005f_x0000_T5"/>
      <sheetName val="SUPPLY_-Sanitary_Fixtures5"/>
      <sheetName val="ITEMS_FOR_CIVIL_TENDER5"/>
      <sheetName val="_x005f_x005f_x005f_x0003_dpl_oth_Lia`5"/>
      <sheetName val="TBAL9697__x005f_x005f_x005f_x000d_grotp_wi5"/>
      <sheetName val="CORPN_O5"/>
      <sheetName val="CORPN_O_T3"/>
      <sheetName val="Area_&amp;_Cate__Master3"/>
      <sheetName val="Bill_No_53"/>
      <sheetName val="TBAL9697__grotp_wise_6"/>
      <sheetName val="Detail_1A3"/>
      <sheetName val="DG_5"/>
      <sheetName val="11B_3"/>
      <sheetName val="BOQ_(2)3"/>
      <sheetName val="DLC_lookups3"/>
      <sheetName val="Structure_Bills_Qty3"/>
      <sheetName val="Fee_Rate_Summary3"/>
      <sheetName val="Name_List3"/>
      <sheetName val="CORPN_O_x005f_x005f_x005f_x0000_T3"/>
      <sheetName val="TBAL9697__x005f_x000a_grotp_wise_3"/>
      <sheetName val="220_11__BS_3"/>
      <sheetName val="ISO_Reconcilation_Statment3"/>
      <sheetName val="AVG_pur_rate3"/>
      <sheetName val="Driveway_Beams3"/>
      <sheetName val="Cat_A_Change_Control3"/>
      <sheetName val="Break_up_Sheet3"/>
      <sheetName val="Summary_of_P_&amp;_M3"/>
      <sheetName val="Break_Dw3"/>
      <sheetName val="FITZ_MORT_943"/>
      <sheetName val="Sheet_13"/>
      <sheetName val="3BPA00132-5-3_W_plan_HVPNL3"/>
      <sheetName val="Mix_Design3"/>
      <sheetName val="BLOCK-A_(MEA_SHEET)3"/>
      <sheetName val="Quote_Sheet3"/>
      <sheetName val="d-safe_DELUXE3"/>
      <sheetName val="Works_-_Quote_Sheet3"/>
      <sheetName val="IO_LIST3"/>
      <sheetName val="TBAL9697__x005f_x000d_grotp_wis3"/>
      <sheetName val="TBAL9697__grotp_wise_7"/>
      <sheetName val="NLD_-_Assum3"/>
      <sheetName val="Intro_3"/>
      <sheetName val="TBAL9697__x005f_x005f_x005f_x005f_x005f_x005f_x03"/>
      <sheetName val="Form_63"/>
      <sheetName val="acevsSp_(ABC)3"/>
      <sheetName val="A_O_R_3"/>
      <sheetName val="LIST_OF_MAKES3"/>
      <sheetName val="Cash_Flow_Input_Data_ISC3"/>
      <sheetName val="DETAILED__BOQ3"/>
      <sheetName val="Civil_Works3"/>
      <sheetName val="Legal_Risk_Analysis3"/>
      <sheetName val="CABLE_DATA3"/>
      <sheetName val="Mat_-Rates3"/>
      <sheetName val="TB9798OBPL06_(2)8"/>
      <sheetName val="CORPN_OCT8"/>
      <sheetName val="inout_consol-nov8"/>
      <sheetName val="inout_consol_(2)8"/>
      <sheetName val="AS_ON_DT_EXPS_Mar8"/>
      <sheetName val="fa-pl_&amp;_mach-site8"/>
      <sheetName val="fa_off_eqp8"/>
      <sheetName val="fa_fur&amp;_fix8"/>
      <sheetName val="fa-pl_&amp;_mach-Off8"/>
      <sheetName val="B_Equity-sdpl_INC8"/>
      <sheetName val="inout_consol_wkg8"/>
      <sheetName val="inout_consol_WKNG8"/>
      <sheetName val="B_Sheet_978"/>
      <sheetName val="P&amp;L_97_8"/>
      <sheetName val="B_Sheet_97-BEXP8"/>
      <sheetName val="P&amp;L_97_-BEXP8"/>
      <sheetName val="consol_flows8"/>
      <sheetName val="sdpl_oth_Liab8"/>
      <sheetName val="obpl-oth_liab8"/>
      <sheetName val="G_land_advance8"/>
      <sheetName val="I-Wip-ot_(2)8"/>
      <sheetName val="detail_WIP_(2)8"/>
      <sheetName val="detail_G-18"/>
      <sheetName val="sobha_menon_ac8"/>
      <sheetName val="pnc_ac8"/>
      <sheetName val="fix_-p_&amp;_M_-SCC8"/>
      <sheetName val="C_fix_asst8"/>
      <sheetName val="D_fix_asst_scdl_8"/>
      <sheetName val="creditors_tb_obpl8"/>
      <sheetName val="TBAL9697_-group_wise__sdpl8"/>
      <sheetName val="TBAL9697_-group_wise_7"/>
      <sheetName val="crs_-G-17"/>
      <sheetName val="TBAL9697_-group_wise__onpl7"/>
      <sheetName val="B_Sheet_97-OBPL7"/>
      <sheetName val="B_Sheet_97_sdpl7"/>
      <sheetName val="TBAL9697_-group_wise__sdpl27"/>
      <sheetName val="inout_consol_jan7"/>
      <sheetName val="consol_flow7"/>
      <sheetName val="D_Loan__Prom7"/>
      <sheetName val="E_Bank_Loan7"/>
      <sheetName val="G_work_Cap7"/>
      <sheetName val="H_land_adv-dec7"/>
      <sheetName val="J_Con_WIP7"/>
      <sheetName val="detail_J7"/>
      <sheetName val="L_Oth_Co7"/>
      <sheetName val="K_fix_asst__7"/>
      <sheetName val="C_fix_asst-SDPL_7"/>
      <sheetName val="TBAL9697__group_wise__sdpl7"/>
      <sheetName val="inout_consol_okg7"/>
      <sheetName val="detail_OIP_(2)7"/>
      <sheetName val="D_fix_ysst_scdl_7"/>
      <sheetName val="cre`itors_tb_obpl7"/>
      <sheetName val="3AL9697_-group_wise__onpl7"/>
      <sheetName val="3‰AL9697_-group_wise__onpl7"/>
      <sheetName val="L_Oth_Bo7"/>
      <sheetName val="Civil_Boq7"/>
      <sheetName val="Boq_Block_A6"/>
      <sheetName val="Staff_Acco_7"/>
      <sheetName val="SITE_OVERHEADS7"/>
      <sheetName val="Project-Material_6"/>
      <sheetName val="PRECAST_lightconc-II7"/>
      <sheetName val="1__PayRec6"/>
      <sheetName val="ino4t_conso,-nov6"/>
      <sheetName val="(nout_co,sol_(2)6"/>
      <sheetName val="Blr_hire6"/>
      <sheetName val="Cashflow_projection6"/>
      <sheetName val="SPT_vs_PHI6"/>
      <sheetName val="key_dates6"/>
      <sheetName val="INPUT_SHEET6"/>
      <sheetName val="_bpl,oth_lia_6"/>
      <sheetName val="G_,and_adv_nce6"/>
      <sheetName val="I,Wip-ot__2)6"/>
      <sheetName val="det!il_WIP_(2)6"/>
      <sheetName val="de4ail_G-16"/>
      <sheetName val="sobha_mennn_ac6"/>
      <sheetName val="C_&amp;ix_asst6"/>
      <sheetName val="3�AL9697_-group_wise__onpl6"/>
      <sheetName val="_x005f_x0003_dpl_oth_Lia`6"/>
      <sheetName val="TBAL9697__x005f_x000d_grotp_wise_6"/>
      <sheetName val="St_co_91_5lvl6"/>
      <sheetName val="Sun_E_Type6"/>
      <sheetName val="Fin_Sum6"/>
      <sheetName val="CORPN_O?T6"/>
      <sheetName val="Labor_abs-NMR6"/>
      <sheetName val="Stress_Calculation6"/>
      <sheetName val="TBAL9697__x000a_grotp_wise_6"/>
      <sheetName val="labour_coeff4"/>
      <sheetName val="Shuttering_Analysis4"/>
      <sheetName val="General_P+M4"/>
      <sheetName val="Curing_Analysis_4"/>
      <sheetName val="Concrete_P+M_(_RMC_)4"/>
      <sheetName val="P+M_(_SMC_)4"/>
      <sheetName val="P+M_-EW4"/>
      <sheetName val="P&amp;L_-_AD4"/>
      <sheetName val="Fin__Assumpt__-_Sensitivities4"/>
      <sheetName val="LOAD_SHEET_4"/>
      <sheetName val="Fill_this_out_first___4"/>
      <sheetName val="Labour_productivity4"/>
      <sheetName val="RCC,Ret__Wall4"/>
      <sheetName val="CORPN_O_x005f_x0000_T6"/>
      <sheetName val="SUPPLY_-Sanitary_Fixtures6"/>
      <sheetName val="ITEMS_FOR_CIVIL_TENDER6"/>
      <sheetName val="_x005f_x005f_x005f_x0003_dpl_oth_Lia`6"/>
      <sheetName val="TBAL9697__x005f_x005f_x005f_x000d_grotp_wi6"/>
      <sheetName val="CORPN_O6"/>
      <sheetName val="CORPN_O_T4"/>
      <sheetName val="Area_&amp;_Cate__Master4"/>
      <sheetName val="Bill_No_54"/>
      <sheetName val="TBAL9697__grotp_wise_8"/>
      <sheetName val="Detail_1A4"/>
      <sheetName val="DG_6"/>
      <sheetName val="11B_4"/>
      <sheetName val="BOQ_(2)4"/>
      <sheetName val="DLC_lookups4"/>
      <sheetName val="Structure_Bills_Qty4"/>
      <sheetName val="Fee_Rate_Summary4"/>
      <sheetName val="Name_List4"/>
      <sheetName val="CORPN_O_x005f_x005f_x005f_x0000_T4"/>
      <sheetName val="TBAL9697__x005f_x000a_grotp_wise_4"/>
      <sheetName val="220_11__BS_4"/>
      <sheetName val="ISO_Reconcilation_Statment4"/>
      <sheetName val="AVG_pur_rate4"/>
      <sheetName val="Driveway_Beams4"/>
      <sheetName val="Cat_A_Change_Control4"/>
      <sheetName val="Break_up_Sheet4"/>
      <sheetName val="Summary_of_P_&amp;_M4"/>
      <sheetName val="Break_Dw4"/>
      <sheetName val="FITZ_MORT_944"/>
      <sheetName val="Sheet_14"/>
      <sheetName val="3BPA00132-5-3_W_plan_HVPNL4"/>
      <sheetName val="Mix_Design4"/>
      <sheetName val="BLOCK-A_(MEA_SHEET)4"/>
      <sheetName val="Quote_Sheet4"/>
      <sheetName val="d-safe_DELUXE4"/>
      <sheetName val="Works_-_Quote_Sheet4"/>
      <sheetName val="IO_LIST4"/>
      <sheetName val="TBAL9697__x005f_x000d_grotp_wis4"/>
      <sheetName val="TBAL9697__grotp_wise_9"/>
      <sheetName val="NLD_-_Assum4"/>
      <sheetName val="Intro_4"/>
      <sheetName val="TBAL9697__x005f_x005f_x005f_x005f_x005f_x005f_x04"/>
      <sheetName val="Form_64"/>
      <sheetName val="acevsSp_(ABC)4"/>
      <sheetName val="A_O_R_4"/>
      <sheetName val="LIST_OF_MAKES4"/>
      <sheetName val="Cash_Flow_Input_Data_ISC4"/>
      <sheetName val="DETAILED__BOQ4"/>
      <sheetName val="Civil_Works4"/>
      <sheetName val="Legal_Risk_Analysis4"/>
      <sheetName val="CABLE_DATA4"/>
      <sheetName val="Mat_-Rates4"/>
      <sheetName val="TBAL9697_-group_wise__sdpl9"/>
      <sheetName val="TBAL9697_-group_wise_8"/>
      <sheetName val="crs_-G-18"/>
      <sheetName val="TBAL9697_-group_wise__onpl8"/>
      <sheetName val="B_Sheet_97-OBPL8"/>
      <sheetName val="B_Sheet_97_sdpl8"/>
      <sheetName val="TBAL9697_-group_wise__sdpl28"/>
      <sheetName val="inout_consol_jan8"/>
      <sheetName val="consol_flow8"/>
      <sheetName val="D_Loan__Prom8"/>
      <sheetName val="E_Bank_Loan8"/>
      <sheetName val="G_work_Cap8"/>
      <sheetName val="H_land_adv-dec8"/>
      <sheetName val="J_Con_WIP8"/>
      <sheetName val="detail_J8"/>
      <sheetName val="L_Oth_Co8"/>
      <sheetName val="K_fix_asst__8"/>
      <sheetName val="C_fix_asst-SDPL_8"/>
      <sheetName val="TBAL9697__group_wise__sdpl8"/>
      <sheetName val="inout_consol_okg8"/>
      <sheetName val="detail_OIP_(2)8"/>
      <sheetName val="D_fix_ysst_scdl_8"/>
      <sheetName val="cre`itors_tb_obpl8"/>
      <sheetName val="3AL9697_-group_wise__onpl8"/>
      <sheetName val="3‰AL9697_-group_wise__onpl8"/>
      <sheetName val="L_Oth_Bo8"/>
      <sheetName val="Civil_Boq8"/>
      <sheetName val="Boq_Block_A7"/>
      <sheetName val="Staff_Acco_8"/>
      <sheetName val="SITE_OVERHEADS8"/>
      <sheetName val="Project-Material_7"/>
      <sheetName val="PRECAST_lightconc-II8"/>
      <sheetName val="1__PayRec7"/>
      <sheetName val="ino4t_conso,-nov7"/>
      <sheetName val="(nout_co,sol_(2)7"/>
      <sheetName val="Blr_hire7"/>
      <sheetName val="Cashflow_projection7"/>
      <sheetName val="SPT_vs_PHI7"/>
      <sheetName val="key_dates7"/>
      <sheetName val="INPUT_SHEET7"/>
      <sheetName val="_bpl,oth_lia_7"/>
      <sheetName val="G_,and_adv_nce7"/>
      <sheetName val="I,Wip-ot__2)7"/>
      <sheetName val="det!il_WIP_(2)7"/>
      <sheetName val="de4ail_G-17"/>
      <sheetName val="sobha_mennn_ac7"/>
      <sheetName val="C_&amp;ix_asst7"/>
      <sheetName val="3�AL9697_-group_wise__onpl7"/>
      <sheetName val="_x005f_x0003_dpl_oth_Lia`7"/>
      <sheetName val="TBAL9697__x005f_x000d_grotp_wise_7"/>
      <sheetName val="St_co_91_5lvl7"/>
      <sheetName val="Sun_E_Type7"/>
      <sheetName val="Fin_Sum7"/>
      <sheetName val="CORPN_O?T7"/>
      <sheetName val="Labor_abs-NMR7"/>
      <sheetName val="Stress_Calculation7"/>
      <sheetName val="TBAL9697__x000a_grotp_wise_7"/>
      <sheetName val="labour_coeff5"/>
      <sheetName val="Shuttering_Analysis5"/>
      <sheetName val="General_P+M5"/>
      <sheetName val="Curing_Analysis_5"/>
      <sheetName val="Concrete_P+M_(_RMC_)5"/>
      <sheetName val="P+M_(_SMC_)5"/>
      <sheetName val="P+M_-EW5"/>
      <sheetName val="P&amp;L_-_AD5"/>
      <sheetName val="Fin__Assumpt__-_Sensitivities5"/>
      <sheetName val="LOAD_SHEET_5"/>
      <sheetName val="Fill_this_out_first___5"/>
      <sheetName val="Labour_productivity5"/>
      <sheetName val="RCC,Ret__Wall5"/>
      <sheetName val="CORPN_O_x005f_x0000_T7"/>
      <sheetName val="SUPPLY_-Sanitary_Fixtures7"/>
      <sheetName val="ITEMS_FOR_CIVIL_TENDER7"/>
      <sheetName val="_x005f_x005f_x005f_x0003_dpl_oth_Lia`7"/>
      <sheetName val="TBAL9697__x005f_x005f_x005f_x000d_grotp_wi7"/>
      <sheetName val="CORPN_O7"/>
      <sheetName val="CORPN_O_T5"/>
      <sheetName val="Area_&amp;_Cate__Master5"/>
      <sheetName val="Bill_No_55"/>
      <sheetName val="TBAL9697__grotp_wise_10"/>
      <sheetName val="Detail_1A5"/>
      <sheetName val="DG_7"/>
      <sheetName val="11B_5"/>
      <sheetName val="BOQ_(2)5"/>
      <sheetName val="DLC_lookups5"/>
      <sheetName val="Structure_Bills_Qty5"/>
      <sheetName val="Fee_Rate_Summary5"/>
      <sheetName val="Name_List5"/>
      <sheetName val="CORPN_O_x005f_x005f_x005f_x0000_T5"/>
      <sheetName val="TBAL9697__x005f_x000a_grotp_wise_5"/>
      <sheetName val="220_11__BS_5"/>
      <sheetName val="ISO_Reconcilation_Statment5"/>
      <sheetName val="AVG_pur_rate5"/>
      <sheetName val="Driveway_Beams5"/>
      <sheetName val="Cat_A_Change_Control5"/>
      <sheetName val="Break_up_Sheet5"/>
      <sheetName val="Summary_of_P_&amp;_M5"/>
      <sheetName val="Break_Dw5"/>
      <sheetName val="FITZ_MORT_945"/>
      <sheetName val="Sheet_15"/>
      <sheetName val="3BPA00132-5-3_W_plan_HVPNL5"/>
      <sheetName val="Mix_Design5"/>
      <sheetName val="BLOCK-A_(MEA_SHEET)5"/>
      <sheetName val="Quote_Sheet5"/>
      <sheetName val="d-safe_DELUXE5"/>
      <sheetName val="Works_-_Quote_Sheet5"/>
      <sheetName val="IO_LIST5"/>
      <sheetName val="TBAL9697__x005f_x000d_grotp_wis5"/>
      <sheetName val="TBAL9697__grotp_wise_11"/>
      <sheetName val="NLD_-_Assum5"/>
      <sheetName val="Intro_5"/>
      <sheetName val="TBAL9697__x005f_x005f_x005f_x005f_x005f_x005f_x05"/>
      <sheetName val="Form_65"/>
      <sheetName val="acevsSp_(ABC)5"/>
      <sheetName val="A_O_R_5"/>
      <sheetName val="LIST_OF_MAKES5"/>
      <sheetName val="Cash_Flow_Input_Data_ISC5"/>
      <sheetName val="DETAILED__BOQ5"/>
      <sheetName val="Civil_Works5"/>
      <sheetName val="Legal_Risk_Analysis5"/>
      <sheetName val="CABLE_DATA5"/>
      <sheetName val="Mat_-Rates5"/>
      <sheetName val="TB9798OBPL06_(2)10"/>
      <sheetName val="CORPN_OCT10"/>
      <sheetName val="inout_consol-nov10"/>
      <sheetName val="inout_consol_(2)10"/>
      <sheetName val="AS_ON_DT_EXPS_Mar10"/>
      <sheetName val="fa-pl_&amp;_mach-site10"/>
      <sheetName val="fa_off_eqp10"/>
      <sheetName val="fa_fur&amp;_fix10"/>
      <sheetName val="fa-pl_&amp;_mach-Off10"/>
      <sheetName val="B_Equity-sdpl_INC10"/>
      <sheetName val="inout_consol_wkg10"/>
      <sheetName val="inout_consol_WKNG10"/>
      <sheetName val="B_Sheet_9710"/>
      <sheetName val="P&amp;L_97_10"/>
      <sheetName val="B_Sheet_97-BEXP10"/>
      <sheetName val="P&amp;L_97_-BEXP10"/>
      <sheetName val="consol_flows10"/>
      <sheetName val="sdpl_oth_Liab10"/>
      <sheetName val="obpl-oth_liab10"/>
      <sheetName val="G_land_advance10"/>
      <sheetName val="I-Wip-ot_(2)10"/>
      <sheetName val="detail_WIP_(2)10"/>
      <sheetName val="detail_G-110"/>
      <sheetName val="sobha_menon_ac10"/>
      <sheetName val="pnc_ac10"/>
      <sheetName val="fix_-p_&amp;_M_-SCC10"/>
      <sheetName val="C_fix_asst10"/>
      <sheetName val="D_fix_asst_scdl_10"/>
      <sheetName val="creditors_tb_obpl10"/>
      <sheetName val="Boq_Block_A8"/>
      <sheetName val="Project-Material_8"/>
      <sheetName val="PRECAST_lightconc-II9"/>
      <sheetName val="1__PayRec8"/>
      <sheetName val="ino4t_conso,-nov8"/>
      <sheetName val="(nout_co,sol_(2)8"/>
      <sheetName val="Blr_hire8"/>
      <sheetName val="Cashflow_projection8"/>
      <sheetName val="SPT_vs_PHI8"/>
      <sheetName val="key_dates8"/>
      <sheetName val="INPUT_SHEET8"/>
      <sheetName val="_bpl,oth_lia_8"/>
      <sheetName val="G_,and_adv_nce8"/>
      <sheetName val="I,Wip-ot__2)8"/>
      <sheetName val="det!il_WIP_(2)8"/>
      <sheetName val="de4ail_G-18"/>
      <sheetName val="sobha_mennn_ac8"/>
      <sheetName val="C_&amp;ix_asst8"/>
      <sheetName val="3�AL9697_-group_wise__onpl8"/>
      <sheetName val="_x005f_x0003_dpl_oth_Lia`8"/>
      <sheetName val="TBAL9697__x005f_x000d_grotp_wise_8"/>
      <sheetName val="St_co_91_5lvl8"/>
      <sheetName val="Sun_E_Type8"/>
      <sheetName val="Fin_Sum8"/>
      <sheetName val="CORPN_O?T8"/>
      <sheetName val="Labor_abs-NMR8"/>
      <sheetName val="Stress_Calculation8"/>
      <sheetName val="TBAL9697__x000a_grotp_wise_8"/>
      <sheetName val="labour_coeff6"/>
      <sheetName val="Shuttering_Analysis6"/>
      <sheetName val="General_P+M6"/>
      <sheetName val="Curing_Analysis_6"/>
      <sheetName val="Concrete_P+M_(_RMC_)6"/>
      <sheetName val="P+M_(_SMC_)6"/>
      <sheetName val="P+M_-EW6"/>
      <sheetName val="P&amp;L_-_AD6"/>
      <sheetName val="Fin__Assumpt__-_Sensitivities6"/>
      <sheetName val="LOAD_SHEET_6"/>
      <sheetName val="Fill_this_out_first___6"/>
      <sheetName val="Labour_productivity6"/>
      <sheetName val="RCC,Ret__Wall6"/>
      <sheetName val="CORPN_O_x005f_x0000_T8"/>
      <sheetName val="SUPPLY_-Sanitary_Fixtures8"/>
      <sheetName val="ITEMS_FOR_CIVIL_TENDER8"/>
      <sheetName val="_x005f_x005f_x005f_x0003_dpl_oth_Lia`8"/>
      <sheetName val="TBAL9697__x005f_x005f_x005f_x000d_grotp_wi8"/>
      <sheetName val="CORPN_O8"/>
      <sheetName val="CORPN_O_T6"/>
      <sheetName val="Area_&amp;_Cate__Master6"/>
      <sheetName val="Bill_No_56"/>
      <sheetName val="TBAL9697__grotp_wise_12"/>
      <sheetName val="Detail_1A6"/>
      <sheetName val="DG_8"/>
      <sheetName val="11B_6"/>
      <sheetName val="BOQ_(2)6"/>
      <sheetName val="DLC_lookups6"/>
      <sheetName val="Structure_Bills_Qty6"/>
      <sheetName val="Fee_Rate_Summary6"/>
      <sheetName val="Name_List6"/>
      <sheetName val="CORPN_O_x005f_x005f_x005f_x0000_T6"/>
      <sheetName val="TBAL9697__x005f_x000a_grotp_wise_6"/>
      <sheetName val="220_11__BS_6"/>
      <sheetName val="ISO_Reconcilation_Statment6"/>
      <sheetName val="AVG_pur_rate6"/>
      <sheetName val="Driveway_Beams6"/>
      <sheetName val="Cat_A_Change_Control6"/>
      <sheetName val="Break_up_Sheet6"/>
      <sheetName val="Summary_of_P_&amp;_M6"/>
      <sheetName val="Break_Dw6"/>
      <sheetName val="FITZ_MORT_946"/>
      <sheetName val="Sheet_16"/>
      <sheetName val="3BPA00132-5-3_W_plan_HVPNL6"/>
      <sheetName val="Mix_Design6"/>
      <sheetName val="BLOCK-A_(MEA_SHEET)6"/>
      <sheetName val="Quote_Sheet6"/>
      <sheetName val="d-safe_DELUXE6"/>
      <sheetName val="Works_-_Quote_Sheet6"/>
      <sheetName val="IO_LIST6"/>
      <sheetName val="TBAL9697__x005f_x000d_grotp_wis6"/>
      <sheetName val="TBAL9697__grotp_wise_13"/>
      <sheetName val="NLD_-_Assum6"/>
      <sheetName val="Intro_6"/>
      <sheetName val="TBAL9697__x005f_x005f_x005f_x005f_x005f_x005f_x06"/>
      <sheetName val="Form_66"/>
      <sheetName val="acevsSp_(ABC)6"/>
      <sheetName val="A_O_R_6"/>
      <sheetName val="LIST_OF_MAKES6"/>
      <sheetName val="Cash_Flow_Input_Data_ISC6"/>
      <sheetName val="DETAILED__BOQ6"/>
      <sheetName val="Civil_Works6"/>
      <sheetName val="Legal_Risk_Analysis6"/>
      <sheetName val="CABLE_DATA6"/>
      <sheetName val="Mat_-Rates6"/>
      <sheetName val="TB9798OBPL06_(2)11"/>
      <sheetName val="CORPN_OCT11"/>
      <sheetName val="inout_consol-nov11"/>
      <sheetName val="inout_consol_(2)11"/>
      <sheetName val="AS_ON_DT_EXPS_Mar11"/>
      <sheetName val="fa-pl_&amp;_mach-site11"/>
      <sheetName val="fa_off_eqp11"/>
      <sheetName val="fa_fur&amp;_fix11"/>
      <sheetName val="fa-pl_&amp;_mach-Off11"/>
      <sheetName val="B_Equity-sdpl_INC11"/>
      <sheetName val="inout_consol_wkg11"/>
      <sheetName val="inout_consol_WKNG11"/>
      <sheetName val="B_Sheet_9711"/>
      <sheetName val="P&amp;L_97_11"/>
      <sheetName val="B_Sheet_97-BEXP11"/>
      <sheetName val="P&amp;L_97_-BEXP11"/>
      <sheetName val="consol_flows11"/>
      <sheetName val="sdpl_oth_Liab11"/>
      <sheetName val="obpl-oth_liab11"/>
      <sheetName val="G_land_advance11"/>
      <sheetName val="I-Wip-ot_(2)11"/>
      <sheetName val="detail_WIP_(2)11"/>
      <sheetName val="detail_G-111"/>
      <sheetName val="sobha_menon_ac11"/>
      <sheetName val="pnc_ac11"/>
      <sheetName val="fix_-p_&amp;_M_-SCC11"/>
      <sheetName val="C_fix_asst11"/>
      <sheetName val="D_fix_asst_scdl_11"/>
      <sheetName val="creditors_tb_obpl11"/>
      <sheetName val="TBAL9697_-group_wise__sdpl11"/>
      <sheetName val="TBAL9697_-group_wise_10"/>
      <sheetName val="crs_-G-110"/>
      <sheetName val="TBAL9697_-group_wise__onpl10"/>
      <sheetName val="B_Sheet_97-OBPL10"/>
      <sheetName val="B_Sheet_97_sdpl10"/>
      <sheetName val="TBAL9697_-group_wise__sdpl210"/>
      <sheetName val="inout_consol_jan10"/>
      <sheetName val="consol_flow10"/>
      <sheetName val="D_Loan__Prom10"/>
      <sheetName val="E_Bank_Loan10"/>
      <sheetName val="G_work_Cap10"/>
      <sheetName val="H_land_adv-dec10"/>
      <sheetName val="J_Con_WIP10"/>
      <sheetName val="detail_J10"/>
      <sheetName val="L_Oth_Co10"/>
      <sheetName val="K_fix_asst__10"/>
      <sheetName val="C_fix_asst-SDPL_10"/>
      <sheetName val="TBAL9697__group_wise__sdpl10"/>
      <sheetName val="inout_consol_okg10"/>
      <sheetName val="detail_OIP_(2)10"/>
      <sheetName val="D_fix_ysst_scdl_10"/>
      <sheetName val="cre`itors_tb_obpl10"/>
      <sheetName val="3AL9697_-group_wise__onpl10"/>
      <sheetName val="3‰AL9697_-group_wise__onpl10"/>
      <sheetName val="L_Oth_Bo10"/>
      <sheetName val="Civil_Boq10"/>
      <sheetName val="Staff_Acco_10"/>
      <sheetName val="SITE_OVERHEADS10"/>
      <sheetName val="PRECAST_lightconc-II10"/>
      <sheetName val="1__PayRec9"/>
      <sheetName val="ino4t_conso,-nov9"/>
      <sheetName val="(nout_co,sol_(2)9"/>
      <sheetName val="Blr_hire9"/>
      <sheetName val="Cashflow_projection9"/>
      <sheetName val="SPT_vs_PHI9"/>
      <sheetName val="key_dates9"/>
      <sheetName val="INPUT_SHEET9"/>
      <sheetName val="_bpl,oth_lia_9"/>
      <sheetName val="G_,and_adv_nce9"/>
      <sheetName val="I,Wip-ot__2)9"/>
      <sheetName val="det!il_WIP_(2)9"/>
      <sheetName val="de4ail_G-19"/>
      <sheetName val="sobha_mennn_ac9"/>
      <sheetName val="C_&amp;ix_asst9"/>
      <sheetName val="_x005f_x0003_dpl_oth_Lia`9"/>
      <sheetName val="TBAL9697__x005f_x000d_grotp_wise_9"/>
      <sheetName val="St_co_91_5lvl9"/>
      <sheetName val="Sun_E_Type9"/>
      <sheetName val="Fin_Sum9"/>
      <sheetName val="CORPN_O?T9"/>
      <sheetName val="Labor_abs-NMR9"/>
      <sheetName val="Stress_Calculation9"/>
      <sheetName val="TBAL9697__x000a_grotp_wise_9"/>
      <sheetName val="labour_coeff7"/>
      <sheetName val="Shuttering_Analysis7"/>
      <sheetName val="General_P+M7"/>
      <sheetName val="Curing_Analysis_7"/>
      <sheetName val="Concrete_P+M_(_RMC_)7"/>
      <sheetName val="P+M_(_SMC_)7"/>
      <sheetName val="P+M_-EW7"/>
      <sheetName val="P&amp;L_-_AD7"/>
      <sheetName val="Fin__Assumpt__-_Sensitivities7"/>
      <sheetName val="LOAD_SHEET_7"/>
      <sheetName val="Fill_this_out_first___7"/>
      <sheetName val="Labour_productivity7"/>
      <sheetName val="RCC,Ret__Wall7"/>
      <sheetName val="CORPN_O_x005f_x0000_T9"/>
      <sheetName val="SUPPLY_-Sanitary_Fixtures9"/>
      <sheetName val="ITEMS_FOR_CIVIL_TENDER9"/>
      <sheetName val="_x005f_x005f_x005f_x0003_dpl_oth_Lia`9"/>
      <sheetName val="TBAL9697__x005f_x005f_x005f_x000d_grotp_wi9"/>
      <sheetName val="CORPN_O9"/>
      <sheetName val="CORPN_O_T7"/>
      <sheetName val="Area_&amp;_Cate__Master7"/>
      <sheetName val="Bill_No_57"/>
      <sheetName val="TBAL9697__grotp_wise_14"/>
      <sheetName val="Detail_1A7"/>
      <sheetName val="DG_9"/>
      <sheetName val="11B_7"/>
      <sheetName val="BOQ_(2)7"/>
      <sheetName val="DLC_lookups7"/>
      <sheetName val="Structure_Bills_Qty7"/>
      <sheetName val="Fee_Rate_Summary7"/>
      <sheetName val="Name_List7"/>
      <sheetName val="CORPN_O_x005f_x005f_x005f_x0000_T7"/>
      <sheetName val="TBAL9697__x005f_x000a_grotp_wise_7"/>
      <sheetName val="220_11__BS_7"/>
      <sheetName val="ISO_Reconcilation_Statment7"/>
      <sheetName val="AVG_pur_rate7"/>
      <sheetName val="Driveway_Beams7"/>
      <sheetName val="Cat_A_Change_Control7"/>
      <sheetName val="Break_up_Sheet7"/>
      <sheetName val="Summary_of_P_&amp;_M7"/>
      <sheetName val="Break_Dw7"/>
      <sheetName val="FITZ_MORT_947"/>
      <sheetName val="Sheet_17"/>
      <sheetName val="3BPA00132-5-3_W_plan_HVPNL7"/>
      <sheetName val="Mix_Design7"/>
      <sheetName val="BLOCK-A_(MEA_SHEET)7"/>
      <sheetName val="Quote_Sheet7"/>
      <sheetName val="d-safe_DELUXE7"/>
      <sheetName val="Works_-_Quote_Sheet7"/>
      <sheetName val="IO_LIST7"/>
      <sheetName val="TBAL9697__x005f_x000d_grotp_wis7"/>
      <sheetName val="TBAL9697__grotp_wise_15"/>
      <sheetName val="NLD_-_Assum7"/>
      <sheetName val="Intro_7"/>
      <sheetName val="TBAL9697__x005f_x005f_x005f_x005f_x005f_x005f_x07"/>
      <sheetName val="Form_67"/>
      <sheetName val="acevsSp_(ABC)7"/>
      <sheetName val="A_O_R_7"/>
      <sheetName val="LIST_OF_MAKES7"/>
      <sheetName val="Cash_Flow_Input_Data_ISC7"/>
      <sheetName val="DETAILED__BOQ7"/>
      <sheetName val="Civil_Works7"/>
      <sheetName val="Legal_Risk_Analysis7"/>
      <sheetName val="CABLE_DATA7"/>
      <sheetName val="Mat_-Rates7"/>
      <sheetName val="TB9798OBPL06_(2)12"/>
      <sheetName val="CORPN_OCT12"/>
      <sheetName val="inout_consol-nov12"/>
      <sheetName val="inout_consol_(2)12"/>
      <sheetName val="AS_ON_DT_EXPS_Mar12"/>
      <sheetName val="fa-pl_&amp;_mach-site12"/>
      <sheetName val="fa_off_eqp12"/>
      <sheetName val="fa_fur&amp;_fix12"/>
      <sheetName val="fa-pl_&amp;_mach-Off12"/>
      <sheetName val="B_Equity-sdpl_INC12"/>
      <sheetName val="inout_consol_wkg12"/>
      <sheetName val="inout_consol_WKNG12"/>
      <sheetName val="B_Sheet_9712"/>
      <sheetName val="P&amp;L_97_12"/>
      <sheetName val="B_Sheet_97-BEXP12"/>
      <sheetName val="P&amp;L_97_-BEXP12"/>
      <sheetName val="consol_flows12"/>
      <sheetName val="sdpl_oth_Liab12"/>
      <sheetName val="obpl-oth_liab12"/>
      <sheetName val="G_land_advance12"/>
      <sheetName val="I-Wip-ot_(2)12"/>
      <sheetName val="detail_WIP_(2)12"/>
      <sheetName val="detail_G-112"/>
      <sheetName val="sobha_menon_ac12"/>
      <sheetName val="pnc_ac12"/>
      <sheetName val="fix_-p_&amp;_M_-SCC12"/>
      <sheetName val="C_fix_asst12"/>
      <sheetName val="D_fix_asst_scdl_12"/>
      <sheetName val="creditors_tb_obpl12"/>
      <sheetName val="TBAL9697_-group_wise__sdpl12"/>
      <sheetName val="TBAL9697_-group_wise_11"/>
      <sheetName val="crs_-G-111"/>
      <sheetName val="TBAL9697_-group_wise__onpl11"/>
      <sheetName val="B_Sheet_97-OBPL11"/>
      <sheetName val="B_Sheet_97_sdpl11"/>
      <sheetName val="TBAL9697_-group_wise__sdpl211"/>
      <sheetName val="inout_consol_jan11"/>
      <sheetName val="consol_flow11"/>
      <sheetName val="D_Loan__Prom11"/>
      <sheetName val="E_Bank_Loan11"/>
      <sheetName val="G_work_Cap11"/>
      <sheetName val="H_land_adv-dec11"/>
      <sheetName val="J_Con_WIP11"/>
      <sheetName val="detail_J11"/>
      <sheetName val="L_Oth_Co11"/>
      <sheetName val="K_fix_asst__11"/>
      <sheetName val="C_fix_asst-SDPL_11"/>
      <sheetName val="TBAL9697__group_wise__sdpl11"/>
      <sheetName val="inout_consol_okg11"/>
      <sheetName val="detail_OIP_(2)11"/>
      <sheetName val="D_fix_ysst_scdl_11"/>
      <sheetName val="cre`itors_tb_obpl11"/>
      <sheetName val="3AL9697_-group_wise__onpl11"/>
      <sheetName val="3‰AL9697_-group_wise__onpl11"/>
      <sheetName val="L_Oth_Bo11"/>
      <sheetName val="Civil_Boq11"/>
      <sheetName val="Boq_Block_A10"/>
      <sheetName val="Staff_Acco_11"/>
      <sheetName val="SITE_OVERHEADS11"/>
      <sheetName val="Project-Material_10"/>
      <sheetName val="PRECAST_lightconc-II11"/>
      <sheetName val="1__PayRec10"/>
      <sheetName val="ino4t_conso,-nov10"/>
      <sheetName val="(nout_co,sol_(2)10"/>
      <sheetName val="Blr_hire10"/>
      <sheetName val="Cashflow_projection10"/>
      <sheetName val="SPT_vs_PHI10"/>
      <sheetName val="key_dates10"/>
      <sheetName val="INPUT_SHEET10"/>
      <sheetName val="_bpl,oth_lia_10"/>
      <sheetName val="G_,and_adv_nce10"/>
      <sheetName val="I,Wip-ot__2)10"/>
      <sheetName val="det!il_WIP_(2)10"/>
      <sheetName val="de4ail_G-110"/>
      <sheetName val="sobha_mennn_ac10"/>
      <sheetName val="C_&amp;ix_asst10"/>
      <sheetName val="3�AL9697_-group_wise__onpl10"/>
      <sheetName val="_x005f_x0003_dpl_oth_Lia`10"/>
      <sheetName val="TBAL9697__x005f_x000d_grotp_wise_10"/>
      <sheetName val="St_co_91_5lvl10"/>
      <sheetName val="Sun_E_Type10"/>
      <sheetName val="Fin_Sum10"/>
      <sheetName val="CORPN_O?T10"/>
      <sheetName val="Labor_abs-NMR10"/>
      <sheetName val="Stress_Calculation10"/>
      <sheetName val="TBAL9697__x000a_grotp_wise_10"/>
      <sheetName val="labour_coeff8"/>
      <sheetName val="Shuttering_Analysis8"/>
      <sheetName val="General_P+M8"/>
      <sheetName val="Curing_Analysis_8"/>
      <sheetName val="Concrete_P+M_(_RMC_)8"/>
      <sheetName val="P+M_(_SMC_)8"/>
      <sheetName val="P+M_-EW8"/>
      <sheetName val="P&amp;L_-_AD8"/>
      <sheetName val="Fin__Assumpt__-_Sensitivities8"/>
      <sheetName val="LOAD_SHEET_8"/>
      <sheetName val="Fill_this_out_first___8"/>
      <sheetName val="Labour_productivity8"/>
      <sheetName val="RCC,Ret__Wall8"/>
      <sheetName val="CORPN_O_x005f_x0000_T10"/>
      <sheetName val="SUPPLY_-Sanitary_Fixtures10"/>
      <sheetName val="ITEMS_FOR_CIVIL_TENDER10"/>
      <sheetName val="_x005f_x005f_x005f_x0003_dpl_oth_Lia`10"/>
      <sheetName val="TBAL9697__x005f_x005f_x005f_x000d_grotp_w10"/>
      <sheetName val="CORPN_O10"/>
      <sheetName val="CORPN_O_T8"/>
      <sheetName val="Area_&amp;_Cate__Master8"/>
      <sheetName val="Bill_No_58"/>
      <sheetName val="TBAL9697__grotp_wise_16"/>
      <sheetName val="Detail_1A8"/>
      <sheetName val="DG_10"/>
      <sheetName val="11B_8"/>
      <sheetName val="BOQ_(2)8"/>
      <sheetName val="DLC_lookups8"/>
      <sheetName val="Structure_Bills_Qty8"/>
      <sheetName val="Fee_Rate_Summary8"/>
      <sheetName val="Name_List8"/>
      <sheetName val="CORPN_O_x005f_x005f_x005f_x0000_T8"/>
      <sheetName val="TBAL9697__x005f_x000a_grotp_wise_8"/>
      <sheetName val="220_11__BS_8"/>
      <sheetName val="ISO_Reconcilation_Statment8"/>
      <sheetName val="AVG_pur_rate8"/>
      <sheetName val="Driveway_Beams8"/>
      <sheetName val="Cat_A_Change_Control8"/>
      <sheetName val="Break_up_Sheet8"/>
      <sheetName val="Summary_of_P_&amp;_M8"/>
      <sheetName val="Break_Dw8"/>
      <sheetName val="FITZ_MORT_948"/>
      <sheetName val="Sheet_18"/>
      <sheetName val="3BPA00132-5-3_W_plan_HVPNL8"/>
      <sheetName val="Mix_Design8"/>
      <sheetName val="BLOCK-A_(MEA_SHEET)8"/>
      <sheetName val="Quote_Sheet8"/>
      <sheetName val="d-safe_DELUXE8"/>
      <sheetName val="Works_-_Quote_Sheet8"/>
      <sheetName val="IO_LIST8"/>
      <sheetName val="TBAL9697__x005f_x000d_grotp_wis8"/>
      <sheetName val="TBAL9697__grotp_wise_17"/>
      <sheetName val="NLD_-_Assum8"/>
      <sheetName val="Intro_8"/>
      <sheetName val="TBAL9697__x005f_x005f_x005f_x005f_x005f_x005f_x08"/>
      <sheetName val="Form_68"/>
      <sheetName val="acevsSp_(ABC)8"/>
      <sheetName val="A_O_R_8"/>
      <sheetName val="LIST_OF_MAKES8"/>
      <sheetName val="Cash_Flow_Input_Data_ISC8"/>
      <sheetName val="DETAILED__BOQ8"/>
      <sheetName val="Civil_Works8"/>
      <sheetName val="Legal_Risk_Analysis8"/>
      <sheetName val="CABLE_DATA8"/>
      <sheetName val="Mat_-Rates8"/>
      <sheetName val="COP Final"/>
      <sheetName val="TB9798OBPL06_(2)18"/>
      <sheetName val="CORPN_OCT18"/>
      <sheetName val="inout_consol-nov18"/>
      <sheetName val="inout_consol_(2)18"/>
      <sheetName val="AS_ON_DT_EXPS_Mar18"/>
      <sheetName val="fa-pl_&amp;_mach-site18"/>
      <sheetName val="fa_off_eqp18"/>
      <sheetName val="fa_fur&amp;_fix18"/>
      <sheetName val="fa-pl_&amp;_mach-Off18"/>
      <sheetName val="B_Equity-sdpl_INC18"/>
      <sheetName val="inout_consol_wkg18"/>
      <sheetName val="inout_consol_WKNG18"/>
      <sheetName val="B_Sheet_9718"/>
      <sheetName val="P&amp;L_97_18"/>
      <sheetName val="B_Sheet_97-BEXP18"/>
      <sheetName val="P&amp;L_97_-BEXP18"/>
      <sheetName val="consol_flows18"/>
      <sheetName val="sdpl_oth_Liab18"/>
      <sheetName val="obpl-oth_liab18"/>
      <sheetName val="G_land_advance18"/>
      <sheetName val="I-Wip-ot_(2)18"/>
      <sheetName val="detail_WIP_(2)18"/>
      <sheetName val="detail_G-118"/>
      <sheetName val="sobha_menon_ac18"/>
      <sheetName val="pnc_ac18"/>
      <sheetName val="fix_-p_&amp;_M_-SCC18"/>
      <sheetName val="C_fix_asst18"/>
      <sheetName val="D_fix_asst_scdl_18"/>
      <sheetName val="creditors_tb_obpl18"/>
      <sheetName val="TBAL9697_-group_wise__sdpl18"/>
      <sheetName val="TBAL9697_-group_wise_17"/>
      <sheetName val="crs_-G-117"/>
      <sheetName val="TBAL9697_-group_wise__onpl17"/>
      <sheetName val="B_Sheet_97-OBPL17"/>
      <sheetName val="B_Sheet_97_sdpl17"/>
      <sheetName val="TBAL9697_-group_wise__sdpl217"/>
      <sheetName val="inout_consol_jan17"/>
      <sheetName val="consol_flow17"/>
      <sheetName val="D_Loan__Prom17"/>
      <sheetName val="E_Bank_Loan17"/>
      <sheetName val="G_work_Cap17"/>
      <sheetName val="H_land_adv-dec17"/>
      <sheetName val="J_Con_WIP17"/>
      <sheetName val="detail_J17"/>
      <sheetName val="L_Oth_Co17"/>
      <sheetName val="K_fix_asst__17"/>
      <sheetName val="C_fix_asst-SDPL_17"/>
      <sheetName val="TBAL9697__group_wise__sdpl17"/>
      <sheetName val="inout_consol_okg17"/>
      <sheetName val="detail_OIP_(2)17"/>
      <sheetName val="D_fix_ysst_scdl_17"/>
      <sheetName val="cre`itors_tb_obpl17"/>
      <sheetName val="3AL9697_-group_wise__onpl17"/>
      <sheetName val="3‰AL9697_-group_wise__onpl17"/>
      <sheetName val="L_Oth_Bo17"/>
      <sheetName val="Civil_Boq17"/>
      <sheetName val="Staff_Acco_17"/>
      <sheetName val="SITE_OVERHEADS17"/>
      <sheetName val="PRECAST_lightconc-II17"/>
      <sheetName val="1__PayRec16"/>
      <sheetName val="ino4t_conso,-nov16"/>
      <sheetName val="(nout_co,sol_(2)16"/>
      <sheetName val="Blr_hire16"/>
      <sheetName val="Cashflow_projection16"/>
      <sheetName val="SPT_vs_PHI16"/>
      <sheetName val="key_dates16"/>
      <sheetName val="INPUT_SHEET16"/>
      <sheetName val="_bpl,oth_lia_16"/>
      <sheetName val="G_,and_adv_nce16"/>
      <sheetName val="I,Wip-ot__2)16"/>
      <sheetName val="det!il_WIP_(2)16"/>
      <sheetName val="de4ail_G-116"/>
      <sheetName val="sobha_mennn_ac16"/>
      <sheetName val="C_&amp;ix_asst16"/>
      <sheetName val="_x005f_x0003_dpl_oth_Lia`16"/>
      <sheetName val="TBAL9697__x005f_x000d_grotp_wise_16"/>
      <sheetName val="St_co_91_5lvl16"/>
      <sheetName val="Sun_E_Type16"/>
      <sheetName val="Fin_Sum16"/>
      <sheetName val="CORPN_O?T16"/>
      <sheetName val="Labor_abs-NMR16"/>
      <sheetName val="Stress_Calculation16"/>
      <sheetName val="TBAL9697__x000a_grotp_wise_16"/>
      <sheetName val="labour_coeff14"/>
      <sheetName val="Shuttering_Analysis14"/>
      <sheetName val="General_P+M14"/>
      <sheetName val="Curing_Analysis_14"/>
      <sheetName val="Concrete_P+M_(_RMC_)14"/>
      <sheetName val="P+M_(_SMC_)14"/>
      <sheetName val="P+M_-EW14"/>
      <sheetName val="P&amp;L_-_AD14"/>
      <sheetName val="Fin__Assumpt__-_Sensitivities14"/>
      <sheetName val="LOAD_SHEET_14"/>
      <sheetName val="Fill_this_out_first___14"/>
      <sheetName val="Labour_productivity14"/>
      <sheetName val="RCC,Ret__Wall14"/>
      <sheetName val="CORPN_O_x005f_x0000_T16"/>
      <sheetName val="SUPPLY_-Sanitary_Fixtures16"/>
      <sheetName val="ITEMS_FOR_CIVIL_TENDER16"/>
      <sheetName val="_x005f_x005f_x005f_x0003_dpl_oth_Lia`16"/>
      <sheetName val="TBAL9697__x005f_x005f_x005f_x000d_grotp_w16"/>
      <sheetName val="CORPN_O16"/>
      <sheetName val="CORPN_O_T14"/>
      <sheetName val="Area_&amp;_Cate__Master14"/>
      <sheetName val="Bill_No_514"/>
      <sheetName val="TBAL9697__grotp_wise_28"/>
      <sheetName val="Detail_1A14"/>
      <sheetName val="DG_16"/>
      <sheetName val="11B_14"/>
      <sheetName val="BOQ_(2)14"/>
      <sheetName val="DLC_lookups14"/>
      <sheetName val="Structure_Bills_Qty14"/>
      <sheetName val="Fee_Rate_Summary14"/>
      <sheetName val="Name_List14"/>
      <sheetName val="CORPN_O_x005f_x005f_x005f_x0000_T14"/>
      <sheetName val="TBAL9697__x005f_x000a_grotp_wise_14"/>
      <sheetName val="220_11__BS_14"/>
      <sheetName val="ISO_Reconcilation_Statment14"/>
      <sheetName val="AVG_pur_rate14"/>
      <sheetName val="Driveway_Beams14"/>
      <sheetName val="Cat_A_Change_Control14"/>
      <sheetName val="Break_up_Sheet14"/>
      <sheetName val="Summary_of_P_&amp;_M14"/>
      <sheetName val="Break_Dw14"/>
      <sheetName val="FITZ_MORT_9414"/>
      <sheetName val="Sheet_114"/>
      <sheetName val="3BPA00132-5-3_W_plan_HVPNL14"/>
      <sheetName val="Mix_Design14"/>
      <sheetName val="BLOCK-A_(MEA_SHEET)14"/>
      <sheetName val="Quote_Sheet14"/>
      <sheetName val="d-safe_DELUXE14"/>
      <sheetName val="Works_-_Quote_Sheet14"/>
      <sheetName val="IO_LIST14"/>
      <sheetName val="TBAL9697__x005f_x000d_grotp_wis14"/>
      <sheetName val="TBAL9697__grotp_wise_29"/>
      <sheetName val="NLD_-_Assum14"/>
      <sheetName val="Intro_14"/>
      <sheetName val="TBAL9697__x005f_x005f_x005f_x005f_x005f_x005f_x14"/>
      <sheetName val="Form_614"/>
      <sheetName val="acevsSp_(ABC)14"/>
      <sheetName val="A_O_R_14"/>
      <sheetName val="LIST_OF_MAKES14"/>
      <sheetName val="Cash_Flow_Input_Data_ISC14"/>
      <sheetName val="DETAILED__BOQ14"/>
      <sheetName val="Civil_Works14"/>
      <sheetName val="Legal_Risk_Analysis14"/>
      <sheetName val="CABLE_DATA14"/>
      <sheetName val="Mat_-Rates14"/>
      <sheetName val="TB9798OBPL06_(2)14"/>
      <sheetName val="CORPN_OCT14"/>
      <sheetName val="inout_consol-nov14"/>
      <sheetName val="inout_consol_(2)14"/>
      <sheetName val="AS_ON_DT_EXPS_Mar14"/>
      <sheetName val="fa-pl_&amp;_mach-site14"/>
      <sheetName val="fa_off_eqp14"/>
      <sheetName val="fa_fur&amp;_fix14"/>
      <sheetName val="fa-pl_&amp;_mach-Off14"/>
      <sheetName val="B_Equity-sdpl_INC14"/>
      <sheetName val="inout_consol_wkg14"/>
      <sheetName val="inout_consol_WKNG14"/>
      <sheetName val="B_Sheet_9714"/>
      <sheetName val="P&amp;L_97_14"/>
      <sheetName val="B_Sheet_97-BEXP14"/>
      <sheetName val="P&amp;L_97_-BEXP14"/>
      <sheetName val="consol_flows14"/>
      <sheetName val="sdpl_oth_Liab14"/>
      <sheetName val="obpl-oth_liab14"/>
      <sheetName val="G_land_advance14"/>
      <sheetName val="I-Wip-ot_(2)14"/>
      <sheetName val="detail_WIP_(2)14"/>
      <sheetName val="detail_G-114"/>
      <sheetName val="sobha_menon_ac14"/>
      <sheetName val="pnc_ac14"/>
      <sheetName val="fix_-p_&amp;_M_-SCC14"/>
      <sheetName val="C_fix_asst14"/>
      <sheetName val="D_fix_asst_scdl_14"/>
      <sheetName val="creditors_tb_obpl14"/>
      <sheetName val="TBAL9697_-group_wise__sdpl14"/>
      <sheetName val="TBAL9697_-group_wise_13"/>
      <sheetName val="crs_-G-113"/>
      <sheetName val="TBAL9697_-group_wise__onpl13"/>
      <sheetName val="B_Sheet_97-OBPL13"/>
      <sheetName val="B_Sheet_97_sdpl13"/>
      <sheetName val="TBAL9697_-group_wise__sdpl213"/>
      <sheetName val="inout_consol_jan13"/>
      <sheetName val="consol_flow13"/>
      <sheetName val="D_Loan__Prom13"/>
      <sheetName val="E_Bank_Loan13"/>
      <sheetName val="G_work_Cap13"/>
      <sheetName val="H_land_adv-dec13"/>
      <sheetName val="J_Con_WIP13"/>
      <sheetName val="detail_J13"/>
      <sheetName val="L_Oth_Co13"/>
      <sheetName val="K_fix_asst__13"/>
      <sheetName val="C_fix_asst-SDPL_13"/>
      <sheetName val="TBAL9697__group_wise__sdpl13"/>
      <sheetName val="inout_consol_okg13"/>
      <sheetName val="detail_OIP_(2)13"/>
      <sheetName val="D_fix_ysst_scdl_13"/>
      <sheetName val="cre`itors_tb_obpl13"/>
      <sheetName val="3AL9697_-group_wise__onpl13"/>
      <sheetName val="3‰AL9697_-group_wise__onpl13"/>
      <sheetName val="L_Oth_Bo13"/>
      <sheetName val="Civil_Boq13"/>
      <sheetName val="Boq_Block_A12"/>
      <sheetName val="Staff_Acco_13"/>
      <sheetName val="SITE_OVERHEADS13"/>
      <sheetName val="Project-Material_12"/>
      <sheetName val="PRECAST_lightconc-II13"/>
      <sheetName val="1__PayRec12"/>
      <sheetName val="ino4t_conso,-nov12"/>
      <sheetName val="(nout_co,sol_(2)12"/>
      <sheetName val="Blr_hire12"/>
      <sheetName val="Cashflow_projection12"/>
      <sheetName val="SPT_vs_PHI12"/>
      <sheetName val="key_dates12"/>
      <sheetName val="INPUT_SHEET12"/>
      <sheetName val="_bpl,oth_lia_12"/>
      <sheetName val="G_,and_adv_nce12"/>
      <sheetName val="I,Wip-ot__2)12"/>
      <sheetName val="det!il_WIP_(2)12"/>
      <sheetName val="de4ail_G-112"/>
      <sheetName val="sobha_mennn_ac12"/>
      <sheetName val="C_&amp;ix_asst12"/>
      <sheetName val="3�AL9697_-group_wise__onpl12"/>
      <sheetName val="_x005f_x0003_dpl_oth_Lia`12"/>
      <sheetName val="TBAL9697__x005f_x000d_grotp_wise_12"/>
      <sheetName val="St_co_91_5lvl12"/>
      <sheetName val="Sun_E_Type12"/>
      <sheetName val="Fin_Sum12"/>
      <sheetName val="CORPN_O?T12"/>
      <sheetName val="Labor_abs-NMR12"/>
      <sheetName val="Stress_Calculation12"/>
      <sheetName val="TBAL9697__x000a_grotp_wise_12"/>
      <sheetName val="labour_coeff10"/>
      <sheetName val="Shuttering_Analysis10"/>
      <sheetName val="General_P+M10"/>
      <sheetName val="Curing_Analysis_10"/>
      <sheetName val="Concrete_P+M_(_RMC_)10"/>
      <sheetName val="P+M_(_SMC_)10"/>
      <sheetName val="P+M_-EW10"/>
      <sheetName val="P&amp;L_-_AD10"/>
      <sheetName val="Fin__Assumpt__-_Sensitivities10"/>
      <sheetName val="LOAD_SHEET_10"/>
      <sheetName val="Fill_this_out_first___10"/>
      <sheetName val="Labour_productivity10"/>
      <sheetName val="RCC,Ret__Wall10"/>
      <sheetName val="CORPN_O_x005f_x0000_T12"/>
      <sheetName val="SUPPLY_-Sanitary_Fixtures12"/>
      <sheetName val="ITEMS_FOR_CIVIL_TENDER12"/>
      <sheetName val="_x005f_x005f_x005f_x0003_dpl_oth_Lia`12"/>
      <sheetName val="TBAL9697__x005f_x005f_x005f_x000d_grotp_w12"/>
      <sheetName val="CORPN_O12"/>
      <sheetName val="CORPN_O_T10"/>
      <sheetName val="Area_&amp;_Cate__Master10"/>
      <sheetName val="Bill_No_510"/>
      <sheetName val="TBAL9697__grotp_wise_20"/>
      <sheetName val="Detail_1A10"/>
      <sheetName val="DG_12"/>
      <sheetName val="11B_10"/>
      <sheetName val="BOQ_(2)10"/>
      <sheetName val="DLC_lookups10"/>
      <sheetName val="Structure_Bills_Qty10"/>
      <sheetName val="Fee_Rate_Summary10"/>
      <sheetName val="Name_List10"/>
      <sheetName val="CORPN_O_x005f_x005f_x005f_x0000_T10"/>
      <sheetName val="TBAL9697__x005f_x000a_grotp_wise_10"/>
      <sheetName val="220_11__BS_10"/>
      <sheetName val="ISO_Reconcilation_Statment10"/>
      <sheetName val="AVG_pur_rate10"/>
      <sheetName val="Driveway_Beams10"/>
      <sheetName val="Cat_A_Change_Control10"/>
      <sheetName val="Break_up_Sheet10"/>
      <sheetName val="Summary_of_P_&amp;_M10"/>
      <sheetName val="Break_Dw10"/>
      <sheetName val="FITZ_MORT_9410"/>
      <sheetName val="Sheet_110"/>
      <sheetName val="3BPA00132-5-3_W_plan_HVPNL10"/>
      <sheetName val="Mix_Design10"/>
      <sheetName val="BLOCK-A_(MEA_SHEET)10"/>
      <sheetName val="Quote_Sheet10"/>
      <sheetName val="d-safe_DELUXE10"/>
      <sheetName val="Works_-_Quote_Sheet10"/>
      <sheetName val="IO_LIST10"/>
      <sheetName val="TBAL9697__x005f_x000d_grotp_wis10"/>
      <sheetName val="TBAL9697__grotp_wise_21"/>
      <sheetName val="NLD_-_Assum10"/>
      <sheetName val="Intro_10"/>
      <sheetName val="TBAL9697__x005f_x005f_x005f_x005f_x005f_x005f_x10"/>
      <sheetName val="Form_610"/>
      <sheetName val="acevsSp_(ABC)10"/>
      <sheetName val="A_O_R_10"/>
      <sheetName val="LIST_OF_MAKES10"/>
      <sheetName val="Cash_Flow_Input_Data_ISC10"/>
      <sheetName val="DETAILED__BOQ10"/>
      <sheetName val="Civil_Works10"/>
      <sheetName val="Legal_Risk_Analysis10"/>
      <sheetName val="CABLE_DATA10"/>
      <sheetName val="Mat_-Rates10"/>
      <sheetName val="TB9798OBPL06_(2)13"/>
      <sheetName val="CORPN_OCT13"/>
      <sheetName val="inout_consol-nov13"/>
      <sheetName val="inout_consol_(2)13"/>
      <sheetName val="AS_ON_DT_EXPS_Mar13"/>
      <sheetName val="fa-pl_&amp;_mach-site13"/>
      <sheetName val="fa_off_eqp13"/>
      <sheetName val="fa_fur&amp;_fix13"/>
      <sheetName val="fa-pl_&amp;_mach-Off13"/>
      <sheetName val="B_Equity-sdpl_INC13"/>
      <sheetName val="inout_consol_wkg13"/>
      <sheetName val="inout_consol_WKNG13"/>
      <sheetName val="B_Sheet_9713"/>
      <sheetName val="P&amp;L_97_13"/>
      <sheetName val="B_Sheet_97-BEXP13"/>
      <sheetName val="P&amp;L_97_-BEXP13"/>
      <sheetName val="consol_flows13"/>
      <sheetName val="sdpl_oth_Liab13"/>
      <sheetName val="obpl-oth_liab13"/>
      <sheetName val="G_land_advance13"/>
      <sheetName val="I-Wip-ot_(2)13"/>
      <sheetName val="detail_WIP_(2)13"/>
      <sheetName val="detail_G-113"/>
      <sheetName val="sobha_menon_ac13"/>
      <sheetName val="pnc_ac13"/>
      <sheetName val="fix_-p_&amp;_M_-SCC13"/>
      <sheetName val="C_fix_asst13"/>
      <sheetName val="D_fix_asst_scdl_13"/>
      <sheetName val="creditors_tb_obpl13"/>
      <sheetName val="TBAL9697_-group_wise__sdpl13"/>
      <sheetName val="TBAL9697_-group_wise_12"/>
      <sheetName val="crs_-G-112"/>
      <sheetName val="TBAL9697_-group_wise__onpl12"/>
      <sheetName val="B_Sheet_97-OBPL12"/>
      <sheetName val="B_Sheet_97_sdpl12"/>
      <sheetName val="TBAL9697_-group_wise__sdpl212"/>
      <sheetName val="inout_consol_jan12"/>
      <sheetName val="consol_flow12"/>
      <sheetName val="D_Loan__Prom12"/>
      <sheetName val="E_Bank_Loan12"/>
      <sheetName val="G_work_Cap12"/>
      <sheetName val="H_land_adv-dec12"/>
      <sheetName val="J_Con_WIP12"/>
      <sheetName val="detail_J12"/>
      <sheetName val="L_Oth_Co12"/>
      <sheetName val="K_fix_asst__12"/>
      <sheetName val="C_fix_asst-SDPL_12"/>
      <sheetName val="TBAL9697__group_wise__sdpl12"/>
      <sheetName val="inout_consol_okg12"/>
      <sheetName val="detail_OIP_(2)12"/>
      <sheetName val="D_fix_ysst_scdl_12"/>
      <sheetName val="cre`itors_tb_obpl12"/>
      <sheetName val="3AL9697_-group_wise__onpl12"/>
      <sheetName val="3‰AL9697_-group_wise__onpl12"/>
      <sheetName val="L_Oth_Bo12"/>
      <sheetName val="Civil_Boq12"/>
      <sheetName val="Boq_Block_A11"/>
      <sheetName val="Staff_Acco_12"/>
      <sheetName val="SITE_OVERHEADS12"/>
      <sheetName val="Project-Material_11"/>
      <sheetName val="PRECAST_lightconc-II12"/>
      <sheetName val="1__PayRec11"/>
      <sheetName val="ino4t_conso,-nov11"/>
      <sheetName val="(nout_co,sol_(2)11"/>
      <sheetName val="Blr_hire11"/>
      <sheetName val="Cashflow_projection11"/>
      <sheetName val="SPT_vs_PHI11"/>
      <sheetName val="key_dates11"/>
      <sheetName val="INPUT_SHEET11"/>
      <sheetName val="_bpl,oth_lia_11"/>
      <sheetName val="G_,and_adv_nce11"/>
      <sheetName val="I,Wip-ot__2)11"/>
      <sheetName val="det!il_WIP_(2)11"/>
      <sheetName val="de4ail_G-111"/>
      <sheetName val="sobha_mennn_ac11"/>
      <sheetName val="C_&amp;ix_asst11"/>
      <sheetName val="3�AL9697_-group_wise__onpl11"/>
      <sheetName val="_x005f_x0003_dpl_oth_Lia`11"/>
      <sheetName val="TBAL9697__x005f_x000d_grotp_wise_11"/>
      <sheetName val="St_co_91_5lvl11"/>
      <sheetName val="Sun_E_Type11"/>
      <sheetName val="Fin_Sum11"/>
      <sheetName val="CORPN_O?T11"/>
      <sheetName val="Labor_abs-NMR11"/>
      <sheetName val="Stress_Calculation11"/>
      <sheetName val="TBAL9697__x000a_grotp_wise_11"/>
      <sheetName val="labour_coeff9"/>
      <sheetName val="Shuttering_Analysis9"/>
      <sheetName val="General_P+M9"/>
      <sheetName val="Curing_Analysis_9"/>
      <sheetName val="Concrete_P+M_(_RMC_)9"/>
      <sheetName val="P+M_(_SMC_)9"/>
      <sheetName val="P+M_-EW9"/>
      <sheetName val="P&amp;L_-_AD9"/>
      <sheetName val="Fin__Assumpt__-_Sensitivities9"/>
      <sheetName val="LOAD_SHEET_9"/>
      <sheetName val="Fill_this_out_first___9"/>
      <sheetName val="Labour_productivity9"/>
      <sheetName val="RCC,Ret__Wall9"/>
      <sheetName val="CORPN_O_x005f_x0000_T11"/>
      <sheetName val="SUPPLY_-Sanitary_Fixtures11"/>
      <sheetName val="ITEMS_FOR_CIVIL_TENDER11"/>
      <sheetName val="_x005f_x005f_x005f_x0003_dpl_oth_Lia`11"/>
      <sheetName val="TBAL9697__x005f_x005f_x005f_x000d_grotp_w11"/>
      <sheetName val="CORPN_O11"/>
      <sheetName val="CORPN_O_T9"/>
      <sheetName val="Area_&amp;_Cate__Master9"/>
      <sheetName val="Bill_No_59"/>
      <sheetName val="TBAL9697__grotp_wise_18"/>
      <sheetName val="Detail_1A9"/>
      <sheetName val="DG_11"/>
      <sheetName val="11B_9"/>
      <sheetName val="BOQ_(2)9"/>
      <sheetName val="DLC_lookups9"/>
      <sheetName val="Structure_Bills_Qty9"/>
      <sheetName val="Fee_Rate_Summary9"/>
      <sheetName val="Name_List9"/>
      <sheetName val="CORPN_O_x005f_x005f_x005f_x0000_T9"/>
      <sheetName val="TBAL9697__x005f_x000a_grotp_wise_9"/>
      <sheetName val="220_11__BS_9"/>
      <sheetName val="ISO_Reconcilation_Statment9"/>
      <sheetName val="AVG_pur_rate9"/>
      <sheetName val="Driveway_Beams9"/>
      <sheetName val="Cat_A_Change_Control9"/>
      <sheetName val="Break_up_Sheet9"/>
      <sheetName val="Summary_of_P_&amp;_M9"/>
      <sheetName val="Break_Dw9"/>
      <sheetName val="FITZ_MORT_949"/>
      <sheetName val="Sheet_19"/>
      <sheetName val="3BPA00132-5-3_W_plan_HVPNL9"/>
      <sheetName val="Mix_Design9"/>
      <sheetName val="BLOCK-A_(MEA_SHEET)9"/>
      <sheetName val="Quote_Sheet9"/>
      <sheetName val="d-safe_DELUXE9"/>
      <sheetName val="Works_-_Quote_Sheet9"/>
      <sheetName val="IO_LIST9"/>
      <sheetName val="TBAL9697__x005f_x000d_grotp_wis9"/>
      <sheetName val="TBAL9697__grotp_wise_19"/>
      <sheetName val="NLD_-_Assum9"/>
      <sheetName val="Intro_9"/>
      <sheetName val="TBAL9697__x005f_x005f_x005f_x005f_x005f_x005f_x09"/>
      <sheetName val="Form_69"/>
      <sheetName val="acevsSp_(ABC)9"/>
      <sheetName val="A_O_R_9"/>
      <sheetName val="LIST_OF_MAKES9"/>
      <sheetName val="Cash_Flow_Input_Data_ISC9"/>
      <sheetName val="DETAILED__BOQ9"/>
      <sheetName val="Civil_Works9"/>
      <sheetName val="Legal_Risk_Analysis9"/>
      <sheetName val="CABLE_DATA9"/>
      <sheetName val="Mat_-Rates9"/>
      <sheetName val="TB9798OBPL06_(2)15"/>
      <sheetName val="CORPN_OCT15"/>
      <sheetName val="inout_consol-nov15"/>
      <sheetName val="inout_consol_(2)15"/>
      <sheetName val="AS_ON_DT_EXPS_Mar15"/>
      <sheetName val="fa-pl_&amp;_mach-site15"/>
      <sheetName val="fa_off_eqp15"/>
      <sheetName val="fa_fur&amp;_fix15"/>
      <sheetName val="fa-pl_&amp;_mach-Off15"/>
      <sheetName val="B_Equity-sdpl_INC15"/>
      <sheetName val="inout_consol_wkg15"/>
      <sheetName val="inout_consol_WKNG15"/>
      <sheetName val="B_Sheet_9715"/>
      <sheetName val="P&amp;L_97_15"/>
      <sheetName val="B_Sheet_97-BEXP15"/>
      <sheetName val="P&amp;L_97_-BEXP15"/>
      <sheetName val="consol_flows15"/>
      <sheetName val="sdpl_oth_Liab15"/>
      <sheetName val="obpl-oth_liab15"/>
      <sheetName val="G_land_advance15"/>
      <sheetName val="I-Wip-ot_(2)15"/>
      <sheetName val="detail_WIP_(2)15"/>
      <sheetName val="detail_G-115"/>
      <sheetName val="sobha_menon_ac15"/>
      <sheetName val="pnc_ac15"/>
      <sheetName val="fix_-p_&amp;_M_-SCC15"/>
      <sheetName val="C_fix_asst15"/>
      <sheetName val="D_fix_asst_scdl_15"/>
      <sheetName val="creditors_tb_obpl15"/>
      <sheetName val="TBAL9697_-group_wise__sdpl15"/>
      <sheetName val="TBAL9697_-group_wise_14"/>
      <sheetName val="crs_-G-114"/>
      <sheetName val="TBAL9697_-group_wise__onpl14"/>
      <sheetName val="B_Sheet_97-OBPL14"/>
      <sheetName val="B_Sheet_97_sdpl14"/>
      <sheetName val="TBAL9697_-group_wise__sdpl214"/>
      <sheetName val="inout_consol_jan14"/>
      <sheetName val="consol_flow14"/>
      <sheetName val="D_Loan__Prom14"/>
      <sheetName val="E_Bank_Loan14"/>
      <sheetName val="G_work_Cap14"/>
      <sheetName val="H_land_adv-dec14"/>
      <sheetName val="J_Con_WIP14"/>
      <sheetName val="detail_J14"/>
      <sheetName val="L_Oth_Co14"/>
      <sheetName val="K_fix_asst__14"/>
      <sheetName val="C_fix_asst-SDPL_14"/>
      <sheetName val="TBAL9697__group_wise__sdpl14"/>
      <sheetName val="inout_consol_okg14"/>
      <sheetName val="detail_OIP_(2)14"/>
      <sheetName val="D_fix_ysst_scdl_14"/>
      <sheetName val="cre`itors_tb_obpl14"/>
      <sheetName val="3AL9697_-group_wise__onpl14"/>
      <sheetName val="3‰AL9697_-group_wise__onpl14"/>
      <sheetName val="L_Oth_Bo14"/>
      <sheetName val="Civil_Boq14"/>
      <sheetName val="Boq_Block_A13"/>
      <sheetName val="Staff_Acco_14"/>
      <sheetName val="SITE_OVERHEADS14"/>
      <sheetName val="Project-Material_13"/>
      <sheetName val="PRECAST_lightconc-II14"/>
      <sheetName val="1__PayRec13"/>
      <sheetName val="ino4t_conso,-nov13"/>
      <sheetName val="(nout_co,sol_(2)13"/>
      <sheetName val="Blr_hire13"/>
      <sheetName val="Cashflow_projection13"/>
      <sheetName val="SPT_vs_PHI13"/>
      <sheetName val="key_dates13"/>
      <sheetName val="INPUT_SHEET13"/>
      <sheetName val="_bpl,oth_lia_13"/>
      <sheetName val="G_,and_adv_nce13"/>
      <sheetName val="I,Wip-ot__2)13"/>
      <sheetName val="det!il_WIP_(2)13"/>
      <sheetName val="de4ail_G-113"/>
      <sheetName val="sobha_mennn_ac13"/>
      <sheetName val="C_&amp;ix_asst13"/>
      <sheetName val="3�AL9697_-group_wise__onpl13"/>
      <sheetName val="_x005f_x0003_dpl_oth_Lia`13"/>
      <sheetName val="TBAL9697__x005f_x000d_grotp_wise_13"/>
      <sheetName val="St_co_91_5lvl13"/>
      <sheetName val="Sun_E_Type13"/>
      <sheetName val="Fin_Sum13"/>
      <sheetName val="CORPN_O?T13"/>
      <sheetName val="Labor_abs-NMR13"/>
      <sheetName val="Stress_Calculation13"/>
      <sheetName val="TBAL9697__x000a_grotp_wise_13"/>
      <sheetName val="labour_coeff11"/>
      <sheetName val="Shuttering_Analysis11"/>
      <sheetName val="General_P+M11"/>
      <sheetName val="Curing_Analysis_11"/>
      <sheetName val="Concrete_P+M_(_RMC_)11"/>
      <sheetName val="P+M_(_SMC_)11"/>
      <sheetName val="P+M_-EW11"/>
      <sheetName val="P&amp;L_-_AD11"/>
      <sheetName val="Fin__Assumpt__-_Sensitivities11"/>
      <sheetName val="LOAD_SHEET_11"/>
      <sheetName val="Fill_this_out_first___11"/>
      <sheetName val="Labour_productivity11"/>
      <sheetName val="RCC,Ret__Wall11"/>
      <sheetName val="CORPN_O_x005f_x0000_T13"/>
      <sheetName val="SUPPLY_-Sanitary_Fixtures13"/>
      <sheetName val="ITEMS_FOR_CIVIL_TENDER13"/>
      <sheetName val="_x005f_x005f_x005f_x0003_dpl_oth_Lia`13"/>
      <sheetName val="TBAL9697__x005f_x005f_x005f_x000d_grotp_w13"/>
      <sheetName val="CORPN_O13"/>
      <sheetName val="CORPN_O_T11"/>
      <sheetName val="Area_&amp;_Cate__Master11"/>
      <sheetName val="Bill_No_511"/>
      <sheetName val="TBAL9697__grotp_wise_22"/>
      <sheetName val="Detail_1A11"/>
      <sheetName val="DG_13"/>
      <sheetName val="11B_11"/>
      <sheetName val="BOQ_(2)11"/>
      <sheetName val="DLC_lookups11"/>
      <sheetName val="Structure_Bills_Qty11"/>
      <sheetName val="Fee_Rate_Summary11"/>
      <sheetName val="Name_List11"/>
      <sheetName val="CORPN_O_x005f_x005f_x005f_x0000_T11"/>
      <sheetName val="TBAL9697__x005f_x000a_grotp_wise_11"/>
      <sheetName val="220_11__BS_11"/>
      <sheetName val="ISO_Reconcilation_Statment11"/>
      <sheetName val="AVG_pur_rate11"/>
      <sheetName val="Driveway_Beams11"/>
      <sheetName val="Cat_A_Change_Control11"/>
      <sheetName val="Break_up_Sheet11"/>
      <sheetName val="Summary_of_P_&amp;_M11"/>
      <sheetName val="Break_Dw11"/>
      <sheetName val="FITZ_MORT_9411"/>
      <sheetName val="Sheet_111"/>
      <sheetName val="3BPA00132-5-3_W_plan_HVPNL11"/>
      <sheetName val="Mix_Design11"/>
      <sheetName val="BLOCK-A_(MEA_SHEET)11"/>
      <sheetName val="Quote_Sheet11"/>
      <sheetName val="d-safe_DELUXE11"/>
      <sheetName val="Works_-_Quote_Sheet11"/>
      <sheetName val="IO_LIST11"/>
      <sheetName val="TBAL9697__x005f_x000d_grotp_wis11"/>
      <sheetName val="TBAL9697__grotp_wise_23"/>
      <sheetName val="NLD_-_Assum11"/>
      <sheetName val="Intro_11"/>
      <sheetName val="TBAL9697__x005f_x005f_x005f_x005f_x005f_x005f_x11"/>
      <sheetName val="Form_611"/>
      <sheetName val="acevsSp_(ABC)11"/>
      <sheetName val="A_O_R_11"/>
      <sheetName val="LIST_OF_MAKES11"/>
      <sheetName val="Cash_Flow_Input_Data_ISC11"/>
      <sheetName val="DETAILED__BOQ11"/>
      <sheetName val="Civil_Works11"/>
      <sheetName val="Legal_Risk_Analysis11"/>
      <sheetName val="CABLE_DATA11"/>
      <sheetName val="Mat_-Rates11"/>
      <sheetName val="TBAL9697_-group_wise__sdpl16"/>
      <sheetName val="TBAL9697_-group_wise_15"/>
      <sheetName val="crs_-G-115"/>
      <sheetName val="TBAL9697_-group_wise__onpl15"/>
      <sheetName val="B_Sheet_97-OBPL15"/>
      <sheetName val="B_Sheet_97_sdpl15"/>
      <sheetName val="TBAL9697_-group_wise__sdpl215"/>
      <sheetName val="inout_consol_jan15"/>
      <sheetName val="consol_flow15"/>
      <sheetName val="D_Loan__Prom15"/>
      <sheetName val="E_Bank_Loan15"/>
      <sheetName val="G_work_Cap15"/>
      <sheetName val="H_land_adv-dec15"/>
      <sheetName val="J_Con_WIP15"/>
      <sheetName val="detail_J15"/>
      <sheetName val="L_Oth_Co15"/>
      <sheetName val="K_fix_asst__15"/>
      <sheetName val="C_fix_asst-SDPL_15"/>
      <sheetName val="TBAL9697__group_wise__sdpl15"/>
      <sheetName val="inout_consol_okg15"/>
      <sheetName val="detail_OIP_(2)15"/>
      <sheetName val="D_fix_ysst_scdl_15"/>
      <sheetName val="cre`itors_tb_obpl15"/>
      <sheetName val="3AL9697_-group_wise__onpl15"/>
      <sheetName val="3‰AL9697_-group_wise__onpl15"/>
      <sheetName val="L_Oth_Bo15"/>
      <sheetName val="Civil_Boq15"/>
      <sheetName val="Boq_Block_A14"/>
      <sheetName val="Staff_Acco_15"/>
      <sheetName val="SITE_OVERHEADS15"/>
      <sheetName val="Project-Material_14"/>
      <sheetName val="PRECAST_lightconc-II15"/>
      <sheetName val="1__PayRec14"/>
      <sheetName val="ino4t_conso,-nov14"/>
      <sheetName val="(nout_co,sol_(2)14"/>
      <sheetName val="Blr_hire14"/>
      <sheetName val="Cashflow_projection14"/>
      <sheetName val="SPT_vs_PHI14"/>
      <sheetName val="key_dates14"/>
      <sheetName val="INPUT_SHEET14"/>
      <sheetName val="_bpl,oth_lia_14"/>
      <sheetName val="G_,and_adv_nce14"/>
      <sheetName val="I,Wip-ot__2)14"/>
      <sheetName val="det!il_WIP_(2)14"/>
      <sheetName val="de4ail_G-114"/>
      <sheetName val="sobha_mennn_ac14"/>
      <sheetName val="C_&amp;ix_asst14"/>
      <sheetName val="3�AL9697_-group_wise__onpl14"/>
      <sheetName val="_x005f_x0003_dpl_oth_Lia`14"/>
      <sheetName val="TBAL9697__x005f_x000d_grotp_wise_14"/>
      <sheetName val="St_co_91_5lvl14"/>
      <sheetName val="Sun_E_Type14"/>
      <sheetName val="Fin_Sum14"/>
      <sheetName val="CORPN_O?T14"/>
      <sheetName val="Labor_abs-NMR14"/>
      <sheetName val="Stress_Calculation14"/>
      <sheetName val="TBAL9697__x000a_grotp_wise_14"/>
      <sheetName val="labour_coeff12"/>
      <sheetName val="Shuttering_Analysis12"/>
      <sheetName val="General_P+M12"/>
      <sheetName val="Curing_Analysis_12"/>
      <sheetName val="Concrete_P+M_(_RMC_)12"/>
      <sheetName val="P+M_(_SMC_)12"/>
      <sheetName val="P+M_-EW12"/>
      <sheetName val="P&amp;L_-_AD12"/>
      <sheetName val="Fin__Assumpt__-_Sensitivities12"/>
      <sheetName val="LOAD_SHEET_12"/>
      <sheetName val="Fill_this_out_first___12"/>
      <sheetName val="Labour_productivity12"/>
      <sheetName val="RCC,Ret__Wall12"/>
      <sheetName val="CORPN_O_x005f_x0000_T14"/>
      <sheetName val="SUPPLY_-Sanitary_Fixtures14"/>
      <sheetName val="ITEMS_FOR_CIVIL_TENDER14"/>
      <sheetName val="_x005f_x005f_x005f_x0003_dpl_oth_Lia`14"/>
      <sheetName val="TBAL9697__x005f_x005f_x005f_x000d_grotp_w14"/>
      <sheetName val="CORPN_O14"/>
      <sheetName val="CORPN_O_T12"/>
      <sheetName val="Area_&amp;_Cate__Master12"/>
      <sheetName val="Bill_No_512"/>
      <sheetName val="TBAL9697__grotp_wise_24"/>
      <sheetName val="Detail_1A12"/>
      <sheetName val="DG_14"/>
      <sheetName val="11B_12"/>
      <sheetName val="BOQ_(2)12"/>
      <sheetName val="DLC_lookups12"/>
      <sheetName val="Structure_Bills_Qty12"/>
      <sheetName val="Fee_Rate_Summary12"/>
      <sheetName val="Name_List12"/>
      <sheetName val="CORPN_O_x005f_x005f_x005f_x0000_T12"/>
      <sheetName val="TBAL9697__x005f_x000a_grotp_wise_12"/>
      <sheetName val="220_11__BS_12"/>
      <sheetName val="ISO_Reconcilation_Statment12"/>
      <sheetName val="AVG_pur_rate12"/>
      <sheetName val="Driveway_Beams12"/>
      <sheetName val="Cat_A_Change_Control12"/>
      <sheetName val="Break_up_Sheet12"/>
      <sheetName val="Summary_of_P_&amp;_M12"/>
      <sheetName val="Break_Dw12"/>
      <sheetName val="FITZ_MORT_9412"/>
      <sheetName val="Sheet_112"/>
      <sheetName val="3BPA00132-5-3_W_plan_HVPNL12"/>
      <sheetName val="Mix_Design12"/>
      <sheetName val="BLOCK-A_(MEA_SHEET)12"/>
      <sheetName val="Quote_Sheet12"/>
      <sheetName val="d-safe_DELUXE12"/>
      <sheetName val="Works_-_Quote_Sheet12"/>
      <sheetName val="IO_LIST12"/>
      <sheetName val="TBAL9697__x005f_x000d_grotp_wis12"/>
      <sheetName val="TBAL9697__grotp_wise_25"/>
      <sheetName val="NLD_-_Assum12"/>
      <sheetName val="Intro_12"/>
      <sheetName val="TBAL9697__x005f_x005f_x005f_x005f_x005f_x005f_x12"/>
      <sheetName val="Form_612"/>
      <sheetName val="acevsSp_(ABC)12"/>
      <sheetName val="A_O_R_12"/>
      <sheetName val="LIST_OF_MAKES12"/>
      <sheetName val="Cash_Flow_Input_Data_ISC12"/>
      <sheetName val="DETAILED__BOQ12"/>
      <sheetName val="Civil_Works12"/>
      <sheetName val="Legal_Risk_Analysis12"/>
      <sheetName val="CABLE_DATA12"/>
      <sheetName val="Mat_-Rates12"/>
      <sheetName val="TB9798OBPL06_(2)17"/>
      <sheetName val="CORPN_OCT17"/>
      <sheetName val="inout_consol-nov17"/>
      <sheetName val="inout_consol_(2)17"/>
      <sheetName val="AS_ON_DT_EXPS_Mar17"/>
      <sheetName val="fa-pl_&amp;_mach-site17"/>
      <sheetName val="fa_off_eqp17"/>
      <sheetName val="fa_fur&amp;_fix17"/>
      <sheetName val="fa-pl_&amp;_mach-Off17"/>
      <sheetName val="B_Equity-sdpl_INC17"/>
      <sheetName val="inout_consol_wkg17"/>
      <sheetName val="inout_consol_WKNG17"/>
      <sheetName val="B_Sheet_9717"/>
      <sheetName val="P&amp;L_97_17"/>
      <sheetName val="B_Sheet_97-BEXP17"/>
      <sheetName val="P&amp;L_97_-BEXP17"/>
      <sheetName val="consol_flows17"/>
      <sheetName val="sdpl_oth_Liab17"/>
      <sheetName val="obpl-oth_liab17"/>
      <sheetName val="G_land_advance17"/>
      <sheetName val="I-Wip-ot_(2)17"/>
      <sheetName val="detail_WIP_(2)17"/>
      <sheetName val="detail_G-117"/>
      <sheetName val="sobha_menon_ac17"/>
      <sheetName val="pnc_ac17"/>
      <sheetName val="fix_-p_&amp;_M_-SCC17"/>
      <sheetName val="C_fix_asst17"/>
      <sheetName val="D_fix_asst_scdl_17"/>
      <sheetName val="creditors_tb_obpl17"/>
      <sheetName val="Boq_Block_A15"/>
      <sheetName val="Project-Material_15"/>
      <sheetName val="PRECAST_lightconc-II16"/>
      <sheetName val="1__PayRec15"/>
      <sheetName val="ino4t_conso,-nov15"/>
      <sheetName val="(nout_co,sol_(2)15"/>
      <sheetName val="Blr_hire15"/>
      <sheetName val="Cashflow_projection15"/>
      <sheetName val="SPT_vs_PHI15"/>
      <sheetName val="key_dates15"/>
      <sheetName val="INPUT_SHEET15"/>
      <sheetName val="_bpl,oth_lia_15"/>
      <sheetName val="G_,and_adv_nce15"/>
      <sheetName val="I,Wip-ot__2)15"/>
      <sheetName val="det!il_WIP_(2)15"/>
      <sheetName val="de4ail_G-115"/>
      <sheetName val="sobha_mennn_ac15"/>
      <sheetName val="C_&amp;ix_asst15"/>
      <sheetName val="3�AL9697_-group_wise__onpl15"/>
      <sheetName val="_x005f_x0003_dpl_oth_Lia`15"/>
      <sheetName val="TBAL9697__x005f_x000d_grotp_wise_15"/>
      <sheetName val="St_co_91_5lvl15"/>
      <sheetName val="Sun_E_Type15"/>
      <sheetName val="Fin_Sum15"/>
      <sheetName val="CORPN_O?T15"/>
      <sheetName val="Labor_abs-NMR15"/>
      <sheetName val="Stress_Calculation15"/>
      <sheetName val="TBAL9697__x000a_grotp_wise_15"/>
      <sheetName val="labour_coeff13"/>
      <sheetName val="Shuttering_Analysis13"/>
      <sheetName val="General_P+M13"/>
      <sheetName val="Curing_Analysis_13"/>
      <sheetName val="Concrete_P+M_(_RMC_)13"/>
      <sheetName val="P+M_(_SMC_)13"/>
      <sheetName val="P+M_-EW13"/>
      <sheetName val="P&amp;L_-_AD13"/>
      <sheetName val="Fin__Assumpt__-_Sensitivities13"/>
      <sheetName val="LOAD_SHEET_13"/>
      <sheetName val="Fill_this_out_first___13"/>
      <sheetName val="Labour_productivity13"/>
      <sheetName val="RCC,Ret__Wall13"/>
      <sheetName val="CORPN_O_x005f_x0000_T15"/>
      <sheetName val="SUPPLY_-Sanitary_Fixtures15"/>
      <sheetName val="ITEMS_FOR_CIVIL_TENDER15"/>
      <sheetName val="_x005f_x005f_x005f_x0003_dpl_oth_Lia`15"/>
      <sheetName val="TBAL9697__x005f_x005f_x005f_x000d_grotp_w15"/>
      <sheetName val="CORPN_O15"/>
      <sheetName val="CORPN_O_T13"/>
      <sheetName val="Area_&amp;_Cate__Master13"/>
      <sheetName val="Bill_No_513"/>
      <sheetName val="TBAL9697__grotp_wise_26"/>
      <sheetName val="Detail_1A13"/>
      <sheetName val="DG_15"/>
      <sheetName val="11B_13"/>
      <sheetName val="BOQ_(2)13"/>
      <sheetName val="DLC_lookups13"/>
      <sheetName val="Structure_Bills_Qty13"/>
      <sheetName val="Fee_Rate_Summary13"/>
      <sheetName val="Name_List13"/>
      <sheetName val="CORPN_O_x005f_x005f_x005f_x0000_T13"/>
      <sheetName val="TBAL9697__x005f_x000a_grotp_wise_13"/>
      <sheetName val="220_11__BS_13"/>
      <sheetName val="ISO_Reconcilation_Statment13"/>
      <sheetName val="AVG_pur_rate13"/>
      <sheetName val="Driveway_Beams13"/>
      <sheetName val="Cat_A_Change_Control13"/>
      <sheetName val="Break_up_Sheet13"/>
      <sheetName val="Summary_of_P_&amp;_M13"/>
      <sheetName val="Break_Dw13"/>
      <sheetName val="FITZ_MORT_9413"/>
      <sheetName val="Sheet_113"/>
      <sheetName val="3BPA00132-5-3_W_plan_HVPNL13"/>
      <sheetName val="Mix_Design13"/>
      <sheetName val="BLOCK-A_(MEA_SHEET)13"/>
      <sheetName val="Quote_Sheet13"/>
      <sheetName val="d-safe_DELUXE13"/>
      <sheetName val="Works_-_Quote_Sheet13"/>
      <sheetName val="IO_LIST13"/>
      <sheetName val="TBAL9697__x005f_x000d_grotp_wis13"/>
      <sheetName val="TBAL9697__grotp_wise_27"/>
      <sheetName val="NLD_-_Assum13"/>
      <sheetName val="Intro_13"/>
      <sheetName val="TBAL9697__x005f_x005f_x005f_x005f_x005f_x005f_x13"/>
      <sheetName val="Form_613"/>
      <sheetName val="acevsSp_(ABC)13"/>
      <sheetName val="A_O_R_13"/>
      <sheetName val="LIST_OF_MAKES13"/>
      <sheetName val="Cash_Flow_Input_Data_ISC13"/>
      <sheetName val="DETAILED__BOQ13"/>
      <sheetName val="Civil_Works13"/>
      <sheetName val="Legal_Risk_Analysis13"/>
      <sheetName val="CABLE_DATA13"/>
      <sheetName val="Mat_-Rates13"/>
      <sheetName val="TB9798OBPL06_(2)24"/>
      <sheetName val="CORPN_OCT24"/>
      <sheetName val="inout_consol-nov24"/>
      <sheetName val="inout_consol_(2)24"/>
      <sheetName val="AS_ON_DT_EXPS_Mar24"/>
      <sheetName val="fa-pl_&amp;_mach-site24"/>
      <sheetName val="fa_off_eqp24"/>
      <sheetName val="fa_fur&amp;_fix24"/>
      <sheetName val="fa-pl_&amp;_mach-Off24"/>
      <sheetName val="B_Equity-sdpl_INC24"/>
      <sheetName val="inout_consol_wkg24"/>
      <sheetName val="inout_consol_WKNG24"/>
      <sheetName val="B_Sheet_9724"/>
      <sheetName val="P&amp;L_97_24"/>
      <sheetName val="B_Sheet_97-BEXP24"/>
      <sheetName val="P&amp;L_97_-BEXP24"/>
      <sheetName val="consol_flows24"/>
      <sheetName val="sdpl_oth_Liab24"/>
      <sheetName val="obpl-oth_liab24"/>
      <sheetName val="G_land_advance24"/>
      <sheetName val="I-Wip-ot_(2)24"/>
      <sheetName val="detail_WIP_(2)24"/>
      <sheetName val="detail_G-124"/>
      <sheetName val="sobha_menon_ac24"/>
      <sheetName val="pnc_ac24"/>
      <sheetName val="fix_-p_&amp;_M_-SCC24"/>
      <sheetName val="C_fix_asst24"/>
      <sheetName val="D_fix_asst_scdl_24"/>
      <sheetName val="creditors_tb_obpl24"/>
      <sheetName val="TBAL9697_-group_wise__sdpl33"/>
      <sheetName val="TBAL9697_-group_wise_23"/>
      <sheetName val="crs_-G-123"/>
      <sheetName val="TBAL9697_-group_wise__onpl23"/>
      <sheetName val="B_Sheet_97-OBPL23"/>
      <sheetName val="B_Sheet_97_sdpl23"/>
      <sheetName val="TBAL9697_-group_wise__sdpl223"/>
      <sheetName val="inout_consol_jan23"/>
      <sheetName val="consol_flow23"/>
      <sheetName val="D_Loan__Prom23"/>
      <sheetName val="E_Bank_Loan23"/>
      <sheetName val="G_work_Cap23"/>
      <sheetName val="H_land_adv-dec23"/>
      <sheetName val="J_Con_WIP23"/>
      <sheetName val="detail_J23"/>
      <sheetName val="L_Oth_Co23"/>
      <sheetName val="K_fix_asst__23"/>
      <sheetName val="C_fix_asst-SDPL_23"/>
      <sheetName val="TBAL9697__group_wise__sdpl23"/>
      <sheetName val="inout_consol_okg23"/>
      <sheetName val="detail_OIP_(2)23"/>
      <sheetName val="D_fix_ysst_scdl_23"/>
      <sheetName val="cre`itors_tb_obpl23"/>
      <sheetName val="3AL9697_-group_wise__onpl23"/>
      <sheetName val="3‰AL9697_-group_wise__onpl23"/>
      <sheetName val="L_Oth_Bo23"/>
      <sheetName val="Civil_Boq23"/>
      <sheetName val="Staff_Acco_23"/>
      <sheetName val="SITE_OVERHEADS23"/>
      <sheetName val="PRECAST_lightconc-II23"/>
      <sheetName val="1__PayRec22"/>
      <sheetName val="ino4t_conso,-nov22"/>
      <sheetName val="(nout_co,sol_(2)22"/>
      <sheetName val="Blr_hire22"/>
      <sheetName val="Cashflow_projection22"/>
      <sheetName val="SPT_vs_PHI22"/>
      <sheetName val="key_dates22"/>
      <sheetName val="INPUT_SHEET22"/>
      <sheetName val="_bpl,oth_lia_22"/>
      <sheetName val="G_,and_adv_nce22"/>
      <sheetName val="I,Wip-ot__2)22"/>
      <sheetName val="det!il_WIP_(2)22"/>
      <sheetName val="de4ail_G-122"/>
      <sheetName val="sobha_mennn_ac22"/>
      <sheetName val="C_&amp;ix_asst22"/>
      <sheetName val="_x005f_x0003_dpl_oth_Lia`22"/>
      <sheetName val="TBAL9697__x005f_x000d_grotp_wise_22"/>
      <sheetName val="St_co_91_5lvl22"/>
      <sheetName val="Sun_E_Type22"/>
      <sheetName val="Fin_Sum22"/>
      <sheetName val="CORPN_O?T22"/>
      <sheetName val="Labor_abs-NMR22"/>
      <sheetName val="Stress_Calculation22"/>
      <sheetName val="TBAL9697__x000a_grotp_wise_22"/>
      <sheetName val="labour_coeff20"/>
      <sheetName val="Shuttering_Analysis20"/>
      <sheetName val="General_P+M20"/>
      <sheetName val="Curing_Analysis_20"/>
      <sheetName val="Concrete_P+M_(_RMC_)20"/>
      <sheetName val="P+M_(_SMC_)20"/>
      <sheetName val="P+M_-EW20"/>
      <sheetName val="P&amp;L_-_AD20"/>
      <sheetName val="Fin__Assumpt__-_Sensitivities20"/>
      <sheetName val="LOAD_SHEET_20"/>
      <sheetName val="Fill_this_out_first___20"/>
      <sheetName val="Labour_productivity20"/>
      <sheetName val="RCC,Ret__Wall20"/>
      <sheetName val="CORPN_O_x005f_x0000_T22"/>
      <sheetName val="SUPPLY_-Sanitary_Fixtures22"/>
      <sheetName val="ITEMS_FOR_CIVIL_TENDER22"/>
      <sheetName val="_x005f_x005f_x005f_x0003_dpl_oth_Lia`22"/>
      <sheetName val="TBAL9697__x005f_x005f_x005f_x000d_grotp_w22"/>
      <sheetName val="CORPN_O22"/>
      <sheetName val="CORPN_O_T20"/>
      <sheetName val="Area_&amp;_Cate__Master20"/>
      <sheetName val="Bill_No_520"/>
      <sheetName val="TBAL9697__grotp_wise_40"/>
      <sheetName val="Detail_1A20"/>
      <sheetName val="DG_22"/>
      <sheetName val="11B_20"/>
      <sheetName val="BOQ_(2)20"/>
      <sheetName val="DLC_lookups20"/>
      <sheetName val="Structure_Bills_Qty20"/>
      <sheetName val="Fee_Rate_Summary20"/>
      <sheetName val="Name_List20"/>
      <sheetName val="CORPN_O_x005f_x005f_x005f_x0000_T20"/>
      <sheetName val="TBAL9697__x005f_x000a_grotp_wise_20"/>
      <sheetName val="220_11__BS_20"/>
      <sheetName val="ISO_Reconcilation_Statment20"/>
      <sheetName val="AVG_pur_rate20"/>
      <sheetName val="Driveway_Beams20"/>
      <sheetName val="Cat_A_Change_Control20"/>
      <sheetName val="Break_up_Sheet20"/>
      <sheetName val="Summary_of_P_&amp;_M20"/>
      <sheetName val="Break_Dw20"/>
      <sheetName val="FITZ_MORT_9420"/>
      <sheetName val="Sheet_120"/>
      <sheetName val="3BPA00132-5-3_W_plan_HVPNL20"/>
      <sheetName val="Mix_Design20"/>
      <sheetName val="BLOCK-A_(MEA_SHEET)20"/>
      <sheetName val="Quote_Sheet20"/>
      <sheetName val="d-safe_DELUXE20"/>
      <sheetName val="Works_-_Quote_Sheet20"/>
      <sheetName val="IO_LIST20"/>
      <sheetName val="TBAL9697__x005f_x000d_grotp_wis20"/>
      <sheetName val="TBAL9697__grotp_wise_41"/>
      <sheetName val="NLD_-_Assum20"/>
      <sheetName val="Intro_20"/>
      <sheetName val="TBAL9697__x005f_x005f_x005f_x005f_x005f_x005f_x20"/>
      <sheetName val="Form_620"/>
      <sheetName val="acevsSp_(ABC)20"/>
      <sheetName val="A_O_R_20"/>
      <sheetName val="LIST_OF_MAKES20"/>
      <sheetName val="Cash_Flow_Input_Data_ISC20"/>
      <sheetName val="DETAILED__BOQ20"/>
      <sheetName val="Civil_Works20"/>
      <sheetName val="Legal_Risk_Analysis20"/>
      <sheetName val="CABLE_DATA20"/>
      <sheetName val="Mat_-Rates20"/>
      <sheetName val="TB9798OBPL06_(2)19"/>
      <sheetName val="CORPN_OCT19"/>
      <sheetName val="inout_consol-nov19"/>
      <sheetName val="inout_consol_(2)19"/>
      <sheetName val="AS_ON_DT_EXPS_Mar19"/>
      <sheetName val="fa-pl_&amp;_mach-site19"/>
      <sheetName val="fa_off_eqp19"/>
      <sheetName val="fa_fur&amp;_fix19"/>
      <sheetName val="fa-pl_&amp;_mach-Off19"/>
      <sheetName val="B_Equity-sdpl_INC19"/>
      <sheetName val="inout_consol_wkg19"/>
      <sheetName val="inout_consol_WKNG19"/>
      <sheetName val="B_Sheet_9719"/>
      <sheetName val="P&amp;L_97_19"/>
      <sheetName val="B_Sheet_97-BEXP19"/>
      <sheetName val="P&amp;L_97_-BEXP19"/>
      <sheetName val="consol_flows19"/>
      <sheetName val="sdpl_oth_Liab19"/>
      <sheetName val="obpl-oth_liab19"/>
      <sheetName val="G_land_advance19"/>
      <sheetName val="I-Wip-ot_(2)19"/>
      <sheetName val="detail_WIP_(2)19"/>
      <sheetName val="detail_G-119"/>
      <sheetName val="sobha_menon_ac19"/>
      <sheetName val="pnc_ac19"/>
      <sheetName val="fix_-p_&amp;_M_-SCC19"/>
      <sheetName val="C_fix_asst19"/>
      <sheetName val="D_fix_asst_scdl_19"/>
      <sheetName val="creditors_tb_obpl19"/>
      <sheetName val="TBAL9697_-group_wise__sdpl19"/>
      <sheetName val="TBAL9697_-group_wise_18"/>
      <sheetName val="crs_-G-118"/>
      <sheetName val="TBAL9697_-group_wise__onpl18"/>
      <sheetName val="B_Sheet_97-OBPL18"/>
      <sheetName val="B_Sheet_97_sdpl18"/>
      <sheetName val="TBAL9697_-group_wise__sdpl218"/>
      <sheetName val="inout_consol_jan18"/>
      <sheetName val="consol_flow18"/>
      <sheetName val="D_Loan__Prom18"/>
      <sheetName val="E_Bank_Loan18"/>
      <sheetName val="G_work_Cap18"/>
      <sheetName val="H_land_adv-dec18"/>
      <sheetName val="J_Con_WIP18"/>
      <sheetName val="detail_J18"/>
      <sheetName val="L_Oth_Co18"/>
      <sheetName val="K_fix_asst__18"/>
      <sheetName val="C_fix_asst-SDPL_18"/>
      <sheetName val="TBAL9697__group_wise__sdpl18"/>
      <sheetName val="inout_consol_okg18"/>
      <sheetName val="detail_OIP_(2)18"/>
      <sheetName val="D_fix_ysst_scdl_18"/>
      <sheetName val="cre`itors_tb_obpl18"/>
      <sheetName val="3AL9697_-group_wise__onpl18"/>
      <sheetName val="3‰AL9697_-group_wise__onpl18"/>
      <sheetName val="L_Oth_Bo18"/>
      <sheetName val="Civil_Boq18"/>
      <sheetName val="Boq_Block_A17"/>
      <sheetName val="Staff_Acco_18"/>
      <sheetName val="SITE_OVERHEADS18"/>
      <sheetName val="Project-Material_17"/>
      <sheetName val="PRECAST_lightconc-II18"/>
      <sheetName val="1__PayRec17"/>
      <sheetName val="ino4t_conso,-nov17"/>
      <sheetName val="(nout_co,sol_(2)17"/>
      <sheetName val="Blr_hire17"/>
      <sheetName val="Cashflow_projection17"/>
      <sheetName val="SPT_vs_PHI17"/>
      <sheetName val="key_dates17"/>
      <sheetName val="INPUT_SHEET17"/>
      <sheetName val="_bpl,oth_lia_17"/>
      <sheetName val="G_,and_adv_nce17"/>
      <sheetName val="I,Wip-ot__2)17"/>
      <sheetName val="det!il_WIP_(2)17"/>
      <sheetName val="de4ail_G-117"/>
      <sheetName val="sobha_mennn_ac17"/>
      <sheetName val="C_&amp;ix_asst17"/>
      <sheetName val="3�AL9697_-group_wise__onpl17"/>
      <sheetName val="_x005f_x0003_dpl_oth_Lia`17"/>
      <sheetName val="TBAL9697__x005f_x000d_grotp_wise_17"/>
      <sheetName val="St_co_91_5lvl17"/>
      <sheetName val="Sun_E_Type17"/>
      <sheetName val="Fin_Sum17"/>
      <sheetName val="CORPN_O?T17"/>
      <sheetName val="Labor_abs-NMR17"/>
      <sheetName val="Stress_Calculation17"/>
      <sheetName val="TBAL9697__x000a_grotp_wise_17"/>
      <sheetName val="labour_coeff15"/>
      <sheetName val="Shuttering_Analysis15"/>
      <sheetName val="General_P+M15"/>
      <sheetName val="Curing_Analysis_15"/>
      <sheetName val="Concrete_P+M_(_RMC_)15"/>
      <sheetName val="P+M_(_SMC_)15"/>
      <sheetName val="P+M_-EW15"/>
      <sheetName val="P&amp;L_-_AD15"/>
      <sheetName val="Fin__Assumpt__-_Sensitivities15"/>
      <sheetName val="LOAD_SHEET_15"/>
      <sheetName val="Fill_this_out_first___15"/>
      <sheetName val="Labour_productivity15"/>
      <sheetName val="RCC,Ret__Wall15"/>
      <sheetName val="CORPN_O_x005f_x0000_T17"/>
      <sheetName val="SUPPLY_-Sanitary_Fixtures17"/>
      <sheetName val="ITEMS_FOR_CIVIL_TENDER17"/>
      <sheetName val="_x005f_x005f_x005f_x0003_dpl_oth_Lia`17"/>
      <sheetName val="TBAL9697__x005f_x005f_x005f_x000d_grotp_w17"/>
      <sheetName val="CORPN_O17"/>
      <sheetName val="CORPN_O_T15"/>
      <sheetName val="Area_&amp;_Cate__Master15"/>
      <sheetName val="Bill_No_515"/>
      <sheetName val="TBAL9697__grotp_wise_30"/>
      <sheetName val="Detail_1A15"/>
      <sheetName val="DG_17"/>
      <sheetName val="11B_15"/>
      <sheetName val="BOQ_(2)15"/>
      <sheetName val="DLC_lookups15"/>
      <sheetName val="Structure_Bills_Qty15"/>
      <sheetName val="Fee_Rate_Summary15"/>
      <sheetName val="Name_List15"/>
      <sheetName val="CORPN_O_x005f_x005f_x005f_x0000_T15"/>
      <sheetName val="TBAL9697__x005f_x000a_grotp_wise_15"/>
      <sheetName val="220_11__BS_15"/>
      <sheetName val="ISO_Reconcilation_Statment15"/>
      <sheetName val="AVG_pur_rate15"/>
      <sheetName val="Driveway_Beams15"/>
      <sheetName val="Cat_A_Change_Control15"/>
      <sheetName val="Break_up_Sheet15"/>
      <sheetName val="Summary_of_P_&amp;_M15"/>
      <sheetName val="Break_Dw15"/>
      <sheetName val="FITZ_MORT_9415"/>
      <sheetName val="Sheet_115"/>
      <sheetName val="3BPA00132-5-3_W_plan_HVPNL15"/>
      <sheetName val="Mix_Design15"/>
      <sheetName val="BLOCK-A_(MEA_SHEET)15"/>
      <sheetName val="Quote_Sheet15"/>
      <sheetName val="d-safe_DELUXE15"/>
      <sheetName val="Works_-_Quote_Sheet15"/>
      <sheetName val="IO_LIST15"/>
      <sheetName val="TBAL9697__x005f_x000d_grotp_wis15"/>
      <sheetName val="TBAL9697__grotp_wise_31"/>
      <sheetName val="NLD_-_Assum15"/>
      <sheetName val="Intro_15"/>
      <sheetName val="TBAL9697__x005f_x005f_x005f_x005f_x005f_x005f_x15"/>
      <sheetName val="Form_615"/>
      <sheetName val="acevsSp_(ABC)15"/>
      <sheetName val="A_O_R_15"/>
      <sheetName val="LIST_OF_MAKES15"/>
      <sheetName val="Cash_Flow_Input_Data_ISC15"/>
      <sheetName val="DETAILED__BOQ15"/>
      <sheetName val="Civil_Works15"/>
      <sheetName val="Legal_Risk_Analysis15"/>
      <sheetName val="CABLE_DATA15"/>
      <sheetName val="Mat_-Rates15"/>
      <sheetName val="TBAL9697_-group_wise__sdpl20"/>
      <sheetName val="TBAL9697_-group_wise_19"/>
      <sheetName val="crs_-G-119"/>
      <sheetName val="TBAL9697_-group_wise__onpl19"/>
      <sheetName val="B_Sheet_97-OBPL19"/>
      <sheetName val="B_Sheet_97_sdpl19"/>
      <sheetName val="TBAL9697_-group_wise__sdpl219"/>
      <sheetName val="inout_consol_jan19"/>
      <sheetName val="consol_flow19"/>
      <sheetName val="D_Loan__Prom19"/>
      <sheetName val="E_Bank_Loan19"/>
      <sheetName val="G_work_Cap19"/>
      <sheetName val="H_land_adv-dec19"/>
      <sheetName val="J_Con_WIP19"/>
      <sheetName val="detail_J19"/>
      <sheetName val="L_Oth_Co19"/>
      <sheetName val="K_fix_asst__19"/>
      <sheetName val="C_fix_asst-SDPL_19"/>
      <sheetName val="TBAL9697__group_wise__sdpl19"/>
      <sheetName val="inout_consol_okg19"/>
      <sheetName val="detail_OIP_(2)19"/>
      <sheetName val="D_fix_ysst_scdl_19"/>
      <sheetName val="cre`itors_tb_obpl19"/>
      <sheetName val="3AL9697_-group_wise__onpl19"/>
      <sheetName val="3‰AL9697_-group_wise__onpl19"/>
      <sheetName val="L_Oth_Bo19"/>
      <sheetName val="Civil_Boq19"/>
      <sheetName val="Boq_Block_A18"/>
      <sheetName val="Staff_Acco_19"/>
      <sheetName val="SITE_OVERHEADS19"/>
      <sheetName val="Project-Material_18"/>
      <sheetName val="PRECAST_lightconc-II19"/>
      <sheetName val="1__PayRec18"/>
      <sheetName val="ino4t_conso,-nov18"/>
      <sheetName val="(nout_co,sol_(2)18"/>
      <sheetName val="Blr_hire18"/>
      <sheetName val="Cashflow_projection18"/>
      <sheetName val="SPT_vs_PHI18"/>
      <sheetName val="key_dates18"/>
      <sheetName val="INPUT_SHEET18"/>
      <sheetName val="_bpl,oth_lia_18"/>
      <sheetName val="G_,and_adv_nce18"/>
      <sheetName val="I,Wip-ot__2)18"/>
      <sheetName val="det!il_WIP_(2)18"/>
      <sheetName val="de4ail_G-118"/>
      <sheetName val="sobha_mennn_ac18"/>
      <sheetName val="C_&amp;ix_asst18"/>
      <sheetName val="3�AL9697_-group_wise__onpl18"/>
      <sheetName val="_x005f_x0003_dpl_oth_Lia`18"/>
      <sheetName val="TBAL9697__x005f_x000d_grotp_wise_18"/>
      <sheetName val="St_co_91_5lvl18"/>
      <sheetName val="Sun_E_Type18"/>
      <sheetName val="Fin_Sum18"/>
      <sheetName val="CORPN_O?T18"/>
      <sheetName val="Labor_abs-NMR18"/>
      <sheetName val="Stress_Calculation18"/>
      <sheetName val="TBAL9697__x000a_grotp_wise_18"/>
      <sheetName val="labour_coeff16"/>
      <sheetName val="Shuttering_Analysis16"/>
      <sheetName val="General_P+M16"/>
      <sheetName val="Curing_Analysis_16"/>
      <sheetName val="Concrete_P+M_(_RMC_)16"/>
      <sheetName val="P+M_(_SMC_)16"/>
      <sheetName val="P+M_-EW16"/>
      <sheetName val="P&amp;L_-_AD16"/>
      <sheetName val="Fin__Assumpt__-_Sensitivities16"/>
      <sheetName val="LOAD_SHEET_16"/>
      <sheetName val="Fill_this_out_first___16"/>
      <sheetName val="Labour_productivity16"/>
      <sheetName val="RCC,Ret__Wall16"/>
      <sheetName val="CORPN_O_x005f_x0000_T18"/>
      <sheetName val="SUPPLY_-Sanitary_Fixtures18"/>
      <sheetName val="ITEMS_FOR_CIVIL_TENDER18"/>
      <sheetName val="_x005f_x005f_x005f_x0003_dpl_oth_Lia`18"/>
      <sheetName val="TBAL9697__x005f_x005f_x005f_x000d_grotp_w18"/>
      <sheetName val="CORPN_O18"/>
      <sheetName val="CORPN_O_T16"/>
      <sheetName val="Area_&amp;_Cate__Master16"/>
      <sheetName val="Bill_No_516"/>
      <sheetName val="TBAL9697__grotp_wise_32"/>
      <sheetName val="Detail_1A16"/>
      <sheetName val="DG_18"/>
      <sheetName val="11B_16"/>
      <sheetName val="BOQ_(2)16"/>
      <sheetName val="DLC_lookups16"/>
      <sheetName val="Structure_Bills_Qty16"/>
      <sheetName val="Fee_Rate_Summary16"/>
      <sheetName val="Name_List16"/>
      <sheetName val="CORPN_O_x005f_x005f_x005f_x0000_T16"/>
      <sheetName val="TBAL9697__x005f_x000a_grotp_wise_16"/>
      <sheetName val="220_11__BS_16"/>
      <sheetName val="ISO_Reconcilation_Statment16"/>
      <sheetName val="AVG_pur_rate16"/>
      <sheetName val="Driveway_Beams16"/>
      <sheetName val="Cat_A_Change_Control16"/>
      <sheetName val="Break_up_Sheet16"/>
      <sheetName val="Summary_of_P_&amp;_M16"/>
      <sheetName val="Break_Dw16"/>
      <sheetName val="FITZ_MORT_9416"/>
      <sheetName val="Sheet_116"/>
      <sheetName val="3BPA00132-5-3_W_plan_HVPNL16"/>
      <sheetName val="Mix_Design16"/>
      <sheetName val="BLOCK-A_(MEA_SHEET)16"/>
      <sheetName val="Quote_Sheet16"/>
      <sheetName val="d-safe_DELUXE16"/>
      <sheetName val="Works_-_Quote_Sheet16"/>
      <sheetName val="IO_LIST16"/>
      <sheetName val="TBAL9697__x005f_x000d_grotp_wis16"/>
      <sheetName val="TBAL9697__grotp_wise_33"/>
      <sheetName val="NLD_-_Assum16"/>
      <sheetName val="Intro_16"/>
      <sheetName val="TBAL9697__x005f_x005f_x005f_x005f_x005f_x005f_x16"/>
      <sheetName val="Form_616"/>
      <sheetName val="acevsSp_(ABC)16"/>
      <sheetName val="A_O_R_16"/>
      <sheetName val="LIST_OF_MAKES16"/>
      <sheetName val="Cash_Flow_Input_Data_ISC16"/>
      <sheetName val="DETAILED__BOQ16"/>
      <sheetName val="Civil_Works16"/>
      <sheetName val="Legal_Risk_Analysis16"/>
      <sheetName val="CABLE_DATA16"/>
      <sheetName val="Mat_-Rates16"/>
      <sheetName val="Assumption_Inputs3"/>
      <sheetName val="Tender_Summary3"/>
      <sheetName val="TB9798OBPL06_(2)21"/>
      <sheetName val="CORPN_OCT21"/>
      <sheetName val="inout_consol-nov21"/>
      <sheetName val="inout_consol_(2)21"/>
      <sheetName val="AS_ON_DT_EXPS_Mar21"/>
      <sheetName val="fa-pl_&amp;_mach-site21"/>
      <sheetName val="fa_off_eqp21"/>
      <sheetName val="fa_fur&amp;_fix21"/>
      <sheetName val="fa-pl_&amp;_mach-Off21"/>
      <sheetName val="B_Equity-sdpl_INC21"/>
      <sheetName val="inout_consol_wkg21"/>
      <sheetName val="inout_consol_WKNG21"/>
      <sheetName val="B_Sheet_9721"/>
      <sheetName val="P&amp;L_97_21"/>
      <sheetName val="B_Sheet_97-BEXP21"/>
      <sheetName val="P&amp;L_97_-BEXP21"/>
      <sheetName val="consol_flows21"/>
      <sheetName val="sdpl_oth_Liab21"/>
      <sheetName val="obpl-oth_liab21"/>
      <sheetName val="G_land_advance21"/>
      <sheetName val="I-Wip-ot_(2)21"/>
      <sheetName val="detail_WIP_(2)21"/>
      <sheetName val="detail_G-121"/>
      <sheetName val="sobha_menon_ac21"/>
      <sheetName val="pnc_ac21"/>
      <sheetName val="fix_-p_&amp;_M_-SCC21"/>
      <sheetName val="C_fix_asst21"/>
      <sheetName val="D_fix_asst_scdl_21"/>
      <sheetName val="creditors_tb_obpl21"/>
      <sheetName val="Boq_Block_A19"/>
      <sheetName val="Project-Material_19"/>
      <sheetName val="PRECAST_lightconc-II20"/>
      <sheetName val="1__PayRec19"/>
      <sheetName val="ino4t_conso,-nov19"/>
      <sheetName val="(nout_co,sol_(2)19"/>
      <sheetName val="Blr_hire19"/>
      <sheetName val="Cashflow_projection19"/>
      <sheetName val="SPT_vs_PHI19"/>
      <sheetName val="key_dates19"/>
      <sheetName val="INPUT_SHEET19"/>
      <sheetName val="_bpl,oth_lia_19"/>
      <sheetName val="G_,and_adv_nce19"/>
      <sheetName val="I,Wip-ot__2)19"/>
      <sheetName val="det!il_WIP_(2)19"/>
      <sheetName val="de4ail_G-119"/>
      <sheetName val="sobha_mennn_ac19"/>
      <sheetName val="C_&amp;ix_asst19"/>
      <sheetName val="3�AL9697_-group_wise__onpl19"/>
      <sheetName val="_x005f_x0003_dpl_oth_Lia`19"/>
      <sheetName val="TBAL9697__x005f_x000d_grotp_wise_19"/>
      <sheetName val="St_co_91_5lvl19"/>
      <sheetName val="Sun_E_Type19"/>
      <sheetName val="Fin_Sum19"/>
      <sheetName val="CORPN_O?T19"/>
      <sheetName val="Labor_abs-NMR19"/>
      <sheetName val="Stress_Calculation19"/>
      <sheetName val="TBAL9697__x000a_grotp_wise_19"/>
      <sheetName val="labour_coeff17"/>
      <sheetName val="Shuttering_Analysis17"/>
      <sheetName val="General_P+M17"/>
      <sheetName val="Curing_Analysis_17"/>
      <sheetName val="Concrete_P+M_(_RMC_)17"/>
      <sheetName val="P+M_(_SMC_)17"/>
      <sheetName val="P+M_-EW17"/>
      <sheetName val="P&amp;L_-_AD17"/>
      <sheetName val="Fin__Assumpt__-_Sensitivities17"/>
      <sheetName val="LOAD_SHEET_17"/>
      <sheetName val="Fill_this_out_first___17"/>
      <sheetName val="Labour_productivity17"/>
      <sheetName val="RCC,Ret__Wall17"/>
      <sheetName val="CORPN_O_x005f_x0000_T19"/>
      <sheetName val="SUPPLY_-Sanitary_Fixtures19"/>
      <sheetName val="ITEMS_FOR_CIVIL_TENDER19"/>
      <sheetName val="_x005f_x005f_x005f_x0003_dpl_oth_Lia`19"/>
      <sheetName val="TBAL9697__x005f_x005f_x005f_x000d_grotp_w19"/>
      <sheetName val="CORPN_O19"/>
      <sheetName val="CORPN_O_T17"/>
      <sheetName val="Area_&amp;_Cate__Master17"/>
      <sheetName val="Bill_No_517"/>
      <sheetName val="TBAL9697__grotp_wise_34"/>
      <sheetName val="Detail_1A17"/>
      <sheetName val="DG_19"/>
      <sheetName val="11B_17"/>
      <sheetName val="BOQ_(2)17"/>
      <sheetName val="DLC_lookups17"/>
      <sheetName val="Structure_Bills_Qty17"/>
      <sheetName val="Fee_Rate_Summary17"/>
      <sheetName val="Name_List17"/>
      <sheetName val="CORPN_O_x005f_x005f_x005f_x0000_T17"/>
      <sheetName val="TBAL9697__x005f_x000a_grotp_wise_17"/>
      <sheetName val="220_11__BS_17"/>
      <sheetName val="ISO_Reconcilation_Statment17"/>
      <sheetName val="AVG_pur_rate17"/>
      <sheetName val="Driveway_Beams17"/>
      <sheetName val="Cat_A_Change_Control17"/>
      <sheetName val="Break_up_Sheet17"/>
      <sheetName val="Summary_of_P_&amp;_M17"/>
      <sheetName val="Break_Dw17"/>
      <sheetName val="FITZ_MORT_9417"/>
      <sheetName val="Sheet_117"/>
      <sheetName val="3BPA00132-5-3_W_plan_HVPNL17"/>
      <sheetName val="Mix_Design17"/>
      <sheetName val="BLOCK-A_(MEA_SHEET)17"/>
      <sheetName val="Quote_Sheet17"/>
      <sheetName val="d-safe_DELUXE17"/>
      <sheetName val="Works_-_Quote_Sheet17"/>
      <sheetName val="IO_LIST17"/>
      <sheetName val="TBAL9697__x005f_x000d_grotp_wis17"/>
      <sheetName val="TBAL9697__grotp_wise_35"/>
      <sheetName val="NLD_-_Assum17"/>
      <sheetName val="Intro_17"/>
      <sheetName val="TBAL9697__x005f_x005f_x005f_x005f_x005f_x005f_x17"/>
      <sheetName val="Form_617"/>
      <sheetName val="acevsSp_(ABC)17"/>
      <sheetName val="A_O_R_17"/>
      <sheetName val="LIST_OF_MAKES17"/>
      <sheetName val="Cash_Flow_Input_Data_ISC17"/>
      <sheetName val="DETAILED__BOQ17"/>
      <sheetName val="Civil_Works17"/>
      <sheetName val="Legal_Risk_Analysis17"/>
      <sheetName val="CABLE_DATA17"/>
      <sheetName val="Mat_-Rates17"/>
      <sheetName val="Assumption_Inputs"/>
      <sheetName val="Tender_Summary"/>
      <sheetName val="TBAL9697_-group_wise__sdpl31"/>
      <sheetName val="TBAL9697_-group_wise_21"/>
      <sheetName val="crs_-G-121"/>
      <sheetName val="TBAL9697_-group_wise__onpl21"/>
      <sheetName val="B_Sheet_97-OBPL21"/>
      <sheetName val="B_Sheet_97_sdpl21"/>
      <sheetName val="TBAL9697_-group_wise__sdpl221"/>
      <sheetName val="inout_consol_jan21"/>
      <sheetName val="consol_flow21"/>
      <sheetName val="D_Loan__Prom21"/>
      <sheetName val="E_Bank_Loan21"/>
      <sheetName val="G_work_Cap21"/>
      <sheetName val="H_land_adv-dec21"/>
      <sheetName val="J_Con_WIP21"/>
      <sheetName val="detail_J21"/>
      <sheetName val="L_Oth_Co21"/>
      <sheetName val="K_fix_asst__21"/>
      <sheetName val="C_fix_asst-SDPL_21"/>
      <sheetName val="TBAL9697__group_wise__sdpl21"/>
      <sheetName val="inout_consol_okg21"/>
      <sheetName val="detail_OIP_(2)21"/>
      <sheetName val="D_fix_ysst_scdl_21"/>
      <sheetName val="cre`itors_tb_obpl21"/>
      <sheetName val="3AL9697_-group_wise__onpl21"/>
      <sheetName val="3‰AL9697_-group_wise__onpl21"/>
      <sheetName val="L_Oth_Bo21"/>
      <sheetName val="Civil_Boq21"/>
      <sheetName val="Staff_Acco_21"/>
      <sheetName val="SITE_OVERHEADS21"/>
      <sheetName val="PRECAST_lightconc-II21"/>
      <sheetName val="1__PayRec20"/>
      <sheetName val="ino4t_conso,-nov20"/>
      <sheetName val="(nout_co,sol_(2)20"/>
      <sheetName val="Blr_hire20"/>
      <sheetName val="Cashflow_projection20"/>
      <sheetName val="SPT_vs_PHI20"/>
      <sheetName val="key_dates20"/>
      <sheetName val="INPUT_SHEET20"/>
      <sheetName val="_bpl,oth_lia_20"/>
      <sheetName val="G_,and_adv_nce20"/>
      <sheetName val="I,Wip-ot__2)20"/>
      <sheetName val="det!il_WIP_(2)20"/>
      <sheetName val="de4ail_G-120"/>
      <sheetName val="sobha_mennn_ac20"/>
      <sheetName val="C_&amp;ix_asst20"/>
      <sheetName val="_x005f_x0003_dpl_oth_Lia`20"/>
      <sheetName val="TBAL9697__x005f_x000d_grotp_wise_20"/>
      <sheetName val="St_co_91_5lvl20"/>
      <sheetName val="Sun_E_Type20"/>
      <sheetName val="Fin_Sum20"/>
      <sheetName val="CORPN_O?T20"/>
      <sheetName val="Labor_abs-NMR20"/>
      <sheetName val="Stress_Calculation20"/>
      <sheetName val="TBAL9697__x000a_grotp_wise_20"/>
      <sheetName val="labour_coeff18"/>
      <sheetName val="Shuttering_Analysis18"/>
      <sheetName val="General_P+M18"/>
      <sheetName val="Curing_Analysis_18"/>
      <sheetName val="Concrete_P+M_(_RMC_)18"/>
      <sheetName val="P+M_(_SMC_)18"/>
      <sheetName val="P+M_-EW18"/>
      <sheetName val="P&amp;L_-_AD18"/>
      <sheetName val="Fin__Assumpt__-_Sensitivities18"/>
      <sheetName val="LOAD_SHEET_18"/>
      <sheetName val="Fill_this_out_first___18"/>
      <sheetName val="Labour_productivity18"/>
      <sheetName val="RCC,Ret__Wall18"/>
      <sheetName val="CORPN_O_x005f_x0000_T20"/>
      <sheetName val="SUPPLY_-Sanitary_Fixtures20"/>
      <sheetName val="ITEMS_FOR_CIVIL_TENDER20"/>
      <sheetName val="_x005f_x005f_x005f_x0003_dpl_oth_Lia`20"/>
      <sheetName val="TBAL9697__x005f_x005f_x005f_x000d_grotp_w20"/>
      <sheetName val="CORPN_O20"/>
      <sheetName val="CORPN_O_T18"/>
      <sheetName val="Area_&amp;_Cate__Master18"/>
      <sheetName val="Bill_No_518"/>
      <sheetName val="TBAL9697__grotp_wise_36"/>
      <sheetName val="Detail_1A18"/>
      <sheetName val="DG_20"/>
      <sheetName val="11B_18"/>
      <sheetName val="BOQ_(2)18"/>
      <sheetName val="DLC_lookups18"/>
      <sheetName val="Structure_Bills_Qty18"/>
      <sheetName val="Fee_Rate_Summary18"/>
      <sheetName val="Name_List18"/>
      <sheetName val="CORPN_O_x005f_x005f_x005f_x0000_T18"/>
      <sheetName val="TBAL9697__x005f_x000a_grotp_wise_18"/>
      <sheetName val="220_11__BS_18"/>
      <sheetName val="ISO_Reconcilation_Statment18"/>
      <sheetName val="AVG_pur_rate18"/>
      <sheetName val="Driveway_Beams18"/>
      <sheetName val="Cat_A_Change_Control18"/>
      <sheetName val="Break_up_Sheet18"/>
      <sheetName val="Summary_of_P_&amp;_M18"/>
      <sheetName val="Break_Dw18"/>
      <sheetName val="FITZ_MORT_9418"/>
      <sheetName val="Sheet_118"/>
      <sheetName val="3BPA00132-5-3_W_plan_HVPNL18"/>
      <sheetName val="Mix_Design18"/>
      <sheetName val="BLOCK-A_(MEA_SHEET)18"/>
      <sheetName val="Quote_Sheet18"/>
      <sheetName val="d-safe_DELUXE18"/>
      <sheetName val="Works_-_Quote_Sheet18"/>
      <sheetName val="IO_LIST18"/>
      <sheetName val="TBAL9697__x005f_x000d_grotp_wis18"/>
      <sheetName val="TBAL9697__grotp_wise_37"/>
      <sheetName val="NLD_-_Assum18"/>
      <sheetName val="Intro_18"/>
      <sheetName val="TBAL9697__x005f_x005f_x005f_x005f_x005f_x005f_x18"/>
      <sheetName val="Form_618"/>
      <sheetName val="acevsSp_(ABC)18"/>
      <sheetName val="A_O_R_18"/>
      <sheetName val="LIST_OF_MAKES18"/>
      <sheetName val="Cash_Flow_Input_Data_ISC18"/>
      <sheetName val="DETAILED__BOQ18"/>
      <sheetName val="Civil_Works18"/>
      <sheetName val="Legal_Risk_Analysis18"/>
      <sheetName val="CABLE_DATA18"/>
      <sheetName val="Mat_-Rates18"/>
      <sheetName val="Assumption_Inputs1"/>
      <sheetName val="Tender_Summary1"/>
      <sheetName val="TB9798OBPL06_(2)23"/>
      <sheetName val="CORPN_OCT23"/>
      <sheetName val="inout_consol-nov23"/>
      <sheetName val="inout_consol_(2)23"/>
      <sheetName val="AS_ON_DT_EXPS_Mar23"/>
      <sheetName val="fa-pl_&amp;_mach-site23"/>
      <sheetName val="fa_off_eqp23"/>
      <sheetName val="fa_fur&amp;_fix23"/>
      <sheetName val="fa-pl_&amp;_mach-Off23"/>
      <sheetName val="B_Equity-sdpl_INC23"/>
      <sheetName val="inout_consol_wkg23"/>
      <sheetName val="inout_consol_WKNG23"/>
      <sheetName val="B_Sheet_9723"/>
      <sheetName val="P&amp;L_97_23"/>
      <sheetName val="B_Sheet_97-BEXP23"/>
      <sheetName val="P&amp;L_97_-BEXP23"/>
      <sheetName val="consol_flows23"/>
      <sheetName val="sdpl_oth_Liab23"/>
      <sheetName val="obpl-oth_liab23"/>
      <sheetName val="G_land_advance23"/>
      <sheetName val="I-Wip-ot_(2)23"/>
      <sheetName val="detail_WIP_(2)23"/>
      <sheetName val="detail_G-123"/>
      <sheetName val="sobha_menon_ac23"/>
      <sheetName val="pnc_ac23"/>
      <sheetName val="fix_-p_&amp;_M_-SCC23"/>
      <sheetName val="C_fix_asst23"/>
      <sheetName val="D_fix_asst_scdl_23"/>
      <sheetName val="creditors_tb_obpl23"/>
      <sheetName val="Boq_Block_A21"/>
      <sheetName val="Project-Material_21"/>
      <sheetName val="PRECAST_lightconc-II22"/>
      <sheetName val="1__PayRec21"/>
      <sheetName val="ino4t_conso,-nov21"/>
      <sheetName val="(nout_co,sol_(2)21"/>
      <sheetName val="Blr_hire21"/>
      <sheetName val="Cashflow_projection21"/>
      <sheetName val="SPT_vs_PHI21"/>
      <sheetName val="key_dates21"/>
      <sheetName val="INPUT_SHEET21"/>
      <sheetName val="_bpl,oth_lia_21"/>
      <sheetName val="G_,and_adv_nce21"/>
      <sheetName val="I,Wip-ot__2)21"/>
      <sheetName val="det!il_WIP_(2)21"/>
      <sheetName val="de4ail_G-121"/>
      <sheetName val="sobha_mennn_ac21"/>
      <sheetName val="C_&amp;ix_asst21"/>
      <sheetName val="3�AL9697_-group_wise__onpl21"/>
      <sheetName val="_x005f_x0003_dpl_oth_Lia`21"/>
      <sheetName val="TBAL9697__x005f_x000d_grotp_wise_21"/>
      <sheetName val="St_co_91_5lvl21"/>
      <sheetName val="Sun_E_Type21"/>
      <sheetName val="Fin_Sum21"/>
      <sheetName val="CORPN_O?T21"/>
      <sheetName val="Labor_abs-NMR21"/>
      <sheetName val="Stress_Calculation21"/>
      <sheetName val="TBAL9697__x000a_grotp_wise_21"/>
      <sheetName val="labour_coeff19"/>
      <sheetName val="Shuttering_Analysis19"/>
      <sheetName val="General_P+M19"/>
      <sheetName val="Curing_Analysis_19"/>
      <sheetName val="Concrete_P+M_(_RMC_)19"/>
      <sheetName val="P+M_(_SMC_)19"/>
      <sheetName val="P+M_-EW19"/>
      <sheetName val="P&amp;L_-_AD19"/>
      <sheetName val="Fin__Assumpt__-_Sensitivities19"/>
      <sheetName val="LOAD_SHEET_19"/>
      <sheetName val="Fill_this_out_first___19"/>
      <sheetName val="Labour_productivity19"/>
      <sheetName val="RCC,Ret__Wall19"/>
      <sheetName val="CORPN_O_x005f_x0000_T21"/>
      <sheetName val="SUPPLY_-Sanitary_Fixtures21"/>
      <sheetName val="ITEMS_FOR_CIVIL_TENDER21"/>
      <sheetName val="_x005f_x005f_x005f_x0003_dpl_oth_Lia`21"/>
      <sheetName val="TBAL9697__x005f_x005f_x005f_x000d_grotp_w21"/>
      <sheetName val="CORPN_O21"/>
      <sheetName val="CORPN_O_T19"/>
      <sheetName val="Area_&amp;_Cate__Master19"/>
      <sheetName val="Bill_No_519"/>
      <sheetName val="TBAL9697__grotp_wise_38"/>
      <sheetName val="Detail_1A19"/>
      <sheetName val="DG_21"/>
      <sheetName val="11B_19"/>
      <sheetName val="BOQ_(2)19"/>
      <sheetName val="DLC_lookups19"/>
      <sheetName val="Structure_Bills_Qty19"/>
      <sheetName val="Fee_Rate_Summary19"/>
      <sheetName val="Name_List19"/>
      <sheetName val="CORPN_O_x005f_x005f_x005f_x0000_T19"/>
      <sheetName val="TBAL9697__x005f_x000a_grotp_wise_19"/>
      <sheetName val="220_11__BS_19"/>
      <sheetName val="ISO_Reconcilation_Statment19"/>
      <sheetName val="AVG_pur_rate19"/>
      <sheetName val="Driveway_Beams19"/>
      <sheetName val="Cat_A_Change_Control19"/>
      <sheetName val="Break_up_Sheet19"/>
      <sheetName val="Summary_of_P_&amp;_M19"/>
      <sheetName val="Break_Dw19"/>
      <sheetName val="FITZ_MORT_9419"/>
      <sheetName val="Sheet_119"/>
      <sheetName val="3BPA00132-5-3_W_plan_HVPNL19"/>
      <sheetName val="Mix_Design19"/>
      <sheetName val="BLOCK-A_(MEA_SHEET)19"/>
      <sheetName val="Quote_Sheet19"/>
      <sheetName val="d-safe_DELUXE19"/>
      <sheetName val="Works_-_Quote_Sheet19"/>
      <sheetName val="IO_LIST19"/>
      <sheetName val="TBAL9697__x005f_x000d_grotp_wis19"/>
      <sheetName val="TBAL9697__grotp_wise_39"/>
      <sheetName val="NLD_-_Assum19"/>
      <sheetName val="Intro_19"/>
      <sheetName val="TBAL9697__x005f_x005f_x005f_x005f_x005f_x005f_x19"/>
      <sheetName val="Form_619"/>
      <sheetName val="acevsSp_(ABC)19"/>
      <sheetName val="A_O_R_19"/>
      <sheetName val="LIST_OF_MAKES19"/>
      <sheetName val="Cash_Flow_Input_Data_ISC19"/>
      <sheetName val="DETAILED__BOQ19"/>
      <sheetName val="Civil_Works19"/>
      <sheetName val="Legal_Risk_Analysis19"/>
      <sheetName val="CABLE_DATA19"/>
      <sheetName val="Mat_-Rates19"/>
      <sheetName val="Assumption_Inputs2"/>
      <sheetName val="Tender_Summary2"/>
      <sheetName val="TB9798OBPL06_(2)25"/>
      <sheetName val="CORPN_OCT25"/>
      <sheetName val="inout_consol-nov25"/>
      <sheetName val="inout_consol_(2)25"/>
      <sheetName val="AS_ON_DT_EXPS_Mar25"/>
      <sheetName val="fa-pl_&amp;_mach-site25"/>
      <sheetName val="fa_off_eqp25"/>
      <sheetName val="fa_fur&amp;_fix25"/>
      <sheetName val="fa-pl_&amp;_mach-Off25"/>
      <sheetName val="B_Equity-sdpl_INC25"/>
      <sheetName val="inout_consol_wkg25"/>
      <sheetName val="inout_consol_WKNG25"/>
      <sheetName val="B_Sheet_9725"/>
      <sheetName val="P&amp;L_97_25"/>
      <sheetName val="B_Sheet_97-BEXP25"/>
      <sheetName val="P&amp;L_97_-BEXP25"/>
      <sheetName val="consol_flows25"/>
      <sheetName val="sdpl_oth_Liab25"/>
      <sheetName val="obpl-oth_liab25"/>
      <sheetName val="G_land_advance25"/>
      <sheetName val="I-Wip-ot_(2)25"/>
      <sheetName val="detail_WIP_(2)25"/>
      <sheetName val="detail_G-125"/>
      <sheetName val="sobha_menon_ac25"/>
      <sheetName val="pnc_ac25"/>
      <sheetName val="fix_-p_&amp;_M_-SCC25"/>
      <sheetName val="C_fix_asst25"/>
      <sheetName val="D_fix_asst_scdl_25"/>
      <sheetName val="creditors_tb_obpl25"/>
      <sheetName val="TBAL9697_-group_wise__sdpl34"/>
      <sheetName val="TBAL9697_-group_wise_24"/>
      <sheetName val="crs_-G-124"/>
      <sheetName val="TBAL9697_-group_wise__onpl24"/>
      <sheetName val="B_Sheet_97-OBPL24"/>
      <sheetName val="B_Sheet_97_sdpl24"/>
      <sheetName val="TBAL9697_-group_wise__sdpl224"/>
      <sheetName val="inout_consol_jan24"/>
      <sheetName val="consol_flow24"/>
      <sheetName val="D_Loan__Prom24"/>
      <sheetName val="E_Bank_Loan24"/>
      <sheetName val="G_work_Cap24"/>
      <sheetName val="H_land_adv-dec24"/>
      <sheetName val="J_Con_WIP24"/>
      <sheetName val="detail_J24"/>
      <sheetName val="L_Oth_Co24"/>
      <sheetName val="K_fix_asst__24"/>
      <sheetName val="C_fix_asst-SDPL_24"/>
      <sheetName val="TBAL9697__group_wise__sdpl24"/>
      <sheetName val="inout_consol_okg24"/>
      <sheetName val="detail_OIP_(2)24"/>
      <sheetName val="D_fix_ysst_scdl_24"/>
      <sheetName val="cre`itors_tb_obpl24"/>
      <sheetName val="3AL9697_-group_wise__onpl24"/>
      <sheetName val="3‰AL9697_-group_wise__onpl24"/>
      <sheetName val="L_Oth_Bo24"/>
      <sheetName val="Civil_Boq24"/>
      <sheetName val="Boq_Block_A23"/>
      <sheetName val="Staff_Acco_24"/>
      <sheetName val="SITE_OVERHEADS24"/>
      <sheetName val="Project-Material_23"/>
      <sheetName val="PRECAST_lightconc-II24"/>
      <sheetName val="1__PayRec23"/>
      <sheetName val="ino4t_conso,-nov23"/>
      <sheetName val="(nout_co,sol_(2)23"/>
      <sheetName val="Blr_hire23"/>
      <sheetName val="Cashflow_projection23"/>
      <sheetName val="SPT_vs_PHI23"/>
      <sheetName val="key_dates23"/>
      <sheetName val="INPUT_SHEET23"/>
      <sheetName val="_bpl,oth_lia_23"/>
      <sheetName val="G_,and_adv_nce23"/>
      <sheetName val="I,Wip-ot__2)23"/>
      <sheetName val="det!il_WIP_(2)23"/>
      <sheetName val="de4ail_G-123"/>
      <sheetName val="sobha_mennn_ac23"/>
      <sheetName val="C_&amp;ix_asst23"/>
      <sheetName val="3�AL9697_-group_wise__onpl23"/>
      <sheetName val="_x005f_x0003_dpl_oth_Lia`23"/>
      <sheetName val="TBAL9697__x005f_x000d_grotp_wise_23"/>
      <sheetName val="St_co_91_5lvl23"/>
      <sheetName val="Sun_E_Type23"/>
      <sheetName val="Fin_Sum23"/>
      <sheetName val="CORPN_O?T23"/>
      <sheetName val="Labor_abs-NMR23"/>
      <sheetName val="Stress_Calculation23"/>
      <sheetName val="TBAL9697__x000a_grotp_wise_23"/>
      <sheetName val="labour_coeff21"/>
      <sheetName val="Shuttering_Analysis21"/>
      <sheetName val="General_P+M21"/>
      <sheetName val="Curing_Analysis_21"/>
      <sheetName val="Concrete_P+M_(_RMC_)21"/>
      <sheetName val="P+M_(_SMC_)21"/>
      <sheetName val="P+M_-EW21"/>
      <sheetName val="P&amp;L_-_AD21"/>
      <sheetName val="Fin__Assumpt__-_Sensitivities21"/>
      <sheetName val="LOAD_SHEET_21"/>
      <sheetName val="Fill_this_out_first___21"/>
      <sheetName val="Labour_productivity21"/>
      <sheetName val="RCC,Ret__Wall21"/>
      <sheetName val="CORPN_O_x005f_x0000_T23"/>
      <sheetName val="SUPPLY_-Sanitary_Fixtures23"/>
      <sheetName val="ITEMS_FOR_CIVIL_TENDER23"/>
      <sheetName val="_x005f_x005f_x005f_x0003_dpl_oth_Lia`23"/>
      <sheetName val="TBAL9697__x005f_x005f_x005f_x000d_grotp_w23"/>
      <sheetName val="CORPN_O23"/>
      <sheetName val="CORPN_O_T21"/>
      <sheetName val="Area_&amp;_Cate__Master21"/>
      <sheetName val="Bill_No_521"/>
      <sheetName val="TBAL9697__grotp_wise_42"/>
      <sheetName val="Detail_1A21"/>
      <sheetName val="DG_23"/>
      <sheetName val="11B_21"/>
      <sheetName val="BOQ_(2)21"/>
      <sheetName val="DLC_lookups21"/>
      <sheetName val="Structure_Bills_Qty21"/>
      <sheetName val="Fee_Rate_Summary21"/>
      <sheetName val="Name_List21"/>
      <sheetName val="CORPN_O_x005f_x005f_x005f_x0000_T21"/>
      <sheetName val="TBAL9697__x005f_x000a_grotp_wise_21"/>
      <sheetName val="220_11__BS_21"/>
      <sheetName val="ISO_Reconcilation_Statment21"/>
      <sheetName val="AVG_pur_rate21"/>
      <sheetName val="Driveway_Beams21"/>
      <sheetName val="Cat_A_Change_Control21"/>
      <sheetName val="Break_up_Sheet21"/>
      <sheetName val="Summary_of_P_&amp;_M21"/>
      <sheetName val="Break_Dw21"/>
      <sheetName val="FITZ_MORT_9421"/>
      <sheetName val="Sheet_121"/>
      <sheetName val="3BPA00132-5-3_W_plan_HVPNL21"/>
      <sheetName val="Mix_Design21"/>
      <sheetName val="BLOCK-A_(MEA_SHEET)21"/>
      <sheetName val="Quote_Sheet21"/>
      <sheetName val="d-safe_DELUXE21"/>
      <sheetName val="Works_-_Quote_Sheet21"/>
      <sheetName val="IO_LIST21"/>
      <sheetName val="TBAL9697__x005f_x000d_grotp_wis21"/>
      <sheetName val="TBAL9697__grotp_wise_43"/>
      <sheetName val="NLD_-_Assum21"/>
      <sheetName val="Intro_21"/>
      <sheetName val="TBAL9697__x005f_x005f_x005f_x005f_x005f_x005f_x21"/>
      <sheetName val="Form_621"/>
      <sheetName val="acevsSp_(ABC)21"/>
      <sheetName val="A_O_R_21"/>
      <sheetName val="LIST_OF_MAKES21"/>
      <sheetName val="Cash_Flow_Input_Data_ISC21"/>
      <sheetName val="DETAILED__BOQ21"/>
      <sheetName val="Civil_Works21"/>
      <sheetName val="Legal_Risk_Analysis21"/>
      <sheetName val="CABLE_DATA21"/>
      <sheetName val="Mat_-Rates21"/>
      <sheetName val="Assumption_Inputs4"/>
      <sheetName val="Tender_Summary4"/>
      <sheetName val="TB9798OBPL06_(2)26"/>
      <sheetName val="CORPN_OCT26"/>
      <sheetName val="inout_consol-nov26"/>
      <sheetName val="inout_consol_(2)26"/>
      <sheetName val="AS_ON_DT_EXPS_Mar26"/>
      <sheetName val="fa-pl_&amp;_mach-site26"/>
      <sheetName val="fa_off_eqp26"/>
      <sheetName val="fa_fur&amp;_fix26"/>
      <sheetName val="fa-pl_&amp;_mach-Off26"/>
      <sheetName val="B_Equity-sdpl_INC26"/>
      <sheetName val="inout_consol_wkg26"/>
      <sheetName val="inout_consol_WKNG26"/>
      <sheetName val="B_Sheet_9726"/>
      <sheetName val="P&amp;L_97_26"/>
      <sheetName val="B_Sheet_97-BEXP26"/>
      <sheetName val="P&amp;L_97_-BEXP26"/>
      <sheetName val="consol_flows26"/>
      <sheetName val="sdpl_oth_Liab26"/>
      <sheetName val="obpl-oth_liab26"/>
      <sheetName val="G_land_advance26"/>
      <sheetName val="I-Wip-ot_(2)26"/>
      <sheetName val="detail_WIP_(2)26"/>
      <sheetName val="detail_G-126"/>
      <sheetName val="sobha_menon_ac26"/>
      <sheetName val="pnc_ac26"/>
      <sheetName val="fix_-p_&amp;_M_-SCC26"/>
      <sheetName val="C_fix_asst26"/>
      <sheetName val="D_fix_asst_scdl_26"/>
      <sheetName val="creditors_tb_obpl26"/>
      <sheetName val="TBAL9697_-group_wise__sdpl35"/>
      <sheetName val="TBAL9697_-group_wise_25"/>
      <sheetName val="crs_-G-125"/>
      <sheetName val="TBAL9697_-group_wise__onpl25"/>
      <sheetName val="B_Sheet_97-OBPL25"/>
      <sheetName val="B_Sheet_97_sdpl25"/>
      <sheetName val="TBAL9697_-group_wise__sdpl225"/>
      <sheetName val="inout_consol_jan25"/>
      <sheetName val="consol_flow25"/>
      <sheetName val="D_Loan__Prom25"/>
      <sheetName val="E_Bank_Loan25"/>
      <sheetName val="G_work_Cap25"/>
      <sheetName val="H_land_adv-dec25"/>
      <sheetName val="J_Con_WIP25"/>
      <sheetName val="detail_J25"/>
      <sheetName val="L_Oth_Co25"/>
      <sheetName val="K_fix_asst__25"/>
      <sheetName val="C_fix_asst-SDPL_25"/>
      <sheetName val="TBAL9697__group_wise__sdpl25"/>
      <sheetName val="inout_consol_okg25"/>
      <sheetName val="detail_OIP_(2)25"/>
      <sheetName val="D_fix_ysst_scdl_25"/>
      <sheetName val="cre`itors_tb_obpl25"/>
      <sheetName val="3AL9697_-group_wise__onpl25"/>
      <sheetName val="3‰AL9697_-group_wise__onpl25"/>
      <sheetName val="L_Oth_Bo25"/>
      <sheetName val="Civil_Boq25"/>
      <sheetName val="Boq_Block_A24"/>
      <sheetName val="Staff_Acco_25"/>
      <sheetName val="SITE_OVERHEADS25"/>
      <sheetName val="Project-Material_24"/>
      <sheetName val="PRECAST_lightconc-II25"/>
      <sheetName val="1__PayRec24"/>
      <sheetName val="ino4t_conso,-nov24"/>
      <sheetName val="(nout_co,sol_(2)24"/>
      <sheetName val="Blr_hire24"/>
      <sheetName val="Cashflow_projection24"/>
      <sheetName val="SPT_vs_PHI24"/>
      <sheetName val="key_dates24"/>
      <sheetName val="INPUT_SHEET24"/>
      <sheetName val="_bpl,oth_lia_24"/>
      <sheetName val="G_,and_adv_nce24"/>
      <sheetName val="I,Wip-ot__2)24"/>
      <sheetName val="det!il_WIP_(2)24"/>
      <sheetName val="de4ail_G-124"/>
      <sheetName val="sobha_mennn_ac24"/>
      <sheetName val="C_&amp;ix_asst24"/>
      <sheetName val="3�AL9697_-group_wise__onpl24"/>
      <sheetName val="_x005f_x0003_dpl_oth_Lia`24"/>
      <sheetName val="TBAL9697__x005f_x000d_grotp_wise_24"/>
      <sheetName val="St_co_91_5lvl24"/>
      <sheetName val="Sun_E_Type24"/>
      <sheetName val="Fin_Sum24"/>
      <sheetName val="CORPN_O?T24"/>
      <sheetName val="Labor_abs-NMR24"/>
      <sheetName val="Stress_Calculation24"/>
      <sheetName val="TBAL9697__x000a_grotp_wise_24"/>
      <sheetName val="labour_coeff22"/>
      <sheetName val="Shuttering_Analysis22"/>
      <sheetName val="General_P+M22"/>
      <sheetName val="Curing_Analysis_22"/>
      <sheetName val="Concrete_P+M_(_RMC_)22"/>
      <sheetName val="P+M_(_SMC_)22"/>
      <sheetName val="P+M_-EW22"/>
      <sheetName val="P&amp;L_-_AD22"/>
      <sheetName val="Fin__Assumpt__-_Sensitivities22"/>
      <sheetName val="LOAD_SHEET_22"/>
      <sheetName val="Fill_this_out_first___22"/>
      <sheetName val="Labour_productivity22"/>
      <sheetName val="RCC,Ret__Wall22"/>
      <sheetName val="CORPN_O_x005f_x0000_T24"/>
      <sheetName val="SUPPLY_-Sanitary_Fixtures24"/>
      <sheetName val="ITEMS_FOR_CIVIL_TENDER24"/>
      <sheetName val="_x005f_x005f_x005f_x0003_dpl_oth_Lia`24"/>
      <sheetName val="TBAL9697__x005f_x005f_x005f_x000d_grotp_w24"/>
      <sheetName val="CORPN_O24"/>
      <sheetName val="CORPN_O_T22"/>
      <sheetName val="Area_&amp;_Cate__Master22"/>
      <sheetName val="Bill_No_522"/>
      <sheetName val="TBAL9697__grotp_wise_44"/>
      <sheetName val="Detail_1A22"/>
      <sheetName val="DG_24"/>
      <sheetName val="11B_22"/>
      <sheetName val="BOQ_(2)22"/>
      <sheetName val="DLC_lookups22"/>
      <sheetName val="Structure_Bills_Qty22"/>
      <sheetName val="Fee_Rate_Summary22"/>
      <sheetName val="Name_List22"/>
      <sheetName val="CORPN_O_x005f_x005f_x005f_x0000_T22"/>
      <sheetName val="TBAL9697__x005f_x000a_grotp_wise_22"/>
      <sheetName val="220_11__BS_22"/>
      <sheetName val="ISO_Reconcilation_Statment22"/>
      <sheetName val="AVG_pur_rate22"/>
      <sheetName val="Driveway_Beams22"/>
      <sheetName val="Cat_A_Change_Control22"/>
      <sheetName val="Break_up_Sheet22"/>
      <sheetName val="Summary_of_P_&amp;_M22"/>
      <sheetName val="Break_Dw22"/>
      <sheetName val="FITZ_MORT_9422"/>
      <sheetName val="Sheet_122"/>
      <sheetName val="3BPA00132-5-3_W_plan_HVPNL22"/>
      <sheetName val="Mix_Design22"/>
      <sheetName val="BLOCK-A_(MEA_SHEET)22"/>
      <sheetName val="Quote_Sheet22"/>
      <sheetName val="d-safe_DELUXE22"/>
      <sheetName val="Works_-_Quote_Sheet22"/>
      <sheetName val="IO_LIST22"/>
      <sheetName val="TBAL9697__x005f_x000d_grotp_wis22"/>
      <sheetName val="TBAL9697__grotp_wise_45"/>
      <sheetName val="NLD_-_Assum22"/>
      <sheetName val="Intro_22"/>
      <sheetName val="TBAL9697__x005f_x005f_x005f_x005f_x005f_x005f_x22"/>
      <sheetName val="Form_622"/>
      <sheetName val="acevsSp_(ABC)22"/>
      <sheetName val="A_O_R_22"/>
      <sheetName val="LIST_OF_MAKES22"/>
      <sheetName val="Cash_Flow_Input_Data_ISC22"/>
      <sheetName val="DETAILED__BOQ22"/>
      <sheetName val="Civil_Works22"/>
      <sheetName val="Legal_Risk_Analysis22"/>
      <sheetName val="CABLE_DATA22"/>
      <sheetName val="Mat_-Rates22"/>
      <sheetName val="Assumption_Inputs5"/>
      <sheetName val="Tender_Summary5"/>
      <sheetName val="Summary_Bank"/>
      <sheetName val="Admin"/>
      <sheetName val="Elect."/>
      <sheetName val="hyperstatic"/>
      <sheetName val="Pentaerythritol"/>
      <sheetName val="TBAL9697_ grotp_wise_2"/>
      <sheetName val="TBAL9697_ grotp_wise_4"/>
      <sheetName val="TBAL9697_ grotp_wise_3"/>
      <sheetName val="TBAL9697_ grotp_wise_5"/>
      <sheetName val="TBAL9697_ grotp_wise_6"/>
      <sheetName val="TBAL9697_ grotp_wise_7"/>
      <sheetName val="TBAL9697_ grotp_wise_8"/>
      <sheetName val="TBAL9697_ grotp_wise_9"/>
      <sheetName val="TBAL9697_ grotp_wise_10"/>
      <sheetName val="TBAL9697_ grotp_wise_16"/>
      <sheetName val="TBAL9697_ grotp_wise_12"/>
      <sheetName val="TBAL9697_ grotp_wise_11"/>
      <sheetName val="TBAL9697_ grotp_wise_13"/>
      <sheetName val="TBAL9697_ grotp_wise_14"/>
      <sheetName val="TBAL9697_ grotp_wise_15"/>
      <sheetName val="TBAL9697_ grotp_wise_22"/>
      <sheetName val="TBAL9697_ grotp_wise_17"/>
      <sheetName val="TBAL9697_ grotp_wise_18"/>
      <sheetName val="TBAL9697_ grotp_wise_19"/>
      <sheetName val="TBAL9697_ grotp_wise_20"/>
      <sheetName val="TBAL9697_ grotp_wise_21"/>
      <sheetName val="TBAL9697_ grotp_wise_23"/>
      <sheetName val="TBAL9697_ grotp_wise_24"/>
      <sheetName val="Cost summary"/>
      <sheetName val="G_1_obpl_x005f_x005f_x005f_x005f_x005f_x005f_x005"/>
      <sheetName val="_x005f_x005f_x005f_x005f_x005f_x005f_x005f_x005f_x005f_x005f_"/>
      <sheetName val="TEXT"/>
      <sheetName val="P&amp;L-BDMC"/>
      <sheetName val="dyes"/>
      <sheetName val="UTILITY"/>
      <sheetName val="final abstract"/>
      <sheetName val="sumary(3)"/>
      <sheetName val="Gen Info"/>
      <sheetName val="STAFFSCHED_"/>
      <sheetName val="C-1"/>
      <sheetName val="C-10"/>
      <sheetName val="C-11"/>
      <sheetName val="C-12"/>
      <sheetName val="C-2"/>
      <sheetName val="C-3"/>
      <sheetName val="C-4"/>
      <sheetName val="C-5"/>
      <sheetName val="C-5A"/>
      <sheetName val="C-6"/>
      <sheetName val="C-6A"/>
      <sheetName val="C-7"/>
      <sheetName val="C-8"/>
      <sheetName val="C-9"/>
      <sheetName val="G_1_obpl_x005f_x005f_x000"/>
      <sheetName val="_x005f_x005f_x005f_x0003_dpl_ot"/>
      <sheetName val="TBAL9697 _x005f_x005f_x00"/>
      <sheetName val="RA"/>
      <sheetName val="TB9798OBPL06_(2)27"/>
      <sheetName val="CORPN_OCT27"/>
      <sheetName val="inout_consol-nov27"/>
      <sheetName val="inout_consol_(2)27"/>
      <sheetName val="AS_ON_DT_EXPS_Mar27"/>
      <sheetName val="fa-pl_&amp;_mach-site27"/>
      <sheetName val="fa_off_eqp27"/>
      <sheetName val="fa_fur&amp;_fix27"/>
      <sheetName val="fa-pl_&amp;_mach-Off27"/>
      <sheetName val="B_Equity-sdpl_INC27"/>
      <sheetName val="inout_consol_wkg27"/>
      <sheetName val="inout_consol_WKNG27"/>
      <sheetName val="B_Sheet_9727"/>
      <sheetName val="P&amp;L_97_27"/>
      <sheetName val="B_Sheet_97-BEXP27"/>
      <sheetName val="P&amp;L_97_-BEXP27"/>
      <sheetName val="consol_flows27"/>
      <sheetName val="sdpl_oth_Liab27"/>
      <sheetName val="obpl-oth_liab27"/>
      <sheetName val="G_land_advance27"/>
      <sheetName val="I-Wip-ot_(2)27"/>
      <sheetName val="detail_WIP_(2)27"/>
      <sheetName val="detail_G-127"/>
      <sheetName val="sobha_menon_ac27"/>
      <sheetName val="pnc_ac27"/>
      <sheetName val="fix_-p_&amp;_M_-SCC27"/>
      <sheetName val="C_fix_asst27"/>
      <sheetName val="D_fix_asst_scdl_27"/>
      <sheetName val="creditors_tb_obpl27"/>
      <sheetName val="TBAL9697_-group_wise__sdpl36"/>
      <sheetName val="TBAL9697_-group_wise_26"/>
      <sheetName val="crs_-G-126"/>
      <sheetName val="TBAL9697_-group_wise__onpl26"/>
      <sheetName val="B_Sheet_97-OBPL26"/>
      <sheetName val="B_Sheet_97_sdpl26"/>
      <sheetName val="TBAL9697_-group_wise__sdpl226"/>
      <sheetName val="inout_consol_jan26"/>
      <sheetName val="consol_flow26"/>
      <sheetName val="D_Loan__Prom26"/>
      <sheetName val="E_Bank_Loan26"/>
      <sheetName val="G_work_Cap26"/>
      <sheetName val="H_land_adv-dec26"/>
      <sheetName val="J_Con_WIP26"/>
      <sheetName val="detail_J26"/>
      <sheetName val="L_Oth_Co26"/>
      <sheetName val="K_fix_asst__26"/>
      <sheetName val="C_fix_asst-SDPL_26"/>
      <sheetName val="TBAL9697__group_wise__sdpl26"/>
      <sheetName val="inout_consol_okg26"/>
      <sheetName val="detail_OIP_(2)26"/>
      <sheetName val="D_fix_ysst_scdl_26"/>
      <sheetName val="cre`itors_tb_obpl26"/>
      <sheetName val="3AL9697_-group_wise__onpl26"/>
      <sheetName val="3‰AL9697_-group_wise__onpl26"/>
      <sheetName val="L_Oth_Bo26"/>
      <sheetName val="Civil_Boq26"/>
      <sheetName val="Boq_Block_A25"/>
      <sheetName val="Staff_Acco_26"/>
      <sheetName val="SITE_OVERHEADS26"/>
      <sheetName val="Project-Material_25"/>
      <sheetName val="PRECAST_lightconc-II26"/>
      <sheetName val="1__PayRec25"/>
      <sheetName val="ino4t_conso,-nov25"/>
      <sheetName val="(nout_co,sol_(2)25"/>
      <sheetName val="Blr_hire25"/>
      <sheetName val="Cashflow_projection25"/>
      <sheetName val="SPT_vs_PHI25"/>
      <sheetName val="key_dates25"/>
      <sheetName val="INPUT_SHEET25"/>
      <sheetName val="_bpl,oth_lia_25"/>
      <sheetName val="G_,and_adv_nce25"/>
      <sheetName val="I,Wip-ot__2)25"/>
      <sheetName val="det!il_WIP_(2)25"/>
      <sheetName val="de4ail_G-125"/>
      <sheetName val="sobha_mennn_ac25"/>
      <sheetName val="C_&amp;ix_asst25"/>
      <sheetName val="3�AL9697_-group_wise__onpl25"/>
      <sheetName val="_x005f_x0003_dpl_oth_Lia`25"/>
      <sheetName val="TBAL9697__x005f_x000d_grotp_wise_25"/>
      <sheetName val="St_co_91_5lvl25"/>
      <sheetName val="Sun_E_Type25"/>
      <sheetName val="Fin_Sum25"/>
      <sheetName val="CORPN_O?T25"/>
      <sheetName val="Labor_abs-NMR25"/>
      <sheetName val="Stress_Calculation25"/>
      <sheetName val="TBAL9697__x000a_grotp_wise_25"/>
      <sheetName val="labour_coeff23"/>
      <sheetName val="Shuttering_Analysis23"/>
      <sheetName val="General_P+M23"/>
      <sheetName val="Curing_Analysis_23"/>
      <sheetName val="Concrete_P+M_(_RMC_)23"/>
      <sheetName val="P+M_(_SMC_)23"/>
      <sheetName val="P+M_-EW23"/>
      <sheetName val="P&amp;L_-_AD23"/>
      <sheetName val="Fin__Assumpt__-_Sensitivities23"/>
      <sheetName val="LOAD_SHEET_23"/>
      <sheetName val="Fill_this_out_first___23"/>
      <sheetName val="Labour_productivity23"/>
      <sheetName val="RCC,Ret__Wall23"/>
      <sheetName val="CORPN_O_x005f_x0000_T25"/>
      <sheetName val="SUPPLY_-Sanitary_Fixtures25"/>
      <sheetName val="ITEMS_FOR_CIVIL_TENDER25"/>
      <sheetName val="_x005f_x005f_x005f_x0003_dpl_oth_Lia`25"/>
      <sheetName val="TBAL9697__x005f_x005f_x005f_x000d_grotp_w25"/>
      <sheetName val="CORPN_O25"/>
      <sheetName val="CORPN_O_T23"/>
      <sheetName val="Area_&amp;_Cate__Master23"/>
      <sheetName val="Bill_No_523"/>
      <sheetName val="TBAL9697__grotp_wise_46"/>
      <sheetName val="Detail_1A23"/>
      <sheetName val="DG_25"/>
      <sheetName val="11B_23"/>
      <sheetName val="BOQ_(2)23"/>
      <sheetName val="DLC_lookups23"/>
      <sheetName val="Structure_Bills_Qty23"/>
      <sheetName val="Fee_Rate_Summary23"/>
      <sheetName val="Name_List23"/>
      <sheetName val="CORPN_O_x005f_x005f_x005f_x0000_T23"/>
      <sheetName val="TBAL9697__x005f_x000a_grotp_wise_23"/>
      <sheetName val="220_11__BS_23"/>
      <sheetName val="ISO_Reconcilation_Statment23"/>
      <sheetName val="AVG_pur_rate23"/>
      <sheetName val="Driveway_Beams23"/>
      <sheetName val="Cat_A_Change_Control23"/>
      <sheetName val="Break_up_Sheet23"/>
      <sheetName val="Summary_of_P_&amp;_M23"/>
      <sheetName val="Break_Dw23"/>
      <sheetName val="FITZ_MORT_9423"/>
      <sheetName val="Sheet_123"/>
      <sheetName val="3BPA00132-5-3_W_plan_HVPNL23"/>
      <sheetName val="Mix_Design23"/>
      <sheetName val="BLOCK-A_(MEA_SHEET)23"/>
      <sheetName val="Quote_Sheet23"/>
      <sheetName val="d-safe_DELUXE23"/>
      <sheetName val="Works_-_Quote_Sheet23"/>
      <sheetName val="IO_LIST23"/>
      <sheetName val="TBAL9697__x005f_x000d_grotp_wis23"/>
      <sheetName val="TBAL9697__grotp_wise_47"/>
      <sheetName val="NLD_-_Assum23"/>
      <sheetName val="Intro_23"/>
      <sheetName val="TBAL9697__x005f_x005f_x005f_x005f_x005f_x005f_x23"/>
      <sheetName val="Form_623"/>
      <sheetName val="acevsSp_(ABC)23"/>
      <sheetName val="A_O_R_23"/>
      <sheetName val="LIST_OF_MAKES23"/>
      <sheetName val="Cash_Flow_Input_Data_ISC23"/>
      <sheetName val="DETAILED__BOQ23"/>
      <sheetName val="Civil_Works23"/>
      <sheetName val="Legal_Risk_Analysis23"/>
      <sheetName val="CABLE_DATA23"/>
      <sheetName val="Mat_-Rates23"/>
      <sheetName val="Assumption_Inputs6"/>
      <sheetName val="Tender_Summary6"/>
      <sheetName val="TB9798OBPL06_(2)28"/>
      <sheetName val="CORPN_OCT28"/>
      <sheetName val="inout_consol-nov28"/>
      <sheetName val="inout_consol_(2)28"/>
      <sheetName val="AS_ON_DT_EXPS_Mar28"/>
      <sheetName val="fa-pl_&amp;_mach-site28"/>
      <sheetName val="fa_off_eqp28"/>
      <sheetName val="fa_fur&amp;_fix28"/>
      <sheetName val="fa-pl_&amp;_mach-Off28"/>
      <sheetName val="B_Equity-sdpl_INC28"/>
      <sheetName val="inout_consol_wkg28"/>
      <sheetName val="inout_consol_WKNG28"/>
      <sheetName val="B_Sheet_9728"/>
      <sheetName val="P&amp;L_97_28"/>
      <sheetName val="B_Sheet_97-BEXP28"/>
      <sheetName val="P&amp;L_97_-BEXP28"/>
      <sheetName val="consol_flows28"/>
      <sheetName val="sdpl_oth_Liab28"/>
      <sheetName val="obpl-oth_liab28"/>
      <sheetName val="G_land_advance28"/>
      <sheetName val="I-Wip-ot_(2)28"/>
      <sheetName val="detail_WIP_(2)28"/>
      <sheetName val="detail_G-128"/>
      <sheetName val="sobha_menon_ac28"/>
      <sheetName val="pnc_ac28"/>
      <sheetName val="fix_-p_&amp;_M_-SCC28"/>
      <sheetName val="C_fix_asst28"/>
      <sheetName val="D_fix_asst_scdl_28"/>
      <sheetName val="creditors_tb_obpl28"/>
      <sheetName val="TBAL9697_-group_wise__sdpl37"/>
      <sheetName val="TBAL9697_-group_wise_27"/>
      <sheetName val="crs_-G-127"/>
      <sheetName val="TBAL9697_-group_wise__onpl27"/>
      <sheetName val="B_Sheet_97-OBPL27"/>
      <sheetName val="B_Sheet_97_sdpl27"/>
      <sheetName val="TBAL9697_-group_wise__sdpl227"/>
      <sheetName val="inout_consol_jan27"/>
      <sheetName val="consol_flow27"/>
      <sheetName val="D_Loan__Prom27"/>
      <sheetName val="E_Bank_Loan27"/>
      <sheetName val="G_work_Cap27"/>
      <sheetName val="H_land_adv-dec27"/>
      <sheetName val="J_Con_WIP27"/>
      <sheetName val="detail_J27"/>
      <sheetName val="L_Oth_Co27"/>
      <sheetName val="K_fix_asst__27"/>
      <sheetName val="C_fix_asst-SDPL_27"/>
      <sheetName val="TBAL9697__group_wise__sdpl27"/>
      <sheetName val="inout_consol_okg27"/>
      <sheetName val="detail_OIP_(2)27"/>
      <sheetName val="D_fix_ysst_scdl_27"/>
      <sheetName val="cre`itors_tb_obpl27"/>
      <sheetName val="3AL9697_-group_wise__onpl27"/>
      <sheetName val="3‰AL9697_-group_wise__onpl27"/>
      <sheetName val="L_Oth_Bo27"/>
      <sheetName val="Civil_Boq27"/>
      <sheetName val="Boq_Block_A26"/>
      <sheetName val="Staff_Acco_27"/>
      <sheetName val="SITE_OVERHEADS27"/>
      <sheetName val="Project-Material_26"/>
      <sheetName val="PRECAST_lightconc-II27"/>
      <sheetName val="1__PayRec26"/>
      <sheetName val="ino4t_conso,-nov26"/>
      <sheetName val="(nout_co,sol_(2)26"/>
      <sheetName val="Blr_hire26"/>
      <sheetName val="Cashflow_projection26"/>
      <sheetName val="SPT_vs_PHI26"/>
      <sheetName val="key_dates26"/>
      <sheetName val="INPUT_SHEET26"/>
      <sheetName val="_bpl,oth_lia_26"/>
      <sheetName val="G_,and_adv_nce26"/>
      <sheetName val="I,Wip-ot__2)26"/>
      <sheetName val="det!il_WIP_(2)26"/>
      <sheetName val="de4ail_G-126"/>
      <sheetName val="sobha_mennn_ac26"/>
      <sheetName val="C_&amp;ix_asst26"/>
      <sheetName val="3�AL9697_-group_wise__onpl26"/>
      <sheetName val="_x005f_x0003_dpl_oth_Lia`26"/>
      <sheetName val="TBAL9697__x005f_x000d_grotp_wise_26"/>
      <sheetName val="St_co_91_5lvl26"/>
      <sheetName val="Sun_E_Type26"/>
      <sheetName val="Fin_Sum26"/>
      <sheetName val="CORPN_O?T26"/>
      <sheetName val="Labor_abs-NMR26"/>
      <sheetName val="Stress_Calculation26"/>
      <sheetName val="TBAL9697__x000a_grotp_wise_26"/>
      <sheetName val="labour_coeff24"/>
      <sheetName val="Shuttering_Analysis24"/>
      <sheetName val="General_P+M24"/>
      <sheetName val="Curing_Analysis_24"/>
      <sheetName val="Concrete_P+M_(_RMC_)24"/>
      <sheetName val="P+M_(_SMC_)24"/>
      <sheetName val="P+M_-EW24"/>
      <sheetName val="P&amp;L_-_AD24"/>
      <sheetName val="Fin__Assumpt__-_Sensitivities24"/>
      <sheetName val="LOAD_SHEET_24"/>
      <sheetName val="Fill_this_out_first___24"/>
      <sheetName val="Labour_productivity24"/>
      <sheetName val="RCC,Ret__Wall24"/>
      <sheetName val="CORPN_O_x005f_x0000_T26"/>
      <sheetName val="SUPPLY_-Sanitary_Fixtures26"/>
      <sheetName val="ITEMS_FOR_CIVIL_TENDER26"/>
      <sheetName val="_x005f_x005f_x005f_x0003_dpl_oth_Lia`26"/>
      <sheetName val="TBAL9697__x005f_x005f_x005f_x000d_grotp_w26"/>
      <sheetName val="CORPN_O26"/>
      <sheetName val="CORPN_O_T24"/>
      <sheetName val="Area_&amp;_Cate__Master24"/>
      <sheetName val="Bill_No_524"/>
      <sheetName val="TBAL9697__grotp_wise_48"/>
      <sheetName val="Detail_1A24"/>
      <sheetName val="DG_26"/>
      <sheetName val="11B_24"/>
      <sheetName val="BOQ_(2)24"/>
      <sheetName val="DLC_lookups24"/>
      <sheetName val="Structure_Bills_Qty24"/>
      <sheetName val="Fee_Rate_Summary24"/>
      <sheetName val="Name_List24"/>
      <sheetName val="CORPN_O_x005f_x005f_x005f_x0000_T24"/>
      <sheetName val="TBAL9697__x005f_x000a_grotp_wise_24"/>
      <sheetName val="220_11__BS_24"/>
      <sheetName val="ISO_Reconcilation_Statment24"/>
      <sheetName val="AVG_pur_rate24"/>
      <sheetName val="Driveway_Beams24"/>
      <sheetName val="Cat_A_Change_Control24"/>
      <sheetName val="Break_up_Sheet24"/>
      <sheetName val="Summary_of_P_&amp;_M24"/>
      <sheetName val="Break_Dw24"/>
      <sheetName val="FITZ_MORT_9424"/>
      <sheetName val="Sheet_124"/>
      <sheetName val="3BPA00132-5-3_W_plan_HVPNL24"/>
      <sheetName val="Mix_Design24"/>
      <sheetName val="BLOCK-A_(MEA_SHEET)24"/>
      <sheetName val="Quote_Sheet24"/>
      <sheetName val="d-safe_DELUXE24"/>
      <sheetName val="Works_-_Quote_Sheet24"/>
      <sheetName val="IO_LIST24"/>
      <sheetName val="TBAL9697__x005f_x000d_grotp_wis24"/>
      <sheetName val="TBAL9697__grotp_wise_49"/>
      <sheetName val="NLD_-_Assum24"/>
      <sheetName val="Intro_24"/>
      <sheetName val="TBAL9697__x005f_x005f_x005f_x005f_x005f_x005f_x24"/>
      <sheetName val="Form_624"/>
      <sheetName val="acevsSp_(ABC)24"/>
      <sheetName val="A_O_R_24"/>
      <sheetName val="LIST_OF_MAKES24"/>
      <sheetName val="Cash_Flow_Input_Data_ISC24"/>
      <sheetName val="DETAILED__BOQ24"/>
      <sheetName val="Civil_Works24"/>
      <sheetName val="Legal_Risk_Analysis24"/>
      <sheetName val="CABLE_DATA24"/>
      <sheetName val="Mat_-Rates24"/>
      <sheetName val="Assumption_Inputs7"/>
      <sheetName val="Tender_Summary7"/>
      <sheetName val="288-1"/>
      <sheetName val="SPILL OVER"/>
      <sheetName val="Pacakges split"/>
      <sheetName val="Data sheet"/>
      <sheetName val="Door"/>
      <sheetName val="Per Unit"/>
      <sheetName val="Window"/>
      <sheetName val="Reinforcement"/>
      <sheetName val="tie_beam"/>
      <sheetName val="Meas.-Hotel Part"/>
      <sheetName val="Quotation"/>
      <sheetName val="BFS"/>
      <sheetName val="General input"/>
      <sheetName val="6.05"/>
      <sheetName val="Abstract Sheet"/>
      <sheetName val="Boq- Civil"/>
      <sheetName val="Report"/>
      <sheetName val="tie_beam2"/>
      <sheetName val="Section_Catalogue2"/>
      <sheetName val="tie_beam1"/>
      <sheetName val="Section_Catalogue1"/>
      <sheetName val="TBAL9697__x000d_grotp_wise_"/>
      <sheetName val="TBAL9697__x000d_grotp_wise_1"/>
      <sheetName val="Lintel Beam 104.70 (GF)  "/>
      <sheetName val="BASIC RATES"/>
      <sheetName val="TBAL9697 -group wise sdpl"/>
      <sheetName val=" "/>
      <sheetName val="Contract Night Staff"/>
      <sheetName val="Contract Day Staff"/>
      <sheetName val="Day Shift"/>
      <sheetName val="Night Shift"/>
      <sheetName val="Base Assumptions"/>
      <sheetName val=" COP 100%"/>
      <sheetName val="Package-2"/>
      <sheetName val="Main Gate House"/>
      <sheetName val="COLUMN"/>
      <sheetName val="Invoice"/>
      <sheetName val="lineby line consolidation"/>
      <sheetName val="Global"/>
      <sheetName val="zone-2"/>
      <sheetName val="AutoOpen Stub Data"/>
      <sheetName val="Debits as on 12.04.08"/>
      <sheetName val="Material "/>
      <sheetName val="Extra Item"/>
      <sheetName val="Labour &amp; Plant"/>
      <sheetName val="Labor abs-PW"/>
      <sheetName val="M40"/>
      <sheetName val="RA_markate"/>
      <sheetName val="Columns"/>
      <sheetName val="P&amp;L(F)"/>
      <sheetName val="BS(F)"/>
      <sheetName val="TBAL9697_ grotp_wise_25"/>
      <sheetName val="TBAL9697_ grotp_wise_26"/>
      <sheetName val="TB9798OBPL06_(2)29"/>
      <sheetName val="CORPN_OCT29"/>
      <sheetName val="inout_consol-nov29"/>
      <sheetName val="inout_consol_(2)29"/>
      <sheetName val="AS_ON_DT_EXPS_Mar29"/>
      <sheetName val="fa-pl_&amp;_mach-site29"/>
      <sheetName val="fa_off_eqp29"/>
      <sheetName val="fa_fur&amp;_fix29"/>
      <sheetName val="fa-pl_&amp;_mach-Off29"/>
      <sheetName val="B_Equity-sdpl_INC29"/>
      <sheetName val="inout_consol_wkg29"/>
      <sheetName val="inout_consol_WKNG29"/>
      <sheetName val="B_Sheet_9729"/>
      <sheetName val="P&amp;L_97_29"/>
      <sheetName val="B_Sheet_97-BEXP29"/>
      <sheetName val="P&amp;L_97_-BEXP29"/>
      <sheetName val="consol_flows29"/>
      <sheetName val="sdpl_oth_Liab29"/>
      <sheetName val="obpl-oth_liab29"/>
      <sheetName val="G_land_advance29"/>
      <sheetName val="I-Wip-ot_(2)29"/>
      <sheetName val="detail_WIP_(2)29"/>
      <sheetName val="detail_G-129"/>
      <sheetName val="sobha_menon_ac29"/>
      <sheetName val="pnc_ac29"/>
      <sheetName val="fix_-p_&amp;_M_-SCC29"/>
      <sheetName val="C_fix_asst29"/>
      <sheetName val="D_fix_asst_scdl_29"/>
      <sheetName val="creditors_tb_obpl29"/>
      <sheetName val="TBAL9697_-group_wise__sdpl38"/>
      <sheetName val="TBAL9697_-group_wise_28"/>
      <sheetName val="crs_-G-128"/>
      <sheetName val="TBAL9697_-group_wise__onpl28"/>
      <sheetName val="B_Sheet_97-OBPL28"/>
      <sheetName val="B_Sheet_97_sdpl28"/>
      <sheetName val="TBAL9697_-group_wise__sdpl228"/>
      <sheetName val="inout_consol_jan28"/>
      <sheetName val="consol_flow28"/>
      <sheetName val="D_Loan__Prom28"/>
      <sheetName val="E_Bank_Loan28"/>
      <sheetName val="G_work_Cap28"/>
      <sheetName val="H_land_adv-dec28"/>
      <sheetName val="J_Con_WIP28"/>
      <sheetName val="detail_J28"/>
      <sheetName val="L_Oth_Co28"/>
      <sheetName val="K_fix_asst__28"/>
      <sheetName val="C_fix_asst-SDPL_28"/>
      <sheetName val="TBAL9697__group_wise__sdpl28"/>
      <sheetName val="inout_consol_okg28"/>
      <sheetName val="detail_OIP_(2)28"/>
      <sheetName val="D_fix_ysst_scdl_28"/>
      <sheetName val="cre`itors_tb_obpl28"/>
      <sheetName val="3AL9697_-group_wise__onpl28"/>
      <sheetName val="3‰AL9697_-group_wise__onpl28"/>
      <sheetName val="L_Oth_Bo28"/>
      <sheetName val="Civil_Boq28"/>
      <sheetName val="Staff_Acco_28"/>
      <sheetName val="SITE_OVERHEADS28"/>
      <sheetName val="_bpl,oth_lia_27"/>
      <sheetName val="G_,and_adv_nce27"/>
      <sheetName val="I,Wip-ot__2)27"/>
      <sheetName val="det!il_WIP_(2)27"/>
      <sheetName val="de4ail_G-127"/>
      <sheetName val="sobha_mennn_ac27"/>
      <sheetName val="C_&amp;ix_asst27"/>
      <sheetName val="Boq_Block_A27"/>
      <sheetName val="PRECAST_lightconc-II28"/>
      <sheetName val="SPT_vs_PHI27"/>
      <sheetName val="INPUT_SHEET27"/>
      <sheetName val="1__PayRec27"/>
      <sheetName val="Cashflow_projection27"/>
      <sheetName val="3�AL9697_-group_wise__onpl27"/>
      <sheetName val="Project-Material_27"/>
      <sheetName val="key_dates27"/>
      <sheetName val="ino4t_conso,-nov27"/>
      <sheetName val="(nout_co,sol_(2)27"/>
      <sheetName val="Blr_hire27"/>
      <sheetName val="_x005f_x0003_dpl_oth_Lia`27"/>
      <sheetName val="TBAL9697__x005f_x000d_grotp_wise_27"/>
      <sheetName val="St_co_91_5lvl27"/>
      <sheetName val="Stress_Calculation27"/>
      <sheetName val="labour_coeff25"/>
      <sheetName val="Fill_this_out_first___25"/>
      <sheetName val="Labour_productivity25"/>
      <sheetName val="RCC,Ret__Wall25"/>
      <sheetName val="Sun_E_Type27"/>
      <sheetName val="Fin_Sum27"/>
      <sheetName val="Labor_abs-NMR27"/>
      <sheetName val="CORPN_O?T27"/>
      <sheetName val="Fin__Assumpt__-_Sensitivities25"/>
      <sheetName val="LOAD_SHEET_25"/>
      <sheetName val="TBAL9697__x000a_grotp_wise_27"/>
      <sheetName val="Shuttering_Analysis25"/>
      <sheetName val="General_P+M25"/>
      <sheetName val="Curing_Analysis_25"/>
      <sheetName val="Concrete_P+M_(_RMC_)25"/>
      <sheetName val="P+M_(_SMC_)25"/>
      <sheetName val="P+M_-EW25"/>
      <sheetName val="P&amp;L_-_AD25"/>
      <sheetName val="CORPN_O_x005f_x0000_T27"/>
      <sheetName val="SUPPLY_-Sanitary_Fixtures27"/>
      <sheetName val="ITEMS_FOR_CIVIL_TENDER27"/>
      <sheetName val="_x005f_x005f_x005f_x0003_dpl_oth_Lia`27"/>
      <sheetName val="TBAL9697__x005f_x005f_x005f_x000d_grotp_w27"/>
      <sheetName val="CORPN_O27"/>
      <sheetName val="CORPN_O_T25"/>
      <sheetName val="Area_&amp;_Cate__Master25"/>
      <sheetName val="TBAL9697__grotp_wise_50"/>
      <sheetName val="Bill_No_525"/>
      <sheetName val="DLC_lookups25"/>
      <sheetName val="BOQ_(2)25"/>
      <sheetName val="11B_25"/>
      <sheetName val="Detail_1A25"/>
      <sheetName val="DG_27"/>
      <sheetName val="Structure_Bills_Qty25"/>
      <sheetName val="CORPN_O_x005f_x005f_x005f_x0000_T25"/>
      <sheetName val="Fee_Rate_Summary25"/>
      <sheetName val="Name_List25"/>
      <sheetName val="220_11__BS_25"/>
      <sheetName val="Driveway_Beams25"/>
      <sheetName val="TBAL9697__x005f_x000a_grotp_wise_25"/>
      <sheetName val="Break_Dw25"/>
      <sheetName val="Quote_Sheet25"/>
      <sheetName val="d-safe_DELUXE25"/>
      <sheetName val="Works_-_Quote_Sheet25"/>
      <sheetName val="IO_LIST25"/>
      <sheetName val="TBAL9697__x005f_x000d_grotp_wis25"/>
      <sheetName val="TBAL9697__grotp_wise_51"/>
      <sheetName val="Cat_A_Change_Control25"/>
      <sheetName val="Break_up_Sheet25"/>
      <sheetName val="Summary_of_P_&amp;_M25"/>
      <sheetName val="Groupings-final"/>
      <sheetName val="Sched"/>
      <sheetName val="Trial"/>
      <sheetName val="FA_Final"/>
      <sheetName val="TBL9798_x005f_x005f_x0010"/>
      <sheetName val="CORPN O_x005f_x005f_x0000"/>
      <sheetName val="TBAL9697 _x005f_x000a_grotp wis"/>
      <sheetName val="G_1_obpl_x005f_x005f_x005"/>
      <sheetName val="_x005f_x005f_x005f_x005f_"/>
      <sheetName val="TBAL9697__x005f_x005f_x00"/>
      <sheetName val="fa-pl &amp; myy_x000b__x000b__x00"/>
      <sheetName val="Infrastructure"/>
      <sheetName val="bending stress"/>
      <sheetName val="Area Statement"/>
      <sheetName val="Risk Analysis"/>
      <sheetName val="Material List "/>
      <sheetName val="Section_Catalogue3"/>
      <sheetName val="tie_beam3"/>
      <sheetName val="INDIGINEOUS_ITEMS_"/>
      <sheetName val="Site_Dev_BOQ"/>
      <sheetName val="Elect_"/>
      <sheetName val="final_abstract"/>
      <sheetName val="BASIC_RATES"/>
      <sheetName val="TBAL9697__x005f_x005f_x005f_x000a_grotp_wis"/>
      <sheetName val="CORPN_O_x005f_x005f_x005f_x005f_x005f_x005f_x0000"/>
      <sheetName val="Deduction_of_assets"/>
      <sheetName val="Excess_Calc"/>
      <sheetName val="Meas_-Hotel_Part"/>
      <sheetName val="Capital_by_Years_Valuation"/>
      <sheetName val="ReportsParameters"/>
      <sheetName val="Nopat_by_Years_Valuation"/>
      <sheetName val="STRUCTURAL"/>
      <sheetName val="ARCHITECTURAL"/>
      <sheetName val="SITE DEVELOPMENT"/>
      <sheetName val="Safety"/>
      <sheetName val="FitOutConfCentre"/>
      <sheetName val="office"/>
      <sheetName val="Lab"/>
      <sheetName val="L+M"/>
      <sheetName val="sumary"/>
      <sheetName val="Rate Analysis"/>
      <sheetName val="Xenon(R2)"/>
      <sheetName val="Categories"/>
      <sheetName val="indices "/>
      <sheetName val="month"/>
      <sheetName val="partner"/>
      <sheetName val="year"/>
      <sheetName val="TBAL9697__x005f_x000a_grotp_wis"/>
      <sheetName val="CORPN_O_x005f_x005f_x0000"/>
      <sheetName val="TBL9798_x005f_x005f_x005f"/>
      <sheetName val="CORPN O_x005f_x005f_x005f"/>
      <sheetName val="CORPN_O_T26"/>
      <sheetName val="RES-PLANNING"/>
      <sheetName val="Approved MTD Proj #'s"/>
      <sheetName val="9. Package split - Cost "/>
      <sheetName val="Project Budget Worksheet"/>
      <sheetName val="F1a-Pile"/>
      <sheetName val="estimate"/>
      <sheetName val="NetBQ"/>
      <sheetName val="Sheet7"/>
      <sheetName val="Building 1"/>
      <sheetName val="Lead (Final)"/>
      <sheetName val="Pile cap"/>
      <sheetName val="M.S."/>
      <sheetName val="_x0003_dpl_oth_Lia`"/>
      <sheetName val="CORPN_O_x0000_T"/>
      <sheetName val="_x0003_dpl_oth_Lia`1"/>
      <sheetName val="CORPN_O_x0000_T1"/>
      <sheetName val="TBAL9697__x005f_x000d_grotp_wi1"/>
      <sheetName val="KP1590_E"/>
      <sheetName val="SCHEDULE"/>
      <sheetName val="Database"/>
      <sheetName val="schedule nos"/>
      <sheetName val="Material Rate"/>
      <sheetName val="Customize Your Purchase Order"/>
      <sheetName val="fa-pl &amp; myy_x005f_x000b__x005f_x000b__x00"/>
      <sheetName val="appendix 2.5 final accounts"/>
      <sheetName val="Cover"/>
      <sheetName val="CORPN O_x005f"/>
      <sheetName val="ACS(1)"/>
      <sheetName val="FAS-C(4)"/>
      <sheetName val="CCTV(old)"/>
      <sheetName val="01"/>
      <sheetName val="CFForecast detail"/>
      <sheetName val="Sheet_125"/>
      <sheetName val="3BPA00132-5-3_W_plan_HVPNL25"/>
      <sheetName val="Mix_Design25"/>
      <sheetName val="LIST_OF_MAKES25"/>
      <sheetName val="Civil_Works25"/>
      <sheetName val="Form_625"/>
      <sheetName val="acevsSp_(ABC)25"/>
      <sheetName val="A_O_R_25"/>
      <sheetName val="ISO_Reconcilation_Statment25"/>
      <sheetName val="AVG_pur_rate25"/>
      <sheetName val="FITZ_MORT_9425"/>
      <sheetName val="BLOCK-A_(MEA_SHEET)25"/>
      <sheetName val="Intro_25"/>
      <sheetName val="Cash_Flow_Input_Data_ISC25"/>
      <sheetName val="NLD_-_Assum25"/>
      <sheetName val="Mat_-Rates25"/>
      <sheetName val="Assumption_Inputs8"/>
      <sheetName val="Legal_Risk_Analysis25"/>
      <sheetName val="TBAL9697__x005f_x005f_x005f_x005f_x005f_x005f_x25"/>
      <sheetName val="Tender_Summary8"/>
      <sheetName val="BOQ_"/>
      <sheetName val="PO_Payroll"/>
      <sheetName val="DETAILED__BOQ25"/>
      <sheetName val="CABLE_DATA25"/>
      <sheetName val="Main_Gate_House"/>
      <sheetName val="Detail_In_Door_Stad"/>
      <sheetName val="TBAL9697__x000a_grotp_wis"/>
      <sheetName val="TBAL9697__grotp_wise_52"/>
      <sheetName val="TBAL9697__grotp_wise_110"/>
      <sheetName val="COP_Final"/>
      <sheetName val="Cost_summary"/>
      <sheetName val="TBAL9697__grotp_wise_210"/>
      <sheetName val="TBAL9697__grotp_wise_410"/>
      <sheetName val="TBAL9697__grotp_wise_310"/>
      <sheetName val="TBAL9697__grotp_wise_53"/>
      <sheetName val="TBAL9697__grotp_wise_61"/>
      <sheetName val="TBAL9697__grotp_wise_71"/>
      <sheetName val="TBAL9697__grotp_wise_81"/>
      <sheetName val="TBAL9697__grotp_wise_91"/>
      <sheetName val="TBAL9697__grotp_wise_101"/>
      <sheetName val="TBAL9697__grotp_wise_161"/>
      <sheetName val="TBAL9697__grotp_wise_121"/>
      <sheetName val="TBAL9697__grotp_wise_111"/>
      <sheetName val="TBAL9697__grotp_wise_131"/>
      <sheetName val="TBAL9697__grotp_wise_141"/>
      <sheetName val="TBAL9697__grotp_wise_151"/>
      <sheetName val="TBAL9697__grotp_wise_221"/>
      <sheetName val="TBAL9697__grotp_wise_171"/>
      <sheetName val="TBAL9697__grotp_wise_181"/>
      <sheetName val="TBAL9697__grotp_wise_191"/>
      <sheetName val="TBAL9697__grotp_wise_201"/>
      <sheetName val="TBAL9697__grotp_wise_211"/>
      <sheetName val="TBAL9697__grotp_wise_231"/>
      <sheetName val="TBAL9697__grotp_wise_241"/>
      <sheetName val="SPILL_OVER"/>
      <sheetName val="Pacakges_split"/>
      <sheetName val="Data_sheet"/>
      <sheetName val="Per_Unit"/>
      <sheetName val="General_input"/>
      <sheetName val="6_05"/>
      <sheetName val="Abstract_Sheet"/>
      <sheetName val="Gen_Info"/>
      <sheetName val="Boq-_Civil"/>
      <sheetName val="TBAL9697__grotp_wise_251"/>
      <sheetName val="TBAL9697__grotp_wise_261"/>
      <sheetName val="Debits_as_on_12_04_08"/>
      <sheetName val="Material_"/>
      <sheetName val="Extra_Item"/>
      <sheetName val="Labour_&amp;_Plant"/>
      <sheetName val="AutoOpen_Stub_Data"/>
      <sheetName val="Base_Assumptions"/>
      <sheetName val="_COP_100%"/>
      <sheetName val="Lintel_Beam_104_70_(GF)__"/>
      <sheetName val="TBAL9697__x005f_x005f_x001"/>
      <sheetName val="Labor_abs-PW"/>
      <sheetName val="fa-pl_&amp;_myy_x00"/>
      <sheetName val="lineby_line_consolidation"/>
      <sheetName val="Contract_Night_Staff"/>
      <sheetName val="Contract_Day_Staff"/>
      <sheetName val="Day_Shift"/>
      <sheetName val="Night_Shift"/>
      <sheetName val="TBAL9697_-group_wise_sdpl"/>
      <sheetName val="_"/>
      <sheetName val="Bill 3 - Site Works"/>
      <sheetName val="refer"/>
      <sheetName val="Service Function"/>
      <sheetName val="BS - L+OE"/>
      <sheetName val="Site_Dev_BOQ1"/>
      <sheetName val="tie_beam4"/>
      <sheetName val="Section_Catalogue4"/>
      <sheetName val="final_abstract1"/>
      <sheetName val="Meas_-Hotel_Part1"/>
      <sheetName val="Deduction_of_assets1"/>
      <sheetName val="INDIGINEOUS_ITEMS_1"/>
      <sheetName val="BOQ_1"/>
      <sheetName val="Site_Dev_BOQ2"/>
      <sheetName val="tie_beam5"/>
      <sheetName val="Section_Catalogue5"/>
      <sheetName val="Deduction_of_assets2"/>
      <sheetName val="final_abstract2"/>
      <sheetName val="INDIGINEOUS_ITEMS_2"/>
      <sheetName val="Meas_-Hotel_Part2"/>
      <sheetName val="BOQ_2"/>
      <sheetName val="Site_Dev_BOQ3"/>
      <sheetName val="tie_beam6"/>
      <sheetName val="Section_Catalogue6"/>
      <sheetName val="TBAL9697__x005f_x005f_x005f_x000a_grotp_wi1"/>
      <sheetName val="CORPN_O_x005f_x005f_x005f_x005f_x005f_x005f_x0001"/>
      <sheetName val="Deduction_of_assets3"/>
      <sheetName val="Elect_1"/>
      <sheetName val="final_abstract3"/>
      <sheetName val="INDIGINEOUS_ITEMS_3"/>
      <sheetName val="Cost_summary1"/>
      <sheetName val="Meas_-Hotel_Part3"/>
      <sheetName val="BOQ_3"/>
      <sheetName val="BASIC_RATES1"/>
      <sheetName val="Excess_Calc1"/>
      <sheetName val="PO_Payroll1"/>
      <sheetName val="Detail_In_Door_Stad1"/>
      <sheetName val="COP_Final1"/>
      <sheetName val="General_input1"/>
      <sheetName val="6_051"/>
      <sheetName val="Abstract_Sheet1"/>
      <sheetName val="Boq-_Civil1"/>
      <sheetName val="Financials"/>
      <sheetName val="meas-wp"/>
      <sheetName val="Area_Statement"/>
      <sheetName val="Risk_Analysis"/>
      <sheetName val="Basic Rate"/>
      <sheetName val="INFLUENCES ON GM"/>
      <sheetName val="Load Details(B2)"/>
      <sheetName val="INDEX"/>
      <sheetName val="AREAS"/>
      <sheetName val="Indirect expenses"/>
      <sheetName val="Sheet 2"/>
      <sheetName val="TBAL9697_ grotp_wise_27"/>
      <sheetName val="TBAL9697_ grotp_wis"/>
      <sheetName val="GN-ST-10"/>
      <sheetName val="ELEC2071"/>
      <sheetName val="SUBSCRIPTION"/>
      <sheetName val="crs"/>
      <sheetName val="PIMS"/>
      <sheetName val="ABSTRACT"/>
      <sheetName val="class &amp; category"/>
      <sheetName val="code Control Sheet"/>
      <sheetName val="Check"/>
      <sheetName val="detail'02"/>
      <sheetName val="Cost Basis"/>
      <sheetName val="beam-reinft-IIInd floor"/>
      <sheetName val="GR.slab-reinft"/>
      <sheetName val="SCHEDULE OF RATES"/>
      <sheetName val="CORPN_O_x005f"/>
      <sheetName val="TBAL9697__x005f_x000d_grotp_wi2"/>
      <sheetName val="BLK2"/>
      <sheetName val="BLK3"/>
      <sheetName val="Rate Analysis "/>
      <sheetName val="소상 &quot;1&quot;"/>
      <sheetName val="CPT POST UPLOAD"/>
      <sheetName val="KQ Cost Controlling"/>
      <sheetName val="KQ Appropriation"/>
      <sheetName val="TBAL9697__grotp_䁷ise_18"/>
      <sheetName val="Sheet3 (2)"/>
      <sheetName val="Bill 1"/>
      <sheetName val="Bill 2"/>
      <sheetName val="Bill 3"/>
      <sheetName val="Bill 4"/>
      <sheetName val="Bill 5"/>
      <sheetName val="Bill 6"/>
      <sheetName val="Bill 7"/>
      <sheetName val="2.civil-RA"/>
      <sheetName val="Section_Catalogue8"/>
      <sheetName val="Section_Catalogue7"/>
      <sheetName val="Section_Catalogue9"/>
      <sheetName val="Section_Catalogue11"/>
      <sheetName val="Section_Catalogue10"/>
      <sheetName val="Section_Catalogue15"/>
      <sheetName val="Section_Catalogue14"/>
      <sheetName val="Section_Catalogue13"/>
      <sheetName val="Section_Catalogue12"/>
      <sheetName val="Section_Catalogue16"/>
      <sheetName val="Section_Catalogue17"/>
      <sheetName val="Section_Catalogue18"/>
      <sheetName val="Section_Catalogue19"/>
      <sheetName val="INDIGINEOUS_ITEMS_4"/>
      <sheetName val="Section_Catalogue20"/>
      <sheetName val="INDIGINEOUS_ITEMS_5"/>
      <sheetName val="Section_Catalogue21"/>
      <sheetName val="INDIGINEOUS_ITEMS_6"/>
      <sheetName val="TB9798OBPL06_(2)30"/>
      <sheetName val="CORPN_OCT30"/>
      <sheetName val="inout_consol-nov30"/>
      <sheetName val="inout_consol_(2)30"/>
      <sheetName val="AS_ON_DT_EXPS_Mar30"/>
      <sheetName val="fa-pl_&amp;_mach-site30"/>
      <sheetName val="fa_off_eqp30"/>
      <sheetName val="fa_fur&amp;_fix30"/>
      <sheetName val="fa-pl_&amp;_mach-Off30"/>
      <sheetName val="B_Equity-sdpl_INC30"/>
      <sheetName val="inout_consol_wkg30"/>
      <sheetName val="inout_consol_WKNG30"/>
      <sheetName val="B_Sheet_9730"/>
      <sheetName val="P&amp;L_97_30"/>
      <sheetName val="B_Sheet_97-BEXP30"/>
      <sheetName val="P&amp;L_97_-BEXP30"/>
      <sheetName val="consol_flows30"/>
      <sheetName val="sdpl_oth_Liab30"/>
      <sheetName val="obpl-oth_liab30"/>
      <sheetName val="G_land_advance30"/>
      <sheetName val="I-Wip-ot_(2)30"/>
      <sheetName val="detail_WIP_(2)30"/>
      <sheetName val="detail_G-130"/>
      <sheetName val="sobha_menon_ac30"/>
      <sheetName val="pnc_ac30"/>
      <sheetName val="fix_-p_&amp;_M_-SCC30"/>
      <sheetName val="C_fix_asst30"/>
      <sheetName val="D_fix_asst_scdl_30"/>
      <sheetName val="TBAL9697_-group_wise__sdpl39"/>
      <sheetName val="TBAL9697_-group_wise_29"/>
      <sheetName val="crs_-G-129"/>
      <sheetName val="TBAL9697_-group_wise__onpl29"/>
      <sheetName val="B_Sheet_97-OBPL29"/>
      <sheetName val="B_Sheet_97_sdpl29"/>
      <sheetName val="TBAL9697_-group_wise__sdpl229"/>
      <sheetName val="inout_consol_jan29"/>
      <sheetName val="consol_flow29"/>
      <sheetName val="D_Loan__Prom29"/>
      <sheetName val="E_Bank_Loan29"/>
      <sheetName val="G_work_Cap29"/>
      <sheetName val="H_land_adv-dec29"/>
      <sheetName val="J_Con_WIP29"/>
      <sheetName val="detail_J29"/>
      <sheetName val="L_Oth_Co29"/>
      <sheetName val="K_fix_asst__29"/>
      <sheetName val="C_fix_asst-SDPL_29"/>
      <sheetName val="TBAL9697__group_wise__sdpl29"/>
      <sheetName val="inout_consol_okg29"/>
      <sheetName val="detail_OIP_(2)29"/>
      <sheetName val="D_fix_ysst_scdl_29"/>
      <sheetName val="cre`itors_tb_obpl29"/>
      <sheetName val="3AL9697_-group_wise__onpl29"/>
      <sheetName val="3‰AL9697_-group_wise__onpl29"/>
      <sheetName val="L_Oth_Bo29"/>
      <sheetName val="Civil_Boq29"/>
      <sheetName val="Boq_Block_A28"/>
      <sheetName val="Staff_Acco_29"/>
      <sheetName val="SITE_OVERHEADS29"/>
      <sheetName val="Project-Material_28"/>
      <sheetName val="3�AL9697_-group_wise__onpl28"/>
      <sheetName val="Section_Catalogue22"/>
      <sheetName val="INDIGINEOUS_ITEMS_7"/>
      <sheetName val="tie_beam7"/>
      <sheetName val="TB9798OBPL06_(2)33"/>
      <sheetName val="CORPN_OCT33"/>
      <sheetName val="inout_consol-nov33"/>
      <sheetName val="inout_consol_(2)33"/>
      <sheetName val="AS_ON_DT_EXPS_Mar33"/>
      <sheetName val="fa-pl_&amp;_mach-site33"/>
      <sheetName val="fa_off_eqp33"/>
      <sheetName val="fa_fur&amp;_fix33"/>
      <sheetName val="fa-pl_&amp;_mach-Off33"/>
      <sheetName val="B_Equity-sdpl_INC33"/>
      <sheetName val="inout_consol_wkg33"/>
      <sheetName val="inout_consol_WKNG33"/>
      <sheetName val="B_Sheet_9733"/>
      <sheetName val="P&amp;L_97_33"/>
      <sheetName val="B_Sheet_97-BEXP33"/>
      <sheetName val="P&amp;L_97_-BEXP33"/>
      <sheetName val="consol_flows33"/>
      <sheetName val="sdpl_oth_Liab33"/>
      <sheetName val="obpl-oth_liab33"/>
      <sheetName val="G_land_advance33"/>
      <sheetName val="I-Wip-ot_(2)33"/>
      <sheetName val="detail_WIP_(2)33"/>
      <sheetName val="detail_G-133"/>
      <sheetName val="sobha_menon_ac33"/>
      <sheetName val="pnc_ac33"/>
      <sheetName val="fix_-p_&amp;_M_-SCC33"/>
      <sheetName val="C_fix_asst33"/>
      <sheetName val="D_fix_asst_scdl_33"/>
      <sheetName val="creditors_tb_obpl32"/>
      <sheetName val="TBAL9697_-group_wise__sdpl42"/>
      <sheetName val="TBAL9697_-group_wise_32"/>
      <sheetName val="crs_-G-132"/>
      <sheetName val="TBAL9697_-group_wise__onpl32"/>
      <sheetName val="B_Sheet_97-OBPL32"/>
      <sheetName val="B_Sheet_97_sdpl32"/>
      <sheetName val="TBAL9697_-group_wise__sdpl232"/>
      <sheetName val="inout_consol_jan32"/>
      <sheetName val="consol_flow32"/>
      <sheetName val="D_Loan__Prom32"/>
      <sheetName val="E_Bank_Loan32"/>
      <sheetName val="G_work_Cap32"/>
      <sheetName val="H_land_adv-dec32"/>
      <sheetName val="J_Con_WIP32"/>
      <sheetName val="detail_J32"/>
      <sheetName val="L_Oth_Co32"/>
      <sheetName val="K_fix_asst__32"/>
      <sheetName val="C_fix_asst-SDPL_32"/>
      <sheetName val="TBAL9697__group_wise__sdpl32"/>
      <sheetName val="inout_consol_okg32"/>
      <sheetName val="detail_OIP_(2)32"/>
      <sheetName val="D_fix_ysst_scdl_32"/>
      <sheetName val="cre`itors_tb_obpl32"/>
      <sheetName val="3AL9697_-group_wise__onpl32"/>
      <sheetName val="3‰AL9697_-group_wise__onpl32"/>
      <sheetName val="L_Oth_Bo32"/>
      <sheetName val="Civil_Boq32"/>
      <sheetName val="Boq_Block_A31"/>
      <sheetName val="Staff_Acco_32"/>
      <sheetName val="SITE_OVERHEADS32"/>
      <sheetName val="Project-Material_31"/>
      <sheetName val="PRECAST_lightconc-II31"/>
      <sheetName val="1__PayRec30"/>
      <sheetName val="Cashflow_projection30"/>
      <sheetName val="SPT_vs_PHI30"/>
      <sheetName val="key_dates30"/>
      <sheetName val="ino4t_conso,-nov30"/>
      <sheetName val="(nout_co,sol_(2)30"/>
      <sheetName val="Blr_hire30"/>
      <sheetName val="_bpl,oth_lia_30"/>
      <sheetName val="G_,and_adv_nce30"/>
      <sheetName val="I,Wip-ot__2)30"/>
      <sheetName val="det!il_WIP_(2)30"/>
      <sheetName val="de4ail_G-130"/>
      <sheetName val="sobha_mennn_ac30"/>
      <sheetName val="C_&amp;ix_asst30"/>
      <sheetName val="_x005f_x0003_dpl_oth_Lia`30"/>
      <sheetName val="TBAL9697__x005f_x000d_grotp_wise_30"/>
      <sheetName val="St_co_91_5lvl30"/>
      <sheetName val="INPUT_SHEET30"/>
      <sheetName val="3�AL9697_-group_wise__onpl31"/>
      <sheetName val="Stress_Calculation30"/>
      <sheetName val="Labor_abs-NMR29"/>
      <sheetName val="Sun_E_Type29"/>
      <sheetName val="TBAL9697__x000a_grotp_wise_29"/>
      <sheetName val="Fin_Sum29"/>
      <sheetName val="CORPN_O?T29"/>
      <sheetName val="labour_coeff27"/>
      <sheetName val="Shuttering_Analysis27"/>
      <sheetName val="General_P+M27"/>
      <sheetName val="Curing_Analysis_27"/>
      <sheetName val="Concrete_P+M_(_RMC_)27"/>
      <sheetName val="P+M_(_SMC_)27"/>
      <sheetName val="P+M_-EW27"/>
      <sheetName val="CORPN_O29"/>
      <sheetName val="LIST_OF_MAKES27"/>
      <sheetName val="Fill_this_out_first___27"/>
      <sheetName val="CORPN_O_x005f_x0000_T29"/>
      <sheetName val="SUPPLY_-Sanitary_Fixtures29"/>
      <sheetName val="ITEMS_FOR_CIVIL_TENDER29"/>
      <sheetName val="P&amp;L_-_AD27"/>
      <sheetName val="_x005f_x005f_x005f_x0003_dpl_oth_Lia`29"/>
      <sheetName val="TBAL9697__x005f_x005f_x005f_x000d_grotp_w29"/>
      <sheetName val="DG_29"/>
      <sheetName val="Assumption_Inputs10"/>
      <sheetName val="Section_Catalogue25"/>
      <sheetName val="INDIGINEOUS_ITEMS_10"/>
      <sheetName val="tie_beam10"/>
      <sheetName val="TB9798OBPL06_(2)32"/>
      <sheetName val="CORPN_OCT32"/>
      <sheetName val="inout_consol-nov32"/>
      <sheetName val="inout_consol_(2)32"/>
      <sheetName val="AS_ON_DT_EXPS_Mar32"/>
      <sheetName val="fa-pl_&amp;_mach-site32"/>
      <sheetName val="fa_off_eqp32"/>
      <sheetName val="fa_fur&amp;_fix32"/>
      <sheetName val="fa-pl_&amp;_mach-Off32"/>
      <sheetName val="B_Equity-sdpl_INC32"/>
      <sheetName val="inout_consol_wkg32"/>
      <sheetName val="inout_consol_WKNG32"/>
      <sheetName val="B_Sheet_9732"/>
      <sheetName val="P&amp;L_97_32"/>
      <sheetName val="B_Sheet_97-BEXP32"/>
      <sheetName val="P&amp;L_97_-BEXP32"/>
      <sheetName val="consol_flows32"/>
      <sheetName val="sdpl_oth_Liab32"/>
      <sheetName val="obpl-oth_liab32"/>
      <sheetName val="G_land_advance32"/>
      <sheetName val="I-Wip-ot_(2)32"/>
      <sheetName val="detail_WIP_(2)32"/>
      <sheetName val="detail_G-132"/>
      <sheetName val="sobha_menon_ac32"/>
      <sheetName val="pnc_ac32"/>
      <sheetName val="fix_-p_&amp;_M_-SCC32"/>
      <sheetName val="C_fix_asst32"/>
      <sheetName val="D_fix_asst_scdl_32"/>
      <sheetName val="creditors_tb_obpl31"/>
      <sheetName val="TBAL9697_-group_wise__sdpl41"/>
      <sheetName val="TBAL9697_-group_wise_31"/>
      <sheetName val="crs_-G-131"/>
      <sheetName val="TBAL9697_-group_wise__onpl31"/>
      <sheetName val="B_Sheet_97-OBPL31"/>
      <sheetName val="B_Sheet_97_sdpl31"/>
      <sheetName val="TBAL9697_-group_wise__sdpl231"/>
      <sheetName val="inout_consol_jan31"/>
      <sheetName val="consol_flow31"/>
      <sheetName val="D_Loan__Prom31"/>
      <sheetName val="E_Bank_Loan31"/>
      <sheetName val="G_work_Cap31"/>
      <sheetName val="H_land_adv-dec31"/>
      <sheetName val="J_Con_WIP31"/>
      <sheetName val="detail_J31"/>
      <sheetName val="L_Oth_Co31"/>
      <sheetName val="K_fix_asst__31"/>
      <sheetName val="C_fix_asst-SDPL_31"/>
      <sheetName val="TBAL9697__group_wise__sdpl31"/>
      <sheetName val="inout_consol_okg31"/>
      <sheetName val="detail_OIP_(2)31"/>
      <sheetName val="D_fix_ysst_scdl_31"/>
      <sheetName val="cre`itors_tb_obpl31"/>
      <sheetName val="3AL9697_-group_wise__onpl31"/>
      <sheetName val="3‰AL9697_-group_wise__onpl31"/>
      <sheetName val="L_Oth_Bo31"/>
      <sheetName val="Civil_Boq31"/>
      <sheetName val="Boq_Block_A30"/>
      <sheetName val="Staff_Acco_31"/>
      <sheetName val="SITE_OVERHEADS31"/>
      <sheetName val="Project-Material_30"/>
      <sheetName val="PRECAST_lightconc-II30"/>
      <sheetName val="1__PayRec29"/>
      <sheetName val="Cashflow_projection29"/>
      <sheetName val="SPT_vs_PHI29"/>
      <sheetName val="key_dates29"/>
      <sheetName val="ino4t_conso,-nov29"/>
      <sheetName val="(nout_co,sol_(2)29"/>
      <sheetName val="Blr_hire29"/>
      <sheetName val="_bpl,oth_lia_29"/>
      <sheetName val="G_,and_adv_nce29"/>
      <sheetName val="I,Wip-ot__2)29"/>
      <sheetName val="det!il_WIP_(2)29"/>
      <sheetName val="de4ail_G-129"/>
      <sheetName val="sobha_mennn_ac29"/>
      <sheetName val="C_&amp;ix_asst29"/>
      <sheetName val="_x005f_x0003_dpl_oth_Lia`29"/>
      <sheetName val="TBAL9697__x005f_x000d_grotp_wise_29"/>
      <sheetName val="St_co_91_5lvl29"/>
      <sheetName val="INPUT_SHEET29"/>
      <sheetName val="3�AL9697_-group_wise__onpl30"/>
      <sheetName val="Stress_Calculation29"/>
      <sheetName val="Labor_abs-NMR28"/>
      <sheetName val="Sun_E_Type28"/>
      <sheetName val="TBAL9697__x000a_grotp_wise_28"/>
      <sheetName val="Fin_Sum28"/>
      <sheetName val="CORPN_O?T28"/>
      <sheetName val="labour_coeff26"/>
      <sheetName val="Shuttering_Analysis26"/>
      <sheetName val="General_P+M26"/>
      <sheetName val="Curing_Analysis_26"/>
      <sheetName val="Concrete_P+M_(_RMC_)26"/>
      <sheetName val="P+M_(_SMC_)26"/>
      <sheetName val="P+M_-EW26"/>
      <sheetName val="CORPN_O28"/>
      <sheetName val="LIST_OF_MAKES26"/>
      <sheetName val="Fill_this_out_first___26"/>
      <sheetName val="CORPN_O_x005f_x0000_T28"/>
      <sheetName val="SUPPLY_-Sanitary_Fixtures28"/>
      <sheetName val="ITEMS_FOR_CIVIL_TENDER28"/>
      <sheetName val="P&amp;L_-_AD26"/>
      <sheetName val="_x005f_x005f_x005f_x0003_dpl_oth_Lia`28"/>
      <sheetName val="TBAL9697__x005f_x005f_x005f_x000d_grotp_w28"/>
      <sheetName val="DG_28"/>
      <sheetName val="Assumption_Inputs9"/>
      <sheetName val="Section_Catalogue24"/>
      <sheetName val="INDIGINEOUS_ITEMS_9"/>
      <sheetName val="tie_beam9"/>
      <sheetName val="TB9798OBPL06_(2)31"/>
      <sheetName val="CORPN_OCT31"/>
      <sheetName val="inout_consol-nov31"/>
      <sheetName val="inout_consol_(2)31"/>
      <sheetName val="AS_ON_DT_EXPS_Mar31"/>
      <sheetName val="fa-pl_&amp;_mach-site31"/>
      <sheetName val="fa_off_eqp31"/>
      <sheetName val="fa_fur&amp;_fix31"/>
      <sheetName val="fa-pl_&amp;_mach-Off31"/>
      <sheetName val="B_Equity-sdpl_INC31"/>
      <sheetName val="inout_consol_wkg31"/>
      <sheetName val="inout_consol_WKNG31"/>
      <sheetName val="B_Sheet_9731"/>
      <sheetName val="P&amp;L_97_31"/>
      <sheetName val="B_Sheet_97-BEXP31"/>
      <sheetName val="P&amp;L_97_-BEXP31"/>
      <sheetName val="consol_flows31"/>
      <sheetName val="sdpl_oth_Liab31"/>
      <sheetName val="obpl-oth_liab31"/>
      <sheetName val="G_land_advance31"/>
      <sheetName val="I-Wip-ot_(2)31"/>
      <sheetName val="detail_WIP_(2)31"/>
      <sheetName val="detail_G-131"/>
      <sheetName val="sobha_menon_ac31"/>
      <sheetName val="pnc_ac31"/>
      <sheetName val="fix_-p_&amp;_M_-SCC31"/>
      <sheetName val="C_fix_asst31"/>
      <sheetName val="D_fix_asst_scdl_31"/>
      <sheetName val="creditors_tb_obpl30"/>
      <sheetName val="TBAL9697_-group_wise__sdpl40"/>
      <sheetName val="TBAL9697_-group_wise_30"/>
      <sheetName val="crs_-G-130"/>
      <sheetName val="TBAL9697_-group_wise__onpl30"/>
      <sheetName val="B_Sheet_97-OBPL30"/>
      <sheetName val="B_Sheet_97_sdpl30"/>
      <sheetName val="TBAL9697_-group_wise__sdpl230"/>
      <sheetName val="inout_consol_jan30"/>
      <sheetName val="consol_flow30"/>
      <sheetName val="D_Loan__Prom30"/>
      <sheetName val="E_Bank_Loan30"/>
      <sheetName val="G_work_Cap30"/>
      <sheetName val="H_land_adv-dec30"/>
      <sheetName val="J_Con_WIP30"/>
      <sheetName val="detail_J30"/>
      <sheetName val="L_Oth_Co30"/>
      <sheetName val="K_fix_asst__30"/>
      <sheetName val="C_fix_asst-SDPL_30"/>
      <sheetName val="TBAL9697__group_wise__sdpl30"/>
      <sheetName val="inout_consol_okg30"/>
      <sheetName val="detail_OIP_(2)30"/>
      <sheetName val="D_fix_ysst_scdl_30"/>
      <sheetName val="cre`itors_tb_obpl30"/>
      <sheetName val="3AL9697_-group_wise__onpl30"/>
      <sheetName val="3‰AL9697_-group_wise__onpl30"/>
      <sheetName val="L_Oth_Bo30"/>
      <sheetName val="Civil_Boq30"/>
      <sheetName val="Boq_Block_A29"/>
      <sheetName val="Staff_Acco_30"/>
      <sheetName val="SITE_OVERHEADS30"/>
      <sheetName val="Project-Material_29"/>
      <sheetName val="PRECAST_lightconc-II29"/>
      <sheetName val="1__PayRec28"/>
      <sheetName val="Cashflow_projection28"/>
      <sheetName val="SPT_vs_PHI28"/>
      <sheetName val="key_dates28"/>
      <sheetName val="ino4t_conso,-nov28"/>
      <sheetName val="(nout_co,sol_(2)28"/>
      <sheetName val="Blr_hire28"/>
      <sheetName val="_bpl,oth_lia_28"/>
      <sheetName val="G_,and_adv_nce28"/>
      <sheetName val="I,Wip-ot__2)28"/>
      <sheetName val="det!il_WIP_(2)28"/>
      <sheetName val="de4ail_G-128"/>
      <sheetName val="sobha_mennn_ac28"/>
      <sheetName val="C_&amp;ix_asst28"/>
      <sheetName val="_x005f_x0003_dpl_oth_Lia`28"/>
      <sheetName val="TBAL9697__x005f_x000d_grotp_wise_28"/>
      <sheetName val="St_co_91_5lvl28"/>
      <sheetName val="INPUT_SHEET28"/>
      <sheetName val="3�AL9697_-group_wise__onpl29"/>
      <sheetName val="Stress_Calculation28"/>
      <sheetName val="Section_Catalogue23"/>
      <sheetName val="INDIGINEOUS_ITEMS_8"/>
      <sheetName val="tie_beam8"/>
      <sheetName val="TB9798OBPL06_(2)34"/>
      <sheetName val="CORPN_OCT34"/>
      <sheetName val="inout_consol-nov34"/>
      <sheetName val="inout_consol_(2)34"/>
      <sheetName val="AS_ON_DT_EXPS_Mar34"/>
      <sheetName val="fa-pl_&amp;_mach-site34"/>
      <sheetName val="fa_off_eqp34"/>
      <sheetName val="fa_fur&amp;_fix34"/>
      <sheetName val="fa-pl_&amp;_mach-Off34"/>
      <sheetName val="B_Equity-sdpl_INC34"/>
      <sheetName val="inout_consol_wkg34"/>
      <sheetName val="inout_consol_WKNG34"/>
      <sheetName val="B_Sheet_9734"/>
      <sheetName val="P&amp;L_97_34"/>
      <sheetName val="B_Sheet_97-BEXP34"/>
      <sheetName val="P&amp;L_97_-BEXP34"/>
      <sheetName val="consol_flows34"/>
      <sheetName val="sdpl_oth_Liab34"/>
      <sheetName val="obpl-oth_liab34"/>
      <sheetName val="G_land_advance34"/>
      <sheetName val="I-Wip-ot_(2)34"/>
      <sheetName val="detail_WIP_(2)34"/>
      <sheetName val="detail_G-134"/>
      <sheetName val="sobha_menon_ac34"/>
      <sheetName val="pnc_ac34"/>
      <sheetName val="fix_-p_&amp;_M_-SCC34"/>
      <sheetName val="C_fix_asst34"/>
      <sheetName val="D_fix_asst_scdl_34"/>
      <sheetName val="creditors_tb_obpl33"/>
      <sheetName val="TBAL9697_-group_wise__sdpl43"/>
      <sheetName val="TBAL9697_-group_wise_33"/>
      <sheetName val="crs_-G-133"/>
      <sheetName val="TBAL9697_-group_wise__onpl33"/>
      <sheetName val="B_Sheet_97-OBPL33"/>
      <sheetName val="B_Sheet_97_sdpl33"/>
      <sheetName val="TBAL9697_-group_wise__sdpl233"/>
      <sheetName val="inout_consol_jan33"/>
      <sheetName val="consol_flow33"/>
      <sheetName val="D_Loan__Prom33"/>
      <sheetName val="E_Bank_Loan33"/>
      <sheetName val="G_work_Cap33"/>
      <sheetName val="H_land_adv-dec33"/>
      <sheetName val="J_Con_WIP33"/>
      <sheetName val="detail_J33"/>
      <sheetName val="L_Oth_Co33"/>
      <sheetName val="K_fix_asst__33"/>
      <sheetName val="C_fix_asst-SDPL_33"/>
      <sheetName val="TBAL9697__group_wise__sdpl33"/>
      <sheetName val="inout_consol_okg33"/>
      <sheetName val="detail_OIP_(2)33"/>
      <sheetName val="D_fix_ysst_scdl_33"/>
      <sheetName val="cre`itors_tb_obpl33"/>
      <sheetName val="3AL9697_-group_wise__onpl33"/>
      <sheetName val="3‰AL9697_-group_wise__onpl33"/>
      <sheetName val="L_Oth_Bo33"/>
      <sheetName val="Civil_Boq33"/>
      <sheetName val="Boq_Block_A32"/>
      <sheetName val="Staff_Acco_33"/>
      <sheetName val="SITE_OVERHEADS33"/>
      <sheetName val="Project-Material_32"/>
      <sheetName val="PRECAST_lightconc-II32"/>
      <sheetName val="1__PayRec31"/>
      <sheetName val="Cashflow_projection31"/>
      <sheetName val="SPT_vs_PHI31"/>
      <sheetName val="key_dates31"/>
      <sheetName val="ino4t_conso,-nov31"/>
      <sheetName val="(nout_co,sol_(2)31"/>
      <sheetName val="Blr_hire31"/>
      <sheetName val="_bpl,oth_lia_31"/>
      <sheetName val="G_,and_adv_nce31"/>
      <sheetName val="I,Wip-ot__2)31"/>
      <sheetName val="det!il_WIP_(2)31"/>
      <sheetName val="de4ail_G-131"/>
      <sheetName val="sobha_mennn_ac31"/>
      <sheetName val="C_&amp;ix_asst31"/>
      <sheetName val="_x005f_x0003_dpl_oth_Lia`31"/>
      <sheetName val="TBAL9697__x005f_x000d_grotp_wise_31"/>
      <sheetName val="St_co_91_5lvl31"/>
      <sheetName val="INPUT_SHEET31"/>
      <sheetName val="3�AL9697_-group_wise__onpl32"/>
      <sheetName val="Stress_Calculation31"/>
      <sheetName val="Labor_abs-NMR30"/>
      <sheetName val="Sun_E_Type30"/>
      <sheetName val="TBAL9697__x000a_grotp_wise_30"/>
      <sheetName val="Fin_Sum30"/>
      <sheetName val="CORPN_O?T30"/>
      <sheetName val="labour_coeff28"/>
      <sheetName val="Shuttering_Analysis28"/>
      <sheetName val="General_P+M28"/>
      <sheetName val="Curing_Analysis_28"/>
      <sheetName val="Concrete_P+M_(_RMC_)28"/>
      <sheetName val="P+M_(_SMC_)28"/>
      <sheetName val="P+M_-EW28"/>
      <sheetName val="CORPN_O30"/>
      <sheetName val="LIST_OF_MAKES28"/>
      <sheetName val="Fill_this_out_first___28"/>
      <sheetName val="CORPN_O_x005f_x0000_T30"/>
      <sheetName val="SUPPLY_-Sanitary_Fixtures30"/>
      <sheetName val="ITEMS_FOR_CIVIL_TENDER30"/>
      <sheetName val="P&amp;L_-_AD28"/>
      <sheetName val="_x005f_x005f_x005f_x0003_dpl_oth_Lia`30"/>
      <sheetName val="TBAL9697__x005f_x005f_x005f_x000d_grotp_w30"/>
      <sheetName val="DG_30"/>
      <sheetName val="Fin__Assumpt__-_Sensitivities26"/>
      <sheetName val="LOAD_SHEET_26"/>
      <sheetName val="Labour_productivity26"/>
      <sheetName val="RCC,Ret__Wall26"/>
      <sheetName val="Area_&amp;_Cate__Master26"/>
      <sheetName val="Bill_No_526"/>
      <sheetName val="11B_26"/>
      <sheetName val="BOQ_(2)26"/>
      <sheetName val="DLC_lookups26"/>
      <sheetName val="Driveway_Beams26"/>
      <sheetName val="Fee_Rate_Summary26"/>
      <sheetName val="Name_List26"/>
      <sheetName val="Quote_Sheet26"/>
      <sheetName val="d-safe_DELUXE26"/>
      <sheetName val="Works_-_Quote_Sheet26"/>
      <sheetName val="Cat_A_Change_Control26"/>
      <sheetName val="Break_up_Sheet26"/>
      <sheetName val="Summary_of_P_&amp;_M26"/>
      <sheetName val="Break_Dw26"/>
      <sheetName val="Detail_1A26"/>
      <sheetName val="Structure_Bills_Qty26"/>
      <sheetName val="Form_626"/>
      <sheetName val="TBAL9697__x005f_x000a_grotp_wise_26"/>
      <sheetName val="ISO_Reconcilation_Statment26"/>
      <sheetName val="AVG_pur_rate26"/>
      <sheetName val="CORPN_O_x005f_x005f_x005f_x0000_T26"/>
      <sheetName val="220_11__BS_26"/>
      <sheetName val="IO_LIST26"/>
      <sheetName val="TBAL9697__x005f_x000d_grotp_wis26"/>
      <sheetName val="Sheet_126"/>
      <sheetName val="3BPA00132-5-3_W_plan_HVPNL26"/>
      <sheetName val="Mix_Design26"/>
      <sheetName val="FITZ_MORT_9426"/>
      <sheetName val="Assumption_Inputs11"/>
      <sheetName val="Section_Catalogue26"/>
      <sheetName val="INDIGINEOUS_ITEMS_11"/>
      <sheetName val="tie_beam11"/>
      <sheetName val="ANNEXURE-A"/>
      <sheetName val="COLUMN-CR"/>
      <sheetName val="SPILL_OVER1"/>
      <sheetName val="Elect_2"/>
      <sheetName val="SPILL_OVER2"/>
      <sheetName val="Day2works"/>
      <sheetName val="CABLERET"/>
      <sheetName val="CORPN_O_T27"/>
      <sheetName val="CORPN_O_x005f_x005f_x005f"/>
      <sheetName val="fa-pl &amp; myy_x005f_x000b__"/>
      <sheetName val="AoR Finishing"/>
      <sheetName val="Ass4"/>
      <sheetName val="DCF"/>
      <sheetName val="Key Ass"/>
      <sheetName val="Hardware"/>
      <sheetName val="HPL"/>
      <sheetName val="col-reinft1"/>
      <sheetName val="bs BP 04 SA"/>
      <sheetName val="Col up to plinth"/>
      <sheetName val="Footing"/>
      <sheetName val="int. pla."/>
      <sheetName val="Cash2"/>
      <sheetName val="TBAL9697  grotp wis"/>
      <sheetName val="TAX INCOME"/>
      <sheetName val="Depart Budget"/>
      <sheetName val="Corporate"/>
      <sheetName val="Masters"/>
      <sheetName val="TOS-F"/>
      <sheetName val="구성비"/>
      <sheetName val="BS8007"/>
      <sheetName val="FINOLEX"/>
      <sheetName val="BOQ Distribution"/>
      <sheetName val="Sch-1a"/>
      <sheetName val="Brand"/>
      <sheetName val="Location"/>
      <sheetName val="PackSize"/>
      <sheetName val="PackagingType"/>
      <sheetName val="Plant"/>
      <sheetName val="ProductHierarchy"/>
      <sheetName val="PurchGroup"/>
      <sheetName val="Sub-brand"/>
      <sheetName val="UOM"/>
      <sheetName val="Variant"/>
      <sheetName val="Cost_any"/>
      <sheetName val="Mat.Cost"/>
      <sheetName val="2gii"/>
      <sheetName val="Concourse"/>
      <sheetName val="G_1_obpl_x000"/>
      <sheetName val="_x005f_x0003_dpl_ot"/>
      <sheetName val="TBAL9697 _x00"/>
      <sheetName val="TBL9798_x0010"/>
      <sheetName val="CORPN O_x0000"/>
      <sheetName val="TBAL9697 _x000a_grotp wis"/>
      <sheetName val="G_1_obpl_x005"/>
      <sheetName val="_x005f_x005f_"/>
      <sheetName val="TBAL9697__x000d_grotp_wis"/>
      <sheetName val="TBAL9697__x00"/>
      <sheetName val="CORPN_O_x0000"/>
      <sheetName val="TBL9798_x005f"/>
      <sheetName val="_x0003_dpl_oth_Lia`2"/>
      <sheetName val="CORPN_O_x0000_T2"/>
      <sheetName val="_x0003_dpl_oth_Lia`4"/>
      <sheetName val="CORPN_O_x0000_T4"/>
      <sheetName val="_x0003_dpl_oth_Lia`3"/>
      <sheetName val="CORPN_O_x0000_T3"/>
      <sheetName val="_x0003_dpl_oth_Lia`5"/>
      <sheetName val="CORPN_O_x0000_T5"/>
      <sheetName val="_x0003_dpl_oth_Lia`6"/>
      <sheetName val="CORPN_O_x0000_T6"/>
      <sheetName val="_x0003_dpl_oth_Lia`7"/>
      <sheetName val="CORPN_O_x0000_T7"/>
      <sheetName val="_x0003_dpl_oth_Lia`8"/>
      <sheetName val="CORPN_O_x0000_T8"/>
      <sheetName val="_x0003_dpl_oth_Lia`9"/>
      <sheetName val="CORPN_O_x0000_T9"/>
      <sheetName val="_x0003_dpl_oth_Lia`10"/>
      <sheetName val="CORPN_O_x0000_T10"/>
      <sheetName val="_x0003_dpl_oth_Lia`16"/>
      <sheetName val="CORPN_O_x0000_T16"/>
      <sheetName val="_x0003_dpl_oth_Lia`12"/>
      <sheetName val="CORPN_O_x0000_T12"/>
      <sheetName val="_x0003_dpl_oth_Lia`11"/>
      <sheetName val="CORPN_O_x0000_T11"/>
      <sheetName val="_x0003_dpl_oth_Lia`13"/>
      <sheetName val="CORPN_O_x0000_T13"/>
      <sheetName val="_x0003_dpl_oth_Lia`14"/>
      <sheetName val="CORPN_O_x0000_T14"/>
      <sheetName val="_x0003_dpl_oth_Lia`15"/>
      <sheetName val="CORPN_O_x0000_T15"/>
      <sheetName val="_x0003_dpl_oth_Lia`22"/>
      <sheetName val="CORPN_O_x0000_T22"/>
      <sheetName val="_x0003_dpl_oth_Lia`17"/>
      <sheetName val="CORPN_O_x0000_T17"/>
      <sheetName val="_x0003_dpl_oth_Lia`18"/>
      <sheetName val="CORPN_O_x0000_T18"/>
      <sheetName val="_x0003_dpl_oth_Lia`19"/>
      <sheetName val="CORPN_O_x0000_T19"/>
      <sheetName val="_x0003_dpl_oth_Lia`20"/>
      <sheetName val="CORPN_O_x0000_T20"/>
      <sheetName val="_x0003_dpl_oth_Lia`21"/>
      <sheetName val="CORPN_O_x0000_T21"/>
      <sheetName val="_x0003_dpl_oth_Lia`23"/>
      <sheetName val="CORPN_O_x0000_T23"/>
      <sheetName val="_x0003_dpl_oth_Lia`24"/>
      <sheetName val="CORPN_O_x0000_T24"/>
      <sheetName val="_x0003_dpl_oth_Lia`25"/>
      <sheetName val="CORPN_O_x0000_T25"/>
      <sheetName val="_x0003_dpl_oth_Lia`26"/>
      <sheetName val="CORPN_O_x0000_T26"/>
      <sheetName val="TBAL9697__x000d_grotp_wise_2"/>
      <sheetName val="TBAL9697__x000d_grotp_wise_4"/>
      <sheetName val="TBAL9697__x005f_x000d_grotp_wi4"/>
      <sheetName val="TBAL9697__x000d_grotp_wis2"/>
      <sheetName val="TBAL9697__x005f_x005f_x02"/>
      <sheetName val="TBAL9697__x000d_grotp_wise_3"/>
      <sheetName val="TBAL9697__x005f_x000d_grotp_wi3"/>
      <sheetName val="TBAL9697__x000d_grotp_wis1"/>
      <sheetName val="TBAL9697__x005f_x005f_x01"/>
      <sheetName val="TBAL9697__x000d_grotp_wise_5"/>
      <sheetName val="TBAL9697__x005f_x000d_grotp_wi5"/>
      <sheetName val="TBAL9697__x000d_grotp_wis3"/>
      <sheetName val="TBAL9697__x005f_x005f_x03"/>
      <sheetName val="TBAL9697__x000d_grotp_wise_6"/>
      <sheetName val="TBAL9697__x005f_x000d_grotp_wi6"/>
      <sheetName val="TBAL9697__x000d_grotp_wis4"/>
      <sheetName val="TBAL9697__x005f_x005f_x04"/>
      <sheetName val="TBAL9697__x000d_grotp_wise_7"/>
      <sheetName val="TBAL9697__x005f_x000d_grotp_wi7"/>
      <sheetName val="TBAL9697__x000d_grotp_wis5"/>
      <sheetName val="TBAL9697__x005f_x005f_x05"/>
      <sheetName val="TBAL9697__x000d_grotp_wise_8"/>
      <sheetName val="TBAL9697__x005f_x000d_grotp_wi8"/>
      <sheetName val="TBAL9697__x000d_grotp_wis6"/>
      <sheetName val="TBAL9697__x005f_x005f_x06"/>
      <sheetName val="TBAL9697__x000d_grotp_wise_9"/>
      <sheetName val="TBAL9697__x005f_x000d_grotp_wi9"/>
      <sheetName val="TBAL9697__x000d_grotp_wis7"/>
      <sheetName val="TBAL9697__x005f_x005f_x07"/>
      <sheetName val="TBAL9697__x000d_grotp_wise_10"/>
      <sheetName val="TBAL9697__x005f_x000d_grotp_w10"/>
      <sheetName val="TBAL9697__x000d_grotp_wis8"/>
      <sheetName val="TBAL9697__x005f_x005f_x08"/>
      <sheetName val="TBAL9697__x000d_grotp_wise_16"/>
      <sheetName val="TBAL9697__x005f_x000d_grotp_w16"/>
      <sheetName val="TBAL9697__x000d_grotp_wis14"/>
      <sheetName val="TBAL9697__x005f_x005f_x14"/>
      <sheetName val="TBAL9697__x000d_grotp_wise_12"/>
      <sheetName val="TBAL9697__x005f_x000d_grotp_w12"/>
      <sheetName val="TBAL9697__x000d_grotp_wis10"/>
      <sheetName val="TBAL9697__x005f_x005f_x10"/>
      <sheetName val="TBAL9697__x000d_grotp_wise_11"/>
      <sheetName val="TBAL9697__x005f_x000d_grotp_w11"/>
      <sheetName val="TBAL9697__x000d_grotp_wis9"/>
      <sheetName val="TBAL9697__x005f_x005f_x09"/>
      <sheetName val="TBAL9697__x000d_grotp_wise_13"/>
      <sheetName val="TBAL9697__x005f_x000d_grotp_w13"/>
      <sheetName val="TBAL9697__x000d_grotp_wis11"/>
      <sheetName val="TBAL9697__x005f_x005f_x11"/>
      <sheetName val="TBAL9697__x000d_grotp_wise_14"/>
      <sheetName val="TBAL9697__x005f_x000d_grotp_w14"/>
      <sheetName val="TBAL9697__x000d_grotp_wis12"/>
      <sheetName val="TBAL9697__x005f_x005f_x12"/>
      <sheetName val="TBAL9697__x000d_grotp_wise_15"/>
      <sheetName val="TBAL9697__x005f_x000d_grotp_w15"/>
      <sheetName val="TBAL9697__x000d_grotp_wis13"/>
      <sheetName val="TBAL9697__x005f_x005f_x13"/>
      <sheetName val="TBAL9697__x000d_grotp_wise_22"/>
      <sheetName val="TBAL9697__x005f_x000d_grotp_w22"/>
      <sheetName val="TBAL9697__x000d_grotp_wis20"/>
      <sheetName val="TBAL9697__x005f_x005f_x20"/>
      <sheetName val="TBAL9697__x000d_grotp_wise_17"/>
      <sheetName val="TBAL9697__x005f_x000d_grotp_w17"/>
      <sheetName val="TBAL9697__x000d_grotp_wis15"/>
      <sheetName val="TBAL9697__x005f_x005f_x15"/>
      <sheetName val="TBAL9697__x000d_grotp_wise_18"/>
      <sheetName val="TBAL9697__x005f_x000d_grotp_w18"/>
      <sheetName val="TBAL9697__x000d_grotp_wis16"/>
      <sheetName val="TBAL9697__x005f_x005f_x16"/>
      <sheetName val="TBAL9697__x000d_grotp_wise_19"/>
      <sheetName val="TBAL9697__x005f_x000d_grotp_w19"/>
      <sheetName val="TBAL9697__x000d_grotp_wis17"/>
      <sheetName val="TBAL9697__x005f_x005f_x17"/>
      <sheetName val="TBAL9697__x000d_grotp_wise_20"/>
      <sheetName val="TBAL9697__x005f_x000d_grotp_w20"/>
      <sheetName val="TBAL9697__x000d_grotp_wis18"/>
      <sheetName val="TBAL9697__x005f_x005f_x18"/>
      <sheetName val="TBAL9697__x000d_grotp_wise_21"/>
      <sheetName val="TBAL9697__x005f_x000d_grotp_w21"/>
      <sheetName val="TBAL9697__x000d_grotp_wis19"/>
      <sheetName val="TBAL9697__x005f_x005f_x19"/>
      <sheetName val="TBAL9697__x000d_grotp_wise_23"/>
      <sheetName val="TBAL9697__x005f_x000d_grotp_w23"/>
      <sheetName val="TBAL9697__x000d_grotp_wis21"/>
      <sheetName val="TBAL9697__x005f_x005f_x21"/>
      <sheetName val="TBAL9697__x000d_grotp_wise_24"/>
      <sheetName val="TBAL9697__x005f_x000d_grotp_w24"/>
      <sheetName val="TBAL9697__x000d_grotp_wis22"/>
      <sheetName val="TBAL9697__x005f_x005f_x22"/>
      <sheetName val="TBAL9697__x000d_grotp_wise_25"/>
      <sheetName val="TBAL9697__x005f_x000d_grotp_w25"/>
      <sheetName val="TBAL9697__x000d_grotp_wis23"/>
      <sheetName val="TBAL9697__x005f_x005f_x23"/>
      <sheetName val="TBAL9697__x000d_grotp_wise_26"/>
      <sheetName val="TBAL9697__x005f_x000d_grotp_w26"/>
      <sheetName val="TBAL9697__x000d_grotp_wis24"/>
      <sheetName val="TBAL9697__x005f_x005f_x24"/>
      <sheetName val="PRSH"/>
      <sheetName val="banilad"/>
      <sheetName val="Mactan"/>
      <sheetName val="Mandaue"/>
      <sheetName val="Overall Summary"/>
      <sheetName val="Summary_CFA total - CP1 &amp; CP2"/>
      <sheetName val="S1BOQ"/>
      <sheetName val="Detail P&amp;L"/>
      <sheetName val="Assumption Sheet"/>
      <sheetName val="5_Calculation"/>
      <sheetName val="Subhead_IV"/>
      <sheetName val="Register"/>
      <sheetName val="Deduction_of_assets4"/>
      <sheetName val="Deduction_of_assets5"/>
      <sheetName val="Deduction_of_assets6"/>
      <sheetName val="Deduction_of_assets7"/>
      <sheetName val="Deduction_of_assets8"/>
      <sheetName val="Sqn-Abs(G+6) "/>
      <sheetName val="WO-Abs (G+2) 6 DUs"/>
      <sheetName val="Air-Abs(G+6) 23 DUs"/>
      <sheetName val="labor"/>
      <sheetName val="equipment"/>
      <sheetName val="upa"/>
      <sheetName val="TS"/>
      <sheetName val="Risk Assmnt"/>
      <sheetName val="DS"/>
      <sheetName val="MBOQ"/>
      <sheetName val="Escalation"/>
      <sheetName val="Loading"/>
      <sheetName val="Summary-Jaipur"/>
      <sheetName val="BoQ-Jaipur"/>
      <sheetName val="Enquiry"/>
      <sheetName val="VAT-cal"/>
      <sheetName val="Capex"/>
      <sheetName val="Comparison"/>
      <sheetName val="TC"/>
      <sheetName val="BP"/>
      <sheetName val="ecc_res"/>
      <sheetName val="5. EA"/>
      <sheetName val="DCF_VDF"/>
      <sheetName val="NOPAT_VDF"/>
      <sheetName val="Invested capital_VDF"/>
      <sheetName val="WACC_VDF"/>
      <sheetName val="PV of Op Leases_VDF"/>
      <sheetName val="Cost Index"/>
      <sheetName val="RBFC-BS"/>
      <sheetName val="DDETABLE "/>
      <sheetName val="Sch-3"/>
      <sheetName val="INPUT-DATA"/>
      <sheetName val="CI"/>
      <sheetName val="V.O.4 - PCC Qty"/>
      <sheetName val="costing_ESDV"/>
      <sheetName val="costing_FE"/>
      <sheetName val="costing_Misc"/>
      <sheetName val="costing_MOV"/>
      <sheetName val="costing_Press"/>
      <sheetName val="BoQ-1"/>
      <sheetName val="BoQ-2"/>
      <sheetName val="_x0003_dpl_oth_Lia`27"/>
      <sheetName val="TBAL9697__x000d_grotp_wise_27"/>
      <sheetName val="CORPN_O_x0000_T27"/>
      <sheetName val="TBAL9697__x005f_x000d_grotp_w27"/>
      <sheetName val="TBAL9697__x000d_grotp_wis25"/>
      <sheetName val="Projects"/>
      <sheetName val="PRICE-COMP"/>
      <sheetName val="P&amp;LSum"/>
      <sheetName val="C_link"/>
      <sheetName val="P_link"/>
      <sheetName val="CORPN_OT1"/>
      <sheetName val="dpl_oth_Lia`1"/>
      <sheetName val="TBAL9697__grotp_wise_54"/>
      <sheetName val="TBAL9697__grotp_wise_55"/>
      <sheetName val="NLD_-_Assum26"/>
      <sheetName val="BLOCK-A_(MEA_SHEET)26"/>
      <sheetName val="acevsSp_(ABC)26"/>
      <sheetName val="A_O_R_26"/>
      <sheetName val="Intro_26"/>
      <sheetName val="TBAL9697__x005f_x005f_x005f_x005f_x005f_x005f_x26"/>
      <sheetName val="Civil_Works26"/>
      <sheetName val="Cash_Flow_Input_Data_ISC26"/>
      <sheetName val="DETAILED__BOQ26"/>
      <sheetName val="Mat_-Rates26"/>
      <sheetName val="Legal_Risk_Analysis26"/>
      <sheetName val="Tender_Summary9"/>
      <sheetName val="CABLE_DATA26"/>
      <sheetName val="Elect_3"/>
      <sheetName val="SPILL_OVER3"/>
      <sheetName val="Data_sheet1"/>
      <sheetName val="Per_Unit1"/>
      <sheetName val="TBAL9697__grotp_wise_56"/>
      <sheetName val="TBAL9697__grotp_wise_112"/>
      <sheetName val="Pacakges_split1"/>
      <sheetName val="Material_1"/>
      <sheetName val="Extra_Item1"/>
      <sheetName val="Labour_&amp;_Plant1"/>
      <sheetName val="AutoOpen_Stub_Data1"/>
      <sheetName val="Debits_as_on_12_04_081"/>
      <sheetName val="Labor_abs-PW1"/>
      <sheetName val="Gen_Info1"/>
      <sheetName val="Contract_Night_Staff1"/>
      <sheetName val="Contract_Day_Staff1"/>
      <sheetName val="Day_Shift1"/>
      <sheetName val="Night_Shift1"/>
      <sheetName val="TBAL9697__grotp_wise_212"/>
      <sheetName val="TBAL9697__grotp_wise_411"/>
      <sheetName val="TBAL9697__grotp_wise_311"/>
      <sheetName val="TBAL9697__grotp_wise_57"/>
      <sheetName val="TBAL9697__grotp_wise_62"/>
      <sheetName val="TBAL9697__grotp_wise_72"/>
      <sheetName val="TBAL9697__grotp_wise_82"/>
      <sheetName val="TBAL9697__grotp_wise_92"/>
      <sheetName val="TBAL9697__grotp_wise_102"/>
      <sheetName val="TBAL9697__grotp_wise_162"/>
      <sheetName val="TBAL9697__grotp_wise_122"/>
      <sheetName val="TBAL9697__grotp_wise_113"/>
      <sheetName val="TBAL9697__grotp_wise_132"/>
      <sheetName val="TBAL9697__grotp_wise_142"/>
      <sheetName val="TBAL9697__grotp_wise_152"/>
      <sheetName val="TBAL9697__grotp_wise_222"/>
      <sheetName val="TBAL9697__grotp_wise_172"/>
      <sheetName val="TBAL9697__grotp_wise_182"/>
      <sheetName val="TBAL9697__grotp_wise_192"/>
      <sheetName val="TBAL9697__grotp_wise_202"/>
      <sheetName val="TBAL9697__grotp_wise_213"/>
      <sheetName val="TBAL9697__grotp_wise_232"/>
      <sheetName val="TBAL9697__grotp_wise_242"/>
      <sheetName val="Main_Gate_House1"/>
      <sheetName val="lineby_line_consolidation1"/>
      <sheetName val="Base_Assumptions1"/>
      <sheetName val="_COP_100%1"/>
      <sheetName val="Area_Statement1"/>
      <sheetName val="Risk_Analysis1"/>
      <sheetName val="Material_List_"/>
      <sheetName val="Basic_Rate"/>
      <sheetName val="INFLUENCES_ON_GM"/>
      <sheetName val="Load_Details(B2)"/>
      <sheetName val="Rate_analysis"/>
      <sheetName val="Beam at Ground flr lvl(Steel)"/>
      <sheetName val="Main Assump."/>
      <sheetName val="BEAM SCH"/>
      <sheetName val="SLAB  SCH "/>
      <sheetName val="schedule1"/>
      <sheetName val="電気設備表"/>
      <sheetName val="Boiler&amp;TG"/>
      <sheetName val="ICO_budzet_97"/>
      <sheetName val="App_6"/>
      <sheetName val="P &amp; M"/>
      <sheetName val="MS Items"/>
      <sheetName val="Basic rate summary"/>
      <sheetName val="Basic rate calculations"/>
      <sheetName val="Layer Table"/>
      <sheetName val="purpose&amp;input"/>
      <sheetName val="MG"/>
      <sheetName val="BTB"/>
      <sheetName val="cf"/>
      <sheetName val="orders"/>
      <sheetName val="TBL9798_x005f_x005f_x005f_x005f_x005f_x005f_x005f"/>
      <sheetName val="CORPN O_x005f_x005f_x005f_x005f_x005f_x005f_x005f"/>
      <sheetName val="Gujrat"/>
      <sheetName val="glsrpt129909e"/>
      <sheetName val="CABLE"/>
      <sheetName val="number"/>
      <sheetName val="Input &amp; Calculations"/>
      <sheetName val="Values"/>
      <sheetName val="AA"/>
      <sheetName val="Indirect_expenses"/>
      <sheetName val="Sheet_2"/>
      <sheetName val="AoR_Finishing"/>
      <sheetName val="BOQ_(2)27"/>
      <sheetName val="DLC_lookups27"/>
      <sheetName val="Fin__Assumpt__-_Sensitivities27"/>
      <sheetName val="LOAD_SHEET_27"/>
      <sheetName val="Labour_productivity27"/>
      <sheetName val="RCC,Ret__Wall27"/>
      <sheetName val="Area_&amp;_Cate__Master27"/>
      <sheetName val="Quote_Sheet27"/>
      <sheetName val="d-safe_DELUXE27"/>
      <sheetName val="Break_Dw27"/>
      <sheetName val="BLOCK-A_(MEA_SHEET)27"/>
      <sheetName val="TBAL9697__grotp_wise_58"/>
      <sheetName val="Cat_A_Change_Control27"/>
      <sheetName val="Break_up_Sheet27"/>
      <sheetName val="Summary_of_P_&amp;_M27"/>
      <sheetName val="Works_-_Quote_Sheet27"/>
      <sheetName val="IO_LIST27"/>
      <sheetName val="TBAL9697__x005f_x000d_grotp_wis27"/>
      <sheetName val="TBAL9697__grotp_wise_59"/>
      <sheetName val="Bill_No_527"/>
      <sheetName val="11B_27"/>
      <sheetName val="Fee_Rate_Summary27"/>
      <sheetName val="Name_List27"/>
      <sheetName val="Structure_Bills_Qty27"/>
      <sheetName val="Detail_1A27"/>
      <sheetName val="Driveway_Beams27"/>
      <sheetName val="CORPN_O_x005f_x005f_x005f_x0000_T27"/>
      <sheetName val="TBAL9697__x005f_x005f_x005f_x005f_x005f_x005f_x27"/>
      <sheetName val="Sheet_127"/>
      <sheetName val="3BPA00132-5-3_W_plan_HVPNL27"/>
      <sheetName val="Mix_Design27"/>
      <sheetName val="Form_627"/>
      <sheetName val="acevsSp_(ABC)27"/>
      <sheetName val="A_O_R_27"/>
      <sheetName val="220_11__BS_27"/>
      <sheetName val="TBAL9697__x005f_x000a_grotp_wise_27"/>
      <sheetName val="FITZ_MORT_9427"/>
      <sheetName val="ISO_Reconcilation_Statment27"/>
      <sheetName val="AVG_pur_rate27"/>
      <sheetName val="Civil_Works27"/>
      <sheetName val="Mat_-Rates27"/>
      <sheetName val="Intro_27"/>
      <sheetName val="NLD_-_Assum27"/>
      <sheetName val="Cash_Flow_Input_Data_ISC27"/>
      <sheetName val="Legal_Risk_Analysis27"/>
      <sheetName val="DETAILED__BOQ27"/>
      <sheetName val="TBAL9697__grotp_wise_60"/>
      <sheetName val="TBAL9697__grotp_wise_114"/>
      <sheetName val="CABLE_DATA27"/>
      <sheetName val="BASIC_RATES2"/>
      <sheetName val="Tender_Summary10"/>
      <sheetName val="TBAL9697__x005f_x005f_x005f_x000a_grotp_wi2"/>
      <sheetName val="CORPN_O_x005f_x005f_x005f_x005f_x005f_x005f_x0002"/>
      <sheetName val="Excess_Calc2"/>
      <sheetName val="Contract_Night_Staff2"/>
      <sheetName val="Contract_Day_Staff2"/>
      <sheetName val="Day_Shift2"/>
      <sheetName val="Night_Shift2"/>
      <sheetName val="Base_Assumptions2"/>
      <sheetName val="Abstract_Sheet2"/>
      <sheetName val="_COP_100%2"/>
      <sheetName val="PO_Payroll2"/>
      <sheetName val="Detail_In_Door_Stad2"/>
      <sheetName val="Gen_Info2"/>
      <sheetName val="COP_Final2"/>
      <sheetName val="General_input2"/>
      <sheetName val="6_052"/>
      <sheetName val="Boq-_Civil2"/>
      <sheetName val="Pacakges_split2"/>
      <sheetName val="Cost_summary2"/>
      <sheetName val="TBAL9697__grotp_wise_214"/>
      <sheetName val="TBAL9697__grotp_wise_412"/>
      <sheetName val="TBAL9697__grotp_wise_312"/>
      <sheetName val="TBAL9697__grotp_wise_510"/>
      <sheetName val="TBAL9697__grotp_wise_63"/>
      <sheetName val="TBAL9697__grotp_wise_73"/>
      <sheetName val="TBAL9697__grotp_wise_83"/>
      <sheetName val="TBAL9697__grotp_wise_93"/>
      <sheetName val="TBAL9697__grotp_wise_103"/>
      <sheetName val="TBAL9697__grotp_wise_163"/>
      <sheetName val="TBAL9697__grotp_wise_123"/>
      <sheetName val="TBAL9697__grotp_wise_115"/>
      <sheetName val="TBAL9697__grotp_wise_133"/>
      <sheetName val="TBAL9697__grotp_wise_143"/>
      <sheetName val="TBAL9697__grotp_wise_153"/>
      <sheetName val="TBAL9697__grotp_wise_223"/>
      <sheetName val="TBAL9697__grotp_wise_173"/>
      <sheetName val="TBAL9697__grotp_wise_183"/>
      <sheetName val="TBAL9697__grotp_wise_193"/>
      <sheetName val="TBAL9697__grotp_wise_203"/>
      <sheetName val="TBAL9697__grotp_wise_215"/>
      <sheetName val="TBAL9697__grotp_wise_233"/>
      <sheetName val="TBAL9697__grotp_wise_243"/>
      <sheetName val="Data_sheet2"/>
      <sheetName val="Per_Unit2"/>
      <sheetName val="Main_Gate_House2"/>
      <sheetName val="lineby_line_consolidation2"/>
      <sheetName val="Area_Statement2"/>
      <sheetName val="Risk_Analysis2"/>
      <sheetName val="Basic_Rate1"/>
      <sheetName val="INFLUENCES_ON_GM1"/>
      <sheetName val="Labor_abs-PW2"/>
      <sheetName val="AutoOpen_Stub_Data2"/>
      <sheetName val="Material_2"/>
      <sheetName val="Extra_Item2"/>
      <sheetName val="Labour_&amp;_Plant2"/>
      <sheetName val="Load_Details(B2)1"/>
      <sheetName val="Debits_as_on_12_04_082"/>
      <sheetName val="Material_List_1"/>
      <sheetName val="Indirect_expenses1"/>
      <sheetName val="Sheet_21"/>
      <sheetName val="AoR_Finishing1"/>
      <sheetName val="Bill 1-BOQ-Civil Works"/>
      <sheetName val="TBAL9697__x005f_x005f_x25"/>
      <sheetName val="TBAL9697__x005f_x000d_grotp_w29"/>
      <sheetName val="TBAL9697__x005f_x000d_grotp_w28"/>
      <sheetName val="TBAL9697__x005f_x000d_grotp_w30"/>
      <sheetName val="NPV"/>
      <sheetName val="Detail_P&amp;L"/>
      <sheetName val="Assumptions-Input"/>
      <sheetName val="Costs"/>
      <sheetName val="Customize Your Invoice"/>
      <sheetName val="2_civil-RA"/>
      <sheetName val="Footings"/>
      <sheetName val="organi synthesis lab"/>
      <sheetName val="Rates 7-20"/>
      <sheetName val="S-MMS without TFA"/>
      <sheetName val="TBAL9697_ grotp_wise_29"/>
      <sheetName val="TBAL9697_ grotp_wise_28"/>
      <sheetName val="TBAL9697_ grotp_wise_30"/>
      <sheetName val="factor "/>
    </sheetNames>
    <sheetDataSet>
      <sheetData sheetId="0">
        <row r="34">
          <cell r="A34" t="str">
            <v>Investments Govt Securities</v>
          </cell>
        </row>
      </sheetData>
      <sheetData sheetId="1">
        <row r="34">
          <cell r="A34" t="str">
            <v>Investments Govt Securities</v>
          </cell>
        </row>
      </sheetData>
      <sheetData sheetId="2">
        <row r="34">
          <cell r="A34" t="str">
            <v>Investments Govt Securities</v>
          </cell>
        </row>
      </sheetData>
      <sheetData sheetId="3">
        <row r="34">
          <cell r="A34" t="str">
            <v>Investments Govt Securities</v>
          </cell>
        </row>
      </sheetData>
      <sheetData sheetId="4">
        <row r="34">
          <cell r="A34" t="str">
            <v>Investments Govt Securities</v>
          </cell>
        </row>
      </sheetData>
      <sheetData sheetId="5">
        <row r="34">
          <cell r="A34" t="str">
            <v>Investments Govt Securities</v>
          </cell>
        </row>
      </sheetData>
      <sheetData sheetId="6">
        <row r="34">
          <cell r="A34" t="str">
            <v>Investments Govt Securities</v>
          </cell>
        </row>
      </sheetData>
      <sheetData sheetId="7">
        <row r="34">
          <cell r="A34" t="str">
            <v>Investments Govt Securities</v>
          </cell>
        </row>
      </sheetData>
      <sheetData sheetId="8">
        <row r="34">
          <cell r="A34" t="str">
            <v>Investments Govt Securities</v>
          </cell>
        </row>
      </sheetData>
      <sheetData sheetId="9">
        <row r="34">
          <cell r="A34" t="str">
            <v>Investments Govt Securities</v>
          </cell>
        </row>
      </sheetData>
      <sheetData sheetId="10">
        <row r="34">
          <cell r="A34" t="str">
            <v>Investments Govt Securities</v>
          </cell>
        </row>
      </sheetData>
      <sheetData sheetId="11">
        <row r="34">
          <cell r="A34" t="str">
            <v>Investments Govt Securities</v>
          </cell>
        </row>
      </sheetData>
      <sheetData sheetId="12">
        <row r="34">
          <cell r="A34" t="str">
            <v>Investments Govt Securities</v>
          </cell>
        </row>
      </sheetData>
      <sheetData sheetId="13">
        <row r="34">
          <cell r="A34" t="str">
            <v>Investments Govt Securities</v>
          </cell>
        </row>
      </sheetData>
      <sheetData sheetId="14">
        <row r="34">
          <cell r="A34" t="str">
            <v>Investments Govt Securities</v>
          </cell>
        </row>
      </sheetData>
      <sheetData sheetId="15">
        <row r="34">
          <cell r="A34" t="str">
            <v>Investments Govt Securities</v>
          </cell>
        </row>
      </sheetData>
      <sheetData sheetId="16">
        <row r="34">
          <cell r="A34" t="str">
            <v>Investments Govt Securities</v>
          </cell>
        </row>
      </sheetData>
      <sheetData sheetId="17">
        <row r="34">
          <cell r="A34" t="str">
            <v>Investments Govt Securities</v>
          </cell>
        </row>
      </sheetData>
      <sheetData sheetId="18">
        <row r="34">
          <cell r="A34" t="str">
            <v>Investments Govt Securities</v>
          </cell>
        </row>
      </sheetData>
      <sheetData sheetId="19">
        <row r="34">
          <cell r="A34" t="str">
            <v>Investments Govt Securities</v>
          </cell>
        </row>
      </sheetData>
      <sheetData sheetId="20">
        <row r="34">
          <cell r="A34" t="str">
            <v>Investments Govt Securities</v>
          </cell>
        </row>
      </sheetData>
      <sheetData sheetId="21">
        <row r="34">
          <cell r="A34" t="str">
            <v>Investments Govt Securities</v>
          </cell>
        </row>
      </sheetData>
      <sheetData sheetId="22">
        <row r="34">
          <cell r="A34" t="str">
            <v>Investments Govt Securities</v>
          </cell>
        </row>
      </sheetData>
      <sheetData sheetId="23">
        <row r="34">
          <cell r="A34" t="str">
            <v>Investments Govt Securities</v>
          </cell>
        </row>
      </sheetData>
      <sheetData sheetId="24">
        <row r="34">
          <cell r="A34" t="str">
            <v>Investments Govt Securities</v>
          </cell>
        </row>
      </sheetData>
      <sheetData sheetId="25">
        <row r="34">
          <cell r="A34" t="str">
            <v>Investments Govt Securities</v>
          </cell>
        </row>
      </sheetData>
      <sheetData sheetId="26">
        <row r="34">
          <cell r="A34" t="str">
            <v>Investments Govt Securities</v>
          </cell>
        </row>
      </sheetData>
      <sheetData sheetId="27">
        <row r="34">
          <cell r="A34" t="str">
            <v>Investments Govt Securities</v>
          </cell>
        </row>
      </sheetData>
      <sheetData sheetId="28">
        <row r="34">
          <cell r="A34" t="str">
            <v>Investments Govt Securities</v>
          </cell>
        </row>
      </sheetData>
      <sheetData sheetId="29">
        <row r="34">
          <cell r="A34" t="str">
            <v>Investments Govt Securities</v>
          </cell>
        </row>
      </sheetData>
      <sheetData sheetId="30">
        <row r="34">
          <cell r="A34" t="str">
            <v>Investments Govt Securities</v>
          </cell>
        </row>
      </sheetData>
      <sheetData sheetId="31">
        <row r="34">
          <cell r="A34" t="str">
            <v>Investments Govt Securities</v>
          </cell>
        </row>
      </sheetData>
      <sheetData sheetId="32">
        <row r="34">
          <cell r="A34" t="str">
            <v>Investments Govt Securities</v>
          </cell>
        </row>
      </sheetData>
      <sheetData sheetId="33">
        <row r="34">
          <cell r="A34" t="str">
            <v>Investments Govt Securities</v>
          </cell>
        </row>
      </sheetData>
      <sheetData sheetId="34">
        <row r="34">
          <cell r="A34" t="str">
            <v>Investments Govt Securities</v>
          </cell>
        </row>
      </sheetData>
      <sheetData sheetId="35">
        <row r="34">
          <cell r="A34" t="str">
            <v>Investments Govt Securities</v>
          </cell>
        </row>
      </sheetData>
      <sheetData sheetId="36">
        <row r="34">
          <cell r="A34" t="str">
            <v>Investments Govt Securities</v>
          </cell>
        </row>
      </sheetData>
      <sheetData sheetId="37">
        <row r="34">
          <cell r="A34" t="str">
            <v>Investments Govt Securities</v>
          </cell>
        </row>
      </sheetData>
      <sheetData sheetId="38">
        <row r="34">
          <cell r="A34" t="str">
            <v>Investments Govt Securities</v>
          </cell>
        </row>
      </sheetData>
      <sheetData sheetId="39">
        <row r="34">
          <cell r="A34" t="str">
            <v>Investments Govt Securities</v>
          </cell>
        </row>
      </sheetData>
      <sheetData sheetId="40">
        <row r="34">
          <cell r="A34" t="str">
            <v>Investments Govt Securities</v>
          </cell>
        </row>
      </sheetData>
      <sheetData sheetId="41">
        <row r="34">
          <cell r="A34" t="str">
            <v>Investments Govt Securities</v>
          </cell>
        </row>
      </sheetData>
      <sheetData sheetId="42">
        <row r="34">
          <cell r="A34" t="str">
            <v>Investments Govt Securities</v>
          </cell>
        </row>
      </sheetData>
      <sheetData sheetId="43">
        <row r="34">
          <cell r="A34" t="str">
            <v>Investments Govt Securities</v>
          </cell>
        </row>
      </sheetData>
      <sheetData sheetId="44" refreshError="1">
        <row r="34">
          <cell r="A34" t="str">
            <v>Investments Govt Securities</v>
          </cell>
        </row>
      </sheetData>
      <sheetData sheetId="45">
        <row r="34">
          <cell r="A34" t="str">
            <v>Investments Govt Securities</v>
          </cell>
        </row>
      </sheetData>
      <sheetData sheetId="46">
        <row r="34">
          <cell r="A34" t="str">
            <v>Investments Govt Securities</v>
          </cell>
        </row>
      </sheetData>
      <sheetData sheetId="47">
        <row r="34">
          <cell r="A34" t="str">
            <v>Investments Govt Securities</v>
          </cell>
        </row>
      </sheetData>
      <sheetData sheetId="48">
        <row r="34">
          <cell r="A34" t="str">
            <v>Investments Govt Securities</v>
          </cell>
        </row>
      </sheetData>
      <sheetData sheetId="49">
        <row r="34">
          <cell r="A34" t="str">
            <v>Investments Govt Securities</v>
          </cell>
        </row>
      </sheetData>
      <sheetData sheetId="50">
        <row r="34">
          <cell r="A34" t="str">
            <v>Investments Govt Securities</v>
          </cell>
        </row>
      </sheetData>
      <sheetData sheetId="51">
        <row r="34">
          <cell r="A34" t="str">
            <v>Investments Govt Securities</v>
          </cell>
        </row>
      </sheetData>
      <sheetData sheetId="52">
        <row r="34">
          <cell r="A34" t="str">
            <v>Investments Govt Securities</v>
          </cell>
        </row>
      </sheetData>
      <sheetData sheetId="53">
        <row r="34">
          <cell r="A34" t="str">
            <v>Investments Govt Securities</v>
          </cell>
        </row>
      </sheetData>
      <sheetData sheetId="54">
        <row r="34">
          <cell r="A34" t="str">
            <v>Investments Govt Securities</v>
          </cell>
        </row>
      </sheetData>
      <sheetData sheetId="55">
        <row r="34">
          <cell r="A34" t="str">
            <v>Investments Govt Securities</v>
          </cell>
        </row>
      </sheetData>
      <sheetData sheetId="56">
        <row r="34">
          <cell r="A34" t="str">
            <v>Investments Govt Securities</v>
          </cell>
        </row>
      </sheetData>
      <sheetData sheetId="57">
        <row r="34">
          <cell r="A34" t="str">
            <v>Investments Govt Securities</v>
          </cell>
        </row>
      </sheetData>
      <sheetData sheetId="58">
        <row r="34">
          <cell r="A34" t="str">
            <v>Investments Govt Securities</v>
          </cell>
        </row>
      </sheetData>
      <sheetData sheetId="59">
        <row r="34">
          <cell r="A34" t="str">
            <v>Investments Govt Securities</v>
          </cell>
        </row>
      </sheetData>
      <sheetData sheetId="60">
        <row r="34">
          <cell r="A34" t="str">
            <v>Investments Govt Securities</v>
          </cell>
        </row>
      </sheetData>
      <sheetData sheetId="61">
        <row r="34">
          <cell r="A34" t="str">
            <v>Investments Govt Securities</v>
          </cell>
        </row>
      </sheetData>
      <sheetData sheetId="62">
        <row r="34">
          <cell r="A34" t="str">
            <v>Investments Govt Securities</v>
          </cell>
        </row>
      </sheetData>
      <sheetData sheetId="63">
        <row r="34">
          <cell r="A34" t="str">
            <v>Investments Govt Securities</v>
          </cell>
        </row>
      </sheetData>
      <sheetData sheetId="64">
        <row r="34">
          <cell r="A34" t="str">
            <v>Investments Govt Securities</v>
          </cell>
        </row>
      </sheetData>
      <sheetData sheetId="65">
        <row r="34">
          <cell r="A34" t="str">
            <v>Investments Govt Securities</v>
          </cell>
        </row>
      </sheetData>
      <sheetData sheetId="66">
        <row r="34">
          <cell r="A34" t="str">
            <v>Investments Govt Securities</v>
          </cell>
        </row>
      </sheetData>
      <sheetData sheetId="67">
        <row r="34">
          <cell r="A34" t="str">
            <v>Investments Govt Securities</v>
          </cell>
        </row>
      </sheetData>
      <sheetData sheetId="68">
        <row r="34">
          <cell r="A34" t="str">
            <v>Investments Govt Securities</v>
          </cell>
        </row>
      </sheetData>
      <sheetData sheetId="69">
        <row r="34">
          <cell r="A34" t="str">
            <v>Investments Govt Securities</v>
          </cell>
        </row>
      </sheetData>
      <sheetData sheetId="70">
        <row r="34">
          <cell r="A34" t="str">
            <v>Investments Govt Securities</v>
          </cell>
        </row>
      </sheetData>
      <sheetData sheetId="71">
        <row r="34">
          <cell r="A34" t="str">
            <v>Investments Govt Securities</v>
          </cell>
        </row>
      </sheetData>
      <sheetData sheetId="72">
        <row r="34">
          <cell r="A34" t="str">
            <v>Investments Govt Securities</v>
          </cell>
        </row>
      </sheetData>
      <sheetData sheetId="73" refreshError="1"/>
      <sheetData sheetId="74" refreshError="1"/>
      <sheetData sheetId="75">
        <row r="34">
          <cell r="A34" t="str">
            <v>Investments Govt Securities</v>
          </cell>
        </row>
      </sheetData>
      <sheetData sheetId="76">
        <row r="34">
          <cell r="A34" t="str">
            <v>Investments Govt Securities</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ow r="34">
          <cell r="A34" t="str">
            <v>Investments Govt Securities</v>
          </cell>
        </row>
      </sheetData>
      <sheetData sheetId="350">
        <row r="34">
          <cell r="A34" t="str">
            <v>Investments Govt Securities</v>
          </cell>
        </row>
      </sheetData>
      <sheetData sheetId="351" refreshError="1"/>
      <sheetData sheetId="352" refreshError="1"/>
      <sheetData sheetId="353">
        <row r="34">
          <cell r="A34" t="str">
            <v>Investments Govt Securities</v>
          </cell>
        </row>
      </sheetData>
      <sheetData sheetId="354">
        <row r="34">
          <cell r="A34" t="str">
            <v>Investments Govt Securities</v>
          </cell>
        </row>
      </sheetData>
      <sheetData sheetId="355">
        <row r="34">
          <cell r="A34" t="str">
            <v>Investments Govt Securities</v>
          </cell>
        </row>
      </sheetData>
      <sheetData sheetId="356">
        <row r="34">
          <cell r="A34" t="str">
            <v>Investments Govt Securities</v>
          </cell>
        </row>
      </sheetData>
      <sheetData sheetId="357">
        <row r="34">
          <cell r="A34" t="str">
            <v>Investments Govt Securities</v>
          </cell>
        </row>
      </sheetData>
      <sheetData sheetId="358">
        <row r="34">
          <cell r="A34" t="str">
            <v>Investments Govt Securities</v>
          </cell>
        </row>
      </sheetData>
      <sheetData sheetId="359">
        <row r="34">
          <cell r="A34" t="str">
            <v>Investments Govt Securities</v>
          </cell>
        </row>
      </sheetData>
      <sheetData sheetId="360">
        <row r="34">
          <cell r="A34" t="str">
            <v>Investments Govt Securities</v>
          </cell>
        </row>
      </sheetData>
      <sheetData sheetId="361">
        <row r="34">
          <cell r="A34" t="str">
            <v>Investments Govt Securities</v>
          </cell>
        </row>
      </sheetData>
      <sheetData sheetId="362">
        <row r="34">
          <cell r="A34" t="str">
            <v>Investments Govt Securities</v>
          </cell>
        </row>
      </sheetData>
      <sheetData sheetId="363">
        <row r="34">
          <cell r="A34" t="str">
            <v>Investments Govt Securities</v>
          </cell>
        </row>
      </sheetData>
      <sheetData sheetId="364">
        <row r="34">
          <cell r="A34" t="str">
            <v>Investments Govt Securities</v>
          </cell>
        </row>
      </sheetData>
      <sheetData sheetId="365">
        <row r="34">
          <cell r="A34" t="str">
            <v>Investments Govt Securities</v>
          </cell>
        </row>
      </sheetData>
      <sheetData sheetId="366">
        <row r="34">
          <cell r="A34" t="str">
            <v>Investments Govt Securities</v>
          </cell>
        </row>
      </sheetData>
      <sheetData sheetId="367">
        <row r="34">
          <cell r="A34" t="str">
            <v>Investments Govt Securities</v>
          </cell>
        </row>
      </sheetData>
      <sheetData sheetId="368">
        <row r="34">
          <cell r="A34" t="str">
            <v>Investments Govt Securities</v>
          </cell>
        </row>
      </sheetData>
      <sheetData sheetId="369">
        <row r="34">
          <cell r="A34" t="str">
            <v>Investments Govt Securities</v>
          </cell>
        </row>
      </sheetData>
      <sheetData sheetId="370">
        <row r="34">
          <cell r="A34" t="str">
            <v>Investments Govt Securities</v>
          </cell>
        </row>
      </sheetData>
      <sheetData sheetId="371">
        <row r="34">
          <cell r="A34" t="str">
            <v>Investments Govt Securities</v>
          </cell>
        </row>
      </sheetData>
      <sheetData sheetId="372">
        <row r="34">
          <cell r="A34" t="str">
            <v>Investments Govt Securities</v>
          </cell>
        </row>
      </sheetData>
      <sheetData sheetId="373">
        <row r="34">
          <cell r="A34" t="str">
            <v>Investments Govt Securities</v>
          </cell>
        </row>
      </sheetData>
      <sheetData sheetId="374">
        <row r="34">
          <cell r="A34" t="str">
            <v>Investments Govt Securities</v>
          </cell>
        </row>
      </sheetData>
      <sheetData sheetId="375">
        <row r="34">
          <cell r="A34" t="str">
            <v>Investments Govt Securities</v>
          </cell>
        </row>
      </sheetData>
      <sheetData sheetId="376">
        <row r="34">
          <cell r="A34" t="str">
            <v>Investments Govt Securities</v>
          </cell>
        </row>
      </sheetData>
      <sheetData sheetId="377">
        <row r="34">
          <cell r="A34" t="str">
            <v>Investments Govt Securities</v>
          </cell>
        </row>
      </sheetData>
      <sheetData sheetId="378">
        <row r="34">
          <cell r="A34" t="str">
            <v>Investments Govt Securities</v>
          </cell>
        </row>
      </sheetData>
      <sheetData sheetId="379">
        <row r="34">
          <cell r="A34" t="str">
            <v>Investments Govt Securities</v>
          </cell>
        </row>
      </sheetData>
      <sheetData sheetId="380">
        <row r="34">
          <cell r="A34" t="str">
            <v>Investments Govt Securities</v>
          </cell>
        </row>
      </sheetData>
      <sheetData sheetId="381">
        <row r="34">
          <cell r="A34" t="str">
            <v>Investments Govt Securities</v>
          </cell>
        </row>
      </sheetData>
      <sheetData sheetId="382">
        <row r="34">
          <cell r="A34" t="str">
            <v>Investments Govt Securities</v>
          </cell>
        </row>
      </sheetData>
      <sheetData sheetId="383">
        <row r="34">
          <cell r="A34" t="str">
            <v>Investments Govt Securities</v>
          </cell>
        </row>
      </sheetData>
      <sheetData sheetId="384">
        <row r="34">
          <cell r="A34" t="str">
            <v>Investments Govt Securities</v>
          </cell>
        </row>
      </sheetData>
      <sheetData sheetId="385">
        <row r="34">
          <cell r="A34" t="str">
            <v>Investments Govt Securities</v>
          </cell>
        </row>
      </sheetData>
      <sheetData sheetId="386">
        <row r="34">
          <cell r="A34" t="str">
            <v>Investments Govt Securities</v>
          </cell>
        </row>
      </sheetData>
      <sheetData sheetId="387">
        <row r="34">
          <cell r="A34" t="str">
            <v>Investments Govt Securities</v>
          </cell>
        </row>
      </sheetData>
      <sheetData sheetId="388">
        <row r="34">
          <cell r="A34" t="str">
            <v>Investments Govt Securities</v>
          </cell>
        </row>
      </sheetData>
      <sheetData sheetId="389">
        <row r="34">
          <cell r="A34" t="str">
            <v>Investments Govt Securities</v>
          </cell>
        </row>
      </sheetData>
      <sheetData sheetId="390">
        <row r="34">
          <cell r="A34" t="str">
            <v>Investments Govt Securities</v>
          </cell>
        </row>
      </sheetData>
      <sheetData sheetId="391">
        <row r="34">
          <cell r="A34" t="str">
            <v>Investments Govt Securities</v>
          </cell>
        </row>
      </sheetData>
      <sheetData sheetId="392">
        <row r="34">
          <cell r="A34" t="str">
            <v>Investments Govt Securities</v>
          </cell>
        </row>
      </sheetData>
      <sheetData sheetId="393">
        <row r="34">
          <cell r="A34" t="str">
            <v>Investments Govt Securities</v>
          </cell>
        </row>
      </sheetData>
      <sheetData sheetId="394">
        <row r="34">
          <cell r="A34" t="str">
            <v>Investments Govt Securities</v>
          </cell>
        </row>
      </sheetData>
      <sheetData sheetId="395">
        <row r="34">
          <cell r="A34" t="str">
            <v>Investments Govt Securities</v>
          </cell>
        </row>
      </sheetData>
      <sheetData sheetId="396">
        <row r="34">
          <cell r="A34" t="str">
            <v>Investments Govt Securities</v>
          </cell>
        </row>
      </sheetData>
      <sheetData sheetId="397">
        <row r="34">
          <cell r="A34" t="str">
            <v>Investments Govt Securities</v>
          </cell>
        </row>
      </sheetData>
      <sheetData sheetId="398">
        <row r="34">
          <cell r="A34" t="str">
            <v>Investments Govt Securities</v>
          </cell>
        </row>
      </sheetData>
      <sheetData sheetId="399">
        <row r="34">
          <cell r="A34" t="str">
            <v>Investments Govt Securities</v>
          </cell>
        </row>
      </sheetData>
      <sheetData sheetId="400">
        <row r="34">
          <cell r="A34" t="str">
            <v>Investments Govt Securities</v>
          </cell>
        </row>
      </sheetData>
      <sheetData sheetId="401">
        <row r="34">
          <cell r="A34" t="str">
            <v>Investments Govt Securities</v>
          </cell>
        </row>
      </sheetData>
      <sheetData sheetId="402">
        <row r="34">
          <cell r="A34" t="str">
            <v>Investments Govt Securities</v>
          </cell>
        </row>
      </sheetData>
      <sheetData sheetId="403">
        <row r="34">
          <cell r="A34" t="str">
            <v>Investments Govt Securities</v>
          </cell>
        </row>
      </sheetData>
      <sheetData sheetId="404">
        <row r="34">
          <cell r="A34" t="str">
            <v>Investments Govt Securities</v>
          </cell>
        </row>
      </sheetData>
      <sheetData sheetId="405">
        <row r="34">
          <cell r="A34" t="str">
            <v>Investments Govt Securities</v>
          </cell>
        </row>
      </sheetData>
      <sheetData sheetId="406">
        <row r="34">
          <cell r="A34" t="str">
            <v>Investments Govt Securities</v>
          </cell>
        </row>
      </sheetData>
      <sheetData sheetId="407">
        <row r="34">
          <cell r="A34" t="str">
            <v>Investments Govt Securities</v>
          </cell>
        </row>
      </sheetData>
      <sheetData sheetId="408">
        <row r="34">
          <cell r="A34" t="str">
            <v>Investments Govt Securities</v>
          </cell>
        </row>
      </sheetData>
      <sheetData sheetId="409">
        <row r="34">
          <cell r="A34" t="str">
            <v>Investments Govt Securities</v>
          </cell>
        </row>
      </sheetData>
      <sheetData sheetId="410">
        <row r="34">
          <cell r="A34" t="str">
            <v>Investments Govt Securities</v>
          </cell>
        </row>
      </sheetData>
      <sheetData sheetId="411">
        <row r="34">
          <cell r="A34" t="str">
            <v>Investments Govt Securities</v>
          </cell>
        </row>
      </sheetData>
      <sheetData sheetId="412">
        <row r="34">
          <cell r="A34" t="str">
            <v>Investments Govt Securities</v>
          </cell>
        </row>
      </sheetData>
      <sheetData sheetId="413">
        <row r="34">
          <cell r="A34" t="str">
            <v>Investments Govt Securities</v>
          </cell>
        </row>
      </sheetData>
      <sheetData sheetId="414">
        <row r="34">
          <cell r="A34" t="str">
            <v>Investments Govt Securities</v>
          </cell>
        </row>
      </sheetData>
      <sheetData sheetId="415">
        <row r="34">
          <cell r="A34" t="str">
            <v>Investments Govt Securities</v>
          </cell>
        </row>
      </sheetData>
      <sheetData sheetId="416">
        <row r="34">
          <cell r="A34" t="str">
            <v>Investments Govt Securities</v>
          </cell>
        </row>
      </sheetData>
      <sheetData sheetId="417">
        <row r="34">
          <cell r="A34" t="str">
            <v>Investments Govt Securities</v>
          </cell>
        </row>
      </sheetData>
      <sheetData sheetId="418">
        <row r="34">
          <cell r="A34" t="str">
            <v>Investments Govt Securities</v>
          </cell>
        </row>
      </sheetData>
      <sheetData sheetId="419">
        <row r="34">
          <cell r="A34" t="str">
            <v>Investments Govt Securities</v>
          </cell>
        </row>
      </sheetData>
      <sheetData sheetId="420">
        <row r="34">
          <cell r="A34" t="str">
            <v>Investments Govt Securities</v>
          </cell>
        </row>
      </sheetData>
      <sheetData sheetId="421">
        <row r="34">
          <cell r="A34" t="str">
            <v>Investments Govt Securities</v>
          </cell>
        </row>
      </sheetData>
      <sheetData sheetId="422">
        <row r="34">
          <cell r="A34" t="str">
            <v>Investments Govt Securities</v>
          </cell>
        </row>
      </sheetData>
      <sheetData sheetId="423">
        <row r="34">
          <cell r="A34" t="str">
            <v>Investments Govt Securities</v>
          </cell>
        </row>
      </sheetData>
      <sheetData sheetId="424">
        <row r="34">
          <cell r="A34" t="str">
            <v>Investments Govt Securities</v>
          </cell>
        </row>
      </sheetData>
      <sheetData sheetId="425">
        <row r="34">
          <cell r="A34" t="str">
            <v>Investments Govt Securities</v>
          </cell>
        </row>
      </sheetData>
      <sheetData sheetId="426">
        <row r="34">
          <cell r="A34" t="str">
            <v>Investments Govt Securities</v>
          </cell>
        </row>
      </sheetData>
      <sheetData sheetId="427">
        <row r="34">
          <cell r="A34" t="str">
            <v>Investments Govt Securities</v>
          </cell>
        </row>
      </sheetData>
      <sheetData sheetId="428">
        <row r="34">
          <cell r="A34" t="str">
            <v>Investments Govt Securities</v>
          </cell>
        </row>
      </sheetData>
      <sheetData sheetId="429">
        <row r="34">
          <cell r="A34" t="str">
            <v>Investments Govt Securities</v>
          </cell>
        </row>
      </sheetData>
      <sheetData sheetId="430">
        <row r="34">
          <cell r="A34" t="str">
            <v>Investments Govt Securities</v>
          </cell>
        </row>
      </sheetData>
      <sheetData sheetId="431">
        <row r="34">
          <cell r="A34" t="str">
            <v>Investments Govt Securities</v>
          </cell>
        </row>
      </sheetData>
      <sheetData sheetId="432">
        <row r="34">
          <cell r="A34" t="str">
            <v>Investments Govt Securities</v>
          </cell>
        </row>
      </sheetData>
      <sheetData sheetId="433">
        <row r="34">
          <cell r="A34" t="str">
            <v>Investments Govt Securities</v>
          </cell>
        </row>
      </sheetData>
      <sheetData sheetId="434">
        <row r="34">
          <cell r="A34" t="str">
            <v>Investments Govt Securities</v>
          </cell>
        </row>
      </sheetData>
      <sheetData sheetId="435">
        <row r="34">
          <cell r="A34" t="str">
            <v>Investments Govt Securities</v>
          </cell>
        </row>
      </sheetData>
      <sheetData sheetId="436">
        <row r="34">
          <cell r="A34" t="str">
            <v>Investments Govt Securities</v>
          </cell>
        </row>
      </sheetData>
      <sheetData sheetId="437">
        <row r="34">
          <cell r="A34" t="str">
            <v>Investments Govt Securities</v>
          </cell>
        </row>
      </sheetData>
      <sheetData sheetId="438">
        <row r="34">
          <cell r="A34" t="str">
            <v>Investments Govt Securities</v>
          </cell>
        </row>
      </sheetData>
      <sheetData sheetId="439">
        <row r="34">
          <cell r="A34" t="str">
            <v>Investments Govt Securities</v>
          </cell>
        </row>
      </sheetData>
      <sheetData sheetId="440">
        <row r="34">
          <cell r="A34" t="str">
            <v>Investments Govt Securities</v>
          </cell>
        </row>
      </sheetData>
      <sheetData sheetId="441">
        <row r="34">
          <cell r="A34" t="str">
            <v>Investments Govt Securities</v>
          </cell>
        </row>
      </sheetData>
      <sheetData sheetId="442">
        <row r="34">
          <cell r="A34" t="str">
            <v>Investments Govt Securities</v>
          </cell>
        </row>
      </sheetData>
      <sheetData sheetId="443">
        <row r="34">
          <cell r="A34" t="str">
            <v>Investments Govt Securities</v>
          </cell>
        </row>
      </sheetData>
      <sheetData sheetId="444">
        <row r="34">
          <cell r="A34" t="str">
            <v>Investments Govt Securities</v>
          </cell>
        </row>
      </sheetData>
      <sheetData sheetId="445">
        <row r="34">
          <cell r="A34" t="str">
            <v>Investments Govt Securities</v>
          </cell>
        </row>
      </sheetData>
      <sheetData sheetId="446">
        <row r="34">
          <cell r="A34" t="str">
            <v>Investments Govt Securities</v>
          </cell>
        </row>
      </sheetData>
      <sheetData sheetId="447">
        <row r="34">
          <cell r="A34" t="str">
            <v>Investments Govt Securities</v>
          </cell>
        </row>
      </sheetData>
      <sheetData sheetId="448">
        <row r="34">
          <cell r="A34" t="str">
            <v>Investments Govt Securities</v>
          </cell>
        </row>
      </sheetData>
      <sheetData sheetId="449">
        <row r="34">
          <cell r="A34" t="str">
            <v>Investments Govt Securities</v>
          </cell>
        </row>
      </sheetData>
      <sheetData sheetId="450">
        <row r="34">
          <cell r="A34" t="str">
            <v>Investments Govt Securities</v>
          </cell>
        </row>
      </sheetData>
      <sheetData sheetId="451">
        <row r="34">
          <cell r="A34" t="str">
            <v>Investments Govt Securities</v>
          </cell>
        </row>
      </sheetData>
      <sheetData sheetId="452">
        <row r="34">
          <cell r="A34" t="str">
            <v>Investments Govt Securities</v>
          </cell>
        </row>
      </sheetData>
      <sheetData sheetId="453">
        <row r="34">
          <cell r="A34" t="str">
            <v>Investments Govt Securities</v>
          </cell>
        </row>
      </sheetData>
      <sheetData sheetId="454">
        <row r="34">
          <cell r="A34" t="str">
            <v>Investments Govt Securities</v>
          </cell>
        </row>
      </sheetData>
      <sheetData sheetId="455">
        <row r="34">
          <cell r="A34" t="str">
            <v>Investments Govt Securities</v>
          </cell>
        </row>
      </sheetData>
      <sheetData sheetId="456">
        <row r="34">
          <cell r="A34" t="str">
            <v>Investments Govt Securities</v>
          </cell>
        </row>
      </sheetData>
      <sheetData sheetId="457">
        <row r="34">
          <cell r="A34" t="str">
            <v>Investments Govt Securities</v>
          </cell>
        </row>
      </sheetData>
      <sheetData sheetId="458">
        <row r="34">
          <cell r="A34" t="str">
            <v>Investments Govt Securities</v>
          </cell>
        </row>
      </sheetData>
      <sheetData sheetId="459">
        <row r="34">
          <cell r="A34" t="str">
            <v>Investments Govt Securities</v>
          </cell>
        </row>
      </sheetData>
      <sheetData sheetId="460">
        <row r="34">
          <cell r="A34" t="str">
            <v>Investments Govt Securities</v>
          </cell>
        </row>
      </sheetData>
      <sheetData sheetId="461">
        <row r="34">
          <cell r="A34" t="str">
            <v>Investments Govt Securities</v>
          </cell>
        </row>
      </sheetData>
      <sheetData sheetId="462">
        <row r="34">
          <cell r="A34" t="str">
            <v>Investments Govt Securities</v>
          </cell>
        </row>
      </sheetData>
      <sheetData sheetId="463">
        <row r="34">
          <cell r="A34" t="str">
            <v>Investments Govt Securities</v>
          </cell>
        </row>
      </sheetData>
      <sheetData sheetId="464">
        <row r="34">
          <cell r="A34" t="str">
            <v>Investments Govt Securities</v>
          </cell>
        </row>
      </sheetData>
      <sheetData sheetId="465">
        <row r="34">
          <cell r="A34" t="str">
            <v>Investments Govt Securities</v>
          </cell>
        </row>
      </sheetData>
      <sheetData sheetId="466">
        <row r="34">
          <cell r="A34" t="str">
            <v>Investments Govt Securities</v>
          </cell>
        </row>
      </sheetData>
      <sheetData sheetId="467">
        <row r="34">
          <cell r="A34" t="str">
            <v>Investments Govt Securities</v>
          </cell>
        </row>
      </sheetData>
      <sheetData sheetId="468">
        <row r="34">
          <cell r="A34" t="str">
            <v>Investments Govt Securities</v>
          </cell>
        </row>
      </sheetData>
      <sheetData sheetId="469">
        <row r="34">
          <cell r="A34" t="str">
            <v>Investments Govt Securities</v>
          </cell>
        </row>
      </sheetData>
      <sheetData sheetId="470">
        <row r="34">
          <cell r="A34" t="str">
            <v>Investments Govt Securities</v>
          </cell>
        </row>
      </sheetData>
      <sheetData sheetId="471">
        <row r="34">
          <cell r="A34" t="str">
            <v>Investments Govt Securities</v>
          </cell>
        </row>
      </sheetData>
      <sheetData sheetId="472">
        <row r="34">
          <cell r="A34" t="str">
            <v>Investments Govt Securities</v>
          </cell>
        </row>
      </sheetData>
      <sheetData sheetId="473">
        <row r="34">
          <cell r="A34" t="str">
            <v>Investments Govt Securities</v>
          </cell>
        </row>
      </sheetData>
      <sheetData sheetId="474">
        <row r="34">
          <cell r="A34" t="str">
            <v>Investments Govt Securities</v>
          </cell>
        </row>
      </sheetData>
      <sheetData sheetId="475">
        <row r="34">
          <cell r="A34" t="str">
            <v>Investments Govt Securities</v>
          </cell>
        </row>
      </sheetData>
      <sheetData sheetId="476">
        <row r="34">
          <cell r="A34" t="str">
            <v>Investments Govt Securities</v>
          </cell>
        </row>
      </sheetData>
      <sheetData sheetId="477">
        <row r="34">
          <cell r="A34" t="str">
            <v>Investments Govt Securities</v>
          </cell>
        </row>
      </sheetData>
      <sheetData sheetId="478">
        <row r="34">
          <cell r="A34" t="str">
            <v>Investments Govt Securities</v>
          </cell>
        </row>
      </sheetData>
      <sheetData sheetId="479">
        <row r="34">
          <cell r="A34" t="str">
            <v>Investments Govt Securities</v>
          </cell>
        </row>
      </sheetData>
      <sheetData sheetId="480">
        <row r="34">
          <cell r="A34" t="str">
            <v>Investments Govt Securities</v>
          </cell>
        </row>
      </sheetData>
      <sheetData sheetId="481">
        <row r="34">
          <cell r="A34" t="str">
            <v>Investments Govt Securities</v>
          </cell>
        </row>
      </sheetData>
      <sheetData sheetId="482">
        <row r="34">
          <cell r="A34" t="str">
            <v>Investments Govt Securities</v>
          </cell>
        </row>
      </sheetData>
      <sheetData sheetId="483">
        <row r="34">
          <cell r="A34" t="str">
            <v>Investments Govt Securities</v>
          </cell>
        </row>
      </sheetData>
      <sheetData sheetId="484">
        <row r="34">
          <cell r="A34" t="str">
            <v>Investments Govt Securities</v>
          </cell>
        </row>
      </sheetData>
      <sheetData sheetId="485">
        <row r="34">
          <cell r="A34" t="str">
            <v>Investments Govt Securities</v>
          </cell>
        </row>
      </sheetData>
      <sheetData sheetId="486">
        <row r="34">
          <cell r="A34" t="str">
            <v>Investments Govt Securities</v>
          </cell>
        </row>
      </sheetData>
      <sheetData sheetId="487">
        <row r="34">
          <cell r="A34" t="str">
            <v>Investments Govt Securities</v>
          </cell>
        </row>
      </sheetData>
      <sheetData sheetId="488">
        <row r="34">
          <cell r="A34" t="str">
            <v>Investments Govt Securities</v>
          </cell>
        </row>
      </sheetData>
      <sheetData sheetId="489">
        <row r="34">
          <cell r="A34" t="str">
            <v>Investments Govt Securities</v>
          </cell>
        </row>
      </sheetData>
      <sheetData sheetId="490">
        <row r="34">
          <cell r="A34" t="str">
            <v>Investments Govt Securities</v>
          </cell>
        </row>
      </sheetData>
      <sheetData sheetId="491">
        <row r="34">
          <cell r="A34" t="str">
            <v>Investments Govt Securities</v>
          </cell>
        </row>
      </sheetData>
      <sheetData sheetId="492">
        <row r="34">
          <cell r="A34" t="str">
            <v>Investments Govt Securities</v>
          </cell>
        </row>
      </sheetData>
      <sheetData sheetId="493">
        <row r="34">
          <cell r="A34" t="str">
            <v>Investments Govt Securities</v>
          </cell>
        </row>
      </sheetData>
      <sheetData sheetId="494">
        <row r="34">
          <cell r="A34" t="str">
            <v>Investments Govt Securities</v>
          </cell>
        </row>
      </sheetData>
      <sheetData sheetId="495">
        <row r="34">
          <cell r="A34" t="str">
            <v>Investments Govt Securities</v>
          </cell>
        </row>
      </sheetData>
      <sheetData sheetId="496">
        <row r="34">
          <cell r="A34" t="str">
            <v>Investments Govt Securities</v>
          </cell>
        </row>
      </sheetData>
      <sheetData sheetId="497">
        <row r="34">
          <cell r="A34" t="str">
            <v>Investments Govt Securities</v>
          </cell>
        </row>
      </sheetData>
      <sheetData sheetId="498">
        <row r="34">
          <cell r="A34" t="str">
            <v>Investments Govt Securities</v>
          </cell>
        </row>
      </sheetData>
      <sheetData sheetId="499">
        <row r="34">
          <cell r="A34" t="str">
            <v>Investments Govt Securities</v>
          </cell>
        </row>
      </sheetData>
      <sheetData sheetId="500">
        <row r="34">
          <cell r="A34" t="str">
            <v>Investments Govt Securities</v>
          </cell>
        </row>
      </sheetData>
      <sheetData sheetId="501"/>
      <sheetData sheetId="502"/>
      <sheetData sheetId="503"/>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ow r="34">
          <cell r="A34" t="str">
            <v>Investments Govt Securities</v>
          </cell>
        </row>
      </sheetData>
      <sheetData sheetId="514">
        <row r="34">
          <cell r="A34" t="str">
            <v>Investments Govt Securities</v>
          </cell>
        </row>
      </sheetData>
      <sheetData sheetId="515">
        <row r="34">
          <cell r="A34" t="str">
            <v>Investments Govt Securities</v>
          </cell>
        </row>
      </sheetData>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ow r="34">
          <cell r="A34" t="str">
            <v>Investments Govt Securities</v>
          </cell>
        </row>
      </sheetData>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sheetData sheetId="666"/>
      <sheetData sheetId="667"/>
      <sheetData sheetId="668" refreshError="1"/>
      <sheetData sheetId="669" refreshError="1"/>
      <sheetData sheetId="670" refreshError="1"/>
      <sheetData sheetId="671">
        <row r="34">
          <cell r="A34" t="str">
            <v>Investments Govt Securities</v>
          </cell>
        </row>
      </sheetData>
      <sheetData sheetId="672" refreshError="1"/>
      <sheetData sheetId="673">
        <row r="34">
          <cell r="A34" t="str">
            <v>Investments Govt Securities</v>
          </cell>
        </row>
      </sheetData>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ow r="34">
          <cell r="A34" t="str">
            <v>Investments Govt Securities</v>
          </cell>
        </row>
      </sheetData>
      <sheetData sheetId="723">
        <row r="34">
          <cell r="A34" t="str">
            <v>Investments Govt Securities</v>
          </cell>
        </row>
      </sheetData>
      <sheetData sheetId="724"/>
      <sheetData sheetId="725"/>
      <sheetData sheetId="726"/>
      <sheetData sheetId="727"/>
      <sheetData sheetId="728">
        <row r="34">
          <cell r="A34" t="str">
            <v>Investments Govt Securities</v>
          </cell>
        </row>
      </sheetData>
      <sheetData sheetId="729">
        <row r="34">
          <cell r="A34" t="str">
            <v>Investments Govt Securities</v>
          </cell>
        </row>
      </sheetData>
      <sheetData sheetId="730"/>
      <sheetData sheetId="731">
        <row r="34">
          <cell r="A34" t="str">
            <v>Investments Govt Securities</v>
          </cell>
        </row>
      </sheetData>
      <sheetData sheetId="732">
        <row r="34">
          <cell r="A34" t="str">
            <v>Investments Govt Securities</v>
          </cell>
        </row>
      </sheetData>
      <sheetData sheetId="733">
        <row r="34">
          <cell r="A34" t="str">
            <v>Investments Govt Securities</v>
          </cell>
        </row>
      </sheetData>
      <sheetData sheetId="734">
        <row r="34">
          <cell r="A34" t="str">
            <v>Investments Govt Securities</v>
          </cell>
        </row>
      </sheetData>
      <sheetData sheetId="735">
        <row r="34">
          <cell r="A34" t="str">
            <v>Investments Govt Securities</v>
          </cell>
        </row>
      </sheetData>
      <sheetData sheetId="736">
        <row r="34">
          <cell r="A34" t="str">
            <v>Investments Govt Securities</v>
          </cell>
        </row>
      </sheetData>
      <sheetData sheetId="737" refreshError="1"/>
      <sheetData sheetId="738" refreshError="1"/>
      <sheetData sheetId="739" refreshError="1"/>
      <sheetData sheetId="740">
        <row r="34">
          <cell r="A34" t="str">
            <v>Investments Govt Securities</v>
          </cell>
        </row>
      </sheetData>
      <sheetData sheetId="741">
        <row r="34">
          <cell r="A34" t="str">
            <v>Investments Govt Securities</v>
          </cell>
        </row>
      </sheetData>
      <sheetData sheetId="742">
        <row r="34">
          <cell r="A34" t="str">
            <v>Investments Govt Securities</v>
          </cell>
        </row>
      </sheetData>
      <sheetData sheetId="743">
        <row r="34">
          <cell r="A34" t="str">
            <v>Investments Govt Securities</v>
          </cell>
        </row>
      </sheetData>
      <sheetData sheetId="744">
        <row r="34">
          <cell r="A34" t="str">
            <v>Investments Govt Securities</v>
          </cell>
        </row>
      </sheetData>
      <sheetData sheetId="745">
        <row r="34">
          <cell r="A34" t="str">
            <v>Investments Govt Securities</v>
          </cell>
        </row>
      </sheetData>
      <sheetData sheetId="746">
        <row r="34">
          <cell r="A34" t="str">
            <v>Investments Govt Securities</v>
          </cell>
        </row>
      </sheetData>
      <sheetData sheetId="747">
        <row r="34">
          <cell r="A34" t="str">
            <v>Investments Govt Securities</v>
          </cell>
        </row>
      </sheetData>
      <sheetData sheetId="748">
        <row r="34">
          <cell r="A34" t="str">
            <v>Investments Govt Securities</v>
          </cell>
        </row>
      </sheetData>
      <sheetData sheetId="749">
        <row r="34">
          <cell r="A34" t="str">
            <v>Investments Govt Securities</v>
          </cell>
        </row>
      </sheetData>
      <sheetData sheetId="750">
        <row r="34">
          <cell r="A34" t="str">
            <v>Investments Govt Securities</v>
          </cell>
        </row>
      </sheetData>
      <sheetData sheetId="751">
        <row r="34">
          <cell r="A34" t="str">
            <v>Investments Govt Securities</v>
          </cell>
        </row>
      </sheetData>
      <sheetData sheetId="752">
        <row r="34">
          <cell r="A34" t="str">
            <v>Investments Govt Securities</v>
          </cell>
        </row>
      </sheetData>
      <sheetData sheetId="753">
        <row r="34">
          <cell r="A34" t="str">
            <v>Investments Govt Securities</v>
          </cell>
        </row>
      </sheetData>
      <sheetData sheetId="754">
        <row r="34">
          <cell r="A34" t="str">
            <v>Investments Govt Securities</v>
          </cell>
        </row>
      </sheetData>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ow r="34">
          <cell r="A34" t="str">
            <v>Investments Govt Securities</v>
          </cell>
        </row>
      </sheetData>
      <sheetData sheetId="765">
        <row r="34">
          <cell r="A34" t="str">
            <v>Investments Govt Securities</v>
          </cell>
        </row>
      </sheetData>
      <sheetData sheetId="766">
        <row r="34">
          <cell r="A34" t="str">
            <v>Investments Govt Securities</v>
          </cell>
        </row>
      </sheetData>
      <sheetData sheetId="767">
        <row r="34">
          <cell r="A34" t="str">
            <v>Investments Govt Securities</v>
          </cell>
        </row>
      </sheetData>
      <sheetData sheetId="768">
        <row r="34">
          <cell r="A34" t="str">
            <v>Investments Govt Securities</v>
          </cell>
        </row>
      </sheetData>
      <sheetData sheetId="769">
        <row r="34">
          <cell r="A34" t="str">
            <v>Investments Govt Securities</v>
          </cell>
        </row>
      </sheetData>
      <sheetData sheetId="770">
        <row r="34">
          <cell r="A34" t="str">
            <v>Investments Govt Securities</v>
          </cell>
        </row>
      </sheetData>
      <sheetData sheetId="771">
        <row r="34">
          <cell r="A34" t="str">
            <v>Investments Govt Securities</v>
          </cell>
        </row>
      </sheetData>
      <sheetData sheetId="772">
        <row r="34">
          <cell r="A34" t="str">
            <v>Investments Govt Securities</v>
          </cell>
        </row>
      </sheetData>
      <sheetData sheetId="773">
        <row r="34">
          <cell r="A34" t="str">
            <v>Investments Govt Securities</v>
          </cell>
        </row>
      </sheetData>
      <sheetData sheetId="774">
        <row r="34">
          <cell r="A34" t="str">
            <v>Investments Govt Securities</v>
          </cell>
        </row>
      </sheetData>
      <sheetData sheetId="775">
        <row r="34">
          <cell r="A34" t="str">
            <v>Investments Govt Securities</v>
          </cell>
        </row>
      </sheetData>
      <sheetData sheetId="776">
        <row r="34">
          <cell r="A34" t="str">
            <v>Investments Govt Securities</v>
          </cell>
        </row>
      </sheetData>
      <sheetData sheetId="777">
        <row r="34">
          <cell r="A34" t="str">
            <v>Investments Govt Securities</v>
          </cell>
        </row>
      </sheetData>
      <sheetData sheetId="778">
        <row r="34">
          <cell r="A34" t="str">
            <v>Investments Govt Securities</v>
          </cell>
        </row>
      </sheetData>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ow r="34">
          <cell r="A34" t="str">
            <v>Investments Govt Securities</v>
          </cell>
        </row>
      </sheetData>
      <sheetData sheetId="789">
        <row r="34">
          <cell r="A34" t="str">
            <v>Investments Govt Securities</v>
          </cell>
        </row>
      </sheetData>
      <sheetData sheetId="790">
        <row r="34">
          <cell r="A34" t="str">
            <v>Investments Govt Securities</v>
          </cell>
        </row>
      </sheetData>
      <sheetData sheetId="791">
        <row r="34">
          <cell r="A34" t="str">
            <v>Investments Govt Securities</v>
          </cell>
        </row>
      </sheetData>
      <sheetData sheetId="792">
        <row r="34">
          <cell r="A34" t="str">
            <v>Investments Govt Securities</v>
          </cell>
        </row>
      </sheetData>
      <sheetData sheetId="793">
        <row r="34">
          <cell r="A34" t="str">
            <v>Investments Govt Securities</v>
          </cell>
        </row>
      </sheetData>
      <sheetData sheetId="794">
        <row r="34">
          <cell r="A34" t="str">
            <v>Investments Govt Securities</v>
          </cell>
        </row>
      </sheetData>
      <sheetData sheetId="795">
        <row r="34">
          <cell r="A34" t="str">
            <v>Investments Govt Securities</v>
          </cell>
        </row>
      </sheetData>
      <sheetData sheetId="796" refreshError="1"/>
      <sheetData sheetId="797" refreshError="1"/>
      <sheetData sheetId="798" refreshError="1"/>
      <sheetData sheetId="799" refreshError="1"/>
      <sheetData sheetId="800">
        <row r="34">
          <cell r="A34" t="str">
            <v>Investments Govt Securities</v>
          </cell>
        </row>
      </sheetData>
      <sheetData sheetId="801">
        <row r="34">
          <cell r="A34" t="str">
            <v>Investments Govt Securities</v>
          </cell>
        </row>
      </sheetData>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ow r="34">
          <cell r="A34" t="str">
            <v>Investments Govt Securities</v>
          </cell>
        </row>
      </sheetData>
      <sheetData sheetId="830">
        <row r="34">
          <cell r="A34" t="str">
            <v>Investments Govt Securities</v>
          </cell>
        </row>
      </sheetData>
      <sheetData sheetId="831">
        <row r="34">
          <cell r="A34" t="str">
            <v>Investments Govt Securities</v>
          </cell>
        </row>
      </sheetData>
      <sheetData sheetId="832">
        <row r="34">
          <cell r="A34" t="str">
            <v>Investments Govt Securities</v>
          </cell>
        </row>
      </sheetData>
      <sheetData sheetId="833">
        <row r="34">
          <cell r="A34" t="str">
            <v>Investments Govt Securities</v>
          </cell>
        </row>
      </sheetData>
      <sheetData sheetId="834">
        <row r="34">
          <cell r="A34" t="str">
            <v>Investments Govt Securities</v>
          </cell>
        </row>
      </sheetData>
      <sheetData sheetId="835">
        <row r="34">
          <cell r="A34" t="str">
            <v>Investments Govt Securities</v>
          </cell>
        </row>
      </sheetData>
      <sheetData sheetId="836">
        <row r="34">
          <cell r="A34" t="str">
            <v>Investments Govt Securities</v>
          </cell>
        </row>
      </sheetData>
      <sheetData sheetId="837">
        <row r="34">
          <cell r="A34" t="str">
            <v>Investments Govt Securities</v>
          </cell>
        </row>
      </sheetData>
      <sheetData sheetId="838">
        <row r="34">
          <cell r="A34" t="str">
            <v>Investments Govt Securities</v>
          </cell>
        </row>
      </sheetData>
      <sheetData sheetId="839">
        <row r="34">
          <cell r="A34" t="str">
            <v>Investments Govt Securities</v>
          </cell>
        </row>
      </sheetData>
      <sheetData sheetId="840">
        <row r="34">
          <cell r="A34" t="str">
            <v>Investments Govt Securities</v>
          </cell>
        </row>
      </sheetData>
      <sheetData sheetId="841">
        <row r="34">
          <cell r="A34" t="str">
            <v>Investments Govt Securities</v>
          </cell>
        </row>
      </sheetData>
      <sheetData sheetId="842">
        <row r="34">
          <cell r="A34" t="str">
            <v>Investments Govt Securities</v>
          </cell>
        </row>
      </sheetData>
      <sheetData sheetId="843">
        <row r="34">
          <cell r="A34" t="str">
            <v>Investments Govt Securities</v>
          </cell>
        </row>
      </sheetData>
      <sheetData sheetId="844">
        <row r="34">
          <cell r="A34" t="str">
            <v>Investments Govt Securities</v>
          </cell>
        </row>
      </sheetData>
      <sheetData sheetId="845">
        <row r="34">
          <cell r="A34" t="str">
            <v>Investments Govt Securities</v>
          </cell>
        </row>
      </sheetData>
      <sheetData sheetId="846">
        <row r="34">
          <cell r="A34" t="str">
            <v>Investments Govt Securities</v>
          </cell>
        </row>
      </sheetData>
      <sheetData sheetId="847">
        <row r="34">
          <cell r="A34" t="str">
            <v>Investments Govt Securities</v>
          </cell>
        </row>
      </sheetData>
      <sheetData sheetId="848">
        <row r="34">
          <cell r="A34" t="str">
            <v>Investments Govt Securities</v>
          </cell>
        </row>
      </sheetData>
      <sheetData sheetId="849">
        <row r="34">
          <cell r="A34" t="str">
            <v>Investments Govt Securities</v>
          </cell>
        </row>
      </sheetData>
      <sheetData sheetId="850">
        <row r="34">
          <cell r="A34" t="str">
            <v>Investments Govt Securities</v>
          </cell>
        </row>
      </sheetData>
      <sheetData sheetId="851">
        <row r="34">
          <cell r="A34" t="str">
            <v>Investments Govt Securities</v>
          </cell>
        </row>
      </sheetData>
      <sheetData sheetId="852">
        <row r="34">
          <cell r="A34" t="str">
            <v>Investments Govt Securities</v>
          </cell>
        </row>
      </sheetData>
      <sheetData sheetId="853">
        <row r="34">
          <cell r="A34" t="str">
            <v>Investments Govt Securities</v>
          </cell>
        </row>
      </sheetData>
      <sheetData sheetId="854">
        <row r="34">
          <cell r="A34" t="str">
            <v>Investments Govt Securities</v>
          </cell>
        </row>
      </sheetData>
      <sheetData sheetId="855">
        <row r="34">
          <cell r="A34" t="str">
            <v>Investments Govt Securities</v>
          </cell>
        </row>
      </sheetData>
      <sheetData sheetId="856">
        <row r="34">
          <cell r="A34" t="str">
            <v>Investments Govt Securities</v>
          </cell>
        </row>
      </sheetData>
      <sheetData sheetId="857">
        <row r="34">
          <cell r="A34" t="str">
            <v>Investments Govt Securities</v>
          </cell>
        </row>
      </sheetData>
      <sheetData sheetId="858">
        <row r="34">
          <cell r="A34" t="str">
            <v>Investments Govt Securities</v>
          </cell>
        </row>
      </sheetData>
      <sheetData sheetId="859">
        <row r="34">
          <cell r="A34" t="str">
            <v>Investments Govt Securities</v>
          </cell>
        </row>
      </sheetData>
      <sheetData sheetId="860">
        <row r="34">
          <cell r="A34" t="str">
            <v>Investments Govt Securities</v>
          </cell>
        </row>
      </sheetData>
      <sheetData sheetId="861">
        <row r="34">
          <cell r="A34" t="str">
            <v>Investments Govt Securities</v>
          </cell>
        </row>
      </sheetData>
      <sheetData sheetId="862">
        <row r="34">
          <cell r="A34" t="str">
            <v>Investments Govt Securities</v>
          </cell>
        </row>
      </sheetData>
      <sheetData sheetId="863">
        <row r="34">
          <cell r="A34" t="str">
            <v>Investments Govt Securities</v>
          </cell>
        </row>
      </sheetData>
      <sheetData sheetId="864">
        <row r="34">
          <cell r="A34" t="str">
            <v>Investments Govt Securities</v>
          </cell>
        </row>
      </sheetData>
      <sheetData sheetId="865">
        <row r="34">
          <cell r="A34" t="str">
            <v>Investments Govt Securities</v>
          </cell>
        </row>
      </sheetData>
      <sheetData sheetId="866">
        <row r="34">
          <cell r="A34" t="str">
            <v>Investments Govt Securities</v>
          </cell>
        </row>
      </sheetData>
      <sheetData sheetId="867">
        <row r="34">
          <cell r="A34" t="str">
            <v>Investments Govt Securities</v>
          </cell>
        </row>
      </sheetData>
      <sheetData sheetId="868">
        <row r="34">
          <cell r="A34" t="str">
            <v>Investments Govt Securities</v>
          </cell>
        </row>
      </sheetData>
      <sheetData sheetId="869">
        <row r="34">
          <cell r="A34" t="str">
            <v>Investments Govt Securities</v>
          </cell>
        </row>
      </sheetData>
      <sheetData sheetId="870">
        <row r="34">
          <cell r="A34" t="str">
            <v>Investments Govt Securities</v>
          </cell>
        </row>
      </sheetData>
      <sheetData sheetId="871">
        <row r="34">
          <cell r="A34" t="str">
            <v>Investments Govt Securities</v>
          </cell>
        </row>
      </sheetData>
      <sheetData sheetId="872">
        <row r="34">
          <cell r="A34" t="str">
            <v>Investments Govt Securities</v>
          </cell>
        </row>
      </sheetData>
      <sheetData sheetId="873">
        <row r="34">
          <cell r="A34" t="str">
            <v>Investments Govt Securities</v>
          </cell>
        </row>
      </sheetData>
      <sheetData sheetId="874">
        <row r="34">
          <cell r="A34" t="str">
            <v>Investments Govt Securities</v>
          </cell>
        </row>
      </sheetData>
      <sheetData sheetId="875">
        <row r="34">
          <cell r="A34" t="str">
            <v>Investments Govt Securities</v>
          </cell>
        </row>
      </sheetData>
      <sheetData sheetId="876">
        <row r="34">
          <cell r="A34" t="str">
            <v>Investments Govt Securities</v>
          </cell>
        </row>
      </sheetData>
      <sheetData sheetId="877">
        <row r="34">
          <cell r="A34" t="str">
            <v>Investments Govt Securities</v>
          </cell>
        </row>
      </sheetData>
      <sheetData sheetId="878">
        <row r="34">
          <cell r="A34" t="str">
            <v>Investments Govt Securities</v>
          </cell>
        </row>
      </sheetData>
      <sheetData sheetId="879">
        <row r="34">
          <cell r="A34" t="str">
            <v>Investments Govt Securities</v>
          </cell>
        </row>
      </sheetData>
      <sheetData sheetId="880">
        <row r="34">
          <cell r="A34" t="str">
            <v>Investments Govt Securities</v>
          </cell>
        </row>
      </sheetData>
      <sheetData sheetId="881">
        <row r="34">
          <cell r="A34" t="str">
            <v>Investments Govt Securities</v>
          </cell>
        </row>
      </sheetData>
      <sheetData sheetId="882">
        <row r="34">
          <cell r="A34" t="str">
            <v>Investments Govt Securities</v>
          </cell>
        </row>
      </sheetData>
      <sheetData sheetId="883">
        <row r="34">
          <cell r="A34" t="str">
            <v>Investments Govt Securities</v>
          </cell>
        </row>
      </sheetData>
      <sheetData sheetId="884">
        <row r="34">
          <cell r="A34" t="str">
            <v>Investments Govt Securities</v>
          </cell>
        </row>
      </sheetData>
      <sheetData sheetId="885">
        <row r="34">
          <cell r="A34" t="str">
            <v>Investments Govt Securities</v>
          </cell>
        </row>
      </sheetData>
      <sheetData sheetId="886">
        <row r="34">
          <cell r="A34" t="str">
            <v>Investments Govt Securities</v>
          </cell>
        </row>
      </sheetData>
      <sheetData sheetId="887">
        <row r="34">
          <cell r="A34" t="str">
            <v>Investments Govt Securities</v>
          </cell>
        </row>
      </sheetData>
      <sheetData sheetId="888">
        <row r="34">
          <cell r="A34" t="str">
            <v>Investments Govt Securities</v>
          </cell>
        </row>
      </sheetData>
      <sheetData sheetId="889">
        <row r="34">
          <cell r="A34" t="str">
            <v>Investments Govt Securities</v>
          </cell>
        </row>
      </sheetData>
      <sheetData sheetId="890">
        <row r="34">
          <cell r="A34" t="str">
            <v>Investments Govt Securities</v>
          </cell>
        </row>
      </sheetData>
      <sheetData sheetId="891">
        <row r="34">
          <cell r="A34" t="str">
            <v>Investments Govt Securities</v>
          </cell>
        </row>
      </sheetData>
      <sheetData sheetId="892">
        <row r="34">
          <cell r="A34" t="str">
            <v>Investments Govt Securities</v>
          </cell>
        </row>
      </sheetData>
      <sheetData sheetId="893">
        <row r="34">
          <cell r="A34" t="str">
            <v>Investments Govt Securities</v>
          </cell>
        </row>
      </sheetData>
      <sheetData sheetId="894">
        <row r="34">
          <cell r="A34" t="str">
            <v>Investments Govt Securities</v>
          </cell>
        </row>
      </sheetData>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row r="34">
          <cell r="A34" t="str">
            <v>Investments Govt Securities</v>
          </cell>
        </row>
      </sheetData>
      <sheetData sheetId="924">
        <row r="34">
          <cell r="A34" t="str">
            <v>Investments Govt Securities</v>
          </cell>
        </row>
      </sheetData>
      <sheetData sheetId="925">
        <row r="34">
          <cell r="A34" t="str">
            <v>Investments Govt Securities</v>
          </cell>
        </row>
      </sheetData>
      <sheetData sheetId="926">
        <row r="34">
          <cell r="A34" t="str">
            <v>Investments Govt Securities</v>
          </cell>
        </row>
      </sheetData>
      <sheetData sheetId="927"/>
      <sheetData sheetId="928">
        <row r="34">
          <cell r="A34" t="str">
            <v>Investments Govt Securities</v>
          </cell>
        </row>
      </sheetData>
      <sheetData sheetId="929">
        <row r="34">
          <cell r="A34" t="str">
            <v>Investments Govt Securities</v>
          </cell>
        </row>
      </sheetData>
      <sheetData sheetId="930">
        <row r="34">
          <cell r="A34" t="str">
            <v>Investments Govt Securities</v>
          </cell>
        </row>
      </sheetData>
      <sheetData sheetId="931">
        <row r="34">
          <cell r="A34" t="str">
            <v>Investments Govt Securities</v>
          </cell>
        </row>
      </sheetData>
      <sheetData sheetId="932">
        <row r="34">
          <cell r="A34" t="str">
            <v>Investments Govt Securities</v>
          </cell>
        </row>
      </sheetData>
      <sheetData sheetId="933">
        <row r="34">
          <cell r="A34" t="str">
            <v>Investments Govt Securities</v>
          </cell>
        </row>
      </sheetData>
      <sheetData sheetId="934">
        <row r="34">
          <cell r="A34" t="str">
            <v>Investments Govt Securities</v>
          </cell>
        </row>
      </sheetData>
      <sheetData sheetId="935">
        <row r="34">
          <cell r="A34" t="str">
            <v>Investments Govt Securities</v>
          </cell>
        </row>
      </sheetData>
      <sheetData sheetId="936">
        <row r="34">
          <cell r="A34" t="str">
            <v>Investments Govt Securities</v>
          </cell>
        </row>
      </sheetData>
      <sheetData sheetId="937">
        <row r="34">
          <cell r="A34" t="str">
            <v>Investments Govt Securities</v>
          </cell>
        </row>
      </sheetData>
      <sheetData sheetId="938">
        <row r="34">
          <cell r="A34" t="str">
            <v>Investments Govt Securities</v>
          </cell>
        </row>
      </sheetData>
      <sheetData sheetId="939">
        <row r="34">
          <cell r="A34" t="str">
            <v>Investments Govt Securities</v>
          </cell>
        </row>
      </sheetData>
      <sheetData sheetId="940">
        <row r="34">
          <cell r="A34" t="str">
            <v>Investments Govt Securities</v>
          </cell>
        </row>
      </sheetData>
      <sheetData sheetId="941">
        <row r="34">
          <cell r="A34" t="str">
            <v>Investments Govt Securities</v>
          </cell>
        </row>
      </sheetData>
      <sheetData sheetId="942"/>
      <sheetData sheetId="943"/>
      <sheetData sheetId="944"/>
      <sheetData sheetId="945"/>
      <sheetData sheetId="946" refreshError="1"/>
      <sheetData sheetId="947"/>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ow r="34">
          <cell r="A34" t="str">
            <v>Investments Govt Securities</v>
          </cell>
        </row>
      </sheetData>
      <sheetData sheetId="1007" refreshError="1"/>
      <sheetData sheetId="1008" refreshError="1"/>
      <sheetData sheetId="1009" refreshError="1"/>
      <sheetData sheetId="1010" refreshError="1"/>
      <sheetData sheetId="1011" refreshError="1"/>
      <sheetData sheetId="1012">
        <row r="34">
          <cell r="A34" t="str">
            <v>Investments Govt Securities</v>
          </cell>
        </row>
      </sheetData>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ow r="34">
          <cell r="A34" t="str">
            <v>Investments Govt Securities</v>
          </cell>
        </row>
      </sheetData>
      <sheetData sheetId="1038">
        <row r="34">
          <cell r="A34" t="str">
            <v>Investments Govt Securities</v>
          </cell>
        </row>
      </sheetData>
      <sheetData sheetId="1039">
        <row r="34">
          <cell r="A34" t="str">
            <v>Investments Govt Securities</v>
          </cell>
        </row>
      </sheetData>
      <sheetData sheetId="1040">
        <row r="34">
          <cell r="A34" t="str">
            <v>Investments Govt Securities</v>
          </cell>
        </row>
      </sheetData>
      <sheetData sheetId="1041">
        <row r="34">
          <cell r="A34" t="str">
            <v>Investments Govt Securities</v>
          </cell>
        </row>
      </sheetData>
      <sheetData sheetId="1042">
        <row r="34">
          <cell r="A34" t="str">
            <v>Investments Govt Securities</v>
          </cell>
        </row>
      </sheetData>
      <sheetData sheetId="1043">
        <row r="34">
          <cell r="A34" t="str">
            <v>Investments Govt Securities</v>
          </cell>
        </row>
      </sheetData>
      <sheetData sheetId="1044">
        <row r="34">
          <cell r="A34" t="str">
            <v>Investments Govt Securities</v>
          </cell>
        </row>
      </sheetData>
      <sheetData sheetId="1045">
        <row r="34">
          <cell r="A34" t="str">
            <v>Investments Govt Securities</v>
          </cell>
        </row>
      </sheetData>
      <sheetData sheetId="1046">
        <row r="34">
          <cell r="A34" t="str">
            <v>Investments Govt Securities</v>
          </cell>
        </row>
      </sheetData>
      <sheetData sheetId="1047">
        <row r="34">
          <cell r="A34" t="str">
            <v>Investments Govt Securities</v>
          </cell>
        </row>
      </sheetData>
      <sheetData sheetId="1048">
        <row r="34">
          <cell r="A34" t="str">
            <v>Investments Govt Securities</v>
          </cell>
        </row>
      </sheetData>
      <sheetData sheetId="1049">
        <row r="34">
          <cell r="A34" t="str">
            <v>Investments Govt Securities</v>
          </cell>
        </row>
      </sheetData>
      <sheetData sheetId="1050">
        <row r="34">
          <cell r="A34" t="str">
            <v>Investments Govt Securities</v>
          </cell>
        </row>
      </sheetData>
      <sheetData sheetId="1051">
        <row r="34">
          <cell r="A34" t="str">
            <v>Investments Govt Securities</v>
          </cell>
        </row>
      </sheetData>
      <sheetData sheetId="1052">
        <row r="34">
          <cell r="A34" t="str">
            <v>Investments Govt Securities</v>
          </cell>
        </row>
      </sheetData>
      <sheetData sheetId="1053">
        <row r="34">
          <cell r="A34" t="str">
            <v>Investments Govt Securities</v>
          </cell>
        </row>
      </sheetData>
      <sheetData sheetId="1054">
        <row r="34">
          <cell r="A34" t="str">
            <v>Investments Govt Securities</v>
          </cell>
        </row>
      </sheetData>
      <sheetData sheetId="1055">
        <row r="34">
          <cell r="A34" t="str">
            <v>Investments Govt Securities</v>
          </cell>
        </row>
      </sheetData>
      <sheetData sheetId="1056">
        <row r="34">
          <cell r="A34" t="str">
            <v>Investments Govt Securities</v>
          </cell>
        </row>
      </sheetData>
      <sheetData sheetId="1057">
        <row r="34">
          <cell r="A34" t="str">
            <v>Investments Govt Securities</v>
          </cell>
        </row>
      </sheetData>
      <sheetData sheetId="1058">
        <row r="34">
          <cell r="A34" t="str">
            <v>Investments Govt Securities</v>
          </cell>
        </row>
      </sheetData>
      <sheetData sheetId="1059">
        <row r="34">
          <cell r="A34" t="str">
            <v>Investments Govt Securities</v>
          </cell>
        </row>
      </sheetData>
      <sheetData sheetId="1060">
        <row r="34">
          <cell r="A34" t="str">
            <v>Investments Govt Securities</v>
          </cell>
        </row>
      </sheetData>
      <sheetData sheetId="1061">
        <row r="34">
          <cell r="A34" t="str">
            <v>Investments Govt Securities</v>
          </cell>
        </row>
      </sheetData>
      <sheetData sheetId="1062">
        <row r="34">
          <cell r="A34" t="str">
            <v>Investments Govt Securities</v>
          </cell>
        </row>
      </sheetData>
      <sheetData sheetId="1063">
        <row r="34">
          <cell r="A34" t="str">
            <v>Investments Govt Securities</v>
          </cell>
        </row>
      </sheetData>
      <sheetData sheetId="1064">
        <row r="34">
          <cell r="A34" t="str">
            <v>Investments Govt Securities</v>
          </cell>
        </row>
      </sheetData>
      <sheetData sheetId="1065">
        <row r="34">
          <cell r="A34" t="str">
            <v>Investments Govt Securities</v>
          </cell>
        </row>
      </sheetData>
      <sheetData sheetId="1066">
        <row r="34">
          <cell r="A34" t="str">
            <v>Investments Govt Securities</v>
          </cell>
        </row>
      </sheetData>
      <sheetData sheetId="1067">
        <row r="34">
          <cell r="A34" t="str">
            <v>Investments Govt Securities</v>
          </cell>
        </row>
      </sheetData>
      <sheetData sheetId="1068">
        <row r="34">
          <cell r="A34" t="str">
            <v>Investments Govt Securities</v>
          </cell>
        </row>
      </sheetData>
      <sheetData sheetId="1069">
        <row r="34">
          <cell r="A34" t="str">
            <v>Investments Govt Securities</v>
          </cell>
        </row>
      </sheetData>
      <sheetData sheetId="1070">
        <row r="34">
          <cell r="A34" t="str">
            <v>Investments Govt Securities</v>
          </cell>
        </row>
      </sheetData>
      <sheetData sheetId="1071">
        <row r="34">
          <cell r="A34" t="str">
            <v>Investments Govt Securities</v>
          </cell>
        </row>
      </sheetData>
      <sheetData sheetId="1072">
        <row r="34">
          <cell r="A34" t="str">
            <v>Investments Govt Securities</v>
          </cell>
        </row>
      </sheetData>
      <sheetData sheetId="1073">
        <row r="34">
          <cell r="A34" t="str">
            <v>Investments Govt Securities</v>
          </cell>
        </row>
      </sheetData>
      <sheetData sheetId="1074">
        <row r="34">
          <cell r="A34" t="str">
            <v>Investments Govt Securities</v>
          </cell>
        </row>
      </sheetData>
      <sheetData sheetId="1075">
        <row r="34">
          <cell r="A34" t="str">
            <v>Investments Govt Securities</v>
          </cell>
        </row>
      </sheetData>
      <sheetData sheetId="1076">
        <row r="34">
          <cell r="A34" t="str">
            <v>Investments Govt Securities</v>
          </cell>
        </row>
      </sheetData>
      <sheetData sheetId="1077">
        <row r="34">
          <cell r="A34" t="str">
            <v>Investments Govt Securities</v>
          </cell>
        </row>
      </sheetData>
      <sheetData sheetId="1078">
        <row r="34">
          <cell r="A34" t="str">
            <v>Investments Govt Securities</v>
          </cell>
        </row>
      </sheetData>
      <sheetData sheetId="1079">
        <row r="34">
          <cell r="A34" t="str">
            <v>Investments Govt Securities</v>
          </cell>
        </row>
      </sheetData>
      <sheetData sheetId="1080">
        <row r="34">
          <cell r="A34" t="str">
            <v>Investments Govt Securities</v>
          </cell>
        </row>
      </sheetData>
      <sheetData sheetId="1081">
        <row r="34">
          <cell r="A34" t="str">
            <v>Investments Govt Securities</v>
          </cell>
        </row>
      </sheetData>
      <sheetData sheetId="1082">
        <row r="34">
          <cell r="A34" t="str">
            <v>Investments Govt Securities</v>
          </cell>
        </row>
      </sheetData>
      <sheetData sheetId="1083">
        <row r="34">
          <cell r="A34" t="str">
            <v>Investments Govt Securities</v>
          </cell>
        </row>
      </sheetData>
      <sheetData sheetId="1084">
        <row r="34">
          <cell r="A34" t="str">
            <v>Investments Govt Securities</v>
          </cell>
        </row>
      </sheetData>
      <sheetData sheetId="1085">
        <row r="34">
          <cell r="A34" t="str">
            <v>Investments Govt Securities</v>
          </cell>
        </row>
      </sheetData>
      <sheetData sheetId="1086">
        <row r="34">
          <cell r="A34" t="str">
            <v>Investments Govt Securities</v>
          </cell>
        </row>
      </sheetData>
      <sheetData sheetId="1087">
        <row r="34">
          <cell r="A34" t="str">
            <v>Investments Govt Securities</v>
          </cell>
        </row>
      </sheetData>
      <sheetData sheetId="1088">
        <row r="34">
          <cell r="A34" t="str">
            <v>Investments Govt Securities</v>
          </cell>
        </row>
      </sheetData>
      <sheetData sheetId="1089">
        <row r="34">
          <cell r="A34" t="str">
            <v>Investments Govt Securities</v>
          </cell>
        </row>
      </sheetData>
      <sheetData sheetId="1090">
        <row r="34">
          <cell r="A34" t="str">
            <v>Investments Govt Securities</v>
          </cell>
        </row>
      </sheetData>
      <sheetData sheetId="1091">
        <row r="34">
          <cell r="A34" t="str">
            <v>Investments Govt Securities</v>
          </cell>
        </row>
      </sheetData>
      <sheetData sheetId="1092">
        <row r="34">
          <cell r="A34" t="str">
            <v>Investments Govt Securities</v>
          </cell>
        </row>
      </sheetData>
      <sheetData sheetId="1093">
        <row r="34">
          <cell r="A34" t="str">
            <v>Investments Govt Securities</v>
          </cell>
        </row>
      </sheetData>
      <sheetData sheetId="1094">
        <row r="34">
          <cell r="A34" t="str">
            <v>Investments Govt Securities</v>
          </cell>
        </row>
      </sheetData>
      <sheetData sheetId="1095">
        <row r="34">
          <cell r="A34" t="str">
            <v>Investments Govt Securities</v>
          </cell>
        </row>
      </sheetData>
      <sheetData sheetId="1096">
        <row r="34">
          <cell r="A34" t="str">
            <v>Investments Govt Securities</v>
          </cell>
        </row>
      </sheetData>
      <sheetData sheetId="1097">
        <row r="34">
          <cell r="A34" t="str">
            <v>Investments Govt Securities</v>
          </cell>
        </row>
      </sheetData>
      <sheetData sheetId="1098">
        <row r="34">
          <cell r="A34" t="str">
            <v>Investments Govt Securities</v>
          </cell>
        </row>
      </sheetData>
      <sheetData sheetId="1099">
        <row r="34">
          <cell r="A34" t="str">
            <v>Investments Govt Securities</v>
          </cell>
        </row>
      </sheetData>
      <sheetData sheetId="1100">
        <row r="34">
          <cell r="A34" t="str">
            <v>Investments Govt Securities</v>
          </cell>
        </row>
      </sheetData>
      <sheetData sheetId="1101">
        <row r="34">
          <cell r="A34" t="str">
            <v>Investments Govt Securities</v>
          </cell>
        </row>
      </sheetData>
      <sheetData sheetId="1102">
        <row r="34">
          <cell r="A34" t="str">
            <v>Investments Govt Securities</v>
          </cell>
        </row>
      </sheetData>
      <sheetData sheetId="1103">
        <row r="34">
          <cell r="A34" t="str">
            <v>Investments Govt Securities</v>
          </cell>
        </row>
      </sheetData>
      <sheetData sheetId="1104">
        <row r="34">
          <cell r="A34" t="str">
            <v>Investments Govt Securities</v>
          </cell>
        </row>
      </sheetData>
      <sheetData sheetId="1105">
        <row r="34">
          <cell r="A34" t="str">
            <v>Investments Govt Securities</v>
          </cell>
        </row>
      </sheetData>
      <sheetData sheetId="1106">
        <row r="34">
          <cell r="A34" t="str">
            <v>Investments Govt Securities</v>
          </cell>
        </row>
      </sheetData>
      <sheetData sheetId="1107">
        <row r="34">
          <cell r="A34" t="str">
            <v>Investments Govt Securities</v>
          </cell>
        </row>
      </sheetData>
      <sheetData sheetId="1108">
        <row r="34">
          <cell r="A34" t="str">
            <v>Investments Govt Securities</v>
          </cell>
        </row>
      </sheetData>
      <sheetData sheetId="1109">
        <row r="34">
          <cell r="A34" t="str">
            <v>Investments Govt Securities</v>
          </cell>
        </row>
      </sheetData>
      <sheetData sheetId="1110">
        <row r="34">
          <cell r="A34" t="str">
            <v>Investments Govt Securities</v>
          </cell>
        </row>
      </sheetData>
      <sheetData sheetId="1111">
        <row r="34">
          <cell r="A34" t="str">
            <v>Investments Govt Securities</v>
          </cell>
        </row>
      </sheetData>
      <sheetData sheetId="1112">
        <row r="34">
          <cell r="A34" t="str">
            <v>Investments Govt Securities</v>
          </cell>
        </row>
      </sheetData>
      <sheetData sheetId="1113">
        <row r="34">
          <cell r="A34" t="str">
            <v>Investments Govt Securities</v>
          </cell>
        </row>
      </sheetData>
      <sheetData sheetId="1114">
        <row r="34">
          <cell r="A34" t="str">
            <v>Investments Govt Securities</v>
          </cell>
        </row>
      </sheetData>
      <sheetData sheetId="1115">
        <row r="34">
          <cell r="A34" t="str">
            <v>Investments Govt Securities</v>
          </cell>
        </row>
      </sheetData>
      <sheetData sheetId="1116">
        <row r="34">
          <cell r="A34" t="str">
            <v>Investments Govt Securities</v>
          </cell>
        </row>
      </sheetData>
      <sheetData sheetId="1117">
        <row r="34">
          <cell r="A34" t="str">
            <v>Investments Govt Securities</v>
          </cell>
        </row>
      </sheetData>
      <sheetData sheetId="1118">
        <row r="34">
          <cell r="A34" t="str">
            <v>Investments Govt Securities</v>
          </cell>
        </row>
      </sheetData>
      <sheetData sheetId="1119">
        <row r="34">
          <cell r="A34" t="str">
            <v>Investments Govt Securities</v>
          </cell>
        </row>
      </sheetData>
      <sheetData sheetId="1120">
        <row r="34">
          <cell r="A34" t="str">
            <v>Investments Govt Securities</v>
          </cell>
        </row>
      </sheetData>
      <sheetData sheetId="1121">
        <row r="34">
          <cell r="A34" t="str">
            <v>Investments Govt Securities</v>
          </cell>
        </row>
      </sheetData>
      <sheetData sheetId="1122">
        <row r="34">
          <cell r="A34" t="str">
            <v>Investments Govt Securities</v>
          </cell>
        </row>
      </sheetData>
      <sheetData sheetId="1123">
        <row r="34">
          <cell r="A34" t="str">
            <v>Investments Govt Securities</v>
          </cell>
        </row>
      </sheetData>
      <sheetData sheetId="1124">
        <row r="34">
          <cell r="A34" t="str">
            <v>Investments Govt Securities</v>
          </cell>
        </row>
      </sheetData>
      <sheetData sheetId="1125">
        <row r="34">
          <cell r="A34" t="str">
            <v>Investments Govt Securities</v>
          </cell>
        </row>
      </sheetData>
      <sheetData sheetId="1126">
        <row r="34">
          <cell r="A34" t="str">
            <v>Investments Govt Securities</v>
          </cell>
        </row>
      </sheetData>
      <sheetData sheetId="1127">
        <row r="34">
          <cell r="A34" t="str">
            <v>Investments Govt Securities</v>
          </cell>
        </row>
      </sheetData>
      <sheetData sheetId="1128">
        <row r="34">
          <cell r="A34" t="str">
            <v>Investments Govt Securities</v>
          </cell>
        </row>
      </sheetData>
      <sheetData sheetId="1129">
        <row r="34">
          <cell r="A34" t="str">
            <v>Investments Govt Securities</v>
          </cell>
        </row>
      </sheetData>
      <sheetData sheetId="1130">
        <row r="34">
          <cell r="A34" t="str">
            <v>Investments Govt Securities</v>
          </cell>
        </row>
      </sheetData>
      <sheetData sheetId="1131">
        <row r="34">
          <cell r="A34" t="str">
            <v>Investments Govt Securities</v>
          </cell>
        </row>
      </sheetData>
      <sheetData sheetId="1132">
        <row r="34">
          <cell r="A34" t="str">
            <v>Investments Govt Securities</v>
          </cell>
        </row>
      </sheetData>
      <sheetData sheetId="1133">
        <row r="34">
          <cell r="A34" t="str">
            <v>Investments Govt Securities</v>
          </cell>
        </row>
      </sheetData>
      <sheetData sheetId="1134">
        <row r="34">
          <cell r="A34" t="str">
            <v>Investments Govt Securities</v>
          </cell>
        </row>
      </sheetData>
      <sheetData sheetId="1135">
        <row r="34">
          <cell r="A34" t="str">
            <v>Investments Govt Securities</v>
          </cell>
        </row>
      </sheetData>
      <sheetData sheetId="1136">
        <row r="34">
          <cell r="A34" t="str">
            <v>Investments Govt Securities</v>
          </cell>
        </row>
      </sheetData>
      <sheetData sheetId="1137">
        <row r="34">
          <cell r="A34" t="str">
            <v>Investments Govt Securities</v>
          </cell>
        </row>
      </sheetData>
      <sheetData sheetId="1138">
        <row r="34">
          <cell r="A34" t="str">
            <v>Investments Govt Securities</v>
          </cell>
        </row>
      </sheetData>
      <sheetData sheetId="1139">
        <row r="34">
          <cell r="A34" t="str">
            <v>Investments Govt Securities</v>
          </cell>
        </row>
      </sheetData>
      <sheetData sheetId="1140">
        <row r="34">
          <cell r="A34" t="str">
            <v>Investments Govt Securities</v>
          </cell>
        </row>
      </sheetData>
      <sheetData sheetId="1141">
        <row r="34">
          <cell r="A34" t="str">
            <v>Investments Govt Securities</v>
          </cell>
        </row>
      </sheetData>
      <sheetData sheetId="1142">
        <row r="34">
          <cell r="A34" t="str">
            <v>Investments Govt Securities</v>
          </cell>
        </row>
      </sheetData>
      <sheetData sheetId="1143">
        <row r="34">
          <cell r="A34" t="str">
            <v>Investments Govt Securities</v>
          </cell>
        </row>
      </sheetData>
      <sheetData sheetId="1144">
        <row r="34">
          <cell r="A34" t="str">
            <v>Investments Govt Securities</v>
          </cell>
        </row>
      </sheetData>
      <sheetData sheetId="1145">
        <row r="34">
          <cell r="A34" t="str">
            <v>Investments Govt Securities</v>
          </cell>
        </row>
      </sheetData>
      <sheetData sheetId="1146">
        <row r="34">
          <cell r="A34" t="str">
            <v>Investments Govt Securities</v>
          </cell>
        </row>
      </sheetData>
      <sheetData sheetId="1147">
        <row r="34">
          <cell r="A34" t="str">
            <v>Investments Govt Securities</v>
          </cell>
        </row>
      </sheetData>
      <sheetData sheetId="1148">
        <row r="34">
          <cell r="A34" t="str">
            <v>Investments Govt Securities</v>
          </cell>
        </row>
      </sheetData>
      <sheetData sheetId="1149">
        <row r="34">
          <cell r="A34" t="str">
            <v>Investments Govt Securities</v>
          </cell>
        </row>
      </sheetData>
      <sheetData sheetId="1150">
        <row r="34">
          <cell r="A34" t="str">
            <v>Investments Govt Securities</v>
          </cell>
        </row>
      </sheetData>
      <sheetData sheetId="1151">
        <row r="34">
          <cell r="A34" t="str">
            <v>Investments Govt Securities</v>
          </cell>
        </row>
      </sheetData>
      <sheetData sheetId="1152">
        <row r="34">
          <cell r="A34" t="str">
            <v>Investments Govt Securities</v>
          </cell>
        </row>
      </sheetData>
      <sheetData sheetId="1153">
        <row r="34">
          <cell r="A34" t="str">
            <v>Investments Govt Securities</v>
          </cell>
        </row>
      </sheetData>
      <sheetData sheetId="1154">
        <row r="34">
          <cell r="A34" t="str">
            <v>Investments Govt Securities</v>
          </cell>
        </row>
      </sheetData>
      <sheetData sheetId="1155">
        <row r="34">
          <cell r="A34" t="str">
            <v>Investments Govt Securities</v>
          </cell>
        </row>
      </sheetData>
      <sheetData sheetId="1156">
        <row r="34">
          <cell r="A34" t="str">
            <v>Investments Govt Securities</v>
          </cell>
        </row>
      </sheetData>
      <sheetData sheetId="1157">
        <row r="34">
          <cell r="A34" t="str">
            <v>Investments Govt Securities</v>
          </cell>
        </row>
      </sheetData>
      <sheetData sheetId="1158">
        <row r="34">
          <cell r="A34" t="str">
            <v>Investments Govt Securities</v>
          </cell>
        </row>
      </sheetData>
      <sheetData sheetId="1159">
        <row r="34">
          <cell r="A34" t="str">
            <v>Investments Govt Securities</v>
          </cell>
        </row>
      </sheetData>
      <sheetData sheetId="1160">
        <row r="34">
          <cell r="A34" t="str">
            <v>Investments Govt Securities</v>
          </cell>
        </row>
      </sheetData>
      <sheetData sheetId="1161">
        <row r="34">
          <cell r="A34" t="str">
            <v>Investments Govt Securities</v>
          </cell>
        </row>
      </sheetData>
      <sheetData sheetId="1162">
        <row r="34">
          <cell r="A34" t="str">
            <v>Investments Govt Securities</v>
          </cell>
        </row>
      </sheetData>
      <sheetData sheetId="1163">
        <row r="34">
          <cell r="A34" t="str">
            <v>Investments Govt Securities</v>
          </cell>
        </row>
      </sheetData>
      <sheetData sheetId="1164">
        <row r="34">
          <cell r="A34" t="str">
            <v>Investments Govt Securities</v>
          </cell>
        </row>
      </sheetData>
      <sheetData sheetId="1165">
        <row r="34">
          <cell r="A34" t="str">
            <v>Investments Govt Securities</v>
          </cell>
        </row>
      </sheetData>
      <sheetData sheetId="1166">
        <row r="34">
          <cell r="A34" t="str">
            <v>Investments Govt Securities</v>
          </cell>
        </row>
      </sheetData>
      <sheetData sheetId="1167">
        <row r="34">
          <cell r="A34" t="str">
            <v>Investments Govt Securities</v>
          </cell>
        </row>
      </sheetData>
      <sheetData sheetId="1168">
        <row r="34">
          <cell r="A34" t="str">
            <v>Investments Govt Securities</v>
          </cell>
        </row>
      </sheetData>
      <sheetData sheetId="1169">
        <row r="34">
          <cell r="A34" t="str">
            <v>Investments Govt Securities</v>
          </cell>
        </row>
      </sheetData>
      <sheetData sheetId="1170">
        <row r="34">
          <cell r="A34" t="str">
            <v>Investments Govt Securities</v>
          </cell>
        </row>
      </sheetData>
      <sheetData sheetId="1171">
        <row r="34">
          <cell r="A34" t="str">
            <v>Investments Govt Securities</v>
          </cell>
        </row>
      </sheetData>
      <sheetData sheetId="1172">
        <row r="34">
          <cell r="A34" t="str">
            <v>Investments Govt Securities</v>
          </cell>
        </row>
      </sheetData>
      <sheetData sheetId="1173" refreshError="1"/>
      <sheetData sheetId="1174" refreshError="1"/>
      <sheetData sheetId="1175" refreshError="1"/>
      <sheetData sheetId="1176">
        <row r="34">
          <cell r="A34" t="str">
            <v>Investments Govt Securities</v>
          </cell>
        </row>
      </sheetData>
      <sheetData sheetId="1177" refreshError="1"/>
      <sheetData sheetId="1178" refreshError="1"/>
      <sheetData sheetId="1179">
        <row r="34">
          <cell r="A34" t="str">
            <v>Investments Govt Securities</v>
          </cell>
        </row>
      </sheetData>
      <sheetData sheetId="1180">
        <row r="34">
          <cell r="A34" t="str">
            <v>Investments Govt Securities</v>
          </cell>
        </row>
      </sheetData>
      <sheetData sheetId="1181">
        <row r="34">
          <cell r="A34" t="str">
            <v>Investments Govt Securities</v>
          </cell>
        </row>
      </sheetData>
      <sheetData sheetId="1182">
        <row r="34">
          <cell r="A34" t="str">
            <v>Investments Govt Securities</v>
          </cell>
        </row>
      </sheetData>
      <sheetData sheetId="1183">
        <row r="34">
          <cell r="A34" t="str">
            <v>Investments Govt Securities</v>
          </cell>
        </row>
      </sheetData>
      <sheetData sheetId="1184">
        <row r="34">
          <cell r="A34" t="str">
            <v>Investments Govt Securities</v>
          </cell>
        </row>
      </sheetData>
      <sheetData sheetId="1185">
        <row r="34">
          <cell r="A34" t="str">
            <v>Investments Govt Securities</v>
          </cell>
        </row>
      </sheetData>
      <sheetData sheetId="1186">
        <row r="34">
          <cell r="A34" t="str">
            <v>Investments Govt Securities</v>
          </cell>
        </row>
      </sheetData>
      <sheetData sheetId="1187">
        <row r="34">
          <cell r="A34" t="str">
            <v>Investments Govt Securities</v>
          </cell>
        </row>
      </sheetData>
      <sheetData sheetId="1188">
        <row r="34">
          <cell r="A34" t="str">
            <v>Investments Govt Securities</v>
          </cell>
        </row>
      </sheetData>
      <sheetData sheetId="1189">
        <row r="34">
          <cell r="A34" t="str">
            <v>Investments Govt Securities</v>
          </cell>
        </row>
      </sheetData>
      <sheetData sheetId="1190">
        <row r="34">
          <cell r="A34" t="str">
            <v>Investments Govt Securities</v>
          </cell>
        </row>
      </sheetData>
      <sheetData sheetId="1191">
        <row r="34">
          <cell r="A34" t="str">
            <v>Investments Govt Securities</v>
          </cell>
        </row>
      </sheetData>
      <sheetData sheetId="1192">
        <row r="34">
          <cell r="A34" t="str">
            <v>Investments Govt Securities</v>
          </cell>
        </row>
      </sheetData>
      <sheetData sheetId="1193">
        <row r="34">
          <cell r="A34" t="str">
            <v>Investments Govt Securities</v>
          </cell>
        </row>
      </sheetData>
      <sheetData sheetId="1194">
        <row r="34">
          <cell r="A34" t="str">
            <v>Investments Govt Securities</v>
          </cell>
        </row>
      </sheetData>
      <sheetData sheetId="1195">
        <row r="34">
          <cell r="A34" t="str">
            <v>Investments Govt Securities</v>
          </cell>
        </row>
      </sheetData>
      <sheetData sheetId="1196">
        <row r="34">
          <cell r="A34" t="str">
            <v>Investments Govt Securities</v>
          </cell>
        </row>
      </sheetData>
      <sheetData sheetId="1197">
        <row r="34">
          <cell r="A34" t="str">
            <v>Investments Govt Securities</v>
          </cell>
        </row>
      </sheetData>
      <sheetData sheetId="1198">
        <row r="34">
          <cell r="A34" t="str">
            <v>Investments Govt Securities</v>
          </cell>
        </row>
      </sheetData>
      <sheetData sheetId="1199">
        <row r="34">
          <cell r="A34" t="str">
            <v>Investments Govt Securities</v>
          </cell>
        </row>
      </sheetData>
      <sheetData sheetId="1200">
        <row r="34">
          <cell r="A34" t="str">
            <v>Investments Govt Securities</v>
          </cell>
        </row>
      </sheetData>
      <sheetData sheetId="1201">
        <row r="34">
          <cell r="A34" t="str">
            <v>Investments Govt Securities</v>
          </cell>
        </row>
      </sheetData>
      <sheetData sheetId="1202">
        <row r="34">
          <cell r="A34" t="str">
            <v>Investments Govt Securities</v>
          </cell>
        </row>
      </sheetData>
      <sheetData sheetId="1203">
        <row r="34">
          <cell r="A34" t="str">
            <v>Investments Govt Securities</v>
          </cell>
        </row>
      </sheetData>
      <sheetData sheetId="1204">
        <row r="34">
          <cell r="A34" t="str">
            <v>Investments Govt Securities</v>
          </cell>
        </row>
      </sheetData>
      <sheetData sheetId="1205">
        <row r="34">
          <cell r="A34" t="str">
            <v>Investments Govt Securities</v>
          </cell>
        </row>
      </sheetData>
      <sheetData sheetId="1206">
        <row r="34">
          <cell r="A34" t="str">
            <v>Investments Govt Securities</v>
          </cell>
        </row>
      </sheetData>
      <sheetData sheetId="1207">
        <row r="34">
          <cell r="A34" t="str">
            <v>Investments Govt Securities</v>
          </cell>
        </row>
      </sheetData>
      <sheetData sheetId="1208">
        <row r="34">
          <cell r="A34" t="str">
            <v>Investments Govt Securities</v>
          </cell>
        </row>
      </sheetData>
      <sheetData sheetId="1209">
        <row r="34">
          <cell r="A34" t="str">
            <v>Investments Govt Securities</v>
          </cell>
        </row>
      </sheetData>
      <sheetData sheetId="1210">
        <row r="34">
          <cell r="A34" t="str">
            <v>Investments Govt Securities</v>
          </cell>
        </row>
      </sheetData>
      <sheetData sheetId="1211">
        <row r="34">
          <cell r="A34" t="str">
            <v>Investments Govt Securities</v>
          </cell>
        </row>
      </sheetData>
      <sheetData sheetId="1212">
        <row r="34">
          <cell r="A34" t="str">
            <v>Investments Govt Securities</v>
          </cell>
        </row>
      </sheetData>
      <sheetData sheetId="1213">
        <row r="34">
          <cell r="A34" t="str">
            <v>Investments Govt Securities</v>
          </cell>
        </row>
      </sheetData>
      <sheetData sheetId="1214">
        <row r="34">
          <cell r="A34" t="str">
            <v>Investments Govt Securities</v>
          </cell>
        </row>
      </sheetData>
      <sheetData sheetId="1215">
        <row r="34">
          <cell r="A34" t="str">
            <v>Investments Govt Securities</v>
          </cell>
        </row>
      </sheetData>
      <sheetData sheetId="1216">
        <row r="34">
          <cell r="A34" t="str">
            <v>Investments Govt Securities</v>
          </cell>
        </row>
      </sheetData>
      <sheetData sheetId="1217">
        <row r="34">
          <cell r="A34" t="str">
            <v>Investments Govt Securities</v>
          </cell>
        </row>
      </sheetData>
      <sheetData sheetId="1218">
        <row r="34">
          <cell r="A34" t="str">
            <v>Investments Govt Securities</v>
          </cell>
        </row>
      </sheetData>
      <sheetData sheetId="1219">
        <row r="34">
          <cell r="A34" t="str">
            <v>Investments Govt Securities</v>
          </cell>
        </row>
      </sheetData>
      <sheetData sheetId="1220">
        <row r="34">
          <cell r="A34" t="str">
            <v>Investments Govt Securities</v>
          </cell>
        </row>
      </sheetData>
      <sheetData sheetId="1221">
        <row r="34">
          <cell r="A34" t="str">
            <v>Investments Govt Securities</v>
          </cell>
        </row>
      </sheetData>
      <sheetData sheetId="1222">
        <row r="34">
          <cell r="A34" t="str">
            <v>Investments Govt Securities</v>
          </cell>
        </row>
      </sheetData>
      <sheetData sheetId="1223">
        <row r="34">
          <cell r="A34" t="str">
            <v>Investments Govt Securities</v>
          </cell>
        </row>
      </sheetData>
      <sheetData sheetId="1224">
        <row r="34">
          <cell r="A34" t="str">
            <v>Investments Govt Securities</v>
          </cell>
        </row>
      </sheetData>
      <sheetData sheetId="1225">
        <row r="34">
          <cell r="A34" t="str">
            <v>Investments Govt Securities</v>
          </cell>
        </row>
      </sheetData>
      <sheetData sheetId="1226">
        <row r="34">
          <cell r="A34" t="str">
            <v>Investments Govt Securities</v>
          </cell>
        </row>
      </sheetData>
      <sheetData sheetId="1227">
        <row r="34">
          <cell r="A34" t="str">
            <v>Investments Govt Securities</v>
          </cell>
        </row>
      </sheetData>
      <sheetData sheetId="1228">
        <row r="34">
          <cell r="A34" t="str">
            <v>Investments Govt Securities</v>
          </cell>
        </row>
      </sheetData>
      <sheetData sheetId="1229">
        <row r="34">
          <cell r="A34" t="str">
            <v>Investments Govt Securities</v>
          </cell>
        </row>
      </sheetData>
      <sheetData sheetId="1230">
        <row r="34">
          <cell r="A34" t="str">
            <v>Investments Govt Securities</v>
          </cell>
        </row>
      </sheetData>
      <sheetData sheetId="1231">
        <row r="34">
          <cell r="A34" t="str">
            <v>Investments Govt Securities</v>
          </cell>
        </row>
      </sheetData>
      <sheetData sheetId="1232">
        <row r="34">
          <cell r="A34" t="str">
            <v>Investments Govt Securities</v>
          </cell>
        </row>
      </sheetData>
      <sheetData sheetId="1233">
        <row r="34">
          <cell r="A34" t="str">
            <v>Investments Govt Securities</v>
          </cell>
        </row>
      </sheetData>
      <sheetData sheetId="1234">
        <row r="34">
          <cell r="A34" t="str">
            <v>Investments Govt Securities</v>
          </cell>
        </row>
      </sheetData>
      <sheetData sheetId="1235">
        <row r="34">
          <cell r="A34" t="str">
            <v>Investments Govt Securities</v>
          </cell>
        </row>
      </sheetData>
      <sheetData sheetId="1236">
        <row r="34">
          <cell r="A34" t="str">
            <v>Investments Govt Securities</v>
          </cell>
        </row>
      </sheetData>
      <sheetData sheetId="1237">
        <row r="34">
          <cell r="A34" t="str">
            <v>Investments Govt Securities</v>
          </cell>
        </row>
      </sheetData>
      <sheetData sheetId="1238">
        <row r="34">
          <cell r="A34" t="str">
            <v>Investments Govt Securities</v>
          </cell>
        </row>
      </sheetData>
      <sheetData sheetId="1239">
        <row r="34">
          <cell r="A34" t="str">
            <v>Investments Govt Securities</v>
          </cell>
        </row>
      </sheetData>
      <sheetData sheetId="1240">
        <row r="34">
          <cell r="A34" t="str">
            <v>Investments Govt Securities</v>
          </cell>
        </row>
      </sheetData>
      <sheetData sheetId="1241">
        <row r="34">
          <cell r="A34" t="str">
            <v>Investments Govt Securities</v>
          </cell>
        </row>
      </sheetData>
      <sheetData sheetId="1242">
        <row r="34">
          <cell r="A34" t="str">
            <v>Investments Govt Securities</v>
          </cell>
        </row>
      </sheetData>
      <sheetData sheetId="1243">
        <row r="34">
          <cell r="A34" t="str">
            <v>Investments Govt Securities</v>
          </cell>
        </row>
      </sheetData>
      <sheetData sheetId="1244">
        <row r="34">
          <cell r="A34" t="str">
            <v>Investments Govt Securities</v>
          </cell>
        </row>
      </sheetData>
      <sheetData sheetId="1245">
        <row r="34">
          <cell r="A34" t="str">
            <v>Investments Govt Securities</v>
          </cell>
        </row>
      </sheetData>
      <sheetData sheetId="1246">
        <row r="34">
          <cell r="A34" t="str">
            <v>Investments Govt Securities</v>
          </cell>
        </row>
      </sheetData>
      <sheetData sheetId="1247">
        <row r="34">
          <cell r="A34" t="str">
            <v>Investments Govt Securities</v>
          </cell>
        </row>
      </sheetData>
      <sheetData sheetId="1248">
        <row r="34">
          <cell r="A34" t="str">
            <v>Investments Govt Securities</v>
          </cell>
        </row>
      </sheetData>
      <sheetData sheetId="1249">
        <row r="34">
          <cell r="A34" t="str">
            <v>Investments Govt Securities</v>
          </cell>
        </row>
      </sheetData>
      <sheetData sheetId="1250">
        <row r="34">
          <cell r="A34" t="str">
            <v>Investments Govt Securities</v>
          </cell>
        </row>
      </sheetData>
      <sheetData sheetId="1251">
        <row r="34">
          <cell r="A34" t="str">
            <v>Investments Govt Securities</v>
          </cell>
        </row>
      </sheetData>
      <sheetData sheetId="1252">
        <row r="34">
          <cell r="A34" t="str">
            <v>Investments Govt Securities</v>
          </cell>
        </row>
      </sheetData>
      <sheetData sheetId="1253">
        <row r="34">
          <cell r="A34" t="str">
            <v>Investments Govt Securities</v>
          </cell>
        </row>
      </sheetData>
      <sheetData sheetId="1254">
        <row r="34">
          <cell r="A34" t="str">
            <v>Investments Govt Securities</v>
          </cell>
        </row>
      </sheetData>
      <sheetData sheetId="1255">
        <row r="34">
          <cell r="A34" t="str">
            <v>Investments Govt Securities</v>
          </cell>
        </row>
      </sheetData>
      <sheetData sheetId="1256">
        <row r="34">
          <cell r="A34" t="str">
            <v>Investments Govt Securities</v>
          </cell>
        </row>
      </sheetData>
      <sheetData sheetId="1257">
        <row r="34">
          <cell r="A34" t="str">
            <v>Investments Govt Securities</v>
          </cell>
        </row>
      </sheetData>
      <sheetData sheetId="1258">
        <row r="34">
          <cell r="A34" t="str">
            <v>Investments Govt Securities</v>
          </cell>
        </row>
      </sheetData>
      <sheetData sheetId="1259">
        <row r="34">
          <cell r="A34" t="str">
            <v>Investments Govt Securities</v>
          </cell>
        </row>
      </sheetData>
      <sheetData sheetId="1260">
        <row r="34">
          <cell r="A34" t="str">
            <v>Investments Govt Securities</v>
          </cell>
        </row>
      </sheetData>
      <sheetData sheetId="1261">
        <row r="34">
          <cell r="A34" t="str">
            <v>Investments Govt Securities</v>
          </cell>
        </row>
      </sheetData>
      <sheetData sheetId="1262">
        <row r="34">
          <cell r="A34" t="str">
            <v>Investments Govt Securities</v>
          </cell>
        </row>
      </sheetData>
      <sheetData sheetId="1263">
        <row r="34">
          <cell r="A34" t="str">
            <v>Investments Govt Securities</v>
          </cell>
        </row>
      </sheetData>
      <sheetData sheetId="1264">
        <row r="34">
          <cell r="A34" t="str">
            <v>Investments Govt Securities</v>
          </cell>
        </row>
      </sheetData>
      <sheetData sheetId="1265">
        <row r="34">
          <cell r="A34" t="str">
            <v>Investments Govt Securities</v>
          </cell>
        </row>
      </sheetData>
      <sheetData sheetId="1266">
        <row r="34">
          <cell r="A34" t="str">
            <v>Investments Govt Securities</v>
          </cell>
        </row>
      </sheetData>
      <sheetData sheetId="1267">
        <row r="34">
          <cell r="A34" t="str">
            <v>Investments Govt Securities</v>
          </cell>
        </row>
      </sheetData>
      <sheetData sheetId="1268">
        <row r="34">
          <cell r="A34" t="str">
            <v>Investments Govt Securities</v>
          </cell>
        </row>
      </sheetData>
      <sheetData sheetId="1269">
        <row r="34">
          <cell r="A34" t="str">
            <v>Investments Govt Securities</v>
          </cell>
        </row>
      </sheetData>
      <sheetData sheetId="1270">
        <row r="34">
          <cell r="A34" t="str">
            <v>Investments Govt Securities</v>
          </cell>
        </row>
      </sheetData>
      <sheetData sheetId="1271">
        <row r="34">
          <cell r="A34" t="str">
            <v>Investments Govt Securities</v>
          </cell>
        </row>
      </sheetData>
      <sheetData sheetId="1272">
        <row r="34">
          <cell r="A34" t="str">
            <v>Investments Govt Securities</v>
          </cell>
        </row>
      </sheetData>
      <sheetData sheetId="1273">
        <row r="34">
          <cell r="A34" t="str">
            <v>Investments Govt Securities</v>
          </cell>
        </row>
      </sheetData>
      <sheetData sheetId="1274">
        <row r="34">
          <cell r="A34" t="str">
            <v>Investments Govt Securities</v>
          </cell>
        </row>
      </sheetData>
      <sheetData sheetId="1275">
        <row r="34">
          <cell r="A34" t="str">
            <v>Investments Govt Securities</v>
          </cell>
        </row>
      </sheetData>
      <sheetData sheetId="1276">
        <row r="34">
          <cell r="A34" t="str">
            <v>Investments Govt Securities</v>
          </cell>
        </row>
      </sheetData>
      <sheetData sheetId="1277">
        <row r="34">
          <cell r="A34" t="str">
            <v>Investments Govt Securities</v>
          </cell>
        </row>
      </sheetData>
      <sheetData sheetId="1278">
        <row r="34">
          <cell r="A34" t="str">
            <v>Investments Govt Securities</v>
          </cell>
        </row>
      </sheetData>
      <sheetData sheetId="1279">
        <row r="34">
          <cell r="A34" t="str">
            <v>Investments Govt Securities</v>
          </cell>
        </row>
      </sheetData>
      <sheetData sheetId="1280">
        <row r="34">
          <cell r="A34" t="str">
            <v>Investments Govt Securities</v>
          </cell>
        </row>
      </sheetData>
      <sheetData sheetId="1281">
        <row r="34">
          <cell r="A34" t="str">
            <v>Investments Govt Securities</v>
          </cell>
        </row>
      </sheetData>
      <sheetData sheetId="1282">
        <row r="34">
          <cell r="A34" t="str">
            <v>Investments Govt Securities</v>
          </cell>
        </row>
      </sheetData>
      <sheetData sheetId="1283">
        <row r="34">
          <cell r="A34" t="str">
            <v>Investments Govt Securities</v>
          </cell>
        </row>
      </sheetData>
      <sheetData sheetId="1284">
        <row r="34">
          <cell r="A34" t="str">
            <v>Investments Govt Securities</v>
          </cell>
        </row>
      </sheetData>
      <sheetData sheetId="1285">
        <row r="34">
          <cell r="A34" t="str">
            <v>Investments Govt Securities</v>
          </cell>
        </row>
      </sheetData>
      <sheetData sheetId="1286">
        <row r="34">
          <cell r="A34" t="str">
            <v>Investments Govt Securities</v>
          </cell>
        </row>
      </sheetData>
      <sheetData sheetId="1287">
        <row r="34">
          <cell r="A34" t="str">
            <v>Investments Govt Securities</v>
          </cell>
        </row>
      </sheetData>
      <sheetData sheetId="1288">
        <row r="34">
          <cell r="A34" t="str">
            <v>Investments Govt Securities</v>
          </cell>
        </row>
      </sheetData>
      <sheetData sheetId="1289">
        <row r="34">
          <cell r="A34" t="str">
            <v>Investments Govt Securities</v>
          </cell>
        </row>
      </sheetData>
      <sheetData sheetId="1290">
        <row r="34">
          <cell r="A34" t="str">
            <v>Investments Govt Securities</v>
          </cell>
        </row>
      </sheetData>
      <sheetData sheetId="1291">
        <row r="34">
          <cell r="A34" t="str">
            <v>Investments Govt Securities</v>
          </cell>
        </row>
      </sheetData>
      <sheetData sheetId="1292">
        <row r="34">
          <cell r="A34" t="str">
            <v>Investments Govt Securities</v>
          </cell>
        </row>
      </sheetData>
      <sheetData sheetId="1293">
        <row r="34">
          <cell r="A34" t="str">
            <v>Investments Govt Securities</v>
          </cell>
        </row>
      </sheetData>
      <sheetData sheetId="1294">
        <row r="34">
          <cell r="A34" t="str">
            <v>Investments Govt Securities</v>
          </cell>
        </row>
      </sheetData>
      <sheetData sheetId="1295">
        <row r="34">
          <cell r="A34" t="str">
            <v>Investments Govt Securities</v>
          </cell>
        </row>
      </sheetData>
      <sheetData sheetId="1296">
        <row r="34">
          <cell r="A34" t="str">
            <v>Investments Govt Securities</v>
          </cell>
        </row>
      </sheetData>
      <sheetData sheetId="1297">
        <row r="34">
          <cell r="A34" t="str">
            <v>Investments Govt Securities</v>
          </cell>
        </row>
      </sheetData>
      <sheetData sheetId="1298">
        <row r="34">
          <cell r="A34" t="str">
            <v>Investments Govt Securities</v>
          </cell>
        </row>
      </sheetData>
      <sheetData sheetId="1299">
        <row r="34">
          <cell r="A34" t="str">
            <v>Investments Govt Securities</v>
          </cell>
        </row>
      </sheetData>
      <sheetData sheetId="1300">
        <row r="34">
          <cell r="A34" t="str">
            <v>Investments Govt Securities</v>
          </cell>
        </row>
      </sheetData>
      <sheetData sheetId="1301">
        <row r="34">
          <cell r="A34" t="str">
            <v>Investments Govt Securities</v>
          </cell>
        </row>
      </sheetData>
      <sheetData sheetId="1302">
        <row r="34">
          <cell r="A34" t="str">
            <v>Investments Govt Securities</v>
          </cell>
        </row>
      </sheetData>
      <sheetData sheetId="1303">
        <row r="34">
          <cell r="A34" t="str">
            <v>Investments Govt Securities</v>
          </cell>
        </row>
      </sheetData>
      <sheetData sheetId="1304">
        <row r="34">
          <cell r="A34" t="str">
            <v>Investments Govt Securities</v>
          </cell>
        </row>
      </sheetData>
      <sheetData sheetId="1305">
        <row r="34">
          <cell r="A34" t="str">
            <v>Investments Govt Securities</v>
          </cell>
        </row>
      </sheetData>
      <sheetData sheetId="1306">
        <row r="34">
          <cell r="A34" t="str">
            <v>Investments Govt Securities</v>
          </cell>
        </row>
      </sheetData>
      <sheetData sheetId="1307">
        <row r="34">
          <cell r="A34" t="str">
            <v>Investments Govt Securities</v>
          </cell>
        </row>
      </sheetData>
      <sheetData sheetId="1308">
        <row r="34">
          <cell r="A34" t="str">
            <v>Investments Govt Securities</v>
          </cell>
        </row>
      </sheetData>
      <sheetData sheetId="1309">
        <row r="34">
          <cell r="A34" t="str">
            <v>Investments Govt Securities</v>
          </cell>
        </row>
      </sheetData>
      <sheetData sheetId="1310">
        <row r="34">
          <cell r="A34" t="str">
            <v>Investments Govt Securities</v>
          </cell>
        </row>
      </sheetData>
      <sheetData sheetId="1311">
        <row r="34">
          <cell r="A34" t="str">
            <v>Investments Govt Securities</v>
          </cell>
        </row>
      </sheetData>
      <sheetData sheetId="1312">
        <row r="34">
          <cell r="A34" t="str">
            <v>Investments Govt Securities</v>
          </cell>
        </row>
      </sheetData>
      <sheetData sheetId="1313">
        <row r="34">
          <cell r="A34" t="str">
            <v>Investments Govt Securities</v>
          </cell>
        </row>
      </sheetData>
      <sheetData sheetId="1314">
        <row r="34">
          <cell r="A34" t="str">
            <v>Investments Govt Securities</v>
          </cell>
        </row>
      </sheetData>
      <sheetData sheetId="1315">
        <row r="34">
          <cell r="A34" t="str">
            <v>Investments Govt Securities</v>
          </cell>
        </row>
      </sheetData>
      <sheetData sheetId="1316">
        <row r="34">
          <cell r="A34" t="str">
            <v>Investments Govt Securities</v>
          </cell>
        </row>
      </sheetData>
      <sheetData sheetId="1317">
        <row r="34">
          <cell r="A34" t="str">
            <v>Investments Govt Securities</v>
          </cell>
        </row>
      </sheetData>
      <sheetData sheetId="1318">
        <row r="34">
          <cell r="A34" t="str">
            <v>Investments Govt Securities</v>
          </cell>
        </row>
      </sheetData>
      <sheetData sheetId="1319">
        <row r="34">
          <cell r="A34" t="str">
            <v>Investments Govt Securities</v>
          </cell>
        </row>
      </sheetData>
      <sheetData sheetId="1320">
        <row r="34">
          <cell r="A34" t="str">
            <v>Investments Govt Securities</v>
          </cell>
        </row>
      </sheetData>
      <sheetData sheetId="1321">
        <row r="34">
          <cell r="A34" t="str">
            <v>Investments Govt Securities</v>
          </cell>
        </row>
      </sheetData>
      <sheetData sheetId="1322">
        <row r="34">
          <cell r="A34" t="str">
            <v>Investments Govt Securities</v>
          </cell>
        </row>
      </sheetData>
      <sheetData sheetId="1323">
        <row r="34">
          <cell r="A34" t="str">
            <v>Investments Govt Securities</v>
          </cell>
        </row>
      </sheetData>
      <sheetData sheetId="1324">
        <row r="34">
          <cell r="A34" t="str">
            <v>Investments Govt Securities</v>
          </cell>
        </row>
      </sheetData>
      <sheetData sheetId="1325">
        <row r="34">
          <cell r="A34" t="str">
            <v>Investments Govt Securities</v>
          </cell>
        </row>
      </sheetData>
      <sheetData sheetId="1326">
        <row r="34">
          <cell r="A34" t="str">
            <v>Investments Govt Securities</v>
          </cell>
        </row>
      </sheetData>
      <sheetData sheetId="1327">
        <row r="34">
          <cell r="A34" t="str">
            <v>Investments Govt Securities</v>
          </cell>
        </row>
      </sheetData>
      <sheetData sheetId="1328">
        <row r="34">
          <cell r="A34" t="str">
            <v>Investments Govt Securities</v>
          </cell>
        </row>
      </sheetData>
      <sheetData sheetId="1329">
        <row r="34">
          <cell r="A34" t="str">
            <v>Investments Govt Securities</v>
          </cell>
        </row>
      </sheetData>
      <sheetData sheetId="1330">
        <row r="34">
          <cell r="A34" t="str">
            <v>Investments Govt Securities</v>
          </cell>
        </row>
      </sheetData>
      <sheetData sheetId="1331">
        <row r="34">
          <cell r="A34" t="str">
            <v>Investments Govt Securities</v>
          </cell>
        </row>
      </sheetData>
      <sheetData sheetId="1332">
        <row r="34">
          <cell r="A34" t="str">
            <v>Investments Govt Securities</v>
          </cell>
        </row>
      </sheetData>
      <sheetData sheetId="1333">
        <row r="34">
          <cell r="A34" t="str">
            <v>Investments Govt Securities</v>
          </cell>
        </row>
      </sheetData>
      <sheetData sheetId="1334">
        <row r="34">
          <cell r="A34" t="str">
            <v>Investments Govt Securities</v>
          </cell>
        </row>
      </sheetData>
      <sheetData sheetId="1335">
        <row r="34">
          <cell r="A34" t="str">
            <v>Investments Govt Securities</v>
          </cell>
        </row>
      </sheetData>
      <sheetData sheetId="1336">
        <row r="34">
          <cell r="A34" t="str">
            <v>Investments Govt Securities</v>
          </cell>
        </row>
      </sheetData>
      <sheetData sheetId="1337">
        <row r="34">
          <cell r="A34" t="str">
            <v>Investments Govt Securities</v>
          </cell>
        </row>
      </sheetData>
      <sheetData sheetId="1338">
        <row r="34">
          <cell r="A34" t="str">
            <v>Investments Govt Securities</v>
          </cell>
        </row>
      </sheetData>
      <sheetData sheetId="1339">
        <row r="34">
          <cell r="A34" t="str">
            <v>Investments Govt Securities</v>
          </cell>
        </row>
      </sheetData>
      <sheetData sheetId="1340">
        <row r="34">
          <cell r="A34" t="str">
            <v>Investments Govt Securities</v>
          </cell>
        </row>
      </sheetData>
      <sheetData sheetId="1341">
        <row r="34">
          <cell r="A34" t="str">
            <v>Investments Govt Securities</v>
          </cell>
        </row>
      </sheetData>
      <sheetData sheetId="1342">
        <row r="34">
          <cell r="A34" t="str">
            <v>Investments Govt Securities</v>
          </cell>
        </row>
      </sheetData>
      <sheetData sheetId="1343">
        <row r="34">
          <cell r="A34" t="str">
            <v>Investments Govt Securities</v>
          </cell>
        </row>
      </sheetData>
      <sheetData sheetId="1344">
        <row r="34">
          <cell r="A34" t="str">
            <v>Investments Govt Securities</v>
          </cell>
        </row>
      </sheetData>
      <sheetData sheetId="1345">
        <row r="34">
          <cell r="A34" t="str">
            <v>Investments Govt Securities</v>
          </cell>
        </row>
      </sheetData>
      <sheetData sheetId="1346">
        <row r="34">
          <cell r="A34" t="str">
            <v>Investments Govt Securities</v>
          </cell>
        </row>
      </sheetData>
      <sheetData sheetId="1347">
        <row r="34">
          <cell r="A34" t="str">
            <v>Investments Govt Securities</v>
          </cell>
        </row>
      </sheetData>
      <sheetData sheetId="1348">
        <row r="34">
          <cell r="A34" t="str">
            <v>Investments Govt Securities</v>
          </cell>
        </row>
      </sheetData>
      <sheetData sheetId="1349">
        <row r="34">
          <cell r="A34" t="str">
            <v>Investments Govt Securities</v>
          </cell>
        </row>
      </sheetData>
      <sheetData sheetId="1350">
        <row r="34">
          <cell r="A34" t="str">
            <v>Investments Govt Securities</v>
          </cell>
        </row>
      </sheetData>
      <sheetData sheetId="1351">
        <row r="34">
          <cell r="A34" t="str">
            <v>Investments Govt Securities</v>
          </cell>
        </row>
      </sheetData>
      <sheetData sheetId="1352">
        <row r="34">
          <cell r="A34" t="str">
            <v>Investments Govt Securities</v>
          </cell>
        </row>
      </sheetData>
      <sheetData sheetId="1353">
        <row r="34">
          <cell r="A34" t="str">
            <v>Investments Govt Securities</v>
          </cell>
        </row>
      </sheetData>
      <sheetData sheetId="1354">
        <row r="34">
          <cell r="A34" t="str">
            <v>Investments Govt Securities</v>
          </cell>
        </row>
      </sheetData>
      <sheetData sheetId="1355">
        <row r="34">
          <cell r="A34" t="str">
            <v>Investments Govt Securities</v>
          </cell>
        </row>
      </sheetData>
      <sheetData sheetId="1356">
        <row r="34">
          <cell r="A34" t="str">
            <v>Investments Govt Securities</v>
          </cell>
        </row>
      </sheetData>
      <sheetData sheetId="1357">
        <row r="34">
          <cell r="A34" t="str">
            <v>Investments Govt Securities</v>
          </cell>
        </row>
      </sheetData>
      <sheetData sheetId="1358">
        <row r="34">
          <cell r="A34" t="str">
            <v>Investments Govt Securities</v>
          </cell>
        </row>
      </sheetData>
      <sheetData sheetId="1359">
        <row r="34">
          <cell r="A34" t="str">
            <v>Investments Govt Securities</v>
          </cell>
        </row>
      </sheetData>
      <sheetData sheetId="1360">
        <row r="34">
          <cell r="A34" t="str">
            <v>Investments Govt Securities</v>
          </cell>
        </row>
      </sheetData>
      <sheetData sheetId="1361">
        <row r="34">
          <cell r="A34" t="str">
            <v>Investments Govt Securities</v>
          </cell>
        </row>
      </sheetData>
      <sheetData sheetId="1362">
        <row r="34">
          <cell r="A34" t="str">
            <v>Investments Govt Securities</v>
          </cell>
        </row>
      </sheetData>
      <sheetData sheetId="1363">
        <row r="34">
          <cell r="A34" t="str">
            <v>Investments Govt Securities</v>
          </cell>
        </row>
      </sheetData>
      <sheetData sheetId="1364">
        <row r="34">
          <cell r="A34" t="str">
            <v>Investments Govt Securities</v>
          </cell>
        </row>
      </sheetData>
      <sheetData sheetId="1365">
        <row r="34">
          <cell r="A34" t="str">
            <v>Investments Govt Securities</v>
          </cell>
        </row>
      </sheetData>
      <sheetData sheetId="1366">
        <row r="34">
          <cell r="A34" t="str">
            <v>Investments Govt Securities</v>
          </cell>
        </row>
      </sheetData>
      <sheetData sheetId="1367">
        <row r="34">
          <cell r="A34" t="str">
            <v>Investments Govt Securities</v>
          </cell>
        </row>
      </sheetData>
      <sheetData sheetId="1368">
        <row r="34">
          <cell r="A34" t="str">
            <v>Investments Govt Securities</v>
          </cell>
        </row>
      </sheetData>
      <sheetData sheetId="1369">
        <row r="34">
          <cell r="A34" t="str">
            <v>Investments Govt Securities</v>
          </cell>
        </row>
      </sheetData>
      <sheetData sheetId="1370">
        <row r="34">
          <cell r="A34" t="str">
            <v>Investments Govt Securities</v>
          </cell>
        </row>
      </sheetData>
      <sheetData sheetId="1371">
        <row r="34">
          <cell r="A34" t="str">
            <v>Investments Govt Securities</v>
          </cell>
        </row>
      </sheetData>
      <sheetData sheetId="1372">
        <row r="34">
          <cell r="A34" t="str">
            <v>Investments Govt Securities</v>
          </cell>
        </row>
      </sheetData>
      <sheetData sheetId="1373">
        <row r="34">
          <cell r="A34" t="str">
            <v>Investments Govt Securities</v>
          </cell>
        </row>
      </sheetData>
      <sheetData sheetId="1374">
        <row r="34">
          <cell r="A34" t="str">
            <v>Investments Govt Securities</v>
          </cell>
        </row>
      </sheetData>
      <sheetData sheetId="1375">
        <row r="34">
          <cell r="A34" t="str">
            <v>Investments Govt Securities</v>
          </cell>
        </row>
      </sheetData>
      <sheetData sheetId="1376">
        <row r="34">
          <cell r="A34" t="str">
            <v>Investments Govt Securities</v>
          </cell>
        </row>
      </sheetData>
      <sheetData sheetId="1377">
        <row r="34">
          <cell r="A34" t="str">
            <v>Investments Govt Securities</v>
          </cell>
        </row>
      </sheetData>
      <sheetData sheetId="1378">
        <row r="34">
          <cell r="A34" t="str">
            <v>Investments Govt Securities</v>
          </cell>
        </row>
      </sheetData>
      <sheetData sheetId="1379">
        <row r="34">
          <cell r="A34" t="str">
            <v>Investments Govt Securities</v>
          </cell>
        </row>
      </sheetData>
      <sheetData sheetId="1380">
        <row r="34">
          <cell r="A34" t="str">
            <v>Investments Govt Securities</v>
          </cell>
        </row>
      </sheetData>
      <sheetData sheetId="1381">
        <row r="34">
          <cell r="A34" t="str">
            <v>Investments Govt Securities</v>
          </cell>
        </row>
      </sheetData>
      <sheetData sheetId="1382">
        <row r="34">
          <cell r="A34" t="str">
            <v>Investments Govt Securities</v>
          </cell>
        </row>
      </sheetData>
      <sheetData sheetId="1383">
        <row r="34">
          <cell r="A34" t="str">
            <v>Investments Govt Securities</v>
          </cell>
        </row>
      </sheetData>
      <sheetData sheetId="1384">
        <row r="34">
          <cell r="A34" t="str">
            <v>Investments Govt Securities</v>
          </cell>
        </row>
      </sheetData>
      <sheetData sheetId="1385">
        <row r="34">
          <cell r="A34" t="str">
            <v>Investments Govt Securities</v>
          </cell>
        </row>
      </sheetData>
      <sheetData sheetId="1386">
        <row r="34">
          <cell r="A34" t="str">
            <v>Investments Govt Securities</v>
          </cell>
        </row>
      </sheetData>
      <sheetData sheetId="1387">
        <row r="34">
          <cell r="A34" t="str">
            <v>Investments Govt Securities</v>
          </cell>
        </row>
      </sheetData>
      <sheetData sheetId="1388">
        <row r="34">
          <cell r="A34" t="str">
            <v>Investments Govt Securities</v>
          </cell>
        </row>
      </sheetData>
      <sheetData sheetId="1389">
        <row r="34">
          <cell r="A34" t="str">
            <v>Investments Govt Securities</v>
          </cell>
        </row>
      </sheetData>
      <sheetData sheetId="1390">
        <row r="34">
          <cell r="A34" t="str">
            <v>Investments Govt Securities</v>
          </cell>
        </row>
      </sheetData>
      <sheetData sheetId="1391">
        <row r="34">
          <cell r="A34" t="str">
            <v>Investments Govt Securities</v>
          </cell>
        </row>
      </sheetData>
      <sheetData sheetId="1392">
        <row r="34">
          <cell r="A34" t="str">
            <v>Investments Govt Securities</v>
          </cell>
        </row>
      </sheetData>
      <sheetData sheetId="1393">
        <row r="34">
          <cell r="A34" t="str">
            <v>Investments Govt Securities</v>
          </cell>
        </row>
      </sheetData>
      <sheetData sheetId="1394">
        <row r="34">
          <cell r="A34" t="str">
            <v>Investments Govt Securities</v>
          </cell>
        </row>
      </sheetData>
      <sheetData sheetId="1395">
        <row r="34">
          <cell r="A34" t="str">
            <v>Investments Govt Securities</v>
          </cell>
        </row>
      </sheetData>
      <sheetData sheetId="1396">
        <row r="34">
          <cell r="A34" t="str">
            <v>Investments Govt Securities</v>
          </cell>
        </row>
      </sheetData>
      <sheetData sheetId="1397">
        <row r="34">
          <cell r="A34" t="str">
            <v>Investments Govt Securities</v>
          </cell>
        </row>
      </sheetData>
      <sheetData sheetId="1398">
        <row r="34">
          <cell r="A34" t="str">
            <v>Investments Govt Securities</v>
          </cell>
        </row>
      </sheetData>
      <sheetData sheetId="1399">
        <row r="34">
          <cell r="A34" t="str">
            <v>Investments Govt Securities</v>
          </cell>
        </row>
      </sheetData>
      <sheetData sheetId="1400">
        <row r="34">
          <cell r="A34" t="str">
            <v>Investments Govt Securities</v>
          </cell>
        </row>
      </sheetData>
      <sheetData sheetId="1401">
        <row r="34">
          <cell r="A34" t="str">
            <v>Investments Govt Securities</v>
          </cell>
        </row>
      </sheetData>
      <sheetData sheetId="1402">
        <row r="34">
          <cell r="A34" t="str">
            <v>Investments Govt Securities</v>
          </cell>
        </row>
      </sheetData>
      <sheetData sheetId="1403">
        <row r="34">
          <cell r="A34" t="str">
            <v>Investments Govt Securities</v>
          </cell>
        </row>
      </sheetData>
      <sheetData sheetId="1404">
        <row r="34">
          <cell r="A34" t="str">
            <v>Investments Govt Securities</v>
          </cell>
        </row>
      </sheetData>
      <sheetData sheetId="1405">
        <row r="34">
          <cell r="A34" t="str">
            <v>Investments Govt Securities</v>
          </cell>
        </row>
      </sheetData>
      <sheetData sheetId="1406">
        <row r="34">
          <cell r="A34" t="str">
            <v>Investments Govt Securities</v>
          </cell>
        </row>
      </sheetData>
      <sheetData sheetId="1407">
        <row r="34">
          <cell r="A34" t="str">
            <v>Investments Govt Securities</v>
          </cell>
        </row>
      </sheetData>
      <sheetData sheetId="1408">
        <row r="34">
          <cell r="A34" t="str">
            <v>Investments Govt Securities</v>
          </cell>
        </row>
      </sheetData>
      <sheetData sheetId="1409">
        <row r="34">
          <cell r="A34" t="str">
            <v>Investments Govt Securities</v>
          </cell>
        </row>
      </sheetData>
      <sheetData sheetId="1410">
        <row r="34">
          <cell r="A34" t="str">
            <v>Investments Govt Securities</v>
          </cell>
        </row>
      </sheetData>
      <sheetData sheetId="1411">
        <row r="34">
          <cell r="A34" t="str">
            <v>Investments Govt Securities</v>
          </cell>
        </row>
      </sheetData>
      <sheetData sheetId="1412">
        <row r="34">
          <cell r="A34" t="str">
            <v>Investments Govt Securities</v>
          </cell>
        </row>
      </sheetData>
      <sheetData sheetId="1413">
        <row r="34">
          <cell r="A34" t="str">
            <v>Investments Govt Securities</v>
          </cell>
        </row>
      </sheetData>
      <sheetData sheetId="1414">
        <row r="34">
          <cell r="A34" t="str">
            <v>Investments Govt Securities</v>
          </cell>
        </row>
      </sheetData>
      <sheetData sheetId="1415">
        <row r="34">
          <cell r="A34" t="str">
            <v>Investments Govt Securities</v>
          </cell>
        </row>
      </sheetData>
      <sheetData sheetId="1416">
        <row r="34">
          <cell r="A34" t="str">
            <v>Investments Govt Securities</v>
          </cell>
        </row>
      </sheetData>
      <sheetData sheetId="1417">
        <row r="34">
          <cell r="A34" t="str">
            <v>Investments Govt Securities</v>
          </cell>
        </row>
      </sheetData>
      <sheetData sheetId="1418">
        <row r="34">
          <cell r="A34" t="str">
            <v>Investments Govt Securities</v>
          </cell>
        </row>
      </sheetData>
      <sheetData sheetId="1419">
        <row r="34">
          <cell r="A34" t="str">
            <v>Investments Govt Securities</v>
          </cell>
        </row>
      </sheetData>
      <sheetData sheetId="1420">
        <row r="34">
          <cell r="A34" t="str">
            <v>Investments Govt Securities</v>
          </cell>
        </row>
      </sheetData>
      <sheetData sheetId="1421">
        <row r="34">
          <cell r="A34" t="str">
            <v>Investments Govt Securities</v>
          </cell>
        </row>
      </sheetData>
      <sheetData sheetId="1422">
        <row r="34">
          <cell r="A34" t="str">
            <v>Investments Govt Securities</v>
          </cell>
        </row>
      </sheetData>
      <sheetData sheetId="1423">
        <row r="34">
          <cell r="A34" t="str">
            <v>Investments Govt Securities</v>
          </cell>
        </row>
      </sheetData>
      <sheetData sheetId="1424">
        <row r="34">
          <cell r="A34" t="str">
            <v>Investments Govt Securities</v>
          </cell>
        </row>
      </sheetData>
      <sheetData sheetId="1425">
        <row r="34">
          <cell r="A34" t="str">
            <v>Investments Govt Securities</v>
          </cell>
        </row>
      </sheetData>
      <sheetData sheetId="1426">
        <row r="34">
          <cell r="A34" t="str">
            <v>Investments Govt Securities</v>
          </cell>
        </row>
      </sheetData>
      <sheetData sheetId="1427">
        <row r="34">
          <cell r="A34" t="str">
            <v>Investments Govt Securities</v>
          </cell>
        </row>
      </sheetData>
      <sheetData sheetId="1428">
        <row r="34">
          <cell r="A34" t="str">
            <v>Investments Govt Securities</v>
          </cell>
        </row>
      </sheetData>
      <sheetData sheetId="1429">
        <row r="34">
          <cell r="A34" t="str">
            <v>Investments Govt Securities</v>
          </cell>
        </row>
      </sheetData>
      <sheetData sheetId="1430">
        <row r="34">
          <cell r="A34" t="str">
            <v>Investments Govt Securities</v>
          </cell>
        </row>
      </sheetData>
      <sheetData sheetId="1431">
        <row r="34">
          <cell r="A34" t="str">
            <v>Investments Govt Securities</v>
          </cell>
        </row>
      </sheetData>
      <sheetData sheetId="1432">
        <row r="34">
          <cell r="A34" t="str">
            <v>Investments Govt Securities</v>
          </cell>
        </row>
      </sheetData>
      <sheetData sheetId="1433">
        <row r="34">
          <cell r="A34" t="str">
            <v>Investments Govt Securities</v>
          </cell>
        </row>
      </sheetData>
      <sheetData sheetId="1434">
        <row r="34">
          <cell r="A34" t="str">
            <v>Investments Govt Securities</v>
          </cell>
        </row>
      </sheetData>
      <sheetData sheetId="1435">
        <row r="34">
          <cell r="A34" t="str">
            <v>Investments Govt Securities</v>
          </cell>
        </row>
      </sheetData>
      <sheetData sheetId="1436">
        <row r="34">
          <cell r="A34" t="str">
            <v>Investments Govt Securities</v>
          </cell>
        </row>
      </sheetData>
      <sheetData sheetId="1437">
        <row r="34">
          <cell r="A34" t="str">
            <v>Investments Govt Securities</v>
          </cell>
        </row>
      </sheetData>
      <sheetData sheetId="1438">
        <row r="34">
          <cell r="A34" t="str">
            <v>Investments Govt Securities</v>
          </cell>
        </row>
      </sheetData>
      <sheetData sheetId="1439">
        <row r="34">
          <cell r="A34" t="str">
            <v>Investments Govt Securities</v>
          </cell>
        </row>
      </sheetData>
      <sheetData sheetId="1440">
        <row r="34">
          <cell r="A34" t="str">
            <v>Investments Govt Securities</v>
          </cell>
        </row>
      </sheetData>
      <sheetData sheetId="1441">
        <row r="34">
          <cell r="A34" t="str">
            <v>Investments Govt Securities</v>
          </cell>
        </row>
      </sheetData>
      <sheetData sheetId="1442">
        <row r="34">
          <cell r="A34" t="str">
            <v>Investments Govt Securities</v>
          </cell>
        </row>
      </sheetData>
      <sheetData sheetId="1443">
        <row r="34">
          <cell r="A34" t="str">
            <v>Investments Govt Securities</v>
          </cell>
        </row>
      </sheetData>
      <sheetData sheetId="1444">
        <row r="34">
          <cell r="A34" t="str">
            <v>Investments Govt Securities</v>
          </cell>
        </row>
      </sheetData>
      <sheetData sheetId="1445">
        <row r="34">
          <cell r="A34" t="str">
            <v>Investments Govt Securities</v>
          </cell>
        </row>
      </sheetData>
      <sheetData sheetId="1446">
        <row r="34">
          <cell r="A34" t="str">
            <v>Investments Govt Securities</v>
          </cell>
        </row>
      </sheetData>
      <sheetData sheetId="1447">
        <row r="34">
          <cell r="A34" t="str">
            <v>Investments Govt Securities</v>
          </cell>
        </row>
      </sheetData>
      <sheetData sheetId="1448">
        <row r="34">
          <cell r="A34" t="str">
            <v>Investments Govt Securities</v>
          </cell>
        </row>
      </sheetData>
      <sheetData sheetId="1449">
        <row r="34">
          <cell r="A34" t="str">
            <v>Investments Govt Securities</v>
          </cell>
        </row>
      </sheetData>
      <sheetData sheetId="1450">
        <row r="34">
          <cell r="A34" t="str">
            <v>Investments Govt Securities</v>
          </cell>
        </row>
      </sheetData>
      <sheetData sheetId="1451">
        <row r="34">
          <cell r="A34" t="str">
            <v>Investments Govt Securities</v>
          </cell>
        </row>
      </sheetData>
      <sheetData sheetId="1452">
        <row r="34">
          <cell r="A34" t="str">
            <v>Investments Govt Securities</v>
          </cell>
        </row>
      </sheetData>
      <sheetData sheetId="1453">
        <row r="34">
          <cell r="A34" t="str">
            <v>Investments Govt Securities</v>
          </cell>
        </row>
      </sheetData>
      <sheetData sheetId="1454">
        <row r="34">
          <cell r="A34" t="str">
            <v>Investments Govt Securities</v>
          </cell>
        </row>
      </sheetData>
      <sheetData sheetId="1455">
        <row r="34">
          <cell r="A34" t="str">
            <v>Investments Govt Securities</v>
          </cell>
        </row>
      </sheetData>
      <sheetData sheetId="1456">
        <row r="34">
          <cell r="A34" t="str">
            <v>Investments Govt Securities</v>
          </cell>
        </row>
      </sheetData>
      <sheetData sheetId="1457">
        <row r="34">
          <cell r="A34" t="str">
            <v>Investments Govt Securities</v>
          </cell>
        </row>
      </sheetData>
      <sheetData sheetId="1458">
        <row r="34">
          <cell r="A34" t="str">
            <v>Investments Govt Securities</v>
          </cell>
        </row>
      </sheetData>
      <sheetData sheetId="1459">
        <row r="34">
          <cell r="A34" t="str">
            <v>Investments Govt Securities</v>
          </cell>
        </row>
      </sheetData>
      <sheetData sheetId="1460">
        <row r="34">
          <cell r="A34" t="str">
            <v>Investments Govt Securities</v>
          </cell>
        </row>
      </sheetData>
      <sheetData sheetId="1461">
        <row r="34">
          <cell r="A34" t="str">
            <v>Investments Govt Securities</v>
          </cell>
        </row>
      </sheetData>
      <sheetData sheetId="1462">
        <row r="34">
          <cell r="A34" t="str">
            <v>Investments Govt Securities</v>
          </cell>
        </row>
      </sheetData>
      <sheetData sheetId="1463">
        <row r="34">
          <cell r="A34" t="str">
            <v>Investments Govt Securities</v>
          </cell>
        </row>
      </sheetData>
      <sheetData sheetId="1464">
        <row r="34">
          <cell r="A34" t="str">
            <v>Investments Govt Securities</v>
          </cell>
        </row>
      </sheetData>
      <sheetData sheetId="1465">
        <row r="34">
          <cell r="A34" t="str">
            <v>Investments Govt Securities</v>
          </cell>
        </row>
      </sheetData>
      <sheetData sheetId="1466">
        <row r="34">
          <cell r="A34" t="str">
            <v>Investments Govt Securities</v>
          </cell>
        </row>
      </sheetData>
      <sheetData sheetId="1467">
        <row r="34">
          <cell r="A34" t="str">
            <v>Investments Govt Securities</v>
          </cell>
        </row>
      </sheetData>
      <sheetData sheetId="1468">
        <row r="34">
          <cell r="A34" t="str">
            <v>Investments Govt Securities</v>
          </cell>
        </row>
      </sheetData>
      <sheetData sheetId="1469">
        <row r="34">
          <cell r="A34" t="str">
            <v>Investments Govt Securities</v>
          </cell>
        </row>
      </sheetData>
      <sheetData sheetId="1470">
        <row r="34">
          <cell r="A34" t="str">
            <v>Investments Govt Securities</v>
          </cell>
        </row>
      </sheetData>
      <sheetData sheetId="1471">
        <row r="34">
          <cell r="A34" t="str">
            <v>Investments Govt Securities</v>
          </cell>
        </row>
      </sheetData>
      <sheetData sheetId="1472">
        <row r="34">
          <cell r="A34" t="str">
            <v>Investments Govt Securities</v>
          </cell>
        </row>
      </sheetData>
      <sheetData sheetId="1473">
        <row r="34">
          <cell r="A34" t="str">
            <v>Investments Govt Securities</v>
          </cell>
        </row>
      </sheetData>
      <sheetData sheetId="1474">
        <row r="34">
          <cell r="A34" t="str">
            <v>Investments Govt Securities</v>
          </cell>
        </row>
      </sheetData>
      <sheetData sheetId="1475">
        <row r="34">
          <cell r="A34" t="str">
            <v>Investments Govt Securities</v>
          </cell>
        </row>
      </sheetData>
      <sheetData sheetId="1476">
        <row r="34">
          <cell r="A34" t="str">
            <v>Investments Govt Securities</v>
          </cell>
        </row>
      </sheetData>
      <sheetData sheetId="1477">
        <row r="34">
          <cell r="A34" t="str">
            <v>Investments Govt Securities</v>
          </cell>
        </row>
      </sheetData>
      <sheetData sheetId="1478">
        <row r="34">
          <cell r="A34" t="str">
            <v>Investments Govt Securities</v>
          </cell>
        </row>
      </sheetData>
      <sheetData sheetId="1479">
        <row r="34">
          <cell r="A34" t="str">
            <v>Investments Govt Securities</v>
          </cell>
        </row>
      </sheetData>
      <sheetData sheetId="1480">
        <row r="34">
          <cell r="A34" t="str">
            <v>Investments Govt Securities</v>
          </cell>
        </row>
      </sheetData>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ow r="34">
          <cell r="A34" t="str">
            <v>Investments Govt Securities</v>
          </cell>
        </row>
      </sheetData>
      <sheetData sheetId="1511">
        <row r="34">
          <cell r="A34" t="str">
            <v>Investments Govt Securities</v>
          </cell>
        </row>
      </sheetData>
      <sheetData sheetId="1512">
        <row r="34">
          <cell r="A34" t="str">
            <v>Investments Govt Securities</v>
          </cell>
        </row>
      </sheetData>
      <sheetData sheetId="1513">
        <row r="34">
          <cell r="A34" t="str">
            <v>Investments Govt Securities</v>
          </cell>
        </row>
      </sheetData>
      <sheetData sheetId="1514">
        <row r="34">
          <cell r="A34" t="str">
            <v>Investments Govt Securities</v>
          </cell>
        </row>
      </sheetData>
      <sheetData sheetId="1515">
        <row r="34">
          <cell r="A34" t="str">
            <v>Investments Govt Securities</v>
          </cell>
        </row>
      </sheetData>
      <sheetData sheetId="1516">
        <row r="34">
          <cell r="A34" t="str">
            <v>Investments Govt Securities</v>
          </cell>
        </row>
      </sheetData>
      <sheetData sheetId="1517">
        <row r="34">
          <cell r="A34" t="str">
            <v>Investments Govt Securities</v>
          </cell>
        </row>
      </sheetData>
      <sheetData sheetId="1518">
        <row r="34">
          <cell r="A34" t="str">
            <v>Investments Govt Securities</v>
          </cell>
        </row>
      </sheetData>
      <sheetData sheetId="1519">
        <row r="34">
          <cell r="A34" t="str">
            <v>Investments Govt Securities</v>
          </cell>
        </row>
      </sheetData>
      <sheetData sheetId="1520">
        <row r="34">
          <cell r="A34" t="str">
            <v>Investments Govt Securities</v>
          </cell>
        </row>
      </sheetData>
      <sheetData sheetId="1521">
        <row r="34">
          <cell r="A34" t="str">
            <v>Investments Govt Securities</v>
          </cell>
        </row>
      </sheetData>
      <sheetData sheetId="1522">
        <row r="34">
          <cell r="A34" t="str">
            <v>Investments Govt Securities</v>
          </cell>
        </row>
      </sheetData>
      <sheetData sheetId="1523">
        <row r="34">
          <cell r="A34" t="str">
            <v>Investments Govt Securities</v>
          </cell>
        </row>
      </sheetData>
      <sheetData sheetId="1524">
        <row r="34">
          <cell r="A34" t="str">
            <v>Investments Govt Securities</v>
          </cell>
        </row>
      </sheetData>
      <sheetData sheetId="1525">
        <row r="34">
          <cell r="A34" t="str">
            <v>Investments Govt Securities</v>
          </cell>
        </row>
      </sheetData>
      <sheetData sheetId="1526">
        <row r="34">
          <cell r="A34" t="str">
            <v>Investments Govt Securities</v>
          </cell>
        </row>
      </sheetData>
      <sheetData sheetId="1527">
        <row r="34">
          <cell r="A34" t="str">
            <v>Investments Govt Securities</v>
          </cell>
        </row>
      </sheetData>
      <sheetData sheetId="1528">
        <row r="34">
          <cell r="A34" t="str">
            <v>Investments Govt Securities</v>
          </cell>
        </row>
      </sheetData>
      <sheetData sheetId="1529">
        <row r="34">
          <cell r="A34" t="str">
            <v>Investments Govt Securities</v>
          </cell>
        </row>
      </sheetData>
      <sheetData sheetId="1530">
        <row r="34">
          <cell r="A34" t="str">
            <v>Investments Govt Securities</v>
          </cell>
        </row>
      </sheetData>
      <sheetData sheetId="1531">
        <row r="34">
          <cell r="A34" t="str">
            <v>Investments Govt Securities</v>
          </cell>
        </row>
      </sheetData>
      <sheetData sheetId="1532">
        <row r="34">
          <cell r="A34" t="str">
            <v>Investments Govt Securities</v>
          </cell>
        </row>
      </sheetData>
      <sheetData sheetId="1533">
        <row r="34">
          <cell r="A34" t="str">
            <v>Investments Govt Securities</v>
          </cell>
        </row>
      </sheetData>
      <sheetData sheetId="1534">
        <row r="34">
          <cell r="A34" t="str">
            <v>Investments Govt Securities</v>
          </cell>
        </row>
      </sheetData>
      <sheetData sheetId="1535">
        <row r="34">
          <cell r="A34" t="str">
            <v>Investments Govt Securities</v>
          </cell>
        </row>
      </sheetData>
      <sheetData sheetId="1536">
        <row r="34">
          <cell r="A34" t="str">
            <v>Investments Govt Securities</v>
          </cell>
        </row>
      </sheetData>
      <sheetData sheetId="1537">
        <row r="34">
          <cell r="A34" t="str">
            <v>Investments Govt Securities</v>
          </cell>
        </row>
      </sheetData>
      <sheetData sheetId="1538">
        <row r="34">
          <cell r="A34" t="str">
            <v>Investments Govt Securities</v>
          </cell>
        </row>
      </sheetData>
      <sheetData sheetId="1539">
        <row r="34">
          <cell r="A34" t="str">
            <v>Investments Govt Securities</v>
          </cell>
        </row>
      </sheetData>
      <sheetData sheetId="1540">
        <row r="34">
          <cell r="A34" t="str">
            <v>Investments Govt Securities</v>
          </cell>
        </row>
      </sheetData>
      <sheetData sheetId="1541">
        <row r="34">
          <cell r="A34" t="str">
            <v>Investments Govt Securities</v>
          </cell>
        </row>
      </sheetData>
      <sheetData sheetId="1542">
        <row r="34">
          <cell r="A34" t="str">
            <v>Investments Govt Securities</v>
          </cell>
        </row>
      </sheetData>
      <sheetData sheetId="1543">
        <row r="34">
          <cell r="A34" t="str">
            <v>Investments Govt Securities</v>
          </cell>
        </row>
      </sheetData>
      <sheetData sheetId="1544">
        <row r="34">
          <cell r="A34" t="str">
            <v>Investments Govt Securities</v>
          </cell>
        </row>
      </sheetData>
      <sheetData sheetId="1545">
        <row r="34">
          <cell r="A34" t="str">
            <v>Investments Govt Securities</v>
          </cell>
        </row>
      </sheetData>
      <sheetData sheetId="1546">
        <row r="34">
          <cell r="A34" t="str">
            <v>Investments Govt Securities</v>
          </cell>
        </row>
      </sheetData>
      <sheetData sheetId="1547">
        <row r="34">
          <cell r="A34" t="str">
            <v>Investments Govt Securities</v>
          </cell>
        </row>
      </sheetData>
      <sheetData sheetId="1548">
        <row r="34">
          <cell r="A34" t="str">
            <v>Investments Govt Securities</v>
          </cell>
        </row>
      </sheetData>
      <sheetData sheetId="1549">
        <row r="34">
          <cell r="A34" t="str">
            <v>Investments Govt Securities</v>
          </cell>
        </row>
      </sheetData>
      <sheetData sheetId="1550">
        <row r="34">
          <cell r="A34" t="str">
            <v>Investments Govt Securities</v>
          </cell>
        </row>
      </sheetData>
      <sheetData sheetId="1551">
        <row r="34">
          <cell r="A34" t="str">
            <v>Investments Govt Securities</v>
          </cell>
        </row>
      </sheetData>
      <sheetData sheetId="1552">
        <row r="34">
          <cell r="A34" t="str">
            <v>Investments Govt Securities</v>
          </cell>
        </row>
      </sheetData>
      <sheetData sheetId="1553">
        <row r="34">
          <cell r="A34" t="str">
            <v>Investments Govt Securities</v>
          </cell>
        </row>
      </sheetData>
      <sheetData sheetId="1554">
        <row r="34">
          <cell r="A34" t="str">
            <v>Investments Govt Securities</v>
          </cell>
        </row>
      </sheetData>
      <sheetData sheetId="1555">
        <row r="34">
          <cell r="A34" t="str">
            <v>Investments Govt Securities</v>
          </cell>
        </row>
      </sheetData>
      <sheetData sheetId="1556">
        <row r="34">
          <cell r="A34" t="str">
            <v>Investments Govt Securities</v>
          </cell>
        </row>
      </sheetData>
      <sheetData sheetId="1557">
        <row r="34">
          <cell r="A34" t="str">
            <v>Investments Govt Securities</v>
          </cell>
        </row>
      </sheetData>
      <sheetData sheetId="1558">
        <row r="34">
          <cell r="A34" t="str">
            <v>Investments Govt Securities</v>
          </cell>
        </row>
      </sheetData>
      <sheetData sheetId="1559">
        <row r="34">
          <cell r="A34" t="str">
            <v>Investments Govt Securities</v>
          </cell>
        </row>
      </sheetData>
      <sheetData sheetId="1560">
        <row r="34">
          <cell r="A34" t="str">
            <v>Investments Govt Securities</v>
          </cell>
        </row>
      </sheetData>
      <sheetData sheetId="1561">
        <row r="34">
          <cell r="A34" t="str">
            <v>Investments Govt Securities</v>
          </cell>
        </row>
      </sheetData>
      <sheetData sheetId="1562">
        <row r="34">
          <cell r="A34" t="str">
            <v>Investments Govt Securities</v>
          </cell>
        </row>
      </sheetData>
      <sheetData sheetId="1563">
        <row r="34">
          <cell r="A34" t="str">
            <v>Investments Govt Securities</v>
          </cell>
        </row>
      </sheetData>
      <sheetData sheetId="1564">
        <row r="34">
          <cell r="A34" t="str">
            <v>Investments Govt Securities</v>
          </cell>
        </row>
      </sheetData>
      <sheetData sheetId="1565">
        <row r="34">
          <cell r="A34" t="str">
            <v>Investments Govt Securities</v>
          </cell>
        </row>
      </sheetData>
      <sheetData sheetId="1566">
        <row r="34">
          <cell r="A34" t="str">
            <v>Investments Govt Securities</v>
          </cell>
        </row>
      </sheetData>
      <sheetData sheetId="1567">
        <row r="34">
          <cell r="A34" t="str">
            <v>Investments Govt Securities</v>
          </cell>
        </row>
      </sheetData>
      <sheetData sheetId="1568">
        <row r="34">
          <cell r="A34" t="str">
            <v>Investments Govt Securities</v>
          </cell>
        </row>
      </sheetData>
      <sheetData sheetId="1569">
        <row r="34">
          <cell r="A34" t="str">
            <v>Investments Govt Securities</v>
          </cell>
        </row>
      </sheetData>
      <sheetData sheetId="1570">
        <row r="34">
          <cell r="A34" t="str">
            <v>Investments Govt Securities</v>
          </cell>
        </row>
      </sheetData>
      <sheetData sheetId="1571">
        <row r="34">
          <cell r="A34" t="str">
            <v>Investments Govt Securities</v>
          </cell>
        </row>
      </sheetData>
      <sheetData sheetId="1572">
        <row r="34">
          <cell r="A34" t="str">
            <v>Investments Govt Securities</v>
          </cell>
        </row>
      </sheetData>
      <sheetData sheetId="1573">
        <row r="34">
          <cell r="A34" t="str">
            <v>Investments Govt Securities</v>
          </cell>
        </row>
      </sheetData>
      <sheetData sheetId="1574">
        <row r="34">
          <cell r="A34" t="str">
            <v>Investments Govt Securities</v>
          </cell>
        </row>
      </sheetData>
      <sheetData sheetId="1575">
        <row r="34">
          <cell r="A34" t="str">
            <v>Investments Govt Securities</v>
          </cell>
        </row>
      </sheetData>
      <sheetData sheetId="1576">
        <row r="34">
          <cell r="A34" t="str">
            <v>Investments Govt Securities</v>
          </cell>
        </row>
      </sheetData>
      <sheetData sheetId="1577">
        <row r="34">
          <cell r="A34" t="str">
            <v>Investments Govt Securities</v>
          </cell>
        </row>
      </sheetData>
      <sheetData sheetId="1578">
        <row r="34">
          <cell r="A34" t="str">
            <v>Investments Govt Securities</v>
          </cell>
        </row>
      </sheetData>
      <sheetData sheetId="1579">
        <row r="34">
          <cell r="A34" t="str">
            <v>Investments Govt Securities</v>
          </cell>
        </row>
      </sheetData>
      <sheetData sheetId="1580">
        <row r="34">
          <cell r="A34" t="str">
            <v>Investments Govt Securities</v>
          </cell>
        </row>
      </sheetData>
      <sheetData sheetId="1581">
        <row r="34">
          <cell r="A34" t="str">
            <v>Investments Govt Securities</v>
          </cell>
        </row>
      </sheetData>
      <sheetData sheetId="1582">
        <row r="34">
          <cell r="A34" t="str">
            <v>Investments Govt Securities</v>
          </cell>
        </row>
      </sheetData>
      <sheetData sheetId="1583">
        <row r="34">
          <cell r="A34" t="str">
            <v>Investments Govt Securities</v>
          </cell>
        </row>
      </sheetData>
      <sheetData sheetId="1584">
        <row r="34">
          <cell r="A34" t="str">
            <v>Investments Govt Securities</v>
          </cell>
        </row>
      </sheetData>
      <sheetData sheetId="1585">
        <row r="34">
          <cell r="A34" t="str">
            <v>Investments Govt Securities</v>
          </cell>
        </row>
      </sheetData>
      <sheetData sheetId="1586">
        <row r="34">
          <cell r="A34" t="str">
            <v>Investments Govt Securities</v>
          </cell>
        </row>
      </sheetData>
      <sheetData sheetId="1587">
        <row r="34">
          <cell r="A34" t="str">
            <v>Investments Govt Securities</v>
          </cell>
        </row>
      </sheetData>
      <sheetData sheetId="1588">
        <row r="34">
          <cell r="A34" t="str">
            <v>Investments Govt Securities</v>
          </cell>
        </row>
      </sheetData>
      <sheetData sheetId="1589">
        <row r="34">
          <cell r="A34" t="str">
            <v>Investments Govt Securities</v>
          </cell>
        </row>
      </sheetData>
      <sheetData sheetId="1590">
        <row r="34">
          <cell r="A34" t="str">
            <v>Investments Govt Securities</v>
          </cell>
        </row>
      </sheetData>
      <sheetData sheetId="1591">
        <row r="34">
          <cell r="A34" t="str">
            <v>Investments Govt Securities</v>
          </cell>
        </row>
      </sheetData>
      <sheetData sheetId="1592">
        <row r="34">
          <cell r="A34" t="str">
            <v>Investments Govt Securities</v>
          </cell>
        </row>
      </sheetData>
      <sheetData sheetId="1593">
        <row r="34">
          <cell r="A34" t="str">
            <v>Investments Govt Securities</v>
          </cell>
        </row>
      </sheetData>
      <sheetData sheetId="1594">
        <row r="34">
          <cell r="A34" t="str">
            <v>Investments Govt Securities</v>
          </cell>
        </row>
      </sheetData>
      <sheetData sheetId="1595">
        <row r="34">
          <cell r="A34" t="str">
            <v>Investments Govt Securities</v>
          </cell>
        </row>
      </sheetData>
      <sheetData sheetId="1596">
        <row r="34">
          <cell r="A34" t="str">
            <v>Investments Govt Securities</v>
          </cell>
        </row>
      </sheetData>
      <sheetData sheetId="1597">
        <row r="34">
          <cell r="A34" t="str">
            <v>Investments Govt Securities</v>
          </cell>
        </row>
      </sheetData>
      <sheetData sheetId="1598">
        <row r="34">
          <cell r="A34" t="str">
            <v>Investments Govt Securities</v>
          </cell>
        </row>
      </sheetData>
      <sheetData sheetId="1599">
        <row r="34">
          <cell r="A34" t="str">
            <v>Investments Govt Securities</v>
          </cell>
        </row>
      </sheetData>
      <sheetData sheetId="1600">
        <row r="34">
          <cell r="A34" t="str">
            <v>Investments Govt Securities</v>
          </cell>
        </row>
      </sheetData>
      <sheetData sheetId="1601">
        <row r="34">
          <cell r="A34" t="str">
            <v>Investments Govt Securities</v>
          </cell>
        </row>
      </sheetData>
      <sheetData sheetId="1602">
        <row r="34">
          <cell r="A34" t="str">
            <v>Investments Govt Securities</v>
          </cell>
        </row>
      </sheetData>
      <sheetData sheetId="1603">
        <row r="34">
          <cell r="A34" t="str">
            <v>Investments Govt Securities</v>
          </cell>
        </row>
      </sheetData>
      <sheetData sheetId="1604">
        <row r="34">
          <cell r="A34" t="str">
            <v>Investments Govt Securities</v>
          </cell>
        </row>
      </sheetData>
      <sheetData sheetId="1605">
        <row r="34">
          <cell r="A34" t="str">
            <v>Investments Govt Securities</v>
          </cell>
        </row>
      </sheetData>
      <sheetData sheetId="1606">
        <row r="34">
          <cell r="A34" t="str">
            <v>Investments Govt Securities</v>
          </cell>
        </row>
      </sheetData>
      <sheetData sheetId="1607">
        <row r="34">
          <cell r="A34" t="str">
            <v>Investments Govt Securities</v>
          </cell>
        </row>
      </sheetData>
      <sheetData sheetId="1608">
        <row r="34">
          <cell r="A34" t="str">
            <v>Investments Govt Securities</v>
          </cell>
        </row>
      </sheetData>
      <sheetData sheetId="1609">
        <row r="34">
          <cell r="A34" t="str">
            <v>Investments Govt Securities</v>
          </cell>
        </row>
      </sheetData>
      <sheetData sheetId="1610">
        <row r="34">
          <cell r="A34" t="str">
            <v>Investments Govt Securities</v>
          </cell>
        </row>
      </sheetData>
      <sheetData sheetId="1611">
        <row r="34">
          <cell r="A34" t="str">
            <v>Investments Govt Securities</v>
          </cell>
        </row>
      </sheetData>
      <sheetData sheetId="1612">
        <row r="34">
          <cell r="A34" t="str">
            <v>Investments Govt Securities</v>
          </cell>
        </row>
      </sheetData>
      <sheetData sheetId="1613">
        <row r="34">
          <cell r="A34" t="str">
            <v>Investments Govt Securities</v>
          </cell>
        </row>
      </sheetData>
      <sheetData sheetId="1614">
        <row r="34">
          <cell r="A34" t="str">
            <v>Investments Govt Securities</v>
          </cell>
        </row>
      </sheetData>
      <sheetData sheetId="1615">
        <row r="34">
          <cell r="A34" t="str">
            <v>Investments Govt Securities</v>
          </cell>
        </row>
      </sheetData>
      <sheetData sheetId="1616">
        <row r="34">
          <cell r="A34" t="str">
            <v>Investments Govt Securities</v>
          </cell>
        </row>
      </sheetData>
      <sheetData sheetId="1617">
        <row r="34">
          <cell r="A34" t="str">
            <v>Investments Govt Securities</v>
          </cell>
        </row>
      </sheetData>
      <sheetData sheetId="1618">
        <row r="34">
          <cell r="A34" t="str">
            <v>Investments Govt Securities</v>
          </cell>
        </row>
      </sheetData>
      <sheetData sheetId="1619">
        <row r="34">
          <cell r="A34" t="str">
            <v>Investments Govt Securities</v>
          </cell>
        </row>
      </sheetData>
      <sheetData sheetId="1620">
        <row r="34">
          <cell r="A34" t="str">
            <v>Investments Govt Securities</v>
          </cell>
        </row>
      </sheetData>
      <sheetData sheetId="1621">
        <row r="34">
          <cell r="A34" t="str">
            <v>Investments Govt Securities</v>
          </cell>
        </row>
      </sheetData>
      <sheetData sheetId="1622">
        <row r="34">
          <cell r="A34" t="str">
            <v>Investments Govt Securities</v>
          </cell>
        </row>
      </sheetData>
      <sheetData sheetId="1623">
        <row r="34">
          <cell r="A34" t="str">
            <v>Investments Govt Securities</v>
          </cell>
        </row>
      </sheetData>
      <sheetData sheetId="1624">
        <row r="34">
          <cell r="A34" t="str">
            <v>Investments Govt Securities</v>
          </cell>
        </row>
      </sheetData>
      <sheetData sheetId="1625">
        <row r="34">
          <cell r="A34" t="str">
            <v>Investments Govt Securities</v>
          </cell>
        </row>
      </sheetData>
      <sheetData sheetId="1626">
        <row r="34">
          <cell r="A34" t="str">
            <v>Investments Govt Securities</v>
          </cell>
        </row>
      </sheetData>
      <sheetData sheetId="1627">
        <row r="34">
          <cell r="A34" t="str">
            <v>Investments Govt Securities</v>
          </cell>
        </row>
      </sheetData>
      <sheetData sheetId="1628">
        <row r="34">
          <cell r="A34" t="str">
            <v>Investments Govt Securities</v>
          </cell>
        </row>
      </sheetData>
      <sheetData sheetId="1629">
        <row r="34">
          <cell r="A34" t="str">
            <v>Investments Govt Securities</v>
          </cell>
        </row>
      </sheetData>
      <sheetData sheetId="1630">
        <row r="34">
          <cell r="A34" t="str">
            <v>Investments Govt Securities</v>
          </cell>
        </row>
      </sheetData>
      <sheetData sheetId="1631">
        <row r="34">
          <cell r="A34" t="str">
            <v>Investments Govt Securities</v>
          </cell>
        </row>
      </sheetData>
      <sheetData sheetId="1632">
        <row r="34">
          <cell r="A34" t="str">
            <v>Investments Govt Securities</v>
          </cell>
        </row>
      </sheetData>
      <sheetData sheetId="1633">
        <row r="34">
          <cell r="A34" t="str">
            <v>Investments Govt Securities</v>
          </cell>
        </row>
      </sheetData>
      <sheetData sheetId="1634">
        <row r="34">
          <cell r="A34" t="str">
            <v>Investments Govt Securities</v>
          </cell>
        </row>
      </sheetData>
      <sheetData sheetId="1635">
        <row r="34">
          <cell r="A34" t="str">
            <v>Investments Govt Securities</v>
          </cell>
        </row>
      </sheetData>
      <sheetData sheetId="1636">
        <row r="34">
          <cell r="A34" t="str">
            <v>Investments Govt Securities</v>
          </cell>
        </row>
      </sheetData>
      <sheetData sheetId="1637">
        <row r="34">
          <cell r="A34" t="str">
            <v>Investments Govt Securities</v>
          </cell>
        </row>
      </sheetData>
      <sheetData sheetId="1638">
        <row r="34">
          <cell r="A34" t="str">
            <v>Investments Govt Securities</v>
          </cell>
        </row>
      </sheetData>
      <sheetData sheetId="1639">
        <row r="34">
          <cell r="A34" t="str">
            <v>Investments Govt Securities</v>
          </cell>
        </row>
      </sheetData>
      <sheetData sheetId="1640">
        <row r="34">
          <cell r="A34" t="str">
            <v>Investments Govt Securities</v>
          </cell>
        </row>
      </sheetData>
      <sheetData sheetId="1641">
        <row r="34">
          <cell r="A34" t="str">
            <v>Investments Govt Securities</v>
          </cell>
        </row>
      </sheetData>
      <sheetData sheetId="1642">
        <row r="34">
          <cell r="A34" t="str">
            <v>Investments Govt Securities</v>
          </cell>
        </row>
      </sheetData>
      <sheetData sheetId="1643">
        <row r="34">
          <cell r="A34" t="str">
            <v>Investments Govt Securities</v>
          </cell>
        </row>
      </sheetData>
      <sheetData sheetId="1644">
        <row r="34">
          <cell r="A34" t="str">
            <v>Investments Govt Securities</v>
          </cell>
        </row>
      </sheetData>
      <sheetData sheetId="1645">
        <row r="34">
          <cell r="A34" t="str">
            <v>Investments Govt Securities</v>
          </cell>
        </row>
      </sheetData>
      <sheetData sheetId="1646">
        <row r="34">
          <cell r="A34" t="str">
            <v>Investments Govt Securities</v>
          </cell>
        </row>
      </sheetData>
      <sheetData sheetId="1647">
        <row r="34">
          <cell r="A34" t="str">
            <v>Investments Govt Securities</v>
          </cell>
        </row>
      </sheetData>
      <sheetData sheetId="1648">
        <row r="34">
          <cell r="A34" t="str">
            <v>Investments Govt Securities</v>
          </cell>
        </row>
      </sheetData>
      <sheetData sheetId="1649">
        <row r="34">
          <cell r="A34" t="str">
            <v>Investments Govt Securities</v>
          </cell>
        </row>
      </sheetData>
      <sheetData sheetId="1650">
        <row r="34">
          <cell r="A34" t="str">
            <v>Investments Govt Securities</v>
          </cell>
        </row>
      </sheetData>
      <sheetData sheetId="1651">
        <row r="34">
          <cell r="A34" t="str">
            <v>Investments Govt Securities</v>
          </cell>
        </row>
      </sheetData>
      <sheetData sheetId="1652">
        <row r="34">
          <cell r="A34" t="str">
            <v>Investments Govt Securities</v>
          </cell>
        </row>
      </sheetData>
      <sheetData sheetId="1653">
        <row r="34">
          <cell r="A34" t="str">
            <v>Investments Govt Securities</v>
          </cell>
        </row>
      </sheetData>
      <sheetData sheetId="1654">
        <row r="34">
          <cell r="A34" t="str">
            <v>Investments Govt Securities</v>
          </cell>
        </row>
      </sheetData>
      <sheetData sheetId="1655">
        <row r="34">
          <cell r="A34" t="str">
            <v>Investments Govt Securities</v>
          </cell>
        </row>
      </sheetData>
      <sheetData sheetId="1656">
        <row r="34">
          <cell r="A34" t="str">
            <v>Investments Govt Securities</v>
          </cell>
        </row>
      </sheetData>
      <sheetData sheetId="1657">
        <row r="34">
          <cell r="A34" t="str">
            <v>Investments Govt Securities</v>
          </cell>
        </row>
      </sheetData>
      <sheetData sheetId="1658">
        <row r="34">
          <cell r="A34" t="str">
            <v>Investments Govt Securities</v>
          </cell>
        </row>
      </sheetData>
      <sheetData sheetId="1659">
        <row r="34">
          <cell r="A34" t="str">
            <v>Investments Govt Securities</v>
          </cell>
        </row>
      </sheetData>
      <sheetData sheetId="1660">
        <row r="34">
          <cell r="A34" t="str">
            <v>Investments Govt Securities</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34">
          <cell r="A34" t="str">
            <v>Investments Govt Securities</v>
          </cell>
        </row>
      </sheetData>
      <sheetData sheetId="1689" refreshError="1"/>
      <sheetData sheetId="1690" refreshError="1"/>
      <sheetData sheetId="1691">
        <row r="34">
          <cell r="A34" t="str">
            <v>Investments Govt Securities</v>
          </cell>
        </row>
      </sheetData>
      <sheetData sheetId="1692">
        <row r="34">
          <cell r="A34" t="str">
            <v>Investments Govt Securities</v>
          </cell>
        </row>
      </sheetData>
      <sheetData sheetId="1693">
        <row r="34">
          <cell r="A34" t="str">
            <v>Investments Govt Securities</v>
          </cell>
        </row>
      </sheetData>
      <sheetData sheetId="1694">
        <row r="34">
          <cell r="A34" t="str">
            <v>Investments Govt Securities</v>
          </cell>
        </row>
      </sheetData>
      <sheetData sheetId="1695">
        <row r="34">
          <cell r="A34" t="str">
            <v>Investments Govt Securities</v>
          </cell>
        </row>
      </sheetData>
      <sheetData sheetId="1696">
        <row r="34">
          <cell r="A34" t="str">
            <v>Investments Govt Securities</v>
          </cell>
        </row>
      </sheetData>
      <sheetData sheetId="1697">
        <row r="34">
          <cell r="A34" t="str">
            <v>Investments Govt Securities</v>
          </cell>
        </row>
      </sheetData>
      <sheetData sheetId="1698">
        <row r="34">
          <cell r="A34" t="str">
            <v>Investments Govt Securities</v>
          </cell>
        </row>
      </sheetData>
      <sheetData sheetId="1699">
        <row r="34">
          <cell r="A34" t="str">
            <v>Investments Govt Securities</v>
          </cell>
        </row>
      </sheetData>
      <sheetData sheetId="1700">
        <row r="34">
          <cell r="A34" t="str">
            <v>Investments Govt Securities</v>
          </cell>
        </row>
      </sheetData>
      <sheetData sheetId="1701">
        <row r="34">
          <cell r="A34" t="str">
            <v>Investments Govt Securities</v>
          </cell>
        </row>
      </sheetData>
      <sheetData sheetId="1702">
        <row r="34">
          <cell r="A34" t="str">
            <v>Investments Govt Securities</v>
          </cell>
        </row>
      </sheetData>
      <sheetData sheetId="1703">
        <row r="34">
          <cell r="A34" t="str">
            <v>Investments Govt Securities</v>
          </cell>
        </row>
      </sheetData>
      <sheetData sheetId="1704">
        <row r="34">
          <cell r="A34" t="str">
            <v>Investments Govt Securities</v>
          </cell>
        </row>
      </sheetData>
      <sheetData sheetId="1705">
        <row r="34">
          <cell r="A34" t="str">
            <v>Investments Govt Securities</v>
          </cell>
        </row>
      </sheetData>
      <sheetData sheetId="1706">
        <row r="34">
          <cell r="A34" t="str">
            <v>Investments Govt Securities</v>
          </cell>
        </row>
      </sheetData>
      <sheetData sheetId="1707">
        <row r="34">
          <cell r="A34" t="str">
            <v>Investments Govt Securities</v>
          </cell>
        </row>
      </sheetData>
      <sheetData sheetId="1708">
        <row r="34">
          <cell r="A34" t="str">
            <v>Investments Govt Securities</v>
          </cell>
        </row>
      </sheetData>
      <sheetData sheetId="1709">
        <row r="34">
          <cell r="A34" t="str">
            <v>Investments Govt Securities</v>
          </cell>
        </row>
      </sheetData>
      <sheetData sheetId="1710">
        <row r="34">
          <cell r="A34" t="str">
            <v>Investments Govt Securities</v>
          </cell>
        </row>
      </sheetData>
      <sheetData sheetId="1711">
        <row r="34">
          <cell r="A34" t="str">
            <v>Investments Govt Securities</v>
          </cell>
        </row>
      </sheetData>
      <sheetData sheetId="1712">
        <row r="34">
          <cell r="A34" t="str">
            <v>Investments Govt Securities</v>
          </cell>
        </row>
      </sheetData>
      <sheetData sheetId="1713">
        <row r="34">
          <cell r="A34" t="str">
            <v>Investments Govt Securities</v>
          </cell>
        </row>
      </sheetData>
      <sheetData sheetId="1714">
        <row r="34">
          <cell r="A34" t="str">
            <v>Investments Govt Securities</v>
          </cell>
        </row>
      </sheetData>
      <sheetData sheetId="1715">
        <row r="34">
          <cell r="A34" t="str">
            <v>Investments Govt Securities</v>
          </cell>
        </row>
      </sheetData>
      <sheetData sheetId="1716">
        <row r="34">
          <cell r="A34" t="str">
            <v>Investments Govt Securities</v>
          </cell>
        </row>
      </sheetData>
      <sheetData sheetId="1717">
        <row r="34">
          <cell r="A34" t="str">
            <v>Investments Govt Securities</v>
          </cell>
        </row>
      </sheetData>
      <sheetData sheetId="1718">
        <row r="34">
          <cell r="A34" t="str">
            <v>Investments Govt Securities</v>
          </cell>
        </row>
      </sheetData>
      <sheetData sheetId="1719">
        <row r="34">
          <cell r="A34" t="str">
            <v>Investments Govt Securities</v>
          </cell>
        </row>
      </sheetData>
      <sheetData sheetId="1720">
        <row r="34">
          <cell r="A34" t="str">
            <v>Investments Govt Securities</v>
          </cell>
        </row>
      </sheetData>
      <sheetData sheetId="1721">
        <row r="34">
          <cell r="A34" t="str">
            <v>Investments Govt Securities</v>
          </cell>
        </row>
      </sheetData>
      <sheetData sheetId="1722">
        <row r="34">
          <cell r="A34" t="str">
            <v>Investments Govt Securities</v>
          </cell>
        </row>
      </sheetData>
      <sheetData sheetId="1723">
        <row r="34">
          <cell r="A34" t="str">
            <v>Investments Govt Securities</v>
          </cell>
        </row>
      </sheetData>
      <sheetData sheetId="1724">
        <row r="34">
          <cell r="A34" t="str">
            <v>Investments Govt Securities</v>
          </cell>
        </row>
      </sheetData>
      <sheetData sheetId="1725">
        <row r="34">
          <cell r="A34" t="str">
            <v>Investments Govt Securities</v>
          </cell>
        </row>
      </sheetData>
      <sheetData sheetId="1726">
        <row r="34">
          <cell r="A34" t="str">
            <v>Investments Govt Securities</v>
          </cell>
        </row>
      </sheetData>
      <sheetData sheetId="1727">
        <row r="34">
          <cell r="A34" t="str">
            <v>Investments Govt Securities</v>
          </cell>
        </row>
      </sheetData>
      <sheetData sheetId="1728">
        <row r="34">
          <cell r="A34" t="str">
            <v>Investments Govt Securities</v>
          </cell>
        </row>
      </sheetData>
      <sheetData sheetId="1729">
        <row r="34">
          <cell r="A34" t="str">
            <v>Investments Govt Securities</v>
          </cell>
        </row>
      </sheetData>
      <sheetData sheetId="1730">
        <row r="34">
          <cell r="A34" t="str">
            <v>Investments Govt Securities</v>
          </cell>
        </row>
      </sheetData>
      <sheetData sheetId="1731">
        <row r="34">
          <cell r="A34" t="str">
            <v>Investments Govt Securities</v>
          </cell>
        </row>
      </sheetData>
      <sheetData sheetId="1732">
        <row r="34">
          <cell r="A34" t="str">
            <v>Investments Govt Securities</v>
          </cell>
        </row>
      </sheetData>
      <sheetData sheetId="1733">
        <row r="34">
          <cell r="A34" t="str">
            <v>Investments Govt Securities</v>
          </cell>
        </row>
      </sheetData>
      <sheetData sheetId="1734">
        <row r="34">
          <cell r="A34" t="str">
            <v>Investments Govt Securities</v>
          </cell>
        </row>
      </sheetData>
      <sheetData sheetId="1735">
        <row r="34">
          <cell r="A34" t="str">
            <v>Investments Govt Securities</v>
          </cell>
        </row>
      </sheetData>
      <sheetData sheetId="1736">
        <row r="34">
          <cell r="A34" t="str">
            <v>Investments Govt Securities</v>
          </cell>
        </row>
      </sheetData>
      <sheetData sheetId="1737">
        <row r="34">
          <cell r="A34" t="str">
            <v>Investments Govt Securities</v>
          </cell>
        </row>
      </sheetData>
      <sheetData sheetId="1738">
        <row r="34">
          <cell r="A34" t="str">
            <v>Investments Govt Securities</v>
          </cell>
        </row>
      </sheetData>
      <sheetData sheetId="1739">
        <row r="34">
          <cell r="A34" t="str">
            <v>Investments Govt Securities</v>
          </cell>
        </row>
      </sheetData>
      <sheetData sheetId="1740">
        <row r="34">
          <cell r="A34" t="str">
            <v>Investments Govt Securities</v>
          </cell>
        </row>
      </sheetData>
      <sheetData sheetId="1741">
        <row r="34">
          <cell r="A34" t="str">
            <v>Investments Govt Securities</v>
          </cell>
        </row>
      </sheetData>
      <sheetData sheetId="1742">
        <row r="34">
          <cell r="A34" t="str">
            <v>Investments Govt Securities</v>
          </cell>
        </row>
      </sheetData>
      <sheetData sheetId="1743">
        <row r="34">
          <cell r="A34" t="str">
            <v>Investments Govt Securities</v>
          </cell>
        </row>
      </sheetData>
      <sheetData sheetId="1744">
        <row r="34">
          <cell r="A34" t="str">
            <v>Investments Govt Securities</v>
          </cell>
        </row>
      </sheetData>
      <sheetData sheetId="1745">
        <row r="34">
          <cell r="A34" t="str">
            <v>Investments Govt Securities</v>
          </cell>
        </row>
      </sheetData>
      <sheetData sheetId="1746">
        <row r="34">
          <cell r="A34" t="str">
            <v>Investments Govt Securities</v>
          </cell>
        </row>
      </sheetData>
      <sheetData sheetId="1747">
        <row r="34">
          <cell r="A34" t="str">
            <v>Investments Govt Securities</v>
          </cell>
        </row>
      </sheetData>
      <sheetData sheetId="1748">
        <row r="34">
          <cell r="A34" t="str">
            <v>Investments Govt Securities</v>
          </cell>
        </row>
      </sheetData>
      <sheetData sheetId="1749">
        <row r="34">
          <cell r="A34" t="str">
            <v>Investments Govt Securities</v>
          </cell>
        </row>
      </sheetData>
      <sheetData sheetId="1750">
        <row r="34">
          <cell r="A34" t="str">
            <v>Investments Govt Securities</v>
          </cell>
        </row>
      </sheetData>
      <sheetData sheetId="1751">
        <row r="34">
          <cell r="A34" t="str">
            <v>Investments Govt Securities</v>
          </cell>
        </row>
      </sheetData>
      <sheetData sheetId="1752">
        <row r="34">
          <cell r="A34" t="str">
            <v>Investments Govt Securities</v>
          </cell>
        </row>
      </sheetData>
      <sheetData sheetId="1753">
        <row r="34">
          <cell r="A34" t="str">
            <v>Investments Govt Securities</v>
          </cell>
        </row>
      </sheetData>
      <sheetData sheetId="1754">
        <row r="34">
          <cell r="A34" t="str">
            <v>Investments Govt Securities</v>
          </cell>
        </row>
      </sheetData>
      <sheetData sheetId="1755">
        <row r="34">
          <cell r="A34" t="str">
            <v>Investments Govt Securities</v>
          </cell>
        </row>
      </sheetData>
      <sheetData sheetId="1756">
        <row r="34">
          <cell r="A34" t="str">
            <v>Investments Govt Securities</v>
          </cell>
        </row>
      </sheetData>
      <sheetData sheetId="1757">
        <row r="34">
          <cell r="A34" t="str">
            <v>Investments Govt Securities</v>
          </cell>
        </row>
      </sheetData>
      <sheetData sheetId="1758">
        <row r="34">
          <cell r="A34" t="str">
            <v>Investments Govt Securities</v>
          </cell>
        </row>
      </sheetData>
      <sheetData sheetId="1759">
        <row r="34">
          <cell r="A34" t="str">
            <v>Investments Govt Securities</v>
          </cell>
        </row>
      </sheetData>
      <sheetData sheetId="1760">
        <row r="34">
          <cell r="A34" t="str">
            <v>Investments Govt Securities</v>
          </cell>
        </row>
      </sheetData>
      <sheetData sheetId="1761">
        <row r="34">
          <cell r="A34" t="str">
            <v>Investments Govt Securities</v>
          </cell>
        </row>
      </sheetData>
      <sheetData sheetId="1762">
        <row r="34">
          <cell r="A34" t="str">
            <v>Investments Govt Securities</v>
          </cell>
        </row>
      </sheetData>
      <sheetData sheetId="1763">
        <row r="34">
          <cell r="A34" t="str">
            <v>Investments Govt Securities</v>
          </cell>
        </row>
      </sheetData>
      <sheetData sheetId="1764">
        <row r="34">
          <cell r="A34" t="str">
            <v>Investments Govt Securities</v>
          </cell>
        </row>
      </sheetData>
      <sheetData sheetId="1765">
        <row r="34">
          <cell r="A34" t="str">
            <v>Investments Govt Securities</v>
          </cell>
        </row>
      </sheetData>
      <sheetData sheetId="1766">
        <row r="34">
          <cell r="A34" t="str">
            <v>Investments Govt Securities</v>
          </cell>
        </row>
      </sheetData>
      <sheetData sheetId="1767">
        <row r="34">
          <cell r="A34" t="str">
            <v>Investments Govt Securities</v>
          </cell>
        </row>
      </sheetData>
      <sheetData sheetId="1768">
        <row r="34">
          <cell r="A34" t="str">
            <v>Investments Govt Securities</v>
          </cell>
        </row>
      </sheetData>
      <sheetData sheetId="1769">
        <row r="34">
          <cell r="A34" t="str">
            <v>Investments Govt Securities</v>
          </cell>
        </row>
      </sheetData>
      <sheetData sheetId="1770">
        <row r="34">
          <cell r="A34" t="str">
            <v>Investments Govt Securities</v>
          </cell>
        </row>
      </sheetData>
      <sheetData sheetId="1771">
        <row r="34">
          <cell r="A34" t="str">
            <v>Investments Govt Securities</v>
          </cell>
        </row>
      </sheetData>
      <sheetData sheetId="1772">
        <row r="34">
          <cell r="A34" t="str">
            <v>Investments Govt Securities</v>
          </cell>
        </row>
      </sheetData>
      <sheetData sheetId="1773">
        <row r="34">
          <cell r="A34" t="str">
            <v>Investments Govt Securities</v>
          </cell>
        </row>
      </sheetData>
      <sheetData sheetId="1774">
        <row r="34">
          <cell r="A34" t="str">
            <v>Investments Govt Securities</v>
          </cell>
        </row>
      </sheetData>
      <sheetData sheetId="1775">
        <row r="34">
          <cell r="A34" t="str">
            <v>Investments Govt Securities</v>
          </cell>
        </row>
      </sheetData>
      <sheetData sheetId="1776">
        <row r="34">
          <cell r="A34" t="str">
            <v>Investments Govt Securities</v>
          </cell>
        </row>
      </sheetData>
      <sheetData sheetId="1777">
        <row r="34">
          <cell r="A34" t="str">
            <v>Investments Govt Securities</v>
          </cell>
        </row>
      </sheetData>
      <sheetData sheetId="1778">
        <row r="34">
          <cell r="A34" t="str">
            <v>Investments Govt Securities</v>
          </cell>
        </row>
      </sheetData>
      <sheetData sheetId="1779">
        <row r="34">
          <cell r="A34" t="str">
            <v>Investments Govt Securities</v>
          </cell>
        </row>
      </sheetData>
      <sheetData sheetId="1780">
        <row r="34">
          <cell r="A34" t="str">
            <v>Investments Govt Securities</v>
          </cell>
        </row>
      </sheetData>
      <sheetData sheetId="1781">
        <row r="34">
          <cell r="A34" t="str">
            <v>Investments Govt Securities</v>
          </cell>
        </row>
      </sheetData>
      <sheetData sheetId="1782">
        <row r="34">
          <cell r="A34" t="str">
            <v>Investments Govt Securities</v>
          </cell>
        </row>
      </sheetData>
      <sheetData sheetId="1783">
        <row r="34">
          <cell r="A34" t="str">
            <v>Investments Govt Securities</v>
          </cell>
        </row>
      </sheetData>
      <sheetData sheetId="1784">
        <row r="34">
          <cell r="A34" t="str">
            <v>Investments Govt Securities</v>
          </cell>
        </row>
      </sheetData>
      <sheetData sheetId="1785">
        <row r="34">
          <cell r="A34" t="str">
            <v>Investments Govt Securities</v>
          </cell>
        </row>
      </sheetData>
      <sheetData sheetId="1786">
        <row r="34">
          <cell r="A34" t="str">
            <v>Investments Govt Securities</v>
          </cell>
        </row>
      </sheetData>
      <sheetData sheetId="1787">
        <row r="34">
          <cell r="A34" t="str">
            <v>Investments Govt Securities</v>
          </cell>
        </row>
      </sheetData>
      <sheetData sheetId="1788">
        <row r="34">
          <cell r="A34" t="str">
            <v>Investments Govt Securities</v>
          </cell>
        </row>
      </sheetData>
      <sheetData sheetId="1789">
        <row r="34">
          <cell r="A34" t="str">
            <v>Investments Govt Securities</v>
          </cell>
        </row>
      </sheetData>
      <sheetData sheetId="1790">
        <row r="34">
          <cell r="A34" t="str">
            <v>Investments Govt Securities</v>
          </cell>
        </row>
      </sheetData>
      <sheetData sheetId="1791">
        <row r="34">
          <cell r="A34" t="str">
            <v>Investments Govt Securities</v>
          </cell>
        </row>
      </sheetData>
      <sheetData sheetId="1792">
        <row r="34">
          <cell r="A34" t="str">
            <v>Investments Govt Securities</v>
          </cell>
        </row>
      </sheetData>
      <sheetData sheetId="1793">
        <row r="34">
          <cell r="A34" t="str">
            <v>Investments Govt Securities</v>
          </cell>
        </row>
      </sheetData>
      <sheetData sheetId="1794">
        <row r="34">
          <cell r="A34" t="str">
            <v>Investments Govt Securities</v>
          </cell>
        </row>
      </sheetData>
      <sheetData sheetId="1795">
        <row r="34">
          <cell r="A34" t="str">
            <v>Investments Govt Securities</v>
          </cell>
        </row>
      </sheetData>
      <sheetData sheetId="1796">
        <row r="34">
          <cell r="A34" t="str">
            <v>Investments Govt Securities</v>
          </cell>
        </row>
      </sheetData>
      <sheetData sheetId="1797">
        <row r="34">
          <cell r="A34" t="str">
            <v>Investments Govt Securities</v>
          </cell>
        </row>
      </sheetData>
      <sheetData sheetId="1798">
        <row r="34">
          <cell r="A34" t="str">
            <v>Investments Govt Securities</v>
          </cell>
        </row>
      </sheetData>
      <sheetData sheetId="1799">
        <row r="34">
          <cell r="A34" t="str">
            <v>Investments Govt Securities</v>
          </cell>
        </row>
      </sheetData>
      <sheetData sheetId="1800">
        <row r="34">
          <cell r="A34" t="str">
            <v>Investments Govt Securities</v>
          </cell>
        </row>
      </sheetData>
      <sheetData sheetId="1801">
        <row r="34">
          <cell r="A34" t="str">
            <v>Investments Govt Securities</v>
          </cell>
        </row>
      </sheetData>
      <sheetData sheetId="1802">
        <row r="34">
          <cell r="A34" t="str">
            <v>Investments Govt Securities</v>
          </cell>
        </row>
      </sheetData>
      <sheetData sheetId="1803">
        <row r="34">
          <cell r="A34" t="str">
            <v>Investments Govt Securities</v>
          </cell>
        </row>
      </sheetData>
      <sheetData sheetId="1804">
        <row r="34">
          <cell r="A34" t="str">
            <v>Investments Govt Securities</v>
          </cell>
        </row>
      </sheetData>
      <sheetData sheetId="1805">
        <row r="34">
          <cell r="A34" t="str">
            <v>Investments Govt Securities</v>
          </cell>
        </row>
      </sheetData>
      <sheetData sheetId="1806">
        <row r="34">
          <cell r="A34" t="str">
            <v>Investments Govt Securities</v>
          </cell>
        </row>
      </sheetData>
      <sheetData sheetId="1807">
        <row r="34">
          <cell r="A34" t="str">
            <v>Investments Govt Securities</v>
          </cell>
        </row>
      </sheetData>
      <sheetData sheetId="1808">
        <row r="34">
          <cell r="A34" t="str">
            <v>Investments Govt Securities</v>
          </cell>
        </row>
      </sheetData>
      <sheetData sheetId="1809">
        <row r="34">
          <cell r="A34" t="str">
            <v>Investments Govt Securities</v>
          </cell>
        </row>
      </sheetData>
      <sheetData sheetId="1810">
        <row r="34">
          <cell r="A34" t="str">
            <v>Investments Govt Securities</v>
          </cell>
        </row>
      </sheetData>
      <sheetData sheetId="1811">
        <row r="34">
          <cell r="A34" t="str">
            <v>Investments Govt Securities</v>
          </cell>
        </row>
      </sheetData>
      <sheetData sheetId="1812">
        <row r="34">
          <cell r="A34" t="str">
            <v>Investments Govt Securities</v>
          </cell>
        </row>
      </sheetData>
      <sheetData sheetId="1813">
        <row r="34">
          <cell r="A34" t="str">
            <v>Investments Govt Securities</v>
          </cell>
        </row>
      </sheetData>
      <sheetData sheetId="1814">
        <row r="34">
          <cell r="A34" t="str">
            <v>Investments Govt Securities</v>
          </cell>
        </row>
      </sheetData>
      <sheetData sheetId="1815">
        <row r="34">
          <cell r="A34" t="str">
            <v>Investments Govt Securities</v>
          </cell>
        </row>
      </sheetData>
      <sheetData sheetId="1816">
        <row r="34">
          <cell r="A34" t="str">
            <v>Investments Govt Securities</v>
          </cell>
        </row>
      </sheetData>
      <sheetData sheetId="1817">
        <row r="34">
          <cell r="A34" t="str">
            <v>Investments Govt Securities</v>
          </cell>
        </row>
      </sheetData>
      <sheetData sheetId="1818">
        <row r="34">
          <cell r="A34" t="str">
            <v>Investments Govt Securities</v>
          </cell>
        </row>
      </sheetData>
      <sheetData sheetId="1819">
        <row r="34">
          <cell r="A34" t="str">
            <v>Investments Govt Securities</v>
          </cell>
        </row>
      </sheetData>
      <sheetData sheetId="1820">
        <row r="34">
          <cell r="A34" t="str">
            <v>Investments Govt Securities</v>
          </cell>
        </row>
      </sheetData>
      <sheetData sheetId="1821">
        <row r="34">
          <cell r="A34" t="str">
            <v>Investments Govt Securities</v>
          </cell>
        </row>
      </sheetData>
      <sheetData sheetId="1822">
        <row r="34">
          <cell r="A34" t="str">
            <v>Investments Govt Securities</v>
          </cell>
        </row>
      </sheetData>
      <sheetData sheetId="1823">
        <row r="34">
          <cell r="A34" t="str">
            <v>Investments Govt Securities</v>
          </cell>
        </row>
      </sheetData>
      <sheetData sheetId="1824">
        <row r="34">
          <cell r="A34" t="str">
            <v>Investments Govt Securities</v>
          </cell>
        </row>
      </sheetData>
      <sheetData sheetId="1825">
        <row r="34">
          <cell r="A34" t="str">
            <v>Investments Govt Securities</v>
          </cell>
        </row>
      </sheetData>
      <sheetData sheetId="1826">
        <row r="34">
          <cell r="A34" t="str">
            <v>Investments Govt Securities</v>
          </cell>
        </row>
      </sheetData>
      <sheetData sheetId="1827">
        <row r="34">
          <cell r="A34" t="str">
            <v>Investments Govt Securities</v>
          </cell>
        </row>
      </sheetData>
      <sheetData sheetId="1828">
        <row r="34">
          <cell r="A34" t="str">
            <v>Investments Govt Securities</v>
          </cell>
        </row>
      </sheetData>
      <sheetData sheetId="1829">
        <row r="34">
          <cell r="A34" t="str">
            <v>Investments Govt Securities</v>
          </cell>
        </row>
      </sheetData>
      <sheetData sheetId="1830">
        <row r="34">
          <cell r="A34" t="str">
            <v>Investments Govt Securities</v>
          </cell>
        </row>
      </sheetData>
      <sheetData sheetId="1831">
        <row r="34">
          <cell r="A34" t="str">
            <v>Investments Govt Securities</v>
          </cell>
        </row>
      </sheetData>
      <sheetData sheetId="1832">
        <row r="34">
          <cell r="A34" t="str">
            <v>Investments Govt Securities</v>
          </cell>
        </row>
      </sheetData>
      <sheetData sheetId="1833">
        <row r="34">
          <cell r="A34" t="str">
            <v>Investments Govt Securities</v>
          </cell>
        </row>
      </sheetData>
      <sheetData sheetId="1834">
        <row r="34">
          <cell r="A34" t="str">
            <v>Investments Govt Securities</v>
          </cell>
        </row>
      </sheetData>
      <sheetData sheetId="1835">
        <row r="34">
          <cell r="A34" t="str">
            <v>Investments Govt Securities</v>
          </cell>
        </row>
      </sheetData>
      <sheetData sheetId="1836">
        <row r="34">
          <cell r="A34" t="str">
            <v>Investments Govt Securities</v>
          </cell>
        </row>
      </sheetData>
      <sheetData sheetId="1837">
        <row r="34">
          <cell r="A34" t="str">
            <v>Investments Govt Securities</v>
          </cell>
        </row>
      </sheetData>
      <sheetData sheetId="1838">
        <row r="34">
          <cell r="A34" t="str">
            <v>Investments Govt Securities</v>
          </cell>
        </row>
      </sheetData>
      <sheetData sheetId="1839" refreshError="1"/>
      <sheetData sheetId="1840">
        <row r="34">
          <cell r="A34" t="str">
            <v>Investments Govt Securities</v>
          </cell>
        </row>
      </sheetData>
      <sheetData sheetId="1841">
        <row r="34">
          <cell r="A34" t="str">
            <v>Investments Govt Securities</v>
          </cell>
        </row>
      </sheetData>
      <sheetData sheetId="1842" refreshError="1"/>
      <sheetData sheetId="1843">
        <row r="34">
          <cell r="A34" t="str">
            <v>Investments Govt Securities</v>
          </cell>
        </row>
      </sheetData>
      <sheetData sheetId="1844">
        <row r="34">
          <cell r="A34" t="str">
            <v>Investments Govt Securities</v>
          </cell>
        </row>
      </sheetData>
      <sheetData sheetId="1845">
        <row r="34">
          <cell r="A34" t="str">
            <v>Investments Govt Securities</v>
          </cell>
        </row>
      </sheetData>
      <sheetData sheetId="1846">
        <row r="34">
          <cell r="A34" t="str">
            <v>Investments Govt Securities</v>
          </cell>
        </row>
      </sheetData>
      <sheetData sheetId="1847">
        <row r="34">
          <cell r="A34" t="str">
            <v>Investments Govt Securities</v>
          </cell>
        </row>
      </sheetData>
      <sheetData sheetId="1848">
        <row r="34">
          <cell r="A34" t="str">
            <v>Investments Govt Securities</v>
          </cell>
        </row>
      </sheetData>
      <sheetData sheetId="1849">
        <row r="34">
          <cell r="A34" t="str">
            <v>Investments Govt Securities</v>
          </cell>
        </row>
      </sheetData>
      <sheetData sheetId="1850">
        <row r="34">
          <cell r="A34" t="str">
            <v>Investments Govt Securities</v>
          </cell>
        </row>
      </sheetData>
      <sheetData sheetId="1851">
        <row r="34">
          <cell r="A34" t="str">
            <v>Investments Govt Securities</v>
          </cell>
        </row>
      </sheetData>
      <sheetData sheetId="1852">
        <row r="34">
          <cell r="A34" t="str">
            <v>Investments Govt Securities</v>
          </cell>
        </row>
      </sheetData>
      <sheetData sheetId="1853">
        <row r="34">
          <cell r="A34" t="str">
            <v>Investments Govt Securities</v>
          </cell>
        </row>
      </sheetData>
      <sheetData sheetId="1854">
        <row r="34">
          <cell r="A34" t="str">
            <v>Investments Govt Securities</v>
          </cell>
        </row>
      </sheetData>
      <sheetData sheetId="1855">
        <row r="34">
          <cell r="A34" t="str">
            <v>Investments Govt Securities</v>
          </cell>
        </row>
      </sheetData>
      <sheetData sheetId="1856">
        <row r="34">
          <cell r="A34" t="str">
            <v>Investments Govt Securities</v>
          </cell>
        </row>
      </sheetData>
      <sheetData sheetId="1857">
        <row r="34">
          <cell r="A34" t="str">
            <v>Investments Govt Securities</v>
          </cell>
        </row>
      </sheetData>
      <sheetData sheetId="1858">
        <row r="34">
          <cell r="A34" t="str">
            <v>Investments Govt Securities</v>
          </cell>
        </row>
      </sheetData>
      <sheetData sheetId="1859" refreshError="1"/>
      <sheetData sheetId="1860">
        <row r="34">
          <cell r="A34" t="str">
            <v>Investments Govt Securities</v>
          </cell>
        </row>
      </sheetData>
      <sheetData sheetId="1861">
        <row r="34">
          <cell r="A34" t="str">
            <v>Investments Govt Securities</v>
          </cell>
        </row>
      </sheetData>
      <sheetData sheetId="1862">
        <row r="34">
          <cell r="A34" t="str">
            <v>Investments Govt Securities</v>
          </cell>
        </row>
      </sheetData>
      <sheetData sheetId="1863">
        <row r="34">
          <cell r="A34" t="str">
            <v>Investments Govt Securities</v>
          </cell>
        </row>
      </sheetData>
      <sheetData sheetId="1864">
        <row r="34">
          <cell r="A34" t="str">
            <v>Investments Govt Securities</v>
          </cell>
        </row>
      </sheetData>
      <sheetData sheetId="1865">
        <row r="34">
          <cell r="A34" t="str">
            <v>Investments Govt Securities</v>
          </cell>
        </row>
      </sheetData>
      <sheetData sheetId="1866">
        <row r="34">
          <cell r="A34" t="str">
            <v>Investments Govt Securities</v>
          </cell>
        </row>
      </sheetData>
      <sheetData sheetId="1867">
        <row r="34">
          <cell r="A34" t="str">
            <v>Investments Govt Securities</v>
          </cell>
        </row>
      </sheetData>
      <sheetData sheetId="1868">
        <row r="34">
          <cell r="A34" t="str">
            <v>Investments Govt Securities</v>
          </cell>
        </row>
      </sheetData>
      <sheetData sheetId="1869">
        <row r="34">
          <cell r="A34" t="str">
            <v>Investments Govt Securities</v>
          </cell>
        </row>
      </sheetData>
      <sheetData sheetId="1870">
        <row r="34">
          <cell r="A34" t="str">
            <v>Investments Govt Securities</v>
          </cell>
        </row>
      </sheetData>
      <sheetData sheetId="1871">
        <row r="34">
          <cell r="A34" t="str">
            <v>Investments Govt Securities</v>
          </cell>
        </row>
      </sheetData>
      <sheetData sheetId="1872">
        <row r="34">
          <cell r="A34" t="str">
            <v>Investments Govt Securities</v>
          </cell>
        </row>
      </sheetData>
      <sheetData sheetId="1873">
        <row r="34">
          <cell r="A34" t="str">
            <v>Investments Govt Securities</v>
          </cell>
        </row>
      </sheetData>
      <sheetData sheetId="1874">
        <row r="34">
          <cell r="A34" t="str">
            <v>Investments Govt Securities</v>
          </cell>
        </row>
      </sheetData>
      <sheetData sheetId="1875">
        <row r="34">
          <cell r="A34" t="str">
            <v>Investments Govt Securities</v>
          </cell>
        </row>
      </sheetData>
      <sheetData sheetId="1876">
        <row r="34">
          <cell r="A34" t="str">
            <v>Investments Govt Securities</v>
          </cell>
        </row>
      </sheetData>
      <sheetData sheetId="1877">
        <row r="34">
          <cell r="A34" t="str">
            <v>Investments Govt Securities</v>
          </cell>
        </row>
      </sheetData>
      <sheetData sheetId="1878">
        <row r="34">
          <cell r="A34" t="str">
            <v>Investments Govt Securities</v>
          </cell>
        </row>
      </sheetData>
      <sheetData sheetId="1879">
        <row r="34">
          <cell r="A34" t="str">
            <v>Investments Govt Securities</v>
          </cell>
        </row>
      </sheetData>
      <sheetData sheetId="1880">
        <row r="34">
          <cell r="A34" t="str">
            <v>Investments Govt Securities</v>
          </cell>
        </row>
      </sheetData>
      <sheetData sheetId="1881">
        <row r="34">
          <cell r="A34" t="str">
            <v>Investments Govt Securities</v>
          </cell>
        </row>
      </sheetData>
      <sheetData sheetId="1882">
        <row r="34">
          <cell r="A34" t="str">
            <v>Investments Govt Securities</v>
          </cell>
        </row>
      </sheetData>
      <sheetData sheetId="1883">
        <row r="34">
          <cell r="A34" t="str">
            <v>Investments Govt Securities</v>
          </cell>
        </row>
      </sheetData>
      <sheetData sheetId="1884">
        <row r="34">
          <cell r="A34" t="str">
            <v>Investments Govt Securities</v>
          </cell>
        </row>
      </sheetData>
      <sheetData sheetId="1885">
        <row r="34">
          <cell r="A34" t="str">
            <v>Investments Govt Securities</v>
          </cell>
        </row>
      </sheetData>
      <sheetData sheetId="1886">
        <row r="34">
          <cell r="A34" t="str">
            <v>Investments Govt Securities</v>
          </cell>
        </row>
      </sheetData>
      <sheetData sheetId="1887">
        <row r="34">
          <cell r="A34" t="str">
            <v>Investments Govt Securities</v>
          </cell>
        </row>
      </sheetData>
      <sheetData sheetId="1888">
        <row r="34">
          <cell r="A34" t="str">
            <v>Investments Govt Securities</v>
          </cell>
        </row>
      </sheetData>
      <sheetData sheetId="1889">
        <row r="34">
          <cell r="A34" t="str">
            <v>Investments Govt Securities</v>
          </cell>
        </row>
      </sheetData>
      <sheetData sheetId="1890">
        <row r="34">
          <cell r="A34" t="str">
            <v>Investments Govt Securities</v>
          </cell>
        </row>
      </sheetData>
      <sheetData sheetId="1891">
        <row r="34">
          <cell r="A34" t="str">
            <v>Investments Govt Securities</v>
          </cell>
        </row>
      </sheetData>
      <sheetData sheetId="1892">
        <row r="34">
          <cell r="A34" t="str">
            <v>Investments Govt Securities</v>
          </cell>
        </row>
      </sheetData>
      <sheetData sheetId="1893">
        <row r="34">
          <cell r="A34" t="str">
            <v>Investments Govt Securities</v>
          </cell>
        </row>
      </sheetData>
      <sheetData sheetId="1894">
        <row r="34">
          <cell r="A34" t="str">
            <v>Investments Govt Securities</v>
          </cell>
        </row>
      </sheetData>
      <sheetData sheetId="1895">
        <row r="34">
          <cell r="A34" t="str">
            <v>Investments Govt Securities</v>
          </cell>
        </row>
      </sheetData>
      <sheetData sheetId="1896">
        <row r="34">
          <cell r="A34" t="str">
            <v>Investments Govt Securities</v>
          </cell>
        </row>
      </sheetData>
      <sheetData sheetId="1897">
        <row r="34">
          <cell r="A34" t="str">
            <v>Investments Govt Securities</v>
          </cell>
        </row>
      </sheetData>
      <sheetData sheetId="1898">
        <row r="34">
          <cell r="A34" t="str">
            <v>Investments Govt Securities</v>
          </cell>
        </row>
      </sheetData>
      <sheetData sheetId="1899">
        <row r="34">
          <cell r="A34" t="str">
            <v>Investments Govt Securities</v>
          </cell>
        </row>
      </sheetData>
      <sheetData sheetId="1900">
        <row r="34">
          <cell r="A34" t="str">
            <v>Investments Govt Securities</v>
          </cell>
        </row>
      </sheetData>
      <sheetData sheetId="1901">
        <row r="34">
          <cell r="A34" t="str">
            <v>Investments Govt Securities</v>
          </cell>
        </row>
      </sheetData>
      <sheetData sheetId="1902">
        <row r="34">
          <cell r="A34" t="str">
            <v>Investments Govt Securities</v>
          </cell>
        </row>
      </sheetData>
      <sheetData sheetId="1903">
        <row r="34">
          <cell r="A34" t="str">
            <v>Investments Govt Securities</v>
          </cell>
        </row>
      </sheetData>
      <sheetData sheetId="1904">
        <row r="34">
          <cell r="A34" t="str">
            <v>Investments Govt Securities</v>
          </cell>
        </row>
      </sheetData>
      <sheetData sheetId="1905">
        <row r="34">
          <cell r="A34" t="str">
            <v>Investments Govt Securities</v>
          </cell>
        </row>
      </sheetData>
      <sheetData sheetId="1906">
        <row r="34">
          <cell r="A34" t="str">
            <v>Investments Govt Securities</v>
          </cell>
        </row>
      </sheetData>
      <sheetData sheetId="1907">
        <row r="34">
          <cell r="A34" t="str">
            <v>Investments Govt Securities</v>
          </cell>
        </row>
      </sheetData>
      <sheetData sheetId="1908">
        <row r="34">
          <cell r="A34" t="str">
            <v>Investments Govt Securities</v>
          </cell>
        </row>
      </sheetData>
      <sheetData sheetId="1909">
        <row r="34">
          <cell r="A34" t="str">
            <v>Investments Govt Securities</v>
          </cell>
        </row>
      </sheetData>
      <sheetData sheetId="1910">
        <row r="34">
          <cell r="A34" t="str">
            <v>Investments Govt Securities</v>
          </cell>
        </row>
      </sheetData>
      <sheetData sheetId="1911">
        <row r="34">
          <cell r="A34" t="str">
            <v>Investments Govt Securities</v>
          </cell>
        </row>
      </sheetData>
      <sheetData sheetId="1912">
        <row r="34">
          <cell r="A34" t="str">
            <v>Investments Govt Securities</v>
          </cell>
        </row>
      </sheetData>
      <sheetData sheetId="1913">
        <row r="34">
          <cell r="A34" t="str">
            <v>Investments Govt Securities</v>
          </cell>
        </row>
      </sheetData>
      <sheetData sheetId="1914">
        <row r="34">
          <cell r="A34" t="str">
            <v>Investments Govt Securities</v>
          </cell>
        </row>
      </sheetData>
      <sheetData sheetId="1915">
        <row r="34">
          <cell r="A34" t="str">
            <v>Investments Govt Securities</v>
          </cell>
        </row>
      </sheetData>
      <sheetData sheetId="1916">
        <row r="34">
          <cell r="A34" t="str">
            <v>Investments Govt Securities</v>
          </cell>
        </row>
      </sheetData>
      <sheetData sheetId="1917">
        <row r="34">
          <cell r="A34" t="str">
            <v>Investments Govt Securities</v>
          </cell>
        </row>
      </sheetData>
      <sheetData sheetId="1918">
        <row r="34">
          <cell r="A34" t="str">
            <v>Investments Govt Securities</v>
          </cell>
        </row>
      </sheetData>
      <sheetData sheetId="1919">
        <row r="34">
          <cell r="A34" t="str">
            <v>Investments Govt Securities</v>
          </cell>
        </row>
      </sheetData>
      <sheetData sheetId="1920">
        <row r="34">
          <cell r="A34" t="str">
            <v>Investments Govt Securities</v>
          </cell>
        </row>
      </sheetData>
      <sheetData sheetId="1921">
        <row r="34">
          <cell r="A34" t="str">
            <v>Investments Govt Securities</v>
          </cell>
        </row>
      </sheetData>
      <sheetData sheetId="1922">
        <row r="34">
          <cell r="A34" t="str">
            <v>Investments Govt Securities</v>
          </cell>
        </row>
      </sheetData>
      <sheetData sheetId="1923">
        <row r="34">
          <cell r="A34" t="str">
            <v>Investments Govt Securities</v>
          </cell>
        </row>
      </sheetData>
      <sheetData sheetId="1924">
        <row r="34">
          <cell r="A34" t="str">
            <v>Investments Govt Securities</v>
          </cell>
        </row>
      </sheetData>
      <sheetData sheetId="1925">
        <row r="34">
          <cell r="A34" t="str">
            <v>Investments Govt Securities</v>
          </cell>
        </row>
      </sheetData>
      <sheetData sheetId="1926">
        <row r="34">
          <cell r="A34" t="str">
            <v>Investments Govt Securities</v>
          </cell>
        </row>
      </sheetData>
      <sheetData sheetId="1927">
        <row r="34">
          <cell r="A34" t="str">
            <v>Investments Govt Securities</v>
          </cell>
        </row>
      </sheetData>
      <sheetData sheetId="1928">
        <row r="34">
          <cell r="A34" t="str">
            <v>Investments Govt Securities</v>
          </cell>
        </row>
      </sheetData>
      <sheetData sheetId="1929">
        <row r="34">
          <cell r="A34" t="str">
            <v>Investments Govt Securities</v>
          </cell>
        </row>
      </sheetData>
      <sheetData sheetId="1930">
        <row r="34">
          <cell r="A34" t="str">
            <v>Investments Govt Securities</v>
          </cell>
        </row>
      </sheetData>
      <sheetData sheetId="1931">
        <row r="34">
          <cell r="A34" t="str">
            <v>Investments Govt Securities</v>
          </cell>
        </row>
      </sheetData>
      <sheetData sheetId="1932">
        <row r="34">
          <cell r="A34" t="str">
            <v>Investments Govt Securities</v>
          </cell>
        </row>
      </sheetData>
      <sheetData sheetId="1933">
        <row r="34">
          <cell r="A34" t="str">
            <v>Investments Govt Securities</v>
          </cell>
        </row>
      </sheetData>
      <sheetData sheetId="1934">
        <row r="34">
          <cell r="A34" t="str">
            <v>Investments Govt Securities</v>
          </cell>
        </row>
      </sheetData>
      <sheetData sheetId="1935">
        <row r="34">
          <cell r="A34" t="str">
            <v>Investments Govt Securities</v>
          </cell>
        </row>
      </sheetData>
      <sheetData sheetId="1936">
        <row r="34">
          <cell r="A34" t="str">
            <v>Investments Govt Securities</v>
          </cell>
        </row>
      </sheetData>
      <sheetData sheetId="1937">
        <row r="34">
          <cell r="A34" t="str">
            <v>Investments Govt Securities</v>
          </cell>
        </row>
      </sheetData>
      <sheetData sheetId="1938">
        <row r="34">
          <cell r="A34" t="str">
            <v>Investments Govt Securities</v>
          </cell>
        </row>
      </sheetData>
      <sheetData sheetId="1939">
        <row r="34">
          <cell r="A34" t="str">
            <v>Investments Govt Securities</v>
          </cell>
        </row>
      </sheetData>
      <sheetData sheetId="1940">
        <row r="34">
          <cell r="A34" t="str">
            <v>Investments Govt Securities</v>
          </cell>
        </row>
      </sheetData>
      <sheetData sheetId="1941">
        <row r="34">
          <cell r="A34" t="str">
            <v>Investments Govt Securities</v>
          </cell>
        </row>
      </sheetData>
      <sheetData sheetId="1942">
        <row r="34">
          <cell r="A34" t="str">
            <v>Investments Govt Securities</v>
          </cell>
        </row>
      </sheetData>
      <sheetData sheetId="1943">
        <row r="34">
          <cell r="A34" t="str">
            <v>Investments Govt Securities</v>
          </cell>
        </row>
      </sheetData>
      <sheetData sheetId="1944">
        <row r="34">
          <cell r="A34" t="str">
            <v>Investments Govt Securities</v>
          </cell>
        </row>
      </sheetData>
      <sheetData sheetId="1945">
        <row r="34">
          <cell r="A34" t="str">
            <v>Investments Govt Securities</v>
          </cell>
        </row>
      </sheetData>
      <sheetData sheetId="1946">
        <row r="34">
          <cell r="A34" t="str">
            <v>Investments Govt Securities</v>
          </cell>
        </row>
      </sheetData>
      <sheetData sheetId="1947">
        <row r="34">
          <cell r="A34" t="str">
            <v>Investments Govt Securities</v>
          </cell>
        </row>
      </sheetData>
      <sheetData sheetId="1948">
        <row r="34">
          <cell r="A34" t="str">
            <v>Investments Govt Securities</v>
          </cell>
        </row>
      </sheetData>
      <sheetData sheetId="1949">
        <row r="34">
          <cell r="A34" t="str">
            <v>Investments Govt Securities</v>
          </cell>
        </row>
      </sheetData>
      <sheetData sheetId="1950">
        <row r="34">
          <cell r="A34" t="str">
            <v>Investments Govt Securities</v>
          </cell>
        </row>
      </sheetData>
      <sheetData sheetId="1951">
        <row r="34">
          <cell r="A34" t="str">
            <v>Investments Govt Securities</v>
          </cell>
        </row>
      </sheetData>
      <sheetData sheetId="1952">
        <row r="34">
          <cell r="A34" t="str">
            <v>Investments Govt Securities</v>
          </cell>
        </row>
      </sheetData>
      <sheetData sheetId="1953">
        <row r="34">
          <cell r="A34" t="str">
            <v>Investments Govt Securities</v>
          </cell>
        </row>
      </sheetData>
      <sheetData sheetId="1954">
        <row r="34">
          <cell r="A34" t="str">
            <v>Investments Govt Securities</v>
          </cell>
        </row>
      </sheetData>
      <sheetData sheetId="1955">
        <row r="34">
          <cell r="A34" t="str">
            <v>Investments Govt Securities</v>
          </cell>
        </row>
      </sheetData>
      <sheetData sheetId="1956">
        <row r="34">
          <cell r="A34" t="str">
            <v>Investments Govt Securities</v>
          </cell>
        </row>
      </sheetData>
      <sheetData sheetId="1957">
        <row r="34">
          <cell r="A34" t="str">
            <v>Investments Govt Securities</v>
          </cell>
        </row>
      </sheetData>
      <sheetData sheetId="1958">
        <row r="34">
          <cell r="A34" t="str">
            <v>Investments Govt Securities</v>
          </cell>
        </row>
      </sheetData>
      <sheetData sheetId="1959">
        <row r="34">
          <cell r="A34" t="str">
            <v>Investments Govt Securities</v>
          </cell>
        </row>
      </sheetData>
      <sheetData sheetId="1960">
        <row r="34">
          <cell r="A34" t="str">
            <v>Investments Govt Securities</v>
          </cell>
        </row>
      </sheetData>
      <sheetData sheetId="1961">
        <row r="34">
          <cell r="A34" t="str">
            <v>Investments Govt Securities</v>
          </cell>
        </row>
      </sheetData>
      <sheetData sheetId="1962">
        <row r="34">
          <cell r="A34" t="str">
            <v>Investments Govt Securities</v>
          </cell>
        </row>
      </sheetData>
      <sheetData sheetId="1963">
        <row r="34">
          <cell r="A34" t="str">
            <v>Investments Govt Securities</v>
          </cell>
        </row>
      </sheetData>
      <sheetData sheetId="1964">
        <row r="34">
          <cell r="A34" t="str">
            <v>Investments Govt Securities</v>
          </cell>
        </row>
      </sheetData>
      <sheetData sheetId="1965">
        <row r="34">
          <cell r="A34" t="str">
            <v>Investments Govt Securities</v>
          </cell>
        </row>
      </sheetData>
      <sheetData sheetId="1966">
        <row r="34">
          <cell r="A34" t="str">
            <v>Investments Govt Securities</v>
          </cell>
        </row>
      </sheetData>
      <sheetData sheetId="1967">
        <row r="34">
          <cell r="A34" t="str">
            <v>Investments Govt Securities</v>
          </cell>
        </row>
      </sheetData>
      <sheetData sheetId="1968">
        <row r="34">
          <cell r="A34" t="str">
            <v>Investments Govt Securities</v>
          </cell>
        </row>
      </sheetData>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row r="34">
          <cell r="A34" t="str">
            <v>Investments Govt Securities</v>
          </cell>
        </row>
      </sheetData>
      <sheetData sheetId="2013">
        <row r="34">
          <cell r="A34" t="str">
            <v>Investments Govt Securities</v>
          </cell>
        </row>
      </sheetData>
      <sheetData sheetId="2014">
        <row r="34">
          <cell r="A34" t="str">
            <v>Investments Govt Securities</v>
          </cell>
        </row>
      </sheetData>
      <sheetData sheetId="2015">
        <row r="34">
          <cell r="A34" t="str">
            <v>Investments Govt Securities</v>
          </cell>
        </row>
      </sheetData>
      <sheetData sheetId="2016">
        <row r="34">
          <cell r="A34" t="str">
            <v>Investments Govt Securities</v>
          </cell>
        </row>
      </sheetData>
      <sheetData sheetId="2017">
        <row r="34">
          <cell r="A34" t="str">
            <v>Investments Govt Securities</v>
          </cell>
        </row>
      </sheetData>
      <sheetData sheetId="2018">
        <row r="34">
          <cell r="A34" t="str">
            <v>Investments Govt Securities</v>
          </cell>
        </row>
      </sheetData>
      <sheetData sheetId="2019">
        <row r="34">
          <cell r="A34" t="str">
            <v>Investments Govt Securities</v>
          </cell>
        </row>
      </sheetData>
      <sheetData sheetId="2020">
        <row r="34">
          <cell r="A34" t="str">
            <v>Investments Govt Securities</v>
          </cell>
        </row>
      </sheetData>
      <sheetData sheetId="2021">
        <row r="34">
          <cell r="A34" t="str">
            <v>Investments Govt Securities</v>
          </cell>
        </row>
      </sheetData>
      <sheetData sheetId="2022">
        <row r="34">
          <cell r="A34" t="str">
            <v>Investments Govt Securities</v>
          </cell>
        </row>
      </sheetData>
      <sheetData sheetId="2023">
        <row r="34">
          <cell r="A34" t="str">
            <v>Investments Govt Securities</v>
          </cell>
        </row>
      </sheetData>
      <sheetData sheetId="2024">
        <row r="34">
          <cell r="A34" t="str">
            <v>Investments Govt Securities</v>
          </cell>
        </row>
      </sheetData>
      <sheetData sheetId="2025">
        <row r="34">
          <cell r="A34" t="str">
            <v>Investments Govt Securities</v>
          </cell>
        </row>
      </sheetData>
      <sheetData sheetId="2026">
        <row r="34">
          <cell r="A34" t="str">
            <v>Investments Govt Securities</v>
          </cell>
        </row>
      </sheetData>
      <sheetData sheetId="2027">
        <row r="34">
          <cell r="A34" t="str">
            <v>Investments Govt Securities</v>
          </cell>
        </row>
      </sheetData>
      <sheetData sheetId="2028">
        <row r="34">
          <cell r="A34" t="str">
            <v>Investments Govt Securities</v>
          </cell>
        </row>
      </sheetData>
      <sheetData sheetId="2029">
        <row r="34">
          <cell r="A34" t="str">
            <v>Investments Govt Securities</v>
          </cell>
        </row>
      </sheetData>
      <sheetData sheetId="2030">
        <row r="34">
          <cell r="A34" t="str">
            <v>Investments Govt Securities</v>
          </cell>
        </row>
      </sheetData>
      <sheetData sheetId="2031">
        <row r="34">
          <cell r="A34" t="str">
            <v>Investments Govt Securities</v>
          </cell>
        </row>
      </sheetData>
      <sheetData sheetId="2032">
        <row r="34">
          <cell r="A34" t="str">
            <v>Investments Govt Securities</v>
          </cell>
        </row>
      </sheetData>
      <sheetData sheetId="2033">
        <row r="34">
          <cell r="A34" t="str">
            <v>Investments Govt Securities</v>
          </cell>
        </row>
      </sheetData>
      <sheetData sheetId="2034">
        <row r="34">
          <cell r="A34" t="str">
            <v>Investments Govt Securities</v>
          </cell>
        </row>
      </sheetData>
      <sheetData sheetId="2035">
        <row r="34">
          <cell r="A34" t="str">
            <v>Investments Govt Securities</v>
          </cell>
        </row>
      </sheetData>
      <sheetData sheetId="2036">
        <row r="34">
          <cell r="A34" t="str">
            <v>Investments Govt Securities</v>
          </cell>
        </row>
      </sheetData>
      <sheetData sheetId="2037">
        <row r="34">
          <cell r="A34" t="str">
            <v>Investments Govt Securities</v>
          </cell>
        </row>
      </sheetData>
      <sheetData sheetId="2038">
        <row r="34">
          <cell r="A34" t="str">
            <v>Investments Govt Securities</v>
          </cell>
        </row>
      </sheetData>
      <sheetData sheetId="2039">
        <row r="34">
          <cell r="A34" t="str">
            <v>Investments Govt Securities</v>
          </cell>
        </row>
      </sheetData>
      <sheetData sheetId="2040">
        <row r="34">
          <cell r="A34" t="str">
            <v>Investments Govt Securities</v>
          </cell>
        </row>
      </sheetData>
      <sheetData sheetId="2041">
        <row r="34">
          <cell r="A34" t="str">
            <v>Investments Govt Securities</v>
          </cell>
        </row>
      </sheetData>
      <sheetData sheetId="2042">
        <row r="34">
          <cell r="A34" t="str">
            <v>Investments Govt Securities</v>
          </cell>
        </row>
      </sheetData>
      <sheetData sheetId="2043">
        <row r="34">
          <cell r="A34" t="str">
            <v>Investments Govt Securities</v>
          </cell>
        </row>
      </sheetData>
      <sheetData sheetId="2044">
        <row r="34">
          <cell r="A34" t="str">
            <v>Investments Govt Securities</v>
          </cell>
        </row>
      </sheetData>
      <sheetData sheetId="2045">
        <row r="34">
          <cell r="A34" t="str">
            <v>Investments Govt Securities</v>
          </cell>
        </row>
      </sheetData>
      <sheetData sheetId="2046">
        <row r="34">
          <cell r="A34" t="str">
            <v>Investments Govt Securities</v>
          </cell>
        </row>
      </sheetData>
      <sheetData sheetId="2047">
        <row r="34">
          <cell r="A34" t="str">
            <v>Investments Govt Securities</v>
          </cell>
        </row>
      </sheetData>
      <sheetData sheetId="2048">
        <row r="34">
          <cell r="A34" t="str">
            <v>Investments Govt Securities</v>
          </cell>
        </row>
      </sheetData>
      <sheetData sheetId="2049">
        <row r="34">
          <cell r="A34" t="str">
            <v>Investments Govt Securities</v>
          </cell>
        </row>
      </sheetData>
      <sheetData sheetId="2050">
        <row r="34">
          <cell r="A34" t="str">
            <v>Investments Govt Securities</v>
          </cell>
        </row>
      </sheetData>
      <sheetData sheetId="2051">
        <row r="34">
          <cell r="A34" t="str">
            <v>Investments Govt Securities</v>
          </cell>
        </row>
      </sheetData>
      <sheetData sheetId="2052">
        <row r="34">
          <cell r="A34" t="str">
            <v>Investments Govt Securities</v>
          </cell>
        </row>
      </sheetData>
      <sheetData sheetId="2053">
        <row r="34">
          <cell r="A34" t="str">
            <v>Investments Govt Securities</v>
          </cell>
        </row>
      </sheetData>
      <sheetData sheetId="2054">
        <row r="34">
          <cell r="A34" t="str">
            <v>Investments Govt Securities</v>
          </cell>
        </row>
      </sheetData>
      <sheetData sheetId="2055">
        <row r="34">
          <cell r="A34" t="str">
            <v>Investments Govt Securities</v>
          </cell>
        </row>
      </sheetData>
      <sheetData sheetId="2056">
        <row r="34">
          <cell r="A34" t="str">
            <v>Investments Govt Securities</v>
          </cell>
        </row>
      </sheetData>
      <sheetData sheetId="2057">
        <row r="34">
          <cell r="A34" t="str">
            <v>Investments Govt Securities</v>
          </cell>
        </row>
      </sheetData>
      <sheetData sheetId="2058">
        <row r="34">
          <cell r="A34" t="str">
            <v>Investments Govt Securities</v>
          </cell>
        </row>
      </sheetData>
      <sheetData sheetId="2059">
        <row r="34">
          <cell r="A34" t="str">
            <v>Investments Govt Securities</v>
          </cell>
        </row>
      </sheetData>
      <sheetData sheetId="2060">
        <row r="34">
          <cell r="A34" t="str">
            <v>Investments Govt Securities</v>
          </cell>
        </row>
      </sheetData>
      <sheetData sheetId="2061">
        <row r="34">
          <cell r="A34" t="str">
            <v>Investments Govt Securities</v>
          </cell>
        </row>
      </sheetData>
      <sheetData sheetId="2062">
        <row r="34">
          <cell r="A34" t="str">
            <v>Investments Govt Securities</v>
          </cell>
        </row>
      </sheetData>
      <sheetData sheetId="2063">
        <row r="34">
          <cell r="A34" t="str">
            <v>Investments Govt Securities</v>
          </cell>
        </row>
      </sheetData>
      <sheetData sheetId="2064">
        <row r="34">
          <cell r="A34" t="str">
            <v>Investments Govt Securities</v>
          </cell>
        </row>
      </sheetData>
      <sheetData sheetId="2065">
        <row r="34">
          <cell r="A34" t="str">
            <v>Investments Govt Securities</v>
          </cell>
        </row>
      </sheetData>
      <sheetData sheetId="2066">
        <row r="34">
          <cell r="A34" t="str">
            <v>Investments Govt Securities</v>
          </cell>
        </row>
      </sheetData>
      <sheetData sheetId="2067">
        <row r="34">
          <cell r="A34" t="str">
            <v>Investments Govt Securities</v>
          </cell>
        </row>
      </sheetData>
      <sheetData sheetId="2068">
        <row r="34">
          <cell r="A34" t="str">
            <v>Investments Govt Securities</v>
          </cell>
        </row>
      </sheetData>
      <sheetData sheetId="2069">
        <row r="34">
          <cell r="A34" t="str">
            <v>Investments Govt Securities</v>
          </cell>
        </row>
      </sheetData>
      <sheetData sheetId="2070">
        <row r="34">
          <cell r="A34" t="str">
            <v>Investments Govt Securities</v>
          </cell>
        </row>
      </sheetData>
      <sheetData sheetId="2071">
        <row r="34">
          <cell r="A34" t="str">
            <v>Investments Govt Securities</v>
          </cell>
        </row>
      </sheetData>
      <sheetData sheetId="2072">
        <row r="34">
          <cell r="A34" t="str">
            <v>Investments Govt Securities</v>
          </cell>
        </row>
      </sheetData>
      <sheetData sheetId="2073">
        <row r="34">
          <cell r="A34" t="str">
            <v>Investments Govt Securities</v>
          </cell>
        </row>
      </sheetData>
      <sheetData sheetId="2074">
        <row r="34">
          <cell r="A34" t="str">
            <v>Investments Govt Securities</v>
          </cell>
        </row>
      </sheetData>
      <sheetData sheetId="2075">
        <row r="34">
          <cell r="A34" t="str">
            <v>Investments Govt Securities</v>
          </cell>
        </row>
      </sheetData>
      <sheetData sheetId="2076">
        <row r="34">
          <cell r="A34" t="str">
            <v>Investments Govt Securities</v>
          </cell>
        </row>
      </sheetData>
      <sheetData sheetId="2077">
        <row r="34">
          <cell r="A34" t="str">
            <v>Investments Govt Securities</v>
          </cell>
        </row>
      </sheetData>
      <sheetData sheetId="2078">
        <row r="34">
          <cell r="A34" t="str">
            <v>Investments Govt Securities</v>
          </cell>
        </row>
      </sheetData>
      <sheetData sheetId="2079">
        <row r="34">
          <cell r="A34" t="str">
            <v>Investments Govt Securities</v>
          </cell>
        </row>
      </sheetData>
      <sheetData sheetId="2080">
        <row r="34">
          <cell r="A34" t="str">
            <v>Investments Govt Securities</v>
          </cell>
        </row>
      </sheetData>
      <sheetData sheetId="2081">
        <row r="34">
          <cell r="A34" t="str">
            <v>Investments Govt Securities</v>
          </cell>
        </row>
      </sheetData>
      <sheetData sheetId="2082">
        <row r="34">
          <cell r="A34" t="str">
            <v>Investments Govt Securities</v>
          </cell>
        </row>
      </sheetData>
      <sheetData sheetId="2083">
        <row r="34">
          <cell r="A34" t="str">
            <v>Investments Govt Securities</v>
          </cell>
        </row>
      </sheetData>
      <sheetData sheetId="2084">
        <row r="34">
          <cell r="A34" t="str">
            <v>Investments Govt Securities</v>
          </cell>
        </row>
      </sheetData>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ow r="34">
          <cell r="A34" t="str">
            <v>Investments Govt Securities</v>
          </cell>
        </row>
      </sheetData>
      <sheetData sheetId="2168">
        <row r="34">
          <cell r="A34" t="str">
            <v>Investments Govt Securities</v>
          </cell>
        </row>
      </sheetData>
      <sheetData sheetId="2169">
        <row r="34">
          <cell r="A34" t="str">
            <v>Investments Govt Securities</v>
          </cell>
        </row>
      </sheetData>
      <sheetData sheetId="2170">
        <row r="34">
          <cell r="A34" t="str">
            <v>Investments Govt Securities</v>
          </cell>
        </row>
      </sheetData>
      <sheetData sheetId="2171">
        <row r="34">
          <cell r="A34" t="str">
            <v>Investments Govt Securities</v>
          </cell>
        </row>
      </sheetData>
      <sheetData sheetId="2172">
        <row r="34">
          <cell r="A34" t="str">
            <v>Investments Govt Securities</v>
          </cell>
        </row>
      </sheetData>
      <sheetData sheetId="2173">
        <row r="34">
          <cell r="A34" t="str">
            <v>Investments Govt Securities</v>
          </cell>
        </row>
      </sheetData>
      <sheetData sheetId="2174">
        <row r="34">
          <cell r="A34" t="str">
            <v>Investments Govt Securities</v>
          </cell>
        </row>
      </sheetData>
      <sheetData sheetId="2175">
        <row r="34">
          <cell r="A34" t="str">
            <v>Investments Govt Securities</v>
          </cell>
        </row>
      </sheetData>
      <sheetData sheetId="2176">
        <row r="34">
          <cell r="A34" t="str">
            <v>Investments Govt Securities</v>
          </cell>
        </row>
      </sheetData>
      <sheetData sheetId="2177">
        <row r="34">
          <cell r="A34" t="str">
            <v>Investments Govt Securities</v>
          </cell>
        </row>
      </sheetData>
      <sheetData sheetId="2178">
        <row r="34">
          <cell r="A34" t="str">
            <v>Investments Govt Securities</v>
          </cell>
        </row>
      </sheetData>
      <sheetData sheetId="2179">
        <row r="34">
          <cell r="A34" t="str">
            <v>Investments Govt Securities</v>
          </cell>
        </row>
      </sheetData>
      <sheetData sheetId="2180">
        <row r="34">
          <cell r="A34" t="str">
            <v>Investments Govt Securities</v>
          </cell>
        </row>
      </sheetData>
      <sheetData sheetId="2181">
        <row r="34">
          <cell r="A34" t="str">
            <v>Investments Govt Securities</v>
          </cell>
        </row>
      </sheetData>
      <sheetData sheetId="2182">
        <row r="34">
          <cell r="A34" t="str">
            <v>Investments Govt Securities</v>
          </cell>
        </row>
      </sheetData>
      <sheetData sheetId="2183">
        <row r="34">
          <cell r="A34" t="str">
            <v>Investments Govt Securities</v>
          </cell>
        </row>
      </sheetData>
      <sheetData sheetId="2184">
        <row r="34">
          <cell r="A34" t="str">
            <v>Investments Govt Securities</v>
          </cell>
        </row>
      </sheetData>
      <sheetData sheetId="2185">
        <row r="34">
          <cell r="A34" t="str">
            <v>Investments Govt Securities</v>
          </cell>
        </row>
      </sheetData>
      <sheetData sheetId="2186">
        <row r="34">
          <cell r="A34" t="str">
            <v>Investments Govt Securities</v>
          </cell>
        </row>
      </sheetData>
      <sheetData sheetId="2187">
        <row r="34">
          <cell r="A34" t="str">
            <v>Investments Govt Securities</v>
          </cell>
        </row>
      </sheetData>
      <sheetData sheetId="2188">
        <row r="34">
          <cell r="A34" t="str">
            <v>Investments Govt Securities</v>
          </cell>
        </row>
      </sheetData>
      <sheetData sheetId="2189">
        <row r="34">
          <cell r="A34" t="str">
            <v>Investments Govt Securities</v>
          </cell>
        </row>
      </sheetData>
      <sheetData sheetId="2190">
        <row r="34">
          <cell r="A34" t="str">
            <v>Investments Govt Securities</v>
          </cell>
        </row>
      </sheetData>
      <sheetData sheetId="2191">
        <row r="34">
          <cell r="A34" t="str">
            <v>Investments Govt Securities</v>
          </cell>
        </row>
      </sheetData>
      <sheetData sheetId="2192">
        <row r="34">
          <cell r="A34" t="str">
            <v>Investments Govt Securities</v>
          </cell>
        </row>
      </sheetData>
      <sheetData sheetId="2193">
        <row r="34">
          <cell r="A34" t="str">
            <v>Investments Govt Securities</v>
          </cell>
        </row>
      </sheetData>
      <sheetData sheetId="2194">
        <row r="34">
          <cell r="A34" t="str">
            <v>Investments Govt Securities</v>
          </cell>
        </row>
      </sheetData>
      <sheetData sheetId="2195">
        <row r="34">
          <cell r="A34" t="str">
            <v>Investments Govt Securities</v>
          </cell>
        </row>
      </sheetData>
      <sheetData sheetId="2196">
        <row r="34">
          <cell r="A34" t="str">
            <v>Investments Govt Securities</v>
          </cell>
        </row>
      </sheetData>
      <sheetData sheetId="2197">
        <row r="34">
          <cell r="A34" t="str">
            <v>Investments Govt Securities</v>
          </cell>
        </row>
      </sheetData>
      <sheetData sheetId="2198">
        <row r="34">
          <cell r="A34" t="str">
            <v>Investments Govt Securities</v>
          </cell>
        </row>
      </sheetData>
      <sheetData sheetId="2199">
        <row r="34">
          <cell r="A34" t="str">
            <v>Investments Govt Securities</v>
          </cell>
        </row>
      </sheetData>
      <sheetData sheetId="2200">
        <row r="34">
          <cell r="A34" t="str">
            <v>Investments Govt Securities</v>
          </cell>
        </row>
      </sheetData>
      <sheetData sheetId="2201">
        <row r="34">
          <cell r="A34" t="str">
            <v>Investments Govt Securities</v>
          </cell>
        </row>
      </sheetData>
      <sheetData sheetId="2202">
        <row r="34">
          <cell r="A34" t="str">
            <v>Investments Govt Securities</v>
          </cell>
        </row>
      </sheetData>
      <sheetData sheetId="2203">
        <row r="34">
          <cell r="A34" t="str">
            <v>Investments Govt Securities</v>
          </cell>
        </row>
      </sheetData>
      <sheetData sheetId="2204">
        <row r="34">
          <cell r="A34" t="str">
            <v>Investments Govt Securities</v>
          </cell>
        </row>
      </sheetData>
      <sheetData sheetId="2205">
        <row r="34">
          <cell r="A34" t="str">
            <v>Investments Govt Securities</v>
          </cell>
        </row>
      </sheetData>
      <sheetData sheetId="2206">
        <row r="34">
          <cell r="A34" t="str">
            <v>Investments Govt Securities</v>
          </cell>
        </row>
      </sheetData>
      <sheetData sheetId="2207">
        <row r="34">
          <cell r="A34" t="str">
            <v>Investments Govt Securities</v>
          </cell>
        </row>
      </sheetData>
      <sheetData sheetId="2208">
        <row r="34">
          <cell r="A34" t="str">
            <v>Investments Govt Securities</v>
          </cell>
        </row>
      </sheetData>
      <sheetData sheetId="2209">
        <row r="34">
          <cell r="A34" t="str">
            <v>Investments Govt Securities</v>
          </cell>
        </row>
      </sheetData>
      <sheetData sheetId="2210">
        <row r="34">
          <cell r="A34" t="str">
            <v>Investments Govt Securities</v>
          </cell>
        </row>
      </sheetData>
      <sheetData sheetId="2211">
        <row r="34">
          <cell r="A34" t="str">
            <v>Investments Govt Securities</v>
          </cell>
        </row>
      </sheetData>
      <sheetData sheetId="2212">
        <row r="34">
          <cell r="A34" t="str">
            <v>Investments Govt Securities</v>
          </cell>
        </row>
      </sheetData>
      <sheetData sheetId="2213">
        <row r="34">
          <cell r="A34" t="str">
            <v>Investments Govt Securities</v>
          </cell>
        </row>
      </sheetData>
      <sheetData sheetId="2214">
        <row r="34">
          <cell r="A34" t="str">
            <v>Investments Govt Securities</v>
          </cell>
        </row>
      </sheetData>
      <sheetData sheetId="2215">
        <row r="34">
          <cell r="A34" t="str">
            <v>Investments Govt Securities</v>
          </cell>
        </row>
      </sheetData>
      <sheetData sheetId="2216">
        <row r="34">
          <cell r="A34" t="str">
            <v>Investments Govt Securities</v>
          </cell>
        </row>
      </sheetData>
      <sheetData sheetId="2217">
        <row r="34">
          <cell r="A34" t="str">
            <v>Investments Govt Securities</v>
          </cell>
        </row>
      </sheetData>
      <sheetData sheetId="2218">
        <row r="34">
          <cell r="A34" t="str">
            <v>Investments Govt Securities</v>
          </cell>
        </row>
      </sheetData>
      <sheetData sheetId="2219">
        <row r="34">
          <cell r="A34" t="str">
            <v>Investments Govt Securities</v>
          </cell>
        </row>
      </sheetData>
      <sheetData sheetId="2220">
        <row r="34">
          <cell r="A34" t="str">
            <v>Investments Govt Securities</v>
          </cell>
        </row>
      </sheetData>
      <sheetData sheetId="2221">
        <row r="34">
          <cell r="A34" t="str">
            <v>Investments Govt Securities</v>
          </cell>
        </row>
      </sheetData>
      <sheetData sheetId="2222">
        <row r="34">
          <cell r="A34" t="str">
            <v>Investments Govt Securities</v>
          </cell>
        </row>
      </sheetData>
      <sheetData sheetId="2223">
        <row r="34">
          <cell r="A34" t="str">
            <v>Investments Govt Securities</v>
          </cell>
        </row>
      </sheetData>
      <sheetData sheetId="2224">
        <row r="34">
          <cell r="A34" t="str">
            <v>Investments Govt Securities</v>
          </cell>
        </row>
      </sheetData>
      <sheetData sheetId="2225">
        <row r="34">
          <cell r="A34" t="str">
            <v>Investments Govt Securities</v>
          </cell>
        </row>
      </sheetData>
      <sheetData sheetId="2226">
        <row r="34">
          <cell r="A34" t="str">
            <v>Investments Govt Securities</v>
          </cell>
        </row>
      </sheetData>
      <sheetData sheetId="2227">
        <row r="34">
          <cell r="A34" t="str">
            <v>Investments Govt Securities</v>
          </cell>
        </row>
      </sheetData>
      <sheetData sheetId="2228">
        <row r="34">
          <cell r="A34" t="str">
            <v>Investments Govt Securities</v>
          </cell>
        </row>
      </sheetData>
      <sheetData sheetId="2229">
        <row r="34">
          <cell r="A34" t="str">
            <v>Investments Govt Securities</v>
          </cell>
        </row>
      </sheetData>
      <sheetData sheetId="2230">
        <row r="34">
          <cell r="A34" t="str">
            <v>Investments Govt Securities</v>
          </cell>
        </row>
      </sheetData>
      <sheetData sheetId="2231">
        <row r="34">
          <cell r="A34" t="str">
            <v>Investments Govt Securities</v>
          </cell>
        </row>
      </sheetData>
      <sheetData sheetId="2232">
        <row r="34">
          <cell r="A34" t="str">
            <v>Investments Govt Securities</v>
          </cell>
        </row>
      </sheetData>
      <sheetData sheetId="2233">
        <row r="34">
          <cell r="A34" t="str">
            <v>Investments Govt Securities</v>
          </cell>
        </row>
      </sheetData>
      <sheetData sheetId="2234">
        <row r="34">
          <cell r="A34" t="str">
            <v>Investments Govt Securities</v>
          </cell>
        </row>
      </sheetData>
      <sheetData sheetId="2235">
        <row r="34">
          <cell r="A34" t="str">
            <v>Investments Govt Securities</v>
          </cell>
        </row>
      </sheetData>
      <sheetData sheetId="2236">
        <row r="34">
          <cell r="A34" t="str">
            <v>Investments Govt Securities</v>
          </cell>
        </row>
      </sheetData>
      <sheetData sheetId="2237">
        <row r="34">
          <cell r="A34" t="str">
            <v>Investments Govt Securities</v>
          </cell>
        </row>
      </sheetData>
      <sheetData sheetId="2238">
        <row r="34">
          <cell r="A34" t="str">
            <v>Investments Govt Securities</v>
          </cell>
        </row>
      </sheetData>
      <sheetData sheetId="2239">
        <row r="34">
          <cell r="A34" t="str">
            <v>Investments Govt Securities</v>
          </cell>
        </row>
      </sheetData>
      <sheetData sheetId="2240">
        <row r="34">
          <cell r="A34" t="str">
            <v>Investments Govt Securities</v>
          </cell>
        </row>
      </sheetData>
      <sheetData sheetId="2241">
        <row r="34">
          <cell r="A34" t="str">
            <v>Investments Govt Securities</v>
          </cell>
        </row>
      </sheetData>
      <sheetData sheetId="2242">
        <row r="34">
          <cell r="A34" t="str">
            <v>Investments Govt Securities</v>
          </cell>
        </row>
      </sheetData>
      <sheetData sheetId="2243">
        <row r="34">
          <cell r="A34" t="str">
            <v>Investments Govt Securities</v>
          </cell>
        </row>
      </sheetData>
      <sheetData sheetId="2244">
        <row r="34">
          <cell r="A34" t="str">
            <v>Investments Govt Securities</v>
          </cell>
        </row>
      </sheetData>
      <sheetData sheetId="2245">
        <row r="34">
          <cell r="A34" t="str">
            <v>Investments Govt Securities</v>
          </cell>
        </row>
      </sheetData>
      <sheetData sheetId="2246">
        <row r="34">
          <cell r="A34" t="str">
            <v>Investments Govt Securities</v>
          </cell>
        </row>
      </sheetData>
      <sheetData sheetId="2247">
        <row r="34">
          <cell r="A34" t="str">
            <v>Investments Govt Securities</v>
          </cell>
        </row>
      </sheetData>
      <sheetData sheetId="2248">
        <row r="34">
          <cell r="A34" t="str">
            <v>Investments Govt Securities</v>
          </cell>
        </row>
      </sheetData>
      <sheetData sheetId="2249">
        <row r="34">
          <cell r="A34" t="str">
            <v>Investments Govt Securities</v>
          </cell>
        </row>
      </sheetData>
      <sheetData sheetId="2250">
        <row r="34">
          <cell r="A34" t="str">
            <v>Investments Govt Securities</v>
          </cell>
        </row>
      </sheetData>
      <sheetData sheetId="2251">
        <row r="34">
          <cell r="A34" t="str">
            <v>Investments Govt Securities</v>
          </cell>
        </row>
      </sheetData>
      <sheetData sheetId="2252">
        <row r="34">
          <cell r="A34" t="str">
            <v>Investments Govt Securities</v>
          </cell>
        </row>
      </sheetData>
      <sheetData sheetId="2253">
        <row r="34">
          <cell r="A34" t="str">
            <v>Investments Govt Securities</v>
          </cell>
        </row>
      </sheetData>
      <sheetData sheetId="2254">
        <row r="34">
          <cell r="A34" t="str">
            <v>Investments Govt Securities</v>
          </cell>
        </row>
      </sheetData>
      <sheetData sheetId="2255">
        <row r="34">
          <cell r="A34" t="str">
            <v>Investments Govt Securities</v>
          </cell>
        </row>
      </sheetData>
      <sheetData sheetId="2256">
        <row r="34">
          <cell r="A34" t="str">
            <v>Investments Govt Securities</v>
          </cell>
        </row>
      </sheetData>
      <sheetData sheetId="2257">
        <row r="34">
          <cell r="A34" t="str">
            <v>Investments Govt Securities</v>
          </cell>
        </row>
      </sheetData>
      <sheetData sheetId="2258">
        <row r="34">
          <cell r="A34" t="str">
            <v>Investments Govt Securities</v>
          </cell>
        </row>
      </sheetData>
      <sheetData sheetId="2259">
        <row r="34">
          <cell r="A34" t="str">
            <v>Investments Govt Securities</v>
          </cell>
        </row>
      </sheetData>
      <sheetData sheetId="2260">
        <row r="34">
          <cell r="A34" t="str">
            <v>Investments Govt Securities</v>
          </cell>
        </row>
      </sheetData>
      <sheetData sheetId="2261">
        <row r="34">
          <cell r="A34" t="str">
            <v>Investments Govt Securities</v>
          </cell>
        </row>
      </sheetData>
      <sheetData sheetId="2262">
        <row r="34">
          <cell r="A34" t="str">
            <v>Investments Govt Securities</v>
          </cell>
        </row>
      </sheetData>
      <sheetData sheetId="2263">
        <row r="34">
          <cell r="A34" t="str">
            <v>Investments Govt Securities</v>
          </cell>
        </row>
      </sheetData>
      <sheetData sheetId="2264">
        <row r="34">
          <cell r="A34" t="str">
            <v>Investments Govt Securities</v>
          </cell>
        </row>
      </sheetData>
      <sheetData sheetId="2265">
        <row r="34">
          <cell r="A34" t="str">
            <v>Investments Govt Securities</v>
          </cell>
        </row>
      </sheetData>
      <sheetData sheetId="2266">
        <row r="34">
          <cell r="A34" t="str">
            <v>Investments Govt Securities</v>
          </cell>
        </row>
      </sheetData>
      <sheetData sheetId="2267">
        <row r="34">
          <cell r="A34" t="str">
            <v>Investments Govt Securities</v>
          </cell>
        </row>
      </sheetData>
      <sheetData sheetId="2268">
        <row r="34">
          <cell r="A34" t="str">
            <v>Investments Govt Securities</v>
          </cell>
        </row>
      </sheetData>
      <sheetData sheetId="2269">
        <row r="34">
          <cell r="A34" t="str">
            <v>Investments Govt Securities</v>
          </cell>
        </row>
      </sheetData>
      <sheetData sheetId="2270">
        <row r="34">
          <cell r="A34" t="str">
            <v>Investments Govt Securities</v>
          </cell>
        </row>
      </sheetData>
      <sheetData sheetId="2271">
        <row r="34">
          <cell r="A34" t="str">
            <v>Investments Govt Securities</v>
          </cell>
        </row>
      </sheetData>
      <sheetData sheetId="2272">
        <row r="34">
          <cell r="A34" t="str">
            <v>Investments Govt Securities</v>
          </cell>
        </row>
      </sheetData>
      <sheetData sheetId="2273">
        <row r="34">
          <cell r="A34" t="str">
            <v>Investments Govt Securities</v>
          </cell>
        </row>
      </sheetData>
      <sheetData sheetId="2274">
        <row r="34">
          <cell r="A34" t="str">
            <v>Investments Govt Securities</v>
          </cell>
        </row>
      </sheetData>
      <sheetData sheetId="2275">
        <row r="34">
          <cell r="A34" t="str">
            <v>Investments Govt Securities</v>
          </cell>
        </row>
      </sheetData>
      <sheetData sheetId="2276">
        <row r="34">
          <cell r="A34" t="str">
            <v>Investments Govt Securities</v>
          </cell>
        </row>
      </sheetData>
      <sheetData sheetId="2277">
        <row r="34">
          <cell r="A34" t="str">
            <v>Investments Govt Securities</v>
          </cell>
        </row>
      </sheetData>
      <sheetData sheetId="2278">
        <row r="34">
          <cell r="A34" t="str">
            <v>Investments Govt Securities</v>
          </cell>
        </row>
      </sheetData>
      <sheetData sheetId="2279">
        <row r="34">
          <cell r="A34" t="str">
            <v>Investments Govt Securities</v>
          </cell>
        </row>
      </sheetData>
      <sheetData sheetId="2280">
        <row r="34">
          <cell r="A34" t="str">
            <v>Investments Govt Securities</v>
          </cell>
        </row>
      </sheetData>
      <sheetData sheetId="2281">
        <row r="34">
          <cell r="A34" t="str">
            <v>Investments Govt Securities</v>
          </cell>
        </row>
      </sheetData>
      <sheetData sheetId="2282">
        <row r="34">
          <cell r="A34" t="str">
            <v>Investments Govt Securities</v>
          </cell>
        </row>
      </sheetData>
      <sheetData sheetId="2283">
        <row r="34">
          <cell r="A34" t="str">
            <v>Investments Govt Securities</v>
          </cell>
        </row>
      </sheetData>
      <sheetData sheetId="2284">
        <row r="34">
          <cell r="A34" t="str">
            <v>Investments Govt Securities</v>
          </cell>
        </row>
      </sheetData>
      <sheetData sheetId="2285">
        <row r="34">
          <cell r="A34" t="str">
            <v>Investments Govt Securities</v>
          </cell>
        </row>
      </sheetData>
      <sheetData sheetId="2286">
        <row r="34">
          <cell r="A34" t="str">
            <v>Investments Govt Securities</v>
          </cell>
        </row>
      </sheetData>
      <sheetData sheetId="2287">
        <row r="34">
          <cell r="A34" t="str">
            <v>Investments Govt Securities</v>
          </cell>
        </row>
      </sheetData>
      <sheetData sheetId="2288">
        <row r="34">
          <cell r="A34" t="str">
            <v>Investments Govt Securities</v>
          </cell>
        </row>
      </sheetData>
      <sheetData sheetId="2289">
        <row r="34">
          <cell r="A34" t="str">
            <v>Investments Govt Securities</v>
          </cell>
        </row>
      </sheetData>
      <sheetData sheetId="2290">
        <row r="34">
          <cell r="A34" t="str">
            <v>Investments Govt Securities</v>
          </cell>
        </row>
      </sheetData>
      <sheetData sheetId="2291">
        <row r="34">
          <cell r="A34" t="str">
            <v>Investments Govt Securities</v>
          </cell>
        </row>
      </sheetData>
      <sheetData sheetId="2292">
        <row r="34">
          <cell r="A34" t="str">
            <v>Investments Govt Securities</v>
          </cell>
        </row>
      </sheetData>
      <sheetData sheetId="2293">
        <row r="34">
          <cell r="A34" t="str">
            <v>Investments Govt Securities</v>
          </cell>
        </row>
      </sheetData>
      <sheetData sheetId="2294">
        <row r="34">
          <cell r="A34" t="str">
            <v>Investments Govt Securities</v>
          </cell>
        </row>
      </sheetData>
      <sheetData sheetId="2295">
        <row r="34">
          <cell r="A34" t="str">
            <v>Investments Govt Securities</v>
          </cell>
        </row>
      </sheetData>
      <sheetData sheetId="2296">
        <row r="34">
          <cell r="A34" t="str">
            <v>Investments Govt Securities</v>
          </cell>
        </row>
      </sheetData>
      <sheetData sheetId="2297">
        <row r="34">
          <cell r="A34" t="str">
            <v>Investments Govt Securities</v>
          </cell>
        </row>
      </sheetData>
      <sheetData sheetId="2298">
        <row r="34">
          <cell r="A34" t="str">
            <v>Investments Govt Securities</v>
          </cell>
        </row>
      </sheetData>
      <sheetData sheetId="2299">
        <row r="34">
          <cell r="A34" t="str">
            <v>Investments Govt Securities</v>
          </cell>
        </row>
      </sheetData>
      <sheetData sheetId="2300">
        <row r="34">
          <cell r="A34" t="str">
            <v>Investments Govt Securities</v>
          </cell>
        </row>
      </sheetData>
      <sheetData sheetId="2301">
        <row r="34">
          <cell r="A34" t="str">
            <v>Investments Govt Securities</v>
          </cell>
        </row>
      </sheetData>
      <sheetData sheetId="2302">
        <row r="34">
          <cell r="A34" t="str">
            <v>Investments Govt Securities</v>
          </cell>
        </row>
      </sheetData>
      <sheetData sheetId="2303">
        <row r="34">
          <cell r="A34" t="str">
            <v>Investments Govt Securities</v>
          </cell>
        </row>
      </sheetData>
      <sheetData sheetId="2304">
        <row r="34">
          <cell r="A34" t="str">
            <v>Investments Govt Securities</v>
          </cell>
        </row>
      </sheetData>
      <sheetData sheetId="2305">
        <row r="34">
          <cell r="A34" t="str">
            <v>Investments Govt Securities</v>
          </cell>
        </row>
      </sheetData>
      <sheetData sheetId="2306">
        <row r="34">
          <cell r="A34" t="str">
            <v>Investments Govt Securities</v>
          </cell>
        </row>
      </sheetData>
      <sheetData sheetId="2307">
        <row r="34">
          <cell r="A34" t="str">
            <v>Investments Govt Securities</v>
          </cell>
        </row>
      </sheetData>
      <sheetData sheetId="2308">
        <row r="34">
          <cell r="A34" t="str">
            <v>Investments Govt Securities</v>
          </cell>
        </row>
      </sheetData>
      <sheetData sheetId="2309">
        <row r="34">
          <cell r="A34" t="str">
            <v>Investments Govt Securities</v>
          </cell>
        </row>
      </sheetData>
      <sheetData sheetId="2310">
        <row r="34">
          <cell r="A34" t="str">
            <v>Investments Govt Securities</v>
          </cell>
        </row>
      </sheetData>
      <sheetData sheetId="2311">
        <row r="34">
          <cell r="A34" t="str">
            <v>Investments Govt Securities</v>
          </cell>
        </row>
      </sheetData>
      <sheetData sheetId="2312">
        <row r="34">
          <cell r="A34" t="str">
            <v>Investments Govt Securities</v>
          </cell>
        </row>
      </sheetData>
      <sheetData sheetId="2313">
        <row r="34">
          <cell r="A34" t="str">
            <v>Investments Govt Securities</v>
          </cell>
        </row>
      </sheetData>
      <sheetData sheetId="2314">
        <row r="34">
          <cell r="A34" t="str">
            <v>Investments Govt Securities</v>
          </cell>
        </row>
      </sheetData>
      <sheetData sheetId="2315">
        <row r="34">
          <cell r="A34" t="str">
            <v>Investments Govt Securities</v>
          </cell>
        </row>
      </sheetData>
      <sheetData sheetId="2316">
        <row r="34">
          <cell r="A34" t="str">
            <v>Investments Govt Securities</v>
          </cell>
        </row>
      </sheetData>
      <sheetData sheetId="2317">
        <row r="34">
          <cell r="A34" t="str">
            <v>Investments Govt Securities</v>
          </cell>
        </row>
      </sheetData>
      <sheetData sheetId="2318">
        <row r="34">
          <cell r="A34" t="str">
            <v>Investments Govt Securities</v>
          </cell>
        </row>
      </sheetData>
      <sheetData sheetId="2319">
        <row r="34">
          <cell r="A34" t="str">
            <v>Investments Govt Securities</v>
          </cell>
        </row>
      </sheetData>
      <sheetData sheetId="2320">
        <row r="34">
          <cell r="A34" t="str">
            <v>Investments Govt Securities</v>
          </cell>
        </row>
      </sheetData>
      <sheetData sheetId="2321">
        <row r="34">
          <cell r="A34" t="str">
            <v>Investments Govt Securities</v>
          </cell>
        </row>
      </sheetData>
      <sheetData sheetId="2322">
        <row r="34">
          <cell r="A34" t="str">
            <v>Investments Govt Securities</v>
          </cell>
        </row>
      </sheetData>
      <sheetData sheetId="2323">
        <row r="34">
          <cell r="A34" t="str">
            <v>Investments Govt Securities</v>
          </cell>
        </row>
      </sheetData>
      <sheetData sheetId="2324">
        <row r="34">
          <cell r="A34" t="str">
            <v>Investments Govt Securities</v>
          </cell>
        </row>
      </sheetData>
      <sheetData sheetId="2325">
        <row r="34">
          <cell r="A34" t="str">
            <v>Investments Govt Securities</v>
          </cell>
        </row>
      </sheetData>
      <sheetData sheetId="2326">
        <row r="34">
          <cell r="A34" t="str">
            <v>Investments Govt Securities</v>
          </cell>
        </row>
      </sheetData>
      <sheetData sheetId="2327">
        <row r="34">
          <cell r="A34" t="str">
            <v>Investments Govt Securities</v>
          </cell>
        </row>
      </sheetData>
      <sheetData sheetId="2328">
        <row r="34">
          <cell r="A34" t="str">
            <v>Investments Govt Securities</v>
          </cell>
        </row>
      </sheetData>
      <sheetData sheetId="2329">
        <row r="34">
          <cell r="A34" t="str">
            <v>Investments Govt Securities</v>
          </cell>
        </row>
      </sheetData>
      <sheetData sheetId="2330">
        <row r="34">
          <cell r="A34" t="str">
            <v>Investments Govt Securities</v>
          </cell>
        </row>
      </sheetData>
      <sheetData sheetId="2331">
        <row r="34">
          <cell r="A34" t="str">
            <v>Investments Govt Securities</v>
          </cell>
        </row>
      </sheetData>
      <sheetData sheetId="2332">
        <row r="34">
          <cell r="A34" t="str">
            <v>Investments Govt Securities</v>
          </cell>
        </row>
      </sheetData>
      <sheetData sheetId="2333">
        <row r="34">
          <cell r="A34" t="str">
            <v>Investments Govt Securities</v>
          </cell>
        </row>
      </sheetData>
      <sheetData sheetId="2334">
        <row r="34">
          <cell r="A34" t="str">
            <v>Investments Govt Securities</v>
          </cell>
        </row>
      </sheetData>
      <sheetData sheetId="2335">
        <row r="34">
          <cell r="A34" t="str">
            <v>Investments Govt Securities</v>
          </cell>
        </row>
      </sheetData>
      <sheetData sheetId="2336">
        <row r="34">
          <cell r="A34" t="str">
            <v>Investments Govt Securities</v>
          </cell>
        </row>
      </sheetData>
      <sheetData sheetId="2337">
        <row r="34">
          <cell r="A34" t="str">
            <v>Investments Govt Securities</v>
          </cell>
        </row>
      </sheetData>
      <sheetData sheetId="2338">
        <row r="34">
          <cell r="A34" t="str">
            <v>Investments Govt Securities</v>
          </cell>
        </row>
      </sheetData>
      <sheetData sheetId="2339">
        <row r="34">
          <cell r="A34" t="str">
            <v>Investments Govt Securities</v>
          </cell>
        </row>
      </sheetData>
      <sheetData sheetId="2340">
        <row r="34">
          <cell r="A34" t="str">
            <v>Investments Govt Securities</v>
          </cell>
        </row>
      </sheetData>
      <sheetData sheetId="2341">
        <row r="34">
          <cell r="A34" t="str">
            <v>Investments Govt Securities</v>
          </cell>
        </row>
      </sheetData>
      <sheetData sheetId="2342">
        <row r="34">
          <cell r="A34" t="str">
            <v>Investments Govt Securities</v>
          </cell>
        </row>
      </sheetData>
      <sheetData sheetId="2343">
        <row r="34">
          <cell r="A34" t="str">
            <v>Investments Govt Securities</v>
          </cell>
        </row>
      </sheetData>
      <sheetData sheetId="2344">
        <row r="34">
          <cell r="A34" t="str">
            <v>Investments Govt Securities</v>
          </cell>
        </row>
      </sheetData>
      <sheetData sheetId="2345">
        <row r="34">
          <cell r="A34" t="str">
            <v>Investments Govt Securities</v>
          </cell>
        </row>
      </sheetData>
      <sheetData sheetId="2346">
        <row r="34">
          <cell r="A34" t="str">
            <v>Investments Govt Securities</v>
          </cell>
        </row>
      </sheetData>
      <sheetData sheetId="2347">
        <row r="34">
          <cell r="A34" t="str">
            <v>Investments Govt Securities</v>
          </cell>
        </row>
      </sheetData>
      <sheetData sheetId="2348">
        <row r="34">
          <cell r="A34" t="str">
            <v>Investments Govt Securities</v>
          </cell>
        </row>
      </sheetData>
      <sheetData sheetId="2349">
        <row r="34">
          <cell r="A34" t="str">
            <v>Investments Govt Securities</v>
          </cell>
        </row>
      </sheetData>
      <sheetData sheetId="2350">
        <row r="34">
          <cell r="A34" t="str">
            <v>Investments Govt Securities</v>
          </cell>
        </row>
      </sheetData>
      <sheetData sheetId="2351">
        <row r="34">
          <cell r="A34" t="str">
            <v>Investments Govt Securities</v>
          </cell>
        </row>
      </sheetData>
      <sheetData sheetId="2352">
        <row r="34">
          <cell r="A34" t="str">
            <v>Investments Govt Securities</v>
          </cell>
        </row>
      </sheetData>
      <sheetData sheetId="2353">
        <row r="34">
          <cell r="A34" t="str">
            <v>Investments Govt Securities</v>
          </cell>
        </row>
      </sheetData>
      <sheetData sheetId="2354">
        <row r="34">
          <cell r="A34" t="str">
            <v>Investments Govt Securities</v>
          </cell>
        </row>
      </sheetData>
      <sheetData sheetId="2355">
        <row r="34">
          <cell r="A34" t="str">
            <v>Investments Govt Securities</v>
          </cell>
        </row>
      </sheetData>
      <sheetData sheetId="2356">
        <row r="34">
          <cell r="A34" t="str">
            <v>Investments Govt Securities</v>
          </cell>
        </row>
      </sheetData>
      <sheetData sheetId="2357">
        <row r="34">
          <cell r="A34" t="str">
            <v>Investments Govt Securities</v>
          </cell>
        </row>
      </sheetData>
      <sheetData sheetId="2358">
        <row r="34">
          <cell r="A34" t="str">
            <v>Investments Govt Securities</v>
          </cell>
        </row>
      </sheetData>
      <sheetData sheetId="2359">
        <row r="34">
          <cell r="A34" t="str">
            <v>Investments Govt Securities</v>
          </cell>
        </row>
      </sheetData>
      <sheetData sheetId="2360">
        <row r="34">
          <cell r="A34" t="str">
            <v>Investments Govt Securities</v>
          </cell>
        </row>
      </sheetData>
      <sheetData sheetId="2361">
        <row r="34">
          <cell r="A34" t="str">
            <v>Investments Govt Securities</v>
          </cell>
        </row>
      </sheetData>
      <sheetData sheetId="2362">
        <row r="34">
          <cell r="A34" t="str">
            <v>Investments Govt Securities</v>
          </cell>
        </row>
      </sheetData>
      <sheetData sheetId="2363">
        <row r="34">
          <cell r="A34" t="str">
            <v>Investments Govt Securities</v>
          </cell>
        </row>
      </sheetData>
      <sheetData sheetId="2364">
        <row r="34">
          <cell r="A34" t="str">
            <v>Investments Govt Securities</v>
          </cell>
        </row>
      </sheetData>
      <sheetData sheetId="2365">
        <row r="34">
          <cell r="A34" t="str">
            <v>Investments Govt Securities</v>
          </cell>
        </row>
      </sheetData>
      <sheetData sheetId="2366">
        <row r="34">
          <cell r="A34" t="str">
            <v>Investments Govt Securities</v>
          </cell>
        </row>
      </sheetData>
      <sheetData sheetId="2367">
        <row r="34">
          <cell r="A34" t="str">
            <v>Investments Govt Securities</v>
          </cell>
        </row>
      </sheetData>
      <sheetData sheetId="2368">
        <row r="34">
          <cell r="A34" t="str">
            <v>Investments Govt Securities</v>
          </cell>
        </row>
      </sheetData>
      <sheetData sheetId="2369">
        <row r="34">
          <cell r="A34" t="str">
            <v>Investments Govt Securities</v>
          </cell>
        </row>
      </sheetData>
      <sheetData sheetId="2370">
        <row r="34">
          <cell r="A34" t="str">
            <v>Investments Govt Securities</v>
          </cell>
        </row>
      </sheetData>
      <sheetData sheetId="2371">
        <row r="34">
          <cell r="A34" t="str">
            <v>Investments Govt Securities</v>
          </cell>
        </row>
      </sheetData>
      <sheetData sheetId="2372">
        <row r="34">
          <cell r="A34" t="str">
            <v>Investments Govt Securities</v>
          </cell>
        </row>
      </sheetData>
      <sheetData sheetId="2373">
        <row r="34">
          <cell r="A34" t="str">
            <v>Investments Govt Securities</v>
          </cell>
        </row>
      </sheetData>
      <sheetData sheetId="2374">
        <row r="34">
          <cell r="A34" t="str">
            <v>Investments Govt Securities</v>
          </cell>
        </row>
      </sheetData>
      <sheetData sheetId="2375">
        <row r="34">
          <cell r="A34" t="str">
            <v>Investments Govt Securities</v>
          </cell>
        </row>
      </sheetData>
      <sheetData sheetId="2376">
        <row r="34">
          <cell r="A34" t="str">
            <v>Investments Govt Securities</v>
          </cell>
        </row>
      </sheetData>
      <sheetData sheetId="2377">
        <row r="34">
          <cell r="A34" t="str">
            <v>Investments Govt Securities</v>
          </cell>
        </row>
      </sheetData>
      <sheetData sheetId="2378">
        <row r="34">
          <cell r="A34" t="str">
            <v>Investments Govt Securities</v>
          </cell>
        </row>
      </sheetData>
      <sheetData sheetId="2379">
        <row r="34">
          <cell r="A34" t="str">
            <v>Investments Govt Securities</v>
          </cell>
        </row>
      </sheetData>
      <sheetData sheetId="2380">
        <row r="34">
          <cell r="A34" t="str">
            <v>Investments Govt Securities</v>
          </cell>
        </row>
      </sheetData>
      <sheetData sheetId="2381">
        <row r="34">
          <cell r="A34" t="str">
            <v>Investments Govt Securities</v>
          </cell>
        </row>
      </sheetData>
      <sheetData sheetId="2382">
        <row r="34">
          <cell r="A34" t="str">
            <v>Investments Govt Securities</v>
          </cell>
        </row>
      </sheetData>
      <sheetData sheetId="2383">
        <row r="34">
          <cell r="A34" t="str">
            <v>Investments Govt Securities</v>
          </cell>
        </row>
      </sheetData>
      <sheetData sheetId="2384">
        <row r="34">
          <cell r="A34" t="str">
            <v>Investments Govt Securities</v>
          </cell>
        </row>
      </sheetData>
      <sheetData sheetId="2385">
        <row r="34">
          <cell r="A34" t="str">
            <v>Investments Govt Securities</v>
          </cell>
        </row>
      </sheetData>
      <sheetData sheetId="2386">
        <row r="34">
          <cell r="A34" t="str">
            <v>Investments Govt Securities</v>
          </cell>
        </row>
      </sheetData>
      <sheetData sheetId="2387">
        <row r="34">
          <cell r="A34" t="str">
            <v>Investments Govt Securities</v>
          </cell>
        </row>
      </sheetData>
      <sheetData sheetId="2388">
        <row r="34">
          <cell r="A34" t="str">
            <v>Investments Govt Securities</v>
          </cell>
        </row>
      </sheetData>
      <sheetData sheetId="2389">
        <row r="34">
          <cell r="A34" t="str">
            <v>Investments Govt Securities</v>
          </cell>
        </row>
      </sheetData>
      <sheetData sheetId="2390">
        <row r="34">
          <cell r="A34" t="str">
            <v>Investments Govt Securities</v>
          </cell>
        </row>
      </sheetData>
      <sheetData sheetId="2391">
        <row r="34">
          <cell r="A34" t="str">
            <v>Investments Govt Securities</v>
          </cell>
        </row>
      </sheetData>
      <sheetData sheetId="2392">
        <row r="34">
          <cell r="A34" t="str">
            <v>Investments Govt Securities</v>
          </cell>
        </row>
      </sheetData>
      <sheetData sheetId="2393">
        <row r="34">
          <cell r="A34" t="str">
            <v>Investments Govt Securities</v>
          </cell>
        </row>
      </sheetData>
      <sheetData sheetId="2394">
        <row r="34">
          <cell r="A34" t="str">
            <v>Investments Govt Securities</v>
          </cell>
        </row>
      </sheetData>
      <sheetData sheetId="2395">
        <row r="34">
          <cell r="A34" t="str">
            <v>Investments Govt Securities</v>
          </cell>
        </row>
      </sheetData>
      <sheetData sheetId="2396">
        <row r="34">
          <cell r="A34" t="str">
            <v>Investments Govt Securities</v>
          </cell>
        </row>
      </sheetData>
      <sheetData sheetId="2397">
        <row r="34">
          <cell r="A34" t="str">
            <v>Investments Govt Securities</v>
          </cell>
        </row>
      </sheetData>
      <sheetData sheetId="2398">
        <row r="34">
          <cell r="A34" t="str">
            <v>Investments Govt Securities</v>
          </cell>
        </row>
      </sheetData>
      <sheetData sheetId="2399">
        <row r="34">
          <cell r="A34" t="str">
            <v>Investments Govt Securities</v>
          </cell>
        </row>
      </sheetData>
      <sheetData sheetId="2400">
        <row r="34">
          <cell r="A34" t="str">
            <v>Investments Govt Securities</v>
          </cell>
        </row>
      </sheetData>
      <sheetData sheetId="2401">
        <row r="34">
          <cell r="A34" t="str">
            <v>Investments Govt Securities</v>
          </cell>
        </row>
      </sheetData>
      <sheetData sheetId="2402">
        <row r="34">
          <cell r="A34" t="str">
            <v>Investments Govt Securities</v>
          </cell>
        </row>
      </sheetData>
      <sheetData sheetId="2403">
        <row r="34">
          <cell r="A34" t="str">
            <v>Investments Govt Securities</v>
          </cell>
        </row>
      </sheetData>
      <sheetData sheetId="2404">
        <row r="34">
          <cell r="A34" t="str">
            <v>Investments Govt Securities</v>
          </cell>
        </row>
      </sheetData>
      <sheetData sheetId="2405">
        <row r="34">
          <cell r="A34" t="str">
            <v>Investments Govt Securities</v>
          </cell>
        </row>
      </sheetData>
      <sheetData sheetId="2406">
        <row r="34">
          <cell r="A34" t="str">
            <v>Investments Govt Securities</v>
          </cell>
        </row>
      </sheetData>
      <sheetData sheetId="2407">
        <row r="34">
          <cell r="A34" t="str">
            <v>Investments Govt Securities</v>
          </cell>
        </row>
      </sheetData>
      <sheetData sheetId="2408">
        <row r="34">
          <cell r="A34" t="str">
            <v>Investments Govt Securities</v>
          </cell>
        </row>
      </sheetData>
      <sheetData sheetId="2409">
        <row r="34">
          <cell r="A34" t="str">
            <v>Investments Govt Securities</v>
          </cell>
        </row>
      </sheetData>
      <sheetData sheetId="2410">
        <row r="34">
          <cell r="A34" t="str">
            <v>Investments Govt Securities</v>
          </cell>
        </row>
      </sheetData>
      <sheetData sheetId="2411">
        <row r="34">
          <cell r="A34" t="str">
            <v>Investments Govt Securities</v>
          </cell>
        </row>
      </sheetData>
      <sheetData sheetId="2412">
        <row r="34">
          <cell r="A34" t="str">
            <v>Investments Govt Securities</v>
          </cell>
        </row>
      </sheetData>
      <sheetData sheetId="2413">
        <row r="34">
          <cell r="A34" t="str">
            <v>Investments Govt Securities</v>
          </cell>
        </row>
      </sheetData>
      <sheetData sheetId="2414">
        <row r="34">
          <cell r="A34" t="str">
            <v>Investments Govt Securities</v>
          </cell>
        </row>
      </sheetData>
      <sheetData sheetId="2415">
        <row r="34">
          <cell r="A34" t="str">
            <v>Investments Govt Securities</v>
          </cell>
        </row>
      </sheetData>
      <sheetData sheetId="2416">
        <row r="34">
          <cell r="A34" t="str">
            <v>Investments Govt Securities</v>
          </cell>
        </row>
      </sheetData>
      <sheetData sheetId="2417">
        <row r="34">
          <cell r="A34" t="str">
            <v>Investments Govt Securities</v>
          </cell>
        </row>
      </sheetData>
      <sheetData sheetId="2418">
        <row r="34">
          <cell r="A34" t="str">
            <v>Investments Govt Securities</v>
          </cell>
        </row>
      </sheetData>
      <sheetData sheetId="2419">
        <row r="34">
          <cell r="A34" t="str">
            <v>Investments Govt Securities</v>
          </cell>
        </row>
      </sheetData>
      <sheetData sheetId="2420">
        <row r="34">
          <cell r="A34" t="str">
            <v>Investments Govt Securities</v>
          </cell>
        </row>
      </sheetData>
      <sheetData sheetId="2421">
        <row r="34">
          <cell r="A34" t="str">
            <v>Investments Govt Securities</v>
          </cell>
        </row>
      </sheetData>
      <sheetData sheetId="2422">
        <row r="34">
          <cell r="A34" t="str">
            <v>Investments Govt Securities</v>
          </cell>
        </row>
      </sheetData>
      <sheetData sheetId="2423">
        <row r="34">
          <cell r="A34" t="str">
            <v>Investments Govt Securities</v>
          </cell>
        </row>
      </sheetData>
      <sheetData sheetId="2424">
        <row r="34">
          <cell r="A34" t="str">
            <v>Investments Govt Securities</v>
          </cell>
        </row>
      </sheetData>
      <sheetData sheetId="2425">
        <row r="34">
          <cell r="A34" t="str">
            <v>Investments Govt Securities</v>
          </cell>
        </row>
      </sheetData>
      <sheetData sheetId="2426">
        <row r="34">
          <cell r="A34" t="str">
            <v>Investments Govt Securities</v>
          </cell>
        </row>
      </sheetData>
      <sheetData sheetId="2427">
        <row r="34">
          <cell r="A34" t="str">
            <v>Investments Govt Securities</v>
          </cell>
        </row>
      </sheetData>
      <sheetData sheetId="2428">
        <row r="34">
          <cell r="A34" t="str">
            <v>Investments Govt Securities</v>
          </cell>
        </row>
      </sheetData>
      <sheetData sheetId="2429">
        <row r="34">
          <cell r="A34" t="str">
            <v>Investments Govt Securities</v>
          </cell>
        </row>
      </sheetData>
      <sheetData sheetId="2430">
        <row r="34">
          <cell r="A34" t="str">
            <v>Investments Govt Securities</v>
          </cell>
        </row>
      </sheetData>
      <sheetData sheetId="2431">
        <row r="34">
          <cell r="A34" t="str">
            <v>Investments Govt Securities</v>
          </cell>
        </row>
      </sheetData>
      <sheetData sheetId="2432">
        <row r="34">
          <cell r="A34" t="str">
            <v>Investments Govt Securities</v>
          </cell>
        </row>
      </sheetData>
      <sheetData sheetId="2433">
        <row r="34">
          <cell r="A34" t="str">
            <v>Investments Govt Securities</v>
          </cell>
        </row>
      </sheetData>
      <sheetData sheetId="2434">
        <row r="34">
          <cell r="A34" t="str">
            <v>Investments Govt Securities</v>
          </cell>
        </row>
      </sheetData>
      <sheetData sheetId="2435">
        <row r="34">
          <cell r="A34" t="str">
            <v>Investments Govt Securities</v>
          </cell>
        </row>
      </sheetData>
      <sheetData sheetId="2436">
        <row r="34">
          <cell r="A34" t="str">
            <v>Investments Govt Securities</v>
          </cell>
        </row>
      </sheetData>
      <sheetData sheetId="2437">
        <row r="34">
          <cell r="A34" t="str">
            <v>Investments Govt Securities</v>
          </cell>
        </row>
      </sheetData>
      <sheetData sheetId="2438">
        <row r="34">
          <cell r="A34" t="str">
            <v>Investments Govt Securities</v>
          </cell>
        </row>
      </sheetData>
      <sheetData sheetId="2439">
        <row r="34">
          <cell r="A34" t="str">
            <v>Investments Govt Securities</v>
          </cell>
        </row>
      </sheetData>
      <sheetData sheetId="2440">
        <row r="34">
          <cell r="A34" t="str">
            <v>Investments Govt Securities</v>
          </cell>
        </row>
      </sheetData>
      <sheetData sheetId="2441">
        <row r="34">
          <cell r="A34" t="str">
            <v>Investments Govt Securities</v>
          </cell>
        </row>
      </sheetData>
      <sheetData sheetId="2442">
        <row r="34">
          <cell r="A34" t="str">
            <v>Investments Govt Securities</v>
          </cell>
        </row>
      </sheetData>
      <sheetData sheetId="2443">
        <row r="34">
          <cell r="A34" t="str">
            <v>Investments Govt Securities</v>
          </cell>
        </row>
      </sheetData>
      <sheetData sheetId="2444">
        <row r="34">
          <cell r="A34" t="str">
            <v>Investments Govt Securities</v>
          </cell>
        </row>
      </sheetData>
      <sheetData sheetId="2445">
        <row r="34">
          <cell r="A34" t="str">
            <v>Investments Govt Securities</v>
          </cell>
        </row>
      </sheetData>
      <sheetData sheetId="2446">
        <row r="34">
          <cell r="A34" t="str">
            <v>Investments Govt Securities</v>
          </cell>
        </row>
      </sheetData>
      <sheetData sheetId="2447">
        <row r="34">
          <cell r="A34" t="str">
            <v>Investments Govt Securities</v>
          </cell>
        </row>
      </sheetData>
      <sheetData sheetId="2448">
        <row r="34">
          <cell r="A34" t="str">
            <v>Investments Govt Securities</v>
          </cell>
        </row>
      </sheetData>
      <sheetData sheetId="2449">
        <row r="34">
          <cell r="A34" t="str">
            <v>Investments Govt Securities</v>
          </cell>
        </row>
      </sheetData>
      <sheetData sheetId="2450">
        <row r="34">
          <cell r="A34" t="str">
            <v>Investments Govt Securities</v>
          </cell>
        </row>
      </sheetData>
      <sheetData sheetId="2451">
        <row r="34">
          <cell r="A34" t="str">
            <v>Investments Govt Securities</v>
          </cell>
        </row>
      </sheetData>
      <sheetData sheetId="2452">
        <row r="34">
          <cell r="A34" t="str">
            <v>Investments Govt Securities</v>
          </cell>
        </row>
      </sheetData>
      <sheetData sheetId="2453">
        <row r="34">
          <cell r="A34" t="str">
            <v>Investments Govt Securities</v>
          </cell>
        </row>
      </sheetData>
      <sheetData sheetId="2454">
        <row r="34">
          <cell r="A34" t="str">
            <v>Investments Govt Securities</v>
          </cell>
        </row>
      </sheetData>
      <sheetData sheetId="2455">
        <row r="34">
          <cell r="A34" t="str">
            <v>Investments Govt Securities</v>
          </cell>
        </row>
      </sheetData>
      <sheetData sheetId="2456">
        <row r="34">
          <cell r="A34" t="str">
            <v>Investments Govt Securities</v>
          </cell>
        </row>
      </sheetData>
      <sheetData sheetId="2457">
        <row r="34">
          <cell r="A34" t="str">
            <v>Investments Govt Securities</v>
          </cell>
        </row>
      </sheetData>
      <sheetData sheetId="2458">
        <row r="34">
          <cell r="A34" t="str">
            <v>Investments Govt Securities</v>
          </cell>
        </row>
      </sheetData>
      <sheetData sheetId="2459">
        <row r="34">
          <cell r="A34" t="str">
            <v>Investments Govt Securities</v>
          </cell>
        </row>
      </sheetData>
      <sheetData sheetId="2460">
        <row r="34">
          <cell r="A34" t="str">
            <v>Investments Govt Securities</v>
          </cell>
        </row>
      </sheetData>
      <sheetData sheetId="2461">
        <row r="34">
          <cell r="A34" t="str">
            <v>Investments Govt Securities</v>
          </cell>
        </row>
      </sheetData>
      <sheetData sheetId="2462">
        <row r="34">
          <cell r="A34" t="str">
            <v>Investments Govt Securities</v>
          </cell>
        </row>
      </sheetData>
      <sheetData sheetId="2463">
        <row r="34">
          <cell r="A34" t="str">
            <v>Investments Govt Securities</v>
          </cell>
        </row>
      </sheetData>
      <sheetData sheetId="2464">
        <row r="34">
          <cell r="A34" t="str">
            <v>Investments Govt Securities</v>
          </cell>
        </row>
      </sheetData>
      <sheetData sheetId="2465">
        <row r="34">
          <cell r="A34" t="str">
            <v>Investments Govt Securities</v>
          </cell>
        </row>
      </sheetData>
      <sheetData sheetId="2466">
        <row r="34">
          <cell r="A34" t="str">
            <v>Investments Govt Securities</v>
          </cell>
        </row>
      </sheetData>
      <sheetData sheetId="2467">
        <row r="34">
          <cell r="A34" t="str">
            <v>Investments Govt Securities</v>
          </cell>
        </row>
      </sheetData>
      <sheetData sheetId="2468">
        <row r="34">
          <cell r="A34" t="str">
            <v>Investments Govt Securities</v>
          </cell>
        </row>
      </sheetData>
      <sheetData sheetId="2469">
        <row r="34">
          <cell r="A34" t="str">
            <v>Investments Govt Securities</v>
          </cell>
        </row>
      </sheetData>
      <sheetData sheetId="2470">
        <row r="34">
          <cell r="A34" t="str">
            <v>Investments Govt Securities</v>
          </cell>
        </row>
      </sheetData>
      <sheetData sheetId="2471">
        <row r="34">
          <cell r="A34" t="str">
            <v>Investments Govt Securities</v>
          </cell>
        </row>
      </sheetData>
      <sheetData sheetId="2472">
        <row r="34">
          <cell r="A34" t="str">
            <v>Investments Govt Securities</v>
          </cell>
        </row>
      </sheetData>
      <sheetData sheetId="2473">
        <row r="34">
          <cell r="A34" t="str">
            <v>Investments Govt Securities</v>
          </cell>
        </row>
      </sheetData>
      <sheetData sheetId="2474">
        <row r="34">
          <cell r="A34" t="str">
            <v>Investments Govt Securities</v>
          </cell>
        </row>
      </sheetData>
      <sheetData sheetId="2475">
        <row r="34">
          <cell r="A34" t="str">
            <v>Investments Govt Securities</v>
          </cell>
        </row>
      </sheetData>
      <sheetData sheetId="2476">
        <row r="34">
          <cell r="A34" t="str">
            <v>Investments Govt Securities</v>
          </cell>
        </row>
      </sheetData>
      <sheetData sheetId="2477">
        <row r="34">
          <cell r="A34" t="str">
            <v>Investments Govt Securities</v>
          </cell>
        </row>
      </sheetData>
      <sheetData sheetId="2478">
        <row r="34">
          <cell r="A34" t="str">
            <v>Investments Govt Securities</v>
          </cell>
        </row>
      </sheetData>
      <sheetData sheetId="2479">
        <row r="34">
          <cell r="A34" t="str">
            <v>Investments Govt Securities</v>
          </cell>
        </row>
      </sheetData>
      <sheetData sheetId="2480">
        <row r="34">
          <cell r="A34" t="str">
            <v>Investments Govt Securities</v>
          </cell>
        </row>
      </sheetData>
      <sheetData sheetId="2481">
        <row r="34">
          <cell r="A34" t="str">
            <v>Investments Govt Securities</v>
          </cell>
        </row>
      </sheetData>
      <sheetData sheetId="2482">
        <row r="34">
          <cell r="A34" t="str">
            <v>Investments Govt Securities</v>
          </cell>
        </row>
      </sheetData>
      <sheetData sheetId="2483">
        <row r="34">
          <cell r="A34" t="str">
            <v>Investments Govt Securities</v>
          </cell>
        </row>
      </sheetData>
      <sheetData sheetId="2484">
        <row r="34">
          <cell r="A34" t="str">
            <v>Investments Govt Securities</v>
          </cell>
        </row>
      </sheetData>
      <sheetData sheetId="2485">
        <row r="34">
          <cell r="A34" t="str">
            <v>Investments Govt Securities</v>
          </cell>
        </row>
      </sheetData>
      <sheetData sheetId="2486">
        <row r="34">
          <cell r="A34" t="str">
            <v>Investments Govt Securities</v>
          </cell>
        </row>
      </sheetData>
      <sheetData sheetId="2487">
        <row r="34">
          <cell r="A34" t="str">
            <v>Investments Govt Securities</v>
          </cell>
        </row>
      </sheetData>
      <sheetData sheetId="2488">
        <row r="34">
          <cell r="A34" t="str">
            <v>Investments Govt Securities</v>
          </cell>
        </row>
      </sheetData>
      <sheetData sheetId="2489">
        <row r="34">
          <cell r="A34" t="str">
            <v>Investments Govt Securities</v>
          </cell>
        </row>
      </sheetData>
      <sheetData sheetId="2490">
        <row r="34">
          <cell r="A34" t="str">
            <v>Investments Govt Securities</v>
          </cell>
        </row>
      </sheetData>
      <sheetData sheetId="2491">
        <row r="34">
          <cell r="A34" t="str">
            <v>Investments Govt Securities</v>
          </cell>
        </row>
      </sheetData>
      <sheetData sheetId="2492">
        <row r="34">
          <cell r="A34" t="str">
            <v>Investments Govt Securities</v>
          </cell>
        </row>
      </sheetData>
      <sheetData sheetId="2493">
        <row r="34">
          <cell r="A34" t="str">
            <v>Investments Govt Securities</v>
          </cell>
        </row>
      </sheetData>
      <sheetData sheetId="2494">
        <row r="34">
          <cell r="A34" t="str">
            <v>Investments Govt Securities</v>
          </cell>
        </row>
      </sheetData>
      <sheetData sheetId="2495">
        <row r="34">
          <cell r="A34" t="str">
            <v>Investments Govt Securities</v>
          </cell>
        </row>
      </sheetData>
      <sheetData sheetId="2496">
        <row r="34">
          <cell r="A34" t="str">
            <v>Investments Govt Securities</v>
          </cell>
        </row>
      </sheetData>
      <sheetData sheetId="2497">
        <row r="34">
          <cell r="A34" t="str">
            <v>Investments Govt Securities</v>
          </cell>
        </row>
      </sheetData>
      <sheetData sheetId="2498">
        <row r="34">
          <cell r="A34" t="str">
            <v>Investments Govt Securities</v>
          </cell>
        </row>
      </sheetData>
      <sheetData sheetId="2499">
        <row r="34">
          <cell r="A34" t="str">
            <v>Investments Govt Securities</v>
          </cell>
        </row>
      </sheetData>
      <sheetData sheetId="2500">
        <row r="34">
          <cell r="A34" t="str">
            <v>Investments Govt Securities</v>
          </cell>
        </row>
      </sheetData>
      <sheetData sheetId="2501">
        <row r="34">
          <cell r="A34" t="str">
            <v>Investments Govt Securities</v>
          </cell>
        </row>
      </sheetData>
      <sheetData sheetId="2502">
        <row r="34">
          <cell r="A34" t="str">
            <v>Investments Govt Securities</v>
          </cell>
        </row>
      </sheetData>
      <sheetData sheetId="2503">
        <row r="34">
          <cell r="A34" t="str">
            <v>Investments Govt Securities</v>
          </cell>
        </row>
      </sheetData>
      <sheetData sheetId="2504">
        <row r="34">
          <cell r="A34" t="str">
            <v>Investments Govt Securities</v>
          </cell>
        </row>
      </sheetData>
      <sheetData sheetId="2505">
        <row r="34">
          <cell r="A34" t="str">
            <v>Investments Govt Securities</v>
          </cell>
        </row>
      </sheetData>
      <sheetData sheetId="2506">
        <row r="34">
          <cell r="A34" t="str">
            <v>Investments Govt Securities</v>
          </cell>
        </row>
      </sheetData>
      <sheetData sheetId="2507">
        <row r="34">
          <cell r="A34" t="str">
            <v>Investments Govt Securities</v>
          </cell>
        </row>
      </sheetData>
      <sheetData sheetId="2508">
        <row r="34">
          <cell r="A34" t="str">
            <v>Investments Govt Securities</v>
          </cell>
        </row>
      </sheetData>
      <sheetData sheetId="2509">
        <row r="34">
          <cell r="A34" t="str">
            <v>Investments Govt Securities</v>
          </cell>
        </row>
      </sheetData>
      <sheetData sheetId="2510">
        <row r="34">
          <cell r="A34" t="str">
            <v>Investments Govt Securities</v>
          </cell>
        </row>
      </sheetData>
      <sheetData sheetId="2511">
        <row r="34">
          <cell r="A34" t="str">
            <v>Investments Govt Securities</v>
          </cell>
        </row>
      </sheetData>
      <sheetData sheetId="2512">
        <row r="34">
          <cell r="A34" t="str">
            <v>Investments Govt Securities</v>
          </cell>
        </row>
      </sheetData>
      <sheetData sheetId="2513">
        <row r="34">
          <cell r="A34" t="str">
            <v>Investments Govt Securities</v>
          </cell>
        </row>
      </sheetData>
      <sheetData sheetId="2514">
        <row r="34">
          <cell r="A34" t="str">
            <v>Investments Govt Securities</v>
          </cell>
        </row>
      </sheetData>
      <sheetData sheetId="2515">
        <row r="34">
          <cell r="A34" t="str">
            <v>Investments Govt Securities</v>
          </cell>
        </row>
      </sheetData>
      <sheetData sheetId="2516">
        <row r="34">
          <cell r="A34" t="str">
            <v>Investments Govt Securities</v>
          </cell>
        </row>
      </sheetData>
      <sheetData sheetId="2517">
        <row r="34">
          <cell r="A34" t="str">
            <v>Investments Govt Securities</v>
          </cell>
        </row>
      </sheetData>
      <sheetData sheetId="2518">
        <row r="34">
          <cell r="A34" t="str">
            <v>Investments Govt Securities</v>
          </cell>
        </row>
      </sheetData>
      <sheetData sheetId="2519">
        <row r="34">
          <cell r="A34" t="str">
            <v>Investments Govt Securities</v>
          </cell>
        </row>
      </sheetData>
      <sheetData sheetId="2520">
        <row r="34">
          <cell r="A34" t="str">
            <v>Investments Govt Securities</v>
          </cell>
        </row>
      </sheetData>
      <sheetData sheetId="2521">
        <row r="34">
          <cell r="A34" t="str">
            <v>Investments Govt Securities</v>
          </cell>
        </row>
      </sheetData>
      <sheetData sheetId="2522">
        <row r="34">
          <cell r="A34" t="str">
            <v>Investments Govt Securities</v>
          </cell>
        </row>
      </sheetData>
      <sheetData sheetId="2523">
        <row r="34">
          <cell r="A34" t="str">
            <v>Investments Govt Securities</v>
          </cell>
        </row>
      </sheetData>
      <sheetData sheetId="2524">
        <row r="34">
          <cell r="A34" t="str">
            <v>Investments Govt Securities</v>
          </cell>
        </row>
      </sheetData>
      <sheetData sheetId="2525">
        <row r="34">
          <cell r="A34" t="str">
            <v>Investments Govt Securities</v>
          </cell>
        </row>
      </sheetData>
      <sheetData sheetId="2526">
        <row r="34">
          <cell r="A34" t="str">
            <v>Investments Govt Securities</v>
          </cell>
        </row>
      </sheetData>
      <sheetData sheetId="2527">
        <row r="34">
          <cell r="A34" t="str">
            <v>Investments Govt Securities</v>
          </cell>
        </row>
      </sheetData>
      <sheetData sheetId="2528">
        <row r="34">
          <cell r="A34" t="str">
            <v>Investments Govt Securities</v>
          </cell>
        </row>
      </sheetData>
      <sheetData sheetId="2529">
        <row r="34">
          <cell r="A34" t="str">
            <v>Investments Govt Securities</v>
          </cell>
        </row>
      </sheetData>
      <sheetData sheetId="2530">
        <row r="34">
          <cell r="A34" t="str">
            <v>Investments Govt Securities</v>
          </cell>
        </row>
      </sheetData>
      <sheetData sheetId="2531">
        <row r="34">
          <cell r="A34" t="str">
            <v>Investments Govt Securities</v>
          </cell>
        </row>
      </sheetData>
      <sheetData sheetId="2532">
        <row r="34">
          <cell r="A34" t="str">
            <v>Investments Govt Securities</v>
          </cell>
        </row>
      </sheetData>
      <sheetData sheetId="2533">
        <row r="34">
          <cell r="A34" t="str">
            <v>Investments Govt Securities</v>
          </cell>
        </row>
      </sheetData>
      <sheetData sheetId="2534">
        <row r="34">
          <cell r="A34" t="str">
            <v>Investments Govt Securities</v>
          </cell>
        </row>
      </sheetData>
      <sheetData sheetId="2535">
        <row r="34">
          <cell r="A34" t="str">
            <v>Investments Govt Securities</v>
          </cell>
        </row>
      </sheetData>
      <sheetData sheetId="2536">
        <row r="34">
          <cell r="A34" t="str">
            <v>Investments Govt Securities</v>
          </cell>
        </row>
      </sheetData>
      <sheetData sheetId="2537">
        <row r="34">
          <cell r="A34" t="str">
            <v>Investments Govt Securities</v>
          </cell>
        </row>
      </sheetData>
      <sheetData sheetId="2538">
        <row r="34">
          <cell r="A34" t="str">
            <v>Investments Govt Securities</v>
          </cell>
        </row>
      </sheetData>
      <sheetData sheetId="2539">
        <row r="34">
          <cell r="A34" t="str">
            <v>Investments Govt Securities</v>
          </cell>
        </row>
      </sheetData>
      <sheetData sheetId="2540">
        <row r="34">
          <cell r="A34" t="str">
            <v>Investments Govt Securities</v>
          </cell>
        </row>
      </sheetData>
      <sheetData sheetId="2541">
        <row r="34">
          <cell r="A34" t="str">
            <v>Investments Govt Securities</v>
          </cell>
        </row>
      </sheetData>
      <sheetData sheetId="2542">
        <row r="34">
          <cell r="A34" t="str">
            <v>Investments Govt Securities</v>
          </cell>
        </row>
      </sheetData>
      <sheetData sheetId="2543">
        <row r="34">
          <cell r="A34" t="str">
            <v>Investments Govt Securities</v>
          </cell>
        </row>
      </sheetData>
      <sheetData sheetId="2544">
        <row r="34">
          <cell r="A34" t="str">
            <v>Investments Govt Securities</v>
          </cell>
        </row>
      </sheetData>
      <sheetData sheetId="2545">
        <row r="34">
          <cell r="A34" t="str">
            <v>Investments Govt Securities</v>
          </cell>
        </row>
      </sheetData>
      <sheetData sheetId="2546">
        <row r="34">
          <cell r="A34" t="str">
            <v>Investments Govt Securities</v>
          </cell>
        </row>
      </sheetData>
      <sheetData sheetId="2547">
        <row r="34">
          <cell r="A34" t="str">
            <v>Investments Govt Securities</v>
          </cell>
        </row>
      </sheetData>
      <sheetData sheetId="2548">
        <row r="34">
          <cell r="A34" t="str">
            <v>Investments Govt Securities</v>
          </cell>
        </row>
      </sheetData>
      <sheetData sheetId="2549">
        <row r="34">
          <cell r="A34" t="str">
            <v>Investments Govt Securities</v>
          </cell>
        </row>
      </sheetData>
      <sheetData sheetId="2550">
        <row r="34">
          <cell r="A34" t="str">
            <v>Investments Govt Securities</v>
          </cell>
        </row>
      </sheetData>
      <sheetData sheetId="2551">
        <row r="34">
          <cell r="A34" t="str">
            <v>Investments Govt Securities</v>
          </cell>
        </row>
      </sheetData>
      <sheetData sheetId="2552">
        <row r="34">
          <cell r="A34" t="str">
            <v>Investments Govt Securities</v>
          </cell>
        </row>
      </sheetData>
      <sheetData sheetId="2553">
        <row r="34">
          <cell r="A34" t="str">
            <v>Investments Govt Securities</v>
          </cell>
        </row>
      </sheetData>
      <sheetData sheetId="2554">
        <row r="34">
          <cell r="A34" t="str">
            <v>Investments Govt Securities</v>
          </cell>
        </row>
      </sheetData>
      <sheetData sheetId="2555">
        <row r="34">
          <cell r="A34" t="str">
            <v>Investments Govt Securities</v>
          </cell>
        </row>
      </sheetData>
      <sheetData sheetId="2556">
        <row r="34">
          <cell r="A34" t="str">
            <v>Investments Govt Securities</v>
          </cell>
        </row>
      </sheetData>
      <sheetData sheetId="2557">
        <row r="34">
          <cell r="A34" t="str">
            <v>Investments Govt Securities</v>
          </cell>
        </row>
      </sheetData>
      <sheetData sheetId="2558">
        <row r="34">
          <cell r="A34" t="str">
            <v>Investments Govt Securities</v>
          </cell>
        </row>
      </sheetData>
      <sheetData sheetId="2559">
        <row r="34">
          <cell r="A34" t="str">
            <v>Investments Govt Securities</v>
          </cell>
        </row>
      </sheetData>
      <sheetData sheetId="2560">
        <row r="34">
          <cell r="A34" t="str">
            <v>Investments Govt Securities</v>
          </cell>
        </row>
      </sheetData>
      <sheetData sheetId="2561">
        <row r="34">
          <cell r="A34" t="str">
            <v>Investments Govt Securities</v>
          </cell>
        </row>
      </sheetData>
      <sheetData sheetId="2562">
        <row r="34">
          <cell r="A34" t="str">
            <v>Investments Govt Securities</v>
          </cell>
        </row>
      </sheetData>
      <sheetData sheetId="2563">
        <row r="34">
          <cell r="A34" t="str">
            <v>Investments Govt Securities</v>
          </cell>
        </row>
      </sheetData>
      <sheetData sheetId="2564">
        <row r="34">
          <cell r="A34" t="str">
            <v>Investments Govt Securities</v>
          </cell>
        </row>
      </sheetData>
      <sheetData sheetId="2565">
        <row r="34">
          <cell r="A34" t="str">
            <v>Investments Govt Securities</v>
          </cell>
        </row>
      </sheetData>
      <sheetData sheetId="2566">
        <row r="34">
          <cell r="A34" t="str">
            <v>Investments Govt Securities</v>
          </cell>
        </row>
      </sheetData>
      <sheetData sheetId="2567">
        <row r="34">
          <cell r="A34" t="str">
            <v>Investments Govt Securities</v>
          </cell>
        </row>
      </sheetData>
      <sheetData sheetId="2568">
        <row r="34">
          <cell r="A34" t="str">
            <v>Investments Govt Securities</v>
          </cell>
        </row>
      </sheetData>
      <sheetData sheetId="2569">
        <row r="34">
          <cell r="A34" t="str">
            <v>Investments Govt Securities</v>
          </cell>
        </row>
      </sheetData>
      <sheetData sheetId="2570">
        <row r="34">
          <cell r="A34" t="str">
            <v>Investments Govt Securities</v>
          </cell>
        </row>
      </sheetData>
      <sheetData sheetId="2571">
        <row r="34">
          <cell r="A34" t="str">
            <v>Investments Govt Securities</v>
          </cell>
        </row>
      </sheetData>
      <sheetData sheetId="2572">
        <row r="34">
          <cell r="A34" t="str">
            <v>Investments Govt Securities</v>
          </cell>
        </row>
      </sheetData>
      <sheetData sheetId="2573">
        <row r="34">
          <cell r="A34" t="str">
            <v>Investments Govt Securities</v>
          </cell>
        </row>
      </sheetData>
      <sheetData sheetId="2574">
        <row r="34">
          <cell r="A34" t="str">
            <v>Investments Govt Securities</v>
          </cell>
        </row>
      </sheetData>
      <sheetData sheetId="2575">
        <row r="34">
          <cell r="A34" t="str">
            <v>Investments Govt Securities</v>
          </cell>
        </row>
      </sheetData>
      <sheetData sheetId="2576">
        <row r="34">
          <cell r="A34" t="str">
            <v>Investments Govt Securities</v>
          </cell>
        </row>
      </sheetData>
      <sheetData sheetId="2577">
        <row r="34">
          <cell r="A34" t="str">
            <v>Investments Govt Securities</v>
          </cell>
        </row>
      </sheetData>
      <sheetData sheetId="2578">
        <row r="34">
          <cell r="A34" t="str">
            <v>Investments Govt Securities</v>
          </cell>
        </row>
      </sheetData>
      <sheetData sheetId="2579">
        <row r="34">
          <cell r="A34" t="str">
            <v>Investments Govt Securities</v>
          </cell>
        </row>
      </sheetData>
      <sheetData sheetId="2580">
        <row r="34">
          <cell r="A34" t="str">
            <v>Investments Govt Securities</v>
          </cell>
        </row>
      </sheetData>
      <sheetData sheetId="2581">
        <row r="34">
          <cell r="A34" t="str">
            <v>Investments Govt Securities</v>
          </cell>
        </row>
      </sheetData>
      <sheetData sheetId="2582">
        <row r="34">
          <cell r="A34" t="str">
            <v>Investments Govt Securities</v>
          </cell>
        </row>
      </sheetData>
      <sheetData sheetId="2583">
        <row r="34">
          <cell r="A34" t="str">
            <v>Investments Govt Securities</v>
          </cell>
        </row>
      </sheetData>
      <sheetData sheetId="2584">
        <row r="34">
          <cell r="A34" t="str">
            <v>Investments Govt Securities</v>
          </cell>
        </row>
      </sheetData>
      <sheetData sheetId="2585">
        <row r="34">
          <cell r="A34" t="str">
            <v>Investments Govt Securities</v>
          </cell>
        </row>
      </sheetData>
      <sheetData sheetId="2586">
        <row r="34">
          <cell r="A34" t="str">
            <v>Investments Govt Securities</v>
          </cell>
        </row>
      </sheetData>
      <sheetData sheetId="2587">
        <row r="34">
          <cell r="A34" t="str">
            <v>Investments Govt Securities</v>
          </cell>
        </row>
      </sheetData>
      <sheetData sheetId="2588">
        <row r="34">
          <cell r="A34" t="str">
            <v>Investments Govt Securities</v>
          </cell>
        </row>
      </sheetData>
      <sheetData sheetId="2589">
        <row r="34">
          <cell r="A34" t="str">
            <v>Investments Govt Securities</v>
          </cell>
        </row>
      </sheetData>
      <sheetData sheetId="2590">
        <row r="34">
          <cell r="A34" t="str">
            <v>Investments Govt Securities</v>
          </cell>
        </row>
      </sheetData>
      <sheetData sheetId="2591">
        <row r="34">
          <cell r="A34" t="str">
            <v>Investments Govt Securities</v>
          </cell>
        </row>
      </sheetData>
      <sheetData sheetId="2592">
        <row r="34">
          <cell r="A34" t="str">
            <v>Investments Govt Securities</v>
          </cell>
        </row>
      </sheetData>
      <sheetData sheetId="2593">
        <row r="34">
          <cell r="A34" t="str">
            <v>Investments Govt Securities</v>
          </cell>
        </row>
      </sheetData>
      <sheetData sheetId="2594">
        <row r="34">
          <cell r="A34" t="str">
            <v>Investments Govt Securities</v>
          </cell>
        </row>
      </sheetData>
      <sheetData sheetId="2595">
        <row r="34">
          <cell r="A34" t="str">
            <v>Investments Govt Securities</v>
          </cell>
        </row>
      </sheetData>
      <sheetData sheetId="2596">
        <row r="34">
          <cell r="A34" t="str">
            <v>Investments Govt Securities</v>
          </cell>
        </row>
      </sheetData>
      <sheetData sheetId="2597">
        <row r="34">
          <cell r="A34" t="str">
            <v>Investments Govt Securities</v>
          </cell>
        </row>
      </sheetData>
      <sheetData sheetId="2598">
        <row r="34">
          <cell r="A34" t="str">
            <v>Investments Govt Securities</v>
          </cell>
        </row>
      </sheetData>
      <sheetData sheetId="2599">
        <row r="34">
          <cell r="A34" t="str">
            <v>Investments Govt Securities</v>
          </cell>
        </row>
      </sheetData>
      <sheetData sheetId="2600">
        <row r="34">
          <cell r="A34" t="str">
            <v>Investments Govt Securities</v>
          </cell>
        </row>
      </sheetData>
      <sheetData sheetId="2601">
        <row r="34">
          <cell r="A34" t="str">
            <v>Investments Govt Securities</v>
          </cell>
        </row>
      </sheetData>
      <sheetData sheetId="2602">
        <row r="34">
          <cell r="A34" t="str">
            <v>Investments Govt Securities</v>
          </cell>
        </row>
      </sheetData>
      <sheetData sheetId="2603">
        <row r="34">
          <cell r="A34" t="str">
            <v>Investments Govt Securities</v>
          </cell>
        </row>
      </sheetData>
      <sheetData sheetId="2604">
        <row r="34">
          <cell r="A34" t="str">
            <v>Investments Govt Securities</v>
          </cell>
        </row>
      </sheetData>
      <sheetData sheetId="2605">
        <row r="34">
          <cell r="A34" t="str">
            <v>Investments Govt Securities</v>
          </cell>
        </row>
      </sheetData>
      <sheetData sheetId="2606">
        <row r="34">
          <cell r="A34" t="str">
            <v>Investments Govt Securities</v>
          </cell>
        </row>
      </sheetData>
      <sheetData sheetId="2607">
        <row r="34">
          <cell r="A34" t="str">
            <v>Investments Govt Securities</v>
          </cell>
        </row>
      </sheetData>
      <sheetData sheetId="2608">
        <row r="34">
          <cell r="A34" t="str">
            <v>Investments Govt Securities</v>
          </cell>
        </row>
      </sheetData>
      <sheetData sheetId="2609">
        <row r="34">
          <cell r="A34" t="str">
            <v>Investments Govt Securities</v>
          </cell>
        </row>
      </sheetData>
      <sheetData sheetId="2610">
        <row r="34">
          <cell r="A34" t="str">
            <v>Investments Govt Securities</v>
          </cell>
        </row>
      </sheetData>
      <sheetData sheetId="2611">
        <row r="34">
          <cell r="A34" t="str">
            <v>Investments Govt Securities</v>
          </cell>
        </row>
      </sheetData>
      <sheetData sheetId="2612">
        <row r="34">
          <cell r="A34" t="str">
            <v>Investments Govt Securities</v>
          </cell>
        </row>
      </sheetData>
      <sheetData sheetId="2613">
        <row r="34">
          <cell r="A34" t="str">
            <v>Investments Govt Securities</v>
          </cell>
        </row>
      </sheetData>
      <sheetData sheetId="2614">
        <row r="34">
          <cell r="A34" t="str">
            <v>Investments Govt Securities</v>
          </cell>
        </row>
      </sheetData>
      <sheetData sheetId="2615">
        <row r="34">
          <cell r="A34" t="str">
            <v>Investments Govt Securities</v>
          </cell>
        </row>
      </sheetData>
      <sheetData sheetId="2616">
        <row r="34">
          <cell r="A34" t="str">
            <v>Investments Govt Securities</v>
          </cell>
        </row>
      </sheetData>
      <sheetData sheetId="2617">
        <row r="34">
          <cell r="A34" t="str">
            <v>Investments Govt Securities</v>
          </cell>
        </row>
      </sheetData>
      <sheetData sheetId="2618">
        <row r="34">
          <cell r="A34" t="str">
            <v>Investments Govt Securities</v>
          </cell>
        </row>
      </sheetData>
      <sheetData sheetId="2619">
        <row r="34">
          <cell r="A34" t="str">
            <v>Investments Govt Securities</v>
          </cell>
        </row>
      </sheetData>
      <sheetData sheetId="2620">
        <row r="34">
          <cell r="A34" t="str">
            <v>Investments Govt Securities</v>
          </cell>
        </row>
      </sheetData>
      <sheetData sheetId="2621">
        <row r="34">
          <cell r="A34" t="str">
            <v>Investments Govt Securities</v>
          </cell>
        </row>
      </sheetData>
      <sheetData sheetId="2622">
        <row r="34">
          <cell r="A34" t="str">
            <v>Investments Govt Securities</v>
          </cell>
        </row>
      </sheetData>
      <sheetData sheetId="2623">
        <row r="34">
          <cell r="A34" t="str">
            <v>Investments Govt Securities</v>
          </cell>
        </row>
      </sheetData>
      <sheetData sheetId="2624">
        <row r="34">
          <cell r="A34" t="str">
            <v>Investments Govt Securities</v>
          </cell>
        </row>
      </sheetData>
      <sheetData sheetId="2625">
        <row r="34">
          <cell r="A34" t="str">
            <v>Investments Govt Securities</v>
          </cell>
        </row>
      </sheetData>
      <sheetData sheetId="2626">
        <row r="34">
          <cell r="A34" t="str">
            <v>Investments Govt Securities</v>
          </cell>
        </row>
      </sheetData>
      <sheetData sheetId="2627">
        <row r="34">
          <cell r="A34" t="str">
            <v>Investments Govt Securities</v>
          </cell>
        </row>
      </sheetData>
      <sheetData sheetId="2628">
        <row r="34">
          <cell r="A34" t="str">
            <v>Investments Govt Securities</v>
          </cell>
        </row>
      </sheetData>
      <sheetData sheetId="2629">
        <row r="34">
          <cell r="A34" t="str">
            <v>Investments Govt Securities</v>
          </cell>
        </row>
      </sheetData>
      <sheetData sheetId="2630">
        <row r="34">
          <cell r="A34" t="str">
            <v>Investments Govt Securities</v>
          </cell>
        </row>
      </sheetData>
      <sheetData sheetId="2631">
        <row r="34">
          <cell r="A34" t="str">
            <v>Investments Govt Securities</v>
          </cell>
        </row>
      </sheetData>
      <sheetData sheetId="2632">
        <row r="34">
          <cell r="A34" t="str">
            <v>Investments Govt Securities</v>
          </cell>
        </row>
      </sheetData>
      <sheetData sheetId="2633">
        <row r="34">
          <cell r="A34" t="str">
            <v>Investments Govt Securities</v>
          </cell>
        </row>
      </sheetData>
      <sheetData sheetId="2634">
        <row r="34">
          <cell r="A34" t="str">
            <v>Investments Govt Securities</v>
          </cell>
        </row>
      </sheetData>
      <sheetData sheetId="2635">
        <row r="34">
          <cell r="A34" t="str">
            <v>Investments Govt Securities</v>
          </cell>
        </row>
      </sheetData>
      <sheetData sheetId="2636">
        <row r="34">
          <cell r="A34" t="str">
            <v>Investments Govt Securities</v>
          </cell>
        </row>
      </sheetData>
      <sheetData sheetId="2637">
        <row r="34">
          <cell r="A34" t="str">
            <v>Investments Govt Securities</v>
          </cell>
        </row>
      </sheetData>
      <sheetData sheetId="2638">
        <row r="34">
          <cell r="A34" t="str">
            <v>Investments Govt Securities</v>
          </cell>
        </row>
      </sheetData>
      <sheetData sheetId="2639">
        <row r="34">
          <cell r="A34" t="str">
            <v>Investments Govt Securities</v>
          </cell>
        </row>
      </sheetData>
      <sheetData sheetId="2640">
        <row r="34">
          <cell r="A34" t="str">
            <v>Investments Govt Securities</v>
          </cell>
        </row>
      </sheetData>
      <sheetData sheetId="2641">
        <row r="34">
          <cell r="A34" t="str">
            <v>Investments Govt Securities</v>
          </cell>
        </row>
      </sheetData>
      <sheetData sheetId="2642">
        <row r="34">
          <cell r="A34" t="str">
            <v>Investments Govt Securities</v>
          </cell>
        </row>
      </sheetData>
      <sheetData sheetId="2643">
        <row r="34">
          <cell r="A34" t="str">
            <v>Investments Govt Securities</v>
          </cell>
        </row>
      </sheetData>
      <sheetData sheetId="2644">
        <row r="34">
          <cell r="A34" t="str">
            <v>Investments Govt Securities</v>
          </cell>
        </row>
      </sheetData>
      <sheetData sheetId="2645">
        <row r="34">
          <cell r="A34" t="str">
            <v>Investments Govt Securities</v>
          </cell>
        </row>
      </sheetData>
      <sheetData sheetId="2646">
        <row r="34">
          <cell r="A34" t="str">
            <v>Investments Govt Securities</v>
          </cell>
        </row>
      </sheetData>
      <sheetData sheetId="2647">
        <row r="34">
          <cell r="A34" t="str">
            <v>Investments Govt Securities</v>
          </cell>
        </row>
      </sheetData>
      <sheetData sheetId="2648">
        <row r="34">
          <cell r="A34" t="str">
            <v>Investments Govt Securities</v>
          </cell>
        </row>
      </sheetData>
      <sheetData sheetId="2649">
        <row r="34">
          <cell r="A34" t="str">
            <v>Investments Govt Securities</v>
          </cell>
        </row>
      </sheetData>
      <sheetData sheetId="2650">
        <row r="34">
          <cell r="A34" t="str">
            <v>Investments Govt Securities</v>
          </cell>
        </row>
      </sheetData>
      <sheetData sheetId="2651">
        <row r="34">
          <cell r="A34" t="str">
            <v>Investments Govt Securities</v>
          </cell>
        </row>
      </sheetData>
      <sheetData sheetId="2652">
        <row r="34">
          <cell r="A34" t="str">
            <v>Investments Govt Securities</v>
          </cell>
        </row>
      </sheetData>
      <sheetData sheetId="2653">
        <row r="34">
          <cell r="A34" t="str">
            <v>Investments Govt Securities</v>
          </cell>
        </row>
      </sheetData>
      <sheetData sheetId="2654">
        <row r="34">
          <cell r="A34" t="str">
            <v>Investments Govt Securities</v>
          </cell>
        </row>
      </sheetData>
      <sheetData sheetId="2655">
        <row r="34">
          <cell r="A34" t="str">
            <v>Investments Govt Securities</v>
          </cell>
        </row>
      </sheetData>
      <sheetData sheetId="2656">
        <row r="34">
          <cell r="A34" t="str">
            <v>Investments Govt Securities</v>
          </cell>
        </row>
      </sheetData>
      <sheetData sheetId="2657">
        <row r="34">
          <cell r="A34" t="str">
            <v>Investments Govt Securities</v>
          </cell>
        </row>
      </sheetData>
      <sheetData sheetId="2658">
        <row r="34">
          <cell r="A34" t="str">
            <v>Investments Govt Securities</v>
          </cell>
        </row>
      </sheetData>
      <sheetData sheetId="2659">
        <row r="34">
          <cell r="A34" t="str">
            <v>Investments Govt Securities</v>
          </cell>
        </row>
      </sheetData>
      <sheetData sheetId="2660">
        <row r="34">
          <cell r="A34" t="str">
            <v>Investments Govt Securities</v>
          </cell>
        </row>
      </sheetData>
      <sheetData sheetId="2661">
        <row r="34">
          <cell r="A34" t="str">
            <v>Investments Govt Securities</v>
          </cell>
        </row>
      </sheetData>
      <sheetData sheetId="2662">
        <row r="34">
          <cell r="A34" t="str">
            <v>Investments Govt Securities</v>
          </cell>
        </row>
      </sheetData>
      <sheetData sheetId="2663">
        <row r="34">
          <cell r="A34" t="str">
            <v>Investments Govt Securities</v>
          </cell>
        </row>
      </sheetData>
      <sheetData sheetId="2664">
        <row r="34">
          <cell r="A34" t="str">
            <v>Investments Govt Securities</v>
          </cell>
        </row>
      </sheetData>
      <sheetData sheetId="2665">
        <row r="34">
          <cell r="A34" t="str">
            <v>Investments Govt Securities</v>
          </cell>
        </row>
      </sheetData>
      <sheetData sheetId="2666">
        <row r="34">
          <cell r="A34" t="str">
            <v>Investments Govt Securities</v>
          </cell>
        </row>
      </sheetData>
      <sheetData sheetId="2667">
        <row r="34">
          <cell r="A34" t="str">
            <v>Investments Govt Securities</v>
          </cell>
        </row>
      </sheetData>
      <sheetData sheetId="2668">
        <row r="34">
          <cell r="A34" t="str">
            <v>Investments Govt Securities</v>
          </cell>
        </row>
      </sheetData>
      <sheetData sheetId="2669">
        <row r="34">
          <cell r="A34" t="str">
            <v>Investments Govt Securities</v>
          </cell>
        </row>
      </sheetData>
      <sheetData sheetId="2670">
        <row r="34">
          <cell r="A34" t="str">
            <v>Investments Govt Securities</v>
          </cell>
        </row>
      </sheetData>
      <sheetData sheetId="2671">
        <row r="34">
          <cell r="A34" t="str">
            <v>Investments Govt Securities</v>
          </cell>
        </row>
      </sheetData>
      <sheetData sheetId="2672">
        <row r="34">
          <cell r="A34" t="str">
            <v>Investments Govt Securities</v>
          </cell>
        </row>
      </sheetData>
      <sheetData sheetId="2673">
        <row r="34">
          <cell r="A34" t="str">
            <v>Investments Govt Securities</v>
          </cell>
        </row>
      </sheetData>
      <sheetData sheetId="2674">
        <row r="34">
          <cell r="A34" t="str">
            <v>Investments Govt Securities</v>
          </cell>
        </row>
      </sheetData>
      <sheetData sheetId="2675">
        <row r="34">
          <cell r="A34" t="str">
            <v>Investments Govt Securities</v>
          </cell>
        </row>
      </sheetData>
      <sheetData sheetId="2676">
        <row r="34">
          <cell r="A34" t="str">
            <v>Investments Govt Securities</v>
          </cell>
        </row>
      </sheetData>
      <sheetData sheetId="2677">
        <row r="34">
          <cell r="A34" t="str">
            <v>Investments Govt Securities</v>
          </cell>
        </row>
      </sheetData>
      <sheetData sheetId="2678">
        <row r="34">
          <cell r="A34" t="str">
            <v>Investments Govt Securities</v>
          </cell>
        </row>
      </sheetData>
      <sheetData sheetId="2679">
        <row r="34">
          <cell r="A34" t="str">
            <v>Investments Govt Securities</v>
          </cell>
        </row>
      </sheetData>
      <sheetData sheetId="2680">
        <row r="34">
          <cell r="A34" t="str">
            <v>Investments Govt Securities</v>
          </cell>
        </row>
      </sheetData>
      <sheetData sheetId="2681">
        <row r="34">
          <cell r="A34" t="str">
            <v>Investments Govt Securities</v>
          </cell>
        </row>
      </sheetData>
      <sheetData sheetId="2682">
        <row r="34">
          <cell r="A34" t="str">
            <v>Investments Govt Securities</v>
          </cell>
        </row>
      </sheetData>
      <sheetData sheetId="2683">
        <row r="34">
          <cell r="A34" t="str">
            <v>Investments Govt Securities</v>
          </cell>
        </row>
      </sheetData>
      <sheetData sheetId="2684">
        <row r="34">
          <cell r="A34" t="str">
            <v>Investments Govt Securities</v>
          </cell>
        </row>
      </sheetData>
      <sheetData sheetId="2685">
        <row r="34">
          <cell r="A34" t="str">
            <v>Investments Govt Securities</v>
          </cell>
        </row>
      </sheetData>
      <sheetData sheetId="2686">
        <row r="34">
          <cell r="A34" t="str">
            <v>Investments Govt Securities</v>
          </cell>
        </row>
      </sheetData>
      <sheetData sheetId="2687">
        <row r="34">
          <cell r="A34" t="str">
            <v>Investments Govt Securities</v>
          </cell>
        </row>
      </sheetData>
      <sheetData sheetId="2688">
        <row r="34">
          <cell r="A34" t="str">
            <v>Investments Govt Securities</v>
          </cell>
        </row>
      </sheetData>
      <sheetData sheetId="2689">
        <row r="34">
          <cell r="A34" t="str">
            <v>Investments Govt Securities</v>
          </cell>
        </row>
      </sheetData>
      <sheetData sheetId="2690">
        <row r="34">
          <cell r="A34" t="str">
            <v>Investments Govt Securities</v>
          </cell>
        </row>
      </sheetData>
      <sheetData sheetId="2691">
        <row r="34">
          <cell r="A34" t="str">
            <v>Investments Govt Securities</v>
          </cell>
        </row>
      </sheetData>
      <sheetData sheetId="2692">
        <row r="34">
          <cell r="A34" t="str">
            <v>Investments Govt Securities</v>
          </cell>
        </row>
      </sheetData>
      <sheetData sheetId="2693">
        <row r="34">
          <cell r="A34" t="str">
            <v>Investments Govt Securities</v>
          </cell>
        </row>
      </sheetData>
      <sheetData sheetId="2694">
        <row r="34">
          <cell r="A34" t="str">
            <v>Investments Govt Securities</v>
          </cell>
        </row>
      </sheetData>
      <sheetData sheetId="2695">
        <row r="34">
          <cell r="A34" t="str">
            <v>Investments Govt Securities</v>
          </cell>
        </row>
      </sheetData>
      <sheetData sheetId="2696">
        <row r="34">
          <cell r="A34" t="str">
            <v>Investments Govt Securities</v>
          </cell>
        </row>
      </sheetData>
      <sheetData sheetId="2697">
        <row r="34">
          <cell r="A34" t="str">
            <v>Investments Govt Securities</v>
          </cell>
        </row>
      </sheetData>
      <sheetData sheetId="2698">
        <row r="34">
          <cell r="A34" t="str">
            <v>Investments Govt Securities</v>
          </cell>
        </row>
      </sheetData>
      <sheetData sheetId="2699">
        <row r="34">
          <cell r="A34" t="str">
            <v>Investments Govt Securities</v>
          </cell>
        </row>
      </sheetData>
      <sheetData sheetId="2700">
        <row r="34">
          <cell r="A34" t="str">
            <v>Investments Govt Securities</v>
          </cell>
        </row>
      </sheetData>
      <sheetData sheetId="2701">
        <row r="34">
          <cell r="A34" t="str">
            <v>Investments Govt Securities</v>
          </cell>
        </row>
      </sheetData>
      <sheetData sheetId="2702">
        <row r="34">
          <cell r="A34" t="str">
            <v>Investments Govt Securities</v>
          </cell>
        </row>
      </sheetData>
      <sheetData sheetId="2703">
        <row r="34">
          <cell r="A34" t="str">
            <v>Investments Govt Securities</v>
          </cell>
        </row>
      </sheetData>
      <sheetData sheetId="2704">
        <row r="34">
          <cell r="A34" t="str">
            <v>Investments Govt Securities</v>
          </cell>
        </row>
      </sheetData>
      <sheetData sheetId="2705">
        <row r="34">
          <cell r="A34" t="str">
            <v>Investments Govt Securities</v>
          </cell>
        </row>
      </sheetData>
      <sheetData sheetId="2706">
        <row r="34">
          <cell r="A34" t="str">
            <v>Investments Govt Securities</v>
          </cell>
        </row>
      </sheetData>
      <sheetData sheetId="2707">
        <row r="34">
          <cell r="A34" t="str">
            <v>Investments Govt Securities</v>
          </cell>
        </row>
      </sheetData>
      <sheetData sheetId="2708">
        <row r="34">
          <cell r="A34" t="str">
            <v>Investments Govt Securities</v>
          </cell>
        </row>
      </sheetData>
      <sheetData sheetId="2709">
        <row r="34">
          <cell r="A34" t="str">
            <v>Investments Govt Securities</v>
          </cell>
        </row>
      </sheetData>
      <sheetData sheetId="2710">
        <row r="34">
          <cell r="A34" t="str">
            <v>Investments Govt Securities</v>
          </cell>
        </row>
      </sheetData>
      <sheetData sheetId="2711">
        <row r="34">
          <cell r="A34" t="str">
            <v>Investments Govt Securities</v>
          </cell>
        </row>
      </sheetData>
      <sheetData sheetId="2712">
        <row r="34">
          <cell r="A34" t="str">
            <v>Investments Govt Securities</v>
          </cell>
        </row>
      </sheetData>
      <sheetData sheetId="2713">
        <row r="34">
          <cell r="A34" t="str">
            <v>Investments Govt Securities</v>
          </cell>
        </row>
      </sheetData>
      <sheetData sheetId="2714">
        <row r="34">
          <cell r="A34" t="str">
            <v>Investments Govt Securities</v>
          </cell>
        </row>
      </sheetData>
      <sheetData sheetId="2715">
        <row r="34">
          <cell r="A34" t="str">
            <v>Investments Govt Securities</v>
          </cell>
        </row>
      </sheetData>
      <sheetData sheetId="2716">
        <row r="34">
          <cell r="A34" t="str">
            <v>Investments Govt Securities</v>
          </cell>
        </row>
      </sheetData>
      <sheetData sheetId="2717">
        <row r="34">
          <cell r="A34" t="str">
            <v>Investments Govt Securities</v>
          </cell>
        </row>
      </sheetData>
      <sheetData sheetId="2718">
        <row r="34">
          <cell r="A34" t="str">
            <v>Investments Govt Securities</v>
          </cell>
        </row>
      </sheetData>
      <sheetData sheetId="2719">
        <row r="34">
          <cell r="A34" t="str">
            <v>Investments Govt Securities</v>
          </cell>
        </row>
      </sheetData>
      <sheetData sheetId="2720">
        <row r="34">
          <cell r="A34" t="str">
            <v>Investments Govt Securities</v>
          </cell>
        </row>
      </sheetData>
      <sheetData sheetId="2721">
        <row r="34">
          <cell r="A34" t="str">
            <v>Investments Govt Securities</v>
          </cell>
        </row>
      </sheetData>
      <sheetData sheetId="2722">
        <row r="34">
          <cell r="A34" t="str">
            <v>Investments Govt Securities</v>
          </cell>
        </row>
      </sheetData>
      <sheetData sheetId="2723">
        <row r="34">
          <cell r="A34" t="str">
            <v>Investments Govt Securities</v>
          </cell>
        </row>
      </sheetData>
      <sheetData sheetId="2724">
        <row r="34">
          <cell r="A34" t="str">
            <v>Investments Govt Securities</v>
          </cell>
        </row>
      </sheetData>
      <sheetData sheetId="2725">
        <row r="34">
          <cell r="A34" t="str">
            <v>Investments Govt Securities</v>
          </cell>
        </row>
      </sheetData>
      <sheetData sheetId="2726">
        <row r="34">
          <cell r="A34" t="str">
            <v>Investments Govt Securities</v>
          </cell>
        </row>
      </sheetData>
      <sheetData sheetId="2727">
        <row r="34">
          <cell r="A34" t="str">
            <v>Investments Govt Securities</v>
          </cell>
        </row>
      </sheetData>
      <sheetData sheetId="2728">
        <row r="34">
          <cell r="A34" t="str">
            <v>Investments Govt Securities</v>
          </cell>
        </row>
      </sheetData>
      <sheetData sheetId="2729">
        <row r="34">
          <cell r="A34" t="str">
            <v>Investments Govt Securities</v>
          </cell>
        </row>
      </sheetData>
      <sheetData sheetId="2730">
        <row r="34">
          <cell r="A34" t="str">
            <v>Investments Govt Securities</v>
          </cell>
        </row>
      </sheetData>
      <sheetData sheetId="2731">
        <row r="34">
          <cell r="A34" t="str">
            <v>Investments Govt Securities</v>
          </cell>
        </row>
      </sheetData>
      <sheetData sheetId="2732">
        <row r="34">
          <cell r="A34" t="str">
            <v>Investments Govt Securities</v>
          </cell>
        </row>
      </sheetData>
      <sheetData sheetId="2733">
        <row r="34">
          <cell r="A34" t="str">
            <v>Investments Govt Securities</v>
          </cell>
        </row>
      </sheetData>
      <sheetData sheetId="2734">
        <row r="34">
          <cell r="A34" t="str">
            <v>Investments Govt Securities</v>
          </cell>
        </row>
      </sheetData>
      <sheetData sheetId="2735">
        <row r="34">
          <cell r="A34" t="str">
            <v>Investments Govt Securities</v>
          </cell>
        </row>
      </sheetData>
      <sheetData sheetId="2736">
        <row r="34">
          <cell r="A34" t="str">
            <v>Investments Govt Securities</v>
          </cell>
        </row>
      </sheetData>
      <sheetData sheetId="2737">
        <row r="34">
          <cell r="A34" t="str">
            <v>Investments Govt Securities</v>
          </cell>
        </row>
      </sheetData>
      <sheetData sheetId="2738">
        <row r="34">
          <cell r="A34" t="str">
            <v>Investments Govt Securities</v>
          </cell>
        </row>
      </sheetData>
      <sheetData sheetId="2739">
        <row r="34">
          <cell r="A34" t="str">
            <v>Investments Govt Securities</v>
          </cell>
        </row>
      </sheetData>
      <sheetData sheetId="2740">
        <row r="34">
          <cell r="A34" t="str">
            <v>Investments Govt Securities</v>
          </cell>
        </row>
      </sheetData>
      <sheetData sheetId="2741">
        <row r="34">
          <cell r="A34" t="str">
            <v>Investments Govt Securities</v>
          </cell>
        </row>
      </sheetData>
      <sheetData sheetId="2742">
        <row r="34">
          <cell r="A34" t="str">
            <v>Investments Govt Securities</v>
          </cell>
        </row>
      </sheetData>
      <sheetData sheetId="2743">
        <row r="34">
          <cell r="A34" t="str">
            <v>Investments Govt Securities</v>
          </cell>
        </row>
      </sheetData>
      <sheetData sheetId="2744">
        <row r="34">
          <cell r="A34" t="str">
            <v>Investments Govt Securities</v>
          </cell>
        </row>
      </sheetData>
      <sheetData sheetId="2745">
        <row r="34">
          <cell r="A34" t="str">
            <v>Investments Govt Securities</v>
          </cell>
        </row>
      </sheetData>
      <sheetData sheetId="2746">
        <row r="34">
          <cell r="A34" t="str">
            <v>Investments Govt Securities</v>
          </cell>
        </row>
      </sheetData>
      <sheetData sheetId="2747">
        <row r="34">
          <cell r="A34" t="str">
            <v>Investments Govt Securities</v>
          </cell>
        </row>
      </sheetData>
      <sheetData sheetId="2748">
        <row r="34">
          <cell r="A34" t="str">
            <v>Investments Govt Securities</v>
          </cell>
        </row>
      </sheetData>
      <sheetData sheetId="2749">
        <row r="34">
          <cell r="A34" t="str">
            <v>Investments Govt Securities</v>
          </cell>
        </row>
      </sheetData>
      <sheetData sheetId="2750">
        <row r="34">
          <cell r="A34" t="str">
            <v>Investments Govt Securities</v>
          </cell>
        </row>
      </sheetData>
      <sheetData sheetId="2751">
        <row r="34">
          <cell r="A34" t="str">
            <v>Investments Govt Securities</v>
          </cell>
        </row>
      </sheetData>
      <sheetData sheetId="2752">
        <row r="34">
          <cell r="A34" t="str">
            <v>Investments Govt Securities</v>
          </cell>
        </row>
      </sheetData>
      <sheetData sheetId="2753">
        <row r="34">
          <cell r="A34" t="str">
            <v>Investments Govt Securities</v>
          </cell>
        </row>
      </sheetData>
      <sheetData sheetId="2754">
        <row r="34">
          <cell r="A34" t="str">
            <v>Investments Govt Securities</v>
          </cell>
        </row>
      </sheetData>
      <sheetData sheetId="2755">
        <row r="34">
          <cell r="A34" t="str">
            <v>Investments Govt Securities</v>
          </cell>
        </row>
      </sheetData>
      <sheetData sheetId="2756">
        <row r="34">
          <cell r="A34" t="str">
            <v>Investments Govt Securities</v>
          </cell>
        </row>
      </sheetData>
      <sheetData sheetId="2757">
        <row r="34">
          <cell r="A34" t="str">
            <v>Investments Govt Securities</v>
          </cell>
        </row>
      </sheetData>
      <sheetData sheetId="2758">
        <row r="34">
          <cell r="A34" t="str">
            <v>Investments Govt Securities</v>
          </cell>
        </row>
      </sheetData>
      <sheetData sheetId="2759">
        <row r="34">
          <cell r="A34" t="str">
            <v>Investments Govt Securities</v>
          </cell>
        </row>
      </sheetData>
      <sheetData sheetId="2760">
        <row r="34">
          <cell r="A34" t="str">
            <v>Investments Govt Securities</v>
          </cell>
        </row>
      </sheetData>
      <sheetData sheetId="2761">
        <row r="34">
          <cell r="A34" t="str">
            <v>Investments Govt Securities</v>
          </cell>
        </row>
      </sheetData>
      <sheetData sheetId="2762">
        <row r="34">
          <cell r="A34" t="str">
            <v>Investments Govt Securities</v>
          </cell>
        </row>
      </sheetData>
      <sheetData sheetId="2763">
        <row r="34">
          <cell r="A34" t="str">
            <v>Investments Govt Securities</v>
          </cell>
        </row>
      </sheetData>
      <sheetData sheetId="2764">
        <row r="34">
          <cell r="A34" t="str">
            <v>Investments Govt Securities</v>
          </cell>
        </row>
      </sheetData>
      <sheetData sheetId="2765">
        <row r="34">
          <cell r="A34" t="str">
            <v>Investments Govt Securities</v>
          </cell>
        </row>
      </sheetData>
      <sheetData sheetId="2766">
        <row r="34">
          <cell r="A34" t="str">
            <v>Investments Govt Securities</v>
          </cell>
        </row>
      </sheetData>
      <sheetData sheetId="2767">
        <row r="34">
          <cell r="A34" t="str">
            <v>Investments Govt Securities</v>
          </cell>
        </row>
      </sheetData>
      <sheetData sheetId="2768">
        <row r="34">
          <cell r="A34" t="str">
            <v>Investments Govt Securities</v>
          </cell>
        </row>
      </sheetData>
      <sheetData sheetId="2769">
        <row r="34">
          <cell r="A34" t="str">
            <v>Investments Govt Securities</v>
          </cell>
        </row>
      </sheetData>
      <sheetData sheetId="2770">
        <row r="34">
          <cell r="A34" t="str">
            <v>Investments Govt Securities</v>
          </cell>
        </row>
      </sheetData>
      <sheetData sheetId="2771">
        <row r="34">
          <cell r="A34" t="str">
            <v>Investments Govt Securities</v>
          </cell>
        </row>
      </sheetData>
      <sheetData sheetId="2772">
        <row r="34">
          <cell r="A34" t="str">
            <v>Investments Govt Securities</v>
          </cell>
        </row>
      </sheetData>
      <sheetData sheetId="2773">
        <row r="34">
          <cell r="A34" t="str">
            <v>Investments Govt Securities</v>
          </cell>
        </row>
      </sheetData>
      <sheetData sheetId="2774">
        <row r="34">
          <cell r="A34" t="str">
            <v>Investments Govt Securities</v>
          </cell>
        </row>
      </sheetData>
      <sheetData sheetId="2775">
        <row r="34">
          <cell r="A34" t="str">
            <v>Investments Govt Securities</v>
          </cell>
        </row>
      </sheetData>
      <sheetData sheetId="2776">
        <row r="34">
          <cell r="A34" t="str">
            <v>Investments Govt Securities</v>
          </cell>
        </row>
      </sheetData>
      <sheetData sheetId="2777">
        <row r="34">
          <cell r="A34" t="str">
            <v>Investments Govt Securities</v>
          </cell>
        </row>
      </sheetData>
      <sheetData sheetId="2778">
        <row r="34">
          <cell r="A34" t="str">
            <v>Investments Govt Securities</v>
          </cell>
        </row>
      </sheetData>
      <sheetData sheetId="2779">
        <row r="34">
          <cell r="A34" t="str">
            <v>Investments Govt Securities</v>
          </cell>
        </row>
      </sheetData>
      <sheetData sheetId="2780">
        <row r="34">
          <cell r="A34" t="str">
            <v>Investments Govt Securities</v>
          </cell>
        </row>
      </sheetData>
      <sheetData sheetId="2781">
        <row r="34">
          <cell r="A34" t="str">
            <v>Investments Govt Securities</v>
          </cell>
        </row>
      </sheetData>
      <sheetData sheetId="2782">
        <row r="34">
          <cell r="A34" t="str">
            <v>Investments Govt Securities</v>
          </cell>
        </row>
      </sheetData>
      <sheetData sheetId="2783">
        <row r="34">
          <cell r="A34" t="str">
            <v>Investments Govt Securities</v>
          </cell>
        </row>
      </sheetData>
      <sheetData sheetId="2784">
        <row r="34">
          <cell r="A34" t="str">
            <v>Investments Govt Securities</v>
          </cell>
        </row>
      </sheetData>
      <sheetData sheetId="2785">
        <row r="34">
          <cell r="A34" t="str">
            <v>Investments Govt Securities</v>
          </cell>
        </row>
      </sheetData>
      <sheetData sheetId="2786">
        <row r="34">
          <cell r="A34" t="str">
            <v>Investments Govt Securities</v>
          </cell>
        </row>
      </sheetData>
      <sheetData sheetId="2787">
        <row r="34">
          <cell r="A34" t="str">
            <v>Investments Govt Securities</v>
          </cell>
        </row>
      </sheetData>
      <sheetData sheetId="2788">
        <row r="34">
          <cell r="A34" t="str">
            <v>Investments Govt Securities</v>
          </cell>
        </row>
      </sheetData>
      <sheetData sheetId="2789">
        <row r="34">
          <cell r="A34" t="str">
            <v>Investments Govt Securities</v>
          </cell>
        </row>
      </sheetData>
      <sheetData sheetId="2790">
        <row r="34">
          <cell r="A34" t="str">
            <v>Investments Govt Securities</v>
          </cell>
        </row>
      </sheetData>
      <sheetData sheetId="2791">
        <row r="34">
          <cell r="A34" t="str">
            <v>Investments Govt Securities</v>
          </cell>
        </row>
      </sheetData>
      <sheetData sheetId="2792">
        <row r="34">
          <cell r="A34" t="str">
            <v>Investments Govt Securities</v>
          </cell>
        </row>
      </sheetData>
      <sheetData sheetId="2793">
        <row r="34">
          <cell r="A34" t="str">
            <v>Investments Govt Securities</v>
          </cell>
        </row>
      </sheetData>
      <sheetData sheetId="2794">
        <row r="34">
          <cell r="A34" t="str">
            <v>Investments Govt Securities</v>
          </cell>
        </row>
      </sheetData>
      <sheetData sheetId="2795">
        <row r="34">
          <cell r="A34" t="str">
            <v>Investments Govt Securities</v>
          </cell>
        </row>
      </sheetData>
      <sheetData sheetId="2796">
        <row r="34">
          <cell r="A34" t="str">
            <v>Investments Govt Securities</v>
          </cell>
        </row>
      </sheetData>
      <sheetData sheetId="2797">
        <row r="34">
          <cell r="A34" t="str">
            <v>Investments Govt Securities</v>
          </cell>
        </row>
      </sheetData>
      <sheetData sheetId="2798">
        <row r="34">
          <cell r="A34" t="str">
            <v>Investments Govt Securities</v>
          </cell>
        </row>
      </sheetData>
      <sheetData sheetId="2799">
        <row r="34">
          <cell r="A34" t="str">
            <v>Investments Govt Securities</v>
          </cell>
        </row>
      </sheetData>
      <sheetData sheetId="2800">
        <row r="34">
          <cell r="A34" t="str">
            <v>Investments Govt Securities</v>
          </cell>
        </row>
      </sheetData>
      <sheetData sheetId="2801">
        <row r="34">
          <cell r="A34" t="str">
            <v>Investments Govt Securities</v>
          </cell>
        </row>
      </sheetData>
      <sheetData sheetId="2802">
        <row r="34">
          <cell r="A34" t="str">
            <v>Investments Govt Securities</v>
          </cell>
        </row>
      </sheetData>
      <sheetData sheetId="2803">
        <row r="34">
          <cell r="A34" t="str">
            <v>Investments Govt Securities</v>
          </cell>
        </row>
      </sheetData>
      <sheetData sheetId="2804">
        <row r="34">
          <cell r="A34" t="str">
            <v>Investments Govt Securities</v>
          </cell>
        </row>
      </sheetData>
      <sheetData sheetId="2805">
        <row r="34">
          <cell r="A34" t="str">
            <v>Investments Govt Securities</v>
          </cell>
        </row>
      </sheetData>
      <sheetData sheetId="2806">
        <row r="34">
          <cell r="A34" t="str">
            <v>Investments Govt Securities</v>
          </cell>
        </row>
      </sheetData>
      <sheetData sheetId="2807">
        <row r="34">
          <cell r="A34" t="str">
            <v>Investments Govt Securities</v>
          </cell>
        </row>
      </sheetData>
      <sheetData sheetId="2808">
        <row r="34">
          <cell r="A34" t="str">
            <v>Investments Govt Securities</v>
          </cell>
        </row>
      </sheetData>
      <sheetData sheetId="2809">
        <row r="34">
          <cell r="A34" t="str">
            <v>Investments Govt Securities</v>
          </cell>
        </row>
      </sheetData>
      <sheetData sheetId="2810">
        <row r="34">
          <cell r="A34" t="str">
            <v>Investments Govt Securities</v>
          </cell>
        </row>
      </sheetData>
      <sheetData sheetId="2811">
        <row r="34">
          <cell r="A34" t="str">
            <v>Investments Govt Securities</v>
          </cell>
        </row>
      </sheetData>
      <sheetData sheetId="2812">
        <row r="34">
          <cell r="A34" t="str">
            <v>Investments Govt Securities</v>
          </cell>
        </row>
      </sheetData>
      <sheetData sheetId="2813">
        <row r="34">
          <cell r="A34" t="str">
            <v>Investments Govt Securities</v>
          </cell>
        </row>
      </sheetData>
      <sheetData sheetId="2814">
        <row r="34">
          <cell r="A34" t="str">
            <v>Investments Govt Securities</v>
          </cell>
        </row>
      </sheetData>
      <sheetData sheetId="2815">
        <row r="34">
          <cell r="A34" t="str">
            <v>Investments Govt Securities</v>
          </cell>
        </row>
      </sheetData>
      <sheetData sheetId="2816">
        <row r="34">
          <cell r="A34" t="str">
            <v>Investments Govt Securities</v>
          </cell>
        </row>
      </sheetData>
      <sheetData sheetId="2817">
        <row r="34">
          <cell r="A34" t="str">
            <v>Investments Govt Securities</v>
          </cell>
        </row>
      </sheetData>
      <sheetData sheetId="2818">
        <row r="34">
          <cell r="A34" t="str">
            <v>Investments Govt Securities</v>
          </cell>
        </row>
      </sheetData>
      <sheetData sheetId="2819">
        <row r="34">
          <cell r="A34" t="str">
            <v>Investments Govt Securities</v>
          </cell>
        </row>
      </sheetData>
      <sheetData sheetId="2820">
        <row r="34">
          <cell r="A34" t="str">
            <v>Investments Govt Securities</v>
          </cell>
        </row>
      </sheetData>
      <sheetData sheetId="2821">
        <row r="34">
          <cell r="A34" t="str">
            <v>Investments Govt Securities</v>
          </cell>
        </row>
      </sheetData>
      <sheetData sheetId="2822">
        <row r="34">
          <cell r="A34" t="str">
            <v>Investments Govt Securities</v>
          </cell>
        </row>
      </sheetData>
      <sheetData sheetId="2823">
        <row r="34">
          <cell r="A34" t="str">
            <v>Investments Govt Securities</v>
          </cell>
        </row>
      </sheetData>
      <sheetData sheetId="2824">
        <row r="34">
          <cell r="A34" t="str">
            <v>Investments Govt Securities</v>
          </cell>
        </row>
      </sheetData>
      <sheetData sheetId="2825">
        <row r="34">
          <cell r="A34" t="str">
            <v>Investments Govt Securities</v>
          </cell>
        </row>
      </sheetData>
      <sheetData sheetId="2826">
        <row r="34">
          <cell r="A34" t="str">
            <v>Investments Govt Securities</v>
          </cell>
        </row>
      </sheetData>
      <sheetData sheetId="2827">
        <row r="34">
          <cell r="A34" t="str">
            <v>Investments Govt Securities</v>
          </cell>
        </row>
      </sheetData>
      <sheetData sheetId="2828">
        <row r="34">
          <cell r="A34" t="str">
            <v>Investments Govt Securities</v>
          </cell>
        </row>
      </sheetData>
      <sheetData sheetId="2829">
        <row r="34">
          <cell r="A34" t="str">
            <v>Investments Govt Securities</v>
          </cell>
        </row>
      </sheetData>
      <sheetData sheetId="2830">
        <row r="34">
          <cell r="A34" t="str">
            <v>Investments Govt Securities</v>
          </cell>
        </row>
      </sheetData>
      <sheetData sheetId="2831">
        <row r="34">
          <cell r="A34" t="str">
            <v>Investments Govt Securities</v>
          </cell>
        </row>
      </sheetData>
      <sheetData sheetId="2832">
        <row r="34">
          <cell r="A34" t="str">
            <v>Investments Govt Securities</v>
          </cell>
        </row>
      </sheetData>
      <sheetData sheetId="2833">
        <row r="34">
          <cell r="A34" t="str">
            <v>Investments Govt Securities</v>
          </cell>
        </row>
      </sheetData>
      <sheetData sheetId="2834">
        <row r="34">
          <cell r="A34" t="str">
            <v>Investments Govt Securities</v>
          </cell>
        </row>
      </sheetData>
      <sheetData sheetId="2835">
        <row r="34">
          <cell r="A34" t="str">
            <v>Investments Govt Securities</v>
          </cell>
        </row>
      </sheetData>
      <sheetData sheetId="2836">
        <row r="34">
          <cell r="A34" t="str">
            <v>Investments Govt Securities</v>
          </cell>
        </row>
      </sheetData>
      <sheetData sheetId="2837">
        <row r="34">
          <cell r="A34" t="str">
            <v>Investments Govt Securities</v>
          </cell>
        </row>
      </sheetData>
      <sheetData sheetId="2838">
        <row r="34">
          <cell r="A34" t="str">
            <v>Investments Govt Securities</v>
          </cell>
        </row>
      </sheetData>
      <sheetData sheetId="2839">
        <row r="34">
          <cell r="A34" t="str">
            <v>Investments Govt Securities</v>
          </cell>
        </row>
      </sheetData>
      <sheetData sheetId="2840">
        <row r="34">
          <cell r="A34" t="str">
            <v>Investments Govt Securities</v>
          </cell>
        </row>
      </sheetData>
      <sheetData sheetId="2841">
        <row r="34">
          <cell r="A34" t="str">
            <v>Investments Govt Securities</v>
          </cell>
        </row>
      </sheetData>
      <sheetData sheetId="2842">
        <row r="34">
          <cell r="A34" t="str">
            <v>Investments Govt Securities</v>
          </cell>
        </row>
      </sheetData>
      <sheetData sheetId="2843">
        <row r="34">
          <cell r="A34" t="str">
            <v>Investments Govt Securities</v>
          </cell>
        </row>
      </sheetData>
      <sheetData sheetId="2844">
        <row r="34">
          <cell r="A34" t="str">
            <v>Investments Govt Securities</v>
          </cell>
        </row>
      </sheetData>
      <sheetData sheetId="2845">
        <row r="34">
          <cell r="A34" t="str">
            <v>Investments Govt Securities</v>
          </cell>
        </row>
      </sheetData>
      <sheetData sheetId="2846">
        <row r="34">
          <cell r="A34" t="str">
            <v>Investments Govt Securities</v>
          </cell>
        </row>
      </sheetData>
      <sheetData sheetId="2847">
        <row r="34">
          <cell r="A34" t="str">
            <v>Investments Govt Securities</v>
          </cell>
        </row>
      </sheetData>
      <sheetData sheetId="2848">
        <row r="34">
          <cell r="A34" t="str">
            <v>Investments Govt Securities</v>
          </cell>
        </row>
      </sheetData>
      <sheetData sheetId="2849">
        <row r="34">
          <cell r="A34" t="str">
            <v>Investments Govt Securities</v>
          </cell>
        </row>
      </sheetData>
      <sheetData sheetId="2850">
        <row r="34">
          <cell r="A34" t="str">
            <v>Investments Govt Securities</v>
          </cell>
        </row>
      </sheetData>
      <sheetData sheetId="2851">
        <row r="34">
          <cell r="A34" t="str">
            <v>Investments Govt Securities</v>
          </cell>
        </row>
      </sheetData>
      <sheetData sheetId="2852">
        <row r="34">
          <cell r="A34" t="str">
            <v>Investments Govt Securities</v>
          </cell>
        </row>
      </sheetData>
      <sheetData sheetId="2853">
        <row r="34">
          <cell r="A34" t="str">
            <v>Investments Govt Securities</v>
          </cell>
        </row>
      </sheetData>
      <sheetData sheetId="2854">
        <row r="34">
          <cell r="A34" t="str">
            <v>Investments Govt Securities</v>
          </cell>
        </row>
      </sheetData>
      <sheetData sheetId="2855">
        <row r="34">
          <cell r="A34" t="str">
            <v>Investments Govt Securities</v>
          </cell>
        </row>
      </sheetData>
      <sheetData sheetId="2856">
        <row r="34">
          <cell r="A34" t="str">
            <v>Investments Govt Securities</v>
          </cell>
        </row>
      </sheetData>
      <sheetData sheetId="2857">
        <row r="34">
          <cell r="A34" t="str">
            <v>Investments Govt Securities</v>
          </cell>
        </row>
      </sheetData>
      <sheetData sheetId="2858">
        <row r="34">
          <cell r="A34" t="str">
            <v>Investments Govt Securities</v>
          </cell>
        </row>
      </sheetData>
      <sheetData sheetId="2859">
        <row r="34">
          <cell r="A34" t="str">
            <v>Investments Govt Securities</v>
          </cell>
        </row>
      </sheetData>
      <sheetData sheetId="2860">
        <row r="34">
          <cell r="A34" t="str">
            <v>Investments Govt Securities</v>
          </cell>
        </row>
      </sheetData>
      <sheetData sheetId="2861">
        <row r="34">
          <cell r="A34" t="str">
            <v>Investments Govt Securities</v>
          </cell>
        </row>
      </sheetData>
      <sheetData sheetId="2862">
        <row r="34">
          <cell r="A34" t="str">
            <v>Investments Govt Securities</v>
          </cell>
        </row>
      </sheetData>
      <sheetData sheetId="2863">
        <row r="34">
          <cell r="A34" t="str">
            <v>Investments Govt Securities</v>
          </cell>
        </row>
      </sheetData>
      <sheetData sheetId="2864">
        <row r="34">
          <cell r="A34" t="str">
            <v>Investments Govt Securities</v>
          </cell>
        </row>
      </sheetData>
      <sheetData sheetId="2865">
        <row r="34">
          <cell r="A34" t="str">
            <v>Investments Govt Securities</v>
          </cell>
        </row>
      </sheetData>
      <sheetData sheetId="2866">
        <row r="34">
          <cell r="A34" t="str">
            <v>Investments Govt Securities</v>
          </cell>
        </row>
      </sheetData>
      <sheetData sheetId="2867">
        <row r="34">
          <cell r="A34" t="str">
            <v>Investments Govt Securities</v>
          </cell>
        </row>
      </sheetData>
      <sheetData sheetId="2868">
        <row r="34">
          <cell r="A34" t="str">
            <v>Investments Govt Securities</v>
          </cell>
        </row>
      </sheetData>
      <sheetData sheetId="2869">
        <row r="34">
          <cell r="A34" t="str">
            <v>Investments Govt Securities</v>
          </cell>
        </row>
      </sheetData>
      <sheetData sheetId="2870">
        <row r="34">
          <cell r="A34" t="str">
            <v>Investments Govt Securities</v>
          </cell>
        </row>
      </sheetData>
      <sheetData sheetId="2871">
        <row r="34">
          <cell r="A34" t="str">
            <v>Investments Govt Securities</v>
          </cell>
        </row>
      </sheetData>
      <sheetData sheetId="2872">
        <row r="34">
          <cell r="A34" t="str">
            <v>Investments Govt Securities</v>
          </cell>
        </row>
      </sheetData>
      <sheetData sheetId="2873">
        <row r="34">
          <cell r="A34" t="str">
            <v>Investments Govt Securities</v>
          </cell>
        </row>
      </sheetData>
      <sheetData sheetId="2874">
        <row r="34">
          <cell r="A34" t="str">
            <v>Investments Govt Securities</v>
          </cell>
        </row>
      </sheetData>
      <sheetData sheetId="2875">
        <row r="34">
          <cell r="A34" t="str">
            <v>Investments Govt Securities</v>
          </cell>
        </row>
      </sheetData>
      <sheetData sheetId="2876">
        <row r="34">
          <cell r="A34" t="str">
            <v>Investments Govt Securities</v>
          </cell>
        </row>
      </sheetData>
      <sheetData sheetId="2877">
        <row r="34">
          <cell r="A34" t="str">
            <v>Investments Govt Securities</v>
          </cell>
        </row>
      </sheetData>
      <sheetData sheetId="2878">
        <row r="34">
          <cell r="A34" t="str">
            <v>Investments Govt Securities</v>
          </cell>
        </row>
      </sheetData>
      <sheetData sheetId="2879">
        <row r="34">
          <cell r="A34" t="str">
            <v>Investments Govt Securities</v>
          </cell>
        </row>
      </sheetData>
      <sheetData sheetId="2880">
        <row r="34">
          <cell r="A34" t="str">
            <v>Investments Govt Securities</v>
          </cell>
        </row>
      </sheetData>
      <sheetData sheetId="2881">
        <row r="34">
          <cell r="A34" t="str">
            <v>Investments Govt Securities</v>
          </cell>
        </row>
      </sheetData>
      <sheetData sheetId="2882">
        <row r="34">
          <cell r="A34" t="str">
            <v>Investments Govt Securities</v>
          </cell>
        </row>
      </sheetData>
      <sheetData sheetId="2883">
        <row r="34">
          <cell r="A34" t="str">
            <v>Investments Govt Securities</v>
          </cell>
        </row>
      </sheetData>
      <sheetData sheetId="2884">
        <row r="34">
          <cell r="A34" t="str">
            <v>Investments Govt Securities</v>
          </cell>
        </row>
      </sheetData>
      <sheetData sheetId="2885">
        <row r="34">
          <cell r="A34" t="str">
            <v>Investments Govt Securities</v>
          </cell>
        </row>
      </sheetData>
      <sheetData sheetId="2886">
        <row r="34">
          <cell r="A34" t="str">
            <v>Investments Govt Securities</v>
          </cell>
        </row>
      </sheetData>
      <sheetData sheetId="2887">
        <row r="34">
          <cell r="A34" t="str">
            <v>Investments Govt Securities</v>
          </cell>
        </row>
      </sheetData>
      <sheetData sheetId="2888">
        <row r="34">
          <cell r="A34" t="str">
            <v>Investments Govt Securities</v>
          </cell>
        </row>
      </sheetData>
      <sheetData sheetId="2889">
        <row r="34">
          <cell r="A34" t="str">
            <v>Investments Govt Securities</v>
          </cell>
        </row>
      </sheetData>
      <sheetData sheetId="2890">
        <row r="34">
          <cell r="A34" t="str">
            <v>Investments Govt Securities</v>
          </cell>
        </row>
      </sheetData>
      <sheetData sheetId="2891">
        <row r="34">
          <cell r="A34" t="str">
            <v>Investments Govt Securities</v>
          </cell>
        </row>
      </sheetData>
      <sheetData sheetId="2892">
        <row r="34">
          <cell r="A34" t="str">
            <v>Investments Govt Securities</v>
          </cell>
        </row>
      </sheetData>
      <sheetData sheetId="2893">
        <row r="34">
          <cell r="A34" t="str">
            <v>Investments Govt Securities</v>
          </cell>
        </row>
      </sheetData>
      <sheetData sheetId="2894">
        <row r="34">
          <cell r="A34" t="str">
            <v>Investments Govt Securities</v>
          </cell>
        </row>
      </sheetData>
      <sheetData sheetId="2895">
        <row r="34">
          <cell r="A34" t="str">
            <v>Investments Govt Securities</v>
          </cell>
        </row>
      </sheetData>
      <sheetData sheetId="2896">
        <row r="34">
          <cell r="A34" t="str">
            <v>Investments Govt Securities</v>
          </cell>
        </row>
      </sheetData>
      <sheetData sheetId="2897">
        <row r="34">
          <cell r="A34" t="str">
            <v>Investments Govt Securities</v>
          </cell>
        </row>
      </sheetData>
      <sheetData sheetId="2898">
        <row r="34">
          <cell r="A34" t="str">
            <v>Investments Govt Securities</v>
          </cell>
        </row>
      </sheetData>
      <sheetData sheetId="2899">
        <row r="34">
          <cell r="A34" t="str">
            <v>Investments Govt Securities</v>
          </cell>
        </row>
      </sheetData>
      <sheetData sheetId="2900">
        <row r="34">
          <cell r="A34" t="str">
            <v>Investments Govt Securities</v>
          </cell>
        </row>
      </sheetData>
      <sheetData sheetId="2901">
        <row r="34">
          <cell r="A34" t="str">
            <v>Investments Govt Securities</v>
          </cell>
        </row>
      </sheetData>
      <sheetData sheetId="2902">
        <row r="34">
          <cell r="A34" t="str">
            <v>Investments Govt Securities</v>
          </cell>
        </row>
      </sheetData>
      <sheetData sheetId="2903">
        <row r="34">
          <cell r="A34" t="str">
            <v>Investments Govt Securities</v>
          </cell>
        </row>
      </sheetData>
      <sheetData sheetId="2904">
        <row r="34">
          <cell r="A34" t="str">
            <v>Investments Govt Securities</v>
          </cell>
        </row>
      </sheetData>
      <sheetData sheetId="2905">
        <row r="34">
          <cell r="A34" t="str">
            <v>Investments Govt Securities</v>
          </cell>
        </row>
      </sheetData>
      <sheetData sheetId="2906">
        <row r="34">
          <cell r="A34" t="str">
            <v>Investments Govt Securities</v>
          </cell>
        </row>
      </sheetData>
      <sheetData sheetId="2907">
        <row r="34">
          <cell r="A34" t="str">
            <v>Investments Govt Securities</v>
          </cell>
        </row>
      </sheetData>
      <sheetData sheetId="2908">
        <row r="34">
          <cell r="A34" t="str">
            <v>Investments Govt Securities</v>
          </cell>
        </row>
      </sheetData>
      <sheetData sheetId="2909">
        <row r="34">
          <cell r="A34" t="str">
            <v>Investments Govt Securities</v>
          </cell>
        </row>
      </sheetData>
      <sheetData sheetId="2910">
        <row r="34">
          <cell r="A34" t="str">
            <v>Investments Govt Securities</v>
          </cell>
        </row>
      </sheetData>
      <sheetData sheetId="2911">
        <row r="34">
          <cell r="A34" t="str">
            <v>Investments Govt Securities</v>
          </cell>
        </row>
      </sheetData>
      <sheetData sheetId="2912">
        <row r="34">
          <cell r="A34" t="str">
            <v>Investments Govt Securities</v>
          </cell>
        </row>
      </sheetData>
      <sheetData sheetId="2913">
        <row r="34">
          <cell r="A34" t="str">
            <v>Investments Govt Securities</v>
          </cell>
        </row>
      </sheetData>
      <sheetData sheetId="2914">
        <row r="34">
          <cell r="A34" t="str">
            <v>Investments Govt Securities</v>
          </cell>
        </row>
      </sheetData>
      <sheetData sheetId="2915">
        <row r="34">
          <cell r="A34" t="str">
            <v>Investments Govt Securities</v>
          </cell>
        </row>
      </sheetData>
      <sheetData sheetId="2916">
        <row r="34">
          <cell r="A34" t="str">
            <v>Investments Govt Securities</v>
          </cell>
        </row>
      </sheetData>
      <sheetData sheetId="2917">
        <row r="34">
          <cell r="A34" t="str">
            <v>Investments Govt Securities</v>
          </cell>
        </row>
      </sheetData>
      <sheetData sheetId="2918">
        <row r="34">
          <cell r="A34" t="str">
            <v>Investments Govt Securities</v>
          </cell>
        </row>
      </sheetData>
      <sheetData sheetId="2919">
        <row r="34">
          <cell r="A34" t="str">
            <v>Investments Govt Securities</v>
          </cell>
        </row>
      </sheetData>
      <sheetData sheetId="2920">
        <row r="34">
          <cell r="A34" t="str">
            <v>Investments Govt Securities</v>
          </cell>
        </row>
      </sheetData>
      <sheetData sheetId="2921">
        <row r="34">
          <cell r="A34" t="str">
            <v>Investments Govt Securities</v>
          </cell>
        </row>
      </sheetData>
      <sheetData sheetId="2922">
        <row r="34">
          <cell r="A34" t="str">
            <v>Investments Govt Securities</v>
          </cell>
        </row>
      </sheetData>
      <sheetData sheetId="2923">
        <row r="34">
          <cell r="A34" t="str">
            <v>Investments Govt Securities</v>
          </cell>
        </row>
      </sheetData>
      <sheetData sheetId="2924">
        <row r="34">
          <cell r="A34" t="str">
            <v>Investments Govt Securities</v>
          </cell>
        </row>
      </sheetData>
      <sheetData sheetId="2925">
        <row r="34">
          <cell r="A34" t="str">
            <v>Investments Govt Securities</v>
          </cell>
        </row>
      </sheetData>
      <sheetData sheetId="2926">
        <row r="34">
          <cell r="A34" t="str">
            <v>Investments Govt Securities</v>
          </cell>
        </row>
      </sheetData>
      <sheetData sheetId="2927">
        <row r="34">
          <cell r="A34" t="str">
            <v>Investments Govt Securities</v>
          </cell>
        </row>
      </sheetData>
      <sheetData sheetId="2928">
        <row r="34">
          <cell r="A34" t="str">
            <v>Investments Govt Securities</v>
          </cell>
        </row>
      </sheetData>
      <sheetData sheetId="2929">
        <row r="34">
          <cell r="A34" t="str">
            <v>Investments Govt Securities</v>
          </cell>
        </row>
      </sheetData>
      <sheetData sheetId="2930">
        <row r="34">
          <cell r="A34" t="str">
            <v>Investments Govt Securities</v>
          </cell>
        </row>
      </sheetData>
      <sheetData sheetId="2931">
        <row r="34">
          <cell r="A34" t="str">
            <v>Investments Govt Securities</v>
          </cell>
        </row>
      </sheetData>
      <sheetData sheetId="2932">
        <row r="34">
          <cell r="A34" t="str">
            <v>Investments Govt Securities</v>
          </cell>
        </row>
      </sheetData>
      <sheetData sheetId="2933">
        <row r="34">
          <cell r="A34" t="str">
            <v>Investments Govt Securities</v>
          </cell>
        </row>
      </sheetData>
      <sheetData sheetId="2934">
        <row r="34">
          <cell r="A34" t="str">
            <v>Investments Govt Securities</v>
          </cell>
        </row>
      </sheetData>
      <sheetData sheetId="2935">
        <row r="34">
          <cell r="A34" t="str">
            <v>Investments Govt Securities</v>
          </cell>
        </row>
      </sheetData>
      <sheetData sheetId="2936">
        <row r="34">
          <cell r="A34" t="str">
            <v>Investments Govt Securities</v>
          </cell>
        </row>
      </sheetData>
      <sheetData sheetId="2937">
        <row r="34">
          <cell r="A34" t="str">
            <v>Investments Govt Securities</v>
          </cell>
        </row>
      </sheetData>
      <sheetData sheetId="2938">
        <row r="34">
          <cell r="A34" t="str">
            <v>Investments Govt Securities</v>
          </cell>
        </row>
      </sheetData>
      <sheetData sheetId="2939">
        <row r="34">
          <cell r="A34" t="str">
            <v>Investments Govt Securities</v>
          </cell>
        </row>
      </sheetData>
      <sheetData sheetId="2940">
        <row r="34">
          <cell r="A34" t="str">
            <v>Investments Govt Securities</v>
          </cell>
        </row>
      </sheetData>
      <sheetData sheetId="2941">
        <row r="34">
          <cell r="A34" t="str">
            <v>Investments Govt Securities</v>
          </cell>
        </row>
      </sheetData>
      <sheetData sheetId="2942">
        <row r="34">
          <cell r="A34" t="str">
            <v>Investments Govt Securities</v>
          </cell>
        </row>
      </sheetData>
      <sheetData sheetId="2943">
        <row r="34">
          <cell r="A34" t="str">
            <v>Investments Govt Securities</v>
          </cell>
        </row>
      </sheetData>
      <sheetData sheetId="2944">
        <row r="34">
          <cell r="A34" t="str">
            <v>Investments Govt Securities</v>
          </cell>
        </row>
      </sheetData>
      <sheetData sheetId="2945">
        <row r="34">
          <cell r="A34" t="str">
            <v>Investments Govt Securities</v>
          </cell>
        </row>
      </sheetData>
      <sheetData sheetId="2946">
        <row r="34">
          <cell r="A34" t="str">
            <v>Investments Govt Securities</v>
          </cell>
        </row>
      </sheetData>
      <sheetData sheetId="2947">
        <row r="34">
          <cell r="A34" t="str">
            <v>Investments Govt Securities</v>
          </cell>
        </row>
      </sheetData>
      <sheetData sheetId="2948">
        <row r="34">
          <cell r="A34" t="str">
            <v>Investments Govt Securities</v>
          </cell>
        </row>
      </sheetData>
      <sheetData sheetId="2949">
        <row r="34">
          <cell r="A34" t="str">
            <v>Investments Govt Securities</v>
          </cell>
        </row>
      </sheetData>
      <sheetData sheetId="2950">
        <row r="34">
          <cell r="A34" t="str">
            <v>Investments Govt Securities</v>
          </cell>
        </row>
      </sheetData>
      <sheetData sheetId="2951">
        <row r="34">
          <cell r="A34" t="str">
            <v>Investments Govt Securities</v>
          </cell>
        </row>
      </sheetData>
      <sheetData sheetId="2952">
        <row r="34">
          <cell r="A34" t="str">
            <v>Investments Govt Securities</v>
          </cell>
        </row>
      </sheetData>
      <sheetData sheetId="2953">
        <row r="34">
          <cell r="A34" t="str">
            <v>Investments Govt Securities</v>
          </cell>
        </row>
      </sheetData>
      <sheetData sheetId="2954">
        <row r="34">
          <cell r="A34" t="str">
            <v>Investments Govt Securities</v>
          </cell>
        </row>
      </sheetData>
      <sheetData sheetId="2955">
        <row r="34">
          <cell r="A34" t="str">
            <v>Investments Govt Securities</v>
          </cell>
        </row>
      </sheetData>
      <sheetData sheetId="2956">
        <row r="34">
          <cell r="A34" t="str">
            <v>Investments Govt Securities</v>
          </cell>
        </row>
      </sheetData>
      <sheetData sheetId="2957">
        <row r="34">
          <cell r="A34" t="str">
            <v>Investments Govt Securities</v>
          </cell>
        </row>
      </sheetData>
      <sheetData sheetId="2958">
        <row r="34">
          <cell r="A34" t="str">
            <v>Investments Govt Securities</v>
          </cell>
        </row>
      </sheetData>
      <sheetData sheetId="2959">
        <row r="34">
          <cell r="A34" t="str">
            <v>Investments Govt Securities</v>
          </cell>
        </row>
      </sheetData>
      <sheetData sheetId="2960">
        <row r="34">
          <cell r="A34" t="str">
            <v>Investments Govt Securities</v>
          </cell>
        </row>
      </sheetData>
      <sheetData sheetId="2961">
        <row r="34">
          <cell r="A34" t="str">
            <v>Investments Govt Securities</v>
          </cell>
        </row>
      </sheetData>
      <sheetData sheetId="2962">
        <row r="34">
          <cell r="A34" t="str">
            <v>Investments Govt Securities</v>
          </cell>
        </row>
      </sheetData>
      <sheetData sheetId="2963">
        <row r="34">
          <cell r="A34" t="str">
            <v>Investments Govt Securities</v>
          </cell>
        </row>
      </sheetData>
      <sheetData sheetId="2964">
        <row r="34">
          <cell r="A34" t="str">
            <v>Investments Govt Securities</v>
          </cell>
        </row>
      </sheetData>
      <sheetData sheetId="2965">
        <row r="34">
          <cell r="A34" t="str">
            <v>Investments Govt Securities</v>
          </cell>
        </row>
      </sheetData>
      <sheetData sheetId="2966">
        <row r="34">
          <cell r="A34" t="str">
            <v>Investments Govt Securities</v>
          </cell>
        </row>
      </sheetData>
      <sheetData sheetId="2967">
        <row r="34">
          <cell r="A34" t="str">
            <v>Investments Govt Securities</v>
          </cell>
        </row>
      </sheetData>
      <sheetData sheetId="2968">
        <row r="34">
          <cell r="A34" t="str">
            <v>Investments Govt Securities</v>
          </cell>
        </row>
      </sheetData>
      <sheetData sheetId="2969">
        <row r="34">
          <cell r="A34" t="str">
            <v>Investments Govt Securities</v>
          </cell>
        </row>
      </sheetData>
      <sheetData sheetId="2970">
        <row r="34">
          <cell r="A34" t="str">
            <v>Investments Govt Securities</v>
          </cell>
        </row>
      </sheetData>
      <sheetData sheetId="2971">
        <row r="34">
          <cell r="A34" t="str">
            <v>Investments Govt Securities</v>
          </cell>
        </row>
      </sheetData>
      <sheetData sheetId="2972">
        <row r="34">
          <cell r="A34" t="str">
            <v>Investments Govt Securities</v>
          </cell>
        </row>
      </sheetData>
      <sheetData sheetId="2973">
        <row r="34">
          <cell r="A34" t="str">
            <v>Investments Govt Securities</v>
          </cell>
        </row>
      </sheetData>
      <sheetData sheetId="2974">
        <row r="34">
          <cell r="A34" t="str">
            <v>Investments Govt Securities</v>
          </cell>
        </row>
      </sheetData>
      <sheetData sheetId="2975">
        <row r="34">
          <cell r="A34" t="str">
            <v>Investments Govt Securities</v>
          </cell>
        </row>
      </sheetData>
      <sheetData sheetId="2976">
        <row r="34">
          <cell r="A34" t="str">
            <v>Investments Govt Securities</v>
          </cell>
        </row>
      </sheetData>
      <sheetData sheetId="2977">
        <row r="34">
          <cell r="A34" t="str">
            <v>Investments Govt Securities</v>
          </cell>
        </row>
      </sheetData>
      <sheetData sheetId="2978">
        <row r="34">
          <cell r="A34" t="str">
            <v>Investments Govt Securities</v>
          </cell>
        </row>
      </sheetData>
      <sheetData sheetId="2979">
        <row r="34">
          <cell r="A34" t="str">
            <v>Investments Govt Securities</v>
          </cell>
        </row>
      </sheetData>
      <sheetData sheetId="2980">
        <row r="34">
          <cell r="A34" t="str">
            <v>Investments Govt Securities</v>
          </cell>
        </row>
      </sheetData>
      <sheetData sheetId="2981">
        <row r="34">
          <cell r="A34" t="str">
            <v>Investments Govt Securities</v>
          </cell>
        </row>
      </sheetData>
      <sheetData sheetId="2982">
        <row r="34">
          <cell r="A34" t="str">
            <v>Investments Govt Securities</v>
          </cell>
        </row>
      </sheetData>
      <sheetData sheetId="2983">
        <row r="34">
          <cell r="A34" t="str">
            <v>Investments Govt Securities</v>
          </cell>
        </row>
      </sheetData>
      <sheetData sheetId="2984">
        <row r="34">
          <cell r="A34" t="str">
            <v>Investments Govt Securities</v>
          </cell>
        </row>
      </sheetData>
      <sheetData sheetId="2985">
        <row r="34">
          <cell r="A34" t="str">
            <v>Investments Govt Securities</v>
          </cell>
        </row>
      </sheetData>
      <sheetData sheetId="2986">
        <row r="34">
          <cell r="A34" t="str">
            <v>Investments Govt Securities</v>
          </cell>
        </row>
      </sheetData>
      <sheetData sheetId="2987">
        <row r="34">
          <cell r="A34" t="str">
            <v>Investments Govt Securities</v>
          </cell>
        </row>
      </sheetData>
      <sheetData sheetId="2988">
        <row r="34">
          <cell r="A34" t="str">
            <v>Investments Govt Securities</v>
          </cell>
        </row>
      </sheetData>
      <sheetData sheetId="2989">
        <row r="34">
          <cell r="A34" t="str">
            <v>Investments Govt Securities</v>
          </cell>
        </row>
      </sheetData>
      <sheetData sheetId="2990">
        <row r="34">
          <cell r="A34" t="str">
            <v>Investments Govt Securities</v>
          </cell>
        </row>
      </sheetData>
      <sheetData sheetId="2991">
        <row r="34">
          <cell r="A34" t="str">
            <v>Investments Govt Securities</v>
          </cell>
        </row>
      </sheetData>
      <sheetData sheetId="2992">
        <row r="34">
          <cell r="A34" t="str">
            <v>Investments Govt Securities</v>
          </cell>
        </row>
      </sheetData>
      <sheetData sheetId="2993">
        <row r="34">
          <cell r="A34" t="str">
            <v>Investments Govt Securities</v>
          </cell>
        </row>
      </sheetData>
      <sheetData sheetId="2994">
        <row r="34">
          <cell r="A34" t="str">
            <v>Investments Govt Securities</v>
          </cell>
        </row>
      </sheetData>
      <sheetData sheetId="2995">
        <row r="34">
          <cell r="A34" t="str">
            <v>Investments Govt Securities</v>
          </cell>
        </row>
      </sheetData>
      <sheetData sheetId="2996">
        <row r="34">
          <cell r="A34" t="str">
            <v>Investments Govt Securities</v>
          </cell>
        </row>
      </sheetData>
      <sheetData sheetId="2997">
        <row r="34">
          <cell r="A34" t="str">
            <v>Investments Govt Securities</v>
          </cell>
        </row>
      </sheetData>
      <sheetData sheetId="2998">
        <row r="34">
          <cell r="A34" t="str">
            <v>Investments Govt Securities</v>
          </cell>
        </row>
      </sheetData>
      <sheetData sheetId="2999">
        <row r="34">
          <cell r="A34" t="str">
            <v>Investments Govt Securities</v>
          </cell>
        </row>
      </sheetData>
      <sheetData sheetId="3000">
        <row r="34">
          <cell r="A34" t="str">
            <v>Investments Govt Securities</v>
          </cell>
        </row>
      </sheetData>
      <sheetData sheetId="3001">
        <row r="34">
          <cell r="A34" t="str">
            <v>Investments Govt Securities</v>
          </cell>
        </row>
      </sheetData>
      <sheetData sheetId="3002">
        <row r="34">
          <cell r="A34" t="str">
            <v>Investments Govt Securities</v>
          </cell>
        </row>
      </sheetData>
      <sheetData sheetId="3003">
        <row r="34">
          <cell r="A34" t="str">
            <v>Investments Govt Securities</v>
          </cell>
        </row>
      </sheetData>
      <sheetData sheetId="3004">
        <row r="34">
          <cell r="A34" t="str">
            <v>Investments Govt Securities</v>
          </cell>
        </row>
      </sheetData>
      <sheetData sheetId="3005">
        <row r="34">
          <cell r="A34" t="str">
            <v>Investments Govt Securities</v>
          </cell>
        </row>
      </sheetData>
      <sheetData sheetId="3006">
        <row r="34">
          <cell r="A34" t="str">
            <v>Investments Govt Securities</v>
          </cell>
        </row>
      </sheetData>
      <sheetData sheetId="3007">
        <row r="34">
          <cell r="A34" t="str">
            <v>Investments Govt Securities</v>
          </cell>
        </row>
      </sheetData>
      <sheetData sheetId="3008">
        <row r="34">
          <cell r="A34" t="str">
            <v>Investments Govt Securities</v>
          </cell>
        </row>
      </sheetData>
      <sheetData sheetId="3009">
        <row r="34">
          <cell r="A34" t="str">
            <v>Investments Govt Securities</v>
          </cell>
        </row>
      </sheetData>
      <sheetData sheetId="3010">
        <row r="34">
          <cell r="A34" t="str">
            <v>Investments Govt Securities</v>
          </cell>
        </row>
      </sheetData>
      <sheetData sheetId="3011">
        <row r="34">
          <cell r="A34" t="str">
            <v>Investments Govt Securities</v>
          </cell>
        </row>
      </sheetData>
      <sheetData sheetId="3012">
        <row r="34">
          <cell r="A34" t="str">
            <v>Investments Govt Securities</v>
          </cell>
        </row>
      </sheetData>
      <sheetData sheetId="3013">
        <row r="34">
          <cell r="A34" t="str">
            <v>Investments Govt Securities</v>
          </cell>
        </row>
      </sheetData>
      <sheetData sheetId="3014">
        <row r="34">
          <cell r="A34" t="str">
            <v>Investments Govt Securities</v>
          </cell>
        </row>
      </sheetData>
      <sheetData sheetId="3015">
        <row r="34">
          <cell r="A34" t="str">
            <v>Investments Govt Securities</v>
          </cell>
        </row>
      </sheetData>
      <sheetData sheetId="3016">
        <row r="34">
          <cell r="A34" t="str">
            <v>Investments Govt Securities</v>
          </cell>
        </row>
      </sheetData>
      <sheetData sheetId="3017">
        <row r="34">
          <cell r="A34" t="str">
            <v>Investments Govt Securities</v>
          </cell>
        </row>
      </sheetData>
      <sheetData sheetId="3018">
        <row r="34">
          <cell r="A34" t="str">
            <v>Investments Govt Securities</v>
          </cell>
        </row>
      </sheetData>
      <sheetData sheetId="3019">
        <row r="34">
          <cell r="A34" t="str">
            <v>Investments Govt Securities</v>
          </cell>
        </row>
      </sheetData>
      <sheetData sheetId="3020">
        <row r="34">
          <cell r="A34" t="str">
            <v>Investments Govt Securities</v>
          </cell>
        </row>
      </sheetData>
      <sheetData sheetId="3021">
        <row r="34">
          <cell r="A34" t="str">
            <v>Investments Govt Securities</v>
          </cell>
        </row>
      </sheetData>
      <sheetData sheetId="3022">
        <row r="34">
          <cell r="A34" t="str">
            <v>Investments Govt Securities</v>
          </cell>
        </row>
      </sheetData>
      <sheetData sheetId="3023">
        <row r="34">
          <cell r="A34" t="str">
            <v>Investments Govt Securities</v>
          </cell>
        </row>
      </sheetData>
      <sheetData sheetId="3024">
        <row r="34">
          <cell r="A34" t="str">
            <v>Investments Govt Securities</v>
          </cell>
        </row>
      </sheetData>
      <sheetData sheetId="3025">
        <row r="34">
          <cell r="A34" t="str">
            <v>Investments Govt Securities</v>
          </cell>
        </row>
      </sheetData>
      <sheetData sheetId="3026">
        <row r="34">
          <cell r="A34" t="str">
            <v>Investments Govt Securities</v>
          </cell>
        </row>
      </sheetData>
      <sheetData sheetId="3027">
        <row r="34">
          <cell r="A34" t="str">
            <v>Investments Govt Securities</v>
          </cell>
        </row>
      </sheetData>
      <sheetData sheetId="3028">
        <row r="34">
          <cell r="A34" t="str">
            <v>Investments Govt Securities</v>
          </cell>
        </row>
      </sheetData>
      <sheetData sheetId="3029">
        <row r="34">
          <cell r="A34" t="str">
            <v>Investments Govt Securities</v>
          </cell>
        </row>
      </sheetData>
      <sheetData sheetId="3030">
        <row r="34">
          <cell r="A34" t="str">
            <v>Investments Govt Securities</v>
          </cell>
        </row>
      </sheetData>
      <sheetData sheetId="3031">
        <row r="34">
          <cell r="A34" t="str">
            <v>Investments Govt Securities</v>
          </cell>
        </row>
      </sheetData>
      <sheetData sheetId="3032">
        <row r="34">
          <cell r="A34" t="str">
            <v>Investments Govt Securities</v>
          </cell>
        </row>
      </sheetData>
      <sheetData sheetId="3033">
        <row r="34">
          <cell r="A34" t="str">
            <v>Investments Govt Securities</v>
          </cell>
        </row>
      </sheetData>
      <sheetData sheetId="3034">
        <row r="34">
          <cell r="A34" t="str">
            <v>Investments Govt Securities</v>
          </cell>
        </row>
      </sheetData>
      <sheetData sheetId="3035">
        <row r="34">
          <cell r="A34" t="str">
            <v>Investments Govt Securities</v>
          </cell>
        </row>
      </sheetData>
      <sheetData sheetId="3036">
        <row r="34">
          <cell r="A34" t="str">
            <v>Investments Govt Securities</v>
          </cell>
        </row>
      </sheetData>
      <sheetData sheetId="3037">
        <row r="34">
          <cell r="A34" t="str">
            <v>Investments Govt Securities</v>
          </cell>
        </row>
      </sheetData>
      <sheetData sheetId="3038">
        <row r="34">
          <cell r="A34" t="str">
            <v>Investments Govt Securities</v>
          </cell>
        </row>
      </sheetData>
      <sheetData sheetId="3039">
        <row r="34">
          <cell r="A34" t="str">
            <v>Investments Govt Securities</v>
          </cell>
        </row>
      </sheetData>
      <sheetData sheetId="3040">
        <row r="34">
          <cell r="A34" t="str">
            <v>Investments Govt Securities</v>
          </cell>
        </row>
      </sheetData>
      <sheetData sheetId="3041">
        <row r="34">
          <cell r="A34" t="str">
            <v>Investments Govt Securities</v>
          </cell>
        </row>
      </sheetData>
      <sheetData sheetId="3042">
        <row r="34">
          <cell r="A34" t="str">
            <v>Investments Govt Securities</v>
          </cell>
        </row>
      </sheetData>
      <sheetData sheetId="3043">
        <row r="34">
          <cell r="A34" t="str">
            <v>Investments Govt Securities</v>
          </cell>
        </row>
      </sheetData>
      <sheetData sheetId="3044">
        <row r="34">
          <cell r="A34" t="str">
            <v>Investments Govt Securities</v>
          </cell>
        </row>
      </sheetData>
      <sheetData sheetId="3045">
        <row r="34">
          <cell r="A34" t="str">
            <v>Investments Govt Securities</v>
          </cell>
        </row>
      </sheetData>
      <sheetData sheetId="3046">
        <row r="34">
          <cell r="A34" t="str">
            <v>Investments Govt Securities</v>
          </cell>
        </row>
      </sheetData>
      <sheetData sheetId="3047">
        <row r="34">
          <cell r="A34" t="str">
            <v>Investments Govt Securities</v>
          </cell>
        </row>
      </sheetData>
      <sheetData sheetId="3048">
        <row r="34">
          <cell r="A34" t="str">
            <v>Investments Govt Securities</v>
          </cell>
        </row>
      </sheetData>
      <sheetData sheetId="3049">
        <row r="34">
          <cell r="A34" t="str">
            <v>Investments Govt Securities</v>
          </cell>
        </row>
      </sheetData>
      <sheetData sheetId="3050">
        <row r="34">
          <cell r="A34" t="str">
            <v>Investments Govt Securities</v>
          </cell>
        </row>
      </sheetData>
      <sheetData sheetId="3051">
        <row r="34">
          <cell r="A34" t="str">
            <v>Investments Govt Securities</v>
          </cell>
        </row>
      </sheetData>
      <sheetData sheetId="3052">
        <row r="34">
          <cell r="A34" t="str">
            <v>Investments Govt Securities</v>
          </cell>
        </row>
      </sheetData>
      <sheetData sheetId="3053">
        <row r="34">
          <cell r="A34" t="str">
            <v>Investments Govt Securities</v>
          </cell>
        </row>
      </sheetData>
      <sheetData sheetId="3054">
        <row r="34">
          <cell r="A34" t="str">
            <v>Investments Govt Securities</v>
          </cell>
        </row>
      </sheetData>
      <sheetData sheetId="3055">
        <row r="34">
          <cell r="A34" t="str">
            <v>Investments Govt Securities</v>
          </cell>
        </row>
      </sheetData>
      <sheetData sheetId="3056">
        <row r="34">
          <cell r="A34" t="str">
            <v>Investments Govt Securities</v>
          </cell>
        </row>
      </sheetData>
      <sheetData sheetId="3057">
        <row r="34">
          <cell r="A34" t="str">
            <v>Investments Govt Securities</v>
          </cell>
        </row>
      </sheetData>
      <sheetData sheetId="3058">
        <row r="34">
          <cell r="A34" t="str">
            <v>Investments Govt Securities</v>
          </cell>
        </row>
      </sheetData>
      <sheetData sheetId="3059">
        <row r="34">
          <cell r="A34" t="str">
            <v>Investments Govt Securities</v>
          </cell>
        </row>
      </sheetData>
      <sheetData sheetId="3060">
        <row r="34">
          <cell r="A34" t="str">
            <v>Investments Govt Securities</v>
          </cell>
        </row>
      </sheetData>
      <sheetData sheetId="3061">
        <row r="34">
          <cell r="A34" t="str">
            <v>Investments Govt Securities</v>
          </cell>
        </row>
      </sheetData>
      <sheetData sheetId="3062">
        <row r="34">
          <cell r="A34" t="str">
            <v>Investments Govt Securities</v>
          </cell>
        </row>
      </sheetData>
      <sheetData sheetId="3063">
        <row r="34">
          <cell r="A34" t="str">
            <v>Investments Govt Securities</v>
          </cell>
        </row>
      </sheetData>
      <sheetData sheetId="3064">
        <row r="34">
          <cell r="A34" t="str">
            <v>Investments Govt Securities</v>
          </cell>
        </row>
      </sheetData>
      <sheetData sheetId="3065">
        <row r="34">
          <cell r="A34" t="str">
            <v>Investments Govt Securities</v>
          </cell>
        </row>
      </sheetData>
      <sheetData sheetId="3066">
        <row r="34">
          <cell r="A34" t="str">
            <v>Investments Govt Securities</v>
          </cell>
        </row>
      </sheetData>
      <sheetData sheetId="3067">
        <row r="34">
          <cell r="A34" t="str">
            <v>Investments Govt Securities</v>
          </cell>
        </row>
      </sheetData>
      <sheetData sheetId="3068">
        <row r="34">
          <cell r="A34" t="str">
            <v>Investments Govt Securities</v>
          </cell>
        </row>
      </sheetData>
      <sheetData sheetId="3069">
        <row r="34">
          <cell r="A34" t="str">
            <v>Investments Govt Securities</v>
          </cell>
        </row>
      </sheetData>
      <sheetData sheetId="3070">
        <row r="34">
          <cell r="A34" t="str">
            <v>Investments Govt Securities</v>
          </cell>
        </row>
      </sheetData>
      <sheetData sheetId="3071">
        <row r="34">
          <cell r="A34" t="str">
            <v>Investments Govt Securities</v>
          </cell>
        </row>
      </sheetData>
      <sheetData sheetId="3072">
        <row r="34">
          <cell r="A34" t="str">
            <v>Investments Govt Securities</v>
          </cell>
        </row>
      </sheetData>
      <sheetData sheetId="3073">
        <row r="34">
          <cell r="A34" t="str">
            <v>Investments Govt Securities</v>
          </cell>
        </row>
      </sheetData>
      <sheetData sheetId="3074">
        <row r="34">
          <cell r="A34" t="str">
            <v>Investments Govt Securities</v>
          </cell>
        </row>
      </sheetData>
      <sheetData sheetId="3075">
        <row r="34">
          <cell r="A34" t="str">
            <v>Investments Govt Securities</v>
          </cell>
        </row>
      </sheetData>
      <sheetData sheetId="3076">
        <row r="34">
          <cell r="A34" t="str">
            <v>Investments Govt Securities</v>
          </cell>
        </row>
      </sheetData>
      <sheetData sheetId="3077">
        <row r="34">
          <cell r="A34" t="str">
            <v>Investments Govt Securities</v>
          </cell>
        </row>
      </sheetData>
      <sheetData sheetId="3078">
        <row r="34">
          <cell r="A34" t="str">
            <v>Investments Govt Securities</v>
          </cell>
        </row>
      </sheetData>
      <sheetData sheetId="3079">
        <row r="34">
          <cell r="A34" t="str">
            <v>Investments Govt Securities</v>
          </cell>
        </row>
      </sheetData>
      <sheetData sheetId="3080">
        <row r="34">
          <cell r="A34" t="str">
            <v>Investments Govt Securities</v>
          </cell>
        </row>
      </sheetData>
      <sheetData sheetId="3081">
        <row r="34">
          <cell r="A34" t="str">
            <v>Investments Govt Securities</v>
          </cell>
        </row>
      </sheetData>
      <sheetData sheetId="3082">
        <row r="34">
          <cell r="A34" t="str">
            <v>Investments Govt Securities</v>
          </cell>
        </row>
      </sheetData>
      <sheetData sheetId="3083">
        <row r="34">
          <cell r="A34" t="str">
            <v>Investments Govt Securities</v>
          </cell>
        </row>
      </sheetData>
      <sheetData sheetId="3084">
        <row r="34">
          <cell r="A34" t="str">
            <v>Investments Govt Securities</v>
          </cell>
        </row>
      </sheetData>
      <sheetData sheetId="3085">
        <row r="34">
          <cell r="A34" t="str">
            <v>Investments Govt Securities</v>
          </cell>
        </row>
      </sheetData>
      <sheetData sheetId="3086">
        <row r="34">
          <cell r="A34" t="str">
            <v>Investments Govt Securities</v>
          </cell>
        </row>
      </sheetData>
      <sheetData sheetId="3087">
        <row r="34">
          <cell r="A34" t="str">
            <v>Investments Govt Securities</v>
          </cell>
        </row>
      </sheetData>
      <sheetData sheetId="3088">
        <row r="34">
          <cell r="A34" t="str">
            <v>Investments Govt Securities</v>
          </cell>
        </row>
      </sheetData>
      <sheetData sheetId="3089">
        <row r="34">
          <cell r="A34" t="str">
            <v>Investments Govt Securities</v>
          </cell>
        </row>
      </sheetData>
      <sheetData sheetId="3090">
        <row r="34">
          <cell r="A34" t="str">
            <v>Investments Govt Securities</v>
          </cell>
        </row>
      </sheetData>
      <sheetData sheetId="3091">
        <row r="34">
          <cell r="A34" t="str">
            <v>Investments Govt Securities</v>
          </cell>
        </row>
      </sheetData>
      <sheetData sheetId="3092">
        <row r="34">
          <cell r="A34" t="str">
            <v>Investments Govt Securities</v>
          </cell>
        </row>
      </sheetData>
      <sheetData sheetId="3093">
        <row r="34">
          <cell r="A34" t="str">
            <v>Investments Govt Securities</v>
          </cell>
        </row>
      </sheetData>
      <sheetData sheetId="3094">
        <row r="34">
          <cell r="A34" t="str">
            <v>Investments Govt Securities</v>
          </cell>
        </row>
      </sheetData>
      <sheetData sheetId="3095">
        <row r="34">
          <cell r="A34" t="str">
            <v>Investments Govt Securities</v>
          </cell>
        </row>
      </sheetData>
      <sheetData sheetId="3096">
        <row r="34">
          <cell r="A34" t="str">
            <v>Investments Govt Securities</v>
          </cell>
        </row>
      </sheetData>
      <sheetData sheetId="3097">
        <row r="34">
          <cell r="A34" t="str">
            <v>Investments Govt Securities</v>
          </cell>
        </row>
      </sheetData>
      <sheetData sheetId="3098">
        <row r="34">
          <cell r="A34" t="str">
            <v>Investments Govt Securities</v>
          </cell>
        </row>
      </sheetData>
      <sheetData sheetId="3099">
        <row r="34">
          <cell r="A34" t="str">
            <v>Investments Govt Securities</v>
          </cell>
        </row>
      </sheetData>
      <sheetData sheetId="3100">
        <row r="34">
          <cell r="A34" t="str">
            <v>Investments Govt Securities</v>
          </cell>
        </row>
      </sheetData>
      <sheetData sheetId="3101">
        <row r="34">
          <cell r="A34" t="str">
            <v>Investments Govt Securities</v>
          </cell>
        </row>
      </sheetData>
      <sheetData sheetId="3102">
        <row r="34">
          <cell r="A34" t="str">
            <v>Investments Govt Securities</v>
          </cell>
        </row>
      </sheetData>
      <sheetData sheetId="3103">
        <row r="34">
          <cell r="A34" t="str">
            <v>Investments Govt Securities</v>
          </cell>
        </row>
      </sheetData>
      <sheetData sheetId="3104">
        <row r="34">
          <cell r="A34" t="str">
            <v>Investments Govt Securities</v>
          </cell>
        </row>
      </sheetData>
      <sheetData sheetId="3105">
        <row r="34">
          <cell r="A34" t="str">
            <v>Investments Govt Securities</v>
          </cell>
        </row>
      </sheetData>
      <sheetData sheetId="3106">
        <row r="34">
          <cell r="A34" t="str">
            <v>Investments Govt Securities</v>
          </cell>
        </row>
      </sheetData>
      <sheetData sheetId="3107">
        <row r="34">
          <cell r="A34" t="str">
            <v>Investments Govt Securities</v>
          </cell>
        </row>
      </sheetData>
      <sheetData sheetId="3108">
        <row r="34">
          <cell r="A34" t="str">
            <v>Investments Govt Securities</v>
          </cell>
        </row>
      </sheetData>
      <sheetData sheetId="3109">
        <row r="34">
          <cell r="A34" t="str">
            <v>Investments Govt Securities</v>
          </cell>
        </row>
      </sheetData>
      <sheetData sheetId="3110">
        <row r="34">
          <cell r="A34" t="str">
            <v>Investments Govt Securities</v>
          </cell>
        </row>
      </sheetData>
      <sheetData sheetId="3111">
        <row r="34">
          <cell r="A34" t="str">
            <v>Investments Govt Securities</v>
          </cell>
        </row>
      </sheetData>
      <sheetData sheetId="3112">
        <row r="34">
          <cell r="A34" t="str">
            <v>Investments Govt Securities</v>
          </cell>
        </row>
      </sheetData>
      <sheetData sheetId="3113">
        <row r="34">
          <cell r="A34" t="str">
            <v>Investments Govt Securities</v>
          </cell>
        </row>
      </sheetData>
      <sheetData sheetId="3114">
        <row r="34">
          <cell r="A34" t="str">
            <v>Investments Govt Securities</v>
          </cell>
        </row>
      </sheetData>
      <sheetData sheetId="3115">
        <row r="34">
          <cell r="A34" t="str">
            <v>Investments Govt Securities</v>
          </cell>
        </row>
      </sheetData>
      <sheetData sheetId="3116">
        <row r="34">
          <cell r="A34" t="str">
            <v>Investments Govt Securities</v>
          </cell>
        </row>
      </sheetData>
      <sheetData sheetId="3117">
        <row r="34">
          <cell r="A34" t="str">
            <v>Investments Govt Securities</v>
          </cell>
        </row>
      </sheetData>
      <sheetData sheetId="3118">
        <row r="34">
          <cell r="A34" t="str">
            <v>Investments Govt Securities</v>
          </cell>
        </row>
      </sheetData>
      <sheetData sheetId="3119">
        <row r="34">
          <cell r="A34" t="str">
            <v>Investments Govt Securities</v>
          </cell>
        </row>
      </sheetData>
      <sheetData sheetId="3120">
        <row r="34">
          <cell r="A34" t="str">
            <v>Investments Govt Securities</v>
          </cell>
        </row>
      </sheetData>
      <sheetData sheetId="3121">
        <row r="34">
          <cell r="A34" t="str">
            <v>Investments Govt Securities</v>
          </cell>
        </row>
      </sheetData>
      <sheetData sheetId="3122">
        <row r="34">
          <cell r="A34" t="str">
            <v>Investments Govt Securities</v>
          </cell>
        </row>
      </sheetData>
      <sheetData sheetId="3123">
        <row r="34">
          <cell r="A34" t="str">
            <v>Investments Govt Securities</v>
          </cell>
        </row>
      </sheetData>
      <sheetData sheetId="3124">
        <row r="34">
          <cell r="A34" t="str">
            <v>Investments Govt Securities</v>
          </cell>
        </row>
      </sheetData>
      <sheetData sheetId="3125">
        <row r="34">
          <cell r="A34" t="str">
            <v>Investments Govt Securities</v>
          </cell>
        </row>
      </sheetData>
      <sheetData sheetId="3126">
        <row r="34">
          <cell r="A34" t="str">
            <v>Investments Govt Securities</v>
          </cell>
        </row>
      </sheetData>
      <sheetData sheetId="3127">
        <row r="34">
          <cell r="A34" t="str">
            <v>Investments Govt Securities</v>
          </cell>
        </row>
      </sheetData>
      <sheetData sheetId="3128">
        <row r="34">
          <cell r="A34" t="str">
            <v>Investments Govt Securities</v>
          </cell>
        </row>
      </sheetData>
      <sheetData sheetId="3129">
        <row r="34">
          <cell r="A34" t="str">
            <v>Investments Govt Securities</v>
          </cell>
        </row>
      </sheetData>
      <sheetData sheetId="3130">
        <row r="34">
          <cell r="A34" t="str">
            <v>Investments Govt Securities</v>
          </cell>
        </row>
      </sheetData>
      <sheetData sheetId="3131">
        <row r="34">
          <cell r="A34" t="str">
            <v>Investments Govt Securities</v>
          </cell>
        </row>
      </sheetData>
      <sheetData sheetId="3132">
        <row r="34">
          <cell r="A34" t="str">
            <v>Investments Govt Securities</v>
          </cell>
        </row>
      </sheetData>
      <sheetData sheetId="3133">
        <row r="34">
          <cell r="A34" t="str">
            <v>Investments Govt Securities</v>
          </cell>
        </row>
      </sheetData>
      <sheetData sheetId="3134">
        <row r="34">
          <cell r="A34" t="str">
            <v>Investments Govt Securities</v>
          </cell>
        </row>
      </sheetData>
      <sheetData sheetId="3135">
        <row r="34">
          <cell r="A34" t="str">
            <v>Investments Govt Securities</v>
          </cell>
        </row>
      </sheetData>
      <sheetData sheetId="3136">
        <row r="34">
          <cell r="A34" t="str">
            <v>Investments Govt Securities</v>
          </cell>
        </row>
      </sheetData>
      <sheetData sheetId="3137">
        <row r="34">
          <cell r="A34" t="str">
            <v>Investments Govt Securities</v>
          </cell>
        </row>
      </sheetData>
      <sheetData sheetId="3138">
        <row r="34">
          <cell r="A34" t="str">
            <v>Investments Govt Securities</v>
          </cell>
        </row>
      </sheetData>
      <sheetData sheetId="3139">
        <row r="34">
          <cell r="A34" t="str">
            <v>Investments Govt Securities</v>
          </cell>
        </row>
      </sheetData>
      <sheetData sheetId="3140">
        <row r="34">
          <cell r="A34" t="str">
            <v>Investments Govt Securities</v>
          </cell>
        </row>
      </sheetData>
      <sheetData sheetId="3141">
        <row r="34">
          <cell r="A34" t="str">
            <v>Investments Govt Securities</v>
          </cell>
        </row>
      </sheetData>
      <sheetData sheetId="3142">
        <row r="34">
          <cell r="A34" t="str">
            <v>Investments Govt Securities</v>
          </cell>
        </row>
      </sheetData>
      <sheetData sheetId="3143">
        <row r="34">
          <cell r="A34" t="str">
            <v>Investments Govt Securities</v>
          </cell>
        </row>
      </sheetData>
      <sheetData sheetId="3144">
        <row r="34">
          <cell r="A34" t="str">
            <v>Investments Govt Securities</v>
          </cell>
        </row>
      </sheetData>
      <sheetData sheetId="3145">
        <row r="34">
          <cell r="A34" t="str">
            <v>Investments Govt Securities</v>
          </cell>
        </row>
      </sheetData>
      <sheetData sheetId="3146">
        <row r="34">
          <cell r="A34" t="str">
            <v>Investments Govt Securities</v>
          </cell>
        </row>
      </sheetData>
      <sheetData sheetId="3147">
        <row r="34">
          <cell r="A34" t="str">
            <v>Investments Govt Securities</v>
          </cell>
        </row>
      </sheetData>
      <sheetData sheetId="3148">
        <row r="34">
          <cell r="A34" t="str">
            <v>Investments Govt Securities</v>
          </cell>
        </row>
      </sheetData>
      <sheetData sheetId="3149">
        <row r="34">
          <cell r="A34" t="str">
            <v>Investments Govt Securities</v>
          </cell>
        </row>
      </sheetData>
      <sheetData sheetId="3150">
        <row r="34">
          <cell r="A34" t="str">
            <v>Investments Govt Securities</v>
          </cell>
        </row>
      </sheetData>
      <sheetData sheetId="3151">
        <row r="34">
          <cell r="A34" t="str">
            <v>Investments Govt Securities</v>
          </cell>
        </row>
      </sheetData>
      <sheetData sheetId="3152">
        <row r="34">
          <cell r="A34" t="str">
            <v>Investments Govt Securities</v>
          </cell>
        </row>
      </sheetData>
      <sheetData sheetId="3153">
        <row r="34">
          <cell r="A34" t="str">
            <v>Investments Govt Securities</v>
          </cell>
        </row>
      </sheetData>
      <sheetData sheetId="3154">
        <row r="34">
          <cell r="A34" t="str">
            <v>Investments Govt Securities</v>
          </cell>
        </row>
      </sheetData>
      <sheetData sheetId="3155">
        <row r="34">
          <cell r="A34" t="str">
            <v>Investments Govt Securities</v>
          </cell>
        </row>
      </sheetData>
      <sheetData sheetId="3156">
        <row r="34">
          <cell r="A34" t="str">
            <v>Investments Govt Securities</v>
          </cell>
        </row>
      </sheetData>
      <sheetData sheetId="3157">
        <row r="34">
          <cell r="A34" t="str">
            <v>Investments Govt Securities</v>
          </cell>
        </row>
      </sheetData>
      <sheetData sheetId="3158">
        <row r="34">
          <cell r="A34" t="str">
            <v>Investments Govt Securities</v>
          </cell>
        </row>
      </sheetData>
      <sheetData sheetId="3159">
        <row r="34">
          <cell r="A34" t="str">
            <v>Investments Govt Securities</v>
          </cell>
        </row>
      </sheetData>
      <sheetData sheetId="3160">
        <row r="34">
          <cell r="A34" t="str">
            <v>Investments Govt Securities</v>
          </cell>
        </row>
      </sheetData>
      <sheetData sheetId="3161">
        <row r="34">
          <cell r="A34" t="str">
            <v>Investments Govt Securities</v>
          </cell>
        </row>
      </sheetData>
      <sheetData sheetId="3162">
        <row r="34">
          <cell r="A34" t="str">
            <v>Investments Govt Securities</v>
          </cell>
        </row>
      </sheetData>
      <sheetData sheetId="3163">
        <row r="34">
          <cell r="A34" t="str">
            <v>Investments Govt Securities</v>
          </cell>
        </row>
      </sheetData>
      <sheetData sheetId="3164">
        <row r="34">
          <cell r="A34" t="str">
            <v>Investments Govt Securities</v>
          </cell>
        </row>
      </sheetData>
      <sheetData sheetId="3165">
        <row r="34">
          <cell r="A34" t="str">
            <v>Investments Govt Securities</v>
          </cell>
        </row>
      </sheetData>
      <sheetData sheetId="3166">
        <row r="34">
          <cell r="A34" t="str">
            <v>Investments Govt Securities</v>
          </cell>
        </row>
      </sheetData>
      <sheetData sheetId="3167">
        <row r="34">
          <cell r="A34" t="str">
            <v>Investments Govt Securities</v>
          </cell>
        </row>
      </sheetData>
      <sheetData sheetId="3168">
        <row r="34">
          <cell r="A34" t="str">
            <v>Investments Govt Securities</v>
          </cell>
        </row>
      </sheetData>
      <sheetData sheetId="3169">
        <row r="34">
          <cell r="A34" t="str">
            <v>Investments Govt Securities</v>
          </cell>
        </row>
      </sheetData>
      <sheetData sheetId="3170">
        <row r="34">
          <cell r="A34" t="str">
            <v>Investments Govt Securities</v>
          </cell>
        </row>
      </sheetData>
      <sheetData sheetId="3171">
        <row r="34">
          <cell r="A34" t="str">
            <v>Investments Govt Securities</v>
          </cell>
        </row>
      </sheetData>
      <sheetData sheetId="3172">
        <row r="34">
          <cell r="A34" t="str">
            <v>Investments Govt Securities</v>
          </cell>
        </row>
      </sheetData>
      <sheetData sheetId="3173">
        <row r="34">
          <cell r="A34" t="str">
            <v>Investments Govt Securities</v>
          </cell>
        </row>
      </sheetData>
      <sheetData sheetId="3174">
        <row r="34">
          <cell r="A34" t="str">
            <v>Investments Govt Securities</v>
          </cell>
        </row>
      </sheetData>
      <sheetData sheetId="3175">
        <row r="34">
          <cell r="A34" t="str">
            <v>Investments Govt Securities</v>
          </cell>
        </row>
      </sheetData>
      <sheetData sheetId="3176">
        <row r="34">
          <cell r="A34" t="str">
            <v>Investments Govt Securities</v>
          </cell>
        </row>
      </sheetData>
      <sheetData sheetId="3177">
        <row r="34">
          <cell r="A34" t="str">
            <v>Investments Govt Securities</v>
          </cell>
        </row>
      </sheetData>
      <sheetData sheetId="3178">
        <row r="34">
          <cell r="A34" t="str">
            <v>Investments Govt Securities</v>
          </cell>
        </row>
      </sheetData>
      <sheetData sheetId="3179">
        <row r="34">
          <cell r="A34" t="str">
            <v>Investments Govt Securities</v>
          </cell>
        </row>
      </sheetData>
      <sheetData sheetId="3180">
        <row r="34">
          <cell r="A34" t="str">
            <v>Investments Govt Securities</v>
          </cell>
        </row>
      </sheetData>
      <sheetData sheetId="3181">
        <row r="34">
          <cell r="A34" t="str">
            <v>Investments Govt Securities</v>
          </cell>
        </row>
      </sheetData>
      <sheetData sheetId="3182">
        <row r="34">
          <cell r="A34" t="str">
            <v>Investments Govt Securities</v>
          </cell>
        </row>
      </sheetData>
      <sheetData sheetId="3183">
        <row r="34">
          <cell r="A34" t="str">
            <v>Investments Govt Securities</v>
          </cell>
        </row>
      </sheetData>
      <sheetData sheetId="3184">
        <row r="34">
          <cell r="A34" t="str">
            <v>Investments Govt Securities</v>
          </cell>
        </row>
      </sheetData>
      <sheetData sheetId="3185">
        <row r="34">
          <cell r="A34" t="str">
            <v>Investments Govt Securities</v>
          </cell>
        </row>
      </sheetData>
      <sheetData sheetId="3186">
        <row r="34">
          <cell r="A34" t="str">
            <v>Investments Govt Securities</v>
          </cell>
        </row>
      </sheetData>
      <sheetData sheetId="3187">
        <row r="34">
          <cell r="A34" t="str">
            <v>Investments Govt Securities</v>
          </cell>
        </row>
      </sheetData>
      <sheetData sheetId="3188">
        <row r="34">
          <cell r="A34" t="str">
            <v>Investments Govt Securities</v>
          </cell>
        </row>
      </sheetData>
      <sheetData sheetId="3189">
        <row r="34">
          <cell r="A34" t="str">
            <v>Investments Govt Securities</v>
          </cell>
        </row>
      </sheetData>
      <sheetData sheetId="3190">
        <row r="34">
          <cell r="A34" t="str">
            <v>Investments Govt Securities</v>
          </cell>
        </row>
      </sheetData>
      <sheetData sheetId="3191">
        <row r="34">
          <cell r="A34" t="str">
            <v>Investments Govt Securities</v>
          </cell>
        </row>
      </sheetData>
      <sheetData sheetId="3192">
        <row r="34">
          <cell r="A34" t="str">
            <v>Investments Govt Securities</v>
          </cell>
        </row>
      </sheetData>
      <sheetData sheetId="3193">
        <row r="34">
          <cell r="A34" t="str">
            <v>Investments Govt Securities</v>
          </cell>
        </row>
      </sheetData>
      <sheetData sheetId="3194">
        <row r="34">
          <cell r="A34" t="str">
            <v>Investments Govt Securities</v>
          </cell>
        </row>
      </sheetData>
      <sheetData sheetId="3195">
        <row r="34">
          <cell r="A34" t="str">
            <v>Investments Govt Securities</v>
          </cell>
        </row>
      </sheetData>
      <sheetData sheetId="3196">
        <row r="34">
          <cell r="A34" t="str">
            <v>Investments Govt Securities</v>
          </cell>
        </row>
      </sheetData>
      <sheetData sheetId="3197">
        <row r="34">
          <cell r="A34" t="str">
            <v>Investments Govt Securities</v>
          </cell>
        </row>
      </sheetData>
      <sheetData sheetId="3198">
        <row r="34">
          <cell r="A34" t="str">
            <v>Investments Govt Securities</v>
          </cell>
        </row>
      </sheetData>
      <sheetData sheetId="3199">
        <row r="34">
          <cell r="A34" t="str">
            <v>Investments Govt Securities</v>
          </cell>
        </row>
      </sheetData>
      <sheetData sheetId="3200">
        <row r="34">
          <cell r="A34" t="str">
            <v>Investments Govt Securities</v>
          </cell>
        </row>
      </sheetData>
      <sheetData sheetId="3201">
        <row r="34">
          <cell r="A34" t="str">
            <v>Investments Govt Securities</v>
          </cell>
        </row>
      </sheetData>
      <sheetData sheetId="3202">
        <row r="34">
          <cell r="A34" t="str">
            <v>Investments Govt Securities</v>
          </cell>
        </row>
      </sheetData>
      <sheetData sheetId="3203">
        <row r="34">
          <cell r="A34" t="str">
            <v>Investments Govt Securities</v>
          </cell>
        </row>
      </sheetData>
      <sheetData sheetId="3204">
        <row r="34">
          <cell r="A34" t="str">
            <v>Investments Govt Securities</v>
          </cell>
        </row>
      </sheetData>
      <sheetData sheetId="3205">
        <row r="34">
          <cell r="A34" t="str">
            <v>Investments Govt Securities</v>
          </cell>
        </row>
      </sheetData>
      <sheetData sheetId="3206">
        <row r="34">
          <cell r="A34" t="str">
            <v>Investments Govt Securities</v>
          </cell>
        </row>
      </sheetData>
      <sheetData sheetId="3207">
        <row r="34">
          <cell r="A34" t="str">
            <v>Investments Govt Securities</v>
          </cell>
        </row>
      </sheetData>
      <sheetData sheetId="3208">
        <row r="34">
          <cell r="A34" t="str">
            <v>Investments Govt Securities</v>
          </cell>
        </row>
      </sheetData>
      <sheetData sheetId="3209">
        <row r="34">
          <cell r="A34" t="str">
            <v>Investments Govt Securities</v>
          </cell>
        </row>
      </sheetData>
      <sheetData sheetId="3210">
        <row r="34">
          <cell r="A34" t="str">
            <v>Investments Govt Securities</v>
          </cell>
        </row>
      </sheetData>
      <sheetData sheetId="3211">
        <row r="34">
          <cell r="A34" t="str">
            <v>Investments Govt Securities</v>
          </cell>
        </row>
      </sheetData>
      <sheetData sheetId="3212">
        <row r="34">
          <cell r="A34" t="str">
            <v>Investments Govt Securities</v>
          </cell>
        </row>
      </sheetData>
      <sheetData sheetId="3213">
        <row r="34">
          <cell r="A34" t="str">
            <v>Investments Govt Securities</v>
          </cell>
        </row>
      </sheetData>
      <sheetData sheetId="3214">
        <row r="34">
          <cell r="A34" t="str">
            <v>Investments Govt Securities</v>
          </cell>
        </row>
      </sheetData>
      <sheetData sheetId="3215">
        <row r="34">
          <cell r="A34" t="str">
            <v>Investments Govt Securities</v>
          </cell>
        </row>
      </sheetData>
      <sheetData sheetId="3216">
        <row r="34">
          <cell r="A34" t="str">
            <v>Investments Govt Securities</v>
          </cell>
        </row>
      </sheetData>
      <sheetData sheetId="3217">
        <row r="34">
          <cell r="A34" t="str">
            <v>Investments Govt Securities</v>
          </cell>
        </row>
      </sheetData>
      <sheetData sheetId="3218">
        <row r="34">
          <cell r="A34" t="str">
            <v>Investments Govt Securities</v>
          </cell>
        </row>
      </sheetData>
      <sheetData sheetId="3219">
        <row r="34">
          <cell r="A34" t="str">
            <v>Investments Govt Securities</v>
          </cell>
        </row>
      </sheetData>
      <sheetData sheetId="3220">
        <row r="34">
          <cell r="A34" t="str">
            <v>Investments Govt Securities</v>
          </cell>
        </row>
      </sheetData>
      <sheetData sheetId="3221">
        <row r="34">
          <cell r="A34" t="str">
            <v>Investments Govt Securities</v>
          </cell>
        </row>
      </sheetData>
      <sheetData sheetId="3222">
        <row r="34">
          <cell r="A34" t="str">
            <v>Investments Govt Securities</v>
          </cell>
        </row>
      </sheetData>
      <sheetData sheetId="3223">
        <row r="34">
          <cell r="A34" t="str">
            <v>Investments Govt Securities</v>
          </cell>
        </row>
      </sheetData>
      <sheetData sheetId="3224">
        <row r="34">
          <cell r="A34" t="str">
            <v>Investments Govt Securities</v>
          </cell>
        </row>
      </sheetData>
      <sheetData sheetId="3225">
        <row r="34">
          <cell r="A34" t="str">
            <v>Investments Govt Securities</v>
          </cell>
        </row>
      </sheetData>
      <sheetData sheetId="3226">
        <row r="34">
          <cell r="A34" t="str">
            <v>Investments Govt Securities</v>
          </cell>
        </row>
      </sheetData>
      <sheetData sheetId="3227">
        <row r="34">
          <cell r="A34" t="str">
            <v>Investments Govt Securities</v>
          </cell>
        </row>
      </sheetData>
      <sheetData sheetId="3228">
        <row r="34">
          <cell r="A34" t="str">
            <v>Investments Govt Securities</v>
          </cell>
        </row>
      </sheetData>
      <sheetData sheetId="3229">
        <row r="34">
          <cell r="A34" t="str">
            <v>Investments Govt Securities</v>
          </cell>
        </row>
      </sheetData>
      <sheetData sheetId="3230">
        <row r="34">
          <cell r="A34" t="str">
            <v>Investments Govt Securities</v>
          </cell>
        </row>
      </sheetData>
      <sheetData sheetId="3231">
        <row r="34">
          <cell r="A34" t="str">
            <v>Investments Govt Securities</v>
          </cell>
        </row>
      </sheetData>
      <sheetData sheetId="3232">
        <row r="34">
          <cell r="A34" t="str">
            <v>Investments Govt Securities</v>
          </cell>
        </row>
      </sheetData>
      <sheetData sheetId="3233">
        <row r="34">
          <cell r="A34" t="str">
            <v>Investments Govt Securities</v>
          </cell>
        </row>
      </sheetData>
      <sheetData sheetId="3234">
        <row r="34">
          <cell r="A34" t="str">
            <v>Investments Govt Securities</v>
          </cell>
        </row>
      </sheetData>
      <sheetData sheetId="3235">
        <row r="34">
          <cell r="A34" t="str">
            <v>Investments Govt Securities</v>
          </cell>
        </row>
      </sheetData>
      <sheetData sheetId="3236">
        <row r="34">
          <cell r="A34" t="str">
            <v>Investments Govt Securities</v>
          </cell>
        </row>
      </sheetData>
      <sheetData sheetId="3237">
        <row r="34">
          <cell r="A34" t="str">
            <v>Investments Govt Securities</v>
          </cell>
        </row>
      </sheetData>
      <sheetData sheetId="3238">
        <row r="34">
          <cell r="A34" t="str">
            <v>Investments Govt Securities</v>
          </cell>
        </row>
      </sheetData>
      <sheetData sheetId="3239">
        <row r="34">
          <cell r="A34" t="str">
            <v>Investments Govt Securities</v>
          </cell>
        </row>
      </sheetData>
      <sheetData sheetId="3240">
        <row r="34">
          <cell r="A34" t="str">
            <v>Investments Govt Securities</v>
          </cell>
        </row>
      </sheetData>
      <sheetData sheetId="3241">
        <row r="34">
          <cell r="A34" t="str">
            <v>Investments Govt Securities</v>
          </cell>
        </row>
      </sheetData>
      <sheetData sheetId="3242">
        <row r="34">
          <cell r="A34" t="str">
            <v>Investments Govt Securities</v>
          </cell>
        </row>
      </sheetData>
      <sheetData sheetId="3243">
        <row r="34">
          <cell r="A34" t="str">
            <v>Investments Govt Securities</v>
          </cell>
        </row>
      </sheetData>
      <sheetData sheetId="3244">
        <row r="34">
          <cell r="A34" t="str">
            <v>Investments Govt Securities</v>
          </cell>
        </row>
      </sheetData>
      <sheetData sheetId="3245">
        <row r="34">
          <cell r="A34" t="str">
            <v>Investments Govt Securities</v>
          </cell>
        </row>
      </sheetData>
      <sheetData sheetId="3246">
        <row r="34">
          <cell r="A34" t="str">
            <v>Investments Govt Securities</v>
          </cell>
        </row>
      </sheetData>
      <sheetData sheetId="3247">
        <row r="34">
          <cell r="A34" t="str">
            <v>Investments Govt Securities</v>
          </cell>
        </row>
      </sheetData>
      <sheetData sheetId="3248">
        <row r="34">
          <cell r="A34" t="str">
            <v>Investments Govt Securities</v>
          </cell>
        </row>
      </sheetData>
      <sheetData sheetId="3249">
        <row r="34">
          <cell r="A34" t="str">
            <v>Investments Govt Securities</v>
          </cell>
        </row>
      </sheetData>
      <sheetData sheetId="3250">
        <row r="34">
          <cell r="A34" t="str">
            <v>Investments Govt Securities</v>
          </cell>
        </row>
      </sheetData>
      <sheetData sheetId="3251">
        <row r="34">
          <cell r="A34" t="str">
            <v>Investments Govt Securities</v>
          </cell>
        </row>
      </sheetData>
      <sheetData sheetId="3252">
        <row r="34">
          <cell r="A34" t="str">
            <v>Investments Govt Securities</v>
          </cell>
        </row>
      </sheetData>
      <sheetData sheetId="3253">
        <row r="34">
          <cell r="A34" t="str">
            <v>Investments Govt Securities</v>
          </cell>
        </row>
      </sheetData>
      <sheetData sheetId="3254">
        <row r="34">
          <cell r="A34" t="str">
            <v>Investments Govt Securities</v>
          </cell>
        </row>
      </sheetData>
      <sheetData sheetId="3255">
        <row r="34">
          <cell r="A34" t="str">
            <v>Investments Govt Securities</v>
          </cell>
        </row>
      </sheetData>
      <sheetData sheetId="3256">
        <row r="34">
          <cell r="A34" t="str">
            <v>Investments Govt Securities</v>
          </cell>
        </row>
      </sheetData>
      <sheetData sheetId="3257">
        <row r="34">
          <cell r="A34" t="str">
            <v>Investments Govt Securities</v>
          </cell>
        </row>
      </sheetData>
      <sheetData sheetId="3258">
        <row r="34">
          <cell r="A34" t="str">
            <v>Investments Govt Securities</v>
          </cell>
        </row>
      </sheetData>
      <sheetData sheetId="3259">
        <row r="34">
          <cell r="A34" t="str">
            <v>Investments Govt Securities</v>
          </cell>
        </row>
      </sheetData>
      <sheetData sheetId="3260">
        <row r="34">
          <cell r="A34" t="str">
            <v>Investments Govt Securities</v>
          </cell>
        </row>
      </sheetData>
      <sheetData sheetId="3261">
        <row r="34">
          <cell r="A34" t="str">
            <v>Investments Govt Securities</v>
          </cell>
        </row>
      </sheetData>
      <sheetData sheetId="3262">
        <row r="34">
          <cell r="A34" t="str">
            <v>Investments Govt Securities</v>
          </cell>
        </row>
      </sheetData>
      <sheetData sheetId="3263">
        <row r="34">
          <cell r="A34" t="str">
            <v>Investments Govt Securities</v>
          </cell>
        </row>
      </sheetData>
      <sheetData sheetId="3264">
        <row r="34">
          <cell r="A34" t="str">
            <v>Investments Govt Securities</v>
          </cell>
        </row>
      </sheetData>
      <sheetData sheetId="3265">
        <row r="34">
          <cell r="A34" t="str">
            <v>Investments Govt Securities</v>
          </cell>
        </row>
      </sheetData>
      <sheetData sheetId="3266">
        <row r="34">
          <cell r="A34" t="str">
            <v>Investments Govt Securities</v>
          </cell>
        </row>
      </sheetData>
      <sheetData sheetId="3267">
        <row r="34">
          <cell r="A34" t="str">
            <v>Investments Govt Securities</v>
          </cell>
        </row>
      </sheetData>
      <sheetData sheetId="3268">
        <row r="34">
          <cell r="A34" t="str">
            <v>Investments Govt Securities</v>
          </cell>
        </row>
      </sheetData>
      <sheetData sheetId="3269">
        <row r="34">
          <cell r="A34" t="str">
            <v>Investments Govt Securities</v>
          </cell>
        </row>
      </sheetData>
      <sheetData sheetId="3270">
        <row r="34">
          <cell r="A34" t="str">
            <v>Investments Govt Securities</v>
          </cell>
        </row>
      </sheetData>
      <sheetData sheetId="3271">
        <row r="34">
          <cell r="A34" t="str">
            <v>Investments Govt Securities</v>
          </cell>
        </row>
      </sheetData>
      <sheetData sheetId="3272">
        <row r="34">
          <cell r="A34" t="str">
            <v>Investments Govt Securities</v>
          </cell>
        </row>
      </sheetData>
      <sheetData sheetId="3273">
        <row r="34">
          <cell r="A34" t="str">
            <v>Investments Govt Securities</v>
          </cell>
        </row>
      </sheetData>
      <sheetData sheetId="3274">
        <row r="34">
          <cell r="A34" t="str">
            <v>Investments Govt Securities</v>
          </cell>
        </row>
      </sheetData>
      <sheetData sheetId="3275">
        <row r="34">
          <cell r="A34" t="str">
            <v>Investments Govt Securities</v>
          </cell>
        </row>
      </sheetData>
      <sheetData sheetId="3276">
        <row r="34">
          <cell r="A34" t="str">
            <v>Investments Govt Securities</v>
          </cell>
        </row>
      </sheetData>
      <sheetData sheetId="3277">
        <row r="34">
          <cell r="A34" t="str">
            <v>Investments Govt Securities</v>
          </cell>
        </row>
      </sheetData>
      <sheetData sheetId="3278">
        <row r="34">
          <cell r="A34" t="str">
            <v>Investments Govt Securities</v>
          </cell>
        </row>
      </sheetData>
      <sheetData sheetId="3279">
        <row r="34">
          <cell r="A34" t="str">
            <v>Investments Govt Securities</v>
          </cell>
        </row>
      </sheetData>
      <sheetData sheetId="3280">
        <row r="34">
          <cell r="A34" t="str">
            <v>Investments Govt Securities</v>
          </cell>
        </row>
      </sheetData>
      <sheetData sheetId="3281">
        <row r="34">
          <cell r="A34" t="str">
            <v>Investments Govt Securities</v>
          </cell>
        </row>
      </sheetData>
      <sheetData sheetId="3282">
        <row r="34">
          <cell r="A34" t="str">
            <v>Investments Govt Securities</v>
          </cell>
        </row>
      </sheetData>
      <sheetData sheetId="3283">
        <row r="34">
          <cell r="A34" t="str">
            <v>Investments Govt Securities</v>
          </cell>
        </row>
      </sheetData>
      <sheetData sheetId="3284">
        <row r="34">
          <cell r="A34" t="str">
            <v>Investments Govt Securities</v>
          </cell>
        </row>
      </sheetData>
      <sheetData sheetId="3285">
        <row r="34">
          <cell r="A34" t="str">
            <v>Investments Govt Securities</v>
          </cell>
        </row>
      </sheetData>
      <sheetData sheetId="3286">
        <row r="34">
          <cell r="A34" t="str">
            <v>Investments Govt Securities</v>
          </cell>
        </row>
      </sheetData>
      <sheetData sheetId="3287">
        <row r="34">
          <cell r="A34" t="str">
            <v>Investments Govt Securities</v>
          </cell>
        </row>
      </sheetData>
      <sheetData sheetId="3288">
        <row r="34">
          <cell r="A34" t="str">
            <v>Investments Govt Securities</v>
          </cell>
        </row>
      </sheetData>
      <sheetData sheetId="3289">
        <row r="34">
          <cell r="A34" t="str">
            <v>Investments Govt Securities</v>
          </cell>
        </row>
      </sheetData>
      <sheetData sheetId="3290">
        <row r="34">
          <cell r="A34" t="str">
            <v>Investments Govt Securities</v>
          </cell>
        </row>
      </sheetData>
      <sheetData sheetId="3291">
        <row r="34">
          <cell r="A34" t="str">
            <v>Investments Govt Securities</v>
          </cell>
        </row>
      </sheetData>
      <sheetData sheetId="3292">
        <row r="34">
          <cell r="A34" t="str">
            <v>Investments Govt Securities</v>
          </cell>
        </row>
      </sheetData>
      <sheetData sheetId="3293">
        <row r="34">
          <cell r="A34" t="str">
            <v>Investments Govt Securities</v>
          </cell>
        </row>
      </sheetData>
      <sheetData sheetId="3294">
        <row r="34">
          <cell r="A34" t="str">
            <v>Investments Govt Securities</v>
          </cell>
        </row>
      </sheetData>
      <sheetData sheetId="3295">
        <row r="34">
          <cell r="A34" t="str">
            <v>Investments Govt Securities</v>
          </cell>
        </row>
      </sheetData>
      <sheetData sheetId="3296">
        <row r="34">
          <cell r="A34" t="str">
            <v>Investments Govt Securities</v>
          </cell>
        </row>
      </sheetData>
      <sheetData sheetId="3297">
        <row r="34">
          <cell r="A34" t="str">
            <v>Investments Govt Securities</v>
          </cell>
        </row>
      </sheetData>
      <sheetData sheetId="3298">
        <row r="34">
          <cell r="A34" t="str">
            <v>Investments Govt Securities</v>
          </cell>
        </row>
      </sheetData>
      <sheetData sheetId="3299">
        <row r="34">
          <cell r="A34" t="str">
            <v>Investments Govt Securities</v>
          </cell>
        </row>
      </sheetData>
      <sheetData sheetId="3300">
        <row r="34">
          <cell r="A34" t="str">
            <v>Investments Govt Securities</v>
          </cell>
        </row>
      </sheetData>
      <sheetData sheetId="3301">
        <row r="34">
          <cell r="A34" t="str">
            <v>Investments Govt Securities</v>
          </cell>
        </row>
      </sheetData>
      <sheetData sheetId="3302">
        <row r="34">
          <cell r="A34" t="str">
            <v>Investments Govt Securities</v>
          </cell>
        </row>
      </sheetData>
      <sheetData sheetId="3303">
        <row r="34">
          <cell r="A34" t="str">
            <v>Investments Govt Securities</v>
          </cell>
        </row>
      </sheetData>
      <sheetData sheetId="3304">
        <row r="34">
          <cell r="A34" t="str">
            <v>Investments Govt Securities</v>
          </cell>
        </row>
      </sheetData>
      <sheetData sheetId="3305">
        <row r="34">
          <cell r="A34" t="str">
            <v>Investments Govt Securities</v>
          </cell>
        </row>
      </sheetData>
      <sheetData sheetId="3306">
        <row r="34">
          <cell r="A34" t="str">
            <v>Investments Govt Securities</v>
          </cell>
        </row>
      </sheetData>
      <sheetData sheetId="3307">
        <row r="34">
          <cell r="A34" t="str">
            <v>Investments Govt Securities</v>
          </cell>
        </row>
      </sheetData>
      <sheetData sheetId="3308">
        <row r="34">
          <cell r="A34" t="str">
            <v>Investments Govt Securities</v>
          </cell>
        </row>
      </sheetData>
      <sheetData sheetId="3309">
        <row r="34">
          <cell r="A34" t="str">
            <v>Investments Govt Securities</v>
          </cell>
        </row>
      </sheetData>
      <sheetData sheetId="3310">
        <row r="34">
          <cell r="A34" t="str">
            <v>Investments Govt Securities</v>
          </cell>
        </row>
      </sheetData>
      <sheetData sheetId="3311">
        <row r="34">
          <cell r="A34" t="str">
            <v>Investments Govt Securities</v>
          </cell>
        </row>
      </sheetData>
      <sheetData sheetId="3312">
        <row r="34">
          <cell r="A34" t="str">
            <v>Investments Govt Securities</v>
          </cell>
        </row>
      </sheetData>
      <sheetData sheetId="3313">
        <row r="34">
          <cell r="A34" t="str">
            <v>Investments Govt Securities</v>
          </cell>
        </row>
      </sheetData>
      <sheetData sheetId="3314">
        <row r="34">
          <cell r="A34" t="str">
            <v>Investments Govt Securities</v>
          </cell>
        </row>
      </sheetData>
      <sheetData sheetId="3315">
        <row r="34">
          <cell r="A34" t="str">
            <v>Investments Govt Securities</v>
          </cell>
        </row>
      </sheetData>
      <sheetData sheetId="3316">
        <row r="34">
          <cell r="A34" t="str">
            <v>Investments Govt Securities</v>
          </cell>
        </row>
      </sheetData>
      <sheetData sheetId="3317">
        <row r="34">
          <cell r="A34" t="str">
            <v>Investments Govt Securities</v>
          </cell>
        </row>
      </sheetData>
      <sheetData sheetId="3318">
        <row r="34">
          <cell r="A34" t="str">
            <v>Investments Govt Securities</v>
          </cell>
        </row>
      </sheetData>
      <sheetData sheetId="3319">
        <row r="34">
          <cell r="A34" t="str">
            <v>Investments Govt Securities</v>
          </cell>
        </row>
      </sheetData>
      <sheetData sheetId="3320">
        <row r="34">
          <cell r="A34" t="str">
            <v>Investments Govt Securities</v>
          </cell>
        </row>
      </sheetData>
      <sheetData sheetId="3321">
        <row r="34">
          <cell r="A34" t="str">
            <v>Investments Govt Securities</v>
          </cell>
        </row>
      </sheetData>
      <sheetData sheetId="3322">
        <row r="34">
          <cell r="A34" t="str">
            <v>Investments Govt Securities</v>
          </cell>
        </row>
      </sheetData>
      <sheetData sheetId="3323">
        <row r="34">
          <cell r="A34" t="str">
            <v>Investments Govt Securities</v>
          </cell>
        </row>
      </sheetData>
      <sheetData sheetId="3324">
        <row r="34">
          <cell r="A34" t="str">
            <v>Investments Govt Securities</v>
          </cell>
        </row>
      </sheetData>
      <sheetData sheetId="3325">
        <row r="34">
          <cell r="A34" t="str">
            <v>Investments Govt Securities</v>
          </cell>
        </row>
      </sheetData>
      <sheetData sheetId="3326">
        <row r="34">
          <cell r="A34" t="str">
            <v>Investments Govt Securities</v>
          </cell>
        </row>
      </sheetData>
      <sheetData sheetId="3327">
        <row r="34">
          <cell r="A34" t="str">
            <v>Investments Govt Securities</v>
          </cell>
        </row>
      </sheetData>
      <sheetData sheetId="3328">
        <row r="34">
          <cell r="A34" t="str">
            <v>Investments Govt Securities</v>
          </cell>
        </row>
      </sheetData>
      <sheetData sheetId="3329">
        <row r="34">
          <cell r="A34" t="str">
            <v>Investments Govt Securities</v>
          </cell>
        </row>
      </sheetData>
      <sheetData sheetId="3330">
        <row r="34">
          <cell r="A34" t="str">
            <v>Investments Govt Securities</v>
          </cell>
        </row>
      </sheetData>
      <sheetData sheetId="3331">
        <row r="34">
          <cell r="A34" t="str">
            <v>Investments Govt Securities</v>
          </cell>
        </row>
      </sheetData>
      <sheetData sheetId="3332">
        <row r="34">
          <cell r="A34" t="str">
            <v>Investments Govt Securities</v>
          </cell>
        </row>
      </sheetData>
      <sheetData sheetId="3333">
        <row r="34">
          <cell r="A34" t="str">
            <v>Investments Govt Securities</v>
          </cell>
        </row>
      </sheetData>
      <sheetData sheetId="3334">
        <row r="34">
          <cell r="A34" t="str">
            <v>Investments Govt Securities</v>
          </cell>
        </row>
      </sheetData>
      <sheetData sheetId="3335">
        <row r="34">
          <cell r="A34" t="str">
            <v>Investments Govt Securities</v>
          </cell>
        </row>
      </sheetData>
      <sheetData sheetId="3336">
        <row r="34">
          <cell r="A34" t="str">
            <v>Investments Govt Securities</v>
          </cell>
        </row>
      </sheetData>
      <sheetData sheetId="3337">
        <row r="34">
          <cell r="A34" t="str">
            <v>Investments Govt Securities</v>
          </cell>
        </row>
      </sheetData>
      <sheetData sheetId="3338">
        <row r="34">
          <cell r="A34" t="str">
            <v>Investments Govt Securities</v>
          </cell>
        </row>
      </sheetData>
      <sheetData sheetId="3339">
        <row r="34">
          <cell r="A34" t="str">
            <v>Investments Govt Securities</v>
          </cell>
        </row>
      </sheetData>
      <sheetData sheetId="3340">
        <row r="34">
          <cell r="A34" t="str">
            <v>Investments Govt Securities</v>
          </cell>
        </row>
      </sheetData>
      <sheetData sheetId="3341">
        <row r="34">
          <cell r="A34" t="str">
            <v>Investments Govt Securities</v>
          </cell>
        </row>
      </sheetData>
      <sheetData sheetId="3342">
        <row r="34">
          <cell r="A34" t="str">
            <v>Investments Govt Securities</v>
          </cell>
        </row>
      </sheetData>
      <sheetData sheetId="3343">
        <row r="34">
          <cell r="A34" t="str">
            <v>Investments Govt Securities</v>
          </cell>
        </row>
      </sheetData>
      <sheetData sheetId="3344">
        <row r="34">
          <cell r="A34" t="str">
            <v>Investments Govt Securities</v>
          </cell>
        </row>
      </sheetData>
      <sheetData sheetId="3345">
        <row r="34">
          <cell r="A34" t="str">
            <v>Investments Govt Securities</v>
          </cell>
        </row>
      </sheetData>
      <sheetData sheetId="3346">
        <row r="34">
          <cell r="A34" t="str">
            <v>Investments Govt Securities</v>
          </cell>
        </row>
      </sheetData>
      <sheetData sheetId="3347">
        <row r="34">
          <cell r="A34" t="str">
            <v>Investments Govt Securities</v>
          </cell>
        </row>
      </sheetData>
      <sheetData sheetId="3348">
        <row r="34">
          <cell r="A34" t="str">
            <v>Investments Govt Securities</v>
          </cell>
        </row>
      </sheetData>
      <sheetData sheetId="3349">
        <row r="34">
          <cell r="A34" t="str">
            <v>Investments Govt Securities</v>
          </cell>
        </row>
      </sheetData>
      <sheetData sheetId="3350">
        <row r="34">
          <cell r="A34" t="str">
            <v>Investments Govt Securities</v>
          </cell>
        </row>
      </sheetData>
      <sheetData sheetId="3351">
        <row r="34">
          <cell r="A34" t="str">
            <v>Investments Govt Securities</v>
          </cell>
        </row>
      </sheetData>
      <sheetData sheetId="3352">
        <row r="34">
          <cell r="A34" t="str">
            <v>Investments Govt Securities</v>
          </cell>
        </row>
      </sheetData>
      <sheetData sheetId="3353">
        <row r="34">
          <cell r="A34" t="str">
            <v>Investments Govt Securities</v>
          </cell>
        </row>
      </sheetData>
      <sheetData sheetId="3354">
        <row r="34">
          <cell r="A34" t="str">
            <v>Investments Govt Securities</v>
          </cell>
        </row>
      </sheetData>
      <sheetData sheetId="3355">
        <row r="34">
          <cell r="A34" t="str">
            <v>Investments Govt Securities</v>
          </cell>
        </row>
      </sheetData>
      <sheetData sheetId="3356">
        <row r="34">
          <cell r="A34" t="str">
            <v>Investments Govt Securities</v>
          </cell>
        </row>
      </sheetData>
      <sheetData sheetId="3357">
        <row r="34">
          <cell r="A34" t="str">
            <v>Investments Govt Securities</v>
          </cell>
        </row>
      </sheetData>
      <sheetData sheetId="3358">
        <row r="34">
          <cell r="A34" t="str">
            <v>Investments Govt Securities</v>
          </cell>
        </row>
      </sheetData>
      <sheetData sheetId="3359">
        <row r="34">
          <cell r="A34" t="str">
            <v>Investments Govt Securities</v>
          </cell>
        </row>
      </sheetData>
      <sheetData sheetId="3360">
        <row r="34">
          <cell r="A34" t="str">
            <v>Investments Govt Securities</v>
          </cell>
        </row>
      </sheetData>
      <sheetData sheetId="3361">
        <row r="34">
          <cell r="A34" t="str">
            <v>Investments Govt Securities</v>
          </cell>
        </row>
      </sheetData>
      <sheetData sheetId="3362">
        <row r="34">
          <cell r="A34" t="str">
            <v>Investments Govt Securities</v>
          </cell>
        </row>
      </sheetData>
      <sheetData sheetId="3363">
        <row r="34">
          <cell r="A34" t="str">
            <v>Investments Govt Securities</v>
          </cell>
        </row>
      </sheetData>
      <sheetData sheetId="3364">
        <row r="34">
          <cell r="A34" t="str">
            <v>Investments Govt Securities</v>
          </cell>
        </row>
      </sheetData>
      <sheetData sheetId="3365">
        <row r="34">
          <cell r="A34" t="str">
            <v>Investments Govt Securities</v>
          </cell>
        </row>
      </sheetData>
      <sheetData sheetId="3366">
        <row r="34">
          <cell r="A34" t="str">
            <v>Investments Govt Securities</v>
          </cell>
        </row>
      </sheetData>
      <sheetData sheetId="3367">
        <row r="34">
          <cell r="A34" t="str">
            <v>Investments Govt Securities</v>
          </cell>
        </row>
      </sheetData>
      <sheetData sheetId="3368">
        <row r="34">
          <cell r="A34" t="str">
            <v>Investments Govt Securities</v>
          </cell>
        </row>
      </sheetData>
      <sheetData sheetId="3369">
        <row r="34">
          <cell r="A34" t="str">
            <v>Investments Govt Securities</v>
          </cell>
        </row>
      </sheetData>
      <sheetData sheetId="3370">
        <row r="34">
          <cell r="A34" t="str">
            <v>Investments Govt Securities</v>
          </cell>
        </row>
      </sheetData>
      <sheetData sheetId="3371">
        <row r="34">
          <cell r="A34" t="str">
            <v>Investments Govt Securities</v>
          </cell>
        </row>
      </sheetData>
      <sheetData sheetId="3372">
        <row r="34">
          <cell r="A34" t="str">
            <v>Investments Govt Securities</v>
          </cell>
        </row>
      </sheetData>
      <sheetData sheetId="3373">
        <row r="34">
          <cell r="A34" t="str">
            <v>Investments Govt Securities</v>
          </cell>
        </row>
      </sheetData>
      <sheetData sheetId="3374">
        <row r="34">
          <cell r="A34" t="str">
            <v>Investments Govt Securities</v>
          </cell>
        </row>
      </sheetData>
      <sheetData sheetId="3375">
        <row r="34">
          <cell r="A34" t="str">
            <v>Investments Govt Securities</v>
          </cell>
        </row>
      </sheetData>
      <sheetData sheetId="3376">
        <row r="34">
          <cell r="A34" t="str">
            <v>Investments Govt Securities</v>
          </cell>
        </row>
      </sheetData>
      <sheetData sheetId="3377">
        <row r="34">
          <cell r="A34" t="str">
            <v>Investments Govt Securities</v>
          </cell>
        </row>
      </sheetData>
      <sheetData sheetId="3378">
        <row r="34">
          <cell r="A34" t="str">
            <v>Investments Govt Securities</v>
          </cell>
        </row>
      </sheetData>
      <sheetData sheetId="3379">
        <row r="34">
          <cell r="A34" t="str">
            <v>Investments Govt Securities</v>
          </cell>
        </row>
      </sheetData>
      <sheetData sheetId="3380">
        <row r="34">
          <cell r="A34" t="str">
            <v>Investments Govt Securities</v>
          </cell>
        </row>
      </sheetData>
      <sheetData sheetId="3381">
        <row r="34">
          <cell r="A34" t="str">
            <v>Investments Govt Securities</v>
          </cell>
        </row>
      </sheetData>
      <sheetData sheetId="3382">
        <row r="34">
          <cell r="A34" t="str">
            <v>Investments Govt Securities</v>
          </cell>
        </row>
      </sheetData>
      <sheetData sheetId="3383">
        <row r="34">
          <cell r="A34" t="str">
            <v>Investments Govt Securities</v>
          </cell>
        </row>
      </sheetData>
      <sheetData sheetId="3384">
        <row r="34">
          <cell r="A34" t="str">
            <v>Investments Govt Securities</v>
          </cell>
        </row>
      </sheetData>
      <sheetData sheetId="3385">
        <row r="34">
          <cell r="A34" t="str">
            <v>Investments Govt Securities</v>
          </cell>
        </row>
      </sheetData>
      <sheetData sheetId="3386">
        <row r="34">
          <cell r="A34" t="str">
            <v>Investments Govt Securities</v>
          </cell>
        </row>
      </sheetData>
      <sheetData sheetId="3387">
        <row r="34">
          <cell r="A34" t="str">
            <v>Investments Govt Securities</v>
          </cell>
        </row>
      </sheetData>
      <sheetData sheetId="3388">
        <row r="34">
          <cell r="A34" t="str">
            <v>Investments Govt Securities</v>
          </cell>
        </row>
      </sheetData>
      <sheetData sheetId="3389">
        <row r="34">
          <cell r="A34" t="str">
            <v>Investments Govt Securities</v>
          </cell>
        </row>
      </sheetData>
      <sheetData sheetId="3390">
        <row r="34">
          <cell r="A34" t="str">
            <v>Investments Govt Securities</v>
          </cell>
        </row>
      </sheetData>
      <sheetData sheetId="3391">
        <row r="34">
          <cell r="A34" t="str">
            <v>Investments Govt Securities</v>
          </cell>
        </row>
      </sheetData>
      <sheetData sheetId="3392">
        <row r="34">
          <cell r="A34" t="str">
            <v>Investments Govt Securities</v>
          </cell>
        </row>
      </sheetData>
      <sheetData sheetId="3393">
        <row r="34">
          <cell r="A34" t="str">
            <v>Investments Govt Securities</v>
          </cell>
        </row>
      </sheetData>
      <sheetData sheetId="3394">
        <row r="34">
          <cell r="A34" t="str">
            <v>Investments Govt Securities</v>
          </cell>
        </row>
      </sheetData>
      <sheetData sheetId="3395">
        <row r="34">
          <cell r="A34" t="str">
            <v>Investments Govt Securities</v>
          </cell>
        </row>
      </sheetData>
      <sheetData sheetId="3396">
        <row r="34">
          <cell r="A34" t="str">
            <v>Investments Govt Securities</v>
          </cell>
        </row>
      </sheetData>
      <sheetData sheetId="3397">
        <row r="34">
          <cell r="A34" t="str">
            <v>Investments Govt Securities</v>
          </cell>
        </row>
      </sheetData>
      <sheetData sheetId="3398">
        <row r="34">
          <cell r="A34" t="str">
            <v>Investments Govt Securities</v>
          </cell>
        </row>
      </sheetData>
      <sheetData sheetId="3399">
        <row r="34">
          <cell r="A34" t="str">
            <v>Investments Govt Securities</v>
          </cell>
        </row>
      </sheetData>
      <sheetData sheetId="3400">
        <row r="34">
          <cell r="A34" t="str">
            <v>Investments Govt Securities</v>
          </cell>
        </row>
      </sheetData>
      <sheetData sheetId="3401">
        <row r="34">
          <cell r="A34" t="str">
            <v>Investments Govt Securities</v>
          </cell>
        </row>
      </sheetData>
      <sheetData sheetId="3402">
        <row r="34">
          <cell r="A34" t="str">
            <v>Investments Govt Securities</v>
          </cell>
        </row>
      </sheetData>
      <sheetData sheetId="3403">
        <row r="34">
          <cell r="A34" t="str">
            <v>Investments Govt Securities</v>
          </cell>
        </row>
      </sheetData>
      <sheetData sheetId="3404">
        <row r="34">
          <cell r="A34" t="str">
            <v>Investments Govt Securities</v>
          </cell>
        </row>
      </sheetData>
      <sheetData sheetId="3405">
        <row r="34">
          <cell r="A34" t="str">
            <v>Investments Govt Securities</v>
          </cell>
        </row>
      </sheetData>
      <sheetData sheetId="3406">
        <row r="34">
          <cell r="A34" t="str">
            <v>Investments Govt Securities</v>
          </cell>
        </row>
      </sheetData>
      <sheetData sheetId="3407">
        <row r="34">
          <cell r="A34" t="str">
            <v>Investments Govt Securities</v>
          </cell>
        </row>
      </sheetData>
      <sheetData sheetId="3408">
        <row r="34">
          <cell r="A34" t="str">
            <v>Investments Govt Securities</v>
          </cell>
        </row>
      </sheetData>
      <sheetData sheetId="3409">
        <row r="34">
          <cell r="A34" t="str">
            <v>Investments Govt Securities</v>
          </cell>
        </row>
      </sheetData>
      <sheetData sheetId="3410">
        <row r="34">
          <cell r="A34" t="str">
            <v>Investments Govt Securities</v>
          </cell>
        </row>
      </sheetData>
      <sheetData sheetId="3411">
        <row r="34">
          <cell r="A34" t="str">
            <v>Investments Govt Securities</v>
          </cell>
        </row>
      </sheetData>
      <sheetData sheetId="3412">
        <row r="34">
          <cell r="A34" t="str">
            <v>Investments Govt Securities</v>
          </cell>
        </row>
      </sheetData>
      <sheetData sheetId="3413">
        <row r="34">
          <cell r="A34" t="str">
            <v>Investments Govt Securities</v>
          </cell>
        </row>
      </sheetData>
      <sheetData sheetId="3414">
        <row r="34">
          <cell r="A34" t="str">
            <v>Investments Govt Securities</v>
          </cell>
        </row>
      </sheetData>
      <sheetData sheetId="3415">
        <row r="34">
          <cell r="A34" t="str">
            <v>Investments Govt Securities</v>
          </cell>
        </row>
      </sheetData>
      <sheetData sheetId="3416">
        <row r="34">
          <cell r="A34" t="str">
            <v>Investments Govt Securities</v>
          </cell>
        </row>
      </sheetData>
      <sheetData sheetId="3417">
        <row r="34">
          <cell r="A34" t="str">
            <v>Investments Govt Securities</v>
          </cell>
        </row>
      </sheetData>
      <sheetData sheetId="3418">
        <row r="34">
          <cell r="A34" t="str">
            <v>Investments Govt Securities</v>
          </cell>
        </row>
      </sheetData>
      <sheetData sheetId="3419">
        <row r="34">
          <cell r="A34" t="str">
            <v>Investments Govt Securities</v>
          </cell>
        </row>
      </sheetData>
      <sheetData sheetId="3420">
        <row r="34">
          <cell r="A34" t="str">
            <v>Investments Govt Securities</v>
          </cell>
        </row>
      </sheetData>
      <sheetData sheetId="3421">
        <row r="34">
          <cell r="A34" t="str">
            <v>Investments Govt Securities</v>
          </cell>
        </row>
      </sheetData>
      <sheetData sheetId="3422">
        <row r="34">
          <cell r="A34" t="str">
            <v>Investments Govt Securities</v>
          </cell>
        </row>
      </sheetData>
      <sheetData sheetId="3423">
        <row r="34">
          <cell r="A34" t="str">
            <v>Investments Govt Securities</v>
          </cell>
        </row>
      </sheetData>
      <sheetData sheetId="3424">
        <row r="34">
          <cell r="A34" t="str">
            <v>Investments Govt Securities</v>
          </cell>
        </row>
      </sheetData>
      <sheetData sheetId="3425">
        <row r="34">
          <cell r="A34" t="str">
            <v>Investments Govt Securities</v>
          </cell>
        </row>
      </sheetData>
      <sheetData sheetId="3426">
        <row r="34">
          <cell r="A34" t="str">
            <v>Investments Govt Securities</v>
          </cell>
        </row>
      </sheetData>
      <sheetData sheetId="3427">
        <row r="34">
          <cell r="A34" t="str">
            <v>Investments Govt Securities</v>
          </cell>
        </row>
      </sheetData>
      <sheetData sheetId="3428">
        <row r="34">
          <cell r="A34" t="str">
            <v>Investments Govt Securities</v>
          </cell>
        </row>
      </sheetData>
      <sheetData sheetId="3429">
        <row r="34">
          <cell r="A34" t="str">
            <v>Investments Govt Securities</v>
          </cell>
        </row>
      </sheetData>
      <sheetData sheetId="3430">
        <row r="34">
          <cell r="A34" t="str">
            <v>Investments Govt Securities</v>
          </cell>
        </row>
      </sheetData>
      <sheetData sheetId="3431">
        <row r="34">
          <cell r="A34" t="str">
            <v>Investments Govt Securities</v>
          </cell>
        </row>
      </sheetData>
      <sheetData sheetId="3432">
        <row r="34">
          <cell r="A34" t="str">
            <v>Investments Govt Securities</v>
          </cell>
        </row>
      </sheetData>
      <sheetData sheetId="3433">
        <row r="34">
          <cell r="A34" t="str">
            <v>Investments Govt Securities</v>
          </cell>
        </row>
      </sheetData>
      <sheetData sheetId="3434">
        <row r="34">
          <cell r="A34" t="str">
            <v>Investments Govt Securities</v>
          </cell>
        </row>
      </sheetData>
      <sheetData sheetId="3435">
        <row r="34">
          <cell r="A34" t="str">
            <v>Investments Govt Securities</v>
          </cell>
        </row>
      </sheetData>
      <sheetData sheetId="3436">
        <row r="34">
          <cell r="A34" t="str">
            <v>Investments Govt Securities</v>
          </cell>
        </row>
      </sheetData>
      <sheetData sheetId="3437">
        <row r="34">
          <cell r="A34" t="str">
            <v>Investments Govt Securities</v>
          </cell>
        </row>
      </sheetData>
      <sheetData sheetId="3438">
        <row r="34">
          <cell r="A34" t="str">
            <v>Investments Govt Securities</v>
          </cell>
        </row>
      </sheetData>
      <sheetData sheetId="3439">
        <row r="34">
          <cell r="A34" t="str">
            <v>Investments Govt Securities</v>
          </cell>
        </row>
      </sheetData>
      <sheetData sheetId="3440">
        <row r="34">
          <cell r="A34" t="str">
            <v>Investments Govt Securities</v>
          </cell>
        </row>
      </sheetData>
      <sheetData sheetId="3441">
        <row r="34">
          <cell r="A34" t="str">
            <v>Investments Govt Securities</v>
          </cell>
        </row>
      </sheetData>
      <sheetData sheetId="3442">
        <row r="34">
          <cell r="A34" t="str">
            <v>Investments Govt Securities</v>
          </cell>
        </row>
      </sheetData>
      <sheetData sheetId="3443">
        <row r="34">
          <cell r="A34" t="str">
            <v>Investments Govt Securities</v>
          </cell>
        </row>
      </sheetData>
      <sheetData sheetId="3444">
        <row r="34">
          <cell r="A34" t="str">
            <v>Investments Govt Securities</v>
          </cell>
        </row>
      </sheetData>
      <sheetData sheetId="3445">
        <row r="34">
          <cell r="A34" t="str">
            <v>Investments Govt Securities</v>
          </cell>
        </row>
      </sheetData>
      <sheetData sheetId="3446">
        <row r="34">
          <cell r="A34" t="str">
            <v>Investments Govt Securities</v>
          </cell>
        </row>
      </sheetData>
      <sheetData sheetId="3447">
        <row r="34">
          <cell r="A34" t="str">
            <v>Investments Govt Securities</v>
          </cell>
        </row>
      </sheetData>
      <sheetData sheetId="3448">
        <row r="34">
          <cell r="A34" t="str">
            <v>Investments Govt Securities</v>
          </cell>
        </row>
      </sheetData>
      <sheetData sheetId="3449">
        <row r="34">
          <cell r="A34" t="str">
            <v>Investments Govt Securities</v>
          </cell>
        </row>
      </sheetData>
      <sheetData sheetId="3450">
        <row r="34">
          <cell r="A34" t="str">
            <v>Investments Govt Securities</v>
          </cell>
        </row>
      </sheetData>
      <sheetData sheetId="3451">
        <row r="34">
          <cell r="A34" t="str">
            <v>Investments Govt Securities</v>
          </cell>
        </row>
      </sheetData>
      <sheetData sheetId="3452">
        <row r="34">
          <cell r="A34" t="str">
            <v>Investments Govt Securities</v>
          </cell>
        </row>
      </sheetData>
      <sheetData sheetId="3453">
        <row r="34">
          <cell r="A34" t="str">
            <v>Investments Govt Securities</v>
          </cell>
        </row>
      </sheetData>
      <sheetData sheetId="3454">
        <row r="34">
          <cell r="A34" t="str">
            <v>Investments Govt Securities</v>
          </cell>
        </row>
      </sheetData>
      <sheetData sheetId="3455">
        <row r="34">
          <cell r="A34" t="str">
            <v>Investments Govt Securities</v>
          </cell>
        </row>
      </sheetData>
      <sheetData sheetId="3456">
        <row r="34">
          <cell r="A34" t="str">
            <v>Investments Govt Securities</v>
          </cell>
        </row>
      </sheetData>
      <sheetData sheetId="3457">
        <row r="34">
          <cell r="A34" t="str">
            <v>Investments Govt Securities</v>
          </cell>
        </row>
      </sheetData>
      <sheetData sheetId="3458">
        <row r="34">
          <cell r="A34" t="str">
            <v>Investments Govt Securities</v>
          </cell>
        </row>
      </sheetData>
      <sheetData sheetId="3459">
        <row r="34">
          <cell r="A34" t="str">
            <v>Investments Govt Securities</v>
          </cell>
        </row>
      </sheetData>
      <sheetData sheetId="3460">
        <row r="34">
          <cell r="A34" t="str">
            <v>Investments Govt Securities</v>
          </cell>
        </row>
      </sheetData>
      <sheetData sheetId="3461">
        <row r="34">
          <cell r="A34" t="str">
            <v>Investments Govt Securities</v>
          </cell>
        </row>
      </sheetData>
      <sheetData sheetId="3462">
        <row r="34">
          <cell r="A34" t="str">
            <v>Investments Govt Securities</v>
          </cell>
        </row>
      </sheetData>
      <sheetData sheetId="3463">
        <row r="34">
          <cell r="A34" t="str">
            <v>Investments Govt Securities</v>
          </cell>
        </row>
      </sheetData>
      <sheetData sheetId="3464">
        <row r="34">
          <cell r="A34" t="str">
            <v>Investments Govt Securities</v>
          </cell>
        </row>
      </sheetData>
      <sheetData sheetId="3465">
        <row r="34">
          <cell r="A34" t="str">
            <v>Investments Govt Securities</v>
          </cell>
        </row>
      </sheetData>
      <sheetData sheetId="3466">
        <row r="34">
          <cell r="A34" t="str">
            <v>Investments Govt Securities</v>
          </cell>
        </row>
      </sheetData>
      <sheetData sheetId="3467">
        <row r="34">
          <cell r="A34" t="str">
            <v>Investments Govt Securities</v>
          </cell>
        </row>
      </sheetData>
      <sheetData sheetId="3468">
        <row r="34">
          <cell r="A34" t="str">
            <v>Investments Govt Securities</v>
          </cell>
        </row>
      </sheetData>
      <sheetData sheetId="3469">
        <row r="34">
          <cell r="A34" t="str">
            <v>Investments Govt Securities</v>
          </cell>
        </row>
      </sheetData>
      <sheetData sheetId="3470">
        <row r="34">
          <cell r="A34" t="str">
            <v>Investments Govt Securities</v>
          </cell>
        </row>
      </sheetData>
      <sheetData sheetId="3471">
        <row r="34">
          <cell r="A34" t="str">
            <v>Investments Govt Securities</v>
          </cell>
        </row>
      </sheetData>
      <sheetData sheetId="3472">
        <row r="34">
          <cell r="A34" t="str">
            <v>Investments Govt Securities</v>
          </cell>
        </row>
      </sheetData>
      <sheetData sheetId="3473">
        <row r="34">
          <cell r="A34" t="str">
            <v>Investments Govt Securities</v>
          </cell>
        </row>
      </sheetData>
      <sheetData sheetId="3474">
        <row r="34">
          <cell r="A34" t="str">
            <v>Investments Govt Securities</v>
          </cell>
        </row>
      </sheetData>
      <sheetData sheetId="3475">
        <row r="34">
          <cell r="A34" t="str">
            <v>Investments Govt Securities</v>
          </cell>
        </row>
      </sheetData>
      <sheetData sheetId="3476">
        <row r="34">
          <cell r="A34" t="str">
            <v>Investments Govt Securities</v>
          </cell>
        </row>
      </sheetData>
      <sheetData sheetId="3477">
        <row r="34">
          <cell r="A34" t="str">
            <v>Investments Govt Securities</v>
          </cell>
        </row>
      </sheetData>
      <sheetData sheetId="3478">
        <row r="34">
          <cell r="A34" t="str">
            <v>Investments Govt Securities</v>
          </cell>
        </row>
      </sheetData>
      <sheetData sheetId="3479">
        <row r="34">
          <cell r="A34" t="str">
            <v>Investments Govt Securities</v>
          </cell>
        </row>
      </sheetData>
      <sheetData sheetId="3480">
        <row r="34">
          <cell r="A34" t="str">
            <v>Investments Govt Securities</v>
          </cell>
        </row>
      </sheetData>
      <sheetData sheetId="3481">
        <row r="34">
          <cell r="A34" t="str">
            <v>Investments Govt Securities</v>
          </cell>
        </row>
      </sheetData>
      <sheetData sheetId="3482">
        <row r="34">
          <cell r="A34" t="str">
            <v>Investments Govt Securities</v>
          </cell>
        </row>
      </sheetData>
      <sheetData sheetId="3483">
        <row r="34">
          <cell r="A34" t="str">
            <v>Investments Govt Securities</v>
          </cell>
        </row>
      </sheetData>
      <sheetData sheetId="3484">
        <row r="34">
          <cell r="A34" t="str">
            <v>Investments Govt Securities</v>
          </cell>
        </row>
      </sheetData>
      <sheetData sheetId="3485">
        <row r="34">
          <cell r="A34" t="str">
            <v>Investments Govt Securities</v>
          </cell>
        </row>
      </sheetData>
      <sheetData sheetId="3486">
        <row r="34">
          <cell r="A34" t="str">
            <v>Investments Govt Securities</v>
          </cell>
        </row>
      </sheetData>
      <sheetData sheetId="3487">
        <row r="34">
          <cell r="A34" t="str">
            <v>Investments Govt Securities</v>
          </cell>
        </row>
      </sheetData>
      <sheetData sheetId="3488">
        <row r="34">
          <cell r="A34" t="str">
            <v>Investments Govt Securities</v>
          </cell>
        </row>
      </sheetData>
      <sheetData sheetId="3489">
        <row r="34">
          <cell r="A34" t="str">
            <v>Investments Govt Securities</v>
          </cell>
        </row>
      </sheetData>
      <sheetData sheetId="3490">
        <row r="34">
          <cell r="A34" t="str">
            <v>Investments Govt Securities</v>
          </cell>
        </row>
      </sheetData>
      <sheetData sheetId="3491">
        <row r="34">
          <cell r="A34" t="str">
            <v>Investments Govt Securities</v>
          </cell>
        </row>
      </sheetData>
      <sheetData sheetId="3492">
        <row r="34">
          <cell r="A34" t="str">
            <v>Investments Govt Securities</v>
          </cell>
        </row>
      </sheetData>
      <sheetData sheetId="3493">
        <row r="34">
          <cell r="A34" t="str">
            <v>Investments Govt Securities</v>
          </cell>
        </row>
      </sheetData>
      <sheetData sheetId="3494">
        <row r="34">
          <cell r="A34" t="str">
            <v>Investments Govt Securities</v>
          </cell>
        </row>
      </sheetData>
      <sheetData sheetId="3495">
        <row r="34">
          <cell r="A34" t="str">
            <v>Investments Govt Securities</v>
          </cell>
        </row>
      </sheetData>
      <sheetData sheetId="3496">
        <row r="34">
          <cell r="A34" t="str">
            <v>Investments Govt Securities</v>
          </cell>
        </row>
      </sheetData>
      <sheetData sheetId="3497">
        <row r="34">
          <cell r="A34" t="str">
            <v>Investments Govt Securities</v>
          </cell>
        </row>
      </sheetData>
      <sheetData sheetId="3498">
        <row r="34">
          <cell r="A34" t="str">
            <v>Investments Govt Securities</v>
          </cell>
        </row>
      </sheetData>
      <sheetData sheetId="3499">
        <row r="34">
          <cell r="A34" t="str">
            <v>Investments Govt Securities</v>
          </cell>
        </row>
      </sheetData>
      <sheetData sheetId="3500">
        <row r="34">
          <cell r="A34" t="str">
            <v>Investments Govt Securities</v>
          </cell>
        </row>
      </sheetData>
      <sheetData sheetId="3501">
        <row r="34">
          <cell r="A34" t="str">
            <v>Investments Govt Securities</v>
          </cell>
        </row>
      </sheetData>
      <sheetData sheetId="3502">
        <row r="34">
          <cell r="A34" t="str">
            <v>Investments Govt Securities</v>
          </cell>
        </row>
      </sheetData>
      <sheetData sheetId="3503">
        <row r="34">
          <cell r="A34" t="str">
            <v>Investments Govt Securities</v>
          </cell>
        </row>
      </sheetData>
      <sheetData sheetId="3504">
        <row r="34">
          <cell r="A34" t="str">
            <v>Investments Govt Securities</v>
          </cell>
        </row>
      </sheetData>
      <sheetData sheetId="3505">
        <row r="34">
          <cell r="A34" t="str">
            <v>Investments Govt Securities</v>
          </cell>
        </row>
      </sheetData>
      <sheetData sheetId="3506">
        <row r="34">
          <cell r="A34" t="str">
            <v>Investments Govt Securities</v>
          </cell>
        </row>
      </sheetData>
      <sheetData sheetId="3507">
        <row r="34">
          <cell r="A34" t="str">
            <v>Investments Govt Securities</v>
          </cell>
        </row>
      </sheetData>
      <sheetData sheetId="3508">
        <row r="34">
          <cell r="A34" t="str">
            <v>Investments Govt Securities</v>
          </cell>
        </row>
      </sheetData>
      <sheetData sheetId="3509">
        <row r="34">
          <cell r="A34" t="str">
            <v>Investments Govt Securities</v>
          </cell>
        </row>
      </sheetData>
      <sheetData sheetId="3510">
        <row r="34">
          <cell r="A34" t="str">
            <v>Investments Govt Securities</v>
          </cell>
        </row>
      </sheetData>
      <sheetData sheetId="3511">
        <row r="34">
          <cell r="A34" t="str">
            <v>Investments Govt Securities</v>
          </cell>
        </row>
      </sheetData>
      <sheetData sheetId="3512">
        <row r="34">
          <cell r="A34" t="str">
            <v>Investments Govt Securities</v>
          </cell>
        </row>
      </sheetData>
      <sheetData sheetId="3513">
        <row r="34">
          <cell r="A34" t="str">
            <v>Investments Govt Securities</v>
          </cell>
        </row>
      </sheetData>
      <sheetData sheetId="3514">
        <row r="34">
          <cell r="A34" t="str">
            <v>Investments Govt Securities</v>
          </cell>
        </row>
      </sheetData>
      <sheetData sheetId="3515">
        <row r="34">
          <cell r="A34" t="str">
            <v>Investments Govt Securities</v>
          </cell>
        </row>
      </sheetData>
      <sheetData sheetId="3516">
        <row r="34">
          <cell r="A34" t="str">
            <v>Investments Govt Securities</v>
          </cell>
        </row>
      </sheetData>
      <sheetData sheetId="3517">
        <row r="34">
          <cell r="A34" t="str">
            <v>Investments Govt Securities</v>
          </cell>
        </row>
      </sheetData>
      <sheetData sheetId="3518">
        <row r="34">
          <cell r="A34" t="str">
            <v>Investments Govt Securities</v>
          </cell>
        </row>
      </sheetData>
      <sheetData sheetId="3519">
        <row r="34">
          <cell r="A34" t="str">
            <v>Investments Govt Securities</v>
          </cell>
        </row>
      </sheetData>
      <sheetData sheetId="3520">
        <row r="34">
          <cell r="A34" t="str">
            <v>Investments Govt Securities</v>
          </cell>
        </row>
      </sheetData>
      <sheetData sheetId="3521">
        <row r="34">
          <cell r="A34" t="str">
            <v>Investments Govt Securities</v>
          </cell>
        </row>
      </sheetData>
      <sheetData sheetId="3522">
        <row r="34">
          <cell r="A34" t="str">
            <v>Investments Govt Securities</v>
          </cell>
        </row>
      </sheetData>
      <sheetData sheetId="3523">
        <row r="34">
          <cell r="A34" t="str">
            <v>Investments Govt Securities</v>
          </cell>
        </row>
      </sheetData>
      <sheetData sheetId="3524">
        <row r="34">
          <cell r="A34" t="str">
            <v>Investments Govt Securities</v>
          </cell>
        </row>
      </sheetData>
      <sheetData sheetId="3525">
        <row r="34">
          <cell r="A34" t="str">
            <v>Investments Govt Securities</v>
          </cell>
        </row>
      </sheetData>
      <sheetData sheetId="3526">
        <row r="34">
          <cell r="A34" t="str">
            <v>Investments Govt Securities</v>
          </cell>
        </row>
      </sheetData>
      <sheetData sheetId="3527">
        <row r="34">
          <cell r="A34" t="str">
            <v>Investments Govt Securities</v>
          </cell>
        </row>
      </sheetData>
      <sheetData sheetId="3528">
        <row r="34">
          <cell r="A34" t="str">
            <v>Investments Govt Securities</v>
          </cell>
        </row>
      </sheetData>
      <sheetData sheetId="3529">
        <row r="34">
          <cell r="A34" t="str">
            <v>Investments Govt Securities</v>
          </cell>
        </row>
      </sheetData>
      <sheetData sheetId="3530">
        <row r="34">
          <cell r="A34" t="str">
            <v>Investments Govt Securities</v>
          </cell>
        </row>
      </sheetData>
      <sheetData sheetId="3531">
        <row r="34">
          <cell r="A34" t="str">
            <v>Investments Govt Securities</v>
          </cell>
        </row>
      </sheetData>
      <sheetData sheetId="3532">
        <row r="34">
          <cell r="A34" t="str">
            <v>Investments Govt Securities</v>
          </cell>
        </row>
      </sheetData>
      <sheetData sheetId="3533">
        <row r="34">
          <cell r="A34" t="str">
            <v>Investments Govt Securities</v>
          </cell>
        </row>
      </sheetData>
      <sheetData sheetId="3534">
        <row r="34">
          <cell r="A34" t="str">
            <v>Investments Govt Securities</v>
          </cell>
        </row>
      </sheetData>
      <sheetData sheetId="3535">
        <row r="34">
          <cell r="A34" t="str">
            <v>Investments Govt Securities</v>
          </cell>
        </row>
      </sheetData>
      <sheetData sheetId="3536">
        <row r="34">
          <cell r="A34" t="str">
            <v>Investments Govt Securities</v>
          </cell>
        </row>
      </sheetData>
      <sheetData sheetId="3537">
        <row r="34">
          <cell r="A34" t="str">
            <v>Investments Govt Securities</v>
          </cell>
        </row>
      </sheetData>
      <sheetData sheetId="3538">
        <row r="34">
          <cell r="A34" t="str">
            <v>Investments Govt Securities</v>
          </cell>
        </row>
      </sheetData>
      <sheetData sheetId="3539">
        <row r="34">
          <cell r="A34" t="str">
            <v>Investments Govt Securities</v>
          </cell>
        </row>
      </sheetData>
      <sheetData sheetId="3540">
        <row r="34">
          <cell r="A34" t="str">
            <v>Investments Govt Securities</v>
          </cell>
        </row>
      </sheetData>
      <sheetData sheetId="3541">
        <row r="34">
          <cell r="A34" t="str">
            <v>Investments Govt Securities</v>
          </cell>
        </row>
      </sheetData>
      <sheetData sheetId="3542">
        <row r="34">
          <cell r="A34" t="str">
            <v>Investments Govt Securities</v>
          </cell>
        </row>
      </sheetData>
      <sheetData sheetId="3543">
        <row r="34">
          <cell r="A34" t="str">
            <v>Investments Govt Securities</v>
          </cell>
        </row>
      </sheetData>
      <sheetData sheetId="3544">
        <row r="34">
          <cell r="A34" t="str">
            <v>Investments Govt Securities</v>
          </cell>
        </row>
      </sheetData>
      <sheetData sheetId="3545">
        <row r="34">
          <cell r="A34" t="str">
            <v>Investments Govt Securities</v>
          </cell>
        </row>
      </sheetData>
      <sheetData sheetId="3546">
        <row r="34">
          <cell r="A34" t="str">
            <v>Investments Govt Securities</v>
          </cell>
        </row>
      </sheetData>
      <sheetData sheetId="3547">
        <row r="34">
          <cell r="A34" t="str">
            <v>Investments Govt Securities</v>
          </cell>
        </row>
      </sheetData>
      <sheetData sheetId="3548">
        <row r="34">
          <cell r="A34" t="str">
            <v>Investments Govt Securities</v>
          </cell>
        </row>
      </sheetData>
      <sheetData sheetId="3549">
        <row r="34">
          <cell r="A34" t="str">
            <v>Investments Govt Securities</v>
          </cell>
        </row>
      </sheetData>
      <sheetData sheetId="3550">
        <row r="34">
          <cell r="A34" t="str">
            <v>Investments Govt Securities</v>
          </cell>
        </row>
      </sheetData>
      <sheetData sheetId="3551">
        <row r="34">
          <cell r="A34" t="str">
            <v>Investments Govt Securities</v>
          </cell>
        </row>
      </sheetData>
      <sheetData sheetId="3552">
        <row r="34">
          <cell r="A34" t="str">
            <v>Investments Govt Securities</v>
          </cell>
        </row>
      </sheetData>
      <sheetData sheetId="3553">
        <row r="34">
          <cell r="A34" t="str">
            <v>Investments Govt Securities</v>
          </cell>
        </row>
      </sheetData>
      <sheetData sheetId="3554">
        <row r="34">
          <cell r="A34" t="str">
            <v>Investments Govt Securities</v>
          </cell>
        </row>
      </sheetData>
      <sheetData sheetId="3555">
        <row r="34">
          <cell r="A34" t="str">
            <v>Investments Govt Securities</v>
          </cell>
        </row>
      </sheetData>
      <sheetData sheetId="3556">
        <row r="34">
          <cell r="A34" t="str">
            <v>Investments Govt Securities</v>
          </cell>
        </row>
      </sheetData>
      <sheetData sheetId="3557">
        <row r="34">
          <cell r="A34" t="str">
            <v>Investments Govt Securities</v>
          </cell>
        </row>
      </sheetData>
      <sheetData sheetId="3558">
        <row r="34">
          <cell r="A34" t="str">
            <v>Investments Govt Securities</v>
          </cell>
        </row>
      </sheetData>
      <sheetData sheetId="3559">
        <row r="34">
          <cell r="A34" t="str">
            <v>Investments Govt Securities</v>
          </cell>
        </row>
      </sheetData>
      <sheetData sheetId="3560">
        <row r="34">
          <cell r="A34" t="str">
            <v>Investments Govt Securities</v>
          </cell>
        </row>
      </sheetData>
      <sheetData sheetId="3561">
        <row r="34">
          <cell r="A34" t="str">
            <v>Investments Govt Securities</v>
          </cell>
        </row>
      </sheetData>
      <sheetData sheetId="3562">
        <row r="34">
          <cell r="A34" t="str">
            <v>Investments Govt Securities</v>
          </cell>
        </row>
      </sheetData>
      <sheetData sheetId="3563">
        <row r="34">
          <cell r="A34" t="str">
            <v>Investments Govt Securities</v>
          </cell>
        </row>
      </sheetData>
      <sheetData sheetId="3564">
        <row r="34">
          <cell r="A34" t="str">
            <v>Investments Govt Securities</v>
          </cell>
        </row>
      </sheetData>
      <sheetData sheetId="3565">
        <row r="34">
          <cell r="A34" t="str">
            <v>Investments Govt Securities</v>
          </cell>
        </row>
      </sheetData>
      <sheetData sheetId="3566">
        <row r="34">
          <cell r="A34" t="str">
            <v>Investments Govt Securities</v>
          </cell>
        </row>
      </sheetData>
      <sheetData sheetId="3567">
        <row r="34">
          <cell r="A34" t="str">
            <v>Investments Govt Securities</v>
          </cell>
        </row>
      </sheetData>
      <sheetData sheetId="3568">
        <row r="34">
          <cell r="A34" t="str">
            <v>Investments Govt Securities</v>
          </cell>
        </row>
      </sheetData>
      <sheetData sheetId="3569">
        <row r="34">
          <cell r="A34" t="str">
            <v>Investments Govt Securities</v>
          </cell>
        </row>
      </sheetData>
      <sheetData sheetId="3570">
        <row r="34">
          <cell r="A34" t="str">
            <v>Investments Govt Securities</v>
          </cell>
        </row>
      </sheetData>
      <sheetData sheetId="3571">
        <row r="34">
          <cell r="A34" t="str">
            <v>Investments Govt Securities</v>
          </cell>
        </row>
      </sheetData>
      <sheetData sheetId="3572">
        <row r="34">
          <cell r="A34" t="str">
            <v>Investments Govt Securities</v>
          </cell>
        </row>
      </sheetData>
      <sheetData sheetId="3573">
        <row r="34">
          <cell r="A34" t="str">
            <v>Investments Govt Securities</v>
          </cell>
        </row>
      </sheetData>
      <sheetData sheetId="3574">
        <row r="34">
          <cell r="A34" t="str">
            <v>Investments Govt Securities</v>
          </cell>
        </row>
      </sheetData>
      <sheetData sheetId="3575">
        <row r="34">
          <cell r="A34" t="str">
            <v>Investments Govt Securities</v>
          </cell>
        </row>
      </sheetData>
      <sheetData sheetId="3576">
        <row r="34">
          <cell r="A34" t="str">
            <v>Investments Govt Securities</v>
          </cell>
        </row>
      </sheetData>
      <sheetData sheetId="3577">
        <row r="34">
          <cell r="A34" t="str">
            <v>Investments Govt Securities</v>
          </cell>
        </row>
      </sheetData>
      <sheetData sheetId="3578">
        <row r="34">
          <cell r="A34" t="str">
            <v>Investments Govt Securities</v>
          </cell>
        </row>
      </sheetData>
      <sheetData sheetId="3579">
        <row r="34">
          <cell r="A34" t="str">
            <v>Investments Govt Securities</v>
          </cell>
        </row>
      </sheetData>
      <sheetData sheetId="3580">
        <row r="34">
          <cell r="A34" t="str">
            <v>Investments Govt Securities</v>
          </cell>
        </row>
      </sheetData>
      <sheetData sheetId="3581">
        <row r="34">
          <cell r="A34" t="str">
            <v>Investments Govt Securities</v>
          </cell>
        </row>
      </sheetData>
      <sheetData sheetId="3582">
        <row r="34">
          <cell r="A34" t="str">
            <v>Investments Govt Securities</v>
          </cell>
        </row>
      </sheetData>
      <sheetData sheetId="3583">
        <row r="34">
          <cell r="A34" t="str">
            <v>Investments Govt Securities</v>
          </cell>
        </row>
      </sheetData>
      <sheetData sheetId="3584">
        <row r="34">
          <cell r="A34" t="str">
            <v>Investments Govt Securities</v>
          </cell>
        </row>
      </sheetData>
      <sheetData sheetId="3585">
        <row r="34">
          <cell r="A34" t="str">
            <v>Investments Govt Securities</v>
          </cell>
        </row>
      </sheetData>
      <sheetData sheetId="3586">
        <row r="34">
          <cell r="A34" t="str">
            <v>Investments Govt Securities</v>
          </cell>
        </row>
      </sheetData>
      <sheetData sheetId="3587">
        <row r="34">
          <cell r="A34" t="str">
            <v>Investments Govt Securities</v>
          </cell>
        </row>
      </sheetData>
      <sheetData sheetId="3588">
        <row r="34">
          <cell r="A34" t="str">
            <v>Investments Govt Securities</v>
          </cell>
        </row>
      </sheetData>
      <sheetData sheetId="3589">
        <row r="34">
          <cell r="A34" t="str">
            <v>Investments Govt Securities</v>
          </cell>
        </row>
      </sheetData>
      <sheetData sheetId="3590">
        <row r="34">
          <cell r="A34" t="str">
            <v>Investments Govt Securities</v>
          </cell>
        </row>
      </sheetData>
      <sheetData sheetId="3591">
        <row r="34">
          <cell r="A34" t="str">
            <v>Investments Govt Securities</v>
          </cell>
        </row>
      </sheetData>
      <sheetData sheetId="3592">
        <row r="34">
          <cell r="A34" t="str">
            <v>Investments Govt Securities</v>
          </cell>
        </row>
      </sheetData>
      <sheetData sheetId="3593">
        <row r="34">
          <cell r="A34" t="str">
            <v>Investments Govt Securities</v>
          </cell>
        </row>
      </sheetData>
      <sheetData sheetId="3594">
        <row r="34">
          <cell r="A34" t="str">
            <v>Investments Govt Securities</v>
          </cell>
        </row>
      </sheetData>
      <sheetData sheetId="3595">
        <row r="34">
          <cell r="A34" t="str">
            <v>Investments Govt Securities</v>
          </cell>
        </row>
      </sheetData>
      <sheetData sheetId="3596">
        <row r="34">
          <cell r="A34" t="str">
            <v>Investments Govt Securities</v>
          </cell>
        </row>
      </sheetData>
      <sheetData sheetId="3597">
        <row r="34">
          <cell r="A34" t="str">
            <v>Investments Govt Securities</v>
          </cell>
        </row>
      </sheetData>
      <sheetData sheetId="3598">
        <row r="34">
          <cell r="A34" t="str">
            <v>Investments Govt Securities</v>
          </cell>
        </row>
      </sheetData>
      <sheetData sheetId="3599">
        <row r="34">
          <cell r="A34" t="str">
            <v>Investments Govt Securities</v>
          </cell>
        </row>
      </sheetData>
      <sheetData sheetId="3600">
        <row r="34">
          <cell r="A34" t="str">
            <v>Investments Govt Securities</v>
          </cell>
        </row>
      </sheetData>
      <sheetData sheetId="3601">
        <row r="34">
          <cell r="A34" t="str">
            <v>Investments Govt Securities</v>
          </cell>
        </row>
      </sheetData>
      <sheetData sheetId="3602">
        <row r="34">
          <cell r="A34" t="str">
            <v>Investments Govt Securities</v>
          </cell>
        </row>
      </sheetData>
      <sheetData sheetId="3603">
        <row r="34">
          <cell r="A34" t="str">
            <v>Investments Govt Securities</v>
          </cell>
        </row>
      </sheetData>
      <sheetData sheetId="3604">
        <row r="34">
          <cell r="A34" t="str">
            <v>Investments Govt Securities</v>
          </cell>
        </row>
      </sheetData>
      <sheetData sheetId="3605">
        <row r="34">
          <cell r="A34" t="str">
            <v>Investments Govt Securities</v>
          </cell>
        </row>
      </sheetData>
      <sheetData sheetId="3606">
        <row r="34">
          <cell r="A34" t="str">
            <v>Investments Govt Securities</v>
          </cell>
        </row>
      </sheetData>
      <sheetData sheetId="3607">
        <row r="34">
          <cell r="A34" t="str">
            <v>Investments Govt Securities</v>
          </cell>
        </row>
      </sheetData>
      <sheetData sheetId="3608">
        <row r="34">
          <cell r="A34" t="str">
            <v>Investments Govt Securities</v>
          </cell>
        </row>
      </sheetData>
      <sheetData sheetId="3609">
        <row r="34">
          <cell r="A34" t="str">
            <v>Investments Govt Securities</v>
          </cell>
        </row>
      </sheetData>
      <sheetData sheetId="3610">
        <row r="34">
          <cell r="A34" t="str">
            <v>Investments Govt Securities</v>
          </cell>
        </row>
      </sheetData>
      <sheetData sheetId="3611">
        <row r="34">
          <cell r="A34" t="str">
            <v>Investments Govt Securities</v>
          </cell>
        </row>
      </sheetData>
      <sheetData sheetId="3612">
        <row r="34">
          <cell r="A34" t="str">
            <v>Investments Govt Securities</v>
          </cell>
        </row>
      </sheetData>
      <sheetData sheetId="3613">
        <row r="34">
          <cell r="A34" t="str">
            <v>Investments Govt Securities</v>
          </cell>
        </row>
      </sheetData>
      <sheetData sheetId="3614">
        <row r="34">
          <cell r="A34" t="str">
            <v>Investments Govt Securities</v>
          </cell>
        </row>
      </sheetData>
      <sheetData sheetId="3615">
        <row r="34">
          <cell r="A34" t="str">
            <v>Investments Govt Securities</v>
          </cell>
        </row>
      </sheetData>
      <sheetData sheetId="3616">
        <row r="34">
          <cell r="A34" t="str">
            <v>Investments Govt Securities</v>
          </cell>
        </row>
      </sheetData>
      <sheetData sheetId="3617">
        <row r="34">
          <cell r="A34" t="str">
            <v>Investments Govt Securities</v>
          </cell>
        </row>
      </sheetData>
      <sheetData sheetId="3618">
        <row r="34">
          <cell r="A34" t="str">
            <v>Investments Govt Securities</v>
          </cell>
        </row>
      </sheetData>
      <sheetData sheetId="3619">
        <row r="34">
          <cell r="A34" t="str">
            <v>Investments Govt Securities</v>
          </cell>
        </row>
      </sheetData>
      <sheetData sheetId="3620">
        <row r="34">
          <cell r="A34" t="str">
            <v>Investments Govt Securities</v>
          </cell>
        </row>
      </sheetData>
      <sheetData sheetId="3621">
        <row r="34">
          <cell r="A34" t="str">
            <v>Investments Govt Securities</v>
          </cell>
        </row>
      </sheetData>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ow r="34">
          <cell r="A34" t="str">
            <v>Investments Govt Securities</v>
          </cell>
        </row>
      </sheetData>
      <sheetData sheetId="3776">
        <row r="34">
          <cell r="A34" t="str">
            <v>Investments Govt Securities</v>
          </cell>
        </row>
      </sheetData>
      <sheetData sheetId="3777">
        <row r="34">
          <cell r="A34" t="str">
            <v>Investments Govt Securities</v>
          </cell>
        </row>
      </sheetData>
      <sheetData sheetId="3778">
        <row r="34">
          <cell r="A34" t="str">
            <v>Investments Govt Securities</v>
          </cell>
        </row>
      </sheetData>
      <sheetData sheetId="3779">
        <row r="34">
          <cell r="A34" t="str">
            <v>Investments Govt Securities</v>
          </cell>
        </row>
      </sheetData>
      <sheetData sheetId="3780">
        <row r="34">
          <cell r="A34" t="str">
            <v>Investments Govt Securities</v>
          </cell>
        </row>
      </sheetData>
      <sheetData sheetId="3781">
        <row r="34">
          <cell r="A34" t="str">
            <v>Investments Govt Securities</v>
          </cell>
        </row>
      </sheetData>
      <sheetData sheetId="3782">
        <row r="34">
          <cell r="A34" t="str">
            <v>Investments Govt Securities</v>
          </cell>
        </row>
      </sheetData>
      <sheetData sheetId="3783">
        <row r="34">
          <cell r="A34" t="str">
            <v>Investments Govt Securities</v>
          </cell>
        </row>
      </sheetData>
      <sheetData sheetId="3784">
        <row r="34">
          <cell r="A34" t="str">
            <v>Investments Govt Securities</v>
          </cell>
        </row>
      </sheetData>
      <sheetData sheetId="3785">
        <row r="34">
          <cell r="A34" t="str">
            <v>Investments Govt Securities</v>
          </cell>
        </row>
      </sheetData>
      <sheetData sheetId="3786">
        <row r="34">
          <cell r="A34" t="str">
            <v>Investments Govt Securities</v>
          </cell>
        </row>
      </sheetData>
      <sheetData sheetId="3787">
        <row r="34">
          <cell r="A34" t="str">
            <v>Investments Govt Securities</v>
          </cell>
        </row>
      </sheetData>
      <sheetData sheetId="3788">
        <row r="34">
          <cell r="A34" t="str">
            <v>Investments Govt Securities</v>
          </cell>
        </row>
      </sheetData>
      <sheetData sheetId="3789">
        <row r="34">
          <cell r="A34" t="str">
            <v>Investments Govt Securities</v>
          </cell>
        </row>
      </sheetData>
      <sheetData sheetId="3790">
        <row r="34">
          <cell r="A34" t="str">
            <v>Investments Govt Securities</v>
          </cell>
        </row>
      </sheetData>
      <sheetData sheetId="3791">
        <row r="34">
          <cell r="A34" t="str">
            <v>Investments Govt Securities</v>
          </cell>
        </row>
      </sheetData>
      <sheetData sheetId="3792">
        <row r="34">
          <cell r="A34" t="str">
            <v>Investments Govt Securities</v>
          </cell>
        </row>
      </sheetData>
      <sheetData sheetId="3793">
        <row r="34">
          <cell r="A34" t="str">
            <v>Investments Govt Securities</v>
          </cell>
        </row>
      </sheetData>
      <sheetData sheetId="3794">
        <row r="34">
          <cell r="A34" t="str">
            <v>Investments Govt Securities</v>
          </cell>
        </row>
      </sheetData>
      <sheetData sheetId="3795">
        <row r="34">
          <cell r="A34" t="str">
            <v>Investments Govt Securities</v>
          </cell>
        </row>
      </sheetData>
      <sheetData sheetId="3796">
        <row r="34">
          <cell r="A34" t="str">
            <v>Investments Govt Securities</v>
          </cell>
        </row>
      </sheetData>
      <sheetData sheetId="3797">
        <row r="34">
          <cell r="A34" t="str">
            <v>Investments Govt Securities</v>
          </cell>
        </row>
      </sheetData>
      <sheetData sheetId="3798">
        <row r="34">
          <cell r="A34" t="str">
            <v>Investments Govt Securities</v>
          </cell>
        </row>
      </sheetData>
      <sheetData sheetId="3799">
        <row r="34">
          <cell r="A34" t="str">
            <v>Investments Govt Securities</v>
          </cell>
        </row>
      </sheetData>
      <sheetData sheetId="3800">
        <row r="34">
          <cell r="A34" t="str">
            <v>Investments Govt Securities</v>
          </cell>
        </row>
      </sheetData>
      <sheetData sheetId="3801">
        <row r="34">
          <cell r="A34" t="str">
            <v>Investments Govt Securities</v>
          </cell>
        </row>
      </sheetData>
      <sheetData sheetId="3802">
        <row r="34">
          <cell r="A34" t="str">
            <v>Investments Govt Securities</v>
          </cell>
        </row>
      </sheetData>
      <sheetData sheetId="3803">
        <row r="34">
          <cell r="A34" t="str">
            <v>Investments Govt Securities</v>
          </cell>
        </row>
      </sheetData>
      <sheetData sheetId="3804" refreshError="1"/>
      <sheetData sheetId="3805">
        <row r="34">
          <cell r="A34" t="str">
            <v>Investments Govt Securities</v>
          </cell>
        </row>
      </sheetData>
      <sheetData sheetId="3806">
        <row r="34">
          <cell r="A34" t="str">
            <v>Investments Govt Securities</v>
          </cell>
        </row>
      </sheetData>
      <sheetData sheetId="3807">
        <row r="34">
          <cell r="A34" t="str">
            <v>Investments Govt Securities</v>
          </cell>
        </row>
      </sheetData>
      <sheetData sheetId="3808">
        <row r="34">
          <cell r="A34" t="str">
            <v>Investments Govt Securities</v>
          </cell>
        </row>
      </sheetData>
      <sheetData sheetId="3809">
        <row r="34">
          <cell r="A34" t="str">
            <v>Investments Govt Securities</v>
          </cell>
        </row>
      </sheetData>
      <sheetData sheetId="3810">
        <row r="34">
          <cell r="A34" t="str">
            <v>Investments Govt Securities</v>
          </cell>
        </row>
      </sheetData>
      <sheetData sheetId="3811">
        <row r="34">
          <cell r="A34" t="str">
            <v>Investments Govt Securities</v>
          </cell>
        </row>
      </sheetData>
      <sheetData sheetId="3812">
        <row r="34">
          <cell r="A34" t="str">
            <v>Investments Govt Securities</v>
          </cell>
        </row>
      </sheetData>
      <sheetData sheetId="3813">
        <row r="34">
          <cell r="A34" t="str">
            <v>Investments Govt Securities</v>
          </cell>
        </row>
      </sheetData>
      <sheetData sheetId="3814">
        <row r="34">
          <cell r="A34" t="str">
            <v>Investments Govt Securities</v>
          </cell>
        </row>
      </sheetData>
      <sheetData sheetId="3815">
        <row r="34">
          <cell r="A34" t="str">
            <v>Investments Govt Securities</v>
          </cell>
        </row>
      </sheetData>
      <sheetData sheetId="3816">
        <row r="34">
          <cell r="A34" t="str">
            <v>Investments Govt Securities</v>
          </cell>
        </row>
      </sheetData>
      <sheetData sheetId="3817">
        <row r="34">
          <cell r="A34" t="str">
            <v>Investments Govt Securities</v>
          </cell>
        </row>
      </sheetData>
      <sheetData sheetId="3818">
        <row r="34">
          <cell r="A34" t="str">
            <v>Investments Govt Securities</v>
          </cell>
        </row>
      </sheetData>
      <sheetData sheetId="3819">
        <row r="34">
          <cell r="A34" t="str">
            <v>Investments Govt Securities</v>
          </cell>
        </row>
      </sheetData>
      <sheetData sheetId="3820">
        <row r="34">
          <cell r="A34" t="str">
            <v>Investments Govt Securities</v>
          </cell>
        </row>
      </sheetData>
      <sheetData sheetId="3821">
        <row r="34">
          <cell r="A34" t="str">
            <v>Investments Govt Securities</v>
          </cell>
        </row>
      </sheetData>
      <sheetData sheetId="3822">
        <row r="34">
          <cell r="A34" t="str">
            <v>Investments Govt Securities</v>
          </cell>
        </row>
      </sheetData>
      <sheetData sheetId="3823">
        <row r="34">
          <cell r="A34" t="str">
            <v>Investments Govt Securities</v>
          </cell>
        </row>
      </sheetData>
      <sheetData sheetId="3824">
        <row r="34">
          <cell r="A34" t="str">
            <v>Investments Govt Securities</v>
          </cell>
        </row>
      </sheetData>
      <sheetData sheetId="3825">
        <row r="34">
          <cell r="A34" t="str">
            <v>Investments Govt Securities</v>
          </cell>
        </row>
      </sheetData>
      <sheetData sheetId="3826">
        <row r="34">
          <cell r="A34" t="str">
            <v>Investments Govt Securities</v>
          </cell>
        </row>
      </sheetData>
      <sheetData sheetId="3827" refreshError="1"/>
      <sheetData sheetId="3828" refreshError="1"/>
      <sheetData sheetId="3829">
        <row r="34">
          <cell r="A34" t="str">
            <v>Investments Govt Securities</v>
          </cell>
        </row>
      </sheetData>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ow r="34">
          <cell r="A34" t="str">
            <v>Investments Govt Securities</v>
          </cell>
        </row>
      </sheetData>
      <sheetData sheetId="3930" refreshError="1"/>
      <sheetData sheetId="3931" refreshError="1"/>
      <sheetData sheetId="3932" refreshError="1"/>
      <sheetData sheetId="3933" refreshError="1"/>
      <sheetData sheetId="3934" refreshError="1"/>
      <sheetData sheetId="3935">
        <row r="34">
          <cell r="A34" t="str">
            <v>Investments Govt Securities</v>
          </cell>
        </row>
      </sheetData>
      <sheetData sheetId="3936">
        <row r="34">
          <cell r="A34" t="str">
            <v>Investments Govt Securities</v>
          </cell>
        </row>
      </sheetData>
      <sheetData sheetId="3937">
        <row r="34">
          <cell r="A34" t="str">
            <v>Investments Govt Securities</v>
          </cell>
        </row>
      </sheetData>
      <sheetData sheetId="3938">
        <row r="34">
          <cell r="A34" t="str">
            <v>Investments Govt Securities</v>
          </cell>
        </row>
      </sheetData>
      <sheetData sheetId="3939">
        <row r="34">
          <cell r="A34" t="str">
            <v>Investments Govt Securities</v>
          </cell>
        </row>
      </sheetData>
      <sheetData sheetId="3940">
        <row r="34">
          <cell r="A34" t="str">
            <v>Investments Govt Securities</v>
          </cell>
        </row>
      </sheetData>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ow r="34">
          <cell r="A34" t="str">
            <v>Investments Govt Securities</v>
          </cell>
        </row>
      </sheetData>
      <sheetData sheetId="4168">
        <row r="34">
          <cell r="A34" t="str">
            <v>Investments Govt Securities</v>
          </cell>
        </row>
      </sheetData>
      <sheetData sheetId="4169">
        <row r="34">
          <cell r="A34" t="str">
            <v>Investments Govt Securities</v>
          </cell>
        </row>
      </sheetData>
      <sheetData sheetId="4170">
        <row r="34">
          <cell r="A34" t="str">
            <v>Investments Govt Securities</v>
          </cell>
        </row>
      </sheetData>
      <sheetData sheetId="4171">
        <row r="34">
          <cell r="A34" t="str">
            <v>Investments Govt Securities</v>
          </cell>
        </row>
      </sheetData>
      <sheetData sheetId="4172">
        <row r="34">
          <cell r="A34" t="str">
            <v>Investments Govt Securities</v>
          </cell>
        </row>
      </sheetData>
      <sheetData sheetId="4173">
        <row r="34">
          <cell r="A34" t="str">
            <v>Investments Govt Securities</v>
          </cell>
        </row>
      </sheetData>
      <sheetData sheetId="4174">
        <row r="34">
          <cell r="A34" t="str">
            <v>Investments Govt Securities</v>
          </cell>
        </row>
      </sheetData>
      <sheetData sheetId="4175">
        <row r="34">
          <cell r="A34" t="str">
            <v>Investments Govt Securities</v>
          </cell>
        </row>
      </sheetData>
      <sheetData sheetId="4176">
        <row r="34">
          <cell r="A34" t="str">
            <v>Investments Govt Securities</v>
          </cell>
        </row>
      </sheetData>
      <sheetData sheetId="4177">
        <row r="34">
          <cell r="A34" t="str">
            <v>Investments Govt Securities</v>
          </cell>
        </row>
      </sheetData>
      <sheetData sheetId="4178">
        <row r="34">
          <cell r="A34" t="str">
            <v>Investments Govt Securities</v>
          </cell>
        </row>
      </sheetData>
      <sheetData sheetId="4179">
        <row r="34">
          <cell r="A34" t="str">
            <v>Investments Govt Securities</v>
          </cell>
        </row>
      </sheetData>
      <sheetData sheetId="4180">
        <row r="34">
          <cell r="A34" t="str">
            <v>Investments Govt Securities</v>
          </cell>
        </row>
      </sheetData>
      <sheetData sheetId="4181">
        <row r="34">
          <cell r="A34" t="str">
            <v>Investments Govt Securities</v>
          </cell>
        </row>
      </sheetData>
      <sheetData sheetId="4182">
        <row r="34">
          <cell r="A34" t="str">
            <v>Investments Govt Securities</v>
          </cell>
        </row>
      </sheetData>
      <sheetData sheetId="4183">
        <row r="34">
          <cell r="A34" t="str">
            <v>Investments Govt Securities</v>
          </cell>
        </row>
      </sheetData>
      <sheetData sheetId="4184">
        <row r="34">
          <cell r="A34" t="str">
            <v>Investments Govt Securities</v>
          </cell>
        </row>
      </sheetData>
      <sheetData sheetId="4185">
        <row r="34">
          <cell r="A34" t="str">
            <v>Investments Govt Securities</v>
          </cell>
        </row>
      </sheetData>
      <sheetData sheetId="4186">
        <row r="34">
          <cell r="A34" t="str">
            <v>Investments Govt Securities</v>
          </cell>
        </row>
      </sheetData>
      <sheetData sheetId="4187">
        <row r="34">
          <cell r="A34" t="str">
            <v>Investments Govt Securities</v>
          </cell>
        </row>
      </sheetData>
      <sheetData sheetId="4188">
        <row r="34">
          <cell r="A34" t="str">
            <v>Investments Govt Securities</v>
          </cell>
        </row>
      </sheetData>
      <sheetData sheetId="4189">
        <row r="34">
          <cell r="A34" t="str">
            <v>Investments Govt Securities</v>
          </cell>
        </row>
      </sheetData>
      <sheetData sheetId="4190">
        <row r="34">
          <cell r="A34" t="str">
            <v>Investments Govt Securities</v>
          </cell>
        </row>
      </sheetData>
      <sheetData sheetId="4191">
        <row r="34">
          <cell r="A34" t="str">
            <v>Investments Govt Securities</v>
          </cell>
        </row>
      </sheetData>
      <sheetData sheetId="4192">
        <row r="34">
          <cell r="A34" t="str">
            <v>Investments Govt Securities</v>
          </cell>
        </row>
      </sheetData>
      <sheetData sheetId="4193">
        <row r="34">
          <cell r="A34" t="str">
            <v>Investments Govt Securities</v>
          </cell>
        </row>
      </sheetData>
      <sheetData sheetId="4194">
        <row r="34">
          <cell r="A34" t="str">
            <v>Investments Govt Securities</v>
          </cell>
        </row>
      </sheetData>
      <sheetData sheetId="4195">
        <row r="34">
          <cell r="A34" t="str">
            <v>Investments Govt Securities</v>
          </cell>
        </row>
      </sheetData>
      <sheetData sheetId="4196">
        <row r="34">
          <cell r="A34" t="str">
            <v>Investments Govt Securities</v>
          </cell>
        </row>
      </sheetData>
      <sheetData sheetId="4197">
        <row r="34">
          <cell r="A34" t="str">
            <v>Investments Govt Securities</v>
          </cell>
        </row>
      </sheetData>
      <sheetData sheetId="4198">
        <row r="34">
          <cell r="A34" t="str">
            <v>Investments Govt Securities</v>
          </cell>
        </row>
      </sheetData>
      <sheetData sheetId="4199">
        <row r="34">
          <cell r="A34" t="str">
            <v>Investments Govt Securities</v>
          </cell>
        </row>
      </sheetData>
      <sheetData sheetId="4200">
        <row r="34">
          <cell r="A34" t="str">
            <v>Investments Govt Securities</v>
          </cell>
        </row>
      </sheetData>
      <sheetData sheetId="4201">
        <row r="34">
          <cell r="A34" t="str">
            <v>Investments Govt Securities</v>
          </cell>
        </row>
      </sheetData>
      <sheetData sheetId="4202">
        <row r="34">
          <cell r="A34" t="str">
            <v>Investments Govt Securities</v>
          </cell>
        </row>
      </sheetData>
      <sheetData sheetId="4203">
        <row r="34">
          <cell r="A34" t="str">
            <v>Investments Govt Securities</v>
          </cell>
        </row>
      </sheetData>
      <sheetData sheetId="4204">
        <row r="34">
          <cell r="A34" t="str">
            <v>Investments Govt Securities</v>
          </cell>
        </row>
      </sheetData>
      <sheetData sheetId="4205">
        <row r="34">
          <cell r="A34" t="str">
            <v>Investments Govt Securities</v>
          </cell>
        </row>
      </sheetData>
      <sheetData sheetId="4206">
        <row r="34">
          <cell r="A34" t="str">
            <v>Investments Govt Securities</v>
          </cell>
        </row>
      </sheetData>
      <sheetData sheetId="4207">
        <row r="34">
          <cell r="A34" t="str">
            <v>Investments Govt Securities</v>
          </cell>
        </row>
      </sheetData>
      <sheetData sheetId="4208">
        <row r="34">
          <cell r="A34" t="str">
            <v>Investments Govt Securities</v>
          </cell>
        </row>
      </sheetData>
      <sheetData sheetId="4209">
        <row r="34">
          <cell r="A34" t="str">
            <v>Investments Govt Securities</v>
          </cell>
        </row>
      </sheetData>
      <sheetData sheetId="4210">
        <row r="34">
          <cell r="A34" t="str">
            <v>Investments Govt Securities</v>
          </cell>
        </row>
      </sheetData>
      <sheetData sheetId="4211">
        <row r="34">
          <cell r="A34" t="str">
            <v>Investments Govt Securities</v>
          </cell>
        </row>
      </sheetData>
      <sheetData sheetId="4212">
        <row r="34">
          <cell r="A34" t="str">
            <v>Investments Govt Securities</v>
          </cell>
        </row>
      </sheetData>
      <sheetData sheetId="4213">
        <row r="34">
          <cell r="A34" t="str">
            <v>Investments Govt Securities</v>
          </cell>
        </row>
      </sheetData>
      <sheetData sheetId="4214">
        <row r="34">
          <cell r="A34" t="str">
            <v>Investments Govt Securities</v>
          </cell>
        </row>
      </sheetData>
      <sheetData sheetId="4215">
        <row r="34">
          <cell r="A34" t="str">
            <v>Investments Govt Securities</v>
          </cell>
        </row>
      </sheetData>
      <sheetData sheetId="4216">
        <row r="34">
          <cell r="A34" t="str">
            <v>Investments Govt Securities</v>
          </cell>
        </row>
      </sheetData>
      <sheetData sheetId="4217">
        <row r="34">
          <cell r="A34" t="str">
            <v>Investments Govt Securities</v>
          </cell>
        </row>
      </sheetData>
      <sheetData sheetId="4218">
        <row r="34">
          <cell r="A34" t="str">
            <v>Investments Govt Securities</v>
          </cell>
        </row>
      </sheetData>
      <sheetData sheetId="4219">
        <row r="34">
          <cell r="A34" t="str">
            <v>Investments Govt Securities</v>
          </cell>
        </row>
      </sheetData>
      <sheetData sheetId="4220">
        <row r="34">
          <cell r="A34" t="str">
            <v>Investments Govt Securities</v>
          </cell>
        </row>
      </sheetData>
      <sheetData sheetId="4221">
        <row r="34">
          <cell r="A34" t="str">
            <v>Investments Govt Securities</v>
          </cell>
        </row>
      </sheetData>
      <sheetData sheetId="4222">
        <row r="34">
          <cell r="A34" t="str">
            <v>Investments Govt Securities</v>
          </cell>
        </row>
      </sheetData>
      <sheetData sheetId="4223">
        <row r="34">
          <cell r="A34" t="str">
            <v>Investments Govt Securities</v>
          </cell>
        </row>
      </sheetData>
      <sheetData sheetId="4224">
        <row r="34">
          <cell r="A34" t="str">
            <v>Investments Govt Securities</v>
          </cell>
        </row>
      </sheetData>
      <sheetData sheetId="4225">
        <row r="34">
          <cell r="A34" t="str">
            <v>Investments Govt Securities</v>
          </cell>
        </row>
      </sheetData>
      <sheetData sheetId="4226">
        <row r="34">
          <cell r="A34" t="str">
            <v>Investments Govt Securities</v>
          </cell>
        </row>
      </sheetData>
      <sheetData sheetId="4227">
        <row r="34">
          <cell r="A34" t="str">
            <v>Investments Govt Securities</v>
          </cell>
        </row>
      </sheetData>
      <sheetData sheetId="4228">
        <row r="34">
          <cell r="A34" t="str">
            <v>Investments Govt Securities</v>
          </cell>
        </row>
      </sheetData>
      <sheetData sheetId="4229">
        <row r="34">
          <cell r="A34" t="str">
            <v>Investments Govt Securities</v>
          </cell>
        </row>
      </sheetData>
      <sheetData sheetId="4230">
        <row r="34">
          <cell r="A34" t="str">
            <v>Investments Govt Securities</v>
          </cell>
        </row>
      </sheetData>
      <sheetData sheetId="4231">
        <row r="34">
          <cell r="A34" t="str">
            <v>Investments Govt Securities</v>
          </cell>
        </row>
      </sheetData>
      <sheetData sheetId="4232">
        <row r="34">
          <cell r="A34" t="str">
            <v>Investments Govt Securities</v>
          </cell>
        </row>
      </sheetData>
      <sheetData sheetId="4233">
        <row r="34">
          <cell r="A34" t="str">
            <v>Investments Govt Securities</v>
          </cell>
        </row>
      </sheetData>
      <sheetData sheetId="4234">
        <row r="34">
          <cell r="A34" t="str">
            <v>Investments Govt Securities</v>
          </cell>
        </row>
      </sheetData>
      <sheetData sheetId="4235">
        <row r="34">
          <cell r="A34" t="str">
            <v>Investments Govt Securities</v>
          </cell>
        </row>
      </sheetData>
      <sheetData sheetId="4236">
        <row r="34">
          <cell r="A34" t="str">
            <v>Investments Govt Securities</v>
          </cell>
        </row>
      </sheetData>
      <sheetData sheetId="4237">
        <row r="34">
          <cell r="A34" t="str">
            <v>Investments Govt Securities</v>
          </cell>
        </row>
      </sheetData>
      <sheetData sheetId="4238">
        <row r="34">
          <cell r="A34" t="str">
            <v>Investments Govt Securities</v>
          </cell>
        </row>
      </sheetData>
      <sheetData sheetId="4239">
        <row r="34">
          <cell r="A34" t="str">
            <v>Investments Govt Securities</v>
          </cell>
        </row>
      </sheetData>
      <sheetData sheetId="4240">
        <row r="34">
          <cell r="A34" t="str">
            <v>Investments Govt Securities</v>
          </cell>
        </row>
      </sheetData>
      <sheetData sheetId="4241">
        <row r="34">
          <cell r="A34" t="str">
            <v>Investments Govt Securities</v>
          </cell>
        </row>
      </sheetData>
      <sheetData sheetId="4242">
        <row r="34">
          <cell r="A34" t="str">
            <v>Investments Govt Securities</v>
          </cell>
        </row>
      </sheetData>
      <sheetData sheetId="4243">
        <row r="34">
          <cell r="A34" t="str">
            <v>Investments Govt Securities</v>
          </cell>
        </row>
      </sheetData>
      <sheetData sheetId="4244">
        <row r="34">
          <cell r="A34" t="str">
            <v>Investments Govt Securities</v>
          </cell>
        </row>
      </sheetData>
      <sheetData sheetId="4245">
        <row r="34">
          <cell r="A34" t="str">
            <v>Investments Govt Securities</v>
          </cell>
        </row>
      </sheetData>
      <sheetData sheetId="4246">
        <row r="34">
          <cell r="A34" t="str">
            <v>Investments Govt Securities</v>
          </cell>
        </row>
      </sheetData>
      <sheetData sheetId="4247">
        <row r="34">
          <cell r="A34" t="str">
            <v>Investments Govt Securities</v>
          </cell>
        </row>
      </sheetData>
      <sheetData sheetId="4248">
        <row r="34">
          <cell r="A34" t="str">
            <v>Investments Govt Securities</v>
          </cell>
        </row>
      </sheetData>
      <sheetData sheetId="4249">
        <row r="34">
          <cell r="A34" t="str">
            <v>Investments Govt Securities</v>
          </cell>
        </row>
      </sheetData>
      <sheetData sheetId="4250">
        <row r="34">
          <cell r="A34" t="str">
            <v>Investments Govt Securities</v>
          </cell>
        </row>
      </sheetData>
      <sheetData sheetId="4251">
        <row r="34">
          <cell r="A34" t="str">
            <v>Investments Govt Securities</v>
          </cell>
        </row>
      </sheetData>
      <sheetData sheetId="4252">
        <row r="34">
          <cell r="A34" t="str">
            <v>Investments Govt Securities</v>
          </cell>
        </row>
      </sheetData>
      <sheetData sheetId="4253">
        <row r="34">
          <cell r="A34" t="str">
            <v>Investments Govt Securities</v>
          </cell>
        </row>
      </sheetData>
      <sheetData sheetId="4254">
        <row r="34">
          <cell r="A34" t="str">
            <v>Investments Govt Securities</v>
          </cell>
        </row>
      </sheetData>
      <sheetData sheetId="4255">
        <row r="34">
          <cell r="A34" t="str">
            <v>Investments Govt Securities</v>
          </cell>
        </row>
      </sheetData>
      <sheetData sheetId="4256">
        <row r="34">
          <cell r="A34" t="str">
            <v>Investments Govt Securities</v>
          </cell>
        </row>
      </sheetData>
      <sheetData sheetId="4257">
        <row r="34">
          <cell r="A34" t="str">
            <v>Investments Govt Securities</v>
          </cell>
        </row>
      </sheetData>
      <sheetData sheetId="4258">
        <row r="34">
          <cell r="A34" t="str">
            <v>Investments Govt Securities</v>
          </cell>
        </row>
      </sheetData>
      <sheetData sheetId="4259">
        <row r="34">
          <cell r="A34" t="str">
            <v>Investments Govt Securities</v>
          </cell>
        </row>
      </sheetData>
      <sheetData sheetId="4260">
        <row r="34">
          <cell r="A34" t="str">
            <v>Investments Govt Securities</v>
          </cell>
        </row>
      </sheetData>
      <sheetData sheetId="4261">
        <row r="34">
          <cell r="A34" t="str">
            <v>Investments Govt Securities</v>
          </cell>
        </row>
      </sheetData>
      <sheetData sheetId="4262">
        <row r="34">
          <cell r="A34" t="str">
            <v>Investments Govt Securities</v>
          </cell>
        </row>
      </sheetData>
      <sheetData sheetId="4263">
        <row r="34">
          <cell r="A34" t="str">
            <v>Investments Govt Securities</v>
          </cell>
        </row>
      </sheetData>
      <sheetData sheetId="4264">
        <row r="34">
          <cell r="A34" t="str">
            <v>Investments Govt Securities</v>
          </cell>
        </row>
      </sheetData>
      <sheetData sheetId="4265">
        <row r="34">
          <cell r="A34" t="str">
            <v>Investments Govt Securities</v>
          </cell>
        </row>
      </sheetData>
      <sheetData sheetId="4266">
        <row r="34">
          <cell r="A34" t="str">
            <v>Investments Govt Securities</v>
          </cell>
        </row>
      </sheetData>
      <sheetData sheetId="4267">
        <row r="34">
          <cell r="A34" t="str">
            <v>Investments Govt Securities</v>
          </cell>
        </row>
      </sheetData>
      <sheetData sheetId="4268">
        <row r="34">
          <cell r="A34" t="str">
            <v>Investments Govt Securities</v>
          </cell>
        </row>
      </sheetData>
      <sheetData sheetId="4269">
        <row r="34">
          <cell r="A34" t="str">
            <v>Investments Govt Securities</v>
          </cell>
        </row>
      </sheetData>
      <sheetData sheetId="4270">
        <row r="34">
          <cell r="A34" t="str">
            <v>Investments Govt Securities</v>
          </cell>
        </row>
      </sheetData>
      <sheetData sheetId="4271">
        <row r="34">
          <cell r="A34" t="str">
            <v>Investments Govt Securities</v>
          </cell>
        </row>
      </sheetData>
      <sheetData sheetId="4272">
        <row r="34">
          <cell r="A34" t="str">
            <v>Investments Govt Securities</v>
          </cell>
        </row>
      </sheetData>
      <sheetData sheetId="4273">
        <row r="34">
          <cell r="A34" t="str">
            <v>Investments Govt Securities</v>
          </cell>
        </row>
      </sheetData>
      <sheetData sheetId="4274">
        <row r="34">
          <cell r="A34" t="str">
            <v>Investments Govt Securities</v>
          </cell>
        </row>
      </sheetData>
      <sheetData sheetId="4275">
        <row r="34">
          <cell r="A34" t="str">
            <v>Investments Govt Securities</v>
          </cell>
        </row>
      </sheetData>
      <sheetData sheetId="4276">
        <row r="34">
          <cell r="A34" t="str">
            <v>Investments Govt Securities</v>
          </cell>
        </row>
      </sheetData>
      <sheetData sheetId="4277">
        <row r="34">
          <cell r="A34" t="str">
            <v>Investments Govt Securities</v>
          </cell>
        </row>
      </sheetData>
      <sheetData sheetId="4278">
        <row r="34">
          <cell r="A34" t="str">
            <v>Investments Govt Securities</v>
          </cell>
        </row>
      </sheetData>
      <sheetData sheetId="4279">
        <row r="34">
          <cell r="A34" t="str">
            <v>Investments Govt Securities</v>
          </cell>
        </row>
      </sheetData>
      <sheetData sheetId="4280">
        <row r="34">
          <cell r="A34" t="str">
            <v>Investments Govt Securities</v>
          </cell>
        </row>
      </sheetData>
      <sheetData sheetId="4281">
        <row r="34">
          <cell r="A34" t="str">
            <v>Investments Govt Securities</v>
          </cell>
        </row>
      </sheetData>
      <sheetData sheetId="4282" refreshError="1"/>
      <sheetData sheetId="4283">
        <row r="34">
          <cell r="A34" t="str">
            <v>Investments Govt Securities</v>
          </cell>
        </row>
      </sheetData>
      <sheetData sheetId="4284">
        <row r="34">
          <cell r="A34" t="str">
            <v>Investments Govt Securities</v>
          </cell>
        </row>
      </sheetData>
      <sheetData sheetId="4285">
        <row r="34">
          <cell r="A34" t="str">
            <v>Investments Govt Securities</v>
          </cell>
        </row>
      </sheetData>
      <sheetData sheetId="4286">
        <row r="34">
          <cell r="A34" t="str">
            <v>Investments Govt Securities</v>
          </cell>
        </row>
      </sheetData>
      <sheetData sheetId="4287">
        <row r="34">
          <cell r="A34" t="str">
            <v>Investments Govt Securities</v>
          </cell>
        </row>
      </sheetData>
      <sheetData sheetId="4288">
        <row r="34">
          <cell r="A34" t="str">
            <v>Investments Govt Securities</v>
          </cell>
        </row>
      </sheetData>
      <sheetData sheetId="4289">
        <row r="34">
          <cell r="A34" t="str">
            <v>Investments Govt Securities</v>
          </cell>
        </row>
      </sheetData>
      <sheetData sheetId="4290">
        <row r="34">
          <cell r="A34" t="str">
            <v>Investments Govt Securities</v>
          </cell>
        </row>
      </sheetData>
      <sheetData sheetId="4291">
        <row r="34">
          <cell r="A34" t="str">
            <v>Investments Govt Securities</v>
          </cell>
        </row>
      </sheetData>
      <sheetData sheetId="4292">
        <row r="34">
          <cell r="A34" t="str">
            <v>Investments Govt Securities</v>
          </cell>
        </row>
      </sheetData>
      <sheetData sheetId="4293">
        <row r="34">
          <cell r="A34" t="str">
            <v>Investments Govt Securities</v>
          </cell>
        </row>
      </sheetData>
      <sheetData sheetId="4294">
        <row r="34">
          <cell r="A34" t="str">
            <v>Investments Govt Securities</v>
          </cell>
        </row>
      </sheetData>
      <sheetData sheetId="4295">
        <row r="34">
          <cell r="A34" t="str">
            <v>Investments Govt Securities</v>
          </cell>
        </row>
      </sheetData>
      <sheetData sheetId="4296">
        <row r="34">
          <cell r="A34" t="str">
            <v>Investments Govt Securities</v>
          </cell>
        </row>
      </sheetData>
      <sheetData sheetId="4297">
        <row r="34">
          <cell r="A34" t="str">
            <v>Investments Govt Securities</v>
          </cell>
        </row>
      </sheetData>
      <sheetData sheetId="4298">
        <row r="34">
          <cell r="A34" t="str">
            <v>Investments Govt Securities</v>
          </cell>
        </row>
      </sheetData>
      <sheetData sheetId="4299">
        <row r="34">
          <cell r="A34" t="str">
            <v>Investments Govt Securities</v>
          </cell>
        </row>
      </sheetData>
      <sheetData sheetId="4300">
        <row r="34">
          <cell r="A34" t="str">
            <v>Investments Govt Securities</v>
          </cell>
        </row>
      </sheetData>
      <sheetData sheetId="4301">
        <row r="34">
          <cell r="A34" t="str">
            <v>Investments Govt Securities</v>
          </cell>
        </row>
      </sheetData>
      <sheetData sheetId="4302">
        <row r="34">
          <cell r="A34" t="str">
            <v>Investments Govt Securities</v>
          </cell>
        </row>
      </sheetData>
      <sheetData sheetId="4303">
        <row r="34">
          <cell r="A34" t="str">
            <v>Investments Govt Securities</v>
          </cell>
        </row>
      </sheetData>
      <sheetData sheetId="4304">
        <row r="34">
          <cell r="A34" t="str">
            <v>Investments Govt Securities</v>
          </cell>
        </row>
      </sheetData>
      <sheetData sheetId="4305">
        <row r="34">
          <cell r="A34" t="str">
            <v>Investments Govt Securities</v>
          </cell>
        </row>
      </sheetData>
      <sheetData sheetId="4306">
        <row r="34">
          <cell r="A34" t="str">
            <v>Investments Govt Securities</v>
          </cell>
        </row>
      </sheetData>
      <sheetData sheetId="4307">
        <row r="34">
          <cell r="A34" t="str">
            <v>Investments Govt Securities</v>
          </cell>
        </row>
      </sheetData>
      <sheetData sheetId="4308">
        <row r="34">
          <cell r="A34" t="str">
            <v>Investments Govt Securities</v>
          </cell>
        </row>
      </sheetData>
      <sheetData sheetId="4309">
        <row r="34">
          <cell r="A34" t="str">
            <v>Investments Govt Securities</v>
          </cell>
        </row>
      </sheetData>
      <sheetData sheetId="4310">
        <row r="34">
          <cell r="A34" t="str">
            <v>Investments Govt Securities</v>
          </cell>
        </row>
      </sheetData>
      <sheetData sheetId="4311">
        <row r="34">
          <cell r="A34" t="str">
            <v>Investments Govt Securities</v>
          </cell>
        </row>
      </sheetData>
      <sheetData sheetId="4312">
        <row r="34">
          <cell r="A34" t="str">
            <v>Investments Govt Securities</v>
          </cell>
        </row>
      </sheetData>
      <sheetData sheetId="4313">
        <row r="34">
          <cell r="A34" t="str">
            <v>Investments Govt Securities</v>
          </cell>
        </row>
      </sheetData>
      <sheetData sheetId="4314">
        <row r="34">
          <cell r="A34" t="str">
            <v>Investments Govt Securities</v>
          </cell>
        </row>
      </sheetData>
      <sheetData sheetId="4315">
        <row r="34">
          <cell r="A34" t="str">
            <v>Investments Govt Securities</v>
          </cell>
        </row>
      </sheetData>
      <sheetData sheetId="4316">
        <row r="34">
          <cell r="A34" t="str">
            <v>Investments Govt Securities</v>
          </cell>
        </row>
      </sheetData>
      <sheetData sheetId="4317">
        <row r="34">
          <cell r="A34" t="str">
            <v>Investments Govt Securities</v>
          </cell>
        </row>
      </sheetData>
      <sheetData sheetId="4318">
        <row r="34">
          <cell r="A34" t="str">
            <v>Investments Govt Securities</v>
          </cell>
        </row>
      </sheetData>
      <sheetData sheetId="4319">
        <row r="34">
          <cell r="A34" t="str">
            <v>Investments Govt Securities</v>
          </cell>
        </row>
      </sheetData>
      <sheetData sheetId="4320">
        <row r="34">
          <cell r="A34" t="str">
            <v>Investments Govt Securities</v>
          </cell>
        </row>
      </sheetData>
      <sheetData sheetId="4321">
        <row r="34">
          <cell r="A34" t="str">
            <v>Investments Govt Securities</v>
          </cell>
        </row>
      </sheetData>
      <sheetData sheetId="4322">
        <row r="34">
          <cell r="A34" t="str">
            <v>Investments Govt Securities</v>
          </cell>
        </row>
      </sheetData>
      <sheetData sheetId="4323">
        <row r="34">
          <cell r="A34" t="str">
            <v>Investments Govt Securities</v>
          </cell>
        </row>
      </sheetData>
      <sheetData sheetId="4324">
        <row r="34">
          <cell r="A34" t="str">
            <v>Investments Govt Securities</v>
          </cell>
        </row>
      </sheetData>
      <sheetData sheetId="4325">
        <row r="34">
          <cell r="A34" t="str">
            <v>Investments Govt Securities</v>
          </cell>
        </row>
      </sheetData>
      <sheetData sheetId="4326">
        <row r="34">
          <cell r="A34" t="str">
            <v>Investments Govt Securities</v>
          </cell>
        </row>
      </sheetData>
      <sheetData sheetId="4327">
        <row r="34">
          <cell r="A34" t="str">
            <v>Investments Govt Securities</v>
          </cell>
        </row>
      </sheetData>
      <sheetData sheetId="4328">
        <row r="34">
          <cell r="A34" t="str">
            <v>Investments Govt Securities</v>
          </cell>
        </row>
      </sheetData>
      <sheetData sheetId="4329">
        <row r="34">
          <cell r="A34" t="str">
            <v>Investments Govt Securities</v>
          </cell>
        </row>
      </sheetData>
      <sheetData sheetId="4330">
        <row r="34">
          <cell r="A34" t="str">
            <v>Investments Govt Securities</v>
          </cell>
        </row>
      </sheetData>
      <sheetData sheetId="4331">
        <row r="34">
          <cell r="A34" t="str">
            <v>Investments Govt Securities</v>
          </cell>
        </row>
      </sheetData>
      <sheetData sheetId="4332">
        <row r="34">
          <cell r="A34" t="str">
            <v>Investments Govt Securities</v>
          </cell>
        </row>
      </sheetData>
      <sheetData sheetId="4333">
        <row r="34">
          <cell r="A34" t="str">
            <v>Investments Govt Securities</v>
          </cell>
        </row>
      </sheetData>
      <sheetData sheetId="4334">
        <row r="34">
          <cell r="A34" t="str">
            <v>Investments Govt Securities</v>
          </cell>
        </row>
      </sheetData>
      <sheetData sheetId="4335">
        <row r="34">
          <cell r="A34" t="str">
            <v>Investments Govt Securities</v>
          </cell>
        </row>
      </sheetData>
      <sheetData sheetId="4336">
        <row r="34">
          <cell r="A34" t="str">
            <v>Investments Govt Securities</v>
          </cell>
        </row>
      </sheetData>
      <sheetData sheetId="4337">
        <row r="34">
          <cell r="A34" t="str">
            <v>Investments Govt Securities</v>
          </cell>
        </row>
      </sheetData>
      <sheetData sheetId="4338">
        <row r="34">
          <cell r="A34" t="str">
            <v>Investments Govt Securities</v>
          </cell>
        </row>
      </sheetData>
      <sheetData sheetId="4339">
        <row r="34">
          <cell r="A34" t="str">
            <v>Investments Govt Securities</v>
          </cell>
        </row>
      </sheetData>
      <sheetData sheetId="4340">
        <row r="34">
          <cell r="A34" t="str">
            <v>Investments Govt Securities</v>
          </cell>
        </row>
      </sheetData>
      <sheetData sheetId="4341">
        <row r="34">
          <cell r="A34" t="str">
            <v>Investments Govt Securities</v>
          </cell>
        </row>
      </sheetData>
      <sheetData sheetId="4342">
        <row r="34">
          <cell r="A34" t="str">
            <v>Investments Govt Securities</v>
          </cell>
        </row>
      </sheetData>
      <sheetData sheetId="4343">
        <row r="34">
          <cell r="A34" t="str">
            <v>Investments Govt Securities</v>
          </cell>
        </row>
      </sheetData>
      <sheetData sheetId="4344">
        <row r="34">
          <cell r="A34" t="str">
            <v>Investments Govt Securities</v>
          </cell>
        </row>
      </sheetData>
      <sheetData sheetId="4345">
        <row r="34">
          <cell r="A34" t="str">
            <v>Investments Govt Securities</v>
          </cell>
        </row>
      </sheetData>
      <sheetData sheetId="4346">
        <row r="34">
          <cell r="A34" t="str">
            <v>Investments Govt Securities</v>
          </cell>
        </row>
      </sheetData>
      <sheetData sheetId="4347">
        <row r="34">
          <cell r="A34" t="str">
            <v>Investments Govt Securities</v>
          </cell>
        </row>
      </sheetData>
      <sheetData sheetId="4348">
        <row r="34">
          <cell r="A34" t="str">
            <v>Investments Govt Securities</v>
          </cell>
        </row>
      </sheetData>
      <sheetData sheetId="4349">
        <row r="34">
          <cell r="A34" t="str">
            <v>Investments Govt Securities</v>
          </cell>
        </row>
      </sheetData>
      <sheetData sheetId="4350">
        <row r="34">
          <cell r="A34" t="str">
            <v>Investments Govt Securities</v>
          </cell>
        </row>
      </sheetData>
      <sheetData sheetId="4351">
        <row r="34">
          <cell r="A34" t="str">
            <v>Investments Govt Securities</v>
          </cell>
        </row>
      </sheetData>
      <sheetData sheetId="4352">
        <row r="34">
          <cell r="A34" t="str">
            <v>Investments Govt Securities</v>
          </cell>
        </row>
      </sheetData>
      <sheetData sheetId="4353">
        <row r="34">
          <cell r="A34" t="str">
            <v>Investments Govt Securities</v>
          </cell>
        </row>
      </sheetData>
      <sheetData sheetId="4354">
        <row r="34">
          <cell r="A34" t="str">
            <v>Investments Govt Securities</v>
          </cell>
        </row>
      </sheetData>
      <sheetData sheetId="4355">
        <row r="34">
          <cell r="A34" t="str">
            <v>Investments Govt Securities</v>
          </cell>
        </row>
      </sheetData>
      <sheetData sheetId="4356">
        <row r="34">
          <cell r="A34" t="str">
            <v>Investments Govt Securities</v>
          </cell>
        </row>
      </sheetData>
      <sheetData sheetId="4357">
        <row r="34">
          <cell r="A34" t="str">
            <v>Investments Govt Securities</v>
          </cell>
        </row>
      </sheetData>
      <sheetData sheetId="4358">
        <row r="34">
          <cell r="A34" t="str">
            <v>Investments Govt Securities</v>
          </cell>
        </row>
      </sheetData>
      <sheetData sheetId="4359">
        <row r="34">
          <cell r="A34" t="str">
            <v>Investments Govt Securities</v>
          </cell>
        </row>
      </sheetData>
      <sheetData sheetId="4360">
        <row r="34">
          <cell r="A34" t="str">
            <v>Investments Govt Securities</v>
          </cell>
        </row>
      </sheetData>
      <sheetData sheetId="4361">
        <row r="34">
          <cell r="A34" t="str">
            <v>Investments Govt Securities</v>
          </cell>
        </row>
      </sheetData>
      <sheetData sheetId="4362">
        <row r="34">
          <cell r="A34" t="str">
            <v>Investments Govt Securities</v>
          </cell>
        </row>
      </sheetData>
      <sheetData sheetId="4363">
        <row r="34">
          <cell r="A34" t="str">
            <v>Investments Govt Securities</v>
          </cell>
        </row>
      </sheetData>
      <sheetData sheetId="4364">
        <row r="34">
          <cell r="A34" t="str">
            <v>Investments Govt Securities</v>
          </cell>
        </row>
      </sheetData>
      <sheetData sheetId="4365">
        <row r="34">
          <cell r="A34" t="str">
            <v>Investments Govt Securities</v>
          </cell>
        </row>
      </sheetData>
      <sheetData sheetId="4366">
        <row r="34">
          <cell r="A34" t="str">
            <v>Investments Govt Securities</v>
          </cell>
        </row>
      </sheetData>
      <sheetData sheetId="4367">
        <row r="34">
          <cell r="A34" t="str">
            <v>Investments Govt Securities</v>
          </cell>
        </row>
      </sheetData>
      <sheetData sheetId="4368">
        <row r="34">
          <cell r="A34" t="str">
            <v>Investments Govt Securities</v>
          </cell>
        </row>
      </sheetData>
      <sheetData sheetId="4369">
        <row r="34">
          <cell r="A34" t="str">
            <v>Investments Govt Securities</v>
          </cell>
        </row>
      </sheetData>
      <sheetData sheetId="4370">
        <row r="34">
          <cell r="A34" t="str">
            <v>Investments Govt Securities</v>
          </cell>
        </row>
      </sheetData>
      <sheetData sheetId="4371">
        <row r="34">
          <cell r="A34" t="str">
            <v>Investments Govt Securities</v>
          </cell>
        </row>
      </sheetData>
      <sheetData sheetId="4372">
        <row r="34">
          <cell r="A34" t="str">
            <v>Investments Govt Securities</v>
          </cell>
        </row>
      </sheetData>
      <sheetData sheetId="4373">
        <row r="34">
          <cell r="A34" t="str">
            <v>Investments Govt Securities</v>
          </cell>
        </row>
      </sheetData>
      <sheetData sheetId="4374">
        <row r="34">
          <cell r="A34" t="str">
            <v>Investments Govt Securities</v>
          </cell>
        </row>
      </sheetData>
      <sheetData sheetId="4375">
        <row r="34">
          <cell r="A34" t="str">
            <v>Investments Govt Securities</v>
          </cell>
        </row>
      </sheetData>
      <sheetData sheetId="4376">
        <row r="34">
          <cell r="A34" t="str">
            <v>Investments Govt Securities</v>
          </cell>
        </row>
      </sheetData>
      <sheetData sheetId="4377">
        <row r="34">
          <cell r="A34" t="str">
            <v>Investments Govt Securities</v>
          </cell>
        </row>
      </sheetData>
      <sheetData sheetId="4378">
        <row r="34">
          <cell r="A34" t="str">
            <v>Investments Govt Securities</v>
          </cell>
        </row>
      </sheetData>
      <sheetData sheetId="4379">
        <row r="34">
          <cell r="A34" t="str">
            <v>Investments Govt Securities</v>
          </cell>
        </row>
      </sheetData>
      <sheetData sheetId="4380">
        <row r="34">
          <cell r="A34" t="str">
            <v>Investments Govt Securities</v>
          </cell>
        </row>
      </sheetData>
      <sheetData sheetId="4381">
        <row r="34">
          <cell r="A34" t="str">
            <v>Investments Govt Securities</v>
          </cell>
        </row>
      </sheetData>
      <sheetData sheetId="4382">
        <row r="34">
          <cell r="A34" t="str">
            <v>Investments Govt Securities</v>
          </cell>
        </row>
      </sheetData>
      <sheetData sheetId="4383">
        <row r="34">
          <cell r="A34" t="str">
            <v>Investments Govt Securities</v>
          </cell>
        </row>
      </sheetData>
      <sheetData sheetId="4384">
        <row r="34">
          <cell r="A34" t="str">
            <v>Investments Govt Securities</v>
          </cell>
        </row>
      </sheetData>
      <sheetData sheetId="4385">
        <row r="34">
          <cell r="A34" t="str">
            <v>Investments Govt Securities</v>
          </cell>
        </row>
      </sheetData>
      <sheetData sheetId="4386">
        <row r="34">
          <cell r="A34" t="str">
            <v>Investments Govt Securities</v>
          </cell>
        </row>
      </sheetData>
      <sheetData sheetId="4387">
        <row r="34">
          <cell r="A34" t="str">
            <v>Investments Govt Securities</v>
          </cell>
        </row>
      </sheetData>
      <sheetData sheetId="4388">
        <row r="34">
          <cell r="A34" t="str">
            <v>Investments Govt Securities</v>
          </cell>
        </row>
      </sheetData>
      <sheetData sheetId="4389">
        <row r="34">
          <cell r="A34" t="str">
            <v>Investments Govt Securities</v>
          </cell>
        </row>
      </sheetData>
      <sheetData sheetId="4390">
        <row r="34">
          <cell r="A34" t="str">
            <v>Investments Govt Securities</v>
          </cell>
        </row>
      </sheetData>
      <sheetData sheetId="4391">
        <row r="34">
          <cell r="A34" t="str">
            <v>Investments Govt Securities</v>
          </cell>
        </row>
      </sheetData>
      <sheetData sheetId="4392">
        <row r="34">
          <cell r="A34" t="str">
            <v>Investments Govt Securities</v>
          </cell>
        </row>
      </sheetData>
      <sheetData sheetId="4393">
        <row r="34">
          <cell r="A34" t="str">
            <v>Investments Govt Securities</v>
          </cell>
        </row>
      </sheetData>
      <sheetData sheetId="4394">
        <row r="34">
          <cell r="A34" t="str">
            <v>Investments Govt Securities</v>
          </cell>
        </row>
      </sheetData>
      <sheetData sheetId="4395">
        <row r="34">
          <cell r="A34" t="str">
            <v>Investments Govt Securities</v>
          </cell>
        </row>
      </sheetData>
      <sheetData sheetId="4396">
        <row r="34">
          <cell r="A34" t="str">
            <v>Investments Govt Securities</v>
          </cell>
        </row>
      </sheetData>
      <sheetData sheetId="4397">
        <row r="34">
          <cell r="A34" t="str">
            <v>Investments Govt Securities</v>
          </cell>
        </row>
      </sheetData>
      <sheetData sheetId="4398">
        <row r="34">
          <cell r="A34" t="str">
            <v>Investments Govt Securities</v>
          </cell>
        </row>
      </sheetData>
      <sheetData sheetId="4399">
        <row r="34">
          <cell r="A34" t="str">
            <v>Investments Govt Securities</v>
          </cell>
        </row>
      </sheetData>
      <sheetData sheetId="4400">
        <row r="34">
          <cell r="A34" t="str">
            <v>Investments Govt Securities</v>
          </cell>
        </row>
      </sheetData>
      <sheetData sheetId="4401">
        <row r="34">
          <cell r="A34" t="str">
            <v>Investments Govt Securities</v>
          </cell>
        </row>
      </sheetData>
      <sheetData sheetId="4402">
        <row r="34">
          <cell r="A34" t="str">
            <v>Investments Govt Securities</v>
          </cell>
        </row>
      </sheetData>
      <sheetData sheetId="4403">
        <row r="34">
          <cell r="A34" t="str">
            <v>Investments Govt Securities</v>
          </cell>
        </row>
      </sheetData>
      <sheetData sheetId="4404">
        <row r="34">
          <cell r="A34" t="str">
            <v>Investments Govt Securities</v>
          </cell>
        </row>
      </sheetData>
      <sheetData sheetId="4405">
        <row r="34">
          <cell r="A34" t="str">
            <v>Investments Govt Securities</v>
          </cell>
        </row>
      </sheetData>
      <sheetData sheetId="4406">
        <row r="34">
          <cell r="A34" t="str">
            <v>Investments Govt Securities</v>
          </cell>
        </row>
      </sheetData>
      <sheetData sheetId="4407">
        <row r="34">
          <cell r="A34" t="str">
            <v>Investments Govt Securities</v>
          </cell>
        </row>
      </sheetData>
      <sheetData sheetId="4408">
        <row r="34">
          <cell r="A34" t="str">
            <v>Investments Govt Securities</v>
          </cell>
        </row>
      </sheetData>
      <sheetData sheetId="4409">
        <row r="34">
          <cell r="A34" t="str">
            <v>Investments Govt Securities</v>
          </cell>
        </row>
      </sheetData>
      <sheetData sheetId="4410">
        <row r="34">
          <cell r="A34" t="str">
            <v>Investments Govt Securities</v>
          </cell>
        </row>
      </sheetData>
      <sheetData sheetId="4411">
        <row r="34">
          <cell r="A34" t="str">
            <v>Investments Govt Securities</v>
          </cell>
        </row>
      </sheetData>
      <sheetData sheetId="4412">
        <row r="34">
          <cell r="A34" t="str">
            <v>Investments Govt Securities</v>
          </cell>
        </row>
      </sheetData>
      <sheetData sheetId="4413">
        <row r="34">
          <cell r="A34" t="str">
            <v>Investments Govt Securities</v>
          </cell>
        </row>
      </sheetData>
      <sheetData sheetId="4414">
        <row r="34">
          <cell r="A34" t="str">
            <v>Investments Govt Securities</v>
          </cell>
        </row>
      </sheetData>
      <sheetData sheetId="4415">
        <row r="34">
          <cell r="A34" t="str">
            <v>Investments Govt Securities</v>
          </cell>
        </row>
      </sheetData>
      <sheetData sheetId="4416">
        <row r="34">
          <cell r="A34" t="str">
            <v>Investments Govt Securities</v>
          </cell>
        </row>
      </sheetData>
      <sheetData sheetId="4417">
        <row r="34">
          <cell r="A34" t="str">
            <v>Investments Govt Securities</v>
          </cell>
        </row>
      </sheetData>
      <sheetData sheetId="4418">
        <row r="34">
          <cell r="A34" t="str">
            <v>Investments Govt Securities</v>
          </cell>
        </row>
      </sheetData>
      <sheetData sheetId="4419">
        <row r="34">
          <cell r="A34" t="str">
            <v>Investments Govt Securities</v>
          </cell>
        </row>
      </sheetData>
      <sheetData sheetId="4420">
        <row r="34">
          <cell r="A34" t="str">
            <v>Investments Govt Securities</v>
          </cell>
        </row>
      </sheetData>
      <sheetData sheetId="4421">
        <row r="34">
          <cell r="A34" t="str">
            <v>Investments Govt Securities</v>
          </cell>
        </row>
      </sheetData>
      <sheetData sheetId="4422">
        <row r="34">
          <cell r="A34" t="str">
            <v>Investments Govt Securities</v>
          </cell>
        </row>
      </sheetData>
      <sheetData sheetId="4423">
        <row r="34">
          <cell r="A34" t="str">
            <v>Investments Govt Securities</v>
          </cell>
        </row>
      </sheetData>
      <sheetData sheetId="4424">
        <row r="34">
          <cell r="A34" t="str">
            <v>Investments Govt Securities</v>
          </cell>
        </row>
      </sheetData>
      <sheetData sheetId="4425">
        <row r="34">
          <cell r="A34" t="str">
            <v>Investments Govt Securities</v>
          </cell>
        </row>
      </sheetData>
      <sheetData sheetId="4426">
        <row r="34">
          <cell r="A34" t="str">
            <v>Investments Govt Securities</v>
          </cell>
        </row>
      </sheetData>
      <sheetData sheetId="4427">
        <row r="34">
          <cell r="A34" t="str">
            <v>Investments Govt Securities</v>
          </cell>
        </row>
      </sheetData>
      <sheetData sheetId="4428">
        <row r="34">
          <cell r="A34" t="str">
            <v>Investments Govt Securities</v>
          </cell>
        </row>
      </sheetData>
      <sheetData sheetId="4429">
        <row r="34">
          <cell r="A34" t="str">
            <v>Investments Govt Securities</v>
          </cell>
        </row>
      </sheetData>
      <sheetData sheetId="4430">
        <row r="34">
          <cell r="A34" t="str">
            <v>Investments Govt Securities</v>
          </cell>
        </row>
      </sheetData>
      <sheetData sheetId="4431">
        <row r="34">
          <cell r="A34" t="str">
            <v>Investments Govt Securities</v>
          </cell>
        </row>
      </sheetData>
      <sheetData sheetId="4432">
        <row r="34">
          <cell r="A34" t="str">
            <v>Investments Govt Securities</v>
          </cell>
        </row>
      </sheetData>
      <sheetData sheetId="4433">
        <row r="34">
          <cell r="A34" t="str">
            <v>Investments Govt Securities</v>
          </cell>
        </row>
      </sheetData>
      <sheetData sheetId="4434">
        <row r="34">
          <cell r="A34" t="str">
            <v>Investments Govt Securities</v>
          </cell>
        </row>
      </sheetData>
      <sheetData sheetId="4435">
        <row r="34">
          <cell r="A34" t="str">
            <v>Investments Govt Securities</v>
          </cell>
        </row>
      </sheetData>
      <sheetData sheetId="4436">
        <row r="34">
          <cell r="A34" t="str">
            <v>Investments Govt Securities</v>
          </cell>
        </row>
      </sheetData>
      <sheetData sheetId="4437" refreshError="1"/>
      <sheetData sheetId="4438" refreshError="1"/>
      <sheetData sheetId="4439" refreshError="1"/>
      <sheetData sheetId="4440" refreshError="1"/>
      <sheetData sheetId="4441" refreshError="1"/>
      <sheetData sheetId="4442" refreshError="1"/>
      <sheetData sheetId="4443">
        <row r="34">
          <cell r="A34" t="str">
            <v>Investments Govt Securities</v>
          </cell>
        </row>
      </sheetData>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ow r="34">
          <cell r="A34" t="str">
            <v>Investments Govt Securities</v>
          </cell>
        </row>
      </sheetData>
      <sheetData sheetId="4500" refreshError="1"/>
      <sheetData sheetId="4501" refreshError="1"/>
      <sheetData sheetId="4502" refreshError="1"/>
      <sheetData sheetId="4503" refreshError="1"/>
      <sheetData sheetId="4504" refreshError="1"/>
      <sheetData sheetId="4505">
        <row r="34">
          <cell r="A34" t="str">
            <v>Investments Govt Securities</v>
          </cell>
        </row>
      </sheetData>
      <sheetData sheetId="4506">
        <row r="34">
          <cell r="A34" t="str">
            <v>Investments Govt Securities</v>
          </cell>
        </row>
      </sheetData>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ow r="34">
          <cell r="A34" t="str">
            <v>Investments Govt Securities</v>
          </cell>
        </row>
      </sheetData>
      <sheetData sheetId="4524">
        <row r="34">
          <cell r="A34" t="str">
            <v>Investments Govt Securities</v>
          </cell>
        </row>
      </sheetData>
      <sheetData sheetId="4525">
        <row r="34">
          <cell r="A34" t="str">
            <v>Investments Govt Securities</v>
          </cell>
        </row>
      </sheetData>
      <sheetData sheetId="4526">
        <row r="34">
          <cell r="A34" t="str">
            <v>Investments Govt Securities</v>
          </cell>
        </row>
      </sheetData>
      <sheetData sheetId="4527">
        <row r="34">
          <cell r="A34" t="str">
            <v>Investments Govt Securities</v>
          </cell>
        </row>
      </sheetData>
      <sheetData sheetId="4528">
        <row r="34">
          <cell r="A34" t="str">
            <v>Investments Govt Securities</v>
          </cell>
        </row>
      </sheetData>
      <sheetData sheetId="4529">
        <row r="34">
          <cell r="A34" t="str">
            <v>Investments Govt Securities</v>
          </cell>
        </row>
      </sheetData>
      <sheetData sheetId="4530">
        <row r="34">
          <cell r="A34" t="str">
            <v>Investments Govt Securities</v>
          </cell>
        </row>
      </sheetData>
      <sheetData sheetId="4531">
        <row r="34">
          <cell r="A34" t="str">
            <v>Investments Govt Securities</v>
          </cell>
        </row>
      </sheetData>
      <sheetData sheetId="4532">
        <row r="34">
          <cell r="A34" t="str">
            <v>Investments Govt Securities</v>
          </cell>
        </row>
      </sheetData>
      <sheetData sheetId="4533">
        <row r="34">
          <cell r="A34" t="str">
            <v>Investments Govt Securities</v>
          </cell>
        </row>
      </sheetData>
      <sheetData sheetId="4534">
        <row r="34">
          <cell r="A34" t="str">
            <v>Investments Govt Securities</v>
          </cell>
        </row>
      </sheetData>
      <sheetData sheetId="4535">
        <row r="34">
          <cell r="A34" t="str">
            <v>Investments Govt Securities</v>
          </cell>
        </row>
      </sheetData>
      <sheetData sheetId="4536">
        <row r="34">
          <cell r="A34" t="str">
            <v>Investments Govt Securities</v>
          </cell>
        </row>
      </sheetData>
      <sheetData sheetId="4537">
        <row r="34">
          <cell r="A34" t="str">
            <v>Investments Govt Securities</v>
          </cell>
        </row>
      </sheetData>
      <sheetData sheetId="4538">
        <row r="34">
          <cell r="A34" t="str">
            <v>Investments Govt Securities</v>
          </cell>
        </row>
      </sheetData>
      <sheetData sheetId="4539">
        <row r="34">
          <cell r="A34" t="str">
            <v>Investments Govt Securities</v>
          </cell>
        </row>
      </sheetData>
      <sheetData sheetId="4540">
        <row r="34">
          <cell r="A34" t="str">
            <v>Investments Govt Securities</v>
          </cell>
        </row>
      </sheetData>
      <sheetData sheetId="4541">
        <row r="34">
          <cell r="A34" t="str">
            <v>Investments Govt Securities</v>
          </cell>
        </row>
      </sheetData>
      <sheetData sheetId="4542">
        <row r="34">
          <cell r="A34" t="str">
            <v>Investments Govt Securities</v>
          </cell>
        </row>
      </sheetData>
      <sheetData sheetId="4543">
        <row r="34">
          <cell r="A34" t="str">
            <v>Investments Govt Securities</v>
          </cell>
        </row>
      </sheetData>
      <sheetData sheetId="4544">
        <row r="34">
          <cell r="A34" t="str">
            <v>Investments Govt Securities</v>
          </cell>
        </row>
      </sheetData>
      <sheetData sheetId="4545">
        <row r="34">
          <cell r="A34" t="str">
            <v>Investments Govt Securities</v>
          </cell>
        </row>
      </sheetData>
      <sheetData sheetId="4546">
        <row r="34">
          <cell r="A34" t="str">
            <v>Investments Govt Securities</v>
          </cell>
        </row>
      </sheetData>
      <sheetData sheetId="4547">
        <row r="34">
          <cell r="A34" t="str">
            <v>Investments Govt Securities</v>
          </cell>
        </row>
      </sheetData>
      <sheetData sheetId="4548">
        <row r="34">
          <cell r="A34" t="str">
            <v>Investments Govt Securities</v>
          </cell>
        </row>
      </sheetData>
      <sheetData sheetId="4549">
        <row r="34">
          <cell r="A34" t="str">
            <v>Investments Govt Securities</v>
          </cell>
        </row>
      </sheetData>
      <sheetData sheetId="4550">
        <row r="34">
          <cell r="A34" t="str">
            <v>Investments Govt Securities</v>
          </cell>
        </row>
      </sheetData>
      <sheetData sheetId="4551">
        <row r="34">
          <cell r="A34" t="str">
            <v>Investments Govt Securities</v>
          </cell>
        </row>
      </sheetData>
      <sheetData sheetId="4552">
        <row r="34">
          <cell r="A34" t="str">
            <v>Investments Govt Securities</v>
          </cell>
        </row>
      </sheetData>
      <sheetData sheetId="4553">
        <row r="34">
          <cell r="A34" t="str">
            <v>Investments Govt Securities</v>
          </cell>
        </row>
      </sheetData>
      <sheetData sheetId="4554">
        <row r="34">
          <cell r="A34" t="str">
            <v>Investments Govt Securities</v>
          </cell>
        </row>
      </sheetData>
      <sheetData sheetId="4555">
        <row r="34">
          <cell r="A34" t="str">
            <v>Investments Govt Securities</v>
          </cell>
        </row>
      </sheetData>
      <sheetData sheetId="4556">
        <row r="34">
          <cell r="A34" t="str">
            <v>Investments Govt Securities</v>
          </cell>
        </row>
      </sheetData>
      <sheetData sheetId="4557">
        <row r="34">
          <cell r="A34" t="str">
            <v>Investments Govt Securities</v>
          </cell>
        </row>
      </sheetData>
      <sheetData sheetId="4558">
        <row r="34">
          <cell r="A34" t="str">
            <v>Investments Govt Securities</v>
          </cell>
        </row>
      </sheetData>
      <sheetData sheetId="4559">
        <row r="34">
          <cell r="A34" t="str">
            <v>Investments Govt Securities</v>
          </cell>
        </row>
      </sheetData>
      <sheetData sheetId="4560">
        <row r="34">
          <cell r="A34" t="str">
            <v>Investments Govt Securities</v>
          </cell>
        </row>
      </sheetData>
      <sheetData sheetId="4561">
        <row r="34">
          <cell r="A34" t="str">
            <v>Investments Govt Securities</v>
          </cell>
        </row>
      </sheetData>
      <sheetData sheetId="4562">
        <row r="34">
          <cell r="A34" t="str">
            <v>Investments Govt Securities</v>
          </cell>
        </row>
      </sheetData>
      <sheetData sheetId="4563">
        <row r="34">
          <cell r="A34" t="str">
            <v>Investments Govt Securities</v>
          </cell>
        </row>
      </sheetData>
      <sheetData sheetId="4564">
        <row r="34">
          <cell r="A34" t="str">
            <v>Investments Govt Securities</v>
          </cell>
        </row>
      </sheetData>
      <sheetData sheetId="4565">
        <row r="34">
          <cell r="A34" t="str">
            <v>Investments Govt Securities</v>
          </cell>
        </row>
      </sheetData>
      <sheetData sheetId="4566">
        <row r="34">
          <cell r="A34" t="str">
            <v>Investments Govt Securities</v>
          </cell>
        </row>
      </sheetData>
      <sheetData sheetId="4567">
        <row r="34">
          <cell r="A34" t="str">
            <v>Investments Govt Securities</v>
          </cell>
        </row>
      </sheetData>
      <sheetData sheetId="4568">
        <row r="34">
          <cell r="A34" t="str">
            <v>Investments Govt Securities</v>
          </cell>
        </row>
      </sheetData>
      <sheetData sheetId="4569">
        <row r="34">
          <cell r="A34" t="str">
            <v>Investments Govt Securities</v>
          </cell>
        </row>
      </sheetData>
      <sheetData sheetId="4570">
        <row r="34">
          <cell r="A34" t="str">
            <v>Investments Govt Securities</v>
          </cell>
        </row>
      </sheetData>
      <sheetData sheetId="4571">
        <row r="34">
          <cell r="A34" t="str">
            <v>Investments Govt Securities</v>
          </cell>
        </row>
      </sheetData>
      <sheetData sheetId="4572">
        <row r="34">
          <cell r="A34" t="str">
            <v>Investments Govt Securities</v>
          </cell>
        </row>
      </sheetData>
      <sheetData sheetId="4573">
        <row r="34">
          <cell r="A34" t="str">
            <v>Investments Govt Securities</v>
          </cell>
        </row>
      </sheetData>
      <sheetData sheetId="4574">
        <row r="34">
          <cell r="A34" t="str">
            <v>Investments Govt Securities</v>
          </cell>
        </row>
      </sheetData>
      <sheetData sheetId="4575">
        <row r="34">
          <cell r="A34" t="str">
            <v>Investments Govt Securities</v>
          </cell>
        </row>
      </sheetData>
      <sheetData sheetId="4576">
        <row r="34">
          <cell r="A34" t="str">
            <v>Investments Govt Securities</v>
          </cell>
        </row>
      </sheetData>
      <sheetData sheetId="4577">
        <row r="34">
          <cell r="A34" t="str">
            <v>Investments Govt Securities</v>
          </cell>
        </row>
      </sheetData>
      <sheetData sheetId="4578">
        <row r="34">
          <cell r="A34" t="str">
            <v>Investments Govt Securities</v>
          </cell>
        </row>
      </sheetData>
      <sheetData sheetId="4579">
        <row r="34">
          <cell r="A34" t="str">
            <v>Investments Govt Securities</v>
          </cell>
        </row>
      </sheetData>
      <sheetData sheetId="4580">
        <row r="34">
          <cell r="A34" t="str">
            <v>Investments Govt Securities</v>
          </cell>
        </row>
      </sheetData>
      <sheetData sheetId="4581">
        <row r="34">
          <cell r="A34" t="str">
            <v>Investments Govt Securities</v>
          </cell>
        </row>
      </sheetData>
      <sheetData sheetId="4582">
        <row r="34">
          <cell r="A34" t="str">
            <v>Investments Govt Securities</v>
          </cell>
        </row>
      </sheetData>
      <sheetData sheetId="4583">
        <row r="34">
          <cell r="A34" t="str">
            <v>Investments Govt Securities</v>
          </cell>
        </row>
      </sheetData>
      <sheetData sheetId="4584">
        <row r="34">
          <cell r="A34" t="str">
            <v>Investments Govt Securities</v>
          </cell>
        </row>
      </sheetData>
      <sheetData sheetId="4585">
        <row r="34">
          <cell r="A34" t="str">
            <v>Investments Govt Securities</v>
          </cell>
        </row>
      </sheetData>
      <sheetData sheetId="4586">
        <row r="34">
          <cell r="A34" t="str">
            <v>Investments Govt Securities</v>
          </cell>
        </row>
      </sheetData>
      <sheetData sheetId="4587">
        <row r="34">
          <cell r="A34" t="str">
            <v>Investments Govt Securities</v>
          </cell>
        </row>
      </sheetData>
      <sheetData sheetId="4588">
        <row r="34">
          <cell r="A34" t="str">
            <v>Investments Govt Securities</v>
          </cell>
        </row>
      </sheetData>
      <sheetData sheetId="4589">
        <row r="34">
          <cell r="A34" t="str">
            <v>Investments Govt Securities</v>
          </cell>
        </row>
      </sheetData>
      <sheetData sheetId="4590">
        <row r="34">
          <cell r="A34" t="str">
            <v>Investments Govt Securities</v>
          </cell>
        </row>
      </sheetData>
      <sheetData sheetId="4591">
        <row r="34">
          <cell r="A34" t="str">
            <v>Investments Govt Securities</v>
          </cell>
        </row>
      </sheetData>
      <sheetData sheetId="4592">
        <row r="34">
          <cell r="A34" t="str">
            <v>Investments Govt Securities</v>
          </cell>
        </row>
      </sheetData>
      <sheetData sheetId="4593">
        <row r="34">
          <cell r="A34" t="str">
            <v>Investments Govt Securities</v>
          </cell>
        </row>
      </sheetData>
      <sheetData sheetId="4594">
        <row r="34">
          <cell r="A34" t="str">
            <v>Investments Govt Securities</v>
          </cell>
        </row>
      </sheetData>
      <sheetData sheetId="4595">
        <row r="34">
          <cell r="A34" t="str">
            <v>Investments Govt Securities</v>
          </cell>
        </row>
      </sheetData>
      <sheetData sheetId="4596">
        <row r="34">
          <cell r="A34" t="str">
            <v>Investments Govt Securities</v>
          </cell>
        </row>
      </sheetData>
      <sheetData sheetId="4597">
        <row r="34">
          <cell r="A34" t="str">
            <v>Investments Govt Securities</v>
          </cell>
        </row>
      </sheetData>
      <sheetData sheetId="4598">
        <row r="34">
          <cell r="A34" t="str">
            <v>Investments Govt Securities</v>
          </cell>
        </row>
      </sheetData>
      <sheetData sheetId="4599">
        <row r="34">
          <cell r="A34" t="str">
            <v>Investments Govt Securities</v>
          </cell>
        </row>
      </sheetData>
      <sheetData sheetId="4600">
        <row r="34">
          <cell r="A34" t="str">
            <v>Investments Govt Securities</v>
          </cell>
        </row>
      </sheetData>
      <sheetData sheetId="4601">
        <row r="34">
          <cell r="A34" t="str">
            <v>Investments Govt Securities</v>
          </cell>
        </row>
      </sheetData>
      <sheetData sheetId="4602">
        <row r="34">
          <cell r="A34" t="str">
            <v>Investments Govt Securities</v>
          </cell>
        </row>
      </sheetData>
      <sheetData sheetId="4603">
        <row r="34">
          <cell r="A34" t="str">
            <v>Investments Govt Securities</v>
          </cell>
        </row>
      </sheetData>
      <sheetData sheetId="4604">
        <row r="34">
          <cell r="A34" t="str">
            <v>Investments Govt Securities</v>
          </cell>
        </row>
      </sheetData>
      <sheetData sheetId="4605">
        <row r="34">
          <cell r="A34" t="str">
            <v>Investments Govt Securities</v>
          </cell>
        </row>
      </sheetData>
      <sheetData sheetId="4606">
        <row r="34">
          <cell r="A34" t="str">
            <v>Investments Govt Securities</v>
          </cell>
        </row>
      </sheetData>
      <sheetData sheetId="4607">
        <row r="34">
          <cell r="A34" t="str">
            <v>Investments Govt Securities</v>
          </cell>
        </row>
      </sheetData>
      <sheetData sheetId="4608">
        <row r="34">
          <cell r="A34" t="str">
            <v>Investments Govt Securities</v>
          </cell>
        </row>
      </sheetData>
      <sheetData sheetId="4609">
        <row r="34">
          <cell r="A34" t="str">
            <v>Investments Govt Securities</v>
          </cell>
        </row>
      </sheetData>
      <sheetData sheetId="4610">
        <row r="34">
          <cell r="A34" t="str">
            <v>Investments Govt Securities</v>
          </cell>
        </row>
      </sheetData>
      <sheetData sheetId="4611">
        <row r="34">
          <cell r="A34" t="str">
            <v>Investments Govt Securities</v>
          </cell>
        </row>
      </sheetData>
      <sheetData sheetId="4612">
        <row r="34">
          <cell r="A34" t="str">
            <v>Investments Govt Securities</v>
          </cell>
        </row>
      </sheetData>
      <sheetData sheetId="4613">
        <row r="34">
          <cell r="A34" t="str">
            <v>Investments Govt Securities</v>
          </cell>
        </row>
      </sheetData>
      <sheetData sheetId="4614">
        <row r="34">
          <cell r="A34" t="str">
            <v>Investments Govt Securities</v>
          </cell>
        </row>
      </sheetData>
      <sheetData sheetId="4615">
        <row r="34">
          <cell r="A34" t="str">
            <v>Investments Govt Securities</v>
          </cell>
        </row>
      </sheetData>
      <sheetData sheetId="4616">
        <row r="34">
          <cell r="A34" t="str">
            <v>Investments Govt Securities</v>
          </cell>
        </row>
      </sheetData>
      <sheetData sheetId="4617">
        <row r="34">
          <cell r="A34" t="str">
            <v>Investments Govt Securities</v>
          </cell>
        </row>
      </sheetData>
      <sheetData sheetId="4618">
        <row r="34">
          <cell r="A34" t="str">
            <v>Investments Govt Securities</v>
          </cell>
        </row>
      </sheetData>
      <sheetData sheetId="4619">
        <row r="34">
          <cell r="A34" t="str">
            <v>Investments Govt Securities</v>
          </cell>
        </row>
      </sheetData>
      <sheetData sheetId="4620">
        <row r="34">
          <cell r="A34" t="str">
            <v>Investments Govt Securities</v>
          </cell>
        </row>
      </sheetData>
      <sheetData sheetId="4621">
        <row r="34">
          <cell r="A34" t="str">
            <v>Investments Govt Securities</v>
          </cell>
        </row>
      </sheetData>
      <sheetData sheetId="4622">
        <row r="34">
          <cell r="A34" t="str">
            <v>Investments Govt Securities</v>
          </cell>
        </row>
      </sheetData>
      <sheetData sheetId="4623">
        <row r="34">
          <cell r="A34" t="str">
            <v>Investments Govt Securities</v>
          </cell>
        </row>
      </sheetData>
      <sheetData sheetId="4624">
        <row r="34">
          <cell r="A34" t="str">
            <v>Investments Govt Securities</v>
          </cell>
        </row>
      </sheetData>
      <sheetData sheetId="4625">
        <row r="34">
          <cell r="A34" t="str">
            <v>Investments Govt Securities</v>
          </cell>
        </row>
      </sheetData>
      <sheetData sheetId="4626">
        <row r="34">
          <cell r="A34" t="str">
            <v>Investments Govt Securities</v>
          </cell>
        </row>
      </sheetData>
      <sheetData sheetId="4627">
        <row r="34">
          <cell r="A34" t="str">
            <v>Investments Govt Securities</v>
          </cell>
        </row>
      </sheetData>
      <sheetData sheetId="4628">
        <row r="34">
          <cell r="A34" t="str">
            <v>Investments Govt Securities</v>
          </cell>
        </row>
      </sheetData>
      <sheetData sheetId="4629">
        <row r="34">
          <cell r="A34" t="str">
            <v>Investments Govt Securities</v>
          </cell>
        </row>
      </sheetData>
      <sheetData sheetId="4630">
        <row r="34">
          <cell r="A34" t="str">
            <v>Investments Govt Securities</v>
          </cell>
        </row>
      </sheetData>
      <sheetData sheetId="4631">
        <row r="34">
          <cell r="A34" t="str">
            <v>Investments Govt Securities</v>
          </cell>
        </row>
      </sheetData>
      <sheetData sheetId="4632">
        <row r="34">
          <cell r="A34" t="str">
            <v>Investments Govt Securities</v>
          </cell>
        </row>
      </sheetData>
      <sheetData sheetId="4633">
        <row r="34">
          <cell r="A34" t="str">
            <v>Investments Govt Securities</v>
          </cell>
        </row>
      </sheetData>
      <sheetData sheetId="4634">
        <row r="34">
          <cell r="A34" t="str">
            <v>Investments Govt Securities</v>
          </cell>
        </row>
      </sheetData>
      <sheetData sheetId="4635">
        <row r="34">
          <cell r="A34" t="str">
            <v>Investments Govt Securities</v>
          </cell>
        </row>
      </sheetData>
      <sheetData sheetId="4636">
        <row r="34">
          <cell r="A34" t="str">
            <v>Investments Govt Securities</v>
          </cell>
        </row>
      </sheetData>
      <sheetData sheetId="4637">
        <row r="34">
          <cell r="A34" t="str">
            <v>Investments Govt Securities</v>
          </cell>
        </row>
      </sheetData>
      <sheetData sheetId="4638">
        <row r="34">
          <cell r="A34" t="str">
            <v>Investments Govt Securities</v>
          </cell>
        </row>
      </sheetData>
      <sheetData sheetId="4639">
        <row r="34">
          <cell r="A34" t="str">
            <v>Investments Govt Securities</v>
          </cell>
        </row>
      </sheetData>
      <sheetData sheetId="4640">
        <row r="34">
          <cell r="A34" t="str">
            <v>Investments Govt Securities</v>
          </cell>
        </row>
      </sheetData>
      <sheetData sheetId="4641">
        <row r="34">
          <cell r="A34" t="str">
            <v>Investments Govt Securities</v>
          </cell>
        </row>
      </sheetData>
      <sheetData sheetId="4642">
        <row r="34">
          <cell r="A34" t="str">
            <v>Investments Govt Securities</v>
          </cell>
        </row>
      </sheetData>
      <sheetData sheetId="4643">
        <row r="34">
          <cell r="A34" t="str">
            <v>Investments Govt Securities</v>
          </cell>
        </row>
      </sheetData>
      <sheetData sheetId="4644">
        <row r="34">
          <cell r="A34" t="str">
            <v>Investments Govt Securities</v>
          </cell>
        </row>
      </sheetData>
      <sheetData sheetId="4645">
        <row r="34">
          <cell r="A34" t="str">
            <v>Investments Govt Securities</v>
          </cell>
        </row>
      </sheetData>
      <sheetData sheetId="4646">
        <row r="34">
          <cell r="A34" t="str">
            <v>Investments Govt Securities</v>
          </cell>
        </row>
      </sheetData>
      <sheetData sheetId="4647">
        <row r="34">
          <cell r="A34" t="str">
            <v>Investments Govt Securities</v>
          </cell>
        </row>
      </sheetData>
      <sheetData sheetId="4648">
        <row r="34">
          <cell r="A34" t="str">
            <v>Investments Govt Securities</v>
          </cell>
        </row>
      </sheetData>
      <sheetData sheetId="4649">
        <row r="34">
          <cell r="A34" t="str">
            <v>Investments Govt Securities</v>
          </cell>
        </row>
      </sheetData>
      <sheetData sheetId="4650">
        <row r="34">
          <cell r="A34" t="str">
            <v>Investments Govt Securities</v>
          </cell>
        </row>
      </sheetData>
      <sheetData sheetId="4651">
        <row r="34">
          <cell r="A34" t="str">
            <v>Investments Govt Securities</v>
          </cell>
        </row>
      </sheetData>
      <sheetData sheetId="4652">
        <row r="34">
          <cell r="A34" t="str">
            <v>Investments Govt Securities</v>
          </cell>
        </row>
      </sheetData>
      <sheetData sheetId="4653">
        <row r="34">
          <cell r="A34" t="str">
            <v>Investments Govt Securities</v>
          </cell>
        </row>
      </sheetData>
      <sheetData sheetId="4654">
        <row r="34">
          <cell r="A34" t="str">
            <v>Investments Govt Securities</v>
          </cell>
        </row>
      </sheetData>
      <sheetData sheetId="4655">
        <row r="34">
          <cell r="A34" t="str">
            <v>Investments Govt Securities</v>
          </cell>
        </row>
      </sheetData>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ow r="34">
          <cell r="A34" t="str">
            <v>Investments Govt Securities</v>
          </cell>
        </row>
      </sheetData>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ow r="34">
          <cell r="A34" t="str">
            <v>Investments Govt Securities</v>
          </cell>
        </row>
      </sheetData>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ow r="34">
          <cell r="A34" t="str">
            <v>Investments Govt Securities</v>
          </cell>
        </row>
      </sheetData>
      <sheetData sheetId="4806">
        <row r="34">
          <cell r="A34" t="str">
            <v>Investments Govt Securities</v>
          </cell>
        </row>
      </sheetData>
      <sheetData sheetId="4807">
        <row r="34">
          <cell r="A34" t="str">
            <v>Investments Govt Securities</v>
          </cell>
        </row>
      </sheetData>
      <sheetData sheetId="4808">
        <row r="34">
          <cell r="A34" t="str">
            <v>Investments Govt Securities</v>
          </cell>
        </row>
      </sheetData>
      <sheetData sheetId="4809">
        <row r="34">
          <cell r="A34" t="str">
            <v>Investments Govt Securities</v>
          </cell>
        </row>
      </sheetData>
      <sheetData sheetId="4810">
        <row r="34">
          <cell r="A34" t="str">
            <v>Investments Govt Securities</v>
          </cell>
        </row>
      </sheetData>
      <sheetData sheetId="4811" refreshError="1"/>
      <sheetData sheetId="4812" refreshError="1"/>
      <sheetData sheetId="4813">
        <row r="34">
          <cell r="A34" t="str">
            <v>Investments Govt Securities</v>
          </cell>
        </row>
      </sheetData>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ow r="34">
          <cell r="A34" t="str">
            <v>Investments Govt Securities</v>
          </cell>
        </row>
      </sheetData>
      <sheetData sheetId="4823" refreshError="1"/>
      <sheetData sheetId="4824" refreshError="1"/>
      <sheetData sheetId="4825" refreshError="1"/>
      <sheetData sheetId="4826" refreshError="1"/>
      <sheetData sheetId="4827" refreshError="1"/>
      <sheetData sheetId="4828" refreshError="1"/>
      <sheetData sheetId="4829"/>
      <sheetData sheetId="4830"/>
      <sheetData sheetId="4831"/>
      <sheetData sheetId="4832"/>
      <sheetData sheetId="4833" refreshError="1"/>
      <sheetData sheetId="4834" refreshError="1"/>
      <sheetData sheetId="4835" refreshError="1"/>
      <sheetData sheetId="4836" refreshError="1"/>
      <sheetData sheetId="4837"/>
      <sheetData sheetId="4838">
        <row r="34">
          <cell r="A34" t="str">
            <v>Investments Govt Securities</v>
          </cell>
        </row>
      </sheetData>
      <sheetData sheetId="4839"/>
      <sheetData sheetId="4840"/>
      <sheetData sheetId="4841"/>
      <sheetData sheetId="4842"/>
      <sheetData sheetId="4843"/>
      <sheetData sheetId="4844"/>
      <sheetData sheetId="4845"/>
      <sheetData sheetId="4846"/>
      <sheetData sheetId="4847">
        <row r="34">
          <cell r="A34" t="str">
            <v>Investments Govt Securities</v>
          </cell>
        </row>
      </sheetData>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ow r="34">
          <cell r="A34" t="str">
            <v>Investments Govt Securities</v>
          </cell>
        </row>
      </sheetData>
      <sheetData sheetId="4894"/>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ow r="34">
          <cell r="A34" t="str">
            <v>Investments Govt Securities</v>
          </cell>
        </row>
      </sheetData>
      <sheetData sheetId="4913">
        <row r="34">
          <cell r="A34" t="str">
            <v>Investments Govt Securities</v>
          </cell>
        </row>
      </sheetData>
      <sheetData sheetId="4914">
        <row r="34">
          <cell r="A34" t="str">
            <v>Investments Govt Securities</v>
          </cell>
        </row>
      </sheetData>
      <sheetData sheetId="4915">
        <row r="34">
          <cell r="A34" t="str">
            <v>Investments Govt Securities</v>
          </cell>
        </row>
      </sheetData>
      <sheetData sheetId="4916">
        <row r="34">
          <cell r="A34" t="str">
            <v>Investments Govt Securities</v>
          </cell>
        </row>
      </sheetData>
      <sheetData sheetId="4917">
        <row r="34">
          <cell r="A34" t="str">
            <v>Investments Govt Securities</v>
          </cell>
        </row>
      </sheetData>
      <sheetData sheetId="4918">
        <row r="34">
          <cell r="A34" t="str">
            <v>Investments Govt Securities</v>
          </cell>
        </row>
      </sheetData>
      <sheetData sheetId="4919">
        <row r="34">
          <cell r="A34" t="str">
            <v>Investments Govt Securities</v>
          </cell>
        </row>
      </sheetData>
      <sheetData sheetId="4920">
        <row r="34">
          <cell r="A34" t="str">
            <v>Investments Govt Securities</v>
          </cell>
        </row>
      </sheetData>
      <sheetData sheetId="4921">
        <row r="34">
          <cell r="A34" t="str">
            <v>Investments Govt Securities</v>
          </cell>
        </row>
      </sheetData>
      <sheetData sheetId="4922">
        <row r="34">
          <cell r="A34" t="str">
            <v>Investments Govt Securities</v>
          </cell>
        </row>
      </sheetData>
      <sheetData sheetId="4923">
        <row r="34">
          <cell r="A34" t="str">
            <v>Investments Govt Securities</v>
          </cell>
        </row>
      </sheetData>
      <sheetData sheetId="4924">
        <row r="34">
          <cell r="A34" t="str">
            <v>Investments Govt Securities</v>
          </cell>
        </row>
      </sheetData>
      <sheetData sheetId="4925">
        <row r="34">
          <cell r="A34" t="str">
            <v>Investments Govt Securities</v>
          </cell>
        </row>
      </sheetData>
      <sheetData sheetId="4926">
        <row r="34">
          <cell r="A34" t="str">
            <v>Investments Govt Securities</v>
          </cell>
        </row>
      </sheetData>
      <sheetData sheetId="4927">
        <row r="34">
          <cell r="A34" t="str">
            <v>Investments Govt Securities</v>
          </cell>
        </row>
      </sheetData>
      <sheetData sheetId="4928">
        <row r="34">
          <cell r="A34" t="str">
            <v>Investments Govt Securities</v>
          </cell>
        </row>
      </sheetData>
      <sheetData sheetId="4929">
        <row r="34">
          <cell r="A34" t="str">
            <v>Investments Govt Securities</v>
          </cell>
        </row>
      </sheetData>
      <sheetData sheetId="4930">
        <row r="34">
          <cell r="A34" t="str">
            <v>Investments Govt Securities</v>
          </cell>
        </row>
      </sheetData>
      <sheetData sheetId="4931">
        <row r="34">
          <cell r="A34" t="str">
            <v>Investments Govt Securities</v>
          </cell>
        </row>
      </sheetData>
      <sheetData sheetId="4932">
        <row r="34">
          <cell r="A34" t="str">
            <v>Investments Govt Securities</v>
          </cell>
        </row>
      </sheetData>
      <sheetData sheetId="4933">
        <row r="34">
          <cell r="A34" t="str">
            <v>Investments Govt Securities</v>
          </cell>
        </row>
      </sheetData>
      <sheetData sheetId="4934">
        <row r="34">
          <cell r="A34" t="str">
            <v>Investments Govt Securities</v>
          </cell>
        </row>
      </sheetData>
      <sheetData sheetId="4935">
        <row r="34">
          <cell r="A34" t="str">
            <v>Investments Govt Securities</v>
          </cell>
        </row>
      </sheetData>
      <sheetData sheetId="4936">
        <row r="34">
          <cell r="A34" t="str">
            <v>Investments Govt Securities</v>
          </cell>
        </row>
      </sheetData>
      <sheetData sheetId="4937">
        <row r="34">
          <cell r="A34" t="str">
            <v>Investments Govt Securities</v>
          </cell>
        </row>
      </sheetData>
      <sheetData sheetId="4938">
        <row r="34">
          <cell r="A34" t="str">
            <v>Investments Govt Securities</v>
          </cell>
        </row>
      </sheetData>
      <sheetData sheetId="4939">
        <row r="34">
          <cell r="A34" t="str">
            <v>Investments Govt Securities</v>
          </cell>
        </row>
      </sheetData>
      <sheetData sheetId="4940">
        <row r="34">
          <cell r="A34" t="str">
            <v>Investments Govt Securities</v>
          </cell>
        </row>
      </sheetData>
      <sheetData sheetId="4941">
        <row r="34">
          <cell r="A34" t="str">
            <v>Investments Govt Securities</v>
          </cell>
        </row>
      </sheetData>
      <sheetData sheetId="4942">
        <row r="34">
          <cell r="A34" t="str">
            <v>Investments Govt Securities</v>
          </cell>
        </row>
      </sheetData>
      <sheetData sheetId="4943">
        <row r="34">
          <cell r="A34" t="str">
            <v>Investments Govt Securities</v>
          </cell>
        </row>
      </sheetData>
      <sheetData sheetId="4944">
        <row r="34">
          <cell r="A34" t="str">
            <v>Investments Govt Securities</v>
          </cell>
        </row>
      </sheetData>
      <sheetData sheetId="4945">
        <row r="34">
          <cell r="A34" t="str">
            <v>Investments Govt Securities</v>
          </cell>
        </row>
      </sheetData>
      <sheetData sheetId="4946">
        <row r="34">
          <cell r="A34" t="str">
            <v>Investments Govt Securities</v>
          </cell>
        </row>
      </sheetData>
      <sheetData sheetId="4947">
        <row r="34">
          <cell r="A34" t="str">
            <v>Investments Govt Securities</v>
          </cell>
        </row>
      </sheetData>
      <sheetData sheetId="4948">
        <row r="34">
          <cell r="A34" t="str">
            <v>Investments Govt Securities</v>
          </cell>
        </row>
      </sheetData>
      <sheetData sheetId="4949">
        <row r="34">
          <cell r="A34" t="str">
            <v>Investments Govt Securities</v>
          </cell>
        </row>
      </sheetData>
      <sheetData sheetId="4950">
        <row r="34">
          <cell r="A34" t="str">
            <v>Investments Govt Securities</v>
          </cell>
        </row>
      </sheetData>
      <sheetData sheetId="4951">
        <row r="34">
          <cell r="A34" t="str">
            <v>Investments Govt Securities</v>
          </cell>
        </row>
      </sheetData>
      <sheetData sheetId="4952">
        <row r="34">
          <cell r="A34" t="str">
            <v>Investments Govt Securities</v>
          </cell>
        </row>
      </sheetData>
      <sheetData sheetId="4953">
        <row r="34">
          <cell r="A34" t="str">
            <v>Investments Govt Securities</v>
          </cell>
        </row>
      </sheetData>
      <sheetData sheetId="4954">
        <row r="34">
          <cell r="A34" t="str">
            <v>Investments Govt Securities</v>
          </cell>
        </row>
      </sheetData>
      <sheetData sheetId="4955">
        <row r="34">
          <cell r="A34" t="str">
            <v>Investments Govt Securities</v>
          </cell>
        </row>
      </sheetData>
      <sheetData sheetId="4956"/>
      <sheetData sheetId="4957">
        <row r="34">
          <cell r="A34" t="str">
            <v>Investments Govt Securities</v>
          </cell>
        </row>
      </sheetData>
      <sheetData sheetId="4958">
        <row r="34">
          <cell r="A34" t="str">
            <v>Investments Govt Securities</v>
          </cell>
        </row>
      </sheetData>
      <sheetData sheetId="4959">
        <row r="34">
          <cell r="A34" t="str">
            <v>Investments Govt Securities</v>
          </cell>
        </row>
      </sheetData>
      <sheetData sheetId="4960">
        <row r="34">
          <cell r="A34" t="str">
            <v>Investments Govt Securities</v>
          </cell>
        </row>
      </sheetData>
      <sheetData sheetId="4961">
        <row r="34">
          <cell r="A34" t="str">
            <v>Investments Govt Securities</v>
          </cell>
        </row>
      </sheetData>
      <sheetData sheetId="4962">
        <row r="34">
          <cell r="A34" t="str">
            <v>Investments Govt Securities</v>
          </cell>
        </row>
      </sheetData>
      <sheetData sheetId="4963">
        <row r="34">
          <cell r="A34" t="str">
            <v>Investments Govt Securities</v>
          </cell>
        </row>
      </sheetData>
      <sheetData sheetId="4964">
        <row r="34">
          <cell r="A34" t="str">
            <v>Investments Govt Securities</v>
          </cell>
        </row>
      </sheetData>
      <sheetData sheetId="4965">
        <row r="34">
          <cell r="A34" t="str">
            <v>Investments Govt Securities</v>
          </cell>
        </row>
      </sheetData>
      <sheetData sheetId="4966">
        <row r="34">
          <cell r="A34" t="str">
            <v>Investments Govt Securities</v>
          </cell>
        </row>
      </sheetData>
      <sheetData sheetId="4967">
        <row r="34">
          <cell r="A34" t="str">
            <v>Investments Govt Securities</v>
          </cell>
        </row>
      </sheetData>
      <sheetData sheetId="4968">
        <row r="34">
          <cell r="A34" t="str">
            <v>Investments Govt Securities</v>
          </cell>
        </row>
      </sheetData>
      <sheetData sheetId="4969">
        <row r="34">
          <cell r="A34" t="str">
            <v>Investments Govt Securities</v>
          </cell>
        </row>
      </sheetData>
      <sheetData sheetId="4970">
        <row r="34">
          <cell r="A34" t="str">
            <v>Investments Govt Securities</v>
          </cell>
        </row>
      </sheetData>
      <sheetData sheetId="4971">
        <row r="34">
          <cell r="A34" t="str">
            <v>Investments Govt Securities</v>
          </cell>
        </row>
      </sheetData>
      <sheetData sheetId="4972">
        <row r="34">
          <cell r="A34" t="str">
            <v>Investments Govt Securities</v>
          </cell>
        </row>
      </sheetData>
      <sheetData sheetId="4973">
        <row r="34">
          <cell r="A34" t="str">
            <v>Investments Govt Securities</v>
          </cell>
        </row>
      </sheetData>
      <sheetData sheetId="4974">
        <row r="34">
          <cell r="A34" t="str">
            <v>Investments Govt Securities</v>
          </cell>
        </row>
      </sheetData>
      <sheetData sheetId="4975">
        <row r="34">
          <cell r="A34" t="str">
            <v>Investments Govt Securities</v>
          </cell>
        </row>
      </sheetData>
      <sheetData sheetId="4976">
        <row r="34">
          <cell r="A34" t="str">
            <v>Investments Govt Securities</v>
          </cell>
        </row>
      </sheetData>
      <sheetData sheetId="4977">
        <row r="34">
          <cell r="A34" t="str">
            <v>Investments Govt Securities</v>
          </cell>
        </row>
      </sheetData>
      <sheetData sheetId="4978">
        <row r="34">
          <cell r="A34" t="str">
            <v>Investments Govt Securities</v>
          </cell>
        </row>
      </sheetData>
      <sheetData sheetId="4979">
        <row r="34">
          <cell r="A34" t="str">
            <v>Investments Govt Securities</v>
          </cell>
        </row>
      </sheetData>
      <sheetData sheetId="4980">
        <row r="34">
          <cell r="A34" t="str">
            <v>Investments Govt Securities</v>
          </cell>
        </row>
      </sheetData>
      <sheetData sheetId="4981">
        <row r="34">
          <cell r="A34" t="str">
            <v>Investments Govt Securities</v>
          </cell>
        </row>
      </sheetData>
      <sheetData sheetId="4982">
        <row r="34">
          <cell r="A34" t="str">
            <v>Investments Govt Securities</v>
          </cell>
        </row>
      </sheetData>
      <sheetData sheetId="4983">
        <row r="34">
          <cell r="A34" t="str">
            <v>Investments Govt Securities</v>
          </cell>
        </row>
      </sheetData>
      <sheetData sheetId="4984">
        <row r="34">
          <cell r="A34" t="str">
            <v>Investments Govt Securities</v>
          </cell>
        </row>
      </sheetData>
      <sheetData sheetId="4985">
        <row r="34">
          <cell r="A34" t="str">
            <v>Investments Govt Securities</v>
          </cell>
        </row>
      </sheetData>
      <sheetData sheetId="4986">
        <row r="34">
          <cell r="A34" t="str">
            <v>Investments Govt Securities</v>
          </cell>
        </row>
      </sheetData>
      <sheetData sheetId="4987">
        <row r="34">
          <cell r="A34" t="str">
            <v>Investments Govt Securities</v>
          </cell>
        </row>
      </sheetData>
      <sheetData sheetId="4988">
        <row r="34">
          <cell r="A34" t="str">
            <v>Investments Govt Securities</v>
          </cell>
        </row>
      </sheetData>
      <sheetData sheetId="4989">
        <row r="34">
          <cell r="A34" t="str">
            <v>Investments Govt Securities</v>
          </cell>
        </row>
      </sheetData>
      <sheetData sheetId="4990">
        <row r="34">
          <cell r="A34" t="str">
            <v>Investments Govt Securities</v>
          </cell>
        </row>
      </sheetData>
      <sheetData sheetId="4991">
        <row r="34">
          <cell r="A34" t="str">
            <v>Investments Govt Securities</v>
          </cell>
        </row>
      </sheetData>
      <sheetData sheetId="4992">
        <row r="34">
          <cell r="A34" t="str">
            <v>Investments Govt Securities</v>
          </cell>
        </row>
      </sheetData>
      <sheetData sheetId="4993">
        <row r="34">
          <cell r="A34" t="str">
            <v>Investments Govt Securities</v>
          </cell>
        </row>
      </sheetData>
      <sheetData sheetId="4994">
        <row r="34">
          <cell r="A34" t="str">
            <v>Investments Govt Securities</v>
          </cell>
        </row>
      </sheetData>
      <sheetData sheetId="4995">
        <row r="34">
          <cell r="A34" t="str">
            <v>Investments Govt Securities</v>
          </cell>
        </row>
      </sheetData>
      <sheetData sheetId="4996">
        <row r="34">
          <cell r="A34" t="str">
            <v>Investments Govt Securities</v>
          </cell>
        </row>
      </sheetData>
      <sheetData sheetId="4997">
        <row r="34">
          <cell r="A34" t="str">
            <v>Investments Govt Securities</v>
          </cell>
        </row>
      </sheetData>
      <sheetData sheetId="4998">
        <row r="34">
          <cell r="A34" t="str">
            <v>Investments Govt Securities</v>
          </cell>
        </row>
      </sheetData>
      <sheetData sheetId="4999">
        <row r="34">
          <cell r="A34" t="str">
            <v>Investments Govt Securities</v>
          </cell>
        </row>
      </sheetData>
      <sheetData sheetId="5000">
        <row r="34">
          <cell r="A34" t="str">
            <v>Investments Govt Securities</v>
          </cell>
        </row>
      </sheetData>
      <sheetData sheetId="5001">
        <row r="34">
          <cell r="A34" t="str">
            <v>Investments Govt Securities</v>
          </cell>
        </row>
      </sheetData>
      <sheetData sheetId="5002">
        <row r="34">
          <cell r="A34" t="str">
            <v>Investments Govt Securities</v>
          </cell>
        </row>
      </sheetData>
      <sheetData sheetId="5003">
        <row r="34">
          <cell r="A34" t="str">
            <v>Investments Govt Securities</v>
          </cell>
        </row>
      </sheetData>
      <sheetData sheetId="5004">
        <row r="34">
          <cell r="A34" t="str">
            <v>Investments Govt Securities</v>
          </cell>
        </row>
      </sheetData>
      <sheetData sheetId="5005">
        <row r="34">
          <cell r="A34" t="str">
            <v>Investments Govt Securities</v>
          </cell>
        </row>
      </sheetData>
      <sheetData sheetId="5006">
        <row r="34">
          <cell r="A34" t="str">
            <v>Investments Govt Securities</v>
          </cell>
        </row>
      </sheetData>
      <sheetData sheetId="5007">
        <row r="34">
          <cell r="A34" t="str">
            <v>Investments Govt Securities</v>
          </cell>
        </row>
      </sheetData>
      <sheetData sheetId="5008">
        <row r="34">
          <cell r="A34" t="str">
            <v>Investments Govt Securities</v>
          </cell>
        </row>
      </sheetData>
      <sheetData sheetId="5009">
        <row r="34">
          <cell r="A34" t="str">
            <v>Investments Govt Securities</v>
          </cell>
        </row>
      </sheetData>
      <sheetData sheetId="5010">
        <row r="34">
          <cell r="A34" t="str">
            <v>Investments Govt Securities</v>
          </cell>
        </row>
      </sheetData>
      <sheetData sheetId="5011">
        <row r="34">
          <cell r="A34" t="str">
            <v>Investments Govt Securities</v>
          </cell>
        </row>
      </sheetData>
      <sheetData sheetId="5012">
        <row r="34">
          <cell r="A34" t="str">
            <v>Investments Govt Securities</v>
          </cell>
        </row>
      </sheetData>
      <sheetData sheetId="5013">
        <row r="34">
          <cell r="A34" t="str">
            <v>Investments Govt Securities</v>
          </cell>
        </row>
      </sheetData>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ow r="34">
          <cell r="A34" t="str">
            <v>Investments Govt Securities</v>
          </cell>
        </row>
      </sheetData>
      <sheetData sheetId="5706">
        <row r="34">
          <cell r="A34" t="str">
            <v>Investments Govt Securities</v>
          </cell>
        </row>
      </sheetData>
      <sheetData sheetId="5707"/>
      <sheetData sheetId="5708">
        <row r="34">
          <cell r="A34" t="str">
            <v>Investments Govt Securities</v>
          </cell>
        </row>
      </sheetData>
      <sheetData sheetId="5709">
        <row r="34">
          <cell r="A34" t="str">
            <v>Investments Govt Securities</v>
          </cell>
        </row>
      </sheetData>
      <sheetData sheetId="5710">
        <row r="34">
          <cell r="A34" t="str">
            <v>Investments Govt Securities</v>
          </cell>
        </row>
      </sheetData>
      <sheetData sheetId="5711">
        <row r="34">
          <cell r="A34" t="str">
            <v>Investments Govt Securities</v>
          </cell>
        </row>
      </sheetData>
      <sheetData sheetId="5712">
        <row r="34">
          <cell r="A34" t="str">
            <v>Investments Govt Securities</v>
          </cell>
        </row>
      </sheetData>
      <sheetData sheetId="5713">
        <row r="34">
          <cell r="A34" t="str">
            <v>Investments Govt Securities</v>
          </cell>
        </row>
      </sheetData>
      <sheetData sheetId="5714">
        <row r="34">
          <cell r="A34" t="str">
            <v>Investments Govt Securities</v>
          </cell>
        </row>
      </sheetData>
      <sheetData sheetId="5715">
        <row r="34">
          <cell r="A34" t="str">
            <v>Investments Govt Securities</v>
          </cell>
        </row>
      </sheetData>
      <sheetData sheetId="5716">
        <row r="34">
          <cell r="A34" t="str">
            <v>Investments Govt Securities</v>
          </cell>
        </row>
      </sheetData>
      <sheetData sheetId="5717">
        <row r="34">
          <cell r="A34" t="str">
            <v>Investments Govt Securities</v>
          </cell>
        </row>
      </sheetData>
      <sheetData sheetId="5718">
        <row r="34">
          <cell r="A34" t="str">
            <v>Investments Govt Securities</v>
          </cell>
        </row>
      </sheetData>
      <sheetData sheetId="5719">
        <row r="34">
          <cell r="A34" t="str">
            <v>Investments Govt Securities</v>
          </cell>
        </row>
      </sheetData>
      <sheetData sheetId="5720">
        <row r="34">
          <cell r="A34" t="str">
            <v>Investments Govt Securities</v>
          </cell>
        </row>
      </sheetData>
      <sheetData sheetId="5721">
        <row r="34">
          <cell r="A34" t="str">
            <v>Investments Govt Securities</v>
          </cell>
        </row>
      </sheetData>
      <sheetData sheetId="5722">
        <row r="34">
          <cell r="A34" t="str">
            <v>Investments Govt Securities</v>
          </cell>
        </row>
      </sheetData>
      <sheetData sheetId="5723">
        <row r="34">
          <cell r="A34" t="str">
            <v>Investments Govt Securities</v>
          </cell>
        </row>
      </sheetData>
      <sheetData sheetId="5724">
        <row r="34">
          <cell r="A34" t="str">
            <v>Investments Govt Securities</v>
          </cell>
        </row>
      </sheetData>
      <sheetData sheetId="5725">
        <row r="34">
          <cell r="A34" t="str">
            <v>Investments Govt Securities</v>
          </cell>
        </row>
      </sheetData>
      <sheetData sheetId="5726">
        <row r="34">
          <cell r="A34" t="str">
            <v>Investments Govt Securities</v>
          </cell>
        </row>
      </sheetData>
      <sheetData sheetId="5727">
        <row r="34">
          <cell r="A34" t="str">
            <v>Investments Govt Securities</v>
          </cell>
        </row>
      </sheetData>
      <sheetData sheetId="5728">
        <row r="34">
          <cell r="A34" t="str">
            <v>Investments Govt Securities</v>
          </cell>
        </row>
      </sheetData>
      <sheetData sheetId="5729">
        <row r="34">
          <cell r="A34" t="str">
            <v>Investments Govt Securities</v>
          </cell>
        </row>
      </sheetData>
      <sheetData sheetId="5730">
        <row r="34">
          <cell r="A34" t="str">
            <v>Investments Govt Securities</v>
          </cell>
        </row>
      </sheetData>
      <sheetData sheetId="5731">
        <row r="34">
          <cell r="A34" t="str">
            <v>Investments Govt Securities</v>
          </cell>
        </row>
      </sheetData>
      <sheetData sheetId="5732">
        <row r="34">
          <cell r="A34" t="str">
            <v>Investments Govt Securities</v>
          </cell>
        </row>
      </sheetData>
      <sheetData sheetId="5733">
        <row r="34">
          <cell r="A34" t="str">
            <v>Investments Govt Securities</v>
          </cell>
        </row>
      </sheetData>
      <sheetData sheetId="5734">
        <row r="34">
          <cell r="A34" t="str">
            <v>Investments Govt Securities</v>
          </cell>
        </row>
      </sheetData>
      <sheetData sheetId="5735">
        <row r="34">
          <cell r="A34" t="str">
            <v>Investments Govt Securities</v>
          </cell>
        </row>
      </sheetData>
      <sheetData sheetId="5736">
        <row r="34">
          <cell r="A34" t="str">
            <v>Investments Govt Securities</v>
          </cell>
        </row>
      </sheetData>
      <sheetData sheetId="5737">
        <row r="34">
          <cell r="A34" t="str">
            <v>Investments Govt Securities</v>
          </cell>
        </row>
      </sheetData>
      <sheetData sheetId="5738">
        <row r="34">
          <cell r="A34" t="str">
            <v>Investments Govt Securities</v>
          </cell>
        </row>
      </sheetData>
      <sheetData sheetId="5739">
        <row r="34">
          <cell r="A34" t="str">
            <v>Investments Govt Securities</v>
          </cell>
        </row>
      </sheetData>
      <sheetData sheetId="5740">
        <row r="34">
          <cell r="A34" t="str">
            <v>Investments Govt Securities</v>
          </cell>
        </row>
      </sheetData>
      <sheetData sheetId="5741">
        <row r="34">
          <cell r="A34" t="str">
            <v>Investments Govt Securities</v>
          </cell>
        </row>
      </sheetData>
      <sheetData sheetId="5742">
        <row r="34">
          <cell r="A34" t="str">
            <v>Investments Govt Securities</v>
          </cell>
        </row>
      </sheetData>
      <sheetData sheetId="5743">
        <row r="34">
          <cell r="A34" t="str">
            <v>Investments Govt Securities</v>
          </cell>
        </row>
      </sheetData>
      <sheetData sheetId="5744">
        <row r="34">
          <cell r="A34" t="str">
            <v>Investments Govt Securities</v>
          </cell>
        </row>
      </sheetData>
      <sheetData sheetId="5745">
        <row r="34">
          <cell r="A34" t="str">
            <v>Investments Govt Securities</v>
          </cell>
        </row>
      </sheetData>
      <sheetData sheetId="5746">
        <row r="34">
          <cell r="A34" t="str">
            <v>Investments Govt Securities</v>
          </cell>
        </row>
      </sheetData>
      <sheetData sheetId="5747">
        <row r="34">
          <cell r="A34" t="str">
            <v>Investments Govt Securities</v>
          </cell>
        </row>
      </sheetData>
      <sheetData sheetId="5748">
        <row r="34">
          <cell r="A34" t="str">
            <v>Investments Govt Securities</v>
          </cell>
        </row>
      </sheetData>
      <sheetData sheetId="5749">
        <row r="34">
          <cell r="A34" t="str">
            <v>Investments Govt Securities</v>
          </cell>
        </row>
      </sheetData>
      <sheetData sheetId="5750">
        <row r="34">
          <cell r="A34" t="str">
            <v>Investments Govt Securities</v>
          </cell>
        </row>
      </sheetData>
      <sheetData sheetId="5751">
        <row r="34">
          <cell r="A34" t="str">
            <v>Investments Govt Securities</v>
          </cell>
        </row>
      </sheetData>
      <sheetData sheetId="5752">
        <row r="34">
          <cell r="A34" t="str">
            <v>Investments Govt Securities</v>
          </cell>
        </row>
      </sheetData>
      <sheetData sheetId="5753">
        <row r="34">
          <cell r="A34" t="str">
            <v>Investments Govt Securities</v>
          </cell>
        </row>
      </sheetData>
      <sheetData sheetId="5754">
        <row r="34">
          <cell r="A34" t="str">
            <v>Investments Govt Securities</v>
          </cell>
        </row>
      </sheetData>
      <sheetData sheetId="5755">
        <row r="34">
          <cell r="A34" t="str">
            <v>Investments Govt Securities</v>
          </cell>
        </row>
      </sheetData>
      <sheetData sheetId="5756">
        <row r="34">
          <cell r="A34" t="str">
            <v>Investments Govt Securities</v>
          </cell>
        </row>
      </sheetData>
      <sheetData sheetId="5757">
        <row r="34">
          <cell r="A34" t="str">
            <v>Investments Govt Securities</v>
          </cell>
        </row>
      </sheetData>
      <sheetData sheetId="5758">
        <row r="34">
          <cell r="A34" t="str">
            <v>Investments Govt Securities</v>
          </cell>
        </row>
      </sheetData>
      <sheetData sheetId="5759">
        <row r="34">
          <cell r="A34" t="str">
            <v>Investments Govt Securities</v>
          </cell>
        </row>
      </sheetData>
      <sheetData sheetId="5760">
        <row r="34">
          <cell r="A34" t="str">
            <v>Investments Govt Securities</v>
          </cell>
        </row>
      </sheetData>
      <sheetData sheetId="5761">
        <row r="34">
          <cell r="A34" t="str">
            <v>Investments Govt Securities</v>
          </cell>
        </row>
      </sheetData>
      <sheetData sheetId="5762">
        <row r="34">
          <cell r="A34" t="str">
            <v>Investments Govt Securities</v>
          </cell>
        </row>
      </sheetData>
      <sheetData sheetId="5763">
        <row r="34">
          <cell r="A34" t="str">
            <v>Investments Govt Securities</v>
          </cell>
        </row>
      </sheetData>
      <sheetData sheetId="5764">
        <row r="34">
          <cell r="A34" t="str">
            <v>Investments Govt Securities</v>
          </cell>
        </row>
      </sheetData>
      <sheetData sheetId="5765">
        <row r="34">
          <cell r="A34" t="str">
            <v>Investments Govt Securities</v>
          </cell>
        </row>
      </sheetData>
      <sheetData sheetId="5766">
        <row r="34">
          <cell r="A34" t="str">
            <v>Investments Govt Securities</v>
          </cell>
        </row>
      </sheetData>
      <sheetData sheetId="5767">
        <row r="34">
          <cell r="A34" t="str">
            <v>Investments Govt Securities</v>
          </cell>
        </row>
      </sheetData>
      <sheetData sheetId="5768">
        <row r="34">
          <cell r="A34" t="str">
            <v>Investments Govt Securities</v>
          </cell>
        </row>
      </sheetData>
      <sheetData sheetId="5769">
        <row r="34">
          <cell r="A34" t="str">
            <v>Investments Govt Securities</v>
          </cell>
        </row>
      </sheetData>
      <sheetData sheetId="5770">
        <row r="34">
          <cell r="A34" t="str">
            <v>Investments Govt Securities</v>
          </cell>
        </row>
      </sheetData>
      <sheetData sheetId="5771">
        <row r="34">
          <cell r="A34" t="str">
            <v>Investments Govt Securities</v>
          </cell>
        </row>
      </sheetData>
      <sheetData sheetId="5772">
        <row r="34">
          <cell r="A34" t="str">
            <v>Investments Govt Securities</v>
          </cell>
        </row>
      </sheetData>
      <sheetData sheetId="5773"/>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sheetData sheetId="5786"/>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ow r="34">
          <cell r="A34" t="str">
            <v>Investments Govt Securities</v>
          </cell>
        </row>
      </sheetData>
      <sheetData sheetId="5803">
        <row r="34">
          <cell r="A34" t="str">
            <v>Investments Govt Securities</v>
          </cell>
        </row>
      </sheetData>
      <sheetData sheetId="5804">
        <row r="34">
          <cell r="A34" t="str">
            <v>Investments Govt Securities</v>
          </cell>
        </row>
      </sheetData>
      <sheetData sheetId="5805">
        <row r="34">
          <cell r="A34" t="str">
            <v>Investments Govt Securities</v>
          </cell>
        </row>
      </sheetData>
      <sheetData sheetId="5806">
        <row r="34">
          <cell r="A34" t="str">
            <v>Investments Govt Securities</v>
          </cell>
        </row>
      </sheetData>
      <sheetData sheetId="5807">
        <row r="34">
          <cell r="A34" t="str">
            <v>Investments Govt Securities</v>
          </cell>
        </row>
      </sheetData>
      <sheetData sheetId="5808">
        <row r="34">
          <cell r="A34" t="str">
            <v>Investments Govt Securities</v>
          </cell>
        </row>
      </sheetData>
      <sheetData sheetId="5809">
        <row r="34">
          <cell r="A34" t="str">
            <v>Investments Govt Securities</v>
          </cell>
        </row>
      </sheetData>
      <sheetData sheetId="5810">
        <row r="34">
          <cell r="A34" t="str">
            <v>Investments Govt Securities</v>
          </cell>
        </row>
      </sheetData>
      <sheetData sheetId="5811">
        <row r="34">
          <cell r="A34" t="str">
            <v>Investments Govt Securities</v>
          </cell>
        </row>
      </sheetData>
      <sheetData sheetId="5812">
        <row r="34">
          <cell r="A34" t="str">
            <v>Investments Govt Securities</v>
          </cell>
        </row>
      </sheetData>
      <sheetData sheetId="5813">
        <row r="34">
          <cell r="A34" t="str">
            <v>Investments Govt Securities</v>
          </cell>
        </row>
      </sheetData>
      <sheetData sheetId="5814">
        <row r="34">
          <cell r="A34" t="str">
            <v>Investments Govt Securities</v>
          </cell>
        </row>
      </sheetData>
      <sheetData sheetId="5815">
        <row r="34">
          <cell r="A34" t="str">
            <v>Investments Govt Securities</v>
          </cell>
        </row>
      </sheetData>
      <sheetData sheetId="5816">
        <row r="34">
          <cell r="A34" t="str">
            <v>Investments Govt Securities</v>
          </cell>
        </row>
      </sheetData>
      <sheetData sheetId="5817">
        <row r="34">
          <cell r="A34" t="str">
            <v>Investments Govt Securities</v>
          </cell>
        </row>
      </sheetData>
      <sheetData sheetId="5818">
        <row r="34">
          <cell r="A34" t="str">
            <v>Investments Govt Securities</v>
          </cell>
        </row>
      </sheetData>
      <sheetData sheetId="5819">
        <row r="34">
          <cell r="A34" t="str">
            <v>Investments Govt Securities</v>
          </cell>
        </row>
      </sheetData>
      <sheetData sheetId="5820">
        <row r="34">
          <cell r="A34" t="str">
            <v>Investments Govt Securities</v>
          </cell>
        </row>
      </sheetData>
      <sheetData sheetId="5821">
        <row r="34">
          <cell r="A34" t="str">
            <v>Investments Govt Securities</v>
          </cell>
        </row>
      </sheetData>
      <sheetData sheetId="5822">
        <row r="34">
          <cell r="A34" t="str">
            <v>Investments Govt Securities</v>
          </cell>
        </row>
      </sheetData>
      <sheetData sheetId="5823">
        <row r="34">
          <cell r="A34" t="str">
            <v>Investments Govt Securities</v>
          </cell>
        </row>
      </sheetData>
      <sheetData sheetId="5824">
        <row r="34">
          <cell r="A34" t="str">
            <v>Investments Govt Securities</v>
          </cell>
        </row>
      </sheetData>
      <sheetData sheetId="5825">
        <row r="34">
          <cell r="A34" t="str">
            <v>Investments Govt Securities</v>
          </cell>
        </row>
      </sheetData>
      <sheetData sheetId="5826">
        <row r="34">
          <cell r="A34" t="str">
            <v>Investments Govt Securities</v>
          </cell>
        </row>
      </sheetData>
      <sheetData sheetId="5827">
        <row r="34">
          <cell r="A34" t="str">
            <v>Investments Govt Securities</v>
          </cell>
        </row>
      </sheetData>
      <sheetData sheetId="5828">
        <row r="34">
          <cell r="A34" t="str">
            <v>Investments Govt Securities</v>
          </cell>
        </row>
      </sheetData>
      <sheetData sheetId="5829">
        <row r="34">
          <cell r="A34" t="str">
            <v>Investments Govt Securities</v>
          </cell>
        </row>
      </sheetData>
      <sheetData sheetId="5830">
        <row r="34">
          <cell r="A34" t="str">
            <v>Investments Govt Securities</v>
          </cell>
        </row>
      </sheetData>
      <sheetData sheetId="5831">
        <row r="34">
          <cell r="A34" t="str">
            <v>Investments Govt Securities</v>
          </cell>
        </row>
      </sheetData>
      <sheetData sheetId="5832">
        <row r="34">
          <cell r="A34" t="str">
            <v>Investments Govt Securities</v>
          </cell>
        </row>
      </sheetData>
      <sheetData sheetId="5833">
        <row r="34">
          <cell r="A34" t="str">
            <v>Investments Govt Securities</v>
          </cell>
        </row>
      </sheetData>
      <sheetData sheetId="5834">
        <row r="34">
          <cell r="A34" t="str">
            <v>Investments Govt Securities</v>
          </cell>
        </row>
      </sheetData>
      <sheetData sheetId="5835">
        <row r="34">
          <cell r="A34" t="str">
            <v>Investments Govt Securities</v>
          </cell>
        </row>
      </sheetData>
      <sheetData sheetId="5836">
        <row r="34">
          <cell r="A34" t="str">
            <v>Investments Govt Securities</v>
          </cell>
        </row>
      </sheetData>
      <sheetData sheetId="5837">
        <row r="34">
          <cell r="A34" t="str">
            <v>Investments Govt Securities</v>
          </cell>
        </row>
      </sheetData>
      <sheetData sheetId="5838">
        <row r="34">
          <cell r="A34" t="str">
            <v>Investments Govt Securities</v>
          </cell>
        </row>
      </sheetData>
      <sheetData sheetId="5839">
        <row r="34">
          <cell r="A34" t="str">
            <v>Investments Govt Securities</v>
          </cell>
        </row>
      </sheetData>
      <sheetData sheetId="5840">
        <row r="34">
          <cell r="A34" t="str">
            <v>Investments Govt Securities</v>
          </cell>
        </row>
      </sheetData>
      <sheetData sheetId="5841">
        <row r="34">
          <cell r="A34" t="str">
            <v>Investments Govt Securities</v>
          </cell>
        </row>
      </sheetData>
      <sheetData sheetId="5842">
        <row r="34">
          <cell r="A34" t="str">
            <v>Investments Govt Securities</v>
          </cell>
        </row>
      </sheetData>
      <sheetData sheetId="5843">
        <row r="34">
          <cell r="A34" t="str">
            <v>Investments Govt Securities</v>
          </cell>
        </row>
      </sheetData>
      <sheetData sheetId="5844">
        <row r="34">
          <cell r="A34" t="str">
            <v>Investments Govt Securities</v>
          </cell>
        </row>
      </sheetData>
      <sheetData sheetId="5845">
        <row r="34">
          <cell r="A34" t="str">
            <v>Investments Govt Securities</v>
          </cell>
        </row>
      </sheetData>
      <sheetData sheetId="5846">
        <row r="34">
          <cell r="A34" t="str">
            <v>Investments Govt Securities</v>
          </cell>
        </row>
      </sheetData>
      <sheetData sheetId="5847">
        <row r="34">
          <cell r="A34" t="str">
            <v>Investments Govt Securities</v>
          </cell>
        </row>
      </sheetData>
      <sheetData sheetId="5848">
        <row r="34">
          <cell r="A34" t="str">
            <v>Investments Govt Securities</v>
          </cell>
        </row>
      </sheetData>
      <sheetData sheetId="5849">
        <row r="34">
          <cell r="A34" t="str">
            <v>Investments Govt Securities</v>
          </cell>
        </row>
      </sheetData>
      <sheetData sheetId="5850">
        <row r="34">
          <cell r="A34" t="str">
            <v>Investments Govt Securities</v>
          </cell>
        </row>
      </sheetData>
      <sheetData sheetId="5851">
        <row r="34">
          <cell r="A34" t="str">
            <v>Investments Govt Securities</v>
          </cell>
        </row>
      </sheetData>
      <sheetData sheetId="5852">
        <row r="34">
          <cell r="A34" t="str">
            <v>Investments Govt Securities</v>
          </cell>
        </row>
      </sheetData>
      <sheetData sheetId="5853">
        <row r="34">
          <cell r="A34" t="str">
            <v>Investments Govt Securities</v>
          </cell>
        </row>
      </sheetData>
      <sheetData sheetId="5854">
        <row r="34">
          <cell r="A34" t="str">
            <v>Investments Govt Securities</v>
          </cell>
        </row>
      </sheetData>
      <sheetData sheetId="5855">
        <row r="34">
          <cell r="A34" t="str">
            <v>Investments Govt Securities</v>
          </cell>
        </row>
      </sheetData>
      <sheetData sheetId="5856">
        <row r="34">
          <cell r="A34" t="str">
            <v>Investments Govt Securities</v>
          </cell>
        </row>
      </sheetData>
      <sheetData sheetId="5857">
        <row r="34">
          <cell r="A34" t="str">
            <v>Investments Govt Securities</v>
          </cell>
        </row>
      </sheetData>
      <sheetData sheetId="5858">
        <row r="34">
          <cell r="A34" t="str">
            <v>Investments Govt Securities</v>
          </cell>
        </row>
      </sheetData>
      <sheetData sheetId="5859">
        <row r="34">
          <cell r="A34" t="str">
            <v>Investments Govt Securities</v>
          </cell>
        </row>
      </sheetData>
      <sheetData sheetId="5860">
        <row r="34">
          <cell r="A34" t="str">
            <v>Investments Govt Securities</v>
          </cell>
        </row>
      </sheetData>
      <sheetData sheetId="5861">
        <row r="34">
          <cell r="A34" t="str">
            <v>Investments Govt Securities</v>
          </cell>
        </row>
      </sheetData>
      <sheetData sheetId="5862">
        <row r="34">
          <cell r="A34" t="str">
            <v>Investments Govt Securities</v>
          </cell>
        </row>
      </sheetData>
      <sheetData sheetId="5863">
        <row r="34">
          <cell r="A34" t="str">
            <v>Investments Govt Securities</v>
          </cell>
        </row>
      </sheetData>
      <sheetData sheetId="5864">
        <row r="34">
          <cell r="A34" t="str">
            <v>Investments Govt Securities</v>
          </cell>
        </row>
      </sheetData>
      <sheetData sheetId="5865">
        <row r="34">
          <cell r="A34" t="str">
            <v>Investments Govt Securities</v>
          </cell>
        </row>
      </sheetData>
      <sheetData sheetId="5866">
        <row r="34">
          <cell r="A34" t="str">
            <v>Investments Govt Securities</v>
          </cell>
        </row>
      </sheetData>
      <sheetData sheetId="5867">
        <row r="34">
          <cell r="A34" t="str">
            <v>Investments Govt Securities</v>
          </cell>
        </row>
      </sheetData>
      <sheetData sheetId="5868">
        <row r="34">
          <cell r="A34" t="str">
            <v>Investments Govt Securities</v>
          </cell>
        </row>
      </sheetData>
      <sheetData sheetId="5869">
        <row r="34">
          <cell r="A34" t="str">
            <v>Investments Govt Securities</v>
          </cell>
        </row>
      </sheetData>
      <sheetData sheetId="5870">
        <row r="34">
          <cell r="A34" t="str">
            <v>Investments Govt Securities</v>
          </cell>
        </row>
      </sheetData>
      <sheetData sheetId="5871">
        <row r="34">
          <cell r="A34" t="str">
            <v>Investments Govt Securities</v>
          </cell>
        </row>
      </sheetData>
      <sheetData sheetId="5872">
        <row r="34">
          <cell r="A34" t="str">
            <v>Investments Govt Securities</v>
          </cell>
        </row>
      </sheetData>
      <sheetData sheetId="5873">
        <row r="34">
          <cell r="A34" t="str">
            <v>Investments Govt Securities</v>
          </cell>
        </row>
      </sheetData>
      <sheetData sheetId="5874">
        <row r="34">
          <cell r="A34" t="str">
            <v>Investments Govt Securities</v>
          </cell>
        </row>
      </sheetData>
      <sheetData sheetId="5875">
        <row r="34">
          <cell r="A34" t="str">
            <v>Investments Govt Securities</v>
          </cell>
        </row>
      </sheetData>
      <sheetData sheetId="5876">
        <row r="34">
          <cell r="A34" t="str">
            <v>Investments Govt Securities</v>
          </cell>
        </row>
      </sheetData>
      <sheetData sheetId="5877">
        <row r="34">
          <cell r="A34" t="str">
            <v>Investments Govt Securities</v>
          </cell>
        </row>
      </sheetData>
      <sheetData sheetId="5878">
        <row r="34">
          <cell r="A34" t="str">
            <v>Investments Govt Securities</v>
          </cell>
        </row>
      </sheetData>
      <sheetData sheetId="5879">
        <row r="34">
          <cell r="A34" t="str">
            <v>Investments Govt Securities</v>
          </cell>
        </row>
      </sheetData>
      <sheetData sheetId="5880">
        <row r="34">
          <cell r="A34" t="str">
            <v>Investments Govt Securities</v>
          </cell>
        </row>
      </sheetData>
      <sheetData sheetId="5881">
        <row r="34">
          <cell r="A34" t="str">
            <v>Investments Govt Securities</v>
          </cell>
        </row>
      </sheetData>
      <sheetData sheetId="5882">
        <row r="34">
          <cell r="A34" t="str">
            <v>Investments Govt Securities</v>
          </cell>
        </row>
      </sheetData>
      <sheetData sheetId="5883">
        <row r="34">
          <cell r="A34" t="str">
            <v>Investments Govt Securities</v>
          </cell>
        </row>
      </sheetData>
      <sheetData sheetId="5884">
        <row r="34">
          <cell r="A34" t="str">
            <v>Investments Govt Securities</v>
          </cell>
        </row>
      </sheetData>
      <sheetData sheetId="5885">
        <row r="34">
          <cell r="A34" t="str">
            <v>Investments Govt Securities</v>
          </cell>
        </row>
      </sheetData>
      <sheetData sheetId="5886">
        <row r="34">
          <cell r="A34" t="str">
            <v>Investments Govt Securities</v>
          </cell>
        </row>
      </sheetData>
      <sheetData sheetId="5887">
        <row r="34">
          <cell r="A34" t="str">
            <v>Investments Govt Securities</v>
          </cell>
        </row>
      </sheetData>
      <sheetData sheetId="5888">
        <row r="34">
          <cell r="A34" t="str">
            <v>Investments Govt Securities</v>
          </cell>
        </row>
      </sheetData>
      <sheetData sheetId="5889">
        <row r="34">
          <cell r="A34" t="str">
            <v>Investments Govt Securities</v>
          </cell>
        </row>
      </sheetData>
      <sheetData sheetId="5890">
        <row r="34">
          <cell r="A34" t="str">
            <v>Investments Govt Securities</v>
          </cell>
        </row>
      </sheetData>
      <sheetData sheetId="5891">
        <row r="34">
          <cell r="A34" t="str">
            <v>Investments Govt Securities</v>
          </cell>
        </row>
      </sheetData>
      <sheetData sheetId="5892">
        <row r="34">
          <cell r="A34" t="str">
            <v>Investments Govt Securities</v>
          </cell>
        </row>
      </sheetData>
      <sheetData sheetId="5893">
        <row r="34">
          <cell r="A34" t="str">
            <v>Investments Govt Securities</v>
          </cell>
        </row>
      </sheetData>
      <sheetData sheetId="5894">
        <row r="34">
          <cell r="A34" t="str">
            <v>Investments Govt Securities</v>
          </cell>
        </row>
      </sheetData>
      <sheetData sheetId="5895">
        <row r="34">
          <cell r="A34" t="str">
            <v>Investments Govt Securities</v>
          </cell>
        </row>
      </sheetData>
      <sheetData sheetId="5896">
        <row r="34">
          <cell r="A34" t="str">
            <v>Investments Govt Securities</v>
          </cell>
        </row>
      </sheetData>
      <sheetData sheetId="5897">
        <row r="34">
          <cell r="A34" t="str">
            <v>Investments Govt Securities</v>
          </cell>
        </row>
      </sheetData>
      <sheetData sheetId="5898">
        <row r="34">
          <cell r="A34" t="str">
            <v>Investments Govt Securities</v>
          </cell>
        </row>
      </sheetData>
      <sheetData sheetId="5899">
        <row r="34">
          <cell r="A34" t="str">
            <v>Investments Govt Securities</v>
          </cell>
        </row>
      </sheetData>
      <sheetData sheetId="5900">
        <row r="34">
          <cell r="A34" t="str">
            <v>Investments Govt Securities</v>
          </cell>
        </row>
      </sheetData>
      <sheetData sheetId="5901">
        <row r="34">
          <cell r="A34" t="str">
            <v>Investments Govt Securities</v>
          </cell>
        </row>
      </sheetData>
      <sheetData sheetId="5902">
        <row r="34">
          <cell r="A34" t="str">
            <v>Investments Govt Securities</v>
          </cell>
        </row>
      </sheetData>
      <sheetData sheetId="5903">
        <row r="34">
          <cell r="A34" t="str">
            <v>Investments Govt Securities</v>
          </cell>
        </row>
      </sheetData>
      <sheetData sheetId="5904">
        <row r="34">
          <cell r="A34" t="str">
            <v>Investments Govt Securities</v>
          </cell>
        </row>
      </sheetData>
      <sheetData sheetId="5905">
        <row r="34">
          <cell r="A34" t="str">
            <v>Investments Govt Securities</v>
          </cell>
        </row>
      </sheetData>
      <sheetData sheetId="5906">
        <row r="34">
          <cell r="A34" t="str">
            <v>Investments Govt Securities</v>
          </cell>
        </row>
      </sheetData>
      <sheetData sheetId="5907">
        <row r="34">
          <cell r="A34" t="str">
            <v>Investments Govt Securities</v>
          </cell>
        </row>
      </sheetData>
      <sheetData sheetId="5908">
        <row r="34">
          <cell r="A34" t="str">
            <v>Investments Govt Securities</v>
          </cell>
        </row>
      </sheetData>
      <sheetData sheetId="5909"/>
      <sheetData sheetId="5910">
        <row r="34">
          <cell r="A34" t="str">
            <v>Investments Govt Securities</v>
          </cell>
        </row>
      </sheetData>
      <sheetData sheetId="5911">
        <row r="34">
          <cell r="A34" t="str">
            <v>Investments Govt Securities</v>
          </cell>
        </row>
      </sheetData>
      <sheetData sheetId="5912">
        <row r="34">
          <cell r="A34" t="str">
            <v>Investments Govt Securities</v>
          </cell>
        </row>
      </sheetData>
      <sheetData sheetId="5913">
        <row r="34">
          <cell r="A34" t="str">
            <v>Investments Govt Securities</v>
          </cell>
        </row>
      </sheetData>
      <sheetData sheetId="5914"/>
      <sheetData sheetId="5915">
        <row r="34">
          <cell r="A34" t="str">
            <v>Investments Govt Securities</v>
          </cell>
        </row>
      </sheetData>
      <sheetData sheetId="5916">
        <row r="34">
          <cell r="A34" t="str">
            <v>Investments Govt Securities</v>
          </cell>
        </row>
      </sheetData>
      <sheetData sheetId="5917">
        <row r="34">
          <cell r="A34" t="str">
            <v>Investments Govt Securities</v>
          </cell>
        </row>
      </sheetData>
      <sheetData sheetId="5918" refreshError="1"/>
      <sheetData sheetId="5919"/>
      <sheetData sheetId="5920" refreshError="1"/>
      <sheetData sheetId="5921" refreshError="1"/>
      <sheetData sheetId="5922" refreshError="1"/>
      <sheetData sheetId="5923" refreshError="1"/>
      <sheetData sheetId="5924" refreshError="1"/>
      <sheetData sheetId="5925"/>
      <sheetData sheetId="5926" refreshError="1"/>
      <sheetData sheetId="5927" refreshError="1"/>
      <sheetData sheetId="5928"/>
      <sheetData sheetId="5929"/>
      <sheetData sheetId="5930" refreshError="1"/>
      <sheetData sheetId="5931" refreshError="1"/>
      <sheetData sheetId="5932"/>
      <sheetData sheetId="5933"/>
      <sheetData sheetId="5934"/>
      <sheetData sheetId="5935"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ringing Section"/>
      <sheetName val="Book"/>
      <sheetName val="Plan"/>
      <sheetName val="Foundation"/>
      <sheetName val="Sheet3"/>
      <sheetName val="Sheet2"/>
      <sheetName val="ROW"/>
      <sheetName val="Erection"/>
      <sheetName val="Summary"/>
      <sheetName val="Summary."/>
      <sheetName val="Micro_Fdn"/>
      <sheetName val="ERE Micro"/>
      <sheetName val="Sheet1"/>
      <sheetName val="Stringing"/>
      <sheetName val="STR Micro"/>
      <sheetName val="Gangs details"/>
      <sheetName val="Streach Readiness"/>
      <sheetName val="VC"/>
      <sheetName val="L3"/>
      <sheetName val="Sheet6"/>
      <sheetName val="Sheet5"/>
      <sheetName val="BOM"/>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put"/>
      <sheetName val="Schedule 1"/>
      <sheetName val="Schedule 2"/>
      <sheetName val="Design"/>
      <sheetName val="PL"/>
    </sheetNames>
    <sheetDataSet>
      <sheetData sheetId="0" refreshError="1">
        <row r="3">
          <cell r="B3">
            <v>1.16777</v>
          </cell>
        </row>
        <row r="6">
          <cell r="B6">
            <v>1</v>
          </cell>
        </row>
      </sheetData>
      <sheetData sheetId="1" refreshError="1"/>
      <sheetData sheetId="2" refreshError="1"/>
      <sheetData sheetId="3" refreshError="1"/>
      <sheetData sheetId="4"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ily members,  dependants"/>
      <sheetName val="FAMILY TEXT"/>
      <sheetName val="Sheet1"/>
    </sheetNames>
    <sheetDataSet>
      <sheetData sheetId="0" refreshError="1"/>
      <sheetData sheetId="1" refreshError="1">
        <row r="2">
          <cell r="D2" t="str">
            <v>M</v>
          </cell>
        </row>
        <row r="3">
          <cell r="D3" t="str">
            <v>F</v>
          </cell>
        </row>
      </sheetData>
      <sheetData sheetId="2"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
      <sheetName val="XXXX0"/>
      <sheetName val="Summary"/>
      <sheetName val="Misc"/>
      <sheetName val="formwork"/>
      <sheetName val="Sum"/>
      <sheetName val="Material"/>
      <sheetName val="user charges-BKS"/>
      <sheetName val="P&amp;E"/>
      <sheetName val="DIESEL"/>
      <sheetName val="DESIGN MIX"/>
      <sheetName val="Estimation"/>
      <sheetName val="Labour"/>
      <sheetName val="BASIC"/>
      <sheetName val="ANALYSIS"/>
      <sheetName val="BOQ"/>
      <sheetName val="FAMILY TEXT"/>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BOQ"/>
      <sheetName val="Furniture"/>
      <sheetName val="Major Quantities"/>
      <sheetName val="Analysis_1"/>
      <sheetName val="Basic Rates"/>
      <sheetName val="Equipment Bank"/>
      <sheetName val="RA"/>
      <sheetName val="General Analysis"/>
      <sheetName val="BSR"/>
    </sheetNames>
    <sheetDataSet>
      <sheetData sheetId="0" refreshError="1"/>
      <sheetData sheetId="1" refreshError="1"/>
      <sheetData sheetId="2" refreshError="1"/>
      <sheetData sheetId="3" refreshError="1"/>
      <sheetData sheetId="4" refreshError="1"/>
      <sheetData sheetId="5" refreshError="1">
        <row r="20">
          <cell r="C20">
            <v>258.24</v>
          </cell>
        </row>
      </sheetData>
      <sheetData sheetId="6" refreshError="1"/>
      <sheetData sheetId="7" refreshError="1"/>
      <sheetData sheetId="8" refreshError="1"/>
      <sheetData sheetId="9"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PROG_DATA"/>
      <sheetName val="upa"/>
      <sheetName val="CALC__PER_IEEE-1115_"/>
      <sheetName val="Load_duty_cycle"/>
      <sheetName val="Calc-Float_1"/>
      <sheetName val="Calc-boost_1"/>
      <sheetName val="Annexure-3_1"/>
      <sheetName val="total_-BOQ"/>
      <sheetName val="DETAILED__BOQ"/>
      <sheetName val="beam-reinft"/>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ivil Works"/>
      <sheetName val="Anl"/>
      <sheetName val="ID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refreshError="1">
        <row r="3">
          <cell r="A3" t="str">
            <v>ISMB 100</v>
          </cell>
        </row>
        <row r="4">
          <cell r="A4" t="str">
            <v>ISMB 125</v>
          </cell>
        </row>
        <row r="5">
          <cell r="A5" t="str">
            <v>ISMB 150</v>
          </cell>
        </row>
        <row r="6">
          <cell r="A6" t="str">
            <v>ISMB 175</v>
          </cell>
        </row>
        <row r="7">
          <cell r="A7" t="str">
            <v>ISMB 200</v>
          </cell>
        </row>
        <row r="8">
          <cell r="A8" t="str">
            <v>ISMB 225</v>
          </cell>
        </row>
        <row r="9">
          <cell r="A9" t="str">
            <v>ISMB 250</v>
          </cell>
        </row>
        <row r="10">
          <cell r="A10" t="str">
            <v>ISMB 300</v>
          </cell>
        </row>
        <row r="11">
          <cell r="A11" t="str">
            <v>ISMB 350</v>
          </cell>
        </row>
        <row r="12">
          <cell r="A12" t="str">
            <v>ISMB 400</v>
          </cell>
        </row>
        <row r="13">
          <cell r="A13" t="str">
            <v>ISMB 450</v>
          </cell>
        </row>
        <row r="14">
          <cell r="A14" t="str">
            <v>ISMB 500</v>
          </cell>
        </row>
        <row r="15">
          <cell r="A15" t="str">
            <v>ISMB 550</v>
          </cell>
        </row>
        <row r="16">
          <cell r="A16" t="str">
            <v>ISMB 600</v>
          </cell>
        </row>
      </sheetData>
      <sheetData sheetId="2"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Wordsdata"/>
      <sheetName val="item"/>
      <sheetName val="Codes"/>
      <sheetName val="220 11  BS "/>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P&amp;ID List"/>
      <sheetName val="Data base"/>
      <sheetName val="IO LIST"/>
      <sheetName val="Basement Budget"/>
      <sheetName val="1-LABOUR"/>
      <sheetName val="Budget (Jun 07)"/>
      <sheetName val="Timeshe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PROG_DATA"/>
      <sheetName val="Fin. Assumpt. - Sensitivities"/>
      <sheetName val="Global Assm."/>
      <sheetName val="analysis"/>
      <sheetName val="maing1"/>
      <sheetName val="basdat"/>
      <sheetName val="220_11__BS_3"/>
      <sheetName val="P&amp;ID_List3"/>
      <sheetName val="Data_base3"/>
      <sheetName val="Staff_Acco_"/>
      <sheetName val="IO_LIST"/>
      <sheetName val="Basement_Budget"/>
      <sheetName val="_DDList"/>
      <sheetName val="_UOM"/>
      <sheetName val="Code"/>
      <sheetName val="Price Working -Mar'06"/>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DSLP"/>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lc 11"/>
      <sheetName val="lc 21"/>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DELTA-H"/>
      <sheetName val="OCT.FDN"/>
      <sheetName val="CWpump"/>
      <sheetName val="ETC Plant Cost"/>
      <sheetName val="MMR"/>
      <sheetName val="Scenarios"/>
      <sheetName val="FTE Sales"/>
      <sheetName val="precast rc element"/>
      <sheetName val="SUMMARY"/>
      <sheetName val="EAM TP 2007"/>
      <sheetName val="2007 Calendar"/>
      <sheetName val="NameRange"/>
      <sheetName val="pack (b)"/>
      <sheetName val="c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A1" t="str">
            <v>Choices:</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Choices:</v>
          </cell>
        </row>
      </sheetData>
      <sheetData sheetId="58">
        <row r="1">
          <cell r="A1" t="str">
            <v>Choices:</v>
          </cell>
        </row>
      </sheetData>
      <sheetData sheetId="59">
        <row r="1">
          <cell r="A1" t="str">
            <v>Choices:</v>
          </cell>
        </row>
      </sheetData>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ow r="1">
          <cell r="A1" t="str">
            <v>Choices:</v>
          </cell>
        </row>
      </sheetData>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ow r="1">
          <cell r="A1" t="str">
            <v>Choices:</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ow r="1">
          <cell r="A1" t="str">
            <v>Choices:</v>
          </cell>
        </row>
      </sheetData>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ow r="1">
          <cell r="A1" t="str">
            <v>Choices:</v>
          </cell>
        </row>
      </sheetData>
      <sheetData sheetId="184">
        <row r="1">
          <cell r="A1" t="str">
            <v>Choices:</v>
          </cell>
        </row>
      </sheetData>
      <sheetData sheetId="185">
        <row r="1">
          <cell r="A1" t="str">
            <v>Choices:</v>
          </cell>
        </row>
      </sheetData>
      <sheetData sheetId="186">
        <row r="1">
          <cell r="A1" t="str">
            <v>Choices:</v>
          </cell>
        </row>
      </sheetData>
      <sheetData sheetId="187" refreshError="1"/>
      <sheetData sheetId="188" refreshError="1"/>
      <sheetData sheetId="189" refreshError="1"/>
      <sheetData sheetId="190">
        <row r="1">
          <cell r="A1" t="str">
            <v>Choices:</v>
          </cell>
        </row>
      </sheetData>
      <sheetData sheetId="191">
        <row r="1">
          <cell r="A1" t="str">
            <v>Choices:</v>
          </cell>
        </row>
      </sheetData>
      <sheetData sheetId="192">
        <row r="1">
          <cell r="A1" t="str">
            <v>Choices:</v>
          </cell>
        </row>
      </sheetData>
      <sheetData sheetId="193">
        <row r="1">
          <cell r="A1" t="str">
            <v>Choices:</v>
          </cell>
        </row>
      </sheetData>
      <sheetData sheetId="194">
        <row r="1">
          <cell r="A1" t="str">
            <v>Choices:</v>
          </cell>
        </row>
      </sheetData>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ow r="1">
          <cell r="A1" t="str">
            <v>Choices:</v>
          </cell>
        </row>
      </sheetData>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ow r="1">
          <cell r="A1" t="str">
            <v>Choices:</v>
          </cell>
        </row>
      </sheetData>
      <sheetData sheetId="246">
        <row r="1">
          <cell r="A1" t="str">
            <v>Choices:</v>
          </cell>
        </row>
      </sheetData>
      <sheetData sheetId="247">
        <row r="1">
          <cell r="A1" t="str">
            <v>Choices:</v>
          </cell>
        </row>
      </sheetData>
      <sheetData sheetId="248">
        <row r="1">
          <cell r="A1" t="str">
            <v>Choices:</v>
          </cell>
        </row>
      </sheetData>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efreshError="1"/>
      <sheetData sheetId="276" refreshError="1"/>
      <sheetData sheetId="277" refreshError="1"/>
      <sheetData sheetId="278">
        <row r="1">
          <cell r="A1" t="str">
            <v>Choices:</v>
          </cell>
        </row>
      </sheetData>
      <sheetData sheetId="279">
        <row r="1">
          <cell r="A1" t="str">
            <v>Choices:</v>
          </cell>
        </row>
      </sheetData>
      <sheetData sheetId="280">
        <row r="1">
          <cell r="A1" t="str">
            <v>Choices:</v>
          </cell>
        </row>
      </sheetData>
      <sheetData sheetId="281">
        <row r="1">
          <cell r="A1" t="str">
            <v>Choices:</v>
          </cell>
        </row>
      </sheetData>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efreshError="1"/>
      <sheetData sheetId="319" refreshError="1"/>
      <sheetData sheetId="320" refreshError="1"/>
      <sheetData sheetId="321" refreshError="1"/>
      <sheetData sheetId="322" refreshError="1"/>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q-10"/>
      <sheetName val="Design"/>
    </sheetNames>
    <sheetDataSet>
      <sheetData sheetId="0"/>
      <sheetData sheetId="1"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A.O.R."/>
      <sheetName val="DETAILED  BOQ"/>
      <sheetName val="#REF"/>
      <sheetName val="Fill this out first..."/>
      <sheetName val="Abstruct total"/>
      <sheetName val="Design"/>
      <sheetName val="water prop."/>
      <sheetName val="Calendar"/>
      <sheetName val="BOQ"/>
      <sheetName val="Output"/>
      <sheetName val="Break up Sheet"/>
      <sheetName val="ETC Plant Cost"/>
      <sheetName val="budget"/>
      <sheetName val="REL"/>
      <sheetName val="Av.G Level"/>
      <sheetName val="Publicbuilding"/>
      <sheetName val="BAW(D)"/>
      <sheetName val="VAC BDWN"/>
    </sheetNames>
    <sheetDataSet>
      <sheetData sheetId="0" refreshError="1"/>
      <sheetData sheetId="1" refreshError="1"/>
      <sheetData sheetId="2" refreshError="1">
        <row r="4">
          <cell r="D4">
            <v>113</v>
          </cell>
          <cell r="G4">
            <v>258</v>
          </cell>
        </row>
        <row r="8">
          <cell r="G8">
            <v>25</v>
          </cell>
        </row>
        <row r="9">
          <cell r="G9">
            <v>160</v>
          </cell>
        </row>
        <row r="10">
          <cell r="G10">
            <v>645</v>
          </cell>
        </row>
        <row r="12">
          <cell r="G12">
            <v>688</v>
          </cell>
        </row>
        <row r="17">
          <cell r="G17">
            <v>650</v>
          </cell>
        </row>
        <row r="19">
          <cell r="G19">
            <v>288</v>
          </cell>
        </row>
        <row r="20">
          <cell r="G20">
            <v>1050</v>
          </cell>
        </row>
        <row r="24">
          <cell r="G24">
            <v>8938</v>
          </cell>
        </row>
        <row r="33">
          <cell r="G33">
            <v>14700</v>
          </cell>
        </row>
        <row r="45">
          <cell r="G45">
            <v>250</v>
          </cell>
        </row>
        <row r="48">
          <cell r="G48">
            <v>293</v>
          </cell>
        </row>
        <row r="50">
          <cell r="G50">
            <v>270</v>
          </cell>
        </row>
      </sheetData>
      <sheetData sheetId="3" refreshError="1">
        <row r="4">
          <cell r="D4">
            <v>113</v>
          </cell>
        </row>
        <row r="5">
          <cell r="D5">
            <v>115</v>
          </cell>
        </row>
        <row r="18">
          <cell r="D18">
            <v>113</v>
          </cell>
        </row>
      </sheetData>
      <sheetData sheetId="4" refreshError="1">
        <row r="4">
          <cell r="G4">
            <v>258</v>
          </cell>
        </row>
        <row r="21">
          <cell r="D21">
            <v>43</v>
          </cell>
        </row>
        <row r="24">
          <cell r="D24">
            <v>239</v>
          </cell>
        </row>
        <row r="38">
          <cell r="D38">
            <v>33</v>
          </cell>
        </row>
        <row r="42">
          <cell r="D42">
            <v>23293.31</v>
          </cell>
        </row>
        <row r="44">
          <cell r="D44">
            <v>22540.86</v>
          </cell>
        </row>
        <row r="45">
          <cell r="D45">
            <v>22540.86</v>
          </cell>
        </row>
        <row r="54">
          <cell r="D54">
            <v>50</v>
          </cell>
        </row>
        <row r="60">
          <cell r="D60">
            <v>25</v>
          </cell>
        </row>
        <row r="64">
          <cell r="D64">
            <v>648</v>
          </cell>
        </row>
        <row r="65">
          <cell r="D65">
            <v>503</v>
          </cell>
        </row>
        <row r="88">
          <cell r="D88">
            <v>327.64999999999998</v>
          </cell>
        </row>
        <row r="112">
          <cell r="D112">
            <v>200</v>
          </cell>
        </row>
        <row r="129">
          <cell r="D129">
            <v>32025</v>
          </cell>
        </row>
        <row r="132">
          <cell r="D132">
            <v>150</v>
          </cell>
        </row>
        <row r="163">
          <cell r="D163">
            <v>100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_CEO"/>
      <sheetName val="FIN"/>
      <sheetName val="Manpower"/>
      <sheetName val="Top sheet"/>
      <sheetName val="ASSUMPTIONS"/>
      <sheetName val="JAIPUR"/>
      <sheetName val="major Quantities "/>
      <sheetName val="EB Charges"/>
      <sheetName val="Pil"/>
      <sheetName val="Chainage Brief"/>
      <sheetName val="Excavation"/>
      <sheetName val="RA"/>
      <sheetName val="Inputs"/>
      <sheetName val="Batching&amp;Pil POL"/>
      <sheetName val="Sheet1"/>
      <sheetName val="Sheet2"/>
      <sheetName val="Sheet3"/>
      <sheetName val="Equip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9">
          <cell r="D9">
            <v>180</v>
          </cell>
        </row>
        <row r="11">
          <cell r="D11">
            <v>120</v>
          </cell>
        </row>
      </sheetData>
      <sheetData sheetId="13" refreshError="1"/>
      <sheetData sheetId="14" refreshError="1"/>
      <sheetData sheetId="15" refreshError="1"/>
      <sheetData sheetId="16" refreshError="1"/>
      <sheetData sheetId="1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2)"/>
      <sheetName val="Basic Rates"/>
      <sheetName val="BOQ"/>
      <sheetName val="Equipments"/>
      <sheetName val="Cut&amp;Grub"/>
      <sheetName val="GSB+WMM"/>
      <sheetName val="Machinery"/>
      <sheetName val="EB Charges"/>
      <sheetName val="Sheet1"/>
      <sheetName val="Elec"/>
      <sheetName val="Sheet4"/>
      <sheetName val="Finance"/>
      <sheetName val="Major Quantities"/>
      <sheetName val="Reinf"/>
    </sheetNames>
    <sheetDataSet>
      <sheetData sheetId="0" refreshError="1"/>
      <sheetData sheetId="1" refreshError="1"/>
      <sheetData sheetId="2" refreshError="1"/>
      <sheetData sheetId="3" refreshError="1"/>
      <sheetData sheetId="4" refreshError="1">
        <row r="41">
          <cell r="F41">
            <v>6</v>
          </cell>
        </row>
      </sheetData>
      <sheetData sheetId="5" refreshError="1">
        <row r="100">
          <cell r="O100">
            <v>102.83093333333333</v>
          </cell>
        </row>
        <row r="137">
          <cell r="I137">
            <v>29.08066861578294</v>
          </cell>
        </row>
        <row r="148">
          <cell r="P148">
            <v>28.782255099962253</v>
          </cell>
        </row>
        <row r="172">
          <cell r="I172">
            <v>29.287371896770253</v>
          </cell>
        </row>
        <row r="205">
          <cell r="H205">
            <v>1834.8000000000002</v>
          </cell>
        </row>
        <row r="212">
          <cell r="H212">
            <v>1779.2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ment"/>
      <sheetName val="Manpower"/>
      <sheetName val="Construction Programme"/>
      <sheetName val="RA"/>
      <sheetName val="Inputs"/>
      <sheetName val="BOQ_Sch_A"/>
      <sheetName val="Analysis"/>
      <sheetName val="POL"/>
      <sheetName val="Labour"/>
      <sheetName val="Concrete"/>
    </sheetNames>
    <sheetDataSet>
      <sheetData sheetId="0" refreshError="1"/>
      <sheetData sheetId="1" refreshError="1"/>
      <sheetData sheetId="2" refreshError="1"/>
      <sheetData sheetId="3" refreshError="1"/>
      <sheetData sheetId="4" refreshError="1"/>
      <sheetData sheetId="5" refreshError="1"/>
      <sheetData sheetId="6" refreshError="1">
        <row r="69">
          <cell r="I69">
            <v>141.99188749999999</v>
          </cell>
        </row>
      </sheetData>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1 "/>
      <sheetName val="Form 2"/>
      <sheetName val="Form 3"/>
      <sheetName val="Form 4"/>
      <sheetName val="Form 5"/>
      <sheetName val="Form 6"/>
      <sheetName val="Form 7"/>
      <sheetName val="Form 8"/>
      <sheetName val="Form 9"/>
      <sheetName val="Form 10"/>
      <sheetName val="Form 11"/>
      <sheetName val="S1BOQ"/>
      <sheetName val="S2groupcode"/>
      <sheetName val="S3workplan"/>
      <sheetName val="S4cycle"/>
      <sheetName val="S5escl"/>
      <sheetName val="S6MATqty-code"/>
      <sheetName val="S7matqty-grp"/>
      <sheetName val="S8MATexp-code"/>
      <sheetName val="S9wastage"/>
      <sheetName val="S10bomat"/>
      <sheetName val="S11EQPnorm"/>
      <sheetName val="S12EQPhrs"/>
      <sheetName val="S13cons"/>
      <sheetName val="S14spares"/>
      <sheetName val="S15POL"/>
      <sheetName val="S16Elec."/>
      <sheetName val="S17power"/>
      <sheetName val="S18EQPplan"/>
      <sheetName val="S19cap"/>
      <sheetName val="S20MSE Items"/>
      <sheetName val="S21Subcon"/>
      <sheetName val="S22PRW"/>
      <sheetName val="S23ManNos"/>
      <sheetName val="S23Mancost"/>
      <sheetName val="S25EQPoutrep"/>
      <sheetName val="S26EQPhire"/>
      <sheetName val="S27EQPlease"/>
      <sheetName val="S28Rev"/>
      <sheetName val="S29Prelitem"/>
      <sheetName val="S30Prelplant"/>
      <sheetName val="S31Prelitemdet"/>
      <sheetName val="S32Prelexp"/>
      <sheetName val="S33Prelexpdet"/>
      <sheetName val="S34Dircost"/>
      <sheetName val="S35Indircost"/>
      <sheetName val="S36prelimcost"/>
      <sheetName val="S37Unitcost"/>
      <sheetName val="S38stock"/>
      <sheetName val="S39liab"/>
      <sheetName val="S40Milestones"/>
      <sheetName val="S41-MatProcurement"/>
      <sheetName val="S42HSE "/>
      <sheetName val="Cost of O &amp; O"/>
      <sheetName val="Analysis"/>
      <sheetName val="준검 내역서"/>
      <sheetName val="C &amp; G RHS"/>
      <sheetName val="budget"/>
      <sheetName val="Embk top (2)"/>
      <sheetName val="FORM7"/>
      <sheetName val="BOQ"/>
      <sheetName val="11-hsd"/>
      <sheetName val="18-misc"/>
      <sheetName val="5-pipe"/>
      <sheetName val="13-septic"/>
      <sheetName val="7-ug"/>
      <sheetName val="2-utility"/>
      <sheetName val="Manpower"/>
      <sheetName val="S3workplanqty"/>
      <sheetName val="Abstruct total"/>
      <sheetName val="LOCAL RATES"/>
      <sheetName val="TB-9-01"/>
      <sheetName val="doq-10"/>
      <sheetName val="Output"/>
      <sheetName val="Labour"/>
      <sheetName val="Material"/>
      <sheetName val="Plant &amp;  Machinery"/>
      <sheetName val="L"/>
      <sheetName val="M"/>
      <sheetName val="P"/>
      <sheetName val="S"/>
      <sheetName val="WS"/>
      <sheetName val="Design"/>
      <sheetName val="INPUT SHEET"/>
      <sheetName val="RES-PLANNING"/>
      <sheetName val="Macro1"/>
      <sheetName val="procurement"/>
      <sheetName val="TKP"/>
      <sheetName val="PA1(ham1)"/>
      <sheetName val="PA1(Ham2)"/>
      <sheetName val="PA2(Ham2)"/>
      <sheetName val="DG(Ham)"/>
      <sheetName val="Cau358(PA1)"/>
      <sheetName val="Cau358(PA2)"/>
      <sheetName val="Cau360"/>
      <sheetName val="DG(Cau)"/>
      <sheetName val="GVL"/>
      <sheetName val="NC"/>
      <sheetName val="M+MC"/>
      <sheetName val="ptvc"/>
      <sheetName val="TKP(1)"/>
      <sheetName val="TKP (2)"/>
      <sheetName val="TKP (3)"/>
      <sheetName val="NC (2)"/>
      <sheetName val="Cal"/>
      <sheetName val="Data"/>
      <sheetName val="Voucher"/>
      <sheetName val="Summary"/>
      <sheetName val="well"/>
      <sheetName val="Input"/>
      <sheetName val="PS1"/>
      <sheetName val="STE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2">
          <cell r="C2" t="str">
            <v>PROJECT NAME</v>
          </cell>
          <cell r="G2">
            <v>100000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25"/>
      <sheetName val="Sheet4"/>
      <sheetName val="PLAN_FEB97"/>
      <sheetName val="준검 내역서"/>
      <sheetName val="S2groupcode"/>
      <sheetName val="Index"/>
      <sheetName val="Embk top (2)"/>
      <sheetName val="LOCAL RATES"/>
      <sheetName val="Cal"/>
      <sheetName val="Data"/>
      <sheetName val="Erection grider"/>
      <sheetName val="Voucher"/>
      <sheetName val="doq-10"/>
      <sheetName val="BHANDUP"/>
      <sheetName val="MOTOR"/>
      <sheetName val="#REF"/>
      <sheetName val="Sheet2"/>
      <sheetName val="Manpower"/>
      <sheetName val="C &amp; G RHS"/>
      <sheetName val="기구표"/>
      <sheetName val="일반공사"/>
      <sheetName val="정부노임단가"/>
      <sheetName val="Labour"/>
      <sheetName val="Material"/>
      <sheetName val="Plant &amp;  Machinery"/>
      <sheetName val="Headings"/>
      <sheetName val="Rates_PVC"/>
      <sheetName val="water prop."/>
      <sheetName val="PS1"/>
      <sheetName val="sheeet7"/>
      <sheetName val="106C0300"/>
      <sheetName val="Sump_cal"/>
      <sheetName val="준검_내역서"/>
      <sheetName val="LOCAL_RATES"/>
      <sheetName val="Erection_grider"/>
      <sheetName val="준검_내역서1"/>
      <sheetName val="LOCAL_RATES1"/>
      <sheetName val="Erection_grider1"/>
      <sheetName val="FORM7"/>
      <sheetName val="Abstruct total"/>
      <sheetName val="TBAL9697 -group wise  sdpl"/>
      <sheetName val="Data-Month"/>
      <sheetName val="Cover sheet"/>
      <sheetName val="장비집계"/>
      <sheetName val="old boq"/>
      <sheetName val="dBase"/>
      <sheetName val="31 Mar-09  closing stock"/>
      <sheetName val="AoR Finishing"/>
      <sheetName val="PRECAST lightconc-II"/>
      <sheetName val="Staff Acco."/>
    </sheetNames>
    <sheetDataSet>
      <sheetData sheetId="0" refreshError="1"/>
      <sheetData sheetId="1" refreshError="1"/>
      <sheetData sheetId="2" refreshError="1">
        <row r="2">
          <cell r="A2">
            <v>100000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procurement"/>
      <sheetName val="sheeet7"/>
      <sheetName val="Material "/>
      <sheetName val="doq"/>
      <sheetName val="Rate Analysis"/>
      <sheetName val="Cover sheet"/>
      <sheetName val="estimate"/>
      <sheetName val="DATA_PILE_BG"/>
      <sheetName val="DATA_PCC"/>
      <sheetName val="DATA_PILECAP"/>
      <sheetName val="DATA_PILE_RT2"/>
      <sheetName val="DATA_PILE_RT1 "/>
      <sheetName val="DATA_PILE _SM"/>
      <sheetName val="Sheet3"/>
      <sheetName val="budget"/>
      <sheetName val="Wordsdata"/>
      <sheetName val="BOQ"/>
      <sheetName val="Break up Sheet"/>
      <sheetName val="Output"/>
      <sheetName val="Av.G Level"/>
      <sheetName val="Timesheet"/>
      <sheetName val="Materials "/>
      <sheetName val="PLAN_FEB97"/>
      <sheetName val="UNP-NCW "/>
      <sheetName val="Monthly Turnover (Final)"/>
      <sheetName val="Monthly Programme"/>
      <sheetName val="JCR TOP(ITEM)-KTRP"/>
      <sheetName val="FORM7"/>
      <sheetName val="Improvements"/>
      <sheetName val="VAC BDWN"/>
      <sheetName val="S2groupcode"/>
      <sheetName val="Index"/>
      <sheetName val="Lead"/>
      <sheetName val="Publicbuilding"/>
      <sheetName val="water prop."/>
      <sheetName val="Onsite-Infra"/>
      <sheetName val="pipe culvert 18.06.07"/>
      <sheetName val="Civil"/>
      <sheetName val="dBase"/>
    </sheetNames>
    <sheetDataSet>
      <sheetData sheetId="0" refreshError="1"/>
      <sheetData sheetId="1" refreshError="1"/>
      <sheetData sheetId="2" refreshError="1"/>
      <sheetData sheetId="3" refreshError="1"/>
      <sheetData sheetId="4" refreshError="1">
        <row r="11">
          <cell r="G11">
            <v>188</v>
          </cell>
        </row>
        <row r="113">
          <cell r="D113">
            <v>1700</v>
          </cell>
        </row>
        <row r="144">
          <cell r="D144">
            <v>143.55000000000001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Material "/>
      <sheetName val="Materials "/>
      <sheetName val="S2groupcode"/>
      <sheetName val="Index"/>
      <sheetName val="procurement"/>
      <sheetName val="estimate"/>
      <sheetName val="sheeet7"/>
      <sheetName val="Rate Analysis"/>
      <sheetName val="PLAN_FEB97"/>
      <sheetName val="budget"/>
      <sheetName val="Wordsdata"/>
      <sheetName val="FORM7"/>
      <sheetName val="Lead"/>
    </sheetNames>
    <sheetDataSet>
      <sheetData sheetId="0" refreshError="1"/>
      <sheetData sheetId="1" refreshError="1"/>
      <sheetData sheetId="2" refreshError="1"/>
      <sheetData sheetId="3" refreshError="1"/>
      <sheetData sheetId="4" refreshError="1">
        <row r="136">
          <cell r="D136">
            <v>318.55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ONC. ANAL"/>
      <sheetName val="S2groupcode"/>
      <sheetName val="Index"/>
      <sheetName val="Material"/>
    </sheetNames>
    <sheetDataSet>
      <sheetData sheetId="0" refreshError="1">
        <row r="9">
          <cell r="C9">
            <v>6.5</v>
          </cell>
        </row>
        <row r="18">
          <cell r="C18">
            <v>30</v>
          </cell>
        </row>
      </sheetData>
      <sheetData sheetId="1" refreshError="1"/>
      <sheetData sheetId="2" refreshError="1"/>
      <sheetData sheetId="3" refreshError="1"/>
      <sheetData sheetId="4"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PR_PA_1"/>
      <sheetName val="MPR_SC_1"/>
      <sheetName val="MPR_SP_1"/>
      <sheetName val="MPR_MJBR_1"/>
      <sheetName val="MPR_MJBR_2"/>
      <sheetName val="MPR_MAN_1"/>
      <sheetName val="MPR_P&amp;E_1"/>
      <sheetName val="MPR_P&amp;E_2"/>
      <sheetName val="MPR_P&amp;E_3"/>
      <sheetName val="MPR_P&amp;E_4"/>
      <sheetName val="MPR_MS_1"/>
      <sheetName val="MPR_RA_1"/>
      <sheetName val="MPR_FR_1"/>
      <sheetName val="MPR_MFE_1"/>
      <sheetName val="MPR_PR_1"/>
      <sheetName val="MPR_RB_1"/>
      <sheetName val="lc 11"/>
      <sheetName val="lc 21"/>
      <sheetName val="tb"/>
    </sheetNames>
    <sheetDataSet>
      <sheetData sheetId="0" refreshError="1">
        <row r="5">
          <cell r="B5" t="str">
            <v>Activity</v>
          </cell>
          <cell r="C5" t="str">
            <v>Unit</v>
          </cell>
          <cell r="D5" t="str">
            <v>Rate</v>
          </cell>
          <cell r="E5" t="str">
            <v>Total Qty.</v>
          </cell>
          <cell r="F5" t="str">
            <v>Amount</v>
          </cell>
          <cell r="G5" t="str">
            <v>MONTH</v>
          </cell>
          <cell r="H5">
            <v>38657</v>
          </cell>
          <cell r="I5">
            <v>38687</v>
          </cell>
          <cell r="J5">
            <v>38718</v>
          </cell>
          <cell r="K5">
            <v>38749</v>
          </cell>
          <cell r="L5">
            <v>38777</v>
          </cell>
          <cell r="M5">
            <v>38808</v>
          </cell>
          <cell r="N5">
            <v>38838</v>
          </cell>
          <cell r="O5">
            <v>38869</v>
          </cell>
          <cell r="P5">
            <v>38899</v>
          </cell>
          <cell r="Q5">
            <v>38930</v>
          </cell>
          <cell r="R5">
            <v>38961</v>
          </cell>
          <cell r="S5">
            <v>38991</v>
          </cell>
          <cell r="T5">
            <v>39022</v>
          </cell>
          <cell r="U5">
            <v>39052</v>
          </cell>
          <cell r="V5">
            <v>39083</v>
          </cell>
          <cell r="W5">
            <v>39114</v>
          </cell>
          <cell r="X5">
            <v>39142</v>
          </cell>
          <cell r="Y5">
            <v>39173</v>
          </cell>
          <cell r="Z5">
            <v>39203</v>
          </cell>
          <cell r="AA5">
            <v>39234</v>
          </cell>
          <cell r="AB5">
            <v>39264</v>
          </cell>
          <cell r="AC5">
            <v>39295</v>
          </cell>
          <cell r="AD5">
            <v>39326</v>
          </cell>
          <cell r="AE5">
            <v>39356</v>
          </cell>
          <cell r="AF5">
            <v>39387</v>
          </cell>
          <cell r="AG5">
            <v>39417</v>
          </cell>
          <cell r="AH5">
            <v>39448</v>
          </cell>
          <cell r="AI5">
            <v>39479</v>
          </cell>
          <cell r="AJ5">
            <v>39508</v>
          </cell>
          <cell r="AK5">
            <v>39539</v>
          </cell>
          <cell r="AL5">
            <v>39569</v>
          </cell>
          <cell r="AM5" t="str">
            <v>Total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power"/>
      <sheetName val="Construction Programme"/>
      <sheetName val="RA"/>
      <sheetName val="Inputs"/>
      <sheetName val="BOQ_Sch_A"/>
      <sheetName val="Analysis"/>
      <sheetName val="POL"/>
      <sheetName val="Labour_HMRCL"/>
      <sheetName val="Concrete"/>
      <sheetName val="Labour"/>
      <sheetName val="Sheet2"/>
      <sheetName val="Equipment C2"/>
      <sheetName val="POL_Analysis"/>
      <sheetName val="Casting Yard_C1"/>
      <sheetName val="Equipment"/>
      <sheetName val="Sheet1"/>
      <sheetName val="Sheet4"/>
      <sheetName val="Major Quantities"/>
      <sheetName val="Piling"/>
    </sheetNames>
    <sheetDataSet>
      <sheetData sheetId="0" refreshError="1"/>
      <sheetData sheetId="1" refreshError="1"/>
      <sheetData sheetId="2" refreshError="1"/>
      <sheetData sheetId="3" refreshError="1"/>
      <sheetData sheetId="4" refreshError="1"/>
      <sheetData sheetId="5" refreshError="1">
        <row r="69">
          <cell r="H69">
            <v>3209.2842934229698</v>
          </cell>
          <cell r="J69">
            <v>98.346602457128895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 1"/>
      <sheetName val="Form 2"/>
      <sheetName val="Form 3"/>
      <sheetName val="Form 4"/>
      <sheetName val="Form 5"/>
      <sheetName val="Form 6"/>
      <sheetName val="Form 7"/>
      <sheetName val="Form 8"/>
      <sheetName val="Form 9"/>
      <sheetName val="Form 10"/>
      <sheetName val="S1BOQ"/>
      <sheetName val="S2groupcode"/>
      <sheetName val="S3workplanqty"/>
      <sheetName val="S3workplanAmt"/>
      <sheetName val="S4Timecycle"/>
      <sheetName val="S5Esc"/>
      <sheetName val="S6Matqty-code"/>
      <sheetName val="S7Matqty-group"/>
      <sheetName val="S8Matexp-code"/>
      <sheetName val="S9wastage"/>
      <sheetName val="S11EQPnorm"/>
      <sheetName val="S12EQPhrs"/>
      <sheetName val="S12-Subtotals"/>
      <sheetName val="S13Cons"/>
      <sheetName val="S14Spares"/>
      <sheetName val="S15Pol"/>
      <sheetName val="S16Elec"/>
      <sheetName val="load&amp;DG"/>
      <sheetName val="S17Power"/>
      <sheetName val="S18Eqplan"/>
      <sheetName val="S19CAP"/>
      <sheetName val="DEPRI"/>
      <sheetName val="S20MSEitems"/>
      <sheetName val="S21Subcon"/>
      <sheetName val="S22PRW"/>
      <sheetName val="S23Mannos."/>
      <sheetName val="Officer Budget Form"/>
      <sheetName val="S24Mancost"/>
      <sheetName val="S25EQPrep"/>
      <sheetName val="S26Eqphire"/>
      <sheetName val="S27EQPlease"/>
      <sheetName val="S28Rev"/>
      <sheetName val="S29PrelimItem"/>
      <sheetName val="S30Prelplant"/>
      <sheetName val="S31Preitem"/>
      <sheetName val="S32Prelexp"/>
      <sheetName val="S33prelexdet"/>
      <sheetName val="S34Dircost"/>
      <sheetName val="S35Indircost"/>
      <sheetName val="S36Prelimcost"/>
      <sheetName val="S37UnitCost"/>
      <sheetName val="S38Stock"/>
      <sheetName val="S39Liability"/>
      <sheetName val="S40Milestones"/>
      <sheetName val="S42HSE"/>
      <sheetName val="Analysis"/>
      <sheetName val="Machinary_Road Work"/>
      <sheetName val="Road Work"/>
      <sheetName val="Labour"/>
    </sheetNames>
    <sheetDataSet>
      <sheetData sheetId="0"/>
      <sheetData sheetId="1"/>
      <sheetData sheetId="2"/>
      <sheetData sheetId="3"/>
      <sheetData sheetId="4"/>
      <sheetData sheetId="5"/>
      <sheetData sheetId="6"/>
      <sheetData sheetId="7"/>
      <sheetData sheetId="8"/>
      <sheetData sheetId="9"/>
      <sheetData sheetId="10"/>
      <sheetData sheetId="11" refreshError="1">
        <row r="1">
          <cell r="HS1">
            <v>100000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BBR"/>
      <sheetName val="Procedure"/>
      <sheetName val="Drop Down (Fixed)"/>
      <sheetName val="Drop Down"/>
      <sheetName val="PRJ Details"/>
      <sheetName val="BOQ"/>
      <sheetName val="BOQ PLAN"/>
      <sheetName val="MLAP"/>
      <sheetName val="Work Entry"/>
      <sheetName val="Labour Entry"/>
      <sheetName val="Material Entry"/>
      <sheetName val="Info Entry"/>
      <sheetName val="Issue Log"/>
      <sheetName val="PLAN-PA"/>
      <sheetName val="PLAN-PA-BOQ"/>
      <sheetName val="DPR"/>
      <sheetName val="DPR (Client)"/>
      <sheetName val="WPR"/>
      <sheetName val="PA Work DB PVT"/>
      <sheetName val="BOQ-PL-ACH"/>
      <sheetName val="Daily Ach Qty"/>
      <sheetName val="Ach Qty(G)"/>
      <sheetName val="Ach Val(G)"/>
      <sheetName val="Pl Vs Ach Qty (G)"/>
      <sheetName val="Pl Vs Ach Val(G)"/>
      <sheetName val="Eng PA ACH Qty"/>
      <sheetName val="Eng PA ACH Value"/>
      <sheetName val="Site Issue"/>
      <sheetName val="PA--LP"/>
      <sheetName val="PA-ENG-LP"/>
      <sheetName val="PA-LC-LP"/>
      <sheetName val="PA-ENG-LC-LP"/>
      <sheetName val="Eng LC LP"/>
      <sheetName val="Labour"/>
      <sheetName val="Eng Labour"/>
      <sheetName val="LC Labour"/>
      <sheetName val="Mat Cons"/>
      <sheetName val="Max &amp; Min"/>
      <sheetName val="Daily Update"/>
      <sheetName val="Sheet1"/>
      <sheetName val="Sheet2"/>
      <sheetName val="Sheet3"/>
      <sheetName val="Sheet4"/>
      <sheetName val="Sheet5"/>
      <sheetName val="PD DB"/>
      <sheetName val="Work DB"/>
      <sheetName val="Labour DB"/>
      <sheetName val="Material DB"/>
      <sheetName val="LP DB"/>
      <sheetName val="Plant-Reg"/>
      <sheetName val="Labour Entry PVT"/>
      <sheetName val="BOQTOTEXECPVT"/>
      <sheetName val="BOQPLNWKPVT"/>
      <sheetName val="BOQACHWKPVT"/>
      <sheetName val="BOQACHDAYPVT"/>
      <sheetName val="BOQDAYPLACH"/>
      <sheetName val="PATOTEXECPVT"/>
      <sheetName val="PAPLNWKPVT"/>
      <sheetName val="PAACHVALWKPVT"/>
      <sheetName val="PAACHQTYDAYPVT"/>
      <sheetName val="PAACHVALDAYPVT"/>
      <sheetName val="PAReplQtyPvt"/>
      <sheetName val="PAReplValPvt"/>
      <sheetName val="Labour DB PVT"/>
      <sheetName val="Material DB PVT"/>
      <sheetName val="Copy of 1106-PR-IIKA(Aug'15)"/>
    </sheetNames>
    <sheetDataSet>
      <sheetData sheetId="0"/>
      <sheetData sheetId="1"/>
      <sheetData sheetId="2"/>
      <sheetData sheetId="3"/>
      <sheetData sheetId="4"/>
      <sheetData sheetId="5"/>
      <sheetData sheetId="6"/>
      <sheetData sheetId="7"/>
      <sheetData sheetId="8">
        <row r="12">
          <cell r="B12" t="str">
            <v>Hvac  Works</v>
          </cell>
        </row>
        <row r="13">
          <cell r="B13" t="str">
            <v>Reinforcement</v>
          </cell>
        </row>
        <row r="14">
          <cell r="B14" t="str">
            <v>Concrete Work</v>
          </cell>
        </row>
        <row r="15">
          <cell r="B15" t="str">
            <v>Electrical Works</v>
          </cell>
        </row>
        <row r="16">
          <cell r="B16" t="str">
            <v>Formwork And Staging</v>
          </cell>
        </row>
        <row r="17">
          <cell r="B17" t="str">
            <v>Block Masonary Works</v>
          </cell>
        </row>
        <row r="18">
          <cell r="B18" t="str">
            <v>Plumbing Works</v>
          </cell>
        </row>
        <row r="19">
          <cell r="B19" t="str">
            <v>Brick Masonary Works</v>
          </cell>
        </row>
        <row r="20">
          <cell r="B20" t="str">
            <v>Plaster Works</v>
          </cell>
        </row>
        <row r="21">
          <cell r="B21" t="str">
            <v>(blank)</v>
          </cell>
        </row>
        <row r="22">
          <cell r="B22">
            <v>0</v>
          </cell>
        </row>
        <row r="23">
          <cell r="B23">
            <v>0</v>
          </cell>
        </row>
        <row r="24">
          <cell r="B24">
            <v>0</v>
          </cell>
        </row>
        <row r="25">
          <cell r="B25">
            <v>0</v>
          </cell>
        </row>
        <row r="26">
          <cell r="B26">
            <v>0</v>
          </cell>
        </row>
        <row r="27">
          <cell r="B27">
            <v>0</v>
          </cell>
        </row>
        <row r="28">
          <cell r="B28">
            <v>0</v>
          </cell>
        </row>
        <row r="29">
          <cell r="B29">
            <v>0</v>
          </cell>
        </row>
        <row r="30">
          <cell r="B30">
            <v>0</v>
          </cell>
        </row>
        <row r="31">
          <cell r="B31">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BBR"/>
      <sheetName val="Procedure"/>
      <sheetName val="Drop Down"/>
      <sheetName val="Drop Down (Fixed)"/>
      <sheetName val="PRJ Details"/>
      <sheetName val="Master"/>
      <sheetName val="Work Entry"/>
      <sheetName val="Repl. Qty"/>
      <sheetName val="Labour Entry"/>
      <sheetName val="Material Entry"/>
      <sheetName val="INFO Entry"/>
      <sheetName val="Issue Log"/>
      <sheetName val="DPR"/>
      <sheetName val="WPR"/>
      <sheetName val="Site Issue"/>
      <sheetName val="Exec Work"/>
      <sheetName val="Mat Cons"/>
      <sheetName val="Labour"/>
      <sheetName val="Pl Vs Ach Val"/>
      <sheetName val="Pl Vs Ach Qty"/>
      <sheetName val="Ach Val"/>
      <sheetName val="Ach Qty"/>
      <sheetName val="Peak,Min,Avg"/>
      <sheetName val="Eng Work"/>
      <sheetName val="Eng Labour"/>
      <sheetName val="LC Labour"/>
      <sheetName val="Eng LC LP"/>
      <sheetName val="Sheet1"/>
      <sheetName val="Sheet2"/>
      <sheetName val="Sheet3"/>
      <sheetName val="Sheet4"/>
      <sheetName val="Sheet5"/>
      <sheetName val="PD DB"/>
      <sheetName val="Work Entry PVT"/>
      <sheetName val="Work DB PVT"/>
      <sheetName val="Labour Entry PVT"/>
      <sheetName val="Labour DB"/>
      <sheetName val="Work DB"/>
      <sheetName val="Material DB"/>
      <sheetName val="Labour DB PVT"/>
      <sheetName val="Material DB PVT"/>
      <sheetName val="1014-PR-IIMK (April'15) 28-04-2"/>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Finance"/>
      <sheetName val="Major Qty"/>
      <sheetName val="INPUT"/>
      <sheetName val="DIR USED ITEMS"/>
      <sheetName val="SUMMARY"/>
      <sheetName val="2"/>
      <sheetName val="3"/>
      <sheetName val="4"/>
      <sheetName val="5"/>
      <sheetName val="6"/>
      <sheetName val="7"/>
      <sheetName val="8"/>
      <sheetName val="9"/>
      <sheetName val="10"/>
      <sheetName val="11"/>
      <sheetName val="12"/>
      <sheetName val="13"/>
      <sheetName val="14"/>
      <sheetName val="15"/>
      <sheetName val="16"/>
      <sheetName val="RA"/>
      <sheetName val="EB Charges"/>
      <sheetName val="Excavation"/>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amp; Plant"/>
      <sheetName val="Material "/>
      <sheetName val=" Analysis"/>
      <sheetName val="BOQ "/>
      <sheetName val="Sheet1"/>
      <sheetName val="DWR"/>
      <sheetName val="Priced_DWR "/>
      <sheetName val="Labour _ Plant"/>
      <sheetName val="DWR(Priced)"/>
      <sheetName val=" AnalysisPCC"/>
      <sheetName val=" AnalysisNH"/>
      <sheetName val="Estimates"/>
      <sheetName val="REL"/>
      <sheetName val="costing"/>
      <sheetName val="Sheet4"/>
      <sheetName val="CrRajWMM"/>
      <sheetName val="Timesheet"/>
      <sheetName val="beam-reinft-IIInd floor"/>
      <sheetName val="purpose&amp;input"/>
      <sheetName val="Aoc"/>
      <sheetName val="AOR"/>
      <sheetName val="EDWise"/>
      <sheetName val="estimate"/>
      <sheetName val="1. Acquisition"/>
      <sheetName val="Final Basic rate"/>
      <sheetName val="Material"/>
      <sheetName val="Basic Rates"/>
      <sheetName val="REVENUES &amp; BS"/>
      <sheetName val="Results"/>
      <sheetName val="PLGroupings"/>
      <sheetName val="S2groupcode"/>
      <sheetName val="Index"/>
      <sheetName val="RA-markate"/>
      <sheetName val="LOCAL RATES"/>
      <sheetName val="beam-reinft"/>
      <sheetName val="Improvements"/>
      <sheetName val="ANNEXURE-A"/>
      <sheetName val="entitlements"/>
      <sheetName val="단가비교표"/>
      <sheetName val=""/>
      <sheetName val="BOQ_M26"/>
      <sheetName val="Labour___Plant"/>
      <sheetName val="Labour_&amp;_Plant"/>
      <sheetName val="Material_"/>
      <sheetName val="_Analysis"/>
      <sheetName val="BOQ_"/>
      <sheetName val="Priced_DWR_"/>
      <sheetName val="_AnalysisPCC"/>
      <sheetName val="_AnalysisNH"/>
      <sheetName val="REVENUES_&amp;_BS"/>
      <sheetName val="beam-reinft-IIInd_floor"/>
      <sheetName val="1__Acquisition"/>
      <sheetName val="Final_Basic_rate"/>
      <sheetName val="LOCAL_RATES"/>
      <sheetName val="Basic_Rates"/>
      <sheetName val="p1-costg"/>
      <sheetName val="Fill this out first..."/>
      <sheetName val="Excavation"/>
      <sheetName val="INPUT SHEET"/>
    </sheetNames>
    <sheetDataSet>
      <sheetData sheetId="0" refreshError="1">
        <row r="32">
          <cell r="C32">
            <v>120</v>
          </cell>
        </row>
      </sheetData>
      <sheetData sheetId="1" refreshError="1"/>
      <sheetData sheetId="2" refreshError="1"/>
      <sheetData sheetId="3" refreshError="1"/>
      <sheetData sheetId="4" refreshError="1"/>
      <sheetData sheetId="5" refreshError="1"/>
      <sheetData sheetId="6" refreshError="1"/>
      <sheetData sheetId="7">
        <row r="32">
          <cell r="C32">
            <v>120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row r="32">
          <cell r="C32">
            <v>120</v>
          </cell>
        </row>
      </sheetData>
      <sheetData sheetId="42">
        <row r="32">
          <cell r="C32">
            <v>120</v>
          </cell>
        </row>
      </sheetData>
      <sheetData sheetId="43">
        <row r="32">
          <cell r="C32">
            <v>120</v>
          </cell>
        </row>
      </sheetData>
      <sheetData sheetId="44">
        <row r="32">
          <cell r="C32">
            <v>120</v>
          </cell>
        </row>
      </sheetData>
      <sheetData sheetId="45">
        <row r="32">
          <cell r="C32">
            <v>120</v>
          </cell>
        </row>
      </sheetData>
      <sheetData sheetId="46">
        <row r="32">
          <cell r="C32">
            <v>120</v>
          </cell>
        </row>
      </sheetData>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Sheet4"/>
      <sheetName val="Sheet5"/>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Lead Aggrgate"/>
      <sheetName val="Lead Gravel"/>
      <sheetName val="Lead Sand"/>
      <sheetName val="Rates_Materials"/>
      <sheetName val="Plant &amp; Machinery"/>
      <sheetName val="Chapter 1"/>
      <sheetName val="Chapter 2"/>
      <sheetName val="Chapter3 "/>
      <sheetName val="Chapter 4"/>
      <sheetName val="Chapter 5"/>
      <sheetName val="Chapter 6"/>
      <sheetName val="Chapter 7"/>
      <sheetName val="Chapter 8"/>
      <sheetName val="chapter 9"/>
      <sheetName val="Chapter 10"/>
      <sheetName val="Chapter 11"/>
      <sheetName val="Chapter 12"/>
      <sheetName val="Chapter 13"/>
      <sheetName val="Chapter 14"/>
      <sheetName val="Chapter 15"/>
      <sheetName val="Material rates"/>
      <sheetName val="item_03"/>
      <sheetName val="item _06-OLD"/>
      <sheetName val="item_05"/>
      <sheetName val="item_01"/>
      <sheetName val="item_02"/>
      <sheetName val="item_04"/>
      <sheetName val="item _06"/>
      <sheetName val="item_07"/>
      <sheetName val="item_08"/>
      <sheetName val="item_09"/>
      <sheetName val="Page collection"/>
      <sheetName val="Summary_cost"/>
      <sheetName val="Annexure_1.01_Dis-R"/>
      <sheetName val="Annexure_1.02_Dis-S"/>
      <sheetName val="Annexure_1.03_Tree cut"/>
      <sheetName val="Annexure_2.01_EW"/>
      <sheetName val="Annexure_2.02_P&amp;J"/>
      <sheetName val="Annexure_4.01-Con-Pav"/>
      <sheetName val="Annexure_4.02_Rumple"/>
      <sheetName val="Annexure_5.01_Str List"/>
      <sheetName val="Annexure_5.01_Bill 5&amp;6"/>
      <sheetName val="Annexure_5.01_print"/>
      <sheetName val="Culverts Qty-900,1000,1200"/>
      <sheetName val="Slab Culvert(3&amp;4 m span)"/>
      <sheetName val="BOX SUM"/>
      <sheetName val="Annexure_7.01_Drain"/>
      <sheetName val="Annexure_7.02_RW"/>
      <sheetName val="Annexure_7.02"/>
      <sheetName val="Annexure_7.03_Toewall"/>
      <sheetName val="Annexure_8.04_Guard St"/>
      <sheetName val="Sign Boards-8"/>
      <sheetName val="FAMILY TEXT"/>
      <sheetName val="Labour &amp; Plant"/>
      <sheetName val="Rate analysis _KBK_Rayag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_CEO"/>
      <sheetName val="FIN"/>
      <sheetName val="Manpower"/>
      <sheetName val="Top sheet"/>
      <sheetName val="ASSUMPTIONS"/>
      <sheetName val="JAIPUR_Station"/>
      <sheetName val="JAIPUR"/>
      <sheetName val="major Quantities "/>
      <sheetName val="EB Charges"/>
      <sheetName val="Pil"/>
      <sheetName val="Chainage Brief"/>
      <sheetName val="Excavation"/>
      <sheetName val="RA"/>
      <sheetName val="Inputs"/>
      <sheetName val="Batching&amp;Pil POL"/>
      <sheetName val="Sheet1"/>
      <sheetName val="Sheet2"/>
      <sheetName val="Sheet3"/>
      <sheetName val="Equip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270">
          <cell r="L270">
            <v>19.605394285714286</v>
          </cell>
        </row>
      </sheetData>
      <sheetData sheetId="15" refreshError="1"/>
      <sheetData sheetId="16" refreshError="1"/>
      <sheetData sheetId="17" refreshError="1"/>
      <sheetData sheetId="1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C2"/>
      <sheetName val="Manpower"/>
      <sheetName val="Construction Programme"/>
      <sheetName val="RA"/>
      <sheetName val="Inputs"/>
      <sheetName val="BOQ_Sch_A"/>
      <sheetName val="Analysis"/>
      <sheetName val="POL"/>
      <sheetName val="Labour_HMRCL"/>
      <sheetName val="Concrete"/>
      <sheetName val="Labour"/>
      <sheetName val="Equipment C2"/>
      <sheetName val="POL_Analysis"/>
      <sheetName val="Sheet3"/>
      <sheetName val="Casting Yard"/>
      <sheetName val="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2">
          <cell r="N12">
            <v>43.736494725000014</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TS_Materials"/>
      <sheetName val="Topsheet 2 (2)"/>
      <sheetName val="total cost summary"/>
      <sheetName val="cost summary civil"/>
      <sheetName val="BOQ"/>
      <sheetName val="salient features"/>
      <sheetName val="Topsheet 2"/>
      <sheetName val="Top sheet 1"/>
      <sheetName val="direct cost "/>
      <sheetName val="direct cost  (2)"/>
      <sheetName val="POLcoeff"/>
      <sheetName val="PRW analysis"/>
      <sheetName val="labor-marl rates"/>
      <sheetName val="pwd analysis"/>
      <sheetName val="electrical analysis"/>
      <sheetName val="equipment "/>
      <sheetName val="man power"/>
      <sheetName val="-SIDC"/>
      <sheetName val="FACILITIES"/>
      <sheetName val="financial charges"/>
      <sheetName val="site report on materials"/>
      <sheetName val="Areas-str data"/>
      <sheetName val="work dairy"/>
      <sheetName val="Sheet1"/>
      <sheetName val="Extra Items"/>
      <sheetName val="Rate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row r="140">
          <cell r="D140">
            <v>57</v>
          </cell>
        </row>
        <row r="142">
          <cell r="D142">
            <v>101</v>
          </cell>
        </row>
      </sheetData>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P-QTY"/>
      <sheetName val="Cul_detail"/>
      <sheetName val="HP"/>
      <sheetName val="HP Sts"/>
      <sheetName val="Slab"/>
      <sheetName val="Sl Sts"/>
      <sheetName val="M-F-03"/>
      <sheetName val="M-C"/>
      <sheetName val="M-J-03"/>
    </sheetNames>
    <sheetDataSet>
      <sheetData sheetId="0" refreshError="1"/>
      <sheetData sheetId="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heet1"/>
      <sheetName val="Sheet2"/>
      <sheetName val="Sheet3"/>
      <sheetName val="WORK"/>
      <sheetName val="As per PCA"/>
      <sheetName val="Data"/>
      <sheetName val="Lead"/>
      <sheetName val="labour coeff"/>
      <sheetName val="PRECAST lightconc-II"/>
      <sheetName val="Sebtion 1 SumMary"/>
      <sheetName val="DLA Standard Cost Report1"/>
      <sheetName val="Design"/>
      <sheetName val="IO List"/>
      <sheetName val="Macro custom function"/>
      <sheetName val="boq"/>
      <sheetName val="p&amp;m"/>
      <sheetName val="RA-markate"/>
      <sheetName val="Bill-AAC_old"/>
      <sheetName val="TBAL9697 -group wise  sdpl"/>
      <sheetName val="Staff Acco."/>
      <sheetName val="dBase"/>
      <sheetName val="Labour"/>
      <sheetName val="Pacakges split"/>
      <sheetName val="Basement Budget"/>
      <sheetName val="Extra Item"/>
      <sheetName val="Civil Works"/>
      <sheetName val="Cat A Change Control"/>
      <sheetName val="A-General"/>
      <sheetName val="Meas.-Hotel Part"/>
      <sheetName val="Tender Summary"/>
      <sheetName val="Detail"/>
      <sheetName val="VCH-SLC"/>
      <sheetName val="Supplier"/>
      <sheetName val="sort2"/>
      <sheetName val="factors"/>
      <sheetName val="LMP"/>
      <sheetName val="RCC,Ret. Wall"/>
      <sheetName val="SPT vs PHI"/>
      <sheetName val="Details"/>
      <sheetName val="01"/>
      <sheetName val="dummy"/>
      <sheetName val="MASTER_RATE ANALYSIS"/>
      <sheetName val="Fee Rate Summary"/>
      <sheetName val="공장별판관비배부"/>
      <sheetName val="Cashflow projection"/>
      <sheetName val="Database"/>
      <sheetName val="SCHEDULE"/>
      <sheetName val="schedule nos"/>
      <sheetName val="INPUT SHEET"/>
      <sheetName val="RES-PLANNING"/>
      <sheetName val="Stress Calculation"/>
      <sheetName val="Voucher"/>
      <sheetName val="DEPTH CHART (ORR) L.S."/>
      <sheetName val="Name List"/>
      <sheetName val="PA- Consutant "/>
      <sheetName val="Raft"/>
      <sheetName val="Break up Sheet"/>
      <sheetName val="#REF"/>
      <sheetName val="Deduction of assets"/>
      <sheetName val="analysis"/>
      <sheetName val="Intro"/>
      <sheetName val="strand"/>
      <sheetName val="Pay_Sep06"/>
      <sheetName val="1st flr"/>
      <sheetName val="DetEst"/>
      <sheetName val="Driveway Beams"/>
      <sheetName val="2gii"/>
      <sheetName val="Contract Night Staff"/>
      <sheetName val="Contract Day Staff"/>
      <sheetName val="Day Shift"/>
      <sheetName val="Night Shift"/>
      <sheetName val="REL"/>
      <sheetName val="Site Dev BOQ"/>
      <sheetName val="SILICATE"/>
      <sheetName val="Labour productivity"/>
      <sheetName val="Inputs"/>
      <sheetName val="FORM7"/>
      <sheetName val="LEVEL SHEET"/>
      <sheetName val="Costing"/>
      <sheetName val="Capex - Hry"/>
      <sheetName val="Sheet3 (2)"/>
      <sheetName val="_TCS, NAGPUR-MANJIRI C_PROGRESS"/>
      <sheetName val="Rate analysis"/>
      <sheetName val="Basic Rate"/>
      <sheetName val="Format"/>
      <sheetName val="Project Plan - WWW"/>
      <sheetName val="Fin Sum"/>
      <sheetName val="Formulas"/>
      <sheetName val="Input"/>
      <sheetName val="1st Slab"/>
      <sheetName val="Sun E Type"/>
      <sheetName val="box-12"/>
      <sheetName val="SUMRY"/>
      <sheetName val="PrintManager"/>
      <sheetName val="Assumption"/>
      <sheetName val="BLOCK-A (MEA.SHEET)"/>
      <sheetName val="Data-Month"/>
      <sheetName val="BHANDUP"/>
      <sheetName val="Order Info"/>
      <sheetName val="Invoice"/>
      <sheetName val="Scope Reconciliation"/>
      <sheetName val="Mar09"/>
      <sheetName val="FITZ MORT 94"/>
      <sheetName val="Approved MTD Proj #'s"/>
      <sheetName val="Project Budget Worksheet"/>
      <sheetName val="Bill-12"/>
      <sheetName val="Layer Table"/>
      <sheetName val="CABLERET"/>
      <sheetName val="tower"/>
      <sheetName val="GBW"/>
      <sheetName val="DLA%20Standard%20Cost%20Report1"/>
      <sheetName val="SITE OVERHEADS"/>
      <sheetName val="WORK TABLE"/>
      <sheetName val="Works - Quote Sheet"/>
      <sheetName val="Item- Compact"/>
      <sheetName val="DSLP"/>
      <sheetName val="COST"/>
      <sheetName val="Lowside"/>
      <sheetName val="FT-05-02IsoBOM"/>
      <sheetName val="Annexure"/>
      <sheetName val="list"/>
      <sheetName val="PARAMETRES"/>
      <sheetName val="GF Columns"/>
      <sheetName val="P&amp;L - AD"/>
      <sheetName val="目录"/>
      <sheetName val="Adimi bldg"/>
      <sheetName val="Pump House"/>
      <sheetName val="Fuel Regu Station"/>
      <sheetName val="FORM-16"/>
      <sheetName val="verrous"/>
      <sheetName val="Total Quote"/>
      <sheetName val="DETAILED  BOQ"/>
      <sheetName val="Deprec."/>
      <sheetName val="gen"/>
      <sheetName val="Cement recon."/>
      <sheetName val="Interface_SC"/>
      <sheetName val="Calc_ISC"/>
      <sheetName val="Calc_SC"/>
      <sheetName val="Interface_ISC"/>
      <sheetName val="GD"/>
      <sheetName val="Intake"/>
      <sheetName val="Cleaning &amp; Grubbing"/>
      <sheetName val="Sch-3"/>
      <sheetName val=" "/>
      <sheetName val="Intro."/>
      <sheetName val="1"/>
      <sheetName val="COLUMN"/>
      <sheetName val="Fcst vs Budgets"/>
      <sheetName val="Improvements"/>
      <sheetName val="Levels"/>
      <sheetName val="Material"/>
      <sheetName val="Plant &amp;  Machinery"/>
      <sheetName val="BP"/>
      <sheetName val="master"/>
      <sheetName val="S2groupcode"/>
      <sheetName val="Results"/>
      <sheetName val="PLGroupings"/>
      <sheetName val="Parameter"/>
      <sheetName val="girder"/>
      <sheetName val="환율"/>
      <sheetName val="SPS DETAIL"/>
      <sheetName val="Build-up"/>
      <sheetName val="PC Master List"/>
      <sheetName val="Field Values"/>
      <sheetName val="cubes_M20"/>
      <sheetName val="Parameters"/>
      <sheetName val="Mat_Cost"/>
      <sheetName val="HOME"/>
      <sheetName val="datatable"/>
      <sheetName val="Structure Bills Qty"/>
      <sheetName val="BASIS -DEC 08"/>
      <sheetName val="run"/>
      <sheetName val="MN T.B."/>
      <sheetName val="Data Forecast"/>
      <sheetName val="sc-mar2000"/>
      <sheetName val="óc-sepVdec99"/>
      <sheetName val="final abstract"/>
      <sheetName val="Master Data Sheet"/>
      <sheetName val="Conc&amp;steel-assets"/>
      <sheetName val="bom"/>
      <sheetName val="WWR"/>
      <sheetName val="inWords"/>
      <sheetName val="Budget in SAP"/>
      <sheetName val="Civil Boq"/>
      <sheetName val="basic-data"/>
      <sheetName val="mem-property"/>
      <sheetName val="dlvoid"/>
      <sheetName val="Material "/>
      <sheetName val="Factors "/>
      <sheetName val="Load Details-220kV"/>
      <sheetName val="Summary_Bank"/>
      <sheetName val="Headings"/>
      <sheetName val="INDIGINEOUS ITEMS "/>
      <sheetName val="HEAD"/>
      <sheetName val="________"/>
      <sheetName val="Detail In Door Stad"/>
      <sheetName val="Measurment"/>
      <sheetName val="CASHFLOWS"/>
      <sheetName val="PointNo.5"/>
      <sheetName val="Option"/>
      <sheetName val="3mech"/>
      <sheetName val="2ELEC"/>
      <sheetName val="Material Rates"/>
      <sheetName val="Discount &amp; Margin"/>
      <sheetName val="Rate_Analysis"/>
      <sheetName val="Constants Summary"/>
      <sheetName val="Form 6"/>
      <sheetName val="DataSheet"/>
      <sheetName val="Variations"/>
      <sheetName val="Criteria"/>
      <sheetName val="India F&amp;S Template"/>
      <sheetName val="Main Gate House"/>
      <sheetName val="key dates"/>
      <sheetName val="Actuals"/>
      <sheetName val="Assumption Inputs"/>
      <sheetName val="FitOutConfCentre"/>
      <sheetName val="Cul_detail"/>
      <sheetName val="Contractor &amp; Material Price"/>
      <sheetName val="Fill_this_out_first___"/>
      <sheetName val="Fill_this_out_first___1"/>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2"/>
      <sheetName val="Salient_Features"/>
      <sheetName val="IDC_AHK_"/>
      <sheetName val="BOQ_Direct_selling_cost"/>
      <sheetName val="Monthwise_breakup"/>
      <sheetName val="Reinf_Analy"/>
      <sheetName val="Power_anal"/>
      <sheetName val="SHEET_1"/>
      <sheetName val="labour_coeff"/>
      <sheetName val="PRECAST_lightconc-II"/>
      <sheetName val="Sebtion_1_SumMary"/>
      <sheetName val="DLA_Standard_Cost_Report1"/>
      <sheetName val="IO_List"/>
      <sheetName val="Macro_custom_function"/>
      <sheetName val="\TCS, NAGPUR-MANJIRI C\PROGRESS"/>
      <sheetName val="????????"/>
      <sheetName val="TBAL9697_-group_wise__sdpl"/>
      <sheetName val="Staff_Acco_"/>
      <sheetName val="Meas_-Hotel_Part"/>
      <sheetName val="Cat_A_Change_Control"/>
      <sheetName val="Layer_Table"/>
      <sheetName val="Pacakges_split"/>
      <sheetName val="Basement_Budget"/>
      <sheetName val="Extra_Item"/>
      <sheetName val="Civil_Works"/>
      <sheetName val="Tender_Summary"/>
      <sheetName val="Deduction_of_assets"/>
      <sheetName val="schedule_nos"/>
      <sheetName val="INPUT_SHEET"/>
      <sheetName val="Stress_Calculation"/>
      <sheetName val="DEPTH_CHART_(ORR)_L_S_"/>
      <sheetName val="Name_List"/>
      <sheetName val="Driveway_Beams"/>
      <sheetName val="Contract_Night_Staff"/>
      <sheetName val="Contract_Day_Staff"/>
      <sheetName val="Day_Shift"/>
      <sheetName val="Night_Shift"/>
      <sheetName val="RCC,Ret__Wall"/>
      <sheetName val="Cashflow_projection"/>
      <sheetName val="PA-_Consutant_"/>
      <sheetName val="SPT_vs_PHI"/>
      <sheetName val="MASTER_RATE_ANALYSIS"/>
      <sheetName val="Fee_Rate_Summary"/>
      <sheetName val="Break_up_Sheet"/>
      <sheetName val="1st_flr"/>
      <sheetName val="Site_Dev_BOQ"/>
      <sheetName val="Master_Sheet"/>
      <sheetName val="Labour_productivity"/>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BLOCK-A_(MEA_SHEET)"/>
      <sheetName val="Project_Plan_-_WWW"/>
      <sheetName val="WORK_TABLE"/>
      <sheetName val="Approved_MTD_Proj_#'s"/>
      <sheetName val="Project_Budget_Worksheet"/>
      <sheetName val="GF_Columns"/>
      <sheetName val="P&amp;L_-_AD"/>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F Blk"/>
      <sheetName val="Publicbuilding"/>
      <sheetName val="COP Final"/>
      <sheetName val="calcul"/>
      <sheetName val="concrete"/>
      <sheetName val="foot-slab reinft"/>
      <sheetName val="Cost Index"/>
      <sheetName val="TEXT"/>
      <sheetName val="NAMES"/>
      <sheetName val="Ra  stair"/>
      <sheetName val="St.co.91.5lvl"/>
      <sheetName val="WBS"/>
      <sheetName val="BOQ T4B"/>
      <sheetName val="REVENUES &amp; BS"/>
      <sheetName val="MRATES"/>
      <sheetName val="Price &amp; Volume"/>
      <sheetName val="bs BP 04 SA"/>
      <sheetName val="conc-foot-gradeslab"/>
      <sheetName val="02"/>
      <sheetName val="03"/>
      <sheetName val="04"/>
      <sheetName val="P1260Projected.5700 Detail"/>
      <sheetName val="P852.5000 Detail"/>
      <sheetName val="P854.5000 Detail"/>
      <sheetName val="P856.5000 Detail"/>
      <sheetName val="P858.5000 Detail"/>
      <sheetName val="P860Baseline.5000 Detail"/>
      <sheetName val="currency"/>
      <sheetName val="System"/>
      <sheetName val="단가비교표"/>
      <sheetName val="zone-8"/>
      <sheetName val="MHNO_LEV"/>
      <sheetName val="co_5"/>
      <sheetName val="RA"/>
      <sheetName val="Kristal Court"/>
      <sheetName val="Hotel"/>
      <sheetName val="Introduction"/>
      <sheetName val="Old"/>
      <sheetName val="Operating Statistics"/>
      <sheetName val="Financials"/>
      <sheetName val="1-OBJ98 "/>
      <sheetName val="INTSHEET"/>
      <sheetName val="INTSHEET3"/>
      <sheetName val="office"/>
      <sheetName val="Lab"/>
      <sheetName val=" Acc. Sched."/>
      <sheetName val="Boq - Flats"/>
      <sheetName val="CCB"/>
      <sheetName val="PCC"/>
      <sheetName val="Data sheet"/>
      <sheetName val="Door"/>
      <sheetName val="Per Unit"/>
      <sheetName val="Window"/>
      <sheetName val="Footing"/>
      <sheetName val="Rate analysis civil"/>
      <sheetName val="Rate Analysis "/>
      <sheetName val="Monthly Plan May'16"/>
      <sheetName val="Performance Report"/>
      <sheetName val=" bus bay"/>
      <sheetName val="doq-10"/>
      <sheetName val="doq-I"/>
      <sheetName val="doq 4"/>
      <sheetName val="doq 2"/>
      <sheetName val="Labour &amp; Plant"/>
      <sheetName val="Brand"/>
      <sheetName val="PackSize"/>
      <sheetName val="PackagingType"/>
      <sheetName val="Plant"/>
      <sheetName val="ProductHierarchy"/>
      <sheetName val="PurchGroup"/>
      <sheetName val="Sub-brand"/>
      <sheetName val="UOM"/>
      <sheetName val="Variant"/>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3"/>
      <sheetName val="Salient_Features1"/>
      <sheetName val="IDC_AHK_1"/>
      <sheetName val="BOQ_Direct_selling_cost1"/>
      <sheetName val="Monthwise_breakup1"/>
      <sheetName val="Reinf_Analy1"/>
      <sheetName val="Power_anal1"/>
      <sheetName val="SHEET_11"/>
      <sheetName val="labour_coeff1"/>
      <sheetName val="PRECAST_lightconc-II1"/>
      <sheetName val="Macro_custom_function1"/>
      <sheetName val="DLA_Standard_Cost_Report11"/>
      <sheetName val="Sebtion_1_SumMary1"/>
      <sheetName val="IO_List1"/>
      <sheetName val="TBAL9697_-group_wise__sdpl1"/>
      <sheetName val="Staff_Acco_1"/>
      <sheetName val="Meas_-Hotel_Part1"/>
      <sheetName val="Tender_Summary1"/>
      <sheetName val="RCC,Ret__Wall1"/>
      <sheetName val="Cashflow_projection1"/>
      <sheetName val="Pacakges_split1"/>
      <sheetName val="Basement_Budget1"/>
      <sheetName val="Extra_Item1"/>
      <sheetName val="schedule_nos1"/>
      <sheetName val="INPUT_SHEET1"/>
      <sheetName val="Stress_Calculation1"/>
      <sheetName val="DEPTH_CHART_(ORR)_L_S_1"/>
      <sheetName val="Name_List1"/>
      <sheetName val="PA-_Consutant_1"/>
      <sheetName val="Break_up_Sheet1"/>
      <sheetName val="Cat_A_Change_Control1"/>
      <sheetName val="Deduction_of_assets1"/>
      <sheetName val="1st_flr1"/>
      <sheetName val="Driveway_Beams1"/>
      <sheetName val="Contract_Night_Staff1"/>
      <sheetName val="Contract_Day_Staff1"/>
      <sheetName val="Day_Shift1"/>
      <sheetName val="Night_Shift1"/>
      <sheetName val="Civil_Works1"/>
      <sheetName val="Labour_productivity1"/>
      <sheetName val="Fin_Sum1"/>
      <sheetName val="Capex_-_Hry1"/>
      <sheetName val="LEVEL_SHEET1"/>
      <sheetName val="1st_Slab1"/>
      <sheetName val="Order_Info1"/>
      <sheetName val="Works_-_Quote_Sheet1"/>
      <sheetName val="Scope_Reconciliation1"/>
      <sheetName val="Sun_E_Type1"/>
      <sheetName val="As_per_PCA1"/>
      <sheetName val="FITZ_MORT_941"/>
      <sheetName val="SITE_OVERHEADS1"/>
      <sheetName val="Rate_analysis1"/>
      <sheetName val="SPT_vs_PHI1"/>
      <sheetName val="MASTER_RATE_ANALYSIS1"/>
      <sheetName val="Fee_Rate_Summary1"/>
      <sheetName val="Cement_recon_1"/>
      <sheetName val="Project_Budget_Worksheet1"/>
      <sheetName val="Project_Plan_-_WWW1"/>
      <sheetName val="BLOCK-A_(MEA_SHEET)1"/>
      <sheetName val="Approved_MTD_Proj_#'s1"/>
      <sheetName val="DETAILED__BOQ1"/>
      <sheetName val="P&amp;L_-_AD1"/>
      <sheetName val="Deprec_1"/>
      <sheetName val="Item-_Compact1"/>
      <sheetName val="WORK_TABLE1"/>
      <sheetName val="GF_Columns1"/>
      <sheetName val="Site_Dev_BOQ1"/>
      <sheetName val="Sheet3_(2)1"/>
      <sheetName val="\TCS,_NAGPUR-MANJIRI_C\PROGRES1"/>
      <sheetName val="SPS_DETAIL1"/>
      <sheetName val="PC_Master_List1"/>
      <sheetName val="Field_Values1"/>
      <sheetName val="Structure_Bills_Qty1"/>
      <sheetName val="BASIS_-DEC_081"/>
      <sheetName val="MN_T_B_1"/>
      <sheetName val="Data_Forecast1"/>
      <sheetName val="Basic_Rate1"/>
      <sheetName val="final_abstract1"/>
      <sheetName val="Master_Data_Sheet1"/>
      <sheetName val="Total_Quote"/>
      <sheetName val="Adimi_bldg"/>
      <sheetName val="Pump_House"/>
      <sheetName val="Fuel_Regu_Station"/>
      <sheetName val="dataCollection"/>
      <sheetName val="estimate"/>
      <sheetName val="Excavation"/>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CL"/>
      <sheetName val="Info"/>
      <sheetName val="Cash2"/>
      <sheetName val="Drop Down List"/>
      <sheetName val="30개월기준대비표 아랍택)"/>
      <sheetName val="총괄표 (2)"/>
      <sheetName val="CIF COST ITEM"/>
      <sheetName val="LeadSheet"/>
      <sheetName val="Raw Data"/>
      <sheetName val="[DLA Standard Cost Report1][DLA"/>
      <sheetName val="[DLA Standard Cost Report1]\TCS"/>
      <sheetName val="Infrastructure"/>
      <sheetName val="SUPPLY -Sanitary Fixtures"/>
      <sheetName val="External"/>
      <sheetName val="ITEMS FOR CIVIL TENDER"/>
      <sheetName val="Debits as on 12.04.08"/>
      <sheetName val="M.S."/>
      <sheetName val="Labor abs-NMR"/>
      <sheetName val="Load_Details-220kV"/>
      <sheetName val="Civil_Boq"/>
      <sheetName val="Material_"/>
      <sheetName val="INDIGINEOUS_ITEMS_"/>
      <sheetName val="key_dates"/>
      <sheetName val="Main_Gate_House"/>
      <sheetName val="Factors_"/>
      <sheetName val="Budget_in_SAP"/>
      <sheetName val="Assumption_Inputs"/>
      <sheetName val="India_F&amp;S_Template"/>
      <sheetName val="Fill_this_out_first___4"/>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Section_6_Summary2"/>
      <sheetName val="Section_62"/>
      <sheetName val="Sitework_Summary2"/>
      <sheetName val="Comparison_Summary2"/>
      <sheetName val="Fill_this_out_first___5"/>
      <sheetName val="Salient_Features2"/>
      <sheetName val="IDC_AHK_2"/>
      <sheetName val="BOQ_Direct_selling_cost2"/>
      <sheetName val="Monthwise_breakup2"/>
      <sheetName val="Reinf_Analy2"/>
      <sheetName val="Power_anal2"/>
      <sheetName val="SHEET_12"/>
      <sheetName val="labour_coeff2"/>
      <sheetName val="PRECAST_lightconc-II2"/>
      <sheetName val="Macro_custom_function2"/>
      <sheetName val="DLA_Standard_Cost_Report12"/>
      <sheetName val="Sebtion_1_SumMary2"/>
      <sheetName val="IO_List2"/>
      <sheetName val="TBAL9697_-group_wise__sdpl2"/>
      <sheetName val="Staff_Acco_2"/>
      <sheetName val="Meas_-Hotel_Part2"/>
      <sheetName val="Tender_Summary2"/>
      <sheetName val="RCC,Ret__Wall2"/>
      <sheetName val="Cashflow_projection2"/>
      <sheetName val="Pacakges_split2"/>
      <sheetName val="Basement_Budget2"/>
      <sheetName val="Extra_Item2"/>
      <sheetName val="schedule_nos2"/>
      <sheetName val="INPUT_SHEET2"/>
      <sheetName val="Stress_Calculation2"/>
      <sheetName val="DEPTH_CHART_(ORR)_L_S_2"/>
      <sheetName val="Name_List2"/>
      <sheetName val="PA-_Consutant_2"/>
      <sheetName val="Break_up_Sheet2"/>
      <sheetName val="Cat_A_Change_Control2"/>
      <sheetName val="Deduction_of_assets2"/>
      <sheetName val="1st_flr2"/>
      <sheetName val="Driveway_Beams2"/>
      <sheetName val="Contract_Night_Staff2"/>
      <sheetName val="Contract_Day_Staff2"/>
      <sheetName val="Day_Shift2"/>
      <sheetName val="Night_Shift2"/>
      <sheetName val="Civil_Works2"/>
      <sheetName val="Labour_productivity2"/>
      <sheetName val="Fin_Sum2"/>
      <sheetName val="Capex_-_Hry2"/>
      <sheetName val="LEVEL_SHEET2"/>
      <sheetName val="1st_Slab2"/>
      <sheetName val="Order_Info2"/>
      <sheetName val="Works_-_Quote_Sheet2"/>
      <sheetName val="Scope_Reconciliation2"/>
      <sheetName val="Sun_E_Type2"/>
      <sheetName val="As_per_PCA2"/>
      <sheetName val="FITZ_MORT_942"/>
      <sheetName val="SITE_OVERHEADS2"/>
      <sheetName val="Rate_analysis2"/>
      <sheetName val="SPT_vs_PHI2"/>
      <sheetName val="MASTER_RATE_ANALYSIS2"/>
      <sheetName val="Fee_Rate_Summary2"/>
      <sheetName val="Cement_recon_2"/>
      <sheetName val="Project_Budget_Worksheet2"/>
      <sheetName val="Project_Plan_-_WWW2"/>
      <sheetName val="BLOCK-A_(MEA_SHEET)2"/>
      <sheetName val="Approved_MTD_Proj_#'s2"/>
      <sheetName val="DETAILED__BOQ2"/>
      <sheetName val="P&amp;L_-_AD2"/>
      <sheetName val="Deprec_2"/>
      <sheetName val="Item-_Compact2"/>
      <sheetName val="WORK_TABLE2"/>
      <sheetName val="GF_Columns2"/>
      <sheetName val="Site_Dev_BOQ2"/>
      <sheetName val="Sheet3_(2)2"/>
      <sheetName val="\TCS,_NAGPUR-MANJIRI_C\PROGRES2"/>
      <sheetName val="SPS_DETAIL2"/>
      <sheetName val="PC_Master_List2"/>
      <sheetName val="Field_Values2"/>
      <sheetName val="Structure_Bills_Qty2"/>
      <sheetName val="BASIS_-DEC_082"/>
      <sheetName val="MN_T_B_2"/>
      <sheetName val="Data_Forecast2"/>
      <sheetName val="Basic_Rate2"/>
      <sheetName val="final_abstract2"/>
      <sheetName val="Master_Data_Sheet2"/>
      <sheetName val="Total_Quote1"/>
      <sheetName val="Adimi_bldg1"/>
      <sheetName val="Pump_House1"/>
      <sheetName val="Fuel_Regu_Station1"/>
      <sheetName val="_TCS,_NAGPUR-MANJIRI_C_PROGRESS"/>
      <sheetName val="Cleaning_&amp;_Grubbing"/>
      <sheetName val="_"/>
      <sheetName val="Intro_"/>
      <sheetName val="PointNo_5"/>
      <sheetName val="Plant_&amp;__Machinery"/>
      <sheetName val="Material_Rates"/>
      <sheetName val="Fcst_vs_Budgets"/>
      <sheetName val="St_co_91_5lvl"/>
      <sheetName val="BOQ_T4B"/>
      <sheetName val="Load_Details-220kV1"/>
      <sheetName val="Civil_Boq1"/>
      <sheetName val="Material_1"/>
      <sheetName val="INDIGINEOUS_ITEMS_1"/>
      <sheetName val="key_dates1"/>
      <sheetName val="Main_Gate_House1"/>
      <sheetName val="Factors_1"/>
      <sheetName val="Budget_in_SAP1"/>
      <sheetName val="Assumption_Inputs1"/>
      <sheetName val="India_F&amp;S_Template1"/>
      <sheetName val="Boq_-_Flats"/>
      <sheetName val="Fill_this_out_first___6"/>
      <sheetName val="Fill_this_out_first___7"/>
      <sheetName val="Load_Details-220kV2"/>
      <sheetName val="Civil_Boq2"/>
      <sheetName val="Material_2"/>
      <sheetName val="INDIGINEOUS_ITEMS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3MLKQ"/>
      <sheetName val="Base Assumptions"/>
      <sheetName val="REPAIR&amp; MAINT"/>
      <sheetName val="AOR"/>
      <sheetName val="BOQ Distribution"/>
      <sheetName val="GN-ST-10"/>
      <sheetName val="Buying Schedule"/>
      <sheetName val="CRF Register"/>
      <sheetName val="PEP-DATA"/>
      <sheetName val="loads at base of pier"/>
      <sheetName val="E &amp; R"/>
      <sheetName val="98Price"/>
      <sheetName val="beam-reinft-IIInd floor"/>
      <sheetName val="Wordsdata"/>
      <sheetName val="upa"/>
      <sheetName val="Block A - BOQ"/>
      <sheetName val="BOQ (2)"/>
      <sheetName val="Rev P"/>
      <sheetName val="Primero Tower Budget"/>
      <sheetName val="ICO_budzet_97"/>
      <sheetName val="Reinforcement"/>
      <sheetName val="Builtup Area"/>
      <sheetName val="Lead (Final)"/>
      <sheetName val="D.UT-MECH"/>
      <sheetName val="Rob. elektr."/>
      <sheetName val="Basic Resources"/>
      <sheetName val="supply"/>
      <sheetName val="PRSH"/>
      <sheetName val="Admin"/>
      <sheetName val="Cover_Sheet"/>
      <sheetName val="GR.slab-reinft"/>
      <sheetName val="MPR_PA_1"/>
      <sheetName val="POL"/>
      <sheetName val="Batching&amp;Pil POL"/>
      <sheetName val="_DLA Standard Cost Report1__TCS"/>
      <sheetName val="Sheet"/>
      <sheetName val="Abutment "/>
      <sheetName val="TCS_Schedule (2)"/>
      <sheetName val="Earthwork MCW"/>
      <sheetName val="TCS Proposed"/>
      <sheetName val="[DLA Standard Cost Report1]_T_2"/>
      <sheetName val="F.Slab"/>
      <sheetName val="Plinth Beam1"/>
      <sheetName val="L+M"/>
      <sheetName val="KLHT"/>
      <sheetName val="Sheet4"/>
      <sheetName val="col-reinft1"/>
      <sheetName val="Gen Info"/>
      <sheetName val="Ov%rall Summary"/>
      <sheetName val="Definitions"/>
      <sheetName val="Sales &amp; Prod"/>
      <sheetName val="MenuData"/>
      <sheetName val="zone-2"/>
      <sheetName val="Z1_DATA"/>
      <sheetName val="Summary year Plan"/>
      <sheetName val="EAS"/>
      <sheetName val="3. Elemental Summary"/>
      <sheetName val="9. Package split - Cost "/>
      <sheetName val="10. &amp; 11. Rate Code &amp; BQ"/>
      <sheetName val="NT LBH"/>
      <sheetName val="STAFFSCHED "/>
      <sheetName val="Cost_Index"/>
      <sheetName val="Cost summary"/>
      <sheetName val="Blore"/>
      <sheetName val="Chnai"/>
      <sheetName val="Pune"/>
      <sheetName val="CABLE DATA"/>
      <sheetName val="Load Details(B2)"/>
      <sheetName val="Main-Material"/>
      <sheetName val="Col up to plinth"/>
      <sheetName val="소상 &quot;1&quot;"/>
      <sheetName val="Combined Results "/>
      <sheetName val="Break_Up"/>
      <sheetName val="RESULT"/>
      <sheetName val="Bill 1-BOQ-Civil Works"/>
      <sheetName val="#REF!"/>
      <sheetName val="labour rates"/>
      <sheetName val="Factor Sheet"/>
      <sheetName val="D2_CO"/>
      <sheetName val="Debit_RMC"/>
      <sheetName val="Debit_Transit"/>
      <sheetName val="2.02 ( Emb.From BA)"/>
      <sheetName val="RATE COMPILATION"/>
      <sheetName val="CrRajWMM"/>
      <sheetName val="p1-costg"/>
      <sheetName val="Data rough"/>
      <sheetName val="Pilling_24"/>
      <sheetName val="Config"/>
      <sheetName val="Break Dw"/>
      <sheetName val="BLR 1"/>
      <sheetName val="GAS"/>
      <sheetName val="DEAE"/>
      <sheetName val="BLR2"/>
      <sheetName val="BLR3"/>
      <sheetName val="BLR4"/>
      <sheetName val="BLR5"/>
      <sheetName val="DEM"/>
      <sheetName val="SAM"/>
      <sheetName val="CHEM"/>
      <sheetName val="COP"/>
      <sheetName val="3cd Annexure"/>
      <sheetName val="tie beam"/>
      <sheetName val="Footings"/>
      <sheetName val="DOOR-WIND"/>
      <sheetName val="Inc.St.-Link"/>
      <sheetName val="15-21"/>
      <sheetName val="Comp"/>
      <sheetName val="Boiler&amp;TG"/>
      <sheetName val="para"/>
      <sheetName val="kppl pl"/>
      <sheetName val="Enquire"/>
      <sheetName val="Forecast Variance Planning hrs"/>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Material List "/>
      <sheetName val="HR &amp; Admin"/>
      <sheetName val=""/>
      <sheetName val="Quotation"/>
      <sheetName val="personal."/>
      <sheetName val="Work done "/>
      <sheetName val="Cabinet"/>
      <sheetName val="Variables_x"/>
      <sheetName val="CapitalMetrics"/>
      <sheetName val="NetBQ"/>
      <sheetName val="PROFITABILITY ANALYSIS (MONTH)"/>
      <sheetName val="PROFITABILITY ANALYSIS (YTD)"/>
      <sheetName val="Variables"/>
      <sheetName val="Aoc"/>
      <sheetName val="Rate all Items"/>
      <sheetName val="Micro"/>
      <sheetName val="GM &amp; TA"/>
      <sheetName val="Macro"/>
      <sheetName val="Scaff-Rose"/>
      <sheetName val="Costs"/>
      <sheetName val="TOS_N5"/>
      <sheetName val="Master data"/>
      <sheetName val="Design sheet"/>
      <sheetName val="Final"/>
      <sheetName val="Rate_analysis8"/>
      <sheetName val="PRC_PROG "/>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old boq"/>
      <sheetName val="S1BOQ &amp; Workplan"/>
      <sheetName val="(Do not delete)"/>
      <sheetName val="Materials "/>
      <sheetName val="STEEL"/>
      <sheetName val="BBS (F)"/>
      <sheetName val="Lease rents"/>
      <sheetName val="R&amp;P"/>
      <sheetName val="Groupings-final"/>
      <sheetName val="Sched"/>
      <sheetName val="Trial"/>
      <sheetName val="FA_Final"/>
      <sheetName val="SP Break Up"/>
      <sheetName val="inter"/>
      <sheetName val="Codes"/>
      <sheetName val="MFG"/>
      <sheetName val="A0744339"/>
      <sheetName val="proctor"/>
      <sheetName val="Other"/>
      <sheetName val="Fill_this_out_first___42"/>
      <sheetName val="Fill_this_out_first___43"/>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4"/>
      <sheetName val="Salient_Features19"/>
      <sheetName val="IDC_AHK_19"/>
      <sheetName val="BOQ_Direct_selling_cost19"/>
      <sheetName val="Monthwise_breakup19"/>
      <sheetName val="Reinf_Analy19"/>
      <sheetName val="Power_anal19"/>
      <sheetName val="SHEET_119"/>
      <sheetName val="PRECAST_lightconc-II19"/>
      <sheetName val="labour_coeff19"/>
      <sheetName val="Sebtion_1_SumMary19"/>
      <sheetName val="DLA_Standard_Cost_Report119"/>
      <sheetName val="IO_List19"/>
      <sheetName val="Macro_custom_function19"/>
      <sheetName val="Staff_Acco_19"/>
      <sheetName val="Pacakges_split19"/>
      <sheetName val="TBAL9697_-group_wise__sdpl19"/>
      <sheetName val="Basement_Budget19"/>
      <sheetName val="Extra_Item19"/>
      <sheetName val="Meas_-Hotel_Part19"/>
      <sheetName val="schedule_nos19"/>
      <sheetName val="INPUT_SHEET19"/>
      <sheetName val="Stress_Calculation19"/>
      <sheetName val="DEPTH_CHART_(ORR)_L_S_19"/>
      <sheetName val="Name_List19"/>
      <sheetName val="PA-_Consutant_19"/>
      <sheetName val="Break_up_Sheet19"/>
      <sheetName val="RCC,Ret__Wall19"/>
      <sheetName val="Tender_Summary19"/>
      <sheetName val="Driveway_Beams19"/>
      <sheetName val="1st_Slab19"/>
      <sheetName val="Contract_Night_Staff19"/>
      <sheetName val="Contract_Day_Staff19"/>
      <sheetName val="Day_Shift19"/>
      <sheetName val="Night_Shift19"/>
      <sheetName val="Cat_A_Change_Control19"/>
      <sheetName val="Cashflow_projection19"/>
      <sheetName val="Deduction_of_assets19"/>
      <sheetName val="Civil_Works19"/>
      <sheetName val="1st_flr19"/>
      <sheetName val="Labour_productivity19"/>
      <sheetName val="Fin_Sum19"/>
      <sheetName val="Project_Budget_Worksheet19"/>
      <sheetName val="Sun_E_Type19"/>
      <sheetName val="BLOCK-A_(MEA_SHEET)19"/>
      <sheetName val="Order_Info19"/>
      <sheetName val="As_per_PCA19"/>
      <sheetName val="Project_Plan_-_WWW19"/>
      <sheetName val="Scope_Reconciliation19"/>
      <sheetName val="WORK_TABLE19"/>
      <sheetName val="Approved_MTD_Proj_#'s19"/>
      <sheetName val="SITE_OVERHEADS19"/>
      <sheetName val="FITZ_MORT_9419"/>
      <sheetName val="GF_Columns19"/>
      <sheetName val="Capex_-_Hry19"/>
      <sheetName val="LEVEL_SHEET19"/>
      <sheetName val="Fee_Rate_Summary19"/>
      <sheetName val="P&amp;L_-_AD19"/>
      <sheetName val="Total_Quote19"/>
      <sheetName val="SPT_vs_PHI19"/>
      <sheetName val="MASTER_RATE_ANALYSIS19"/>
      <sheetName val="Deprec_19"/>
      <sheetName val="Rate_analysis9"/>
      <sheetName val="Sheet3_(2)19"/>
      <sheetName val="Site_Dev_BOQ19"/>
      <sheetName val="Works_-_Quote_Sheet19"/>
      <sheetName val="Item-_Compact19"/>
      <sheetName val="DETAILED__BOQ19"/>
      <sheetName val="Factors_19"/>
      <sheetName val="Budget_in_SAP19"/>
      <sheetName val="Structure_Bills_Qty19"/>
      <sheetName val="PC_Master_List19"/>
      <sheetName val="Field_Values19"/>
      <sheetName val="Data_Forecast19"/>
      <sheetName val="SPS_DETAIL19"/>
      <sheetName val="\TCS,_NAGPUR-MANJIRI_C\PROGRE19"/>
      <sheetName val="BASIS_-DEC_0819"/>
      <sheetName val="MN_T_B_19"/>
      <sheetName val="Basic_Rate19"/>
      <sheetName val="final_abstract19"/>
      <sheetName val="Master_Data_Sheet19"/>
      <sheetName val="Cement_recon_19"/>
      <sheetName val="Load_Details-220kV19"/>
      <sheetName val="Civil_Boq19"/>
      <sheetName val="Material_19"/>
      <sheetName val="Adimi_bldg19"/>
      <sheetName val="Pump_House19"/>
      <sheetName val="Fuel_Regu_Station19"/>
      <sheetName val="INDIGINEOUS_ITEMS_3"/>
      <sheetName val="Main_Gate_House3"/>
      <sheetName val="key_dates3"/>
      <sheetName val="Assumption_Inputs3"/>
      <sheetName val="India_F&amp;S_Template3"/>
      <sheetName val="_19"/>
      <sheetName val="Cleaning_&amp;_Grubbing19"/>
      <sheetName val="Intro_19"/>
      <sheetName val="Fcst_vs_Budgets2"/>
      <sheetName val="Plant_&amp;__Machinery19"/>
      <sheetName val="_TCS,_NAGPUR-MANJIRI_C_PROGRE19"/>
      <sheetName val="BOQ_T4B1"/>
      <sheetName val="Discount_&amp;_Margin1"/>
      <sheetName val="PointNo_519"/>
      <sheetName val="Material_Rates19"/>
      <sheetName val="Cost_Index1"/>
      <sheetName val="Form_619"/>
      <sheetName val="foot-slab_reinft"/>
      <sheetName val="Layer_Table1"/>
      <sheetName val="Constants_Summary19"/>
      <sheetName val="COP_Final1"/>
      <sheetName val="Boq_-_Flats2"/>
      <sheetName val="St_co_91_5lvl1"/>
      <sheetName val="P1260Projected_5700_Detail"/>
      <sheetName val="P852_5000_Detail"/>
      <sheetName val="P854_5000_Detail"/>
      <sheetName val="P856_5000_Detail"/>
      <sheetName val="P858_5000_Detail"/>
      <sheetName val="P860Baseline_5000_Detail"/>
      <sheetName val="1-OBJ98_"/>
      <sheetName val="_Acc__Sched_"/>
      <sheetName val="SUPPLY_-Sanitary_Fixtures"/>
      <sheetName val="ITEMS_FOR_CIVIL_TENDER"/>
      <sheetName val="F_Blk1"/>
      <sheetName val="Labor_abs-NMR"/>
      <sheetName val="M_S_1"/>
      <sheetName val="Ra__stair19"/>
      <sheetName val="Detail_In_Door_Stad"/>
      <sheetName val="Debits_as_on_12_04_08"/>
      <sheetName val="Loan_Schedule"/>
      <sheetName val="Current_Bill_MB_ref"/>
      <sheetName val="beam-reinft-IIInd_floor"/>
      <sheetName val="Kristal_Court"/>
      <sheetName val="Operating_Statistics"/>
      <sheetName val="Data_sheet"/>
      <sheetName val="Per_Unit"/>
      <sheetName val="Rate_analysis_civil"/>
      <sheetName val="Rate_Analysis_"/>
      <sheetName val="Monthly_Plan_May'16"/>
      <sheetName val="Performance_Report"/>
      <sheetName val="_bus_bay"/>
      <sheetName val="doq_4"/>
      <sheetName val="doq_2"/>
      <sheetName val="Labour_&amp;_Plant"/>
      <sheetName val="loads_at_base_of_pier"/>
      <sheetName val="Buying_Schedule"/>
      <sheetName val="CRF_Register"/>
      <sheetName val="E_&amp;_R"/>
      <sheetName val="Primero_Tower_Budget"/>
      <sheetName val="REPAIR&amp;_MAINT22"/>
      <sheetName val="Basic_Resources"/>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bs_BP_04_SA"/>
      <sheetName val="Sales_&amp;_Prod"/>
      <sheetName val="Base_Assumptions"/>
      <sheetName val="Ov%rall_Summary"/>
      <sheetName val="Cost_summary"/>
      <sheetName val="Bill_1-BOQ-Civil_Works"/>
      <sheetName val="BOQ_(2)"/>
      <sheetName val="Rev_P"/>
      <sheetName val="Block_A_-_BOQ"/>
      <sheetName val="Summary_year_Plan"/>
      <sheetName val="BOQ_Distribution"/>
      <sheetName val="3__Elemental_Summary"/>
      <sheetName val="9__Package_split_-_Cost_"/>
      <sheetName val="10__&amp;_11__Rate_Code_&amp;_BQ"/>
      <sheetName val="[DLA_Standard_Cost_Report1][DLA"/>
      <sheetName val="소상_&quot;1&quot;"/>
      <sheetName val="labour_rates"/>
      <sheetName val="STAFFSCHED_"/>
      <sheetName val="Factor_Sheet"/>
      <sheetName val="NT_LBH"/>
      <sheetName val="Builtup_Area"/>
      <sheetName val="Lead_(Final)"/>
      <sheetName val="D_UT-MECH"/>
      <sheetName val="Rob__elektr_"/>
      <sheetName val="CABLE_DATA"/>
      <sheetName val="Combined_Results_"/>
      <sheetName val="Contractor_&amp;_Material_Price"/>
      <sheetName val="Forecast_Variance_Planning_hrs1"/>
      <sheetName val="Raw_Data19"/>
      <sheetName val="PRC_PROG_1"/>
      <sheetName val="Val_breakdown1"/>
      <sheetName val="Orç__Estrelas_Santiago1"/>
      <sheetName val="Bill_No_31"/>
      <sheetName val="GM_&amp;_TA"/>
      <sheetName val="Master_data"/>
      <sheetName val="Design_sheet"/>
      <sheetName val="Gen_Info"/>
      <sheetName val="[DLA_Standard_Cost_Report1]\TCS"/>
      <sheetName val="F_Slab"/>
      <sheetName val="Plinth_Beam1"/>
      <sheetName val="Fill_this_out_first___45"/>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6"/>
      <sheetName val="Salient_Features20"/>
      <sheetName val="IDC_AHK_20"/>
      <sheetName val="BOQ_Direct_selling_cost20"/>
      <sheetName val="Monthwise_breakup20"/>
      <sheetName val="Reinf_Analy20"/>
      <sheetName val="Power_anal20"/>
      <sheetName val="SHEET_120"/>
      <sheetName val="PRECAST_lightconc-II20"/>
      <sheetName val="labour_coeff20"/>
      <sheetName val="Sebtion_1_SumMary20"/>
      <sheetName val="DLA_Standard_Cost_Report120"/>
      <sheetName val="IO_List20"/>
      <sheetName val="Macro_custom_function20"/>
      <sheetName val="Staff_Acco_20"/>
      <sheetName val="Pacakges_split20"/>
      <sheetName val="TBAL9697_-group_wise__sdpl20"/>
      <sheetName val="Basement_Budget20"/>
      <sheetName val="Extra_Item20"/>
      <sheetName val="Meas_-Hotel_Part20"/>
      <sheetName val="schedule_nos20"/>
      <sheetName val="INPUT_SHEET20"/>
      <sheetName val="Stress_Calculation20"/>
      <sheetName val="DEPTH_CHART_(ORR)_L_S_20"/>
      <sheetName val="Name_List20"/>
      <sheetName val="PA-_Consutant_20"/>
      <sheetName val="Break_up_Sheet20"/>
      <sheetName val="RCC,Ret__Wall20"/>
      <sheetName val="Tender_Summary20"/>
      <sheetName val="Driveway_Beams20"/>
      <sheetName val="1st_Slab20"/>
      <sheetName val="Contract_Night_Staff20"/>
      <sheetName val="Contract_Day_Staff20"/>
      <sheetName val="Day_Shift20"/>
      <sheetName val="Night_Shift20"/>
      <sheetName val="Cat_A_Change_Control20"/>
      <sheetName val="Cashflow_projection20"/>
      <sheetName val="Deduction_of_assets20"/>
      <sheetName val="Civil_Works20"/>
      <sheetName val="1st_flr20"/>
      <sheetName val="Labour_productivity20"/>
      <sheetName val="Fin_Sum20"/>
      <sheetName val="Project_Budget_Worksheet20"/>
      <sheetName val="Sun_E_Type20"/>
      <sheetName val="BLOCK-A_(MEA_SHEET)20"/>
      <sheetName val="Order_Info20"/>
      <sheetName val="As_per_PCA20"/>
      <sheetName val="Project_Plan_-_WWW20"/>
      <sheetName val="Scope_Reconciliation20"/>
      <sheetName val="WORK_TABLE20"/>
      <sheetName val="Approved_MTD_Proj_#'s20"/>
      <sheetName val="SITE_OVERHEADS20"/>
      <sheetName val="FITZ_MORT_9420"/>
      <sheetName val="GF_Columns20"/>
      <sheetName val="Capex_-_Hry20"/>
      <sheetName val="LEVEL_SHEET20"/>
      <sheetName val="Fee_Rate_Summary20"/>
      <sheetName val="P&amp;L_-_AD20"/>
      <sheetName val="Total_Quote20"/>
      <sheetName val="SPT_vs_PHI20"/>
      <sheetName val="MASTER_RATE_ANALYSIS20"/>
      <sheetName val="Deprec_20"/>
      <sheetName val="Rate_analysis10"/>
      <sheetName val="Sheet3_(2)20"/>
      <sheetName val="Site_Dev_BOQ20"/>
      <sheetName val="Works_-_Quote_Sheet20"/>
      <sheetName val="Item-_Compact20"/>
      <sheetName val="DETAILED__BOQ20"/>
      <sheetName val="Factors_20"/>
      <sheetName val="Budget_in_SAP20"/>
      <sheetName val="Structure_Bills_Qty20"/>
      <sheetName val="PC_Master_List20"/>
      <sheetName val="Field_Values20"/>
      <sheetName val="Data_Forecast20"/>
      <sheetName val="SPS_DETAIL20"/>
      <sheetName val="\TCS,_NAGPUR-MANJIRI_C\PROGRE20"/>
      <sheetName val="BASIS_-DEC_0820"/>
      <sheetName val="MN_T_B_20"/>
      <sheetName val="Basic_Rate20"/>
      <sheetName val="final_abstract20"/>
      <sheetName val="Master_Data_Sheet20"/>
      <sheetName val="Cement_recon_20"/>
      <sheetName val="Load_Details-220kV20"/>
      <sheetName val="Civil_Boq20"/>
      <sheetName val="Material_20"/>
      <sheetName val="Adimi_bldg20"/>
      <sheetName val="Pump_House20"/>
      <sheetName val="Fuel_Regu_Station20"/>
      <sheetName val="INDIGINEOUS_ITEMS_4"/>
      <sheetName val="Main_Gate_House4"/>
      <sheetName val="key_dates4"/>
      <sheetName val="Assumption_Inputs4"/>
      <sheetName val="India_F&amp;S_Template4"/>
      <sheetName val="_20"/>
      <sheetName val="Cleaning_&amp;_Grubbing20"/>
      <sheetName val="Intro_20"/>
      <sheetName val="Fcst_vs_Budgets3"/>
      <sheetName val="Plant_&amp;__Machinery20"/>
      <sheetName val="_TCS,_NAGPUR-MANJIRI_C_PROGRE20"/>
      <sheetName val="BOQ_T4B2"/>
      <sheetName val="Discount_&amp;_Margin2"/>
      <sheetName val="PointNo_520"/>
      <sheetName val="Material_Rates20"/>
      <sheetName val="Cost_Index2"/>
      <sheetName val="Form_620"/>
      <sheetName val="foot-slab_reinft1"/>
      <sheetName val="Layer_Table2"/>
      <sheetName val="Constants_Summary20"/>
      <sheetName val="COP_Final2"/>
      <sheetName val="Boq_-_Flats3"/>
      <sheetName val="St_co_91_5lvl2"/>
      <sheetName val="P1260Projected_5700_Detail1"/>
      <sheetName val="P852_5000_Detail1"/>
      <sheetName val="P854_5000_Detail1"/>
      <sheetName val="P856_5000_Detail1"/>
      <sheetName val="P858_5000_Detail1"/>
      <sheetName val="P860Baseline_5000_Detail1"/>
      <sheetName val="1-OBJ98_1"/>
      <sheetName val="_Acc__Sched_1"/>
      <sheetName val="SUPPLY_-Sanitary_Fixtures1"/>
      <sheetName val="ITEMS_FOR_CIVIL_TENDER1"/>
      <sheetName val="F_Blk2"/>
      <sheetName val="Labor_abs-NMR1"/>
      <sheetName val="M_S_2"/>
      <sheetName val="Ra__stair20"/>
      <sheetName val="Detail_In_Door_Stad1"/>
      <sheetName val="Debits_as_on_12_04_081"/>
      <sheetName val="Loan_Schedule1"/>
      <sheetName val="Current_Bill_MB_ref1"/>
      <sheetName val="beam-reinft-IIInd_floor1"/>
      <sheetName val="Kristal_Court1"/>
      <sheetName val="Operating_Statistics1"/>
      <sheetName val="Data_sheet1"/>
      <sheetName val="Per_Unit1"/>
      <sheetName val="Rate_analysis_civil1"/>
      <sheetName val="Rate_Analysis_1"/>
      <sheetName val="Monthly_Plan_May'161"/>
      <sheetName val="Performance_Report1"/>
      <sheetName val="_bus_bay1"/>
      <sheetName val="doq_41"/>
      <sheetName val="doq_21"/>
      <sheetName val="Labour_&amp;_Plant1"/>
      <sheetName val="loads_at_base_of_pier1"/>
      <sheetName val="Buying_Schedule1"/>
      <sheetName val="CRF_Register1"/>
      <sheetName val="E_&amp;_R1"/>
      <sheetName val="Primero_Tower_Budget1"/>
      <sheetName val="REPAIR&amp;_MAINT23"/>
      <sheetName val="Basic_Resources1"/>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cover_page20"/>
      <sheetName val="Project_Data20"/>
      <sheetName val="Drop_Down_List20"/>
      <sheetName val="30개월기준대비표_아랍택)20"/>
      <sheetName val="총괄표_(2)20"/>
      <sheetName val="CIF_COST_ITEM20"/>
      <sheetName val="bs_BP_04_SA1"/>
      <sheetName val="Sales_&amp;_Prod1"/>
      <sheetName val="Base_Assumptions1"/>
      <sheetName val="Ov%rall_Summary1"/>
      <sheetName val="Cost_summary1"/>
      <sheetName val="Bill_1-BOQ-Civil_Works1"/>
      <sheetName val="BOQ_(2)1"/>
      <sheetName val="Rev_P1"/>
      <sheetName val="Block_A_-_BOQ1"/>
      <sheetName val="Summary_year_Plan1"/>
      <sheetName val="BOQ_Distribution1"/>
      <sheetName val="3__Elemental_Summary1"/>
      <sheetName val="9__Package_split_-_Cost_1"/>
      <sheetName val="10__&amp;_11__Rate_Code_&amp;_BQ1"/>
      <sheetName val="[DLA_Standard_Cost_Report1][DL1"/>
      <sheetName val="소상_&quot;1&quot;1"/>
      <sheetName val="labour_rates1"/>
      <sheetName val="STAFFSCHED_1"/>
      <sheetName val="Factor_Sheet1"/>
      <sheetName val="NT_LBH1"/>
      <sheetName val="Builtup_Area1"/>
      <sheetName val="Lead_(Final)1"/>
      <sheetName val="D_UT-MECH1"/>
      <sheetName val="Rob__elektr_1"/>
      <sheetName val="CABLE_DATA1"/>
      <sheetName val="Combined_Results_1"/>
      <sheetName val="Contractor_&amp;_Material_Price1"/>
      <sheetName val="Forecast_Variance_Planning_hrs2"/>
      <sheetName val="Raw_Data20"/>
      <sheetName val="PRC_PROG_2"/>
      <sheetName val="Val_breakdown2"/>
      <sheetName val="Orç__Estrelas_Santiago2"/>
      <sheetName val="Bill_No_32"/>
      <sheetName val="GM_&amp;_TA1"/>
      <sheetName val="Master_data1"/>
      <sheetName val="Design_sheet1"/>
      <sheetName val="Gen_Info1"/>
      <sheetName val="[DLA_Standard_Cost_Report1]\TC1"/>
      <sheetName val="F_Slab1"/>
      <sheetName val="Plinth_Beam11"/>
      <sheetName val="CFForecast detail"/>
      <sheetName val="Figures"/>
      <sheetName val="projections"/>
      <sheetName val="BS8007"/>
      <sheetName val="Sheet5"/>
      <sheetName val="Labour Rate "/>
      <sheetName val="(M+L)"/>
      <sheetName val="RCN-L B D"/>
      <sheetName val="Timeoffice"/>
      <sheetName val="Sensitivity"/>
      <sheetName val="GiaVL"/>
      <sheetName val="Variation Statement"/>
      <sheetName val="11-02- to 16-02"/>
      <sheetName val="Basic Rates"/>
      <sheetName val="BBSR_12.00 Acre - THDC"/>
      <sheetName val="Bank Rev"/>
      <sheetName val="sum"/>
      <sheetName val="Dev Sum"/>
      <sheetName val="Estimation"/>
      <sheetName val="HPL"/>
      <sheetName val="Sheet7"/>
      <sheetName val="GN_ST_10"/>
      <sheetName val="Tower_slab data"/>
      <sheetName val="Miscelleneous"/>
      <sheetName val="B2"/>
      <sheetName val="nVision"/>
      <sheetName val="[DLA"/>
      <sheetName val="MH(on site)"/>
      <sheetName val="site fab&amp;ernstr"/>
      <sheetName val="Clause"/>
      <sheetName val="Rates Basic"/>
      <sheetName val="Load Details(B1)"/>
      <sheetName val="Global Assm."/>
      <sheetName val="Summary_CFA"/>
      <sheetName val="D"/>
      <sheetName val="Budget_CF - Overall"/>
      <sheetName val="Internet"/>
      <sheetName val="TB"/>
      <sheetName val="BS"/>
      <sheetName val="B1"/>
      <sheetName val="Legend"/>
      <sheetName val="Consolidated"/>
      <sheetName val="Projects"/>
      <sheetName val="Centaurus- Consultacny"/>
      <sheetName val="RCC RA76(BGL)"/>
      <sheetName val="Analy_7-10"/>
      <sheetName val="Angles"/>
      <sheetName val="Options"/>
      <sheetName val="INDU"/>
      <sheetName val="A-CompanyInfo"/>
      <sheetName val="TrialBalance"/>
      <sheetName val="Measurements"/>
      <sheetName val="Tables"/>
      <sheetName val="Flooring"/>
      <sheetName val="Ceilings"/>
      <sheetName val="ACAD Finishes"/>
      <sheetName val="Site Details"/>
      <sheetName val="Chair"/>
      <sheetName val="Site Area Statement"/>
      <sheetName val="Doors"/>
      <sheetName val="s"/>
      <sheetName val="Data (adj."/>
      <sheetName val="4K - (6a) Non Manual Breakdown"/>
      <sheetName val="Progress"/>
      <sheetName val="Conc-BP"/>
      <sheetName val="Column L1 to L2"/>
      <sheetName val="Column L2 to L3"/>
      <sheetName val="BEAM"/>
      <sheetName val="RAMP 3"/>
      <sheetName val="RAMP 1"/>
      <sheetName val="staircase"/>
      <sheetName val="R_Wall"/>
      <sheetName val="Column B1 to L1"/>
      <sheetName val="Slab L1"/>
      <sheetName val="Slab L2"/>
      <sheetName val="Bill 3 - Site Works"/>
      <sheetName val="compare"/>
      <sheetName val="Indices"/>
      <sheetName val="Dec resp"/>
      <sheetName val="Jan HC"/>
      <sheetName val="12-27"/>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6">
          <cell r="D16">
            <v>1686997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8">
          <cell r="D8" t="str">
            <v>Paramaz Avedisian Building</v>
          </cell>
        </row>
      </sheetData>
      <sheetData sheetId="36">
        <row r="8">
          <cell r="D8" t="str">
            <v>Paramaz Avedisian Building</v>
          </cell>
        </row>
      </sheetData>
      <sheetData sheetId="37">
        <row r="8">
          <cell r="D8" t="str">
            <v>Paramaz Avedisian Building</v>
          </cell>
        </row>
      </sheetData>
      <sheetData sheetId="38">
        <row r="8">
          <cell r="D8" t="str">
            <v>Paramaz Avedisian Building</v>
          </cell>
        </row>
      </sheetData>
      <sheetData sheetId="39">
        <row r="8">
          <cell r="D8" t="str">
            <v>Paramaz Avedisian Building</v>
          </cell>
        </row>
      </sheetData>
      <sheetData sheetId="40">
        <row r="8">
          <cell r="D8" t="str">
            <v>Paramaz Avedisian Building</v>
          </cell>
        </row>
      </sheetData>
      <sheetData sheetId="41">
        <row r="8">
          <cell r="D8" t="str">
            <v>Paramaz Avedisian Building</v>
          </cell>
        </row>
      </sheetData>
      <sheetData sheetId="42">
        <row r="8">
          <cell r="D8" t="str">
            <v>Paramaz Avedisian Building</v>
          </cell>
        </row>
      </sheetData>
      <sheetData sheetId="43">
        <row r="8">
          <cell r="D8" t="str">
            <v>Paramaz Avedisian Building</v>
          </cell>
        </row>
      </sheetData>
      <sheetData sheetId="44">
        <row r="8">
          <cell r="D8" t="str">
            <v>Paramaz Avedisian Building</v>
          </cell>
        </row>
      </sheetData>
      <sheetData sheetId="45">
        <row r="8">
          <cell r="D8" t="str">
            <v>Paramaz Avedisian Building</v>
          </cell>
        </row>
      </sheetData>
      <sheetData sheetId="46">
        <row r="8">
          <cell r="D8" t="str">
            <v>Paramaz Avedisian Building</v>
          </cell>
        </row>
      </sheetData>
      <sheetData sheetId="47">
        <row r="8">
          <cell r="D8" t="str">
            <v>Paramaz Avedisian Building</v>
          </cell>
        </row>
      </sheetData>
      <sheetData sheetId="48">
        <row r="8">
          <cell r="D8" t="str">
            <v>Paramaz Avedisian Building</v>
          </cell>
        </row>
      </sheetData>
      <sheetData sheetId="49">
        <row r="8">
          <cell r="D8" t="str">
            <v>Paramaz Avedisian Building</v>
          </cell>
        </row>
      </sheetData>
      <sheetData sheetId="50">
        <row r="8">
          <cell r="D8" t="str">
            <v>Paramaz Avedisian Building</v>
          </cell>
        </row>
      </sheetData>
      <sheetData sheetId="51">
        <row r="8">
          <cell r="D8" t="str">
            <v>Paramaz Avedisian Building</v>
          </cell>
        </row>
      </sheetData>
      <sheetData sheetId="52">
        <row r="8">
          <cell r="D8" t="str">
            <v>Paramaz Avedisian Building</v>
          </cell>
        </row>
      </sheetData>
      <sheetData sheetId="53">
        <row r="8">
          <cell r="D8" t="str">
            <v>Paramaz Avedisian Building</v>
          </cell>
        </row>
      </sheetData>
      <sheetData sheetId="54">
        <row r="8">
          <cell r="D8" t="str">
            <v>Paramaz Avedisian Building</v>
          </cell>
        </row>
      </sheetData>
      <sheetData sheetId="55">
        <row r="8">
          <cell r="D8" t="str">
            <v>Paramaz Avedisian Building</v>
          </cell>
        </row>
      </sheetData>
      <sheetData sheetId="56">
        <row r="8">
          <cell r="D8" t="str">
            <v>Paramaz Avedisian Building</v>
          </cell>
        </row>
      </sheetData>
      <sheetData sheetId="57">
        <row r="8">
          <cell r="D8" t="str">
            <v>Paramaz Avedisian Building</v>
          </cell>
        </row>
      </sheetData>
      <sheetData sheetId="58">
        <row r="8">
          <cell r="D8" t="str">
            <v>Paramaz Avedisian Building</v>
          </cell>
        </row>
      </sheetData>
      <sheetData sheetId="59">
        <row r="8">
          <cell r="D8" t="str">
            <v>Paramaz Avedisian Building</v>
          </cell>
        </row>
      </sheetData>
      <sheetData sheetId="60">
        <row r="8">
          <cell r="D8" t="str">
            <v>Paramaz Avedisian Building</v>
          </cell>
        </row>
      </sheetData>
      <sheetData sheetId="61">
        <row r="8">
          <cell r="D8" t="str">
            <v>Paramaz Avedisian Building</v>
          </cell>
        </row>
      </sheetData>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8">
          <cell r="D8" t="str">
            <v>Paramaz Avedisian Building</v>
          </cell>
        </row>
      </sheetData>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ow r="8">
          <cell r="D8" t="str">
            <v>Paramaz Avedisian Building</v>
          </cell>
        </row>
      </sheetData>
      <sheetData sheetId="382">
        <row r="8">
          <cell r="D8" t="str">
            <v>Paramaz Avedisian Building</v>
          </cell>
        </row>
      </sheetData>
      <sheetData sheetId="383" refreshError="1"/>
      <sheetData sheetId="384" refreshError="1"/>
      <sheetData sheetId="385" refreshError="1"/>
      <sheetData sheetId="386">
        <row r="8">
          <cell r="D8" t="str">
            <v>Paramaz Avedisian Building</v>
          </cell>
        </row>
      </sheetData>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ow r="8">
          <cell r="D8" t="str">
            <v>Paramaz Avedisian Building</v>
          </cell>
        </row>
      </sheetData>
      <sheetData sheetId="462">
        <row r="8">
          <cell r="D8" t="str">
            <v>Paramaz Avedisian Building</v>
          </cell>
        </row>
      </sheetData>
      <sheetData sheetId="463">
        <row r="8">
          <cell r="D8" t="str">
            <v>Paramaz Avedisian Building</v>
          </cell>
        </row>
      </sheetData>
      <sheetData sheetId="464">
        <row r="8">
          <cell r="D8" t="str">
            <v>Paramaz Avedisian Building</v>
          </cell>
        </row>
      </sheetData>
      <sheetData sheetId="465">
        <row r="8">
          <cell r="D8" t="str">
            <v>Paramaz Avedisian Building</v>
          </cell>
        </row>
      </sheetData>
      <sheetData sheetId="466">
        <row r="8">
          <cell r="D8" t="str">
            <v>Paramaz Avedisian Building</v>
          </cell>
        </row>
      </sheetData>
      <sheetData sheetId="467">
        <row r="8">
          <cell r="D8" t="str">
            <v>Paramaz Avedisian Building</v>
          </cell>
        </row>
      </sheetData>
      <sheetData sheetId="468">
        <row r="8">
          <cell r="D8" t="str">
            <v>Paramaz Avedisian Building</v>
          </cell>
        </row>
      </sheetData>
      <sheetData sheetId="469">
        <row r="8">
          <cell r="D8" t="str">
            <v>Paramaz Avedisian Building</v>
          </cell>
        </row>
      </sheetData>
      <sheetData sheetId="470">
        <row r="8">
          <cell r="D8" t="str">
            <v>Paramaz Avedisian Building</v>
          </cell>
        </row>
      </sheetData>
      <sheetData sheetId="471">
        <row r="8">
          <cell r="D8" t="str">
            <v>Paramaz Avedisian Building</v>
          </cell>
        </row>
      </sheetData>
      <sheetData sheetId="472">
        <row r="8">
          <cell r="D8" t="str">
            <v>Paramaz Avedisian Building</v>
          </cell>
        </row>
      </sheetData>
      <sheetData sheetId="473">
        <row r="8">
          <cell r="D8" t="str">
            <v>Paramaz Avedisian Building</v>
          </cell>
        </row>
      </sheetData>
      <sheetData sheetId="474">
        <row r="8">
          <cell r="D8" t="str">
            <v>Paramaz Avedisian Building</v>
          </cell>
        </row>
      </sheetData>
      <sheetData sheetId="475">
        <row r="8">
          <cell r="D8" t="str">
            <v>Paramaz Avedisian Building</v>
          </cell>
        </row>
      </sheetData>
      <sheetData sheetId="476">
        <row r="8">
          <cell r="D8" t="str">
            <v>Paramaz Avedisian Building</v>
          </cell>
        </row>
      </sheetData>
      <sheetData sheetId="477">
        <row r="8">
          <cell r="D8" t="str">
            <v>Paramaz Avedisian Building</v>
          </cell>
        </row>
      </sheetData>
      <sheetData sheetId="478">
        <row r="8">
          <cell r="D8" t="str">
            <v>Paramaz Avedisian Building</v>
          </cell>
        </row>
      </sheetData>
      <sheetData sheetId="479">
        <row r="8">
          <cell r="D8" t="str">
            <v>Paramaz Avedisian Building</v>
          </cell>
        </row>
      </sheetData>
      <sheetData sheetId="480">
        <row r="8">
          <cell r="D8" t="str">
            <v>Paramaz Avedisian Building</v>
          </cell>
        </row>
      </sheetData>
      <sheetData sheetId="481">
        <row r="8">
          <cell r="D8" t="str">
            <v>Paramaz Avedisian Building</v>
          </cell>
        </row>
      </sheetData>
      <sheetData sheetId="482">
        <row r="8">
          <cell r="D8" t="str">
            <v>Paramaz Avedisian Building</v>
          </cell>
        </row>
      </sheetData>
      <sheetData sheetId="483">
        <row r="8">
          <cell r="D8" t="str">
            <v>Paramaz Avedisian Building</v>
          </cell>
        </row>
      </sheetData>
      <sheetData sheetId="484">
        <row r="8">
          <cell r="D8" t="str">
            <v>Paramaz Avedisian Building</v>
          </cell>
        </row>
      </sheetData>
      <sheetData sheetId="485">
        <row r="8">
          <cell r="D8" t="str">
            <v>Paramaz Avedisian Building</v>
          </cell>
        </row>
      </sheetData>
      <sheetData sheetId="486">
        <row r="8">
          <cell r="D8" t="str">
            <v>Paramaz Avedisian Building</v>
          </cell>
        </row>
      </sheetData>
      <sheetData sheetId="487">
        <row r="8">
          <cell r="D8" t="str">
            <v>Paramaz Avedisian Building</v>
          </cell>
        </row>
      </sheetData>
      <sheetData sheetId="488">
        <row r="8">
          <cell r="D8" t="str">
            <v>Paramaz Avedisian Building</v>
          </cell>
        </row>
      </sheetData>
      <sheetData sheetId="489">
        <row r="8">
          <cell r="D8" t="str">
            <v>Paramaz Avedisian Building</v>
          </cell>
        </row>
      </sheetData>
      <sheetData sheetId="490">
        <row r="8">
          <cell r="D8" t="str">
            <v>Paramaz Avedisian Building</v>
          </cell>
        </row>
      </sheetData>
      <sheetData sheetId="491">
        <row r="8">
          <cell r="D8" t="str">
            <v>Paramaz Avedisian Building</v>
          </cell>
        </row>
      </sheetData>
      <sheetData sheetId="492">
        <row r="8">
          <cell r="D8" t="str">
            <v>Paramaz Avedisian Building</v>
          </cell>
        </row>
      </sheetData>
      <sheetData sheetId="493">
        <row r="8">
          <cell r="D8" t="str">
            <v>Paramaz Avedisian Building</v>
          </cell>
        </row>
      </sheetData>
      <sheetData sheetId="494">
        <row r="8">
          <cell r="D8" t="str">
            <v>Paramaz Avedisian Building</v>
          </cell>
        </row>
      </sheetData>
      <sheetData sheetId="495">
        <row r="8">
          <cell r="D8" t="str">
            <v>Paramaz Avedisian Building</v>
          </cell>
        </row>
      </sheetData>
      <sheetData sheetId="496">
        <row r="8">
          <cell r="D8" t="str">
            <v>Paramaz Avedisian Building</v>
          </cell>
        </row>
      </sheetData>
      <sheetData sheetId="497">
        <row r="8">
          <cell r="D8" t="str">
            <v>Paramaz Avedisian Building</v>
          </cell>
        </row>
      </sheetData>
      <sheetData sheetId="498">
        <row r="8">
          <cell r="D8" t="str">
            <v>Paramaz Avedisian Building</v>
          </cell>
        </row>
      </sheetData>
      <sheetData sheetId="499">
        <row r="8">
          <cell r="D8" t="str">
            <v>Paramaz Avedisian Building</v>
          </cell>
        </row>
      </sheetData>
      <sheetData sheetId="500">
        <row r="8">
          <cell r="D8" t="str">
            <v>Paramaz Avedisian Building</v>
          </cell>
        </row>
      </sheetData>
      <sheetData sheetId="501">
        <row r="8">
          <cell r="D8" t="str">
            <v>Paramaz Avedisian Building</v>
          </cell>
        </row>
      </sheetData>
      <sheetData sheetId="502">
        <row r="8">
          <cell r="D8" t="str">
            <v>Paramaz Avedisian Building</v>
          </cell>
        </row>
      </sheetData>
      <sheetData sheetId="503">
        <row r="8">
          <cell r="D8" t="str">
            <v>Paramaz Avedisian Building</v>
          </cell>
        </row>
      </sheetData>
      <sheetData sheetId="504">
        <row r="8">
          <cell r="D8" t="str">
            <v>Paramaz Avedisian Building</v>
          </cell>
        </row>
      </sheetData>
      <sheetData sheetId="505">
        <row r="8">
          <cell r="D8" t="str">
            <v>Paramaz Avedisian Building</v>
          </cell>
        </row>
      </sheetData>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ow r="8">
          <cell r="D8" t="str">
            <v>Paramaz Avedisian Building</v>
          </cell>
        </row>
      </sheetData>
      <sheetData sheetId="513">
        <row r="8">
          <cell r="D8" t="str">
            <v>Paramaz Avedisian Building</v>
          </cell>
        </row>
      </sheetData>
      <sheetData sheetId="514">
        <row r="8">
          <cell r="D8" t="str">
            <v>Paramaz Avedisian Building</v>
          </cell>
        </row>
      </sheetData>
      <sheetData sheetId="515">
        <row r="8">
          <cell r="D8" t="str">
            <v>Paramaz Avedisian Building</v>
          </cell>
        </row>
      </sheetData>
      <sheetData sheetId="516">
        <row r="8">
          <cell r="D8" t="str">
            <v>Paramaz Avedisian Building</v>
          </cell>
        </row>
      </sheetData>
      <sheetData sheetId="517">
        <row r="8">
          <cell r="D8" t="str">
            <v>Paramaz Avedisian Building</v>
          </cell>
        </row>
      </sheetData>
      <sheetData sheetId="518">
        <row r="8">
          <cell r="D8" t="str">
            <v>Paramaz Avedisian Building</v>
          </cell>
        </row>
      </sheetData>
      <sheetData sheetId="519">
        <row r="8">
          <cell r="D8" t="str">
            <v>Paramaz Avedisian Building</v>
          </cell>
        </row>
      </sheetData>
      <sheetData sheetId="520">
        <row r="8">
          <cell r="D8" t="str">
            <v>Paramaz Avedisian Building</v>
          </cell>
        </row>
      </sheetData>
      <sheetData sheetId="521">
        <row r="8">
          <cell r="D8" t="str">
            <v>Paramaz Avedisian Building</v>
          </cell>
        </row>
      </sheetData>
      <sheetData sheetId="522">
        <row r="8">
          <cell r="D8" t="str">
            <v>Paramaz Avedisian Building</v>
          </cell>
        </row>
      </sheetData>
      <sheetData sheetId="523">
        <row r="8">
          <cell r="D8" t="str">
            <v>Paramaz Avedisian Building</v>
          </cell>
        </row>
      </sheetData>
      <sheetData sheetId="524">
        <row r="8">
          <cell r="D8" t="str">
            <v>Paramaz Avedisian Building</v>
          </cell>
        </row>
      </sheetData>
      <sheetData sheetId="525">
        <row r="8">
          <cell r="D8" t="str">
            <v>Paramaz Avedisian Building</v>
          </cell>
        </row>
      </sheetData>
      <sheetData sheetId="526">
        <row r="8">
          <cell r="D8" t="str">
            <v>Paramaz Avedisian Building</v>
          </cell>
        </row>
      </sheetData>
      <sheetData sheetId="527">
        <row r="8">
          <cell r="D8" t="str">
            <v>Paramaz Avedisian Building</v>
          </cell>
        </row>
      </sheetData>
      <sheetData sheetId="528">
        <row r="8">
          <cell r="D8" t="str">
            <v>Paramaz Avedisian Building</v>
          </cell>
        </row>
      </sheetData>
      <sheetData sheetId="529">
        <row r="8">
          <cell r="D8" t="str">
            <v>Paramaz Avedisian Building</v>
          </cell>
        </row>
      </sheetData>
      <sheetData sheetId="530"/>
      <sheetData sheetId="531">
        <row r="8">
          <cell r="D8" t="str">
            <v>Paramaz Avedisian Building</v>
          </cell>
        </row>
      </sheetData>
      <sheetData sheetId="532">
        <row r="8">
          <cell r="D8" t="str">
            <v>Paramaz Avedisian Building</v>
          </cell>
        </row>
      </sheetData>
      <sheetData sheetId="533">
        <row r="8">
          <cell r="D8" t="str">
            <v>Paramaz Avedisian Building</v>
          </cell>
        </row>
      </sheetData>
      <sheetData sheetId="534">
        <row r="8">
          <cell r="D8" t="str">
            <v>Paramaz Avedisian Building</v>
          </cell>
        </row>
      </sheetData>
      <sheetData sheetId="535">
        <row r="8">
          <cell r="D8" t="str">
            <v>Paramaz Avedisian Building</v>
          </cell>
        </row>
      </sheetData>
      <sheetData sheetId="536">
        <row r="8">
          <cell r="D8" t="str">
            <v>Paramaz Avedisian Building</v>
          </cell>
        </row>
      </sheetData>
      <sheetData sheetId="537">
        <row r="8">
          <cell r="D8" t="str">
            <v>Paramaz Avedisian Building</v>
          </cell>
        </row>
      </sheetData>
      <sheetData sheetId="538">
        <row r="8">
          <cell r="D8" t="str">
            <v>Paramaz Avedisian Building</v>
          </cell>
        </row>
      </sheetData>
      <sheetData sheetId="539">
        <row r="8">
          <cell r="D8" t="str">
            <v>Paramaz Avedisian Building</v>
          </cell>
        </row>
      </sheetData>
      <sheetData sheetId="540">
        <row r="8">
          <cell r="D8" t="str">
            <v>Paramaz Avedisian Building</v>
          </cell>
        </row>
      </sheetData>
      <sheetData sheetId="541">
        <row r="8">
          <cell r="D8" t="str">
            <v>Paramaz Avedisian Building</v>
          </cell>
        </row>
      </sheetData>
      <sheetData sheetId="542">
        <row r="8">
          <cell r="D8" t="str">
            <v>Paramaz Avedisian Building</v>
          </cell>
        </row>
      </sheetData>
      <sheetData sheetId="543">
        <row r="8">
          <cell r="D8" t="str">
            <v>Paramaz Avedisian Building</v>
          </cell>
        </row>
      </sheetData>
      <sheetData sheetId="544">
        <row r="8">
          <cell r="D8" t="str">
            <v>Paramaz Avedisian Building</v>
          </cell>
        </row>
      </sheetData>
      <sheetData sheetId="545"/>
      <sheetData sheetId="546">
        <row r="8">
          <cell r="D8" t="str">
            <v>Paramaz Avedisian Building</v>
          </cell>
        </row>
      </sheetData>
      <sheetData sheetId="547">
        <row r="8">
          <cell r="D8" t="str">
            <v>Paramaz Avedisian Building</v>
          </cell>
        </row>
      </sheetData>
      <sheetData sheetId="548">
        <row r="8">
          <cell r="D8" t="str">
            <v>Paramaz Avedisian Building</v>
          </cell>
        </row>
      </sheetData>
      <sheetData sheetId="549">
        <row r="8">
          <cell r="D8" t="str">
            <v>Paramaz Avedisian Building</v>
          </cell>
        </row>
      </sheetData>
      <sheetData sheetId="550">
        <row r="8">
          <cell r="D8" t="str">
            <v>Paramaz Avedisian Building</v>
          </cell>
        </row>
      </sheetData>
      <sheetData sheetId="551"/>
      <sheetData sheetId="552">
        <row r="8">
          <cell r="D8" t="str">
            <v>Paramaz Avedisian Building</v>
          </cell>
        </row>
      </sheetData>
      <sheetData sheetId="553">
        <row r="8">
          <cell r="D8" t="str">
            <v>Paramaz Avedisian Building</v>
          </cell>
        </row>
      </sheetData>
      <sheetData sheetId="554">
        <row r="8">
          <cell r="D8" t="str">
            <v>Paramaz Avedisian Building</v>
          </cell>
        </row>
      </sheetData>
      <sheetData sheetId="555">
        <row r="8">
          <cell r="D8" t="str">
            <v>Paramaz Avedisian Building</v>
          </cell>
        </row>
      </sheetData>
      <sheetData sheetId="556"/>
      <sheetData sheetId="557"/>
      <sheetData sheetId="558">
        <row r="8">
          <cell r="D8" t="str">
            <v>Paramaz Avedisian Building</v>
          </cell>
        </row>
      </sheetData>
      <sheetData sheetId="559">
        <row r="8">
          <cell r="D8" t="str">
            <v>Paramaz Avedisian Building</v>
          </cell>
        </row>
      </sheetData>
      <sheetData sheetId="560">
        <row r="8">
          <cell r="D8" t="str">
            <v>Paramaz Avedisian Building</v>
          </cell>
        </row>
      </sheetData>
      <sheetData sheetId="561">
        <row r="8">
          <cell r="D8" t="str">
            <v>Paramaz Avedisian Building</v>
          </cell>
        </row>
      </sheetData>
      <sheetData sheetId="562">
        <row r="8">
          <cell r="D8" t="str">
            <v>Paramaz Avedisian Building</v>
          </cell>
        </row>
      </sheetData>
      <sheetData sheetId="563">
        <row r="8">
          <cell r="D8" t="str">
            <v>Paramaz Avedisian Building</v>
          </cell>
        </row>
      </sheetData>
      <sheetData sheetId="564">
        <row r="8">
          <cell r="D8" t="str">
            <v>Paramaz Avedisian Building</v>
          </cell>
        </row>
      </sheetData>
      <sheetData sheetId="565"/>
      <sheetData sheetId="566">
        <row r="8">
          <cell r="D8" t="str">
            <v>Paramaz Avedisian Building</v>
          </cell>
        </row>
      </sheetData>
      <sheetData sheetId="567">
        <row r="8">
          <cell r="D8" t="str">
            <v>Paramaz Avedisian Building</v>
          </cell>
        </row>
      </sheetData>
      <sheetData sheetId="568">
        <row r="8">
          <cell r="D8" t="str">
            <v>Paramaz Avedisian Building</v>
          </cell>
        </row>
      </sheetData>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ow r="8">
          <cell r="D8" t="str">
            <v>Paramaz Avedisian Building</v>
          </cell>
        </row>
      </sheetData>
      <sheetData sheetId="625">
        <row r="8">
          <cell r="D8" t="str">
            <v>Paramaz Avedisian Building</v>
          </cell>
        </row>
      </sheetData>
      <sheetData sheetId="626">
        <row r="8">
          <cell r="D8" t="str">
            <v>Paramaz Avedisian Building</v>
          </cell>
        </row>
      </sheetData>
      <sheetData sheetId="627">
        <row r="8">
          <cell r="D8" t="str">
            <v>Paramaz Avedisian Building</v>
          </cell>
        </row>
      </sheetData>
      <sheetData sheetId="628">
        <row r="8">
          <cell r="D8" t="str">
            <v>Paramaz Avedisian Building</v>
          </cell>
        </row>
      </sheetData>
      <sheetData sheetId="629">
        <row r="8">
          <cell r="D8" t="str">
            <v>Paramaz Avedisian Building</v>
          </cell>
        </row>
      </sheetData>
      <sheetData sheetId="630">
        <row r="8">
          <cell r="D8" t="str">
            <v>Paramaz Avedisian Building</v>
          </cell>
        </row>
      </sheetData>
      <sheetData sheetId="631">
        <row r="8">
          <cell r="D8" t="str">
            <v>Paramaz Avedisian Building</v>
          </cell>
        </row>
      </sheetData>
      <sheetData sheetId="632">
        <row r="8">
          <cell r="D8" t="str">
            <v>Paramaz Avedisian Building</v>
          </cell>
        </row>
      </sheetData>
      <sheetData sheetId="633">
        <row r="8">
          <cell r="D8" t="str">
            <v>Paramaz Avedisian Building</v>
          </cell>
        </row>
      </sheetData>
      <sheetData sheetId="634">
        <row r="8">
          <cell r="D8" t="str">
            <v>Paramaz Avedisian Building</v>
          </cell>
        </row>
      </sheetData>
      <sheetData sheetId="635">
        <row r="8">
          <cell r="D8" t="str">
            <v>Paramaz Avedisian Building</v>
          </cell>
        </row>
      </sheetData>
      <sheetData sheetId="636">
        <row r="8">
          <cell r="D8" t="str">
            <v>Paramaz Avedisian Building</v>
          </cell>
        </row>
      </sheetData>
      <sheetData sheetId="637">
        <row r="8">
          <cell r="D8" t="str">
            <v>Paramaz Avedisian Building</v>
          </cell>
        </row>
      </sheetData>
      <sheetData sheetId="638">
        <row r="8">
          <cell r="D8" t="str">
            <v>Paramaz Avedisian Building</v>
          </cell>
        </row>
      </sheetData>
      <sheetData sheetId="639">
        <row r="8">
          <cell r="D8" t="str">
            <v>Paramaz Avedisian Building</v>
          </cell>
        </row>
      </sheetData>
      <sheetData sheetId="640">
        <row r="8">
          <cell r="D8" t="str">
            <v>Paramaz Avedisian Building</v>
          </cell>
        </row>
      </sheetData>
      <sheetData sheetId="641">
        <row r="8">
          <cell r="D8" t="str">
            <v>Paramaz Avedisian Building</v>
          </cell>
        </row>
      </sheetData>
      <sheetData sheetId="642">
        <row r="8">
          <cell r="D8" t="str">
            <v>Paramaz Avedisian Building</v>
          </cell>
        </row>
      </sheetData>
      <sheetData sheetId="643">
        <row r="8">
          <cell r="D8" t="str">
            <v>Paramaz Avedisian Building</v>
          </cell>
        </row>
      </sheetData>
      <sheetData sheetId="644">
        <row r="8">
          <cell r="D8" t="str">
            <v>Paramaz Avedisian Building</v>
          </cell>
        </row>
      </sheetData>
      <sheetData sheetId="645">
        <row r="8">
          <cell r="D8" t="str">
            <v>Paramaz Avedisian Building</v>
          </cell>
        </row>
      </sheetData>
      <sheetData sheetId="646">
        <row r="8">
          <cell r="D8" t="str">
            <v>Paramaz Avedisian Building</v>
          </cell>
        </row>
      </sheetData>
      <sheetData sheetId="647">
        <row r="8">
          <cell r="D8" t="str">
            <v>Paramaz Avedisian Building</v>
          </cell>
        </row>
      </sheetData>
      <sheetData sheetId="648">
        <row r="8">
          <cell r="D8" t="str">
            <v>Paramaz Avedisian Building</v>
          </cell>
        </row>
      </sheetData>
      <sheetData sheetId="649">
        <row r="8">
          <cell r="D8" t="str">
            <v>Paramaz Avedisian Building</v>
          </cell>
        </row>
      </sheetData>
      <sheetData sheetId="650">
        <row r="8">
          <cell r="D8" t="str">
            <v>Paramaz Avedisian Building</v>
          </cell>
        </row>
      </sheetData>
      <sheetData sheetId="651">
        <row r="8">
          <cell r="D8" t="str">
            <v>Paramaz Avedisian Building</v>
          </cell>
        </row>
      </sheetData>
      <sheetData sheetId="652">
        <row r="8">
          <cell r="D8" t="str">
            <v>Paramaz Avedisian Building</v>
          </cell>
        </row>
      </sheetData>
      <sheetData sheetId="653">
        <row r="8">
          <cell r="D8" t="str">
            <v>Paramaz Avedisian Building</v>
          </cell>
        </row>
      </sheetData>
      <sheetData sheetId="654">
        <row r="8">
          <cell r="D8" t="str">
            <v>Paramaz Avedisian Building</v>
          </cell>
        </row>
      </sheetData>
      <sheetData sheetId="655">
        <row r="8">
          <cell r="D8" t="str">
            <v>Paramaz Avedisian Building</v>
          </cell>
        </row>
      </sheetData>
      <sheetData sheetId="656">
        <row r="8">
          <cell r="D8" t="str">
            <v>Paramaz Avedisian Building</v>
          </cell>
        </row>
      </sheetData>
      <sheetData sheetId="657">
        <row r="8">
          <cell r="D8" t="str">
            <v>Paramaz Avedisian Building</v>
          </cell>
        </row>
      </sheetData>
      <sheetData sheetId="658">
        <row r="8">
          <cell r="D8" t="str">
            <v>Paramaz Avedisian Building</v>
          </cell>
        </row>
      </sheetData>
      <sheetData sheetId="659">
        <row r="8">
          <cell r="D8" t="str">
            <v>Paramaz Avedisian Building</v>
          </cell>
        </row>
      </sheetData>
      <sheetData sheetId="660">
        <row r="8">
          <cell r="D8" t="str">
            <v>Paramaz Avedisian Building</v>
          </cell>
        </row>
      </sheetData>
      <sheetData sheetId="661">
        <row r="8">
          <cell r="D8" t="str">
            <v>Paramaz Avedisian Building</v>
          </cell>
        </row>
      </sheetData>
      <sheetData sheetId="662">
        <row r="8">
          <cell r="D8" t="str">
            <v>Paramaz Avedisian Building</v>
          </cell>
        </row>
      </sheetData>
      <sheetData sheetId="663">
        <row r="8">
          <cell r="D8" t="str">
            <v>Paramaz Avedisian Building</v>
          </cell>
        </row>
      </sheetData>
      <sheetData sheetId="664">
        <row r="8">
          <cell r="D8" t="str">
            <v>Paramaz Avedisian Building</v>
          </cell>
        </row>
      </sheetData>
      <sheetData sheetId="665">
        <row r="8">
          <cell r="D8" t="str">
            <v>Paramaz Avedisian Building</v>
          </cell>
        </row>
      </sheetData>
      <sheetData sheetId="666">
        <row r="8">
          <cell r="D8" t="str">
            <v>Paramaz Avedisian Building</v>
          </cell>
        </row>
      </sheetData>
      <sheetData sheetId="667">
        <row r="8">
          <cell r="D8" t="str">
            <v>Paramaz Avedisian Building</v>
          </cell>
        </row>
      </sheetData>
      <sheetData sheetId="668">
        <row r="8">
          <cell r="D8" t="str">
            <v>Paramaz Avedisian Building</v>
          </cell>
        </row>
      </sheetData>
      <sheetData sheetId="669">
        <row r="8">
          <cell r="D8" t="str">
            <v>Paramaz Avedisian Building</v>
          </cell>
        </row>
      </sheetData>
      <sheetData sheetId="670">
        <row r="8">
          <cell r="D8" t="str">
            <v>Paramaz Avedisian Building</v>
          </cell>
        </row>
      </sheetData>
      <sheetData sheetId="671">
        <row r="8">
          <cell r="D8" t="str">
            <v>Paramaz Avedisian Building</v>
          </cell>
        </row>
      </sheetData>
      <sheetData sheetId="672">
        <row r="8">
          <cell r="D8" t="str">
            <v>Paramaz Avedisian Building</v>
          </cell>
        </row>
      </sheetData>
      <sheetData sheetId="673">
        <row r="8">
          <cell r="D8" t="str">
            <v>Paramaz Avedisian Building</v>
          </cell>
        </row>
      </sheetData>
      <sheetData sheetId="674">
        <row r="8">
          <cell r="D8" t="str">
            <v>Paramaz Avedisian Building</v>
          </cell>
        </row>
      </sheetData>
      <sheetData sheetId="675">
        <row r="8">
          <cell r="D8" t="str">
            <v>Paramaz Avedisian Building</v>
          </cell>
        </row>
      </sheetData>
      <sheetData sheetId="676">
        <row r="8">
          <cell r="D8" t="str">
            <v>Paramaz Avedisian Building</v>
          </cell>
        </row>
      </sheetData>
      <sheetData sheetId="677">
        <row r="8">
          <cell r="D8" t="str">
            <v>Paramaz Avedisian Building</v>
          </cell>
        </row>
      </sheetData>
      <sheetData sheetId="678">
        <row r="8">
          <cell r="D8" t="str">
            <v>Paramaz Avedisian Building</v>
          </cell>
        </row>
      </sheetData>
      <sheetData sheetId="679">
        <row r="8">
          <cell r="D8" t="str">
            <v>Paramaz Avedisian Building</v>
          </cell>
        </row>
      </sheetData>
      <sheetData sheetId="680">
        <row r="8">
          <cell r="D8" t="str">
            <v>Paramaz Avedisian Building</v>
          </cell>
        </row>
      </sheetData>
      <sheetData sheetId="681">
        <row r="8">
          <cell r="D8" t="str">
            <v>Paramaz Avedisian Building</v>
          </cell>
        </row>
      </sheetData>
      <sheetData sheetId="682">
        <row r="8">
          <cell r="D8" t="str">
            <v>Paramaz Avedisian Building</v>
          </cell>
        </row>
      </sheetData>
      <sheetData sheetId="683">
        <row r="8">
          <cell r="D8" t="str">
            <v>Paramaz Avedisian Building</v>
          </cell>
        </row>
      </sheetData>
      <sheetData sheetId="684">
        <row r="8">
          <cell r="D8" t="str">
            <v>Paramaz Avedisian Building</v>
          </cell>
        </row>
      </sheetData>
      <sheetData sheetId="685">
        <row r="8">
          <cell r="D8" t="str">
            <v>Paramaz Avedisian Building</v>
          </cell>
        </row>
      </sheetData>
      <sheetData sheetId="686">
        <row r="8">
          <cell r="D8" t="str">
            <v>Paramaz Avedisian Building</v>
          </cell>
        </row>
      </sheetData>
      <sheetData sheetId="687">
        <row r="8">
          <cell r="D8" t="str">
            <v>Paramaz Avedisian Building</v>
          </cell>
        </row>
      </sheetData>
      <sheetData sheetId="688">
        <row r="8">
          <cell r="D8" t="str">
            <v>Paramaz Avedisian Building</v>
          </cell>
        </row>
      </sheetData>
      <sheetData sheetId="689">
        <row r="8">
          <cell r="D8" t="str">
            <v>Paramaz Avedisian Building</v>
          </cell>
        </row>
      </sheetData>
      <sheetData sheetId="690">
        <row r="8">
          <cell r="D8" t="str">
            <v>Paramaz Avedisian Building</v>
          </cell>
        </row>
      </sheetData>
      <sheetData sheetId="691">
        <row r="8">
          <cell r="D8" t="str">
            <v>Paramaz Avedisian Building</v>
          </cell>
        </row>
      </sheetData>
      <sheetData sheetId="692">
        <row r="8">
          <cell r="D8" t="str">
            <v>Paramaz Avedisian Building</v>
          </cell>
        </row>
      </sheetData>
      <sheetData sheetId="693">
        <row r="8">
          <cell r="D8" t="str">
            <v>Paramaz Avedisian Building</v>
          </cell>
        </row>
      </sheetData>
      <sheetData sheetId="694">
        <row r="8">
          <cell r="D8" t="str">
            <v>Paramaz Avedisian Building</v>
          </cell>
        </row>
      </sheetData>
      <sheetData sheetId="695">
        <row r="8">
          <cell r="D8" t="str">
            <v>Paramaz Avedisian Building</v>
          </cell>
        </row>
      </sheetData>
      <sheetData sheetId="696">
        <row r="8">
          <cell r="D8" t="str">
            <v>Paramaz Avedisian Building</v>
          </cell>
        </row>
      </sheetData>
      <sheetData sheetId="697">
        <row r="8">
          <cell r="D8" t="str">
            <v>Paramaz Avedisian Building</v>
          </cell>
        </row>
      </sheetData>
      <sheetData sheetId="698">
        <row r="8">
          <cell r="D8" t="str">
            <v>Paramaz Avedisian Building</v>
          </cell>
        </row>
      </sheetData>
      <sheetData sheetId="699">
        <row r="8">
          <cell r="D8" t="str">
            <v>Paramaz Avedisian Building</v>
          </cell>
        </row>
      </sheetData>
      <sheetData sheetId="700">
        <row r="8">
          <cell r="D8" t="str">
            <v>Paramaz Avedisian Building</v>
          </cell>
        </row>
      </sheetData>
      <sheetData sheetId="701">
        <row r="8">
          <cell r="D8" t="str">
            <v>Paramaz Avedisian Building</v>
          </cell>
        </row>
      </sheetData>
      <sheetData sheetId="702">
        <row r="8">
          <cell r="D8" t="str">
            <v>Paramaz Avedisian Building</v>
          </cell>
        </row>
      </sheetData>
      <sheetData sheetId="703">
        <row r="8">
          <cell r="D8" t="str">
            <v>Paramaz Avedisian Building</v>
          </cell>
        </row>
      </sheetData>
      <sheetData sheetId="704">
        <row r="8">
          <cell r="D8" t="str">
            <v>Paramaz Avedisian Building</v>
          </cell>
        </row>
      </sheetData>
      <sheetData sheetId="705">
        <row r="8">
          <cell r="D8" t="str">
            <v>Paramaz Avedisian Building</v>
          </cell>
        </row>
      </sheetData>
      <sheetData sheetId="706">
        <row r="8">
          <cell r="D8" t="str">
            <v>Paramaz Avedisian Building</v>
          </cell>
        </row>
      </sheetData>
      <sheetData sheetId="707">
        <row r="8">
          <cell r="D8" t="str">
            <v>Paramaz Avedisian Building</v>
          </cell>
        </row>
      </sheetData>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row r="8">
          <cell r="D8" t="str">
            <v>Paramaz Avedisian Building</v>
          </cell>
        </row>
      </sheetData>
      <sheetData sheetId="713">
        <row r="8">
          <cell r="D8" t="str">
            <v>Paramaz Avedisian Building</v>
          </cell>
        </row>
      </sheetData>
      <sheetData sheetId="714">
        <row r="8">
          <cell r="D8" t="str">
            <v>Paramaz Avedisian Building</v>
          </cell>
        </row>
      </sheetData>
      <sheetData sheetId="715">
        <row r="8">
          <cell r="D8" t="str">
            <v>Paramaz Avedisian Building</v>
          </cell>
        </row>
      </sheetData>
      <sheetData sheetId="716">
        <row r="8">
          <cell r="D8" t="str">
            <v>Paramaz Avedisian Building</v>
          </cell>
        </row>
      </sheetData>
      <sheetData sheetId="717">
        <row r="8">
          <cell r="D8" t="str">
            <v>Paramaz Avedisian Building</v>
          </cell>
        </row>
      </sheetData>
      <sheetData sheetId="718">
        <row r="8">
          <cell r="D8" t="str">
            <v>Paramaz Avedisian Building</v>
          </cell>
        </row>
      </sheetData>
      <sheetData sheetId="719">
        <row r="8">
          <cell r="D8" t="str">
            <v>Paramaz Avedisian Building</v>
          </cell>
        </row>
      </sheetData>
      <sheetData sheetId="720">
        <row r="8">
          <cell r="D8" t="str">
            <v>Paramaz Avedisian Building</v>
          </cell>
        </row>
      </sheetData>
      <sheetData sheetId="721">
        <row r="8">
          <cell r="D8" t="str">
            <v>Paramaz Avedisian Building</v>
          </cell>
        </row>
      </sheetData>
      <sheetData sheetId="722">
        <row r="8">
          <cell r="D8" t="str">
            <v>Paramaz Avedisian Building</v>
          </cell>
        </row>
      </sheetData>
      <sheetData sheetId="723">
        <row r="8">
          <cell r="D8" t="str">
            <v>Paramaz Avedisian Building</v>
          </cell>
        </row>
      </sheetData>
      <sheetData sheetId="724">
        <row r="8">
          <cell r="D8" t="str">
            <v>Paramaz Avedisian Building</v>
          </cell>
        </row>
      </sheetData>
      <sheetData sheetId="725">
        <row r="8">
          <cell r="D8" t="str">
            <v>Paramaz Avedisian Building</v>
          </cell>
        </row>
      </sheetData>
      <sheetData sheetId="726">
        <row r="8">
          <cell r="D8" t="str">
            <v>Paramaz Avedisian Building</v>
          </cell>
        </row>
      </sheetData>
      <sheetData sheetId="727">
        <row r="8">
          <cell r="D8" t="str">
            <v>Paramaz Avedisian Building</v>
          </cell>
        </row>
      </sheetData>
      <sheetData sheetId="728">
        <row r="8">
          <cell r="D8" t="str">
            <v>Paramaz Avedisian Building</v>
          </cell>
        </row>
      </sheetData>
      <sheetData sheetId="729">
        <row r="8">
          <cell r="D8" t="str">
            <v>Paramaz Avedisian Building</v>
          </cell>
        </row>
      </sheetData>
      <sheetData sheetId="730">
        <row r="8">
          <cell r="D8" t="str">
            <v>Paramaz Avedisian Building</v>
          </cell>
        </row>
      </sheetData>
      <sheetData sheetId="731">
        <row r="8">
          <cell r="D8" t="str">
            <v>Paramaz Avedisian Building</v>
          </cell>
        </row>
      </sheetData>
      <sheetData sheetId="732">
        <row r="8">
          <cell r="D8" t="str">
            <v>Paramaz Avedisian Building</v>
          </cell>
        </row>
      </sheetData>
      <sheetData sheetId="733">
        <row r="8">
          <cell r="D8" t="str">
            <v>Paramaz Avedisian Building</v>
          </cell>
        </row>
      </sheetData>
      <sheetData sheetId="734">
        <row r="8">
          <cell r="D8" t="str">
            <v>Paramaz Avedisian Building</v>
          </cell>
        </row>
      </sheetData>
      <sheetData sheetId="735">
        <row r="8">
          <cell r="D8" t="str">
            <v>Paramaz Avedisian Building</v>
          </cell>
        </row>
      </sheetData>
      <sheetData sheetId="736"/>
      <sheetData sheetId="737">
        <row r="8">
          <cell r="D8" t="str">
            <v>Paramaz Avedisian Building</v>
          </cell>
        </row>
      </sheetData>
      <sheetData sheetId="738"/>
      <sheetData sheetId="739">
        <row r="8">
          <cell r="D8" t="str">
            <v>Paramaz Avedisian Building</v>
          </cell>
        </row>
      </sheetData>
      <sheetData sheetId="740"/>
      <sheetData sheetId="741">
        <row r="8">
          <cell r="D8" t="str">
            <v>Paramaz Avedisian Building</v>
          </cell>
        </row>
      </sheetData>
      <sheetData sheetId="742">
        <row r="8">
          <cell r="D8" t="str">
            <v>Paramaz Avedisian Building</v>
          </cell>
        </row>
      </sheetData>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ow r="8">
          <cell r="D8" t="str">
            <v>Paramaz Avedisian Building</v>
          </cell>
        </row>
      </sheetData>
      <sheetData sheetId="829">
        <row r="8">
          <cell r="D8" t="str">
            <v>Paramaz Avedisian Building</v>
          </cell>
        </row>
      </sheetData>
      <sheetData sheetId="830" refreshError="1"/>
      <sheetData sheetId="831" refreshError="1"/>
      <sheetData sheetId="832" refreshError="1"/>
      <sheetData sheetId="833" refreshError="1"/>
      <sheetData sheetId="834" refreshError="1"/>
      <sheetData sheetId="835" refreshError="1"/>
      <sheetData sheetId="836" refreshError="1"/>
      <sheetData sheetId="837">
        <row r="8">
          <cell r="D8" t="str">
            <v>Paramaz Avedisian Building</v>
          </cell>
        </row>
      </sheetData>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ow r="8">
          <cell r="D8" t="str">
            <v>Paramaz Avedisian Building</v>
          </cell>
        </row>
      </sheetData>
      <sheetData sheetId="890">
        <row r="8">
          <cell r="D8" t="str">
            <v>Paramaz Avedisian Building</v>
          </cell>
        </row>
      </sheetData>
      <sheetData sheetId="891">
        <row r="8">
          <cell r="D8" t="str">
            <v>Paramaz Avedisian Building</v>
          </cell>
        </row>
      </sheetData>
      <sheetData sheetId="892">
        <row r="8">
          <cell r="D8" t="str">
            <v>Paramaz Avedisian Building</v>
          </cell>
        </row>
      </sheetData>
      <sheetData sheetId="893">
        <row r="8">
          <cell r="D8" t="str">
            <v>Paramaz Avedisian Building</v>
          </cell>
        </row>
      </sheetData>
      <sheetData sheetId="894">
        <row r="8">
          <cell r="D8" t="str">
            <v>Paramaz Avedisian Building</v>
          </cell>
        </row>
      </sheetData>
      <sheetData sheetId="895">
        <row r="8">
          <cell r="D8" t="str">
            <v>Paramaz Avedisian Building</v>
          </cell>
        </row>
      </sheetData>
      <sheetData sheetId="896">
        <row r="8">
          <cell r="D8" t="str">
            <v>Paramaz Avedisian Building</v>
          </cell>
        </row>
      </sheetData>
      <sheetData sheetId="897">
        <row r="8">
          <cell r="D8" t="str">
            <v>Paramaz Avedisian Building</v>
          </cell>
        </row>
      </sheetData>
      <sheetData sheetId="898">
        <row r="8">
          <cell r="D8" t="str">
            <v>Paramaz Avedisian Building</v>
          </cell>
        </row>
      </sheetData>
      <sheetData sheetId="899">
        <row r="8">
          <cell r="D8" t="str">
            <v>Paramaz Avedisian Building</v>
          </cell>
        </row>
      </sheetData>
      <sheetData sheetId="900">
        <row r="8">
          <cell r="D8" t="str">
            <v>Paramaz Avedisian Building</v>
          </cell>
        </row>
      </sheetData>
      <sheetData sheetId="901">
        <row r="8">
          <cell r="D8" t="str">
            <v>Paramaz Avedisian Building</v>
          </cell>
        </row>
      </sheetData>
      <sheetData sheetId="902">
        <row r="8">
          <cell r="D8" t="str">
            <v>Paramaz Avedisian Building</v>
          </cell>
        </row>
      </sheetData>
      <sheetData sheetId="903">
        <row r="8">
          <cell r="D8" t="str">
            <v>Paramaz Avedisian Building</v>
          </cell>
        </row>
      </sheetData>
      <sheetData sheetId="904">
        <row r="8">
          <cell r="D8" t="str">
            <v>Paramaz Avedisian Building</v>
          </cell>
        </row>
      </sheetData>
      <sheetData sheetId="905">
        <row r="8">
          <cell r="D8" t="str">
            <v>Paramaz Avedisian Building</v>
          </cell>
        </row>
      </sheetData>
      <sheetData sheetId="906">
        <row r="8">
          <cell r="D8" t="str">
            <v>Paramaz Avedisian Building</v>
          </cell>
        </row>
      </sheetData>
      <sheetData sheetId="907">
        <row r="8">
          <cell r="D8" t="str">
            <v>Paramaz Avedisian Building</v>
          </cell>
        </row>
      </sheetData>
      <sheetData sheetId="908">
        <row r="8">
          <cell r="D8" t="str">
            <v>Paramaz Avedisian Building</v>
          </cell>
        </row>
      </sheetData>
      <sheetData sheetId="909">
        <row r="8">
          <cell r="D8" t="str">
            <v>Paramaz Avedisian Building</v>
          </cell>
        </row>
      </sheetData>
      <sheetData sheetId="910">
        <row r="8">
          <cell r="D8" t="str">
            <v>Paramaz Avedisian Building</v>
          </cell>
        </row>
      </sheetData>
      <sheetData sheetId="911">
        <row r="8">
          <cell r="D8" t="str">
            <v>Paramaz Avedisian Building</v>
          </cell>
        </row>
      </sheetData>
      <sheetData sheetId="912">
        <row r="8">
          <cell r="D8" t="str">
            <v>Paramaz Avedisian Building</v>
          </cell>
        </row>
      </sheetData>
      <sheetData sheetId="913">
        <row r="8">
          <cell r="D8" t="str">
            <v>Paramaz Avedisian Building</v>
          </cell>
        </row>
      </sheetData>
      <sheetData sheetId="914">
        <row r="8">
          <cell r="D8" t="str">
            <v>Paramaz Avedisian Building</v>
          </cell>
        </row>
      </sheetData>
      <sheetData sheetId="915">
        <row r="8">
          <cell r="D8" t="str">
            <v>Paramaz Avedisian Building</v>
          </cell>
        </row>
      </sheetData>
      <sheetData sheetId="916">
        <row r="8">
          <cell r="D8" t="str">
            <v>Paramaz Avedisian Building</v>
          </cell>
        </row>
      </sheetData>
      <sheetData sheetId="917">
        <row r="8">
          <cell r="D8" t="str">
            <v>Paramaz Avedisian Building</v>
          </cell>
        </row>
      </sheetData>
      <sheetData sheetId="918">
        <row r="8">
          <cell r="D8" t="str">
            <v>Paramaz Avedisian Building</v>
          </cell>
        </row>
      </sheetData>
      <sheetData sheetId="919">
        <row r="8">
          <cell r="D8" t="str">
            <v>Paramaz Avedisian Building</v>
          </cell>
        </row>
      </sheetData>
      <sheetData sheetId="920">
        <row r="8">
          <cell r="D8" t="str">
            <v>Paramaz Avedisian Building</v>
          </cell>
        </row>
      </sheetData>
      <sheetData sheetId="921">
        <row r="8">
          <cell r="D8" t="str">
            <v>Paramaz Avedisian Building</v>
          </cell>
        </row>
      </sheetData>
      <sheetData sheetId="922">
        <row r="8">
          <cell r="D8" t="str">
            <v>Paramaz Avedisian Building</v>
          </cell>
        </row>
      </sheetData>
      <sheetData sheetId="923">
        <row r="8">
          <cell r="D8" t="str">
            <v>Paramaz Avedisian Building</v>
          </cell>
        </row>
      </sheetData>
      <sheetData sheetId="924">
        <row r="8">
          <cell r="D8" t="str">
            <v>Paramaz Avedisian Building</v>
          </cell>
        </row>
      </sheetData>
      <sheetData sheetId="925">
        <row r="8">
          <cell r="D8" t="str">
            <v>Paramaz Avedisian Building</v>
          </cell>
        </row>
      </sheetData>
      <sheetData sheetId="926">
        <row r="8">
          <cell r="D8" t="str">
            <v>Paramaz Avedisian Building</v>
          </cell>
        </row>
      </sheetData>
      <sheetData sheetId="927">
        <row r="8">
          <cell r="D8" t="str">
            <v>Paramaz Avedisian Building</v>
          </cell>
        </row>
      </sheetData>
      <sheetData sheetId="928">
        <row r="8">
          <cell r="D8" t="str">
            <v>Paramaz Avedisian Building</v>
          </cell>
        </row>
      </sheetData>
      <sheetData sheetId="929">
        <row r="8">
          <cell r="D8" t="str">
            <v>Paramaz Avedisian Building</v>
          </cell>
        </row>
      </sheetData>
      <sheetData sheetId="930">
        <row r="8">
          <cell r="D8" t="str">
            <v>Paramaz Avedisian Building</v>
          </cell>
        </row>
      </sheetData>
      <sheetData sheetId="931">
        <row r="8">
          <cell r="D8" t="str">
            <v>Paramaz Avedisian Building</v>
          </cell>
        </row>
      </sheetData>
      <sheetData sheetId="932">
        <row r="8">
          <cell r="D8" t="str">
            <v>Paramaz Avedisian Building</v>
          </cell>
        </row>
      </sheetData>
      <sheetData sheetId="933">
        <row r="8">
          <cell r="D8" t="str">
            <v>Paramaz Avedisian Building</v>
          </cell>
        </row>
      </sheetData>
      <sheetData sheetId="934">
        <row r="8">
          <cell r="D8" t="str">
            <v>Paramaz Avedisian Building</v>
          </cell>
        </row>
      </sheetData>
      <sheetData sheetId="935">
        <row r="8">
          <cell r="D8" t="str">
            <v>Paramaz Avedisian Building</v>
          </cell>
        </row>
      </sheetData>
      <sheetData sheetId="936">
        <row r="8">
          <cell r="D8" t="str">
            <v>Paramaz Avedisian Building</v>
          </cell>
        </row>
      </sheetData>
      <sheetData sheetId="937">
        <row r="8">
          <cell r="D8" t="str">
            <v>Paramaz Avedisian Building</v>
          </cell>
        </row>
      </sheetData>
      <sheetData sheetId="938">
        <row r="8">
          <cell r="D8" t="str">
            <v>Paramaz Avedisian Building</v>
          </cell>
        </row>
      </sheetData>
      <sheetData sheetId="939">
        <row r="8">
          <cell r="D8" t="str">
            <v>Paramaz Avedisian Building</v>
          </cell>
        </row>
      </sheetData>
      <sheetData sheetId="940">
        <row r="8">
          <cell r="D8" t="str">
            <v>Paramaz Avedisian Building</v>
          </cell>
        </row>
      </sheetData>
      <sheetData sheetId="941">
        <row r="8">
          <cell r="D8" t="str">
            <v>Paramaz Avedisian Building</v>
          </cell>
        </row>
      </sheetData>
      <sheetData sheetId="942">
        <row r="8">
          <cell r="D8" t="str">
            <v>Paramaz Avedisian Building</v>
          </cell>
        </row>
      </sheetData>
      <sheetData sheetId="943">
        <row r="8">
          <cell r="D8" t="str">
            <v>Paramaz Avedisian Building</v>
          </cell>
        </row>
      </sheetData>
      <sheetData sheetId="944">
        <row r="8">
          <cell r="D8" t="str">
            <v>Paramaz Avedisian Building</v>
          </cell>
        </row>
      </sheetData>
      <sheetData sheetId="945">
        <row r="8">
          <cell r="D8" t="str">
            <v>Paramaz Avedisian Building</v>
          </cell>
        </row>
      </sheetData>
      <sheetData sheetId="946">
        <row r="8">
          <cell r="D8" t="str">
            <v>Paramaz Avedisian Building</v>
          </cell>
        </row>
      </sheetData>
      <sheetData sheetId="947">
        <row r="8">
          <cell r="D8" t="str">
            <v>Paramaz Avedisian Building</v>
          </cell>
        </row>
      </sheetData>
      <sheetData sheetId="948">
        <row r="8">
          <cell r="D8" t="str">
            <v>Paramaz Avedisian Building</v>
          </cell>
        </row>
      </sheetData>
      <sheetData sheetId="949">
        <row r="8">
          <cell r="D8" t="str">
            <v>Paramaz Avedisian Building</v>
          </cell>
        </row>
      </sheetData>
      <sheetData sheetId="950">
        <row r="8">
          <cell r="D8" t="str">
            <v>Paramaz Avedisian Building</v>
          </cell>
        </row>
      </sheetData>
      <sheetData sheetId="951">
        <row r="8">
          <cell r="D8" t="str">
            <v>Paramaz Avedisian Building</v>
          </cell>
        </row>
      </sheetData>
      <sheetData sheetId="952">
        <row r="8">
          <cell r="D8" t="str">
            <v>Paramaz Avedisian Building</v>
          </cell>
        </row>
      </sheetData>
      <sheetData sheetId="953">
        <row r="8">
          <cell r="D8" t="str">
            <v>Paramaz Avedisian Building</v>
          </cell>
        </row>
      </sheetData>
      <sheetData sheetId="954">
        <row r="8">
          <cell r="D8" t="str">
            <v>Paramaz Avedisian Building</v>
          </cell>
        </row>
      </sheetData>
      <sheetData sheetId="955">
        <row r="8">
          <cell r="D8" t="str">
            <v>Paramaz Avedisian Building</v>
          </cell>
        </row>
      </sheetData>
      <sheetData sheetId="956">
        <row r="8">
          <cell r="D8" t="str">
            <v>Paramaz Avedisian Building</v>
          </cell>
        </row>
      </sheetData>
      <sheetData sheetId="957">
        <row r="8">
          <cell r="D8" t="str">
            <v>Paramaz Avedisian Building</v>
          </cell>
        </row>
      </sheetData>
      <sheetData sheetId="958">
        <row r="8">
          <cell r="D8" t="str">
            <v>Paramaz Avedisian Building</v>
          </cell>
        </row>
      </sheetData>
      <sheetData sheetId="959">
        <row r="8">
          <cell r="D8" t="str">
            <v>Paramaz Avedisian Building</v>
          </cell>
        </row>
      </sheetData>
      <sheetData sheetId="960">
        <row r="8">
          <cell r="D8" t="str">
            <v>Paramaz Avedisian Building</v>
          </cell>
        </row>
      </sheetData>
      <sheetData sheetId="961">
        <row r="8">
          <cell r="D8" t="str">
            <v>Paramaz Avedisian Building</v>
          </cell>
        </row>
      </sheetData>
      <sheetData sheetId="962">
        <row r="8">
          <cell r="D8" t="str">
            <v>Paramaz Avedisian Building</v>
          </cell>
        </row>
      </sheetData>
      <sheetData sheetId="963">
        <row r="8">
          <cell r="D8" t="str">
            <v>Paramaz Avedisian Building</v>
          </cell>
        </row>
      </sheetData>
      <sheetData sheetId="964">
        <row r="8">
          <cell r="D8" t="str">
            <v>Paramaz Avedisian Building</v>
          </cell>
        </row>
      </sheetData>
      <sheetData sheetId="965">
        <row r="8">
          <cell r="D8" t="str">
            <v>Paramaz Avedisian Building</v>
          </cell>
        </row>
      </sheetData>
      <sheetData sheetId="966">
        <row r="8">
          <cell r="D8" t="str">
            <v>Paramaz Avedisian Building</v>
          </cell>
        </row>
      </sheetData>
      <sheetData sheetId="967">
        <row r="8">
          <cell r="D8" t="str">
            <v>Paramaz Avedisian Building</v>
          </cell>
        </row>
      </sheetData>
      <sheetData sheetId="968">
        <row r="8">
          <cell r="D8" t="str">
            <v>Paramaz Avedisian Building</v>
          </cell>
        </row>
      </sheetData>
      <sheetData sheetId="969">
        <row r="8">
          <cell r="D8" t="str">
            <v>Paramaz Avedisian Building</v>
          </cell>
        </row>
      </sheetData>
      <sheetData sheetId="970">
        <row r="8">
          <cell r="D8" t="str">
            <v>Paramaz Avedisian Building</v>
          </cell>
        </row>
      </sheetData>
      <sheetData sheetId="971">
        <row r="8">
          <cell r="D8" t="str">
            <v>Paramaz Avedisian Building</v>
          </cell>
        </row>
      </sheetData>
      <sheetData sheetId="972">
        <row r="8">
          <cell r="D8" t="str">
            <v>Paramaz Avedisian Building</v>
          </cell>
        </row>
      </sheetData>
      <sheetData sheetId="973">
        <row r="8">
          <cell r="D8" t="str">
            <v>Paramaz Avedisian Building</v>
          </cell>
        </row>
      </sheetData>
      <sheetData sheetId="974">
        <row r="8">
          <cell r="D8" t="str">
            <v>Paramaz Avedisian Building</v>
          </cell>
        </row>
      </sheetData>
      <sheetData sheetId="975">
        <row r="8">
          <cell r="D8" t="str">
            <v>Paramaz Avedisian Building</v>
          </cell>
        </row>
      </sheetData>
      <sheetData sheetId="976">
        <row r="8">
          <cell r="D8" t="str">
            <v>Paramaz Avedisian Building</v>
          </cell>
        </row>
      </sheetData>
      <sheetData sheetId="977">
        <row r="8">
          <cell r="D8" t="str">
            <v>Paramaz Avedisian Building</v>
          </cell>
        </row>
      </sheetData>
      <sheetData sheetId="978">
        <row r="8">
          <cell r="D8" t="str">
            <v>Paramaz Avedisian Building</v>
          </cell>
        </row>
      </sheetData>
      <sheetData sheetId="979">
        <row r="8">
          <cell r="D8" t="str">
            <v>Paramaz Avedisian Building</v>
          </cell>
        </row>
      </sheetData>
      <sheetData sheetId="980">
        <row r="8">
          <cell r="D8" t="str">
            <v>Paramaz Avedisian Building</v>
          </cell>
        </row>
      </sheetData>
      <sheetData sheetId="981">
        <row r="8">
          <cell r="D8" t="str">
            <v>Paramaz Avedisian Building</v>
          </cell>
        </row>
      </sheetData>
      <sheetData sheetId="982">
        <row r="8">
          <cell r="D8" t="str">
            <v>Paramaz Avedisian Building</v>
          </cell>
        </row>
      </sheetData>
      <sheetData sheetId="983">
        <row r="8">
          <cell r="D8" t="str">
            <v>Paramaz Avedisian Building</v>
          </cell>
        </row>
      </sheetData>
      <sheetData sheetId="984">
        <row r="8">
          <cell r="D8" t="str">
            <v>Paramaz Avedisian Building</v>
          </cell>
        </row>
      </sheetData>
      <sheetData sheetId="985">
        <row r="8">
          <cell r="D8" t="str">
            <v>Paramaz Avedisian Building</v>
          </cell>
        </row>
      </sheetData>
      <sheetData sheetId="986">
        <row r="8">
          <cell r="D8" t="str">
            <v>Paramaz Avedisian Building</v>
          </cell>
        </row>
      </sheetData>
      <sheetData sheetId="987">
        <row r="8">
          <cell r="D8" t="str">
            <v>Paramaz Avedisian Building</v>
          </cell>
        </row>
      </sheetData>
      <sheetData sheetId="988">
        <row r="8">
          <cell r="D8" t="str">
            <v>Paramaz Avedisian Building</v>
          </cell>
        </row>
      </sheetData>
      <sheetData sheetId="989">
        <row r="8">
          <cell r="D8" t="str">
            <v>Paramaz Avedisian Building</v>
          </cell>
        </row>
      </sheetData>
      <sheetData sheetId="990">
        <row r="8">
          <cell r="D8" t="str">
            <v>Paramaz Avedisian Building</v>
          </cell>
        </row>
      </sheetData>
      <sheetData sheetId="991">
        <row r="8">
          <cell r="D8" t="str">
            <v>Paramaz Avedisian Building</v>
          </cell>
        </row>
      </sheetData>
      <sheetData sheetId="992">
        <row r="8">
          <cell r="D8" t="str">
            <v>Paramaz Avedisian Building</v>
          </cell>
        </row>
      </sheetData>
      <sheetData sheetId="993">
        <row r="8">
          <cell r="D8" t="str">
            <v>Paramaz Avedisian Building</v>
          </cell>
        </row>
      </sheetData>
      <sheetData sheetId="994">
        <row r="8">
          <cell r="D8" t="str">
            <v>Paramaz Avedisian Building</v>
          </cell>
        </row>
      </sheetData>
      <sheetData sheetId="995">
        <row r="8">
          <cell r="D8" t="str">
            <v>Paramaz Avedisian Building</v>
          </cell>
        </row>
      </sheetData>
      <sheetData sheetId="996">
        <row r="8">
          <cell r="D8" t="str">
            <v>Paramaz Avedisian Building</v>
          </cell>
        </row>
      </sheetData>
      <sheetData sheetId="997">
        <row r="8">
          <cell r="D8" t="str">
            <v>Paramaz Avedisian Building</v>
          </cell>
        </row>
      </sheetData>
      <sheetData sheetId="998">
        <row r="8">
          <cell r="D8" t="str">
            <v>Paramaz Avedisian Building</v>
          </cell>
        </row>
      </sheetData>
      <sheetData sheetId="999">
        <row r="8">
          <cell r="D8" t="str">
            <v>Paramaz Avedisian Building</v>
          </cell>
        </row>
      </sheetData>
      <sheetData sheetId="1000">
        <row r="8">
          <cell r="D8" t="str">
            <v>Paramaz Avedisian Building</v>
          </cell>
        </row>
      </sheetData>
      <sheetData sheetId="1001">
        <row r="8">
          <cell r="D8" t="str">
            <v>Paramaz Avedisian Building</v>
          </cell>
        </row>
      </sheetData>
      <sheetData sheetId="1002">
        <row r="8">
          <cell r="D8" t="str">
            <v>Paramaz Avedisian Building</v>
          </cell>
        </row>
      </sheetData>
      <sheetData sheetId="1003">
        <row r="8">
          <cell r="D8" t="str">
            <v>Paramaz Avedisian Building</v>
          </cell>
        </row>
      </sheetData>
      <sheetData sheetId="1004">
        <row r="8">
          <cell r="D8" t="str">
            <v>Paramaz Avedisian Building</v>
          </cell>
        </row>
      </sheetData>
      <sheetData sheetId="1005">
        <row r="8">
          <cell r="D8" t="str">
            <v>Paramaz Avedisian Building</v>
          </cell>
        </row>
      </sheetData>
      <sheetData sheetId="1006">
        <row r="8">
          <cell r="D8" t="str">
            <v>Paramaz Avedisian Building</v>
          </cell>
        </row>
      </sheetData>
      <sheetData sheetId="1007">
        <row r="8">
          <cell r="D8" t="str">
            <v>Paramaz Avedisian Building</v>
          </cell>
        </row>
      </sheetData>
      <sheetData sheetId="1008">
        <row r="8">
          <cell r="D8" t="str">
            <v>Paramaz Avedisian Building</v>
          </cell>
        </row>
      </sheetData>
      <sheetData sheetId="1009">
        <row r="8">
          <cell r="D8" t="str">
            <v>Paramaz Avedisian Building</v>
          </cell>
        </row>
      </sheetData>
      <sheetData sheetId="1010">
        <row r="8">
          <cell r="D8" t="str">
            <v>Paramaz Avedisian Building</v>
          </cell>
        </row>
      </sheetData>
      <sheetData sheetId="1011">
        <row r="8">
          <cell r="D8" t="str">
            <v>Paramaz Avedisian Building</v>
          </cell>
        </row>
      </sheetData>
      <sheetData sheetId="1012">
        <row r="8">
          <cell r="D8" t="str">
            <v>Paramaz Avedisian Building</v>
          </cell>
        </row>
      </sheetData>
      <sheetData sheetId="1013">
        <row r="8">
          <cell r="D8" t="str">
            <v>Paramaz Avedisian Building</v>
          </cell>
        </row>
      </sheetData>
      <sheetData sheetId="1014">
        <row r="8">
          <cell r="D8" t="str">
            <v>Paramaz Avedisian Building</v>
          </cell>
        </row>
      </sheetData>
      <sheetData sheetId="1015">
        <row r="8">
          <cell r="D8" t="str">
            <v>Paramaz Avedisian Building</v>
          </cell>
        </row>
      </sheetData>
      <sheetData sheetId="1016">
        <row r="8">
          <cell r="D8" t="str">
            <v>Paramaz Avedisian Building</v>
          </cell>
        </row>
      </sheetData>
      <sheetData sheetId="1017">
        <row r="8">
          <cell r="D8" t="str">
            <v>Paramaz Avedisian Building</v>
          </cell>
        </row>
      </sheetData>
      <sheetData sheetId="1018">
        <row r="8">
          <cell r="D8" t="str">
            <v>Paramaz Avedisian Building</v>
          </cell>
        </row>
      </sheetData>
      <sheetData sheetId="1019">
        <row r="8">
          <cell r="D8" t="str">
            <v>Paramaz Avedisian Building</v>
          </cell>
        </row>
      </sheetData>
      <sheetData sheetId="1020">
        <row r="8">
          <cell r="D8" t="str">
            <v>Paramaz Avedisian Building</v>
          </cell>
        </row>
      </sheetData>
      <sheetData sheetId="1021">
        <row r="8">
          <cell r="D8" t="str">
            <v>Paramaz Avedisian Building</v>
          </cell>
        </row>
      </sheetData>
      <sheetData sheetId="1022">
        <row r="8">
          <cell r="D8" t="str">
            <v>Paramaz Avedisian Building</v>
          </cell>
        </row>
      </sheetData>
      <sheetData sheetId="1023">
        <row r="8">
          <cell r="D8" t="str">
            <v>Paramaz Avedisian Building</v>
          </cell>
        </row>
      </sheetData>
      <sheetData sheetId="1024">
        <row r="8">
          <cell r="D8" t="str">
            <v>Paramaz Avedisian Building</v>
          </cell>
        </row>
      </sheetData>
      <sheetData sheetId="1025">
        <row r="8">
          <cell r="D8" t="str">
            <v>Paramaz Avedisian Building</v>
          </cell>
        </row>
      </sheetData>
      <sheetData sheetId="1026">
        <row r="8">
          <cell r="D8" t="str">
            <v>Paramaz Avedisian Building</v>
          </cell>
        </row>
      </sheetData>
      <sheetData sheetId="1027">
        <row r="8">
          <cell r="D8" t="str">
            <v>Paramaz Avedisian Building</v>
          </cell>
        </row>
      </sheetData>
      <sheetData sheetId="1028">
        <row r="8">
          <cell r="D8" t="str">
            <v>Paramaz Avedisian Building</v>
          </cell>
        </row>
      </sheetData>
      <sheetData sheetId="1029">
        <row r="8">
          <cell r="D8" t="str">
            <v>Paramaz Avedisian Building</v>
          </cell>
        </row>
      </sheetData>
      <sheetData sheetId="1030">
        <row r="8">
          <cell r="D8" t="str">
            <v>Paramaz Avedisian Building</v>
          </cell>
        </row>
      </sheetData>
      <sheetData sheetId="1031">
        <row r="8">
          <cell r="D8" t="str">
            <v>Paramaz Avedisian Building</v>
          </cell>
        </row>
      </sheetData>
      <sheetData sheetId="1032">
        <row r="8">
          <cell r="D8" t="str">
            <v>Paramaz Avedisian Building</v>
          </cell>
        </row>
      </sheetData>
      <sheetData sheetId="1033">
        <row r="8">
          <cell r="D8" t="str">
            <v>Paramaz Avedisian Building</v>
          </cell>
        </row>
      </sheetData>
      <sheetData sheetId="1034">
        <row r="8">
          <cell r="D8" t="str">
            <v>Paramaz Avedisian Building</v>
          </cell>
        </row>
      </sheetData>
      <sheetData sheetId="1035">
        <row r="8">
          <cell r="D8" t="str">
            <v>Paramaz Avedisian Building</v>
          </cell>
        </row>
      </sheetData>
      <sheetData sheetId="1036">
        <row r="8">
          <cell r="D8" t="str">
            <v>Paramaz Avedisian Building</v>
          </cell>
        </row>
      </sheetData>
      <sheetData sheetId="1037">
        <row r="8">
          <cell r="D8" t="str">
            <v>Paramaz Avedisian Building</v>
          </cell>
        </row>
      </sheetData>
      <sheetData sheetId="1038">
        <row r="8">
          <cell r="D8" t="str">
            <v>Paramaz Avedisian Building</v>
          </cell>
        </row>
      </sheetData>
      <sheetData sheetId="1039">
        <row r="8">
          <cell r="D8" t="str">
            <v>Paramaz Avedisian Building</v>
          </cell>
        </row>
      </sheetData>
      <sheetData sheetId="1040">
        <row r="8">
          <cell r="D8" t="str">
            <v>Paramaz Avedisian Building</v>
          </cell>
        </row>
      </sheetData>
      <sheetData sheetId="1041">
        <row r="8">
          <cell r="D8" t="str">
            <v>Paramaz Avedisian Building</v>
          </cell>
        </row>
      </sheetData>
      <sheetData sheetId="1042">
        <row r="8">
          <cell r="D8" t="str">
            <v>Paramaz Avedisian Building</v>
          </cell>
        </row>
      </sheetData>
      <sheetData sheetId="1043">
        <row r="8">
          <cell r="D8" t="str">
            <v>Paramaz Avedisian Building</v>
          </cell>
        </row>
      </sheetData>
      <sheetData sheetId="1044">
        <row r="8">
          <cell r="D8" t="str">
            <v>Paramaz Avedisian Building</v>
          </cell>
        </row>
      </sheetData>
      <sheetData sheetId="1045">
        <row r="8">
          <cell r="D8" t="str">
            <v>Paramaz Avedisian Building</v>
          </cell>
        </row>
      </sheetData>
      <sheetData sheetId="1046">
        <row r="8">
          <cell r="D8" t="str">
            <v>Paramaz Avedisian Building</v>
          </cell>
        </row>
      </sheetData>
      <sheetData sheetId="1047">
        <row r="8">
          <cell r="D8" t="str">
            <v>Paramaz Avedisian Building</v>
          </cell>
        </row>
      </sheetData>
      <sheetData sheetId="1048">
        <row r="8">
          <cell r="D8" t="str">
            <v>Paramaz Avedisian Building</v>
          </cell>
        </row>
      </sheetData>
      <sheetData sheetId="1049">
        <row r="8">
          <cell r="D8" t="str">
            <v>Paramaz Avedisian Building</v>
          </cell>
        </row>
      </sheetData>
      <sheetData sheetId="1050">
        <row r="8">
          <cell r="D8" t="str">
            <v>Paramaz Avedisian Building</v>
          </cell>
        </row>
      </sheetData>
      <sheetData sheetId="1051">
        <row r="8">
          <cell r="D8" t="str">
            <v>Paramaz Avedisian Building</v>
          </cell>
        </row>
      </sheetData>
      <sheetData sheetId="1052">
        <row r="8">
          <cell r="D8" t="str">
            <v>Paramaz Avedisian Building</v>
          </cell>
        </row>
      </sheetData>
      <sheetData sheetId="1053">
        <row r="8">
          <cell r="D8" t="str">
            <v>Paramaz Avedisian Building</v>
          </cell>
        </row>
      </sheetData>
      <sheetData sheetId="1054">
        <row r="8">
          <cell r="D8" t="str">
            <v>Paramaz Avedisian Building</v>
          </cell>
        </row>
      </sheetData>
      <sheetData sheetId="1055" refreshError="1"/>
      <sheetData sheetId="1056">
        <row r="8">
          <cell r="D8" t="str">
            <v>Paramaz Avedisian Building</v>
          </cell>
        </row>
      </sheetData>
      <sheetData sheetId="1057">
        <row r="8">
          <cell r="D8" t="str">
            <v>Paramaz Avedisian Building</v>
          </cell>
        </row>
      </sheetData>
      <sheetData sheetId="1058">
        <row r="8">
          <cell r="D8" t="str">
            <v>Paramaz Avedisian Building</v>
          </cell>
        </row>
      </sheetData>
      <sheetData sheetId="1059">
        <row r="8">
          <cell r="D8" t="str">
            <v>Paramaz Avedisian Building</v>
          </cell>
        </row>
      </sheetData>
      <sheetData sheetId="1060">
        <row r="8">
          <cell r="D8" t="str">
            <v>Paramaz Avedisian Building</v>
          </cell>
        </row>
      </sheetData>
      <sheetData sheetId="1061">
        <row r="8">
          <cell r="D8" t="str">
            <v>Paramaz Avedisian Building</v>
          </cell>
        </row>
      </sheetData>
      <sheetData sheetId="1062">
        <row r="8">
          <cell r="D8" t="str">
            <v>Paramaz Avedisian Building</v>
          </cell>
        </row>
      </sheetData>
      <sheetData sheetId="1063">
        <row r="8">
          <cell r="D8" t="str">
            <v>Paramaz Avedisian Building</v>
          </cell>
        </row>
      </sheetData>
      <sheetData sheetId="1064">
        <row r="8">
          <cell r="D8" t="str">
            <v>Paramaz Avedisian Building</v>
          </cell>
        </row>
      </sheetData>
      <sheetData sheetId="1065">
        <row r="8">
          <cell r="D8" t="str">
            <v>Paramaz Avedisian Building</v>
          </cell>
        </row>
      </sheetData>
      <sheetData sheetId="1066">
        <row r="8">
          <cell r="D8" t="str">
            <v>Paramaz Avedisian Building</v>
          </cell>
        </row>
      </sheetData>
      <sheetData sheetId="1067">
        <row r="8">
          <cell r="D8" t="str">
            <v>Paramaz Avedisian Building</v>
          </cell>
        </row>
      </sheetData>
      <sheetData sheetId="1068">
        <row r="8">
          <cell r="D8" t="str">
            <v>Paramaz Avedisian Building</v>
          </cell>
        </row>
      </sheetData>
      <sheetData sheetId="1069">
        <row r="8">
          <cell r="D8" t="str">
            <v>Paramaz Avedisian Building</v>
          </cell>
        </row>
      </sheetData>
      <sheetData sheetId="1070">
        <row r="8">
          <cell r="D8" t="str">
            <v>Paramaz Avedisian Building</v>
          </cell>
        </row>
      </sheetData>
      <sheetData sheetId="1071">
        <row r="8">
          <cell r="D8" t="str">
            <v>Paramaz Avedisian Building</v>
          </cell>
        </row>
      </sheetData>
      <sheetData sheetId="1072">
        <row r="8">
          <cell r="D8" t="str">
            <v>Paramaz Avedisian Building</v>
          </cell>
        </row>
      </sheetData>
      <sheetData sheetId="1073">
        <row r="8">
          <cell r="D8" t="str">
            <v>Paramaz Avedisian Building</v>
          </cell>
        </row>
      </sheetData>
      <sheetData sheetId="1074">
        <row r="8">
          <cell r="D8" t="str">
            <v>Paramaz Avedisian Building</v>
          </cell>
        </row>
      </sheetData>
      <sheetData sheetId="1075">
        <row r="8">
          <cell r="D8" t="str">
            <v>Paramaz Avedisian Building</v>
          </cell>
        </row>
      </sheetData>
      <sheetData sheetId="1076">
        <row r="8">
          <cell r="D8" t="str">
            <v>Paramaz Avedisian Building</v>
          </cell>
        </row>
      </sheetData>
      <sheetData sheetId="1077">
        <row r="8">
          <cell r="D8" t="str">
            <v>Paramaz Avedisian Building</v>
          </cell>
        </row>
      </sheetData>
      <sheetData sheetId="1078">
        <row r="8">
          <cell r="D8" t="str">
            <v>Paramaz Avedisian Building</v>
          </cell>
        </row>
      </sheetData>
      <sheetData sheetId="1079">
        <row r="8">
          <cell r="D8" t="str">
            <v>Paramaz Avedisian Building</v>
          </cell>
        </row>
      </sheetData>
      <sheetData sheetId="1080">
        <row r="8">
          <cell r="D8" t="str">
            <v>Paramaz Avedisian Building</v>
          </cell>
        </row>
      </sheetData>
      <sheetData sheetId="1081">
        <row r="8">
          <cell r="D8" t="str">
            <v>Paramaz Avedisian Building</v>
          </cell>
        </row>
      </sheetData>
      <sheetData sheetId="1082">
        <row r="8">
          <cell r="D8" t="str">
            <v>Paramaz Avedisian Building</v>
          </cell>
        </row>
      </sheetData>
      <sheetData sheetId="1083">
        <row r="8">
          <cell r="D8" t="str">
            <v>Paramaz Avedisian Building</v>
          </cell>
        </row>
      </sheetData>
      <sheetData sheetId="1084">
        <row r="8">
          <cell r="D8" t="str">
            <v>Paramaz Avedisian Building</v>
          </cell>
        </row>
      </sheetData>
      <sheetData sheetId="1085">
        <row r="8">
          <cell r="D8" t="str">
            <v>Paramaz Avedisian Building</v>
          </cell>
        </row>
      </sheetData>
      <sheetData sheetId="1086">
        <row r="8">
          <cell r="D8" t="str">
            <v>Paramaz Avedisian Building</v>
          </cell>
        </row>
      </sheetData>
      <sheetData sheetId="1087">
        <row r="8">
          <cell r="D8" t="str">
            <v>Paramaz Avedisian Building</v>
          </cell>
        </row>
      </sheetData>
      <sheetData sheetId="1088">
        <row r="8">
          <cell r="D8" t="str">
            <v>Paramaz Avedisian Building</v>
          </cell>
        </row>
      </sheetData>
      <sheetData sheetId="1089">
        <row r="8">
          <cell r="D8" t="str">
            <v>Paramaz Avedisian Building</v>
          </cell>
        </row>
      </sheetData>
      <sheetData sheetId="1090">
        <row r="8">
          <cell r="D8" t="str">
            <v>Paramaz Avedisian Building</v>
          </cell>
        </row>
      </sheetData>
      <sheetData sheetId="1091">
        <row r="8">
          <cell r="D8" t="str">
            <v>Paramaz Avedisian Building</v>
          </cell>
        </row>
      </sheetData>
      <sheetData sheetId="1092">
        <row r="8">
          <cell r="D8" t="str">
            <v>Paramaz Avedisian Building</v>
          </cell>
        </row>
      </sheetData>
      <sheetData sheetId="1093">
        <row r="8">
          <cell r="D8" t="str">
            <v>Paramaz Avedisian Building</v>
          </cell>
        </row>
      </sheetData>
      <sheetData sheetId="1094">
        <row r="8">
          <cell r="D8" t="str">
            <v>Paramaz Avedisian Building</v>
          </cell>
        </row>
      </sheetData>
      <sheetData sheetId="1095">
        <row r="8">
          <cell r="D8" t="str">
            <v>Paramaz Avedisian Building</v>
          </cell>
        </row>
      </sheetData>
      <sheetData sheetId="1096">
        <row r="8">
          <cell r="D8" t="str">
            <v>Paramaz Avedisian Building</v>
          </cell>
        </row>
      </sheetData>
      <sheetData sheetId="1097">
        <row r="8">
          <cell r="D8" t="str">
            <v>Paramaz Avedisian Building</v>
          </cell>
        </row>
      </sheetData>
      <sheetData sheetId="1098">
        <row r="8">
          <cell r="D8" t="str">
            <v>Paramaz Avedisian Building</v>
          </cell>
        </row>
      </sheetData>
      <sheetData sheetId="1099">
        <row r="8">
          <cell r="D8" t="str">
            <v>Paramaz Avedisian Building</v>
          </cell>
        </row>
      </sheetData>
      <sheetData sheetId="1100">
        <row r="8">
          <cell r="D8" t="str">
            <v>Paramaz Avedisian Building</v>
          </cell>
        </row>
      </sheetData>
      <sheetData sheetId="1101">
        <row r="8">
          <cell r="D8" t="str">
            <v>Paramaz Avedisian Building</v>
          </cell>
        </row>
      </sheetData>
      <sheetData sheetId="1102">
        <row r="8">
          <cell r="D8" t="str">
            <v>Paramaz Avedisian Building</v>
          </cell>
        </row>
      </sheetData>
      <sheetData sheetId="1103">
        <row r="8">
          <cell r="D8" t="str">
            <v>Paramaz Avedisian Building</v>
          </cell>
        </row>
      </sheetData>
      <sheetData sheetId="1104">
        <row r="8">
          <cell r="D8" t="str">
            <v>Paramaz Avedisian Building</v>
          </cell>
        </row>
      </sheetData>
      <sheetData sheetId="1105">
        <row r="8">
          <cell r="D8" t="str">
            <v>Paramaz Avedisian Building</v>
          </cell>
        </row>
      </sheetData>
      <sheetData sheetId="1106">
        <row r="8">
          <cell r="D8" t="str">
            <v>Paramaz Avedisian Building</v>
          </cell>
        </row>
      </sheetData>
      <sheetData sheetId="1107">
        <row r="8">
          <cell r="D8" t="str">
            <v>Paramaz Avedisian Building</v>
          </cell>
        </row>
      </sheetData>
      <sheetData sheetId="1108">
        <row r="8">
          <cell r="D8" t="str">
            <v>Paramaz Avedisian Building</v>
          </cell>
        </row>
      </sheetData>
      <sheetData sheetId="1109">
        <row r="8">
          <cell r="D8" t="str">
            <v>Paramaz Avedisian Building</v>
          </cell>
        </row>
      </sheetData>
      <sheetData sheetId="1110">
        <row r="8">
          <cell r="D8" t="str">
            <v>Paramaz Avedisian Building</v>
          </cell>
        </row>
      </sheetData>
      <sheetData sheetId="1111">
        <row r="8">
          <cell r="D8" t="str">
            <v>Paramaz Avedisian Building</v>
          </cell>
        </row>
      </sheetData>
      <sheetData sheetId="1112">
        <row r="8">
          <cell r="D8" t="str">
            <v>Paramaz Avedisian Building</v>
          </cell>
        </row>
      </sheetData>
      <sheetData sheetId="1113">
        <row r="8">
          <cell r="D8" t="str">
            <v>Paramaz Avedisian Building</v>
          </cell>
        </row>
      </sheetData>
      <sheetData sheetId="1114">
        <row r="8">
          <cell r="D8" t="str">
            <v>Paramaz Avedisian Building</v>
          </cell>
        </row>
      </sheetData>
      <sheetData sheetId="1115">
        <row r="8">
          <cell r="D8" t="str">
            <v>Paramaz Avedisian Building</v>
          </cell>
        </row>
      </sheetData>
      <sheetData sheetId="1116">
        <row r="8">
          <cell r="D8" t="str">
            <v>Paramaz Avedisian Building</v>
          </cell>
        </row>
      </sheetData>
      <sheetData sheetId="1117">
        <row r="8">
          <cell r="D8" t="str">
            <v>Paramaz Avedisian Building</v>
          </cell>
        </row>
      </sheetData>
      <sheetData sheetId="1118">
        <row r="8">
          <cell r="D8" t="str">
            <v>Paramaz Avedisian Building</v>
          </cell>
        </row>
      </sheetData>
      <sheetData sheetId="1119">
        <row r="8">
          <cell r="D8" t="str">
            <v>Paramaz Avedisian Building</v>
          </cell>
        </row>
      </sheetData>
      <sheetData sheetId="1120">
        <row r="8">
          <cell r="D8" t="str">
            <v>Paramaz Avedisian Building</v>
          </cell>
        </row>
      </sheetData>
      <sheetData sheetId="1121">
        <row r="8">
          <cell r="D8" t="str">
            <v>Paramaz Avedisian Building</v>
          </cell>
        </row>
      </sheetData>
      <sheetData sheetId="1122">
        <row r="8">
          <cell r="D8" t="str">
            <v>Paramaz Avedisian Building</v>
          </cell>
        </row>
      </sheetData>
      <sheetData sheetId="1123">
        <row r="8">
          <cell r="D8" t="str">
            <v>Paramaz Avedisian Building</v>
          </cell>
        </row>
      </sheetData>
      <sheetData sheetId="1124">
        <row r="8">
          <cell r="D8" t="str">
            <v>Paramaz Avedisian Building</v>
          </cell>
        </row>
      </sheetData>
      <sheetData sheetId="1125">
        <row r="8">
          <cell r="D8" t="str">
            <v>Paramaz Avedisian Building</v>
          </cell>
        </row>
      </sheetData>
      <sheetData sheetId="1126">
        <row r="8">
          <cell r="D8" t="str">
            <v>Paramaz Avedisian Building</v>
          </cell>
        </row>
      </sheetData>
      <sheetData sheetId="1127">
        <row r="8">
          <cell r="D8" t="str">
            <v>Paramaz Avedisian Building</v>
          </cell>
        </row>
      </sheetData>
      <sheetData sheetId="1128">
        <row r="8">
          <cell r="D8" t="str">
            <v>Paramaz Avedisian Building</v>
          </cell>
        </row>
      </sheetData>
      <sheetData sheetId="1129">
        <row r="8">
          <cell r="D8" t="str">
            <v>Paramaz Avedisian Building</v>
          </cell>
        </row>
      </sheetData>
      <sheetData sheetId="1130">
        <row r="8">
          <cell r="D8" t="str">
            <v>Paramaz Avedisian Building</v>
          </cell>
        </row>
      </sheetData>
      <sheetData sheetId="1131">
        <row r="8">
          <cell r="D8" t="str">
            <v>Paramaz Avedisian Building</v>
          </cell>
        </row>
      </sheetData>
      <sheetData sheetId="1132">
        <row r="8">
          <cell r="D8" t="str">
            <v>Paramaz Avedisian Building</v>
          </cell>
        </row>
      </sheetData>
      <sheetData sheetId="1133">
        <row r="8">
          <cell r="D8" t="str">
            <v>Paramaz Avedisian Building</v>
          </cell>
        </row>
      </sheetData>
      <sheetData sheetId="1134">
        <row r="8">
          <cell r="D8" t="str">
            <v>Paramaz Avedisian Building</v>
          </cell>
        </row>
      </sheetData>
      <sheetData sheetId="1135">
        <row r="8">
          <cell r="D8" t="str">
            <v>Paramaz Avedisian Building</v>
          </cell>
        </row>
      </sheetData>
      <sheetData sheetId="1136">
        <row r="8">
          <cell r="D8" t="str">
            <v>Paramaz Avedisian Building</v>
          </cell>
        </row>
      </sheetData>
      <sheetData sheetId="1137">
        <row r="8">
          <cell r="D8" t="str">
            <v>Paramaz Avedisian Building</v>
          </cell>
        </row>
      </sheetData>
      <sheetData sheetId="1138">
        <row r="8">
          <cell r="D8" t="str">
            <v>Paramaz Avedisian Building</v>
          </cell>
        </row>
      </sheetData>
      <sheetData sheetId="1139">
        <row r="8">
          <cell r="D8" t="str">
            <v>Paramaz Avedisian Building</v>
          </cell>
        </row>
      </sheetData>
      <sheetData sheetId="1140">
        <row r="8">
          <cell r="D8" t="str">
            <v>Paramaz Avedisian Building</v>
          </cell>
        </row>
      </sheetData>
      <sheetData sheetId="1141">
        <row r="8">
          <cell r="D8" t="str">
            <v>Paramaz Avedisian Building</v>
          </cell>
        </row>
      </sheetData>
      <sheetData sheetId="1142">
        <row r="8">
          <cell r="D8" t="str">
            <v>Paramaz Avedisian Building</v>
          </cell>
        </row>
      </sheetData>
      <sheetData sheetId="1143">
        <row r="8">
          <cell r="D8" t="str">
            <v>Paramaz Avedisian Building</v>
          </cell>
        </row>
      </sheetData>
      <sheetData sheetId="1144">
        <row r="8">
          <cell r="D8" t="str">
            <v>Paramaz Avedisian Building</v>
          </cell>
        </row>
      </sheetData>
      <sheetData sheetId="1145">
        <row r="8">
          <cell r="D8" t="str">
            <v>Paramaz Avedisian Building</v>
          </cell>
        </row>
      </sheetData>
      <sheetData sheetId="1146">
        <row r="8">
          <cell r="D8" t="str">
            <v>Paramaz Avedisian Building</v>
          </cell>
        </row>
      </sheetData>
      <sheetData sheetId="1147">
        <row r="8">
          <cell r="D8" t="str">
            <v>Paramaz Avedisian Building</v>
          </cell>
        </row>
      </sheetData>
      <sheetData sheetId="1148">
        <row r="8">
          <cell r="D8" t="str">
            <v>Paramaz Avedisian Building</v>
          </cell>
        </row>
      </sheetData>
      <sheetData sheetId="1149">
        <row r="8">
          <cell r="D8" t="str">
            <v>Paramaz Avedisian Building</v>
          </cell>
        </row>
      </sheetData>
      <sheetData sheetId="1150">
        <row r="8">
          <cell r="D8" t="str">
            <v>Paramaz Avedisian Building</v>
          </cell>
        </row>
      </sheetData>
      <sheetData sheetId="1151">
        <row r="8">
          <cell r="D8" t="str">
            <v>Paramaz Avedisian Building</v>
          </cell>
        </row>
      </sheetData>
      <sheetData sheetId="1152">
        <row r="8">
          <cell r="D8" t="str">
            <v>Paramaz Avedisian Building</v>
          </cell>
        </row>
      </sheetData>
      <sheetData sheetId="1153">
        <row r="8">
          <cell r="D8" t="str">
            <v>Paramaz Avedisian Building</v>
          </cell>
        </row>
      </sheetData>
      <sheetData sheetId="1154">
        <row r="8">
          <cell r="D8" t="str">
            <v>Paramaz Avedisian Building</v>
          </cell>
        </row>
      </sheetData>
      <sheetData sheetId="1155">
        <row r="8">
          <cell r="D8" t="str">
            <v>Paramaz Avedisian Building</v>
          </cell>
        </row>
      </sheetData>
      <sheetData sheetId="1156">
        <row r="8">
          <cell r="D8" t="str">
            <v>Paramaz Avedisian Building</v>
          </cell>
        </row>
      </sheetData>
      <sheetData sheetId="1157">
        <row r="8">
          <cell r="D8" t="str">
            <v>Paramaz Avedisian Building</v>
          </cell>
        </row>
      </sheetData>
      <sheetData sheetId="1158">
        <row r="8">
          <cell r="D8" t="str">
            <v>Paramaz Avedisian Building</v>
          </cell>
        </row>
      </sheetData>
      <sheetData sheetId="1159">
        <row r="8">
          <cell r="D8" t="str">
            <v>Paramaz Avedisian Building</v>
          </cell>
        </row>
      </sheetData>
      <sheetData sheetId="1160">
        <row r="8">
          <cell r="D8" t="str">
            <v>Paramaz Avedisian Building</v>
          </cell>
        </row>
      </sheetData>
      <sheetData sheetId="1161">
        <row r="8">
          <cell r="D8" t="str">
            <v>Paramaz Avedisian Building</v>
          </cell>
        </row>
      </sheetData>
      <sheetData sheetId="1162">
        <row r="8">
          <cell r="D8" t="str">
            <v>Paramaz Avedisian Building</v>
          </cell>
        </row>
      </sheetData>
      <sheetData sheetId="1163">
        <row r="8">
          <cell r="D8" t="str">
            <v>Paramaz Avedisian Building</v>
          </cell>
        </row>
      </sheetData>
      <sheetData sheetId="1164">
        <row r="8">
          <cell r="D8" t="str">
            <v>Paramaz Avedisian Building</v>
          </cell>
        </row>
      </sheetData>
      <sheetData sheetId="1165">
        <row r="8">
          <cell r="D8" t="str">
            <v>Paramaz Avedisian Building</v>
          </cell>
        </row>
      </sheetData>
      <sheetData sheetId="1166">
        <row r="8">
          <cell r="D8" t="str">
            <v>Paramaz Avedisian Building</v>
          </cell>
        </row>
      </sheetData>
      <sheetData sheetId="1167">
        <row r="8">
          <cell r="D8" t="str">
            <v>Paramaz Avedisian Building</v>
          </cell>
        </row>
      </sheetData>
      <sheetData sheetId="1168">
        <row r="8">
          <cell r="D8" t="str">
            <v>Paramaz Avedisian Building</v>
          </cell>
        </row>
      </sheetData>
      <sheetData sheetId="1169">
        <row r="8">
          <cell r="D8" t="str">
            <v>Paramaz Avedisian Building</v>
          </cell>
        </row>
      </sheetData>
      <sheetData sheetId="1170">
        <row r="8">
          <cell r="D8" t="str">
            <v>Paramaz Avedisian Building</v>
          </cell>
        </row>
      </sheetData>
      <sheetData sheetId="1171">
        <row r="8">
          <cell r="D8" t="str">
            <v>Paramaz Avedisian Building</v>
          </cell>
        </row>
      </sheetData>
      <sheetData sheetId="1172">
        <row r="8">
          <cell r="D8" t="str">
            <v>Paramaz Avedisian Building</v>
          </cell>
        </row>
      </sheetData>
      <sheetData sheetId="1173">
        <row r="8">
          <cell r="D8" t="str">
            <v>Paramaz Avedisian Building</v>
          </cell>
        </row>
      </sheetData>
      <sheetData sheetId="1174">
        <row r="8">
          <cell r="D8" t="str">
            <v>Paramaz Avedisian Building</v>
          </cell>
        </row>
      </sheetData>
      <sheetData sheetId="1175">
        <row r="8">
          <cell r="D8" t="str">
            <v>Paramaz Avedisian Building</v>
          </cell>
        </row>
      </sheetData>
      <sheetData sheetId="1176">
        <row r="8">
          <cell r="D8" t="str">
            <v>Paramaz Avedisian Building</v>
          </cell>
        </row>
      </sheetData>
      <sheetData sheetId="1177">
        <row r="8">
          <cell r="D8" t="str">
            <v>Paramaz Avedisian Building</v>
          </cell>
        </row>
      </sheetData>
      <sheetData sheetId="1178">
        <row r="8">
          <cell r="D8" t="str">
            <v>Paramaz Avedisian Building</v>
          </cell>
        </row>
      </sheetData>
      <sheetData sheetId="1179">
        <row r="8">
          <cell r="D8" t="str">
            <v>Paramaz Avedisian Building</v>
          </cell>
        </row>
      </sheetData>
      <sheetData sheetId="1180">
        <row r="8">
          <cell r="D8" t="str">
            <v>Paramaz Avedisian Building</v>
          </cell>
        </row>
      </sheetData>
      <sheetData sheetId="1181">
        <row r="8">
          <cell r="D8" t="str">
            <v>Paramaz Avedisian Building</v>
          </cell>
        </row>
      </sheetData>
      <sheetData sheetId="1182">
        <row r="8">
          <cell r="D8" t="str">
            <v>Paramaz Avedisian Building</v>
          </cell>
        </row>
      </sheetData>
      <sheetData sheetId="1183">
        <row r="8">
          <cell r="D8" t="str">
            <v>Paramaz Avedisian Building</v>
          </cell>
        </row>
      </sheetData>
      <sheetData sheetId="1184">
        <row r="8">
          <cell r="D8" t="str">
            <v>Paramaz Avedisian Building</v>
          </cell>
        </row>
      </sheetData>
      <sheetData sheetId="1185">
        <row r="8">
          <cell r="D8" t="str">
            <v>Paramaz Avedisian Building</v>
          </cell>
        </row>
      </sheetData>
      <sheetData sheetId="1186">
        <row r="8">
          <cell r="D8" t="str">
            <v>Paramaz Avedisian Building</v>
          </cell>
        </row>
      </sheetData>
      <sheetData sheetId="1187">
        <row r="8">
          <cell r="D8" t="str">
            <v>Paramaz Avedisian Building</v>
          </cell>
        </row>
      </sheetData>
      <sheetData sheetId="1188">
        <row r="8">
          <cell r="D8" t="str">
            <v>Paramaz Avedisian Building</v>
          </cell>
        </row>
      </sheetData>
      <sheetData sheetId="1189">
        <row r="8">
          <cell r="D8" t="str">
            <v>Paramaz Avedisian Building</v>
          </cell>
        </row>
      </sheetData>
      <sheetData sheetId="1190">
        <row r="8">
          <cell r="D8" t="str">
            <v>Paramaz Avedisian Building</v>
          </cell>
        </row>
      </sheetData>
      <sheetData sheetId="1191">
        <row r="8">
          <cell r="D8" t="str">
            <v>Paramaz Avedisian Building</v>
          </cell>
        </row>
      </sheetData>
      <sheetData sheetId="1192">
        <row r="8">
          <cell r="D8" t="str">
            <v>Paramaz Avedisian Building</v>
          </cell>
        </row>
      </sheetData>
      <sheetData sheetId="1193">
        <row r="8">
          <cell r="D8" t="str">
            <v>Paramaz Avedisian Building</v>
          </cell>
        </row>
      </sheetData>
      <sheetData sheetId="1194">
        <row r="8">
          <cell r="D8" t="str">
            <v>Paramaz Avedisian Building</v>
          </cell>
        </row>
      </sheetData>
      <sheetData sheetId="1195">
        <row r="8">
          <cell r="D8" t="str">
            <v>Paramaz Avedisian Building</v>
          </cell>
        </row>
      </sheetData>
      <sheetData sheetId="1196">
        <row r="8">
          <cell r="D8" t="str">
            <v>Paramaz Avedisian Building</v>
          </cell>
        </row>
      </sheetData>
      <sheetData sheetId="1197">
        <row r="8">
          <cell r="D8" t="str">
            <v>Paramaz Avedisian Building</v>
          </cell>
        </row>
      </sheetData>
      <sheetData sheetId="1198">
        <row r="8">
          <cell r="D8" t="str">
            <v>Paramaz Avedisian Building</v>
          </cell>
        </row>
      </sheetData>
      <sheetData sheetId="1199">
        <row r="8">
          <cell r="D8" t="str">
            <v>Paramaz Avedisian Building</v>
          </cell>
        </row>
      </sheetData>
      <sheetData sheetId="1200">
        <row r="8">
          <cell r="D8" t="str">
            <v>Paramaz Avedisian Building</v>
          </cell>
        </row>
      </sheetData>
      <sheetData sheetId="1201">
        <row r="8">
          <cell r="D8" t="str">
            <v>Paramaz Avedisian Building</v>
          </cell>
        </row>
      </sheetData>
      <sheetData sheetId="1202">
        <row r="8">
          <cell r="D8" t="str">
            <v>Paramaz Avedisian Building</v>
          </cell>
        </row>
      </sheetData>
      <sheetData sheetId="1203">
        <row r="8">
          <cell r="D8" t="str">
            <v>Paramaz Avedisian Building</v>
          </cell>
        </row>
      </sheetData>
      <sheetData sheetId="1204">
        <row r="8">
          <cell r="D8" t="str">
            <v>Paramaz Avedisian Building</v>
          </cell>
        </row>
      </sheetData>
      <sheetData sheetId="1205">
        <row r="8">
          <cell r="D8" t="str">
            <v>Paramaz Avedisian Building</v>
          </cell>
        </row>
      </sheetData>
      <sheetData sheetId="1206">
        <row r="8">
          <cell r="D8" t="str">
            <v>Paramaz Avedisian Building</v>
          </cell>
        </row>
      </sheetData>
      <sheetData sheetId="1207">
        <row r="8">
          <cell r="D8" t="str">
            <v>Paramaz Avedisian Building</v>
          </cell>
        </row>
      </sheetData>
      <sheetData sheetId="1208">
        <row r="8">
          <cell r="D8" t="str">
            <v>Paramaz Avedisian Building</v>
          </cell>
        </row>
      </sheetData>
      <sheetData sheetId="1209">
        <row r="8">
          <cell r="D8" t="str">
            <v>Paramaz Avedisian Building</v>
          </cell>
        </row>
      </sheetData>
      <sheetData sheetId="1210">
        <row r="8">
          <cell r="D8" t="str">
            <v>Paramaz Avedisian Building</v>
          </cell>
        </row>
      </sheetData>
      <sheetData sheetId="1211">
        <row r="8">
          <cell r="D8" t="str">
            <v>Paramaz Avedisian Building</v>
          </cell>
        </row>
      </sheetData>
      <sheetData sheetId="1212">
        <row r="8">
          <cell r="D8" t="str">
            <v>Paramaz Avedisian Building</v>
          </cell>
        </row>
      </sheetData>
      <sheetData sheetId="1213">
        <row r="8">
          <cell r="D8" t="str">
            <v>Paramaz Avedisian Building</v>
          </cell>
        </row>
      </sheetData>
      <sheetData sheetId="1214">
        <row r="8">
          <cell r="D8" t="str">
            <v>Paramaz Avedisian Building</v>
          </cell>
        </row>
      </sheetData>
      <sheetData sheetId="1215">
        <row r="8">
          <cell r="D8" t="str">
            <v>Paramaz Avedisian Building</v>
          </cell>
        </row>
      </sheetData>
      <sheetData sheetId="1216">
        <row r="8">
          <cell r="D8" t="str">
            <v>Paramaz Avedisian Building</v>
          </cell>
        </row>
      </sheetData>
      <sheetData sheetId="1217">
        <row r="8">
          <cell r="D8" t="str">
            <v>Paramaz Avedisian Building</v>
          </cell>
        </row>
      </sheetData>
      <sheetData sheetId="1218">
        <row r="8">
          <cell r="D8" t="str">
            <v>Paramaz Avedisian Building</v>
          </cell>
        </row>
      </sheetData>
      <sheetData sheetId="1219">
        <row r="8">
          <cell r="D8" t="str">
            <v>Paramaz Avedisian Building</v>
          </cell>
        </row>
      </sheetData>
      <sheetData sheetId="1220">
        <row r="8">
          <cell r="D8" t="str">
            <v>Paramaz Avedisian Building</v>
          </cell>
        </row>
      </sheetData>
      <sheetData sheetId="1221">
        <row r="8">
          <cell r="D8" t="str">
            <v>Paramaz Avedisian Building</v>
          </cell>
        </row>
      </sheetData>
      <sheetData sheetId="1222">
        <row r="8">
          <cell r="D8" t="str">
            <v>Paramaz Avedisian Building</v>
          </cell>
        </row>
      </sheetData>
      <sheetData sheetId="1223">
        <row r="8">
          <cell r="D8" t="str">
            <v>Paramaz Avedisian Building</v>
          </cell>
        </row>
      </sheetData>
      <sheetData sheetId="1224">
        <row r="8">
          <cell r="D8" t="str">
            <v>Paramaz Avedisian Building</v>
          </cell>
        </row>
      </sheetData>
      <sheetData sheetId="1225">
        <row r="8">
          <cell r="D8" t="str">
            <v>Paramaz Avedisian Building</v>
          </cell>
        </row>
      </sheetData>
      <sheetData sheetId="1226">
        <row r="8">
          <cell r="D8" t="str">
            <v>Paramaz Avedisian Building</v>
          </cell>
        </row>
      </sheetData>
      <sheetData sheetId="1227">
        <row r="8">
          <cell r="D8" t="str">
            <v>Paramaz Avedisian Building</v>
          </cell>
        </row>
      </sheetData>
      <sheetData sheetId="1228">
        <row r="8">
          <cell r="D8" t="str">
            <v>Paramaz Avedisian Building</v>
          </cell>
        </row>
      </sheetData>
      <sheetData sheetId="1229">
        <row r="8">
          <cell r="D8" t="str">
            <v>Paramaz Avedisian Building</v>
          </cell>
        </row>
      </sheetData>
      <sheetData sheetId="1230">
        <row r="8">
          <cell r="D8" t="str">
            <v>Paramaz Avedisian Building</v>
          </cell>
        </row>
      </sheetData>
      <sheetData sheetId="1231">
        <row r="8">
          <cell r="D8" t="str">
            <v>Paramaz Avedisian Building</v>
          </cell>
        </row>
      </sheetData>
      <sheetData sheetId="1232">
        <row r="8">
          <cell r="D8" t="str">
            <v>Paramaz Avedisian Building</v>
          </cell>
        </row>
      </sheetData>
      <sheetData sheetId="1233">
        <row r="8">
          <cell r="D8" t="str">
            <v>Paramaz Avedisian Building</v>
          </cell>
        </row>
      </sheetData>
      <sheetData sheetId="1234">
        <row r="8">
          <cell r="D8" t="str">
            <v>Paramaz Avedisian Building</v>
          </cell>
        </row>
      </sheetData>
      <sheetData sheetId="1235">
        <row r="8">
          <cell r="D8" t="str">
            <v>Paramaz Avedisian Building</v>
          </cell>
        </row>
      </sheetData>
      <sheetData sheetId="1236">
        <row r="8">
          <cell r="D8" t="str">
            <v>Paramaz Avedisian Building</v>
          </cell>
        </row>
      </sheetData>
      <sheetData sheetId="1237">
        <row r="8">
          <cell r="D8" t="str">
            <v>Paramaz Avedisian Building</v>
          </cell>
        </row>
      </sheetData>
      <sheetData sheetId="1238">
        <row r="8">
          <cell r="D8" t="str">
            <v>Paramaz Avedisian Building</v>
          </cell>
        </row>
      </sheetData>
      <sheetData sheetId="1239">
        <row r="8">
          <cell r="D8" t="str">
            <v>Paramaz Avedisian Building</v>
          </cell>
        </row>
      </sheetData>
      <sheetData sheetId="1240">
        <row r="8">
          <cell r="D8" t="str">
            <v>Paramaz Avedisian Building</v>
          </cell>
        </row>
      </sheetData>
      <sheetData sheetId="1241">
        <row r="8">
          <cell r="D8" t="str">
            <v>Paramaz Avedisian Building</v>
          </cell>
        </row>
      </sheetData>
      <sheetData sheetId="1242">
        <row r="8">
          <cell r="D8" t="str">
            <v>Paramaz Avedisian Building</v>
          </cell>
        </row>
      </sheetData>
      <sheetData sheetId="1243">
        <row r="8">
          <cell r="D8" t="str">
            <v>Paramaz Avedisian Building</v>
          </cell>
        </row>
      </sheetData>
      <sheetData sheetId="1244">
        <row r="8">
          <cell r="D8" t="str">
            <v>Paramaz Avedisian Building</v>
          </cell>
        </row>
      </sheetData>
      <sheetData sheetId="1245">
        <row r="8">
          <cell r="D8" t="str">
            <v>Paramaz Avedisian Building</v>
          </cell>
        </row>
      </sheetData>
      <sheetData sheetId="1246">
        <row r="8">
          <cell r="D8" t="str">
            <v>Paramaz Avedisian Building</v>
          </cell>
        </row>
      </sheetData>
      <sheetData sheetId="1247">
        <row r="8">
          <cell r="D8" t="str">
            <v>Paramaz Avedisian Building</v>
          </cell>
        </row>
      </sheetData>
      <sheetData sheetId="1248">
        <row r="8">
          <cell r="D8" t="str">
            <v>Paramaz Avedisian Building</v>
          </cell>
        </row>
      </sheetData>
      <sheetData sheetId="1249">
        <row r="8">
          <cell r="D8" t="str">
            <v>Paramaz Avedisian Building</v>
          </cell>
        </row>
      </sheetData>
      <sheetData sheetId="1250">
        <row r="8">
          <cell r="D8" t="str">
            <v>Paramaz Avedisian Building</v>
          </cell>
        </row>
      </sheetData>
      <sheetData sheetId="1251">
        <row r="8">
          <cell r="D8" t="str">
            <v>Paramaz Avedisian Building</v>
          </cell>
        </row>
      </sheetData>
      <sheetData sheetId="1252">
        <row r="8">
          <cell r="D8" t="str">
            <v>Paramaz Avedisian Building</v>
          </cell>
        </row>
      </sheetData>
      <sheetData sheetId="1253">
        <row r="8">
          <cell r="D8" t="str">
            <v>Paramaz Avedisian Building</v>
          </cell>
        </row>
      </sheetData>
      <sheetData sheetId="1254">
        <row r="8">
          <cell r="D8" t="str">
            <v>Paramaz Avedisian Building</v>
          </cell>
        </row>
      </sheetData>
      <sheetData sheetId="1255">
        <row r="8">
          <cell r="D8" t="str">
            <v>Paramaz Avedisian Building</v>
          </cell>
        </row>
      </sheetData>
      <sheetData sheetId="1256">
        <row r="8">
          <cell r="D8" t="str">
            <v>Paramaz Avedisian Building</v>
          </cell>
        </row>
      </sheetData>
      <sheetData sheetId="1257">
        <row r="8">
          <cell r="D8" t="str">
            <v>Paramaz Avedisian Building</v>
          </cell>
        </row>
      </sheetData>
      <sheetData sheetId="1258">
        <row r="8">
          <cell r="D8" t="str">
            <v>Paramaz Avedisian Building</v>
          </cell>
        </row>
      </sheetData>
      <sheetData sheetId="1259">
        <row r="8">
          <cell r="D8" t="str">
            <v>Paramaz Avedisian Building</v>
          </cell>
        </row>
      </sheetData>
      <sheetData sheetId="1260">
        <row r="8">
          <cell r="D8" t="str">
            <v>Paramaz Avedisian Building</v>
          </cell>
        </row>
      </sheetData>
      <sheetData sheetId="1261">
        <row r="8">
          <cell r="D8" t="str">
            <v>Paramaz Avedisian Building</v>
          </cell>
        </row>
      </sheetData>
      <sheetData sheetId="1262">
        <row r="8">
          <cell r="D8" t="str">
            <v>Paramaz Avedisian Building</v>
          </cell>
        </row>
      </sheetData>
      <sheetData sheetId="1263">
        <row r="8">
          <cell r="D8" t="str">
            <v>Paramaz Avedisian Building</v>
          </cell>
        </row>
      </sheetData>
      <sheetData sheetId="1264">
        <row r="8">
          <cell r="D8" t="str">
            <v>Paramaz Avedisian Building</v>
          </cell>
        </row>
      </sheetData>
      <sheetData sheetId="1265">
        <row r="8">
          <cell r="D8" t="str">
            <v>Paramaz Avedisian Building</v>
          </cell>
        </row>
      </sheetData>
      <sheetData sheetId="1266">
        <row r="8">
          <cell r="D8" t="str">
            <v>Paramaz Avedisian Building</v>
          </cell>
        </row>
      </sheetData>
      <sheetData sheetId="1267">
        <row r="8">
          <cell r="D8" t="str">
            <v>Paramaz Avedisian Building</v>
          </cell>
        </row>
      </sheetData>
      <sheetData sheetId="1268">
        <row r="8">
          <cell r="D8" t="str">
            <v>Paramaz Avedisian Building</v>
          </cell>
        </row>
      </sheetData>
      <sheetData sheetId="1269">
        <row r="8">
          <cell r="D8" t="str">
            <v>Paramaz Avedisian Building</v>
          </cell>
        </row>
      </sheetData>
      <sheetData sheetId="1270">
        <row r="8">
          <cell r="D8" t="str">
            <v>Paramaz Avedisian Building</v>
          </cell>
        </row>
      </sheetData>
      <sheetData sheetId="1271">
        <row r="8">
          <cell r="D8" t="str">
            <v>Paramaz Avedisian Building</v>
          </cell>
        </row>
      </sheetData>
      <sheetData sheetId="1272">
        <row r="8">
          <cell r="D8" t="str">
            <v>Paramaz Avedisian Building</v>
          </cell>
        </row>
      </sheetData>
      <sheetData sheetId="1273">
        <row r="8">
          <cell r="D8" t="str">
            <v>Paramaz Avedisian Building</v>
          </cell>
        </row>
      </sheetData>
      <sheetData sheetId="1274">
        <row r="8">
          <cell r="D8" t="str">
            <v>Paramaz Avedisian Building</v>
          </cell>
        </row>
      </sheetData>
      <sheetData sheetId="1275">
        <row r="8">
          <cell r="D8" t="str">
            <v>Paramaz Avedisian Building</v>
          </cell>
        </row>
      </sheetData>
      <sheetData sheetId="1276">
        <row r="8">
          <cell r="D8" t="str">
            <v>Paramaz Avedisian Building</v>
          </cell>
        </row>
      </sheetData>
      <sheetData sheetId="1277">
        <row r="8">
          <cell r="D8" t="str">
            <v>Paramaz Avedisian Building</v>
          </cell>
        </row>
      </sheetData>
      <sheetData sheetId="1278">
        <row r="8">
          <cell r="D8" t="str">
            <v>Paramaz Avedisian Building</v>
          </cell>
        </row>
      </sheetData>
      <sheetData sheetId="1279">
        <row r="8">
          <cell r="D8" t="str">
            <v>Paramaz Avedisian Building</v>
          </cell>
        </row>
      </sheetData>
      <sheetData sheetId="1280">
        <row r="8">
          <cell r="D8" t="str">
            <v>Paramaz Avedisian Building</v>
          </cell>
        </row>
      </sheetData>
      <sheetData sheetId="1281">
        <row r="8">
          <cell r="D8" t="str">
            <v>Paramaz Avedisian Building</v>
          </cell>
        </row>
      </sheetData>
      <sheetData sheetId="1282">
        <row r="8">
          <cell r="D8" t="str">
            <v>Paramaz Avedisian Building</v>
          </cell>
        </row>
      </sheetData>
      <sheetData sheetId="1283">
        <row r="8">
          <cell r="D8" t="str">
            <v>Paramaz Avedisian Building</v>
          </cell>
        </row>
      </sheetData>
      <sheetData sheetId="1284">
        <row r="8">
          <cell r="D8" t="str">
            <v>Paramaz Avedisian Building</v>
          </cell>
        </row>
      </sheetData>
      <sheetData sheetId="1285">
        <row r="8">
          <cell r="D8" t="str">
            <v>Paramaz Avedisian Building</v>
          </cell>
        </row>
      </sheetData>
      <sheetData sheetId="1286">
        <row r="8">
          <cell r="D8" t="str">
            <v>Paramaz Avedisian Building</v>
          </cell>
        </row>
      </sheetData>
      <sheetData sheetId="1287">
        <row r="8">
          <cell r="D8" t="str">
            <v>Paramaz Avedisian Building</v>
          </cell>
        </row>
      </sheetData>
      <sheetData sheetId="1288">
        <row r="8">
          <cell r="D8" t="str">
            <v>Paramaz Avedisian Building</v>
          </cell>
        </row>
      </sheetData>
      <sheetData sheetId="1289">
        <row r="8">
          <cell r="D8" t="str">
            <v>Paramaz Avedisian Building</v>
          </cell>
        </row>
      </sheetData>
      <sheetData sheetId="1290">
        <row r="8">
          <cell r="D8" t="str">
            <v>Paramaz Avedisian Building</v>
          </cell>
        </row>
      </sheetData>
      <sheetData sheetId="1291">
        <row r="8">
          <cell r="D8" t="str">
            <v>Paramaz Avedisian Building</v>
          </cell>
        </row>
      </sheetData>
      <sheetData sheetId="1292">
        <row r="8">
          <cell r="D8" t="str">
            <v>Paramaz Avedisian Building</v>
          </cell>
        </row>
      </sheetData>
      <sheetData sheetId="1293">
        <row r="8">
          <cell r="D8" t="str">
            <v>Paramaz Avedisian Building</v>
          </cell>
        </row>
      </sheetData>
      <sheetData sheetId="1294">
        <row r="8">
          <cell r="D8" t="str">
            <v>Paramaz Avedisian Building</v>
          </cell>
        </row>
      </sheetData>
      <sheetData sheetId="1295">
        <row r="8">
          <cell r="D8" t="str">
            <v>Paramaz Avedisian Building</v>
          </cell>
        </row>
      </sheetData>
      <sheetData sheetId="1296">
        <row r="8">
          <cell r="D8" t="str">
            <v>Paramaz Avedisian Building</v>
          </cell>
        </row>
      </sheetData>
      <sheetData sheetId="1297">
        <row r="8">
          <cell r="D8" t="str">
            <v>Paramaz Avedisian Building</v>
          </cell>
        </row>
      </sheetData>
      <sheetData sheetId="1298">
        <row r="8">
          <cell r="D8" t="str">
            <v>Paramaz Avedisian Building</v>
          </cell>
        </row>
      </sheetData>
      <sheetData sheetId="1299">
        <row r="8">
          <cell r="D8" t="str">
            <v>Paramaz Avedisian Building</v>
          </cell>
        </row>
      </sheetData>
      <sheetData sheetId="1300">
        <row r="8">
          <cell r="D8" t="str">
            <v>Paramaz Avedisian Building</v>
          </cell>
        </row>
      </sheetData>
      <sheetData sheetId="1301">
        <row r="8">
          <cell r="D8" t="str">
            <v>Paramaz Avedisian Building</v>
          </cell>
        </row>
      </sheetData>
      <sheetData sheetId="1302">
        <row r="8">
          <cell r="D8" t="str">
            <v>Paramaz Avedisian Building</v>
          </cell>
        </row>
      </sheetData>
      <sheetData sheetId="1303">
        <row r="8">
          <cell r="D8" t="str">
            <v>Paramaz Avedisian Building</v>
          </cell>
        </row>
      </sheetData>
      <sheetData sheetId="1304">
        <row r="8">
          <cell r="D8" t="str">
            <v>Paramaz Avedisian Building</v>
          </cell>
        </row>
      </sheetData>
      <sheetData sheetId="1305">
        <row r="8">
          <cell r="D8" t="str">
            <v>Paramaz Avedisian Building</v>
          </cell>
        </row>
      </sheetData>
      <sheetData sheetId="1306">
        <row r="8">
          <cell r="D8" t="str">
            <v>Paramaz Avedisian Building</v>
          </cell>
        </row>
      </sheetData>
      <sheetData sheetId="1307">
        <row r="8">
          <cell r="D8" t="str">
            <v>Paramaz Avedisian Building</v>
          </cell>
        </row>
      </sheetData>
      <sheetData sheetId="1308">
        <row r="8">
          <cell r="D8" t="str">
            <v>Paramaz Avedisian Building</v>
          </cell>
        </row>
      </sheetData>
      <sheetData sheetId="1309">
        <row r="8">
          <cell r="D8" t="str">
            <v>Paramaz Avedisian Building</v>
          </cell>
        </row>
      </sheetData>
      <sheetData sheetId="1310">
        <row r="8">
          <cell r="D8" t="str">
            <v>Paramaz Avedisian Building</v>
          </cell>
        </row>
      </sheetData>
      <sheetData sheetId="1311">
        <row r="8">
          <cell r="D8" t="str">
            <v>Paramaz Avedisian Building</v>
          </cell>
        </row>
      </sheetData>
      <sheetData sheetId="1312">
        <row r="8">
          <cell r="D8" t="str">
            <v>Paramaz Avedisian Building</v>
          </cell>
        </row>
      </sheetData>
      <sheetData sheetId="1313">
        <row r="8">
          <cell r="D8" t="str">
            <v>Paramaz Avedisian Building</v>
          </cell>
        </row>
      </sheetData>
      <sheetData sheetId="1314">
        <row r="8">
          <cell r="D8" t="str">
            <v>Paramaz Avedisian Building</v>
          </cell>
        </row>
      </sheetData>
      <sheetData sheetId="1315">
        <row r="8">
          <cell r="D8" t="str">
            <v>Paramaz Avedisian Building</v>
          </cell>
        </row>
      </sheetData>
      <sheetData sheetId="1316">
        <row r="8">
          <cell r="D8" t="str">
            <v>Paramaz Avedisian Building</v>
          </cell>
        </row>
      </sheetData>
      <sheetData sheetId="1317">
        <row r="8">
          <cell r="D8" t="str">
            <v>Paramaz Avedisian Building</v>
          </cell>
        </row>
      </sheetData>
      <sheetData sheetId="1318">
        <row r="8">
          <cell r="D8" t="str">
            <v>Paramaz Avedisian Building</v>
          </cell>
        </row>
      </sheetData>
      <sheetData sheetId="1319">
        <row r="8">
          <cell r="D8" t="str">
            <v>Paramaz Avedisian Building</v>
          </cell>
        </row>
      </sheetData>
      <sheetData sheetId="1320">
        <row r="8">
          <cell r="D8" t="str">
            <v>Paramaz Avedisian Building</v>
          </cell>
        </row>
      </sheetData>
      <sheetData sheetId="1321">
        <row r="8">
          <cell r="D8" t="str">
            <v>Paramaz Avedisian Building</v>
          </cell>
        </row>
      </sheetData>
      <sheetData sheetId="1322">
        <row r="8">
          <cell r="D8" t="str">
            <v>Paramaz Avedisian Building</v>
          </cell>
        </row>
      </sheetData>
      <sheetData sheetId="1323">
        <row r="8">
          <cell r="D8" t="str">
            <v>Paramaz Avedisian Building</v>
          </cell>
        </row>
      </sheetData>
      <sheetData sheetId="1324">
        <row r="8">
          <cell r="D8" t="str">
            <v>Paramaz Avedisian Building</v>
          </cell>
        </row>
      </sheetData>
      <sheetData sheetId="1325">
        <row r="8">
          <cell r="D8" t="str">
            <v>Paramaz Avedisian Building</v>
          </cell>
        </row>
      </sheetData>
      <sheetData sheetId="1326">
        <row r="8">
          <cell r="D8" t="str">
            <v>Paramaz Avedisian Building</v>
          </cell>
        </row>
      </sheetData>
      <sheetData sheetId="1327">
        <row r="8">
          <cell r="D8" t="str">
            <v>Paramaz Avedisian Building</v>
          </cell>
        </row>
      </sheetData>
      <sheetData sheetId="1328">
        <row r="8">
          <cell r="D8" t="str">
            <v>Paramaz Avedisian Building</v>
          </cell>
        </row>
      </sheetData>
      <sheetData sheetId="1329">
        <row r="8">
          <cell r="D8" t="str">
            <v>Paramaz Avedisian Building</v>
          </cell>
        </row>
      </sheetData>
      <sheetData sheetId="1330">
        <row r="8">
          <cell r="D8" t="str">
            <v>Paramaz Avedisian Building</v>
          </cell>
        </row>
      </sheetData>
      <sheetData sheetId="1331">
        <row r="8">
          <cell r="D8" t="str">
            <v>Paramaz Avedisian Building</v>
          </cell>
        </row>
      </sheetData>
      <sheetData sheetId="1332">
        <row r="8">
          <cell r="D8" t="str">
            <v>Paramaz Avedisian Building</v>
          </cell>
        </row>
      </sheetData>
      <sheetData sheetId="1333">
        <row r="8">
          <cell r="D8" t="str">
            <v>Paramaz Avedisian Building</v>
          </cell>
        </row>
      </sheetData>
      <sheetData sheetId="1334">
        <row r="8">
          <cell r="D8" t="str">
            <v>Paramaz Avedisian Building</v>
          </cell>
        </row>
      </sheetData>
      <sheetData sheetId="1335">
        <row r="8">
          <cell r="D8" t="str">
            <v>Paramaz Avedisian Building</v>
          </cell>
        </row>
      </sheetData>
      <sheetData sheetId="1336">
        <row r="8">
          <cell r="D8" t="str">
            <v>Paramaz Avedisian Building</v>
          </cell>
        </row>
      </sheetData>
      <sheetData sheetId="1337">
        <row r="8">
          <cell r="D8" t="str">
            <v>Paramaz Avedisian Building</v>
          </cell>
        </row>
      </sheetData>
      <sheetData sheetId="1338">
        <row r="8">
          <cell r="D8" t="str">
            <v>Paramaz Avedisian Building</v>
          </cell>
        </row>
      </sheetData>
      <sheetData sheetId="1339">
        <row r="8">
          <cell r="D8" t="str">
            <v>Paramaz Avedisian Building</v>
          </cell>
        </row>
      </sheetData>
      <sheetData sheetId="1340">
        <row r="8">
          <cell r="D8" t="str">
            <v>Paramaz Avedisian Building</v>
          </cell>
        </row>
      </sheetData>
      <sheetData sheetId="1341">
        <row r="8">
          <cell r="D8" t="str">
            <v>Paramaz Avedisian Building</v>
          </cell>
        </row>
      </sheetData>
      <sheetData sheetId="1342">
        <row r="8">
          <cell r="D8" t="str">
            <v>Paramaz Avedisian Building</v>
          </cell>
        </row>
      </sheetData>
      <sheetData sheetId="1343">
        <row r="8">
          <cell r="D8" t="str">
            <v>Paramaz Avedisian Building</v>
          </cell>
        </row>
      </sheetData>
      <sheetData sheetId="1344">
        <row r="8">
          <cell r="D8" t="str">
            <v>Paramaz Avedisian Building</v>
          </cell>
        </row>
      </sheetData>
      <sheetData sheetId="1345">
        <row r="8">
          <cell r="D8" t="str">
            <v>Paramaz Avedisian Building</v>
          </cell>
        </row>
      </sheetData>
      <sheetData sheetId="1346">
        <row r="8">
          <cell r="D8" t="str">
            <v>Paramaz Avedisian Building</v>
          </cell>
        </row>
      </sheetData>
      <sheetData sheetId="1347">
        <row r="8">
          <cell r="D8" t="str">
            <v>Paramaz Avedisian Building</v>
          </cell>
        </row>
      </sheetData>
      <sheetData sheetId="1348">
        <row r="8">
          <cell r="D8" t="str">
            <v>Paramaz Avedisian Building</v>
          </cell>
        </row>
      </sheetData>
      <sheetData sheetId="1349">
        <row r="8">
          <cell r="D8" t="str">
            <v>Paramaz Avedisian Building</v>
          </cell>
        </row>
      </sheetData>
      <sheetData sheetId="1350">
        <row r="8">
          <cell r="D8" t="str">
            <v>Paramaz Avedisian Building</v>
          </cell>
        </row>
      </sheetData>
      <sheetData sheetId="1351">
        <row r="8">
          <cell r="D8" t="str">
            <v>Paramaz Avedisian Building</v>
          </cell>
        </row>
      </sheetData>
      <sheetData sheetId="1352">
        <row r="8">
          <cell r="D8" t="str">
            <v>Paramaz Avedisian Building</v>
          </cell>
        </row>
      </sheetData>
      <sheetData sheetId="1353">
        <row r="8">
          <cell r="D8" t="str">
            <v>Paramaz Avedisian Building</v>
          </cell>
        </row>
      </sheetData>
      <sheetData sheetId="1354">
        <row r="8">
          <cell r="D8" t="str">
            <v>Paramaz Avedisian Building</v>
          </cell>
        </row>
      </sheetData>
      <sheetData sheetId="1355">
        <row r="8">
          <cell r="D8" t="str">
            <v>Paramaz Avedisian Building</v>
          </cell>
        </row>
      </sheetData>
      <sheetData sheetId="1356">
        <row r="8">
          <cell r="D8" t="str">
            <v>Paramaz Avedisian Building</v>
          </cell>
        </row>
      </sheetData>
      <sheetData sheetId="1357">
        <row r="8">
          <cell r="D8" t="str">
            <v>Paramaz Avedisian Building</v>
          </cell>
        </row>
      </sheetData>
      <sheetData sheetId="1358">
        <row r="8">
          <cell r="D8" t="str">
            <v>Paramaz Avedisian Building</v>
          </cell>
        </row>
      </sheetData>
      <sheetData sheetId="1359">
        <row r="8">
          <cell r="D8" t="str">
            <v>Paramaz Avedisian Building</v>
          </cell>
        </row>
      </sheetData>
      <sheetData sheetId="1360">
        <row r="8">
          <cell r="D8" t="str">
            <v>Paramaz Avedisian Building</v>
          </cell>
        </row>
      </sheetData>
      <sheetData sheetId="1361">
        <row r="8">
          <cell r="D8" t="str">
            <v>Paramaz Avedisian Building</v>
          </cell>
        </row>
      </sheetData>
      <sheetData sheetId="1362">
        <row r="8">
          <cell r="D8" t="str">
            <v>Paramaz Avedisian Building</v>
          </cell>
        </row>
      </sheetData>
      <sheetData sheetId="1363">
        <row r="8">
          <cell r="D8" t="str">
            <v>Paramaz Avedisian Building</v>
          </cell>
        </row>
      </sheetData>
      <sheetData sheetId="1364">
        <row r="8">
          <cell r="D8" t="str">
            <v>Paramaz Avedisian Building</v>
          </cell>
        </row>
      </sheetData>
      <sheetData sheetId="1365">
        <row r="8">
          <cell r="D8" t="str">
            <v>Paramaz Avedisian Building</v>
          </cell>
        </row>
      </sheetData>
      <sheetData sheetId="1366">
        <row r="8">
          <cell r="D8" t="str">
            <v>Paramaz Avedisian Building</v>
          </cell>
        </row>
      </sheetData>
      <sheetData sheetId="1367">
        <row r="8">
          <cell r="D8" t="str">
            <v>Paramaz Avedisian Building</v>
          </cell>
        </row>
      </sheetData>
      <sheetData sheetId="1368">
        <row r="8">
          <cell r="D8" t="str">
            <v>Paramaz Avedisian Building</v>
          </cell>
        </row>
      </sheetData>
      <sheetData sheetId="1369">
        <row r="8">
          <cell r="D8" t="str">
            <v>Paramaz Avedisian Building</v>
          </cell>
        </row>
      </sheetData>
      <sheetData sheetId="1370">
        <row r="8">
          <cell r="D8" t="str">
            <v>Paramaz Avedisian Building</v>
          </cell>
        </row>
      </sheetData>
      <sheetData sheetId="1371">
        <row r="8">
          <cell r="D8" t="str">
            <v>Paramaz Avedisian Building</v>
          </cell>
        </row>
      </sheetData>
      <sheetData sheetId="1372">
        <row r="8">
          <cell r="D8" t="str">
            <v>Paramaz Avedisian Building</v>
          </cell>
        </row>
      </sheetData>
      <sheetData sheetId="1373">
        <row r="8">
          <cell r="D8" t="str">
            <v>Paramaz Avedisian Building</v>
          </cell>
        </row>
      </sheetData>
      <sheetData sheetId="1374">
        <row r="8">
          <cell r="D8" t="str">
            <v>Paramaz Avedisian Building</v>
          </cell>
        </row>
      </sheetData>
      <sheetData sheetId="1375">
        <row r="8">
          <cell r="D8" t="str">
            <v>Paramaz Avedisian Building</v>
          </cell>
        </row>
      </sheetData>
      <sheetData sheetId="1376">
        <row r="8">
          <cell r="D8" t="str">
            <v>Paramaz Avedisian Building</v>
          </cell>
        </row>
      </sheetData>
      <sheetData sheetId="1377">
        <row r="8">
          <cell r="D8" t="str">
            <v>Paramaz Avedisian Building</v>
          </cell>
        </row>
      </sheetData>
      <sheetData sheetId="1378">
        <row r="8">
          <cell r="D8" t="str">
            <v>Paramaz Avedisian Building</v>
          </cell>
        </row>
      </sheetData>
      <sheetData sheetId="1379">
        <row r="8">
          <cell r="D8" t="str">
            <v>Paramaz Avedisian Building</v>
          </cell>
        </row>
      </sheetData>
      <sheetData sheetId="1380">
        <row r="8">
          <cell r="D8" t="str">
            <v>Paramaz Avedisian Building</v>
          </cell>
        </row>
      </sheetData>
      <sheetData sheetId="1381">
        <row r="8">
          <cell r="D8" t="str">
            <v>Paramaz Avedisian Building</v>
          </cell>
        </row>
      </sheetData>
      <sheetData sheetId="1382">
        <row r="8">
          <cell r="D8" t="str">
            <v>Paramaz Avedisian Building</v>
          </cell>
        </row>
      </sheetData>
      <sheetData sheetId="1383">
        <row r="8">
          <cell r="D8" t="str">
            <v>Paramaz Avedisian Building</v>
          </cell>
        </row>
      </sheetData>
      <sheetData sheetId="1384">
        <row r="8">
          <cell r="D8" t="str">
            <v>Paramaz Avedisian Building</v>
          </cell>
        </row>
      </sheetData>
      <sheetData sheetId="1385">
        <row r="8">
          <cell r="D8" t="str">
            <v>Paramaz Avedisian Building</v>
          </cell>
        </row>
      </sheetData>
      <sheetData sheetId="1386">
        <row r="8">
          <cell r="D8" t="str">
            <v>Paramaz Avedisian Building</v>
          </cell>
        </row>
      </sheetData>
      <sheetData sheetId="1387">
        <row r="8">
          <cell r="D8" t="str">
            <v>Paramaz Avedisian Building</v>
          </cell>
        </row>
      </sheetData>
      <sheetData sheetId="1388">
        <row r="8">
          <cell r="D8" t="str">
            <v>Paramaz Avedisian Building</v>
          </cell>
        </row>
      </sheetData>
      <sheetData sheetId="1389">
        <row r="8">
          <cell r="D8" t="str">
            <v>Paramaz Avedisian Building</v>
          </cell>
        </row>
      </sheetData>
      <sheetData sheetId="1390">
        <row r="8">
          <cell r="D8" t="str">
            <v>Paramaz Avedisian Building</v>
          </cell>
        </row>
      </sheetData>
      <sheetData sheetId="1391">
        <row r="8">
          <cell r="D8" t="str">
            <v>Paramaz Avedisian Building</v>
          </cell>
        </row>
      </sheetData>
      <sheetData sheetId="1392">
        <row r="8">
          <cell r="D8" t="str">
            <v>Paramaz Avedisian Building</v>
          </cell>
        </row>
      </sheetData>
      <sheetData sheetId="1393">
        <row r="8">
          <cell r="D8" t="str">
            <v>Paramaz Avedisian Building</v>
          </cell>
        </row>
      </sheetData>
      <sheetData sheetId="1394">
        <row r="8">
          <cell r="D8" t="str">
            <v>Paramaz Avedisian Building</v>
          </cell>
        </row>
      </sheetData>
      <sheetData sheetId="1395">
        <row r="8">
          <cell r="D8" t="str">
            <v>Paramaz Avedisian Building</v>
          </cell>
        </row>
      </sheetData>
      <sheetData sheetId="1396">
        <row r="8">
          <cell r="D8" t="str">
            <v>Paramaz Avedisian Building</v>
          </cell>
        </row>
      </sheetData>
      <sheetData sheetId="1397">
        <row r="8">
          <cell r="D8" t="str">
            <v>Paramaz Avedisian Building</v>
          </cell>
        </row>
      </sheetData>
      <sheetData sheetId="1398">
        <row r="8">
          <cell r="D8" t="str">
            <v>Paramaz Avedisian Building</v>
          </cell>
        </row>
      </sheetData>
      <sheetData sheetId="1399">
        <row r="8">
          <cell r="D8" t="str">
            <v>Paramaz Avedisian Building</v>
          </cell>
        </row>
      </sheetData>
      <sheetData sheetId="1400">
        <row r="8">
          <cell r="D8" t="str">
            <v>Paramaz Avedisian Building</v>
          </cell>
        </row>
      </sheetData>
      <sheetData sheetId="1401">
        <row r="8">
          <cell r="D8" t="str">
            <v>Paramaz Avedisian Building</v>
          </cell>
        </row>
      </sheetData>
      <sheetData sheetId="1402">
        <row r="8">
          <cell r="D8" t="str">
            <v>Paramaz Avedisian Building</v>
          </cell>
        </row>
      </sheetData>
      <sheetData sheetId="1403">
        <row r="8">
          <cell r="D8" t="str">
            <v>Paramaz Avedisian Building</v>
          </cell>
        </row>
      </sheetData>
      <sheetData sheetId="1404">
        <row r="8">
          <cell r="D8" t="str">
            <v>Paramaz Avedisian Building</v>
          </cell>
        </row>
      </sheetData>
      <sheetData sheetId="1405">
        <row r="8">
          <cell r="D8" t="str">
            <v>Paramaz Avedisian Building</v>
          </cell>
        </row>
      </sheetData>
      <sheetData sheetId="1406">
        <row r="8">
          <cell r="D8" t="str">
            <v>Paramaz Avedisian Building</v>
          </cell>
        </row>
      </sheetData>
      <sheetData sheetId="1407">
        <row r="8">
          <cell r="D8" t="str">
            <v>Paramaz Avedisian Building</v>
          </cell>
        </row>
      </sheetData>
      <sheetData sheetId="1408">
        <row r="8">
          <cell r="D8" t="str">
            <v>Paramaz Avedisian Building</v>
          </cell>
        </row>
      </sheetData>
      <sheetData sheetId="1409">
        <row r="8">
          <cell r="D8" t="str">
            <v>Paramaz Avedisian Building</v>
          </cell>
        </row>
      </sheetData>
      <sheetData sheetId="1410">
        <row r="8">
          <cell r="D8" t="str">
            <v>Paramaz Avedisian Building</v>
          </cell>
        </row>
      </sheetData>
      <sheetData sheetId="1411">
        <row r="8">
          <cell r="D8" t="str">
            <v>Paramaz Avedisian Building</v>
          </cell>
        </row>
      </sheetData>
      <sheetData sheetId="1412">
        <row r="8">
          <cell r="D8" t="str">
            <v>Paramaz Avedisian Building</v>
          </cell>
        </row>
      </sheetData>
      <sheetData sheetId="1413">
        <row r="8">
          <cell r="D8" t="str">
            <v>Paramaz Avedisian Building</v>
          </cell>
        </row>
      </sheetData>
      <sheetData sheetId="1414">
        <row r="8">
          <cell r="D8" t="str">
            <v>Paramaz Avedisian Building</v>
          </cell>
        </row>
      </sheetData>
      <sheetData sheetId="1415">
        <row r="8">
          <cell r="D8" t="str">
            <v>Paramaz Avedisian Building</v>
          </cell>
        </row>
      </sheetData>
      <sheetData sheetId="1416">
        <row r="8">
          <cell r="D8" t="str">
            <v>Paramaz Avedisian Building</v>
          </cell>
        </row>
      </sheetData>
      <sheetData sheetId="1417">
        <row r="8">
          <cell r="D8" t="str">
            <v>Paramaz Avedisian Building</v>
          </cell>
        </row>
      </sheetData>
      <sheetData sheetId="1418">
        <row r="8">
          <cell r="D8" t="str">
            <v>Paramaz Avedisian Building</v>
          </cell>
        </row>
      </sheetData>
      <sheetData sheetId="1419">
        <row r="8">
          <cell r="D8" t="str">
            <v>Paramaz Avedisian Building</v>
          </cell>
        </row>
      </sheetData>
      <sheetData sheetId="1420">
        <row r="8">
          <cell r="D8" t="str">
            <v>Paramaz Avedisian Building</v>
          </cell>
        </row>
      </sheetData>
      <sheetData sheetId="1421">
        <row r="8">
          <cell r="D8" t="str">
            <v>Paramaz Avedisian Building</v>
          </cell>
        </row>
      </sheetData>
      <sheetData sheetId="1422">
        <row r="8">
          <cell r="D8" t="str">
            <v>Paramaz Avedisian Building</v>
          </cell>
        </row>
      </sheetData>
      <sheetData sheetId="1423">
        <row r="8">
          <cell r="D8" t="str">
            <v>Paramaz Avedisian Building</v>
          </cell>
        </row>
      </sheetData>
      <sheetData sheetId="1424">
        <row r="8">
          <cell r="D8" t="str">
            <v>Paramaz Avedisian Building</v>
          </cell>
        </row>
      </sheetData>
      <sheetData sheetId="1425">
        <row r="8">
          <cell r="D8" t="str">
            <v>Paramaz Avedisian Building</v>
          </cell>
        </row>
      </sheetData>
      <sheetData sheetId="1426">
        <row r="8">
          <cell r="D8" t="str">
            <v>Paramaz Avedisian Building</v>
          </cell>
        </row>
      </sheetData>
      <sheetData sheetId="1427">
        <row r="8">
          <cell r="D8" t="str">
            <v>Paramaz Avedisian Building</v>
          </cell>
        </row>
      </sheetData>
      <sheetData sheetId="1428">
        <row r="8">
          <cell r="D8" t="str">
            <v>Paramaz Avedisian Building</v>
          </cell>
        </row>
      </sheetData>
      <sheetData sheetId="1429">
        <row r="8">
          <cell r="D8" t="str">
            <v>Paramaz Avedisian Building</v>
          </cell>
        </row>
      </sheetData>
      <sheetData sheetId="1430">
        <row r="8">
          <cell r="D8" t="str">
            <v>Paramaz Avedisian Building</v>
          </cell>
        </row>
      </sheetData>
      <sheetData sheetId="1431">
        <row r="8">
          <cell r="D8" t="str">
            <v>Paramaz Avedisian Building</v>
          </cell>
        </row>
      </sheetData>
      <sheetData sheetId="1432">
        <row r="8">
          <cell r="D8" t="str">
            <v>Paramaz Avedisian Building</v>
          </cell>
        </row>
      </sheetData>
      <sheetData sheetId="1433">
        <row r="8">
          <cell r="D8" t="str">
            <v>Paramaz Avedisian Building</v>
          </cell>
        </row>
      </sheetData>
      <sheetData sheetId="1434">
        <row r="8">
          <cell r="D8" t="str">
            <v>Paramaz Avedisian Building</v>
          </cell>
        </row>
      </sheetData>
      <sheetData sheetId="1435">
        <row r="8">
          <cell r="D8" t="str">
            <v>Paramaz Avedisian Building</v>
          </cell>
        </row>
      </sheetData>
      <sheetData sheetId="1436">
        <row r="8">
          <cell r="D8" t="str">
            <v>Paramaz Avedisian Building</v>
          </cell>
        </row>
      </sheetData>
      <sheetData sheetId="1437">
        <row r="8">
          <cell r="D8" t="str">
            <v>Paramaz Avedisian Building</v>
          </cell>
        </row>
      </sheetData>
      <sheetData sheetId="1438">
        <row r="8">
          <cell r="D8" t="str">
            <v>Paramaz Avedisian Building</v>
          </cell>
        </row>
      </sheetData>
      <sheetData sheetId="1439">
        <row r="8">
          <cell r="D8" t="str">
            <v>Paramaz Avedisian Building</v>
          </cell>
        </row>
      </sheetData>
      <sheetData sheetId="1440">
        <row r="8">
          <cell r="D8" t="str">
            <v>Paramaz Avedisian Building</v>
          </cell>
        </row>
      </sheetData>
      <sheetData sheetId="1441">
        <row r="8">
          <cell r="D8" t="str">
            <v>Paramaz Avedisian Building</v>
          </cell>
        </row>
      </sheetData>
      <sheetData sheetId="1442">
        <row r="8">
          <cell r="D8" t="str">
            <v>Paramaz Avedisian Building</v>
          </cell>
        </row>
      </sheetData>
      <sheetData sheetId="1443">
        <row r="8">
          <cell r="D8" t="str">
            <v>Paramaz Avedisian Building</v>
          </cell>
        </row>
      </sheetData>
      <sheetData sheetId="1444">
        <row r="8">
          <cell r="D8" t="str">
            <v>Paramaz Avedisian Building</v>
          </cell>
        </row>
      </sheetData>
      <sheetData sheetId="1445">
        <row r="8">
          <cell r="D8" t="str">
            <v>Paramaz Avedisian Building</v>
          </cell>
        </row>
      </sheetData>
      <sheetData sheetId="1446">
        <row r="8">
          <cell r="D8" t="str">
            <v>Paramaz Avedisian Building</v>
          </cell>
        </row>
      </sheetData>
      <sheetData sheetId="1447">
        <row r="8">
          <cell r="D8" t="str">
            <v>Paramaz Avedisian Building</v>
          </cell>
        </row>
      </sheetData>
      <sheetData sheetId="1448">
        <row r="8">
          <cell r="D8" t="str">
            <v>Paramaz Avedisian Building</v>
          </cell>
        </row>
      </sheetData>
      <sheetData sheetId="1449">
        <row r="8">
          <cell r="D8" t="str">
            <v>Paramaz Avedisian Building</v>
          </cell>
        </row>
      </sheetData>
      <sheetData sheetId="1450">
        <row r="8">
          <cell r="D8" t="str">
            <v>Paramaz Avedisian Building</v>
          </cell>
        </row>
      </sheetData>
      <sheetData sheetId="1451">
        <row r="8">
          <cell r="D8" t="str">
            <v>Paramaz Avedisian Building</v>
          </cell>
        </row>
      </sheetData>
      <sheetData sheetId="1452">
        <row r="8">
          <cell r="D8" t="str">
            <v>Paramaz Avedisian Building</v>
          </cell>
        </row>
      </sheetData>
      <sheetData sheetId="1453">
        <row r="8">
          <cell r="D8" t="str">
            <v>Paramaz Avedisian Building</v>
          </cell>
        </row>
      </sheetData>
      <sheetData sheetId="1454">
        <row r="8">
          <cell r="D8" t="str">
            <v>Paramaz Avedisian Building</v>
          </cell>
        </row>
      </sheetData>
      <sheetData sheetId="1455">
        <row r="8">
          <cell r="D8" t="str">
            <v>Paramaz Avedisian Building</v>
          </cell>
        </row>
      </sheetData>
      <sheetData sheetId="1456">
        <row r="8">
          <cell r="D8" t="str">
            <v>Paramaz Avedisian Building</v>
          </cell>
        </row>
      </sheetData>
      <sheetData sheetId="1457">
        <row r="8">
          <cell r="D8" t="str">
            <v>Paramaz Avedisian Building</v>
          </cell>
        </row>
      </sheetData>
      <sheetData sheetId="1458">
        <row r="8">
          <cell r="D8" t="str">
            <v>Paramaz Avedisian Building</v>
          </cell>
        </row>
      </sheetData>
      <sheetData sheetId="1459">
        <row r="8">
          <cell r="D8" t="str">
            <v>Paramaz Avedisian Building</v>
          </cell>
        </row>
      </sheetData>
      <sheetData sheetId="1460">
        <row r="8">
          <cell r="D8" t="str">
            <v>Paramaz Avedisian Building</v>
          </cell>
        </row>
      </sheetData>
      <sheetData sheetId="1461">
        <row r="8">
          <cell r="D8" t="str">
            <v>Paramaz Avedisian Building</v>
          </cell>
        </row>
      </sheetData>
      <sheetData sheetId="1462">
        <row r="8">
          <cell r="D8" t="str">
            <v>Paramaz Avedisian Building</v>
          </cell>
        </row>
      </sheetData>
      <sheetData sheetId="1463">
        <row r="8">
          <cell r="D8" t="str">
            <v>Paramaz Avedisian Building</v>
          </cell>
        </row>
      </sheetData>
      <sheetData sheetId="1464">
        <row r="8">
          <cell r="D8" t="str">
            <v>Paramaz Avedisian Building</v>
          </cell>
        </row>
      </sheetData>
      <sheetData sheetId="1465">
        <row r="8">
          <cell r="D8" t="str">
            <v>Paramaz Avedisian Building</v>
          </cell>
        </row>
      </sheetData>
      <sheetData sheetId="1466">
        <row r="8">
          <cell r="D8" t="str">
            <v>Paramaz Avedisian Building</v>
          </cell>
        </row>
      </sheetData>
      <sheetData sheetId="1467">
        <row r="8">
          <cell r="D8" t="str">
            <v>Paramaz Avedisian Building</v>
          </cell>
        </row>
      </sheetData>
      <sheetData sheetId="1468">
        <row r="8">
          <cell r="D8" t="str">
            <v>Paramaz Avedisian Building</v>
          </cell>
        </row>
      </sheetData>
      <sheetData sheetId="1469">
        <row r="8">
          <cell r="D8" t="str">
            <v>Paramaz Avedisian Building</v>
          </cell>
        </row>
      </sheetData>
      <sheetData sheetId="1470">
        <row r="8">
          <cell r="D8" t="str">
            <v>Paramaz Avedisian Building</v>
          </cell>
        </row>
      </sheetData>
      <sheetData sheetId="1471">
        <row r="8">
          <cell r="D8" t="str">
            <v>Paramaz Avedisian Building</v>
          </cell>
        </row>
      </sheetData>
      <sheetData sheetId="1472">
        <row r="8">
          <cell r="D8" t="str">
            <v>Paramaz Avedisian Building</v>
          </cell>
        </row>
      </sheetData>
      <sheetData sheetId="1473">
        <row r="8">
          <cell r="D8" t="str">
            <v>Paramaz Avedisian Building</v>
          </cell>
        </row>
      </sheetData>
      <sheetData sheetId="1474">
        <row r="8">
          <cell r="D8" t="str">
            <v>Paramaz Avedisian Building</v>
          </cell>
        </row>
      </sheetData>
      <sheetData sheetId="1475">
        <row r="8">
          <cell r="D8" t="str">
            <v>Paramaz Avedisian Building</v>
          </cell>
        </row>
      </sheetData>
      <sheetData sheetId="1476">
        <row r="8">
          <cell r="D8" t="str">
            <v>Paramaz Avedisian Building</v>
          </cell>
        </row>
      </sheetData>
      <sheetData sheetId="1477">
        <row r="8">
          <cell r="D8" t="str">
            <v>Paramaz Avedisian Building</v>
          </cell>
        </row>
      </sheetData>
      <sheetData sheetId="1478">
        <row r="8">
          <cell r="D8" t="str">
            <v>Paramaz Avedisian Building</v>
          </cell>
        </row>
      </sheetData>
      <sheetData sheetId="1479">
        <row r="8">
          <cell r="D8" t="str">
            <v>Paramaz Avedisian Building</v>
          </cell>
        </row>
      </sheetData>
      <sheetData sheetId="1480">
        <row r="8">
          <cell r="D8" t="str">
            <v>Paramaz Avedisian Building</v>
          </cell>
        </row>
      </sheetData>
      <sheetData sheetId="1481">
        <row r="8">
          <cell r="D8" t="str">
            <v>Paramaz Avedisian Building</v>
          </cell>
        </row>
      </sheetData>
      <sheetData sheetId="1482">
        <row r="8">
          <cell r="D8" t="str">
            <v>Paramaz Avedisian Building</v>
          </cell>
        </row>
      </sheetData>
      <sheetData sheetId="1483">
        <row r="8">
          <cell r="D8" t="str">
            <v>Paramaz Avedisian Building</v>
          </cell>
        </row>
      </sheetData>
      <sheetData sheetId="1484">
        <row r="8">
          <cell r="D8" t="str">
            <v>Paramaz Avedisian Building</v>
          </cell>
        </row>
      </sheetData>
      <sheetData sheetId="1485">
        <row r="8">
          <cell r="D8" t="str">
            <v>Paramaz Avedisian Building</v>
          </cell>
        </row>
      </sheetData>
      <sheetData sheetId="1486">
        <row r="8">
          <cell r="D8" t="str">
            <v>Paramaz Avedisian Building</v>
          </cell>
        </row>
      </sheetData>
      <sheetData sheetId="1487">
        <row r="8">
          <cell r="D8" t="str">
            <v>Paramaz Avedisian Building</v>
          </cell>
        </row>
      </sheetData>
      <sheetData sheetId="1488">
        <row r="8">
          <cell r="D8" t="str">
            <v>Paramaz Avedisian Building</v>
          </cell>
        </row>
      </sheetData>
      <sheetData sheetId="1489">
        <row r="8">
          <cell r="D8" t="str">
            <v>Paramaz Avedisian Building</v>
          </cell>
        </row>
      </sheetData>
      <sheetData sheetId="1490">
        <row r="8">
          <cell r="D8" t="str">
            <v>Paramaz Avedisian Building</v>
          </cell>
        </row>
      </sheetData>
      <sheetData sheetId="1491">
        <row r="8">
          <cell r="D8" t="str">
            <v>Paramaz Avedisian Building</v>
          </cell>
        </row>
      </sheetData>
      <sheetData sheetId="1492">
        <row r="8">
          <cell r="D8" t="str">
            <v>Paramaz Avedisian Building</v>
          </cell>
        </row>
      </sheetData>
      <sheetData sheetId="1493">
        <row r="8">
          <cell r="D8" t="str">
            <v>Paramaz Avedisian Building</v>
          </cell>
        </row>
      </sheetData>
      <sheetData sheetId="1494">
        <row r="8">
          <cell r="D8" t="str">
            <v>Paramaz Avedisian Building</v>
          </cell>
        </row>
      </sheetData>
      <sheetData sheetId="1495">
        <row r="8">
          <cell r="D8" t="str">
            <v>Paramaz Avedisian Building</v>
          </cell>
        </row>
      </sheetData>
      <sheetData sheetId="1496">
        <row r="8">
          <cell r="D8" t="str">
            <v>Paramaz Avedisian Building</v>
          </cell>
        </row>
      </sheetData>
      <sheetData sheetId="1497">
        <row r="8">
          <cell r="D8" t="str">
            <v>Paramaz Avedisian Building</v>
          </cell>
        </row>
      </sheetData>
      <sheetData sheetId="1498">
        <row r="8">
          <cell r="D8" t="str">
            <v>Paramaz Avedisian Building</v>
          </cell>
        </row>
      </sheetData>
      <sheetData sheetId="1499">
        <row r="8">
          <cell r="D8" t="str">
            <v>Paramaz Avedisian Building</v>
          </cell>
        </row>
      </sheetData>
      <sheetData sheetId="1500">
        <row r="8">
          <cell r="D8" t="str">
            <v>Paramaz Avedisian Building</v>
          </cell>
        </row>
      </sheetData>
      <sheetData sheetId="1501">
        <row r="8">
          <cell r="D8" t="str">
            <v>Paramaz Avedisian Building</v>
          </cell>
        </row>
      </sheetData>
      <sheetData sheetId="1502">
        <row r="8">
          <cell r="D8" t="str">
            <v>Paramaz Avedisian Building</v>
          </cell>
        </row>
      </sheetData>
      <sheetData sheetId="1503">
        <row r="8">
          <cell r="D8" t="str">
            <v>Paramaz Avedisian Building</v>
          </cell>
        </row>
      </sheetData>
      <sheetData sheetId="1504">
        <row r="8">
          <cell r="D8" t="str">
            <v>Paramaz Avedisian Building</v>
          </cell>
        </row>
      </sheetData>
      <sheetData sheetId="1505">
        <row r="8">
          <cell r="D8" t="str">
            <v>Paramaz Avedisian Building</v>
          </cell>
        </row>
      </sheetData>
      <sheetData sheetId="1506">
        <row r="8">
          <cell r="D8" t="str">
            <v>Paramaz Avedisian Building</v>
          </cell>
        </row>
      </sheetData>
      <sheetData sheetId="1507">
        <row r="8">
          <cell r="D8" t="str">
            <v>Paramaz Avedisian Building</v>
          </cell>
        </row>
      </sheetData>
      <sheetData sheetId="1508">
        <row r="8">
          <cell r="D8" t="str">
            <v>Paramaz Avedisian Building</v>
          </cell>
        </row>
      </sheetData>
      <sheetData sheetId="1509">
        <row r="8">
          <cell r="D8" t="str">
            <v>Paramaz Avedisian Building</v>
          </cell>
        </row>
      </sheetData>
      <sheetData sheetId="1510">
        <row r="8">
          <cell r="D8" t="str">
            <v>Paramaz Avedisian Building</v>
          </cell>
        </row>
      </sheetData>
      <sheetData sheetId="1511">
        <row r="8">
          <cell r="D8" t="str">
            <v>Paramaz Avedisian Building</v>
          </cell>
        </row>
      </sheetData>
      <sheetData sheetId="1512">
        <row r="8">
          <cell r="D8" t="str">
            <v>Paramaz Avedisian Building</v>
          </cell>
        </row>
      </sheetData>
      <sheetData sheetId="1513">
        <row r="8">
          <cell r="D8" t="str">
            <v>Paramaz Avedisian Building</v>
          </cell>
        </row>
      </sheetData>
      <sheetData sheetId="1514">
        <row r="8">
          <cell r="D8" t="str">
            <v>Paramaz Avedisian Building</v>
          </cell>
        </row>
      </sheetData>
      <sheetData sheetId="1515">
        <row r="8">
          <cell r="D8" t="str">
            <v>Paramaz Avedisian Building</v>
          </cell>
        </row>
      </sheetData>
      <sheetData sheetId="1516">
        <row r="8">
          <cell r="D8" t="str">
            <v>Paramaz Avedisian Building</v>
          </cell>
        </row>
      </sheetData>
      <sheetData sheetId="1517">
        <row r="8">
          <cell r="D8" t="str">
            <v>Paramaz Avedisian Building</v>
          </cell>
        </row>
      </sheetData>
      <sheetData sheetId="1518">
        <row r="8">
          <cell r="D8" t="str">
            <v>Paramaz Avedisian Building</v>
          </cell>
        </row>
      </sheetData>
      <sheetData sheetId="1519">
        <row r="8">
          <cell r="D8" t="str">
            <v>Paramaz Avedisian Building</v>
          </cell>
        </row>
      </sheetData>
      <sheetData sheetId="1520">
        <row r="8">
          <cell r="D8" t="str">
            <v>Paramaz Avedisian Building</v>
          </cell>
        </row>
      </sheetData>
      <sheetData sheetId="1521">
        <row r="8">
          <cell r="D8" t="str">
            <v>Paramaz Avedisian Building</v>
          </cell>
        </row>
      </sheetData>
      <sheetData sheetId="1522">
        <row r="8">
          <cell r="D8" t="str">
            <v>Paramaz Avedisian Building</v>
          </cell>
        </row>
      </sheetData>
      <sheetData sheetId="1523">
        <row r="8">
          <cell r="D8" t="str">
            <v>Paramaz Avedisian Building</v>
          </cell>
        </row>
      </sheetData>
      <sheetData sheetId="1524">
        <row r="8">
          <cell r="D8" t="str">
            <v>Paramaz Avedisian Building</v>
          </cell>
        </row>
      </sheetData>
      <sheetData sheetId="1525">
        <row r="8">
          <cell r="D8" t="str">
            <v>Paramaz Avedisian Building</v>
          </cell>
        </row>
      </sheetData>
      <sheetData sheetId="1526">
        <row r="8">
          <cell r="D8" t="str">
            <v>Paramaz Avedisian Building</v>
          </cell>
        </row>
      </sheetData>
      <sheetData sheetId="1527">
        <row r="8">
          <cell r="D8" t="str">
            <v>Paramaz Avedisian Building</v>
          </cell>
        </row>
      </sheetData>
      <sheetData sheetId="1528">
        <row r="8">
          <cell r="D8" t="str">
            <v>Paramaz Avedisian Building</v>
          </cell>
        </row>
      </sheetData>
      <sheetData sheetId="1529">
        <row r="8">
          <cell r="D8" t="str">
            <v>Paramaz Avedisian Building</v>
          </cell>
        </row>
      </sheetData>
      <sheetData sheetId="1530">
        <row r="8">
          <cell r="D8" t="str">
            <v>Paramaz Avedisian Building</v>
          </cell>
        </row>
      </sheetData>
      <sheetData sheetId="1531">
        <row r="8">
          <cell r="D8" t="str">
            <v>Paramaz Avedisian Building</v>
          </cell>
        </row>
      </sheetData>
      <sheetData sheetId="1532">
        <row r="8">
          <cell r="D8" t="str">
            <v>Paramaz Avedisian Building</v>
          </cell>
        </row>
      </sheetData>
      <sheetData sheetId="1533">
        <row r="8">
          <cell r="D8" t="str">
            <v>Paramaz Avedisian Building</v>
          </cell>
        </row>
      </sheetData>
      <sheetData sheetId="1534">
        <row r="8">
          <cell r="D8" t="str">
            <v>Paramaz Avedisian Building</v>
          </cell>
        </row>
      </sheetData>
      <sheetData sheetId="1535">
        <row r="8">
          <cell r="D8" t="str">
            <v>Paramaz Avedisian Building</v>
          </cell>
        </row>
      </sheetData>
      <sheetData sheetId="1536">
        <row r="8">
          <cell r="D8" t="str">
            <v>Paramaz Avedisian Building</v>
          </cell>
        </row>
      </sheetData>
      <sheetData sheetId="1537">
        <row r="8">
          <cell r="D8" t="str">
            <v>Paramaz Avedisian Building</v>
          </cell>
        </row>
      </sheetData>
      <sheetData sheetId="1538">
        <row r="8">
          <cell r="D8" t="str">
            <v>Paramaz Avedisian Building</v>
          </cell>
        </row>
      </sheetData>
      <sheetData sheetId="1539">
        <row r="8">
          <cell r="D8" t="str">
            <v>Paramaz Avedisian Building</v>
          </cell>
        </row>
      </sheetData>
      <sheetData sheetId="1540">
        <row r="8">
          <cell r="D8" t="str">
            <v>Paramaz Avedisian Building</v>
          </cell>
        </row>
      </sheetData>
      <sheetData sheetId="1541">
        <row r="8">
          <cell r="D8" t="str">
            <v>Paramaz Avedisian Building</v>
          </cell>
        </row>
      </sheetData>
      <sheetData sheetId="1542">
        <row r="8">
          <cell r="D8" t="str">
            <v>Paramaz Avedisian Building</v>
          </cell>
        </row>
      </sheetData>
      <sheetData sheetId="1543">
        <row r="8">
          <cell r="D8" t="str">
            <v>Paramaz Avedisian Building</v>
          </cell>
        </row>
      </sheetData>
      <sheetData sheetId="1544">
        <row r="8">
          <cell r="D8" t="str">
            <v>Paramaz Avedisian Building</v>
          </cell>
        </row>
      </sheetData>
      <sheetData sheetId="1545">
        <row r="8">
          <cell r="D8" t="str">
            <v>Paramaz Avedisian Building</v>
          </cell>
        </row>
      </sheetData>
      <sheetData sheetId="1546">
        <row r="8">
          <cell r="D8" t="str">
            <v>Paramaz Avedisian Building</v>
          </cell>
        </row>
      </sheetData>
      <sheetData sheetId="1547">
        <row r="8">
          <cell r="D8" t="str">
            <v>Paramaz Avedisian Building</v>
          </cell>
        </row>
      </sheetData>
      <sheetData sheetId="1548">
        <row r="8">
          <cell r="D8" t="str">
            <v>Paramaz Avedisian Building</v>
          </cell>
        </row>
      </sheetData>
      <sheetData sheetId="1549">
        <row r="8">
          <cell r="D8" t="str">
            <v>Paramaz Avedisian Building</v>
          </cell>
        </row>
      </sheetData>
      <sheetData sheetId="1550">
        <row r="8">
          <cell r="D8" t="str">
            <v>Paramaz Avedisian Building</v>
          </cell>
        </row>
      </sheetData>
      <sheetData sheetId="1551">
        <row r="8">
          <cell r="D8" t="str">
            <v>Paramaz Avedisian Building</v>
          </cell>
        </row>
      </sheetData>
      <sheetData sheetId="1552">
        <row r="8">
          <cell r="D8" t="str">
            <v>Paramaz Avedisian Building</v>
          </cell>
        </row>
      </sheetData>
      <sheetData sheetId="1553">
        <row r="8">
          <cell r="D8" t="str">
            <v>Paramaz Avedisian Building</v>
          </cell>
        </row>
      </sheetData>
      <sheetData sheetId="1554">
        <row r="8">
          <cell r="D8" t="str">
            <v>Paramaz Avedisian Building</v>
          </cell>
        </row>
      </sheetData>
      <sheetData sheetId="1555">
        <row r="8">
          <cell r="D8" t="str">
            <v>Paramaz Avedisian Building</v>
          </cell>
        </row>
      </sheetData>
      <sheetData sheetId="1556">
        <row r="8">
          <cell r="D8" t="str">
            <v>Paramaz Avedisian Building</v>
          </cell>
        </row>
      </sheetData>
      <sheetData sheetId="1557">
        <row r="8">
          <cell r="D8" t="str">
            <v>Paramaz Avedisian Building</v>
          </cell>
        </row>
      </sheetData>
      <sheetData sheetId="1558">
        <row r="8">
          <cell r="D8" t="str">
            <v>Paramaz Avedisian Building</v>
          </cell>
        </row>
      </sheetData>
      <sheetData sheetId="1559">
        <row r="8">
          <cell r="D8" t="str">
            <v>Paramaz Avedisian Building</v>
          </cell>
        </row>
      </sheetData>
      <sheetData sheetId="1560">
        <row r="8">
          <cell r="D8" t="str">
            <v>Paramaz Avedisian Building</v>
          </cell>
        </row>
      </sheetData>
      <sheetData sheetId="1561">
        <row r="8">
          <cell r="D8" t="str">
            <v>Paramaz Avedisian Building</v>
          </cell>
        </row>
      </sheetData>
      <sheetData sheetId="1562">
        <row r="8">
          <cell r="D8" t="str">
            <v>Paramaz Avedisian Building</v>
          </cell>
        </row>
      </sheetData>
      <sheetData sheetId="1563">
        <row r="8">
          <cell r="D8" t="str">
            <v>Paramaz Avedisian Building</v>
          </cell>
        </row>
      </sheetData>
      <sheetData sheetId="1564">
        <row r="8">
          <cell r="D8" t="str">
            <v>Paramaz Avedisian Building</v>
          </cell>
        </row>
      </sheetData>
      <sheetData sheetId="1565">
        <row r="8">
          <cell r="D8" t="str">
            <v>Paramaz Avedisian Building</v>
          </cell>
        </row>
      </sheetData>
      <sheetData sheetId="1566">
        <row r="8">
          <cell r="D8" t="str">
            <v>Paramaz Avedisian Building</v>
          </cell>
        </row>
      </sheetData>
      <sheetData sheetId="1567">
        <row r="8">
          <cell r="D8" t="str">
            <v>Paramaz Avedisian Building</v>
          </cell>
        </row>
      </sheetData>
      <sheetData sheetId="1568">
        <row r="8">
          <cell r="D8" t="str">
            <v>Paramaz Avedisian Building</v>
          </cell>
        </row>
      </sheetData>
      <sheetData sheetId="1569">
        <row r="8">
          <cell r="D8" t="str">
            <v>Paramaz Avedisian Building</v>
          </cell>
        </row>
      </sheetData>
      <sheetData sheetId="1570">
        <row r="8">
          <cell r="D8" t="str">
            <v>Paramaz Avedisian Building</v>
          </cell>
        </row>
      </sheetData>
      <sheetData sheetId="1571">
        <row r="8">
          <cell r="D8" t="str">
            <v>Paramaz Avedisian Building</v>
          </cell>
        </row>
      </sheetData>
      <sheetData sheetId="1572">
        <row r="8">
          <cell r="D8" t="str">
            <v>Paramaz Avedisian Building</v>
          </cell>
        </row>
      </sheetData>
      <sheetData sheetId="1573">
        <row r="8">
          <cell r="D8" t="str">
            <v>Paramaz Avedisian Building</v>
          </cell>
        </row>
      </sheetData>
      <sheetData sheetId="1574">
        <row r="8">
          <cell r="D8" t="str">
            <v>Paramaz Avedisian Building</v>
          </cell>
        </row>
      </sheetData>
      <sheetData sheetId="1575">
        <row r="8">
          <cell r="D8" t="str">
            <v>Paramaz Avedisian Building</v>
          </cell>
        </row>
      </sheetData>
      <sheetData sheetId="1576">
        <row r="8">
          <cell r="D8" t="str">
            <v>Paramaz Avedisian Building</v>
          </cell>
        </row>
      </sheetData>
      <sheetData sheetId="1577">
        <row r="8">
          <cell r="D8" t="str">
            <v>Paramaz Avedisian Building</v>
          </cell>
        </row>
      </sheetData>
      <sheetData sheetId="1578">
        <row r="8">
          <cell r="D8" t="str">
            <v>Paramaz Avedisian Building</v>
          </cell>
        </row>
      </sheetData>
      <sheetData sheetId="1579">
        <row r="8">
          <cell r="D8" t="str">
            <v>Paramaz Avedisian Building</v>
          </cell>
        </row>
      </sheetData>
      <sheetData sheetId="1580">
        <row r="8">
          <cell r="D8" t="str">
            <v>Paramaz Avedisian Building</v>
          </cell>
        </row>
      </sheetData>
      <sheetData sheetId="1581">
        <row r="8">
          <cell r="D8" t="str">
            <v>Paramaz Avedisian Building</v>
          </cell>
        </row>
      </sheetData>
      <sheetData sheetId="1582">
        <row r="8">
          <cell r="D8" t="str">
            <v>Paramaz Avedisian Building</v>
          </cell>
        </row>
      </sheetData>
      <sheetData sheetId="1583">
        <row r="8">
          <cell r="D8" t="str">
            <v>Paramaz Avedisian Building</v>
          </cell>
        </row>
      </sheetData>
      <sheetData sheetId="1584">
        <row r="8">
          <cell r="D8" t="str">
            <v>Paramaz Avedisian Building</v>
          </cell>
        </row>
      </sheetData>
      <sheetData sheetId="1585">
        <row r="8">
          <cell r="D8" t="str">
            <v>Paramaz Avedisian Building</v>
          </cell>
        </row>
      </sheetData>
      <sheetData sheetId="1586">
        <row r="8">
          <cell r="D8" t="str">
            <v>Paramaz Avedisian Building</v>
          </cell>
        </row>
      </sheetData>
      <sheetData sheetId="1587">
        <row r="8">
          <cell r="D8" t="str">
            <v>Paramaz Avedisian Building</v>
          </cell>
        </row>
      </sheetData>
      <sheetData sheetId="1588">
        <row r="8">
          <cell r="D8" t="str">
            <v>Paramaz Avedisian Building</v>
          </cell>
        </row>
      </sheetData>
      <sheetData sheetId="1589">
        <row r="8">
          <cell r="D8" t="str">
            <v>Paramaz Avedisian Building</v>
          </cell>
        </row>
      </sheetData>
      <sheetData sheetId="1590">
        <row r="8">
          <cell r="D8" t="str">
            <v>Paramaz Avedisian Building</v>
          </cell>
        </row>
      </sheetData>
      <sheetData sheetId="1591">
        <row r="8">
          <cell r="D8" t="str">
            <v>Paramaz Avedisian Building</v>
          </cell>
        </row>
      </sheetData>
      <sheetData sheetId="1592">
        <row r="8">
          <cell r="D8" t="str">
            <v>Paramaz Avedisian Building</v>
          </cell>
        </row>
      </sheetData>
      <sheetData sheetId="1593">
        <row r="8">
          <cell r="D8" t="str">
            <v>Paramaz Avedisian Building</v>
          </cell>
        </row>
      </sheetData>
      <sheetData sheetId="1594">
        <row r="8">
          <cell r="D8" t="str">
            <v>Paramaz Avedisian Building</v>
          </cell>
        </row>
      </sheetData>
      <sheetData sheetId="1595">
        <row r="8">
          <cell r="D8" t="str">
            <v>Paramaz Avedisian Building</v>
          </cell>
        </row>
      </sheetData>
      <sheetData sheetId="1596">
        <row r="8">
          <cell r="D8" t="str">
            <v>Paramaz Avedisian Building</v>
          </cell>
        </row>
      </sheetData>
      <sheetData sheetId="1597">
        <row r="8">
          <cell r="D8" t="str">
            <v>Paramaz Avedisian Building</v>
          </cell>
        </row>
      </sheetData>
      <sheetData sheetId="1598">
        <row r="8">
          <cell r="D8" t="str">
            <v>Paramaz Avedisian Building</v>
          </cell>
        </row>
      </sheetData>
      <sheetData sheetId="1599">
        <row r="8">
          <cell r="D8" t="str">
            <v>Paramaz Avedisian Building</v>
          </cell>
        </row>
      </sheetData>
      <sheetData sheetId="1600">
        <row r="8">
          <cell r="D8" t="str">
            <v>Paramaz Avedisian Building</v>
          </cell>
        </row>
      </sheetData>
      <sheetData sheetId="1601">
        <row r="8">
          <cell r="D8" t="str">
            <v>Paramaz Avedisian Building</v>
          </cell>
        </row>
      </sheetData>
      <sheetData sheetId="1602">
        <row r="8">
          <cell r="D8" t="str">
            <v>Paramaz Avedisian Building</v>
          </cell>
        </row>
      </sheetData>
      <sheetData sheetId="1603">
        <row r="8">
          <cell r="D8" t="str">
            <v>Paramaz Avedisian Building</v>
          </cell>
        </row>
      </sheetData>
      <sheetData sheetId="1604">
        <row r="8">
          <cell r="D8" t="str">
            <v>Paramaz Avedisian Building</v>
          </cell>
        </row>
      </sheetData>
      <sheetData sheetId="1605">
        <row r="8">
          <cell r="D8" t="str">
            <v>Paramaz Avedisian Building</v>
          </cell>
        </row>
      </sheetData>
      <sheetData sheetId="1606">
        <row r="8">
          <cell r="D8" t="str">
            <v>Paramaz Avedisian Building</v>
          </cell>
        </row>
      </sheetData>
      <sheetData sheetId="1607">
        <row r="8">
          <cell r="D8" t="str">
            <v>Paramaz Avedisian Building</v>
          </cell>
        </row>
      </sheetData>
      <sheetData sheetId="1608">
        <row r="8">
          <cell r="D8" t="str">
            <v>Paramaz Avedisian Building</v>
          </cell>
        </row>
      </sheetData>
      <sheetData sheetId="1609">
        <row r="8">
          <cell r="D8" t="str">
            <v>Paramaz Avedisian Building</v>
          </cell>
        </row>
      </sheetData>
      <sheetData sheetId="1610">
        <row r="8">
          <cell r="D8" t="str">
            <v>Paramaz Avedisian Building</v>
          </cell>
        </row>
      </sheetData>
      <sheetData sheetId="1611">
        <row r="8">
          <cell r="D8" t="str">
            <v>Paramaz Avedisian Building</v>
          </cell>
        </row>
      </sheetData>
      <sheetData sheetId="1612">
        <row r="8">
          <cell r="D8" t="str">
            <v>Paramaz Avedisian Building</v>
          </cell>
        </row>
      </sheetData>
      <sheetData sheetId="1613">
        <row r="8">
          <cell r="D8" t="str">
            <v>Paramaz Avedisian Building</v>
          </cell>
        </row>
      </sheetData>
      <sheetData sheetId="1614">
        <row r="8">
          <cell r="D8" t="str">
            <v>Paramaz Avedisian Building</v>
          </cell>
        </row>
      </sheetData>
      <sheetData sheetId="1615">
        <row r="8">
          <cell r="D8" t="str">
            <v>Paramaz Avedisian Building</v>
          </cell>
        </row>
      </sheetData>
      <sheetData sheetId="1616">
        <row r="8">
          <cell r="D8" t="str">
            <v>Paramaz Avedisian Building</v>
          </cell>
        </row>
      </sheetData>
      <sheetData sheetId="1617">
        <row r="8">
          <cell r="D8" t="str">
            <v>Paramaz Avedisian Building</v>
          </cell>
        </row>
      </sheetData>
      <sheetData sheetId="1618">
        <row r="8">
          <cell r="D8" t="str">
            <v>Paramaz Avedisian Building</v>
          </cell>
        </row>
      </sheetData>
      <sheetData sheetId="1619">
        <row r="8">
          <cell r="D8" t="str">
            <v>Paramaz Avedisian Building</v>
          </cell>
        </row>
      </sheetData>
      <sheetData sheetId="1620">
        <row r="8">
          <cell r="D8" t="str">
            <v>Paramaz Avedisian Building</v>
          </cell>
        </row>
      </sheetData>
      <sheetData sheetId="1621">
        <row r="8">
          <cell r="D8" t="str">
            <v>Paramaz Avedisian Building</v>
          </cell>
        </row>
      </sheetData>
      <sheetData sheetId="1622">
        <row r="8">
          <cell r="D8" t="str">
            <v>Paramaz Avedisian Building</v>
          </cell>
        </row>
      </sheetData>
      <sheetData sheetId="1623">
        <row r="8">
          <cell r="D8" t="str">
            <v>Paramaz Avedisian Building</v>
          </cell>
        </row>
      </sheetData>
      <sheetData sheetId="1624">
        <row r="8">
          <cell r="D8" t="str">
            <v>Paramaz Avedisian Building</v>
          </cell>
        </row>
      </sheetData>
      <sheetData sheetId="1625">
        <row r="8">
          <cell r="D8" t="str">
            <v>Paramaz Avedisian Building</v>
          </cell>
        </row>
      </sheetData>
      <sheetData sheetId="1626">
        <row r="8">
          <cell r="D8" t="str">
            <v>Paramaz Avedisian Building</v>
          </cell>
        </row>
      </sheetData>
      <sheetData sheetId="1627">
        <row r="8">
          <cell r="D8" t="str">
            <v>Paramaz Avedisian Building</v>
          </cell>
        </row>
      </sheetData>
      <sheetData sheetId="1628">
        <row r="8">
          <cell r="D8" t="str">
            <v>Paramaz Avedisian Building</v>
          </cell>
        </row>
      </sheetData>
      <sheetData sheetId="1629">
        <row r="8">
          <cell r="D8" t="str">
            <v>Paramaz Avedisian Building</v>
          </cell>
        </row>
      </sheetData>
      <sheetData sheetId="1630">
        <row r="8">
          <cell r="D8" t="str">
            <v>Paramaz Avedisian Building</v>
          </cell>
        </row>
      </sheetData>
      <sheetData sheetId="1631">
        <row r="8">
          <cell r="D8" t="str">
            <v>Paramaz Avedisian Building</v>
          </cell>
        </row>
      </sheetData>
      <sheetData sheetId="1632">
        <row r="8">
          <cell r="D8" t="str">
            <v>Paramaz Avedisian Building</v>
          </cell>
        </row>
      </sheetData>
      <sheetData sheetId="1633">
        <row r="8">
          <cell r="D8" t="str">
            <v>Paramaz Avedisian Building</v>
          </cell>
        </row>
      </sheetData>
      <sheetData sheetId="1634">
        <row r="8">
          <cell r="D8" t="str">
            <v>Paramaz Avedisian Building</v>
          </cell>
        </row>
      </sheetData>
      <sheetData sheetId="1635">
        <row r="8">
          <cell r="D8" t="str">
            <v>Paramaz Avedisian Building</v>
          </cell>
        </row>
      </sheetData>
      <sheetData sheetId="1636">
        <row r="8">
          <cell r="D8" t="str">
            <v>Paramaz Avedisian Building</v>
          </cell>
        </row>
      </sheetData>
      <sheetData sheetId="1637">
        <row r="8">
          <cell r="D8" t="str">
            <v>Paramaz Avedisian Building</v>
          </cell>
        </row>
      </sheetData>
      <sheetData sheetId="1638">
        <row r="8">
          <cell r="D8" t="str">
            <v>Paramaz Avedisian Building</v>
          </cell>
        </row>
      </sheetData>
      <sheetData sheetId="1639">
        <row r="8">
          <cell r="D8" t="str">
            <v>Paramaz Avedisian Building</v>
          </cell>
        </row>
      </sheetData>
      <sheetData sheetId="1640">
        <row r="8">
          <cell r="D8" t="str">
            <v>Paramaz Avedisian Building</v>
          </cell>
        </row>
      </sheetData>
      <sheetData sheetId="1641">
        <row r="8">
          <cell r="D8" t="str">
            <v>Paramaz Avedisian Building</v>
          </cell>
        </row>
      </sheetData>
      <sheetData sheetId="1642">
        <row r="8">
          <cell r="D8" t="str">
            <v>Paramaz Avedisian Building</v>
          </cell>
        </row>
      </sheetData>
      <sheetData sheetId="1643">
        <row r="8">
          <cell r="D8" t="str">
            <v>Paramaz Avedisian Building</v>
          </cell>
        </row>
      </sheetData>
      <sheetData sheetId="1644">
        <row r="8">
          <cell r="D8" t="str">
            <v>Paramaz Avedisian Building</v>
          </cell>
        </row>
      </sheetData>
      <sheetData sheetId="1645">
        <row r="8">
          <cell r="D8" t="str">
            <v>Paramaz Avedisian Building</v>
          </cell>
        </row>
      </sheetData>
      <sheetData sheetId="1646">
        <row r="8">
          <cell r="D8" t="str">
            <v>Paramaz Avedisian Building</v>
          </cell>
        </row>
      </sheetData>
      <sheetData sheetId="1647">
        <row r="8">
          <cell r="D8" t="str">
            <v>Paramaz Avedisian Building</v>
          </cell>
        </row>
      </sheetData>
      <sheetData sheetId="1648">
        <row r="8">
          <cell r="D8" t="str">
            <v>Paramaz Avedisian Building</v>
          </cell>
        </row>
      </sheetData>
      <sheetData sheetId="1649">
        <row r="8">
          <cell r="D8" t="str">
            <v>Paramaz Avedisian Building</v>
          </cell>
        </row>
      </sheetData>
      <sheetData sheetId="1650">
        <row r="8">
          <cell r="D8" t="str">
            <v>Paramaz Avedisian Building</v>
          </cell>
        </row>
      </sheetData>
      <sheetData sheetId="1651">
        <row r="8">
          <cell r="D8" t="str">
            <v>Paramaz Avedisian Building</v>
          </cell>
        </row>
      </sheetData>
      <sheetData sheetId="1652">
        <row r="8">
          <cell r="D8" t="str">
            <v>Paramaz Avedisian Building</v>
          </cell>
        </row>
      </sheetData>
      <sheetData sheetId="1653">
        <row r="8">
          <cell r="D8" t="str">
            <v>Paramaz Avedisian Building</v>
          </cell>
        </row>
      </sheetData>
      <sheetData sheetId="1654">
        <row r="8">
          <cell r="D8" t="str">
            <v>Paramaz Avedisian Building</v>
          </cell>
        </row>
      </sheetData>
      <sheetData sheetId="1655">
        <row r="8">
          <cell r="D8" t="str">
            <v>Paramaz Avedisian Building</v>
          </cell>
        </row>
      </sheetData>
      <sheetData sheetId="1656">
        <row r="8">
          <cell r="D8" t="str">
            <v>Paramaz Avedisian Building</v>
          </cell>
        </row>
      </sheetData>
      <sheetData sheetId="1657">
        <row r="8">
          <cell r="D8" t="str">
            <v>Paramaz Avedisian Building</v>
          </cell>
        </row>
      </sheetData>
      <sheetData sheetId="1658">
        <row r="8">
          <cell r="D8" t="str">
            <v>Paramaz Avedisian Building</v>
          </cell>
        </row>
      </sheetData>
      <sheetData sheetId="1659">
        <row r="8">
          <cell r="D8" t="str">
            <v>Paramaz Avedisian Building</v>
          </cell>
        </row>
      </sheetData>
      <sheetData sheetId="1660">
        <row r="8">
          <cell r="D8" t="str">
            <v>Paramaz Avedisian Building</v>
          </cell>
        </row>
      </sheetData>
      <sheetData sheetId="1661">
        <row r="8">
          <cell r="D8" t="str">
            <v>Paramaz Avedisian Building</v>
          </cell>
        </row>
      </sheetData>
      <sheetData sheetId="1662">
        <row r="8">
          <cell r="D8" t="str">
            <v>Paramaz Avedisian Building</v>
          </cell>
        </row>
      </sheetData>
      <sheetData sheetId="1663">
        <row r="8">
          <cell r="D8" t="str">
            <v>Paramaz Avedisian Building</v>
          </cell>
        </row>
      </sheetData>
      <sheetData sheetId="1664">
        <row r="8">
          <cell r="D8" t="str">
            <v>Paramaz Avedisian Building</v>
          </cell>
        </row>
      </sheetData>
      <sheetData sheetId="1665">
        <row r="8">
          <cell r="D8" t="str">
            <v>Paramaz Avedisian Building</v>
          </cell>
        </row>
      </sheetData>
      <sheetData sheetId="1666">
        <row r="8">
          <cell r="D8" t="str">
            <v>Paramaz Avedisian Building</v>
          </cell>
        </row>
      </sheetData>
      <sheetData sheetId="1667">
        <row r="8">
          <cell r="D8" t="str">
            <v>Paramaz Avedisian Building</v>
          </cell>
        </row>
      </sheetData>
      <sheetData sheetId="1668">
        <row r="8">
          <cell r="D8" t="str">
            <v>Paramaz Avedisian Building</v>
          </cell>
        </row>
      </sheetData>
      <sheetData sheetId="1669">
        <row r="8">
          <cell r="D8" t="str">
            <v>Paramaz Avedisian Building</v>
          </cell>
        </row>
      </sheetData>
      <sheetData sheetId="1670">
        <row r="8">
          <cell r="D8" t="str">
            <v>Paramaz Avedisian Building</v>
          </cell>
        </row>
      </sheetData>
      <sheetData sheetId="1671">
        <row r="8">
          <cell r="D8" t="str">
            <v>Paramaz Avedisian Building</v>
          </cell>
        </row>
      </sheetData>
      <sheetData sheetId="1672">
        <row r="8">
          <cell r="D8" t="str">
            <v>Paramaz Avedisian Building</v>
          </cell>
        </row>
      </sheetData>
      <sheetData sheetId="1673">
        <row r="8">
          <cell r="D8" t="str">
            <v>Paramaz Avedisian Building</v>
          </cell>
        </row>
      </sheetData>
      <sheetData sheetId="1674">
        <row r="8">
          <cell r="D8" t="str">
            <v>Paramaz Avedisian Building</v>
          </cell>
        </row>
      </sheetData>
      <sheetData sheetId="1675">
        <row r="8">
          <cell r="D8" t="str">
            <v>Paramaz Avedisian Building</v>
          </cell>
        </row>
      </sheetData>
      <sheetData sheetId="1676">
        <row r="8">
          <cell r="D8" t="str">
            <v>Paramaz Avedisian Building</v>
          </cell>
        </row>
      </sheetData>
      <sheetData sheetId="1677">
        <row r="8">
          <cell r="D8" t="str">
            <v>Paramaz Avedisian Building</v>
          </cell>
        </row>
      </sheetData>
      <sheetData sheetId="1678">
        <row r="8">
          <cell r="D8" t="str">
            <v>Paramaz Avedisian Building</v>
          </cell>
        </row>
      </sheetData>
      <sheetData sheetId="1679">
        <row r="8">
          <cell r="D8" t="str">
            <v>Paramaz Avedisian Building</v>
          </cell>
        </row>
      </sheetData>
      <sheetData sheetId="1680">
        <row r="8">
          <cell r="D8" t="str">
            <v>Paramaz Avedisian Building</v>
          </cell>
        </row>
      </sheetData>
      <sheetData sheetId="1681">
        <row r="8">
          <cell r="D8" t="str">
            <v>Paramaz Avedisian Building</v>
          </cell>
        </row>
      </sheetData>
      <sheetData sheetId="1682">
        <row r="8">
          <cell r="D8" t="str">
            <v>Paramaz Avedisian Building</v>
          </cell>
        </row>
      </sheetData>
      <sheetData sheetId="1683">
        <row r="8">
          <cell r="D8" t="str">
            <v>Paramaz Avedisian Building</v>
          </cell>
        </row>
      </sheetData>
      <sheetData sheetId="1684">
        <row r="8">
          <cell r="D8" t="str">
            <v>Paramaz Avedisian Building</v>
          </cell>
        </row>
      </sheetData>
      <sheetData sheetId="1685">
        <row r="8">
          <cell r="D8" t="str">
            <v>Paramaz Avedisian Building</v>
          </cell>
        </row>
      </sheetData>
      <sheetData sheetId="1686">
        <row r="8">
          <cell r="D8" t="str">
            <v>Paramaz Avedisian Building</v>
          </cell>
        </row>
      </sheetData>
      <sheetData sheetId="1687">
        <row r="8">
          <cell r="D8" t="str">
            <v>Paramaz Avedisian Building</v>
          </cell>
        </row>
      </sheetData>
      <sheetData sheetId="1688">
        <row r="8">
          <cell r="D8" t="str">
            <v>Paramaz Avedisian Building</v>
          </cell>
        </row>
      </sheetData>
      <sheetData sheetId="1689">
        <row r="8">
          <cell r="D8" t="str">
            <v>Paramaz Avedisian Building</v>
          </cell>
        </row>
      </sheetData>
      <sheetData sheetId="1690">
        <row r="8">
          <cell r="D8" t="str">
            <v>Paramaz Avedisian Building</v>
          </cell>
        </row>
      </sheetData>
      <sheetData sheetId="1691">
        <row r="8">
          <cell r="D8" t="str">
            <v>Paramaz Avedisian Building</v>
          </cell>
        </row>
      </sheetData>
      <sheetData sheetId="1692">
        <row r="8">
          <cell r="D8" t="str">
            <v>Paramaz Avedisian Building</v>
          </cell>
        </row>
      </sheetData>
      <sheetData sheetId="1693">
        <row r="8">
          <cell r="D8" t="str">
            <v>Paramaz Avedisian Building</v>
          </cell>
        </row>
      </sheetData>
      <sheetData sheetId="1694">
        <row r="8">
          <cell r="D8" t="str">
            <v>Paramaz Avedisian Building</v>
          </cell>
        </row>
      </sheetData>
      <sheetData sheetId="1695">
        <row r="8">
          <cell r="D8" t="str">
            <v>Paramaz Avedisian Building</v>
          </cell>
        </row>
      </sheetData>
      <sheetData sheetId="1696">
        <row r="8">
          <cell r="D8" t="str">
            <v>Paramaz Avedisian Building</v>
          </cell>
        </row>
      </sheetData>
      <sheetData sheetId="1697">
        <row r="8">
          <cell r="D8" t="str">
            <v>Paramaz Avedisian Building</v>
          </cell>
        </row>
      </sheetData>
      <sheetData sheetId="1698">
        <row r="8">
          <cell r="D8" t="str">
            <v>Paramaz Avedisian Building</v>
          </cell>
        </row>
      </sheetData>
      <sheetData sheetId="1699">
        <row r="8">
          <cell r="D8" t="str">
            <v>Paramaz Avedisian Building</v>
          </cell>
        </row>
      </sheetData>
      <sheetData sheetId="1700">
        <row r="8">
          <cell r="D8" t="str">
            <v>Paramaz Avedisian Building</v>
          </cell>
        </row>
      </sheetData>
      <sheetData sheetId="1701">
        <row r="8">
          <cell r="D8" t="str">
            <v>Paramaz Avedisian Building</v>
          </cell>
        </row>
      </sheetData>
      <sheetData sheetId="1702">
        <row r="8">
          <cell r="D8" t="str">
            <v>Paramaz Avedisian Building</v>
          </cell>
        </row>
      </sheetData>
      <sheetData sheetId="1703">
        <row r="8">
          <cell r="D8" t="str">
            <v>Paramaz Avedisian Building</v>
          </cell>
        </row>
      </sheetData>
      <sheetData sheetId="1704">
        <row r="8">
          <cell r="D8" t="str">
            <v>Paramaz Avedisian Building</v>
          </cell>
        </row>
      </sheetData>
      <sheetData sheetId="1705">
        <row r="8">
          <cell r="D8" t="str">
            <v>Paramaz Avedisian Building</v>
          </cell>
        </row>
      </sheetData>
      <sheetData sheetId="1706">
        <row r="8">
          <cell r="D8" t="str">
            <v>Paramaz Avedisian Building</v>
          </cell>
        </row>
      </sheetData>
      <sheetData sheetId="1707">
        <row r="8">
          <cell r="D8" t="str">
            <v>Paramaz Avedisian Building</v>
          </cell>
        </row>
      </sheetData>
      <sheetData sheetId="1708">
        <row r="8">
          <cell r="D8" t="str">
            <v>Paramaz Avedisian Building</v>
          </cell>
        </row>
      </sheetData>
      <sheetData sheetId="1709">
        <row r="8">
          <cell r="D8" t="str">
            <v>Paramaz Avedisian Building</v>
          </cell>
        </row>
      </sheetData>
      <sheetData sheetId="1710">
        <row r="8">
          <cell r="D8" t="str">
            <v>Paramaz Avedisian Building</v>
          </cell>
        </row>
      </sheetData>
      <sheetData sheetId="1711">
        <row r="8">
          <cell r="D8" t="str">
            <v>Paramaz Avedisian Building</v>
          </cell>
        </row>
      </sheetData>
      <sheetData sheetId="1712">
        <row r="8">
          <cell r="D8" t="str">
            <v>Paramaz Avedisian Building</v>
          </cell>
        </row>
      </sheetData>
      <sheetData sheetId="1713">
        <row r="8">
          <cell r="D8" t="str">
            <v>Paramaz Avedisian Building</v>
          </cell>
        </row>
      </sheetData>
      <sheetData sheetId="1714">
        <row r="8">
          <cell r="D8" t="str">
            <v>Paramaz Avedisian Building</v>
          </cell>
        </row>
      </sheetData>
      <sheetData sheetId="1715">
        <row r="8">
          <cell r="D8" t="str">
            <v>Paramaz Avedisian Building</v>
          </cell>
        </row>
      </sheetData>
      <sheetData sheetId="1716">
        <row r="8">
          <cell r="D8" t="str">
            <v>Paramaz Avedisian Building</v>
          </cell>
        </row>
      </sheetData>
      <sheetData sheetId="1717">
        <row r="8">
          <cell r="D8" t="str">
            <v>Paramaz Avedisian Building</v>
          </cell>
        </row>
      </sheetData>
      <sheetData sheetId="1718">
        <row r="8">
          <cell r="D8" t="str">
            <v>Paramaz Avedisian Building</v>
          </cell>
        </row>
      </sheetData>
      <sheetData sheetId="1719">
        <row r="8">
          <cell r="D8" t="str">
            <v>Paramaz Avedisian Building</v>
          </cell>
        </row>
      </sheetData>
      <sheetData sheetId="1720">
        <row r="8">
          <cell r="D8" t="str">
            <v>Paramaz Avedisian Building</v>
          </cell>
        </row>
      </sheetData>
      <sheetData sheetId="1721">
        <row r="8">
          <cell r="D8" t="str">
            <v>Paramaz Avedisian Building</v>
          </cell>
        </row>
      </sheetData>
      <sheetData sheetId="1722">
        <row r="8">
          <cell r="D8" t="str">
            <v>Paramaz Avedisian Building</v>
          </cell>
        </row>
      </sheetData>
      <sheetData sheetId="1723">
        <row r="8">
          <cell r="D8" t="str">
            <v>Paramaz Avedisian Building</v>
          </cell>
        </row>
      </sheetData>
      <sheetData sheetId="1724">
        <row r="8">
          <cell r="D8" t="str">
            <v>Paramaz Avedisian Building</v>
          </cell>
        </row>
      </sheetData>
      <sheetData sheetId="1725">
        <row r="8">
          <cell r="D8" t="str">
            <v>Paramaz Avedisian Building</v>
          </cell>
        </row>
      </sheetData>
      <sheetData sheetId="1726">
        <row r="8">
          <cell r="D8" t="str">
            <v>Paramaz Avedisian Building</v>
          </cell>
        </row>
      </sheetData>
      <sheetData sheetId="1727">
        <row r="8">
          <cell r="D8" t="str">
            <v>Paramaz Avedisian Building</v>
          </cell>
        </row>
      </sheetData>
      <sheetData sheetId="1728">
        <row r="8">
          <cell r="D8" t="str">
            <v>Paramaz Avedisian Building</v>
          </cell>
        </row>
      </sheetData>
      <sheetData sheetId="1729">
        <row r="8">
          <cell r="D8" t="str">
            <v>Paramaz Avedisian Building</v>
          </cell>
        </row>
      </sheetData>
      <sheetData sheetId="1730">
        <row r="8">
          <cell r="D8" t="str">
            <v>Paramaz Avedisian Building</v>
          </cell>
        </row>
      </sheetData>
      <sheetData sheetId="1731">
        <row r="8">
          <cell r="D8" t="str">
            <v>Paramaz Avedisian Building</v>
          </cell>
        </row>
      </sheetData>
      <sheetData sheetId="1732">
        <row r="8">
          <cell r="D8" t="str">
            <v>Paramaz Avedisian Building</v>
          </cell>
        </row>
      </sheetData>
      <sheetData sheetId="1733">
        <row r="8">
          <cell r="D8" t="str">
            <v>Paramaz Avedisian Building</v>
          </cell>
        </row>
      </sheetData>
      <sheetData sheetId="1734">
        <row r="8">
          <cell r="D8" t="str">
            <v>Paramaz Avedisian Building</v>
          </cell>
        </row>
      </sheetData>
      <sheetData sheetId="1735">
        <row r="8">
          <cell r="D8" t="str">
            <v>Paramaz Avedisian Building</v>
          </cell>
        </row>
      </sheetData>
      <sheetData sheetId="1736">
        <row r="8">
          <cell r="D8" t="str">
            <v>Paramaz Avedisian Building</v>
          </cell>
        </row>
      </sheetData>
      <sheetData sheetId="1737">
        <row r="8">
          <cell r="D8" t="str">
            <v>Paramaz Avedisian Building</v>
          </cell>
        </row>
      </sheetData>
      <sheetData sheetId="1738">
        <row r="8">
          <cell r="D8" t="str">
            <v>Paramaz Avedisian Building</v>
          </cell>
        </row>
      </sheetData>
      <sheetData sheetId="1739">
        <row r="8">
          <cell r="D8" t="str">
            <v>Paramaz Avedisian Building</v>
          </cell>
        </row>
      </sheetData>
      <sheetData sheetId="1740">
        <row r="8">
          <cell r="D8" t="str">
            <v>Paramaz Avedisian Building</v>
          </cell>
        </row>
      </sheetData>
      <sheetData sheetId="1741">
        <row r="8">
          <cell r="D8" t="str">
            <v>Paramaz Avedisian Building</v>
          </cell>
        </row>
      </sheetData>
      <sheetData sheetId="1742">
        <row r="8">
          <cell r="D8" t="str">
            <v>Paramaz Avedisian Building</v>
          </cell>
        </row>
      </sheetData>
      <sheetData sheetId="1743">
        <row r="8">
          <cell r="D8" t="str">
            <v>Paramaz Avedisian Building</v>
          </cell>
        </row>
      </sheetData>
      <sheetData sheetId="1744">
        <row r="8">
          <cell r="D8" t="str">
            <v>Paramaz Avedisian Building</v>
          </cell>
        </row>
      </sheetData>
      <sheetData sheetId="1745">
        <row r="8">
          <cell r="D8" t="str">
            <v>Paramaz Avedisian Building</v>
          </cell>
        </row>
      </sheetData>
      <sheetData sheetId="1746">
        <row r="8">
          <cell r="D8" t="str">
            <v>Paramaz Avedisian Building</v>
          </cell>
        </row>
      </sheetData>
      <sheetData sheetId="1747">
        <row r="8">
          <cell r="D8" t="str">
            <v>Paramaz Avedisian Building</v>
          </cell>
        </row>
      </sheetData>
      <sheetData sheetId="1748">
        <row r="8">
          <cell r="D8" t="str">
            <v>Paramaz Avedisian Building</v>
          </cell>
        </row>
      </sheetData>
      <sheetData sheetId="1749">
        <row r="8">
          <cell r="D8" t="str">
            <v>Paramaz Avedisian Building</v>
          </cell>
        </row>
      </sheetData>
      <sheetData sheetId="1750">
        <row r="8">
          <cell r="D8" t="str">
            <v>Paramaz Avedisian Building</v>
          </cell>
        </row>
      </sheetData>
      <sheetData sheetId="1751">
        <row r="8">
          <cell r="D8" t="str">
            <v>Paramaz Avedisian Building</v>
          </cell>
        </row>
      </sheetData>
      <sheetData sheetId="1752">
        <row r="8">
          <cell r="D8" t="str">
            <v>Paramaz Avedisian Building</v>
          </cell>
        </row>
      </sheetData>
      <sheetData sheetId="1753">
        <row r="8">
          <cell r="D8" t="str">
            <v>Paramaz Avedisian Building</v>
          </cell>
        </row>
      </sheetData>
      <sheetData sheetId="1754">
        <row r="8">
          <cell r="D8" t="str">
            <v>Paramaz Avedisian Building</v>
          </cell>
        </row>
      </sheetData>
      <sheetData sheetId="1755">
        <row r="8">
          <cell r="D8" t="str">
            <v>Paramaz Avedisian Building</v>
          </cell>
        </row>
      </sheetData>
      <sheetData sheetId="1756">
        <row r="8">
          <cell r="D8" t="str">
            <v>Paramaz Avedisian Building</v>
          </cell>
        </row>
      </sheetData>
      <sheetData sheetId="1757">
        <row r="8">
          <cell r="D8" t="str">
            <v>Paramaz Avedisian Building</v>
          </cell>
        </row>
      </sheetData>
      <sheetData sheetId="1758">
        <row r="8">
          <cell r="D8" t="str">
            <v>Paramaz Avedisian Building</v>
          </cell>
        </row>
      </sheetData>
      <sheetData sheetId="1759">
        <row r="8">
          <cell r="D8" t="str">
            <v>Paramaz Avedisian Building</v>
          </cell>
        </row>
      </sheetData>
      <sheetData sheetId="1760">
        <row r="8">
          <cell r="D8" t="str">
            <v>Paramaz Avedisian Building</v>
          </cell>
        </row>
      </sheetData>
      <sheetData sheetId="1761">
        <row r="8">
          <cell r="D8" t="str">
            <v>Paramaz Avedisian Building</v>
          </cell>
        </row>
      </sheetData>
      <sheetData sheetId="1762">
        <row r="8">
          <cell r="D8" t="str">
            <v>Paramaz Avedisian Building</v>
          </cell>
        </row>
      </sheetData>
      <sheetData sheetId="1763">
        <row r="8">
          <cell r="D8" t="str">
            <v>Paramaz Avedisian Building</v>
          </cell>
        </row>
      </sheetData>
      <sheetData sheetId="1764">
        <row r="8">
          <cell r="D8" t="str">
            <v>Paramaz Avedisian Building</v>
          </cell>
        </row>
      </sheetData>
      <sheetData sheetId="1765">
        <row r="8">
          <cell r="D8" t="str">
            <v>Paramaz Avedisian Building</v>
          </cell>
        </row>
      </sheetData>
      <sheetData sheetId="1766">
        <row r="8">
          <cell r="D8" t="str">
            <v>Paramaz Avedisian Building</v>
          </cell>
        </row>
      </sheetData>
      <sheetData sheetId="1767">
        <row r="8">
          <cell r="D8" t="str">
            <v>Paramaz Avedisian Building</v>
          </cell>
        </row>
      </sheetData>
      <sheetData sheetId="1768">
        <row r="8">
          <cell r="D8" t="str">
            <v>Paramaz Avedisian Building</v>
          </cell>
        </row>
      </sheetData>
      <sheetData sheetId="1769">
        <row r="8">
          <cell r="D8" t="str">
            <v>Paramaz Avedisian Building</v>
          </cell>
        </row>
      </sheetData>
      <sheetData sheetId="1770">
        <row r="8">
          <cell r="D8" t="str">
            <v>Paramaz Avedisian Building</v>
          </cell>
        </row>
      </sheetData>
      <sheetData sheetId="1771">
        <row r="8">
          <cell r="D8" t="str">
            <v>Paramaz Avedisian Building</v>
          </cell>
        </row>
      </sheetData>
      <sheetData sheetId="1772">
        <row r="8">
          <cell r="D8" t="str">
            <v>Paramaz Avedisian Building</v>
          </cell>
        </row>
      </sheetData>
      <sheetData sheetId="1773">
        <row r="8">
          <cell r="D8" t="str">
            <v>Paramaz Avedisian Building</v>
          </cell>
        </row>
      </sheetData>
      <sheetData sheetId="1774">
        <row r="8">
          <cell r="D8" t="str">
            <v>Paramaz Avedisian Building</v>
          </cell>
        </row>
      </sheetData>
      <sheetData sheetId="1775">
        <row r="8">
          <cell r="D8" t="str">
            <v>Paramaz Avedisian Building</v>
          </cell>
        </row>
      </sheetData>
      <sheetData sheetId="1776">
        <row r="8">
          <cell r="D8" t="str">
            <v>Paramaz Avedisian Building</v>
          </cell>
        </row>
      </sheetData>
      <sheetData sheetId="1777">
        <row r="8">
          <cell r="D8" t="str">
            <v>Paramaz Avedisian Building</v>
          </cell>
        </row>
      </sheetData>
      <sheetData sheetId="1778">
        <row r="8">
          <cell r="D8" t="str">
            <v>Paramaz Avedisian Building</v>
          </cell>
        </row>
      </sheetData>
      <sheetData sheetId="1779">
        <row r="8">
          <cell r="D8" t="str">
            <v>Paramaz Avedisian Building</v>
          </cell>
        </row>
      </sheetData>
      <sheetData sheetId="1780">
        <row r="8">
          <cell r="D8" t="str">
            <v>Paramaz Avedisian Building</v>
          </cell>
        </row>
      </sheetData>
      <sheetData sheetId="1781">
        <row r="8">
          <cell r="D8" t="str">
            <v>Paramaz Avedisian Building</v>
          </cell>
        </row>
      </sheetData>
      <sheetData sheetId="1782">
        <row r="8">
          <cell r="D8" t="str">
            <v>Paramaz Avedisian Building</v>
          </cell>
        </row>
      </sheetData>
      <sheetData sheetId="1783">
        <row r="8">
          <cell r="D8" t="str">
            <v>Paramaz Avedisian Building</v>
          </cell>
        </row>
      </sheetData>
      <sheetData sheetId="1784">
        <row r="8">
          <cell r="D8" t="str">
            <v>Paramaz Avedisian Building</v>
          </cell>
        </row>
      </sheetData>
      <sheetData sheetId="1785">
        <row r="8">
          <cell r="D8" t="str">
            <v>Paramaz Avedisian Building</v>
          </cell>
        </row>
      </sheetData>
      <sheetData sheetId="1786" refreshError="1"/>
      <sheetData sheetId="1787">
        <row r="8">
          <cell r="D8" t="str">
            <v>Paramaz Avedisian Building</v>
          </cell>
        </row>
      </sheetData>
      <sheetData sheetId="1788">
        <row r="8">
          <cell r="D8" t="str">
            <v>Paramaz Avedisian Building</v>
          </cell>
        </row>
      </sheetData>
      <sheetData sheetId="1789">
        <row r="8">
          <cell r="D8" t="str">
            <v>Paramaz Avedisian Building</v>
          </cell>
        </row>
      </sheetData>
      <sheetData sheetId="1790">
        <row r="8">
          <cell r="D8" t="str">
            <v>Paramaz Avedisian Building</v>
          </cell>
        </row>
      </sheetData>
      <sheetData sheetId="1791">
        <row r="8">
          <cell r="D8" t="str">
            <v>Paramaz Avedisian Building</v>
          </cell>
        </row>
      </sheetData>
      <sheetData sheetId="1792">
        <row r="8">
          <cell r="D8" t="str">
            <v>Paramaz Avedisian Building</v>
          </cell>
        </row>
      </sheetData>
      <sheetData sheetId="1793">
        <row r="8">
          <cell r="D8" t="str">
            <v>Paramaz Avedisian Building</v>
          </cell>
        </row>
      </sheetData>
      <sheetData sheetId="1794">
        <row r="8">
          <cell r="D8" t="str">
            <v>Paramaz Avedisian Building</v>
          </cell>
        </row>
      </sheetData>
      <sheetData sheetId="1795">
        <row r="8">
          <cell r="D8" t="str">
            <v>Paramaz Avedisian Building</v>
          </cell>
        </row>
      </sheetData>
      <sheetData sheetId="1796">
        <row r="8">
          <cell r="D8" t="str">
            <v>Paramaz Avedisian Building</v>
          </cell>
        </row>
      </sheetData>
      <sheetData sheetId="1797">
        <row r="8">
          <cell r="D8" t="str">
            <v>Paramaz Avedisian Building</v>
          </cell>
        </row>
      </sheetData>
      <sheetData sheetId="1798">
        <row r="8">
          <cell r="D8" t="str">
            <v>Paramaz Avedisian Building</v>
          </cell>
        </row>
      </sheetData>
      <sheetData sheetId="1799">
        <row r="8">
          <cell r="D8" t="str">
            <v>Paramaz Avedisian Building</v>
          </cell>
        </row>
      </sheetData>
      <sheetData sheetId="1800">
        <row r="8">
          <cell r="D8" t="str">
            <v>Paramaz Avedisian Building</v>
          </cell>
        </row>
      </sheetData>
      <sheetData sheetId="1801">
        <row r="8">
          <cell r="D8" t="str">
            <v>Paramaz Avedisian Building</v>
          </cell>
        </row>
      </sheetData>
      <sheetData sheetId="1802">
        <row r="8">
          <cell r="D8" t="str">
            <v>Paramaz Avedisian Building</v>
          </cell>
        </row>
      </sheetData>
      <sheetData sheetId="1803">
        <row r="8">
          <cell r="D8" t="str">
            <v>Paramaz Avedisian Building</v>
          </cell>
        </row>
      </sheetData>
      <sheetData sheetId="1804">
        <row r="8">
          <cell r="D8" t="str">
            <v>Paramaz Avedisian Building</v>
          </cell>
        </row>
      </sheetData>
      <sheetData sheetId="1805">
        <row r="8">
          <cell r="D8" t="str">
            <v>Paramaz Avedisian Building</v>
          </cell>
        </row>
      </sheetData>
      <sheetData sheetId="1806">
        <row r="8">
          <cell r="D8" t="str">
            <v>Paramaz Avedisian Building</v>
          </cell>
        </row>
      </sheetData>
      <sheetData sheetId="1807">
        <row r="8">
          <cell r="D8" t="str">
            <v>Paramaz Avedisian Building</v>
          </cell>
        </row>
      </sheetData>
      <sheetData sheetId="1808">
        <row r="8">
          <cell r="D8" t="str">
            <v>Paramaz Avedisian Building</v>
          </cell>
        </row>
      </sheetData>
      <sheetData sheetId="1809">
        <row r="8">
          <cell r="D8" t="str">
            <v>Paramaz Avedisian Building</v>
          </cell>
        </row>
      </sheetData>
      <sheetData sheetId="1810">
        <row r="8">
          <cell r="D8" t="str">
            <v>Paramaz Avedisian Building</v>
          </cell>
        </row>
      </sheetData>
      <sheetData sheetId="1811">
        <row r="8">
          <cell r="D8" t="str">
            <v>Paramaz Avedisian Building</v>
          </cell>
        </row>
      </sheetData>
      <sheetData sheetId="1812">
        <row r="8">
          <cell r="D8" t="str">
            <v>Paramaz Avedisian Building</v>
          </cell>
        </row>
      </sheetData>
      <sheetData sheetId="1813">
        <row r="8">
          <cell r="D8" t="str">
            <v>Paramaz Avedisian Building</v>
          </cell>
        </row>
      </sheetData>
      <sheetData sheetId="1814">
        <row r="8">
          <cell r="D8" t="str">
            <v>Paramaz Avedisian Building</v>
          </cell>
        </row>
      </sheetData>
      <sheetData sheetId="1815">
        <row r="8">
          <cell r="D8" t="str">
            <v>Paramaz Avedisian Building</v>
          </cell>
        </row>
      </sheetData>
      <sheetData sheetId="1816">
        <row r="8">
          <cell r="D8" t="str">
            <v>Paramaz Avedisian Building</v>
          </cell>
        </row>
      </sheetData>
      <sheetData sheetId="1817">
        <row r="8">
          <cell r="D8" t="str">
            <v>Paramaz Avedisian Building</v>
          </cell>
        </row>
      </sheetData>
      <sheetData sheetId="1818">
        <row r="8">
          <cell r="D8" t="str">
            <v>Paramaz Avedisian Building</v>
          </cell>
        </row>
      </sheetData>
      <sheetData sheetId="1819">
        <row r="8">
          <cell r="D8" t="str">
            <v>Paramaz Avedisian Building</v>
          </cell>
        </row>
      </sheetData>
      <sheetData sheetId="1820">
        <row r="8">
          <cell r="D8" t="str">
            <v>Paramaz Avedisian Building</v>
          </cell>
        </row>
      </sheetData>
      <sheetData sheetId="1821">
        <row r="8">
          <cell r="D8" t="str">
            <v>Paramaz Avedisian Building</v>
          </cell>
        </row>
      </sheetData>
      <sheetData sheetId="1822">
        <row r="8">
          <cell r="D8" t="str">
            <v>Paramaz Avedisian Building</v>
          </cell>
        </row>
      </sheetData>
      <sheetData sheetId="1823">
        <row r="8">
          <cell r="D8" t="str">
            <v>Paramaz Avedisian Building</v>
          </cell>
        </row>
      </sheetData>
      <sheetData sheetId="1824">
        <row r="8">
          <cell r="D8" t="str">
            <v>Paramaz Avedisian Building</v>
          </cell>
        </row>
      </sheetData>
      <sheetData sheetId="1825">
        <row r="8">
          <cell r="D8" t="str">
            <v>Paramaz Avedisian Building</v>
          </cell>
        </row>
      </sheetData>
      <sheetData sheetId="1826">
        <row r="8">
          <cell r="D8" t="str">
            <v>Paramaz Avedisian Building</v>
          </cell>
        </row>
      </sheetData>
      <sheetData sheetId="1827">
        <row r="8">
          <cell r="D8" t="str">
            <v>Paramaz Avedisian Building</v>
          </cell>
        </row>
      </sheetData>
      <sheetData sheetId="1828">
        <row r="8">
          <cell r="D8" t="str">
            <v>Paramaz Avedisian Building</v>
          </cell>
        </row>
      </sheetData>
      <sheetData sheetId="1829">
        <row r="8">
          <cell r="D8" t="str">
            <v>Paramaz Avedisian Building</v>
          </cell>
        </row>
      </sheetData>
      <sheetData sheetId="1830">
        <row r="8">
          <cell r="D8" t="str">
            <v>Paramaz Avedisian Building</v>
          </cell>
        </row>
      </sheetData>
      <sheetData sheetId="1831">
        <row r="8">
          <cell r="D8" t="str">
            <v>Paramaz Avedisian Building</v>
          </cell>
        </row>
      </sheetData>
      <sheetData sheetId="1832">
        <row r="8">
          <cell r="D8" t="str">
            <v>Paramaz Avedisian Building</v>
          </cell>
        </row>
      </sheetData>
      <sheetData sheetId="1833">
        <row r="8">
          <cell r="D8" t="str">
            <v>Paramaz Avedisian Building</v>
          </cell>
        </row>
      </sheetData>
      <sheetData sheetId="1834">
        <row r="8">
          <cell r="D8" t="str">
            <v>Paramaz Avedisian Building</v>
          </cell>
        </row>
      </sheetData>
      <sheetData sheetId="1835">
        <row r="8">
          <cell r="D8" t="str">
            <v>Paramaz Avedisian Building</v>
          </cell>
        </row>
      </sheetData>
      <sheetData sheetId="1836">
        <row r="8">
          <cell r="D8" t="str">
            <v>Paramaz Avedisian Building</v>
          </cell>
        </row>
      </sheetData>
      <sheetData sheetId="1837">
        <row r="8">
          <cell r="D8" t="str">
            <v>Paramaz Avedisian Building</v>
          </cell>
        </row>
      </sheetData>
      <sheetData sheetId="1838">
        <row r="8">
          <cell r="D8" t="str">
            <v>Paramaz Avedisian Building</v>
          </cell>
        </row>
      </sheetData>
      <sheetData sheetId="1839">
        <row r="8">
          <cell r="D8" t="str">
            <v>Paramaz Avedisian Building</v>
          </cell>
        </row>
      </sheetData>
      <sheetData sheetId="1840">
        <row r="8">
          <cell r="D8" t="str">
            <v>Paramaz Avedisian Building</v>
          </cell>
        </row>
      </sheetData>
      <sheetData sheetId="1841">
        <row r="8">
          <cell r="D8" t="str">
            <v>Paramaz Avedisian Building</v>
          </cell>
        </row>
      </sheetData>
      <sheetData sheetId="1842">
        <row r="8">
          <cell r="D8" t="str">
            <v>Paramaz Avedisian Building</v>
          </cell>
        </row>
      </sheetData>
      <sheetData sheetId="1843">
        <row r="8">
          <cell r="D8" t="str">
            <v>Paramaz Avedisian Building</v>
          </cell>
        </row>
      </sheetData>
      <sheetData sheetId="1844">
        <row r="8">
          <cell r="D8" t="str">
            <v>Paramaz Avedisian Building</v>
          </cell>
        </row>
      </sheetData>
      <sheetData sheetId="1845">
        <row r="8">
          <cell r="D8" t="str">
            <v>Paramaz Avedisian Building</v>
          </cell>
        </row>
      </sheetData>
      <sheetData sheetId="1846">
        <row r="8">
          <cell r="D8" t="str">
            <v>Paramaz Avedisian Building</v>
          </cell>
        </row>
      </sheetData>
      <sheetData sheetId="1847">
        <row r="8">
          <cell r="D8" t="str">
            <v>Paramaz Avedisian Building</v>
          </cell>
        </row>
      </sheetData>
      <sheetData sheetId="1848">
        <row r="8">
          <cell r="D8" t="str">
            <v>Paramaz Avedisian Building</v>
          </cell>
        </row>
      </sheetData>
      <sheetData sheetId="1849">
        <row r="8">
          <cell r="D8" t="str">
            <v>Paramaz Avedisian Building</v>
          </cell>
        </row>
      </sheetData>
      <sheetData sheetId="1850">
        <row r="8">
          <cell r="D8" t="str">
            <v>Paramaz Avedisian Building</v>
          </cell>
        </row>
      </sheetData>
      <sheetData sheetId="1851">
        <row r="8">
          <cell r="D8" t="str">
            <v>Paramaz Avedisian Building</v>
          </cell>
        </row>
      </sheetData>
      <sheetData sheetId="1852">
        <row r="8">
          <cell r="D8" t="str">
            <v>Paramaz Avedisian Building</v>
          </cell>
        </row>
      </sheetData>
      <sheetData sheetId="1853">
        <row r="8">
          <cell r="D8" t="str">
            <v>Paramaz Avedisian Building</v>
          </cell>
        </row>
      </sheetData>
      <sheetData sheetId="1854">
        <row r="8">
          <cell r="D8" t="str">
            <v>Paramaz Avedisian Building</v>
          </cell>
        </row>
      </sheetData>
      <sheetData sheetId="1855">
        <row r="8">
          <cell r="D8" t="str">
            <v>Paramaz Avedisian Building</v>
          </cell>
        </row>
      </sheetData>
      <sheetData sheetId="1856">
        <row r="8">
          <cell r="D8" t="str">
            <v>Paramaz Avedisian Building</v>
          </cell>
        </row>
      </sheetData>
      <sheetData sheetId="1857">
        <row r="8">
          <cell r="D8" t="str">
            <v>Paramaz Avedisian Building</v>
          </cell>
        </row>
      </sheetData>
      <sheetData sheetId="1858">
        <row r="8">
          <cell r="D8" t="str">
            <v>Paramaz Avedisian Building</v>
          </cell>
        </row>
      </sheetData>
      <sheetData sheetId="1859">
        <row r="8">
          <cell r="D8" t="str">
            <v>Paramaz Avedisian Building</v>
          </cell>
        </row>
      </sheetData>
      <sheetData sheetId="1860">
        <row r="8">
          <cell r="D8" t="str">
            <v>Paramaz Avedisian Building</v>
          </cell>
        </row>
      </sheetData>
      <sheetData sheetId="1861">
        <row r="8">
          <cell r="D8" t="str">
            <v>Paramaz Avedisian Building</v>
          </cell>
        </row>
      </sheetData>
      <sheetData sheetId="1862">
        <row r="8">
          <cell r="D8" t="str">
            <v>Paramaz Avedisian Building</v>
          </cell>
        </row>
      </sheetData>
      <sheetData sheetId="1863">
        <row r="8">
          <cell r="D8" t="str">
            <v>Paramaz Avedisian Building</v>
          </cell>
        </row>
      </sheetData>
      <sheetData sheetId="1864">
        <row r="8">
          <cell r="D8" t="str">
            <v>Paramaz Avedisian Building</v>
          </cell>
        </row>
      </sheetData>
      <sheetData sheetId="1865">
        <row r="8">
          <cell r="D8" t="str">
            <v>Paramaz Avedisian Building</v>
          </cell>
        </row>
      </sheetData>
      <sheetData sheetId="1866">
        <row r="8">
          <cell r="D8" t="str">
            <v>Paramaz Avedisian Building</v>
          </cell>
        </row>
      </sheetData>
      <sheetData sheetId="1867">
        <row r="8">
          <cell r="D8" t="str">
            <v>Paramaz Avedisian Building</v>
          </cell>
        </row>
      </sheetData>
      <sheetData sheetId="1868">
        <row r="8">
          <cell r="D8" t="str">
            <v>Paramaz Avedisian Building</v>
          </cell>
        </row>
      </sheetData>
      <sheetData sheetId="1869">
        <row r="8">
          <cell r="D8" t="str">
            <v>Paramaz Avedisian Building</v>
          </cell>
        </row>
      </sheetData>
      <sheetData sheetId="1870">
        <row r="8">
          <cell r="D8" t="str">
            <v>Paramaz Avedisian Building</v>
          </cell>
        </row>
      </sheetData>
      <sheetData sheetId="1871">
        <row r="8">
          <cell r="D8" t="str">
            <v>Paramaz Avedisian Building</v>
          </cell>
        </row>
      </sheetData>
      <sheetData sheetId="1872">
        <row r="8">
          <cell r="D8" t="str">
            <v>Paramaz Avedisian Building</v>
          </cell>
        </row>
      </sheetData>
      <sheetData sheetId="1873">
        <row r="8">
          <cell r="D8" t="str">
            <v>Paramaz Avedisian Building</v>
          </cell>
        </row>
      </sheetData>
      <sheetData sheetId="1874">
        <row r="8">
          <cell r="D8" t="str">
            <v>Paramaz Avedisian Building</v>
          </cell>
        </row>
      </sheetData>
      <sheetData sheetId="1875">
        <row r="8">
          <cell r="D8" t="str">
            <v>Paramaz Avedisian Building</v>
          </cell>
        </row>
      </sheetData>
      <sheetData sheetId="1876">
        <row r="8">
          <cell r="D8" t="str">
            <v>Paramaz Avedisian Building</v>
          </cell>
        </row>
      </sheetData>
      <sheetData sheetId="1877">
        <row r="8">
          <cell r="D8" t="str">
            <v>Paramaz Avedisian Building</v>
          </cell>
        </row>
      </sheetData>
      <sheetData sheetId="1878">
        <row r="8">
          <cell r="D8" t="str">
            <v>Paramaz Avedisian Building</v>
          </cell>
        </row>
      </sheetData>
      <sheetData sheetId="1879">
        <row r="8">
          <cell r="D8" t="str">
            <v>Paramaz Avedisian Building</v>
          </cell>
        </row>
      </sheetData>
      <sheetData sheetId="1880">
        <row r="8">
          <cell r="D8" t="str">
            <v>Paramaz Avedisian Building</v>
          </cell>
        </row>
      </sheetData>
      <sheetData sheetId="1881">
        <row r="8">
          <cell r="D8" t="str">
            <v>Paramaz Avedisian Building</v>
          </cell>
        </row>
      </sheetData>
      <sheetData sheetId="1882">
        <row r="8">
          <cell r="D8" t="str">
            <v>Paramaz Avedisian Building</v>
          </cell>
        </row>
      </sheetData>
      <sheetData sheetId="1883">
        <row r="8">
          <cell r="D8" t="str">
            <v>Paramaz Avedisian Building</v>
          </cell>
        </row>
      </sheetData>
      <sheetData sheetId="1884">
        <row r="8">
          <cell r="D8" t="str">
            <v>Paramaz Avedisian Building</v>
          </cell>
        </row>
      </sheetData>
      <sheetData sheetId="1885">
        <row r="8">
          <cell r="D8" t="str">
            <v>Paramaz Avedisian Building</v>
          </cell>
        </row>
      </sheetData>
      <sheetData sheetId="1886">
        <row r="8">
          <cell r="D8" t="str">
            <v>Paramaz Avedisian Building</v>
          </cell>
        </row>
      </sheetData>
      <sheetData sheetId="1887">
        <row r="8">
          <cell r="D8" t="str">
            <v>Paramaz Avedisian Building</v>
          </cell>
        </row>
      </sheetData>
      <sheetData sheetId="1888">
        <row r="8">
          <cell r="D8" t="str">
            <v>Paramaz Avedisian Building</v>
          </cell>
        </row>
      </sheetData>
      <sheetData sheetId="1889">
        <row r="8">
          <cell r="D8" t="str">
            <v>Paramaz Avedisian Building</v>
          </cell>
        </row>
      </sheetData>
      <sheetData sheetId="1890">
        <row r="8">
          <cell r="D8" t="str">
            <v>Paramaz Avedisian Building</v>
          </cell>
        </row>
      </sheetData>
      <sheetData sheetId="1891">
        <row r="8">
          <cell r="D8" t="str">
            <v>Paramaz Avedisian Building</v>
          </cell>
        </row>
      </sheetData>
      <sheetData sheetId="1892">
        <row r="8">
          <cell r="D8" t="str">
            <v>Paramaz Avedisian Building</v>
          </cell>
        </row>
      </sheetData>
      <sheetData sheetId="1893">
        <row r="8">
          <cell r="D8" t="str">
            <v>Paramaz Avedisian Building</v>
          </cell>
        </row>
      </sheetData>
      <sheetData sheetId="1894">
        <row r="8">
          <cell r="D8" t="str">
            <v>Paramaz Avedisian Building</v>
          </cell>
        </row>
      </sheetData>
      <sheetData sheetId="1895">
        <row r="8">
          <cell r="D8" t="str">
            <v>Paramaz Avedisian Building</v>
          </cell>
        </row>
      </sheetData>
      <sheetData sheetId="1896">
        <row r="8">
          <cell r="D8" t="str">
            <v>Paramaz Avedisian Building</v>
          </cell>
        </row>
      </sheetData>
      <sheetData sheetId="1897">
        <row r="8">
          <cell r="D8" t="str">
            <v>Paramaz Avedisian Building</v>
          </cell>
        </row>
      </sheetData>
      <sheetData sheetId="1898">
        <row r="8">
          <cell r="D8" t="str">
            <v>Paramaz Avedisian Building</v>
          </cell>
        </row>
      </sheetData>
      <sheetData sheetId="1899">
        <row r="8">
          <cell r="D8" t="str">
            <v>Paramaz Avedisian Building</v>
          </cell>
        </row>
      </sheetData>
      <sheetData sheetId="1900">
        <row r="8">
          <cell r="D8" t="str">
            <v>Paramaz Avedisian Building</v>
          </cell>
        </row>
      </sheetData>
      <sheetData sheetId="1901">
        <row r="8">
          <cell r="D8" t="str">
            <v>Paramaz Avedisian Building</v>
          </cell>
        </row>
      </sheetData>
      <sheetData sheetId="1902">
        <row r="8">
          <cell r="D8" t="str">
            <v>Paramaz Avedisian Building</v>
          </cell>
        </row>
      </sheetData>
      <sheetData sheetId="1903">
        <row r="8">
          <cell r="D8" t="str">
            <v>Paramaz Avedisian Building</v>
          </cell>
        </row>
      </sheetData>
      <sheetData sheetId="1904">
        <row r="8">
          <cell r="D8" t="str">
            <v>Paramaz Avedisian Building</v>
          </cell>
        </row>
      </sheetData>
      <sheetData sheetId="1905">
        <row r="8">
          <cell r="D8" t="str">
            <v>Paramaz Avedisian Building</v>
          </cell>
        </row>
      </sheetData>
      <sheetData sheetId="1906">
        <row r="8">
          <cell r="D8" t="str">
            <v>Paramaz Avedisian Building</v>
          </cell>
        </row>
      </sheetData>
      <sheetData sheetId="1907">
        <row r="8">
          <cell r="D8" t="str">
            <v>Paramaz Avedisian Building</v>
          </cell>
        </row>
      </sheetData>
      <sheetData sheetId="1908">
        <row r="8">
          <cell r="D8" t="str">
            <v>Paramaz Avedisian Building</v>
          </cell>
        </row>
      </sheetData>
      <sheetData sheetId="1909">
        <row r="8">
          <cell r="D8" t="str">
            <v>Paramaz Avedisian Building</v>
          </cell>
        </row>
      </sheetData>
      <sheetData sheetId="1910">
        <row r="8">
          <cell r="D8" t="str">
            <v>Paramaz Avedisian Building</v>
          </cell>
        </row>
      </sheetData>
      <sheetData sheetId="1911">
        <row r="8">
          <cell r="D8" t="str">
            <v>Paramaz Avedisian Building</v>
          </cell>
        </row>
      </sheetData>
      <sheetData sheetId="1912">
        <row r="8">
          <cell r="D8" t="str">
            <v>Paramaz Avedisian Building</v>
          </cell>
        </row>
      </sheetData>
      <sheetData sheetId="1913">
        <row r="8">
          <cell r="D8" t="str">
            <v>Paramaz Avedisian Building</v>
          </cell>
        </row>
      </sheetData>
      <sheetData sheetId="1914">
        <row r="8">
          <cell r="D8" t="str">
            <v>Paramaz Avedisian Building</v>
          </cell>
        </row>
      </sheetData>
      <sheetData sheetId="1915">
        <row r="8">
          <cell r="D8" t="str">
            <v>Paramaz Avedisian Building</v>
          </cell>
        </row>
      </sheetData>
      <sheetData sheetId="1916">
        <row r="8">
          <cell r="D8" t="str">
            <v>Paramaz Avedisian Building</v>
          </cell>
        </row>
      </sheetData>
      <sheetData sheetId="1917">
        <row r="8">
          <cell r="D8" t="str">
            <v>Paramaz Avedisian Building</v>
          </cell>
        </row>
      </sheetData>
      <sheetData sheetId="1918">
        <row r="8">
          <cell r="D8" t="str">
            <v>Paramaz Avedisian Building</v>
          </cell>
        </row>
      </sheetData>
      <sheetData sheetId="1919">
        <row r="8">
          <cell r="D8" t="str">
            <v>Paramaz Avedisian Building</v>
          </cell>
        </row>
      </sheetData>
      <sheetData sheetId="1920">
        <row r="8">
          <cell r="D8" t="str">
            <v>Paramaz Avedisian Building</v>
          </cell>
        </row>
      </sheetData>
      <sheetData sheetId="1921">
        <row r="8">
          <cell r="D8" t="str">
            <v>Paramaz Avedisian Building</v>
          </cell>
        </row>
      </sheetData>
      <sheetData sheetId="1922">
        <row r="8">
          <cell r="D8" t="str">
            <v>Paramaz Avedisian Building</v>
          </cell>
        </row>
      </sheetData>
      <sheetData sheetId="1923">
        <row r="8">
          <cell r="D8" t="str">
            <v>Paramaz Avedisian Building</v>
          </cell>
        </row>
      </sheetData>
      <sheetData sheetId="1924">
        <row r="8">
          <cell r="D8" t="str">
            <v>Paramaz Avedisian Building</v>
          </cell>
        </row>
      </sheetData>
      <sheetData sheetId="1925">
        <row r="8">
          <cell r="D8" t="str">
            <v>Paramaz Avedisian Building</v>
          </cell>
        </row>
      </sheetData>
      <sheetData sheetId="1926">
        <row r="8">
          <cell r="D8" t="str">
            <v>Paramaz Avedisian Building</v>
          </cell>
        </row>
      </sheetData>
      <sheetData sheetId="1927">
        <row r="8">
          <cell r="D8" t="str">
            <v>Paramaz Avedisian Building</v>
          </cell>
        </row>
      </sheetData>
      <sheetData sheetId="1928">
        <row r="8">
          <cell r="D8" t="str">
            <v>Paramaz Avedisian Building</v>
          </cell>
        </row>
      </sheetData>
      <sheetData sheetId="1929">
        <row r="8">
          <cell r="D8" t="str">
            <v>Paramaz Avedisian Building</v>
          </cell>
        </row>
      </sheetData>
      <sheetData sheetId="1930">
        <row r="8">
          <cell r="D8" t="str">
            <v>Paramaz Avedisian Building</v>
          </cell>
        </row>
      </sheetData>
      <sheetData sheetId="1931">
        <row r="8">
          <cell r="D8" t="str">
            <v>Paramaz Avedisian Building</v>
          </cell>
        </row>
      </sheetData>
      <sheetData sheetId="1932">
        <row r="8">
          <cell r="D8" t="str">
            <v>Paramaz Avedisian Building</v>
          </cell>
        </row>
      </sheetData>
      <sheetData sheetId="1933">
        <row r="8">
          <cell r="D8" t="str">
            <v>Paramaz Avedisian Building</v>
          </cell>
        </row>
      </sheetData>
      <sheetData sheetId="1934">
        <row r="8">
          <cell r="D8" t="str">
            <v>Paramaz Avedisian Building</v>
          </cell>
        </row>
      </sheetData>
      <sheetData sheetId="1935">
        <row r="8">
          <cell r="D8" t="str">
            <v>Paramaz Avedisian Building</v>
          </cell>
        </row>
      </sheetData>
      <sheetData sheetId="1936">
        <row r="8">
          <cell r="D8" t="str">
            <v>Paramaz Avedisian Building</v>
          </cell>
        </row>
      </sheetData>
      <sheetData sheetId="1937">
        <row r="8">
          <cell r="D8" t="str">
            <v>Paramaz Avedisian Building</v>
          </cell>
        </row>
      </sheetData>
      <sheetData sheetId="1938">
        <row r="8">
          <cell r="D8" t="str">
            <v>Paramaz Avedisian Building</v>
          </cell>
        </row>
      </sheetData>
      <sheetData sheetId="1939">
        <row r="8">
          <cell r="D8" t="str">
            <v>Paramaz Avedisian Building</v>
          </cell>
        </row>
      </sheetData>
      <sheetData sheetId="1940">
        <row r="8">
          <cell r="D8" t="str">
            <v>Paramaz Avedisian Building</v>
          </cell>
        </row>
      </sheetData>
      <sheetData sheetId="1941">
        <row r="8">
          <cell r="D8" t="str">
            <v>Paramaz Avedisian Building</v>
          </cell>
        </row>
      </sheetData>
      <sheetData sheetId="1942">
        <row r="8">
          <cell r="D8" t="str">
            <v>Paramaz Avedisian Building</v>
          </cell>
        </row>
      </sheetData>
      <sheetData sheetId="1943">
        <row r="8">
          <cell r="D8" t="str">
            <v>Paramaz Avedisian Building</v>
          </cell>
        </row>
      </sheetData>
      <sheetData sheetId="1944">
        <row r="8">
          <cell r="D8" t="str">
            <v>Paramaz Avedisian Building</v>
          </cell>
        </row>
      </sheetData>
      <sheetData sheetId="1945">
        <row r="8">
          <cell r="D8" t="str">
            <v>Paramaz Avedisian Building</v>
          </cell>
        </row>
      </sheetData>
      <sheetData sheetId="1946">
        <row r="8">
          <cell r="D8" t="str">
            <v>Paramaz Avedisian Building</v>
          </cell>
        </row>
      </sheetData>
      <sheetData sheetId="1947">
        <row r="8">
          <cell r="D8" t="str">
            <v>Paramaz Avedisian Building</v>
          </cell>
        </row>
      </sheetData>
      <sheetData sheetId="1948">
        <row r="8">
          <cell r="D8" t="str">
            <v>Paramaz Avedisian Building</v>
          </cell>
        </row>
      </sheetData>
      <sheetData sheetId="1949">
        <row r="8">
          <cell r="D8" t="str">
            <v>Paramaz Avedisian Building</v>
          </cell>
        </row>
      </sheetData>
      <sheetData sheetId="1950">
        <row r="8">
          <cell r="D8" t="str">
            <v>Paramaz Avedisian Building</v>
          </cell>
        </row>
      </sheetData>
      <sheetData sheetId="1951">
        <row r="8">
          <cell r="D8" t="str">
            <v>Paramaz Avedisian Building</v>
          </cell>
        </row>
      </sheetData>
      <sheetData sheetId="1952">
        <row r="8">
          <cell r="D8" t="str">
            <v>Paramaz Avedisian Building</v>
          </cell>
        </row>
      </sheetData>
      <sheetData sheetId="1953">
        <row r="8">
          <cell r="D8" t="str">
            <v>Paramaz Avedisian Building</v>
          </cell>
        </row>
      </sheetData>
      <sheetData sheetId="1954">
        <row r="8">
          <cell r="D8" t="str">
            <v>Paramaz Avedisian Building</v>
          </cell>
        </row>
      </sheetData>
      <sheetData sheetId="1955">
        <row r="8">
          <cell r="D8" t="str">
            <v>Paramaz Avedisian Building</v>
          </cell>
        </row>
      </sheetData>
      <sheetData sheetId="1956">
        <row r="8">
          <cell r="D8" t="str">
            <v>Paramaz Avedisian Building</v>
          </cell>
        </row>
      </sheetData>
      <sheetData sheetId="1957">
        <row r="8">
          <cell r="D8" t="str">
            <v>Paramaz Avedisian Building</v>
          </cell>
        </row>
      </sheetData>
      <sheetData sheetId="1958">
        <row r="8">
          <cell r="D8" t="str">
            <v>Paramaz Avedisian Building</v>
          </cell>
        </row>
      </sheetData>
      <sheetData sheetId="1959">
        <row r="8">
          <cell r="D8" t="str">
            <v>Paramaz Avedisian Building</v>
          </cell>
        </row>
      </sheetData>
      <sheetData sheetId="1960">
        <row r="8">
          <cell r="D8" t="str">
            <v>Paramaz Avedisian Building</v>
          </cell>
        </row>
      </sheetData>
      <sheetData sheetId="1961">
        <row r="8">
          <cell r="D8" t="str">
            <v>Paramaz Avedisian Building</v>
          </cell>
        </row>
      </sheetData>
      <sheetData sheetId="1962">
        <row r="8">
          <cell r="D8" t="str">
            <v>Paramaz Avedisian Building</v>
          </cell>
        </row>
      </sheetData>
      <sheetData sheetId="1963">
        <row r="8">
          <cell r="D8" t="str">
            <v>Paramaz Avedisian Building</v>
          </cell>
        </row>
      </sheetData>
      <sheetData sheetId="1964">
        <row r="8">
          <cell r="D8" t="str">
            <v>Paramaz Avedisian Building</v>
          </cell>
        </row>
      </sheetData>
      <sheetData sheetId="1965">
        <row r="8">
          <cell r="D8" t="str">
            <v>Paramaz Avedisian Building</v>
          </cell>
        </row>
      </sheetData>
      <sheetData sheetId="1966">
        <row r="8">
          <cell r="D8" t="str">
            <v>Paramaz Avedisian Building</v>
          </cell>
        </row>
      </sheetData>
      <sheetData sheetId="1967">
        <row r="8">
          <cell r="D8" t="str">
            <v>Paramaz Avedisian Building</v>
          </cell>
        </row>
      </sheetData>
      <sheetData sheetId="1968">
        <row r="8">
          <cell r="D8" t="str">
            <v>Paramaz Avedisian Building</v>
          </cell>
        </row>
      </sheetData>
      <sheetData sheetId="1969">
        <row r="8">
          <cell r="D8" t="str">
            <v>Paramaz Avedisian Building</v>
          </cell>
        </row>
      </sheetData>
      <sheetData sheetId="1970">
        <row r="8">
          <cell r="D8" t="str">
            <v>Paramaz Avedisian Building</v>
          </cell>
        </row>
      </sheetData>
      <sheetData sheetId="1971">
        <row r="8">
          <cell r="D8" t="str">
            <v>Paramaz Avedisian Building</v>
          </cell>
        </row>
      </sheetData>
      <sheetData sheetId="1972">
        <row r="8">
          <cell r="D8" t="str">
            <v>Paramaz Avedisian Building</v>
          </cell>
        </row>
      </sheetData>
      <sheetData sheetId="1973">
        <row r="8">
          <cell r="D8" t="str">
            <v>Paramaz Avedisian Building</v>
          </cell>
        </row>
      </sheetData>
      <sheetData sheetId="1974">
        <row r="8">
          <cell r="D8" t="str">
            <v>Paramaz Avedisian Building</v>
          </cell>
        </row>
      </sheetData>
      <sheetData sheetId="1975">
        <row r="8">
          <cell r="D8" t="str">
            <v>Paramaz Avedisian Building</v>
          </cell>
        </row>
      </sheetData>
      <sheetData sheetId="1976">
        <row r="8">
          <cell r="D8" t="str">
            <v>Paramaz Avedisian Building</v>
          </cell>
        </row>
      </sheetData>
      <sheetData sheetId="1977">
        <row r="8">
          <cell r="D8" t="str">
            <v>Paramaz Avedisian Building</v>
          </cell>
        </row>
      </sheetData>
      <sheetData sheetId="1978">
        <row r="8">
          <cell r="D8" t="str">
            <v>Paramaz Avedisian Building</v>
          </cell>
        </row>
      </sheetData>
      <sheetData sheetId="1979">
        <row r="8">
          <cell r="D8" t="str">
            <v>Paramaz Avedisian Building</v>
          </cell>
        </row>
      </sheetData>
      <sheetData sheetId="1980">
        <row r="8">
          <cell r="D8" t="str">
            <v>Paramaz Avedisian Building</v>
          </cell>
        </row>
      </sheetData>
      <sheetData sheetId="1981">
        <row r="8">
          <cell r="D8" t="str">
            <v>Paramaz Avedisian Building</v>
          </cell>
        </row>
      </sheetData>
      <sheetData sheetId="1982">
        <row r="8">
          <cell r="D8" t="str">
            <v>Paramaz Avedisian Building</v>
          </cell>
        </row>
      </sheetData>
      <sheetData sheetId="1983">
        <row r="8">
          <cell r="D8" t="str">
            <v>Paramaz Avedisian Building</v>
          </cell>
        </row>
      </sheetData>
      <sheetData sheetId="1984">
        <row r="8">
          <cell r="D8" t="str">
            <v>Paramaz Avedisian Building</v>
          </cell>
        </row>
      </sheetData>
      <sheetData sheetId="1985">
        <row r="8">
          <cell r="D8" t="str">
            <v>Paramaz Avedisian Building</v>
          </cell>
        </row>
      </sheetData>
      <sheetData sheetId="1986">
        <row r="8">
          <cell r="D8" t="str">
            <v>Paramaz Avedisian Building</v>
          </cell>
        </row>
      </sheetData>
      <sheetData sheetId="1987">
        <row r="8">
          <cell r="D8" t="str">
            <v>Paramaz Avedisian Building</v>
          </cell>
        </row>
      </sheetData>
      <sheetData sheetId="1988">
        <row r="8">
          <cell r="D8" t="str">
            <v>Paramaz Avedisian Building</v>
          </cell>
        </row>
      </sheetData>
      <sheetData sheetId="1989">
        <row r="8">
          <cell r="D8" t="str">
            <v>Paramaz Avedisian Building</v>
          </cell>
        </row>
      </sheetData>
      <sheetData sheetId="1990">
        <row r="8">
          <cell r="D8" t="str">
            <v>Paramaz Avedisian Building</v>
          </cell>
        </row>
      </sheetData>
      <sheetData sheetId="1991">
        <row r="8">
          <cell r="D8" t="str">
            <v>Paramaz Avedisian Building</v>
          </cell>
        </row>
      </sheetData>
      <sheetData sheetId="1992">
        <row r="8">
          <cell r="D8" t="str">
            <v>Paramaz Avedisian Building</v>
          </cell>
        </row>
      </sheetData>
      <sheetData sheetId="1993">
        <row r="8">
          <cell r="D8" t="str">
            <v>Paramaz Avedisian Building</v>
          </cell>
        </row>
      </sheetData>
      <sheetData sheetId="1994">
        <row r="8">
          <cell r="D8" t="str">
            <v>Paramaz Avedisian Building</v>
          </cell>
        </row>
      </sheetData>
      <sheetData sheetId="1995">
        <row r="8">
          <cell r="D8" t="str">
            <v>Paramaz Avedisian Building</v>
          </cell>
        </row>
      </sheetData>
      <sheetData sheetId="1996">
        <row r="8">
          <cell r="D8" t="str">
            <v>Paramaz Avedisian Building</v>
          </cell>
        </row>
      </sheetData>
      <sheetData sheetId="1997">
        <row r="8">
          <cell r="D8" t="str">
            <v>Paramaz Avedisian Building</v>
          </cell>
        </row>
      </sheetData>
      <sheetData sheetId="1998">
        <row r="8">
          <cell r="D8" t="str">
            <v>Paramaz Avedisian Building</v>
          </cell>
        </row>
      </sheetData>
      <sheetData sheetId="1999">
        <row r="8">
          <cell r="D8" t="str">
            <v>Paramaz Avedisian Building</v>
          </cell>
        </row>
      </sheetData>
      <sheetData sheetId="2000">
        <row r="8">
          <cell r="D8" t="str">
            <v>Paramaz Avedisian Building</v>
          </cell>
        </row>
      </sheetData>
      <sheetData sheetId="2001">
        <row r="8">
          <cell r="D8" t="str">
            <v>Paramaz Avedisian Building</v>
          </cell>
        </row>
      </sheetData>
      <sheetData sheetId="2002">
        <row r="8">
          <cell r="D8" t="str">
            <v>Paramaz Avedisian Building</v>
          </cell>
        </row>
      </sheetData>
      <sheetData sheetId="2003">
        <row r="8">
          <cell r="D8" t="str">
            <v>Paramaz Avedisian Building</v>
          </cell>
        </row>
      </sheetData>
      <sheetData sheetId="2004">
        <row r="8">
          <cell r="D8" t="str">
            <v>Paramaz Avedisian Building</v>
          </cell>
        </row>
      </sheetData>
      <sheetData sheetId="2005">
        <row r="8">
          <cell r="D8" t="str">
            <v>Paramaz Avedisian Building</v>
          </cell>
        </row>
      </sheetData>
      <sheetData sheetId="2006">
        <row r="8">
          <cell r="D8" t="str">
            <v>Paramaz Avedisian Building</v>
          </cell>
        </row>
      </sheetData>
      <sheetData sheetId="2007">
        <row r="8">
          <cell r="D8" t="str">
            <v>Paramaz Avedisian Building</v>
          </cell>
        </row>
      </sheetData>
      <sheetData sheetId="2008">
        <row r="8">
          <cell r="D8" t="str">
            <v>Paramaz Avedisian Building</v>
          </cell>
        </row>
      </sheetData>
      <sheetData sheetId="2009">
        <row r="8">
          <cell r="D8" t="str">
            <v>Paramaz Avedisian Building</v>
          </cell>
        </row>
      </sheetData>
      <sheetData sheetId="2010">
        <row r="8">
          <cell r="D8" t="str">
            <v>Paramaz Avedisian Building</v>
          </cell>
        </row>
      </sheetData>
      <sheetData sheetId="2011">
        <row r="8">
          <cell r="D8" t="str">
            <v>Paramaz Avedisian Building</v>
          </cell>
        </row>
      </sheetData>
      <sheetData sheetId="2012">
        <row r="8">
          <cell r="D8" t="str">
            <v>Paramaz Avedisian Building</v>
          </cell>
        </row>
      </sheetData>
      <sheetData sheetId="2013">
        <row r="8">
          <cell r="D8" t="str">
            <v>Paramaz Avedisian Building</v>
          </cell>
        </row>
      </sheetData>
      <sheetData sheetId="2014">
        <row r="8">
          <cell r="D8" t="str">
            <v>Paramaz Avedisian Building</v>
          </cell>
        </row>
      </sheetData>
      <sheetData sheetId="2015">
        <row r="8">
          <cell r="D8" t="str">
            <v>Paramaz Avedisian Building</v>
          </cell>
        </row>
      </sheetData>
      <sheetData sheetId="2016">
        <row r="8">
          <cell r="D8" t="str">
            <v>Paramaz Avedisian Building</v>
          </cell>
        </row>
      </sheetData>
      <sheetData sheetId="2017">
        <row r="8">
          <cell r="D8" t="str">
            <v>Paramaz Avedisian Building</v>
          </cell>
        </row>
      </sheetData>
      <sheetData sheetId="2018">
        <row r="8">
          <cell r="D8" t="str">
            <v>Paramaz Avedisian Building</v>
          </cell>
        </row>
      </sheetData>
      <sheetData sheetId="2019">
        <row r="8">
          <cell r="D8" t="str">
            <v>Paramaz Avedisian Building</v>
          </cell>
        </row>
      </sheetData>
      <sheetData sheetId="2020">
        <row r="8">
          <cell r="D8" t="str">
            <v>Paramaz Avedisian Building</v>
          </cell>
        </row>
      </sheetData>
      <sheetData sheetId="2021">
        <row r="8">
          <cell r="D8" t="str">
            <v>Paramaz Avedisian Building</v>
          </cell>
        </row>
      </sheetData>
      <sheetData sheetId="2022">
        <row r="8">
          <cell r="D8" t="str">
            <v>Paramaz Avedisian Building</v>
          </cell>
        </row>
      </sheetData>
      <sheetData sheetId="2023">
        <row r="8">
          <cell r="D8" t="str">
            <v>Paramaz Avedisian Building</v>
          </cell>
        </row>
      </sheetData>
      <sheetData sheetId="2024">
        <row r="8">
          <cell r="D8" t="str">
            <v>Paramaz Avedisian Building</v>
          </cell>
        </row>
      </sheetData>
      <sheetData sheetId="2025">
        <row r="8">
          <cell r="D8" t="str">
            <v>Paramaz Avedisian Building</v>
          </cell>
        </row>
      </sheetData>
      <sheetData sheetId="2026">
        <row r="8">
          <cell r="D8" t="str">
            <v>Paramaz Avedisian Building</v>
          </cell>
        </row>
      </sheetData>
      <sheetData sheetId="2027">
        <row r="8">
          <cell r="D8" t="str">
            <v>Paramaz Avedisian Building</v>
          </cell>
        </row>
      </sheetData>
      <sheetData sheetId="2028">
        <row r="8">
          <cell r="D8" t="str">
            <v>Paramaz Avedisian Building</v>
          </cell>
        </row>
      </sheetData>
      <sheetData sheetId="2029">
        <row r="8">
          <cell r="D8" t="str">
            <v>Paramaz Avedisian Building</v>
          </cell>
        </row>
      </sheetData>
      <sheetData sheetId="2030">
        <row r="8">
          <cell r="D8" t="str">
            <v>Paramaz Avedisian Building</v>
          </cell>
        </row>
      </sheetData>
      <sheetData sheetId="2031">
        <row r="8">
          <cell r="D8" t="str">
            <v>Paramaz Avedisian Building</v>
          </cell>
        </row>
      </sheetData>
      <sheetData sheetId="2032">
        <row r="8">
          <cell r="D8" t="str">
            <v>Paramaz Avedisian Building</v>
          </cell>
        </row>
      </sheetData>
      <sheetData sheetId="2033">
        <row r="8">
          <cell r="D8" t="str">
            <v>Paramaz Avedisian Building</v>
          </cell>
        </row>
      </sheetData>
      <sheetData sheetId="2034">
        <row r="8">
          <cell r="D8" t="str">
            <v>Paramaz Avedisian Building</v>
          </cell>
        </row>
      </sheetData>
      <sheetData sheetId="2035">
        <row r="8">
          <cell r="D8" t="str">
            <v>Paramaz Avedisian Building</v>
          </cell>
        </row>
      </sheetData>
      <sheetData sheetId="2036">
        <row r="8">
          <cell r="D8" t="str">
            <v>Paramaz Avedisian Building</v>
          </cell>
        </row>
      </sheetData>
      <sheetData sheetId="2037">
        <row r="8">
          <cell r="D8" t="str">
            <v>Paramaz Avedisian Building</v>
          </cell>
        </row>
      </sheetData>
      <sheetData sheetId="2038">
        <row r="8">
          <cell r="D8" t="str">
            <v>Paramaz Avedisian Building</v>
          </cell>
        </row>
      </sheetData>
      <sheetData sheetId="2039">
        <row r="8">
          <cell r="D8" t="str">
            <v>Paramaz Avedisian Building</v>
          </cell>
        </row>
      </sheetData>
      <sheetData sheetId="2040">
        <row r="8">
          <cell r="D8" t="str">
            <v>Paramaz Avedisian Building</v>
          </cell>
        </row>
      </sheetData>
      <sheetData sheetId="2041">
        <row r="8">
          <cell r="D8" t="str">
            <v>Paramaz Avedisian Building</v>
          </cell>
        </row>
      </sheetData>
      <sheetData sheetId="2042">
        <row r="8">
          <cell r="D8" t="str">
            <v>Paramaz Avedisian Building</v>
          </cell>
        </row>
      </sheetData>
      <sheetData sheetId="2043">
        <row r="8">
          <cell r="D8" t="str">
            <v>Paramaz Avedisian Building</v>
          </cell>
        </row>
      </sheetData>
      <sheetData sheetId="2044">
        <row r="8">
          <cell r="D8" t="str">
            <v>Paramaz Avedisian Building</v>
          </cell>
        </row>
      </sheetData>
      <sheetData sheetId="2045">
        <row r="8">
          <cell r="D8" t="str">
            <v>Paramaz Avedisian Building</v>
          </cell>
        </row>
      </sheetData>
      <sheetData sheetId="2046">
        <row r="8">
          <cell r="D8" t="str">
            <v>Paramaz Avedisian Building</v>
          </cell>
        </row>
      </sheetData>
      <sheetData sheetId="2047">
        <row r="8">
          <cell r="D8" t="str">
            <v>Paramaz Avedisian Building</v>
          </cell>
        </row>
      </sheetData>
      <sheetData sheetId="2048">
        <row r="8">
          <cell r="D8" t="str">
            <v>Paramaz Avedisian Building</v>
          </cell>
        </row>
      </sheetData>
      <sheetData sheetId="2049">
        <row r="8">
          <cell r="D8" t="str">
            <v>Paramaz Avedisian Building</v>
          </cell>
        </row>
      </sheetData>
      <sheetData sheetId="2050">
        <row r="8">
          <cell r="D8" t="str">
            <v>Paramaz Avedisian Building</v>
          </cell>
        </row>
      </sheetData>
      <sheetData sheetId="2051">
        <row r="8">
          <cell r="D8" t="str">
            <v>Paramaz Avedisian Building</v>
          </cell>
        </row>
      </sheetData>
      <sheetData sheetId="2052">
        <row r="8">
          <cell r="D8" t="str">
            <v>Paramaz Avedisian Building</v>
          </cell>
        </row>
      </sheetData>
      <sheetData sheetId="2053">
        <row r="8">
          <cell r="D8" t="str">
            <v>Paramaz Avedisian Building</v>
          </cell>
        </row>
      </sheetData>
      <sheetData sheetId="2054">
        <row r="8">
          <cell r="D8" t="str">
            <v>Paramaz Avedisian Building</v>
          </cell>
        </row>
      </sheetData>
      <sheetData sheetId="2055">
        <row r="8">
          <cell r="D8" t="str">
            <v>Paramaz Avedisian Building</v>
          </cell>
        </row>
      </sheetData>
      <sheetData sheetId="2056">
        <row r="8">
          <cell r="D8" t="str">
            <v>Paramaz Avedisian Building</v>
          </cell>
        </row>
      </sheetData>
      <sheetData sheetId="2057">
        <row r="8">
          <cell r="D8" t="str">
            <v>Paramaz Avedisian Building</v>
          </cell>
        </row>
      </sheetData>
      <sheetData sheetId="2058">
        <row r="8">
          <cell r="D8" t="str">
            <v>Paramaz Avedisian Building</v>
          </cell>
        </row>
      </sheetData>
      <sheetData sheetId="2059">
        <row r="8">
          <cell r="D8" t="str">
            <v>Paramaz Avedisian Building</v>
          </cell>
        </row>
      </sheetData>
      <sheetData sheetId="2060">
        <row r="8">
          <cell r="D8" t="str">
            <v>Paramaz Avedisian Building</v>
          </cell>
        </row>
      </sheetData>
      <sheetData sheetId="2061">
        <row r="8">
          <cell r="D8" t="str">
            <v>Paramaz Avedisian Building</v>
          </cell>
        </row>
      </sheetData>
      <sheetData sheetId="2062">
        <row r="8">
          <cell r="D8" t="str">
            <v>Paramaz Avedisian Building</v>
          </cell>
        </row>
      </sheetData>
      <sheetData sheetId="2063">
        <row r="8">
          <cell r="D8" t="str">
            <v>Paramaz Avedisian Building</v>
          </cell>
        </row>
      </sheetData>
      <sheetData sheetId="2064">
        <row r="8">
          <cell r="D8" t="str">
            <v>Paramaz Avedisian Building</v>
          </cell>
        </row>
      </sheetData>
      <sheetData sheetId="2065">
        <row r="8">
          <cell r="D8" t="str">
            <v>Paramaz Avedisian Building</v>
          </cell>
        </row>
      </sheetData>
      <sheetData sheetId="2066">
        <row r="8">
          <cell r="D8" t="str">
            <v>Paramaz Avedisian Building</v>
          </cell>
        </row>
      </sheetData>
      <sheetData sheetId="2067">
        <row r="8">
          <cell r="D8" t="str">
            <v>Paramaz Avedisian Building</v>
          </cell>
        </row>
      </sheetData>
      <sheetData sheetId="2068">
        <row r="8">
          <cell r="D8" t="str">
            <v>Paramaz Avedisian Building</v>
          </cell>
        </row>
      </sheetData>
      <sheetData sheetId="2069">
        <row r="8">
          <cell r="D8" t="str">
            <v>Paramaz Avedisian Building</v>
          </cell>
        </row>
      </sheetData>
      <sheetData sheetId="2070">
        <row r="8">
          <cell r="D8" t="str">
            <v>Paramaz Avedisian Building</v>
          </cell>
        </row>
      </sheetData>
      <sheetData sheetId="2071">
        <row r="8">
          <cell r="D8" t="str">
            <v>Paramaz Avedisian Building</v>
          </cell>
        </row>
      </sheetData>
      <sheetData sheetId="2072">
        <row r="8">
          <cell r="D8" t="str">
            <v>Paramaz Avedisian Building</v>
          </cell>
        </row>
      </sheetData>
      <sheetData sheetId="2073">
        <row r="8">
          <cell r="D8" t="str">
            <v>Paramaz Avedisian Building</v>
          </cell>
        </row>
      </sheetData>
      <sheetData sheetId="2074">
        <row r="8">
          <cell r="D8" t="str">
            <v>Paramaz Avedisian Building</v>
          </cell>
        </row>
      </sheetData>
      <sheetData sheetId="2075">
        <row r="8">
          <cell r="D8" t="str">
            <v>Paramaz Avedisian Building</v>
          </cell>
        </row>
      </sheetData>
      <sheetData sheetId="2076">
        <row r="8">
          <cell r="D8" t="str">
            <v>Paramaz Avedisian Building</v>
          </cell>
        </row>
      </sheetData>
      <sheetData sheetId="2077">
        <row r="8">
          <cell r="D8" t="str">
            <v>Paramaz Avedisian Building</v>
          </cell>
        </row>
      </sheetData>
      <sheetData sheetId="2078">
        <row r="8">
          <cell r="D8" t="str">
            <v>Paramaz Avedisian Building</v>
          </cell>
        </row>
      </sheetData>
      <sheetData sheetId="2079">
        <row r="8">
          <cell r="D8" t="str">
            <v>Paramaz Avedisian Building</v>
          </cell>
        </row>
      </sheetData>
      <sheetData sheetId="2080">
        <row r="8">
          <cell r="D8" t="str">
            <v>Paramaz Avedisian Building</v>
          </cell>
        </row>
      </sheetData>
      <sheetData sheetId="2081">
        <row r="8">
          <cell r="D8" t="str">
            <v>Paramaz Avedisian Building</v>
          </cell>
        </row>
      </sheetData>
      <sheetData sheetId="2082">
        <row r="8">
          <cell r="D8" t="str">
            <v>Paramaz Avedisian Building</v>
          </cell>
        </row>
      </sheetData>
      <sheetData sheetId="2083">
        <row r="8">
          <cell r="D8" t="str">
            <v>Paramaz Avedisian Building</v>
          </cell>
        </row>
      </sheetData>
      <sheetData sheetId="2084">
        <row r="8">
          <cell r="D8" t="str">
            <v>Paramaz Avedisian Building</v>
          </cell>
        </row>
      </sheetData>
      <sheetData sheetId="2085">
        <row r="8">
          <cell r="D8" t="str">
            <v>Paramaz Avedisian Building</v>
          </cell>
        </row>
      </sheetData>
      <sheetData sheetId="2086">
        <row r="8">
          <cell r="D8" t="str">
            <v>Paramaz Avedisian Building</v>
          </cell>
        </row>
      </sheetData>
      <sheetData sheetId="2087">
        <row r="8">
          <cell r="D8" t="str">
            <v>Paramaz Avedisian Building</v>
          </cell>
        </row>
      </sheetData>
      <sheetData sheetId="2088">
        <row r="8">
          <cell r="D8" t="str">
            <v>Paramaz Avedisian Building</v>
          </cell>
        </row>
      </sheetData>
      <sheetData sheetId="2089">
        <row r="8">
          <cell r="D8" t="str">
            <v>Paramaz Avedisian Building</v>
          </cell>
        </row>
      </sheetData>
      <sheetData sheetId="2090">
        <row r="8">
          <cell r="D8" t="str">
            <v>Paramaz Avedisian Building</v>
          </cell>
        </row>
      </sheetData>
      <sheetData sheetId="2091">
        <row r="8">
          <cell r="D8" t="str">
            <v>Paramaz Avedisian Building</v>
          </cell>
        </row>
      </sheetData>
      <sheetData sheetId="2092">
        <row r="8">
          <cell r="D8" t="str">
            <v>Paramaz Avedisian Building</v>
          </cell>
        </row>
      </sheetData>
      <sheetData sheetId="2093">
        <row r="8">
          <cell r="D8" t="str">
            <v>Paramaz Avedisian Building</v>
          </cell>
        </row>
      </sheetData>
      <sheetData sheetId="2094">
        <row r="8">
          <cell r="D8" t="str">
            <v>Paramaz Avedisian Building</v>
          </cell>
        </row>
      </sheetData>
      <sheetData sheetId="2095">
        <row r="8">
          <cell r="D8" t="str">
            <v>Paramaz Avedisian Building</v>
          </cell>
        </row>
      </sheetData>
      <sheetData sheetId="2096">
        <row r="8">
          <cell r="D8" t="str">
            <v>Paramaz Avedisian Building</v>
          </cell>
        </row>
      </sheetData>
      <sheetData sheetId="2097">
        <row r="8">
          <cell r="D8" t="str">
            <v>Paramaz Avedisian Building</v>
          </cell>
        </row>
      </sheetData>
      <sheetData sheetId="2098">
        <row r="8">
          <cell r="D8" t="str">
            <v>Paramaz Avedisian Building</v>
          </cell>
        </row>
      </sheetData>
      <sheetData sheetId="2099">
        <row r="8">
          <cell r="D8" t="str">
            <v>Paramaz Avedisian Building</v>
          </cell>
        </row>
      </sheetData>
      <sheetData sheetId="2100">
        <row r="8">
          <cell r="D8" t="str">
            <v>Paramaz Avedisian Building</v>
          </cell>
        </row>
      </sheetData>
      <sheetData sheetId="2101">
        <row r="8">
          <cell r="D8" t="str">
            <v>Paramaz Avedisian Building</v>
          </cell>
        </row>
      </sheetData>
      <sheetData sheetId="2102">
        <row r="8">
          <cell r="D8" t="str">
            <v>Paramaz Avedisian Building</v>
          </cell>
        </row>
      </sheetData>
      <sheetData sheetId="2103">
        <row r="8">
          <cell r="D8" t="str">
            <v>Paramaz Avedisian Building</v>
          </cell>
        </row>
      </sheetData>
      <sheetData sheetId="2104">
        <row r="8">
          <cell r="D8" t="str">
            <v>Paramaz Avedisian Building</v>
          </cell>
        </row>
      </sheetData>
      <sheetData sheetId="2105">
        <row r="8">
          <cell r="D8" t="str">
            <v>Paramaz Avedisian Building</v>
          </cell>
        </row>
      </sheetData>
      <sheetData sheetId="2106">
        <row r="8">
          <cell r="D8" t="str">
            <v>Paramaz Avedisian Building</v>
          </cell>
        </row>
      </sheetData>
      <sheetData sheetId="2107">
        <row r="8">
          <cell r="D8" t="str">
            <v>Paramaz Avedisian Building</v>
          </cell>
        </row>
      </sheetData>
      <sheetData sheetId="2108">
        <row r="8">
          <cell r="D8" t="str">
            <v>Paramaz Avedisian Building</v>
          </cell>
        </row>
      </sheetData>
      <sheetData sheetId="2109">
        <row r="8">
          <cell r="D8" t="str">
            <v>Paramaz Avedisian Building</v>
          </cell>
        </row>
      </sheetData>
      <sheetData sheetId="2110">
        <row r="8">
          <cell r="D8" t="str">
            <v>Paramaz Avedisian Building</v>
          </cell>
        </row>
      </sheetData>
      <sheetData sheetId="2111">
        <row r="8">
          <cell r="D8" t="str">
            <v>Paramaz Avedisian Building</v>
          </cell>
        </row>
      </sheetData>
      <sheetData sheetId="2112">
        <row r="8">
          <cell r="D8" t="str">
            <v>Paramaz Avedisian Building</v>
          </cell>
        </row>
      </sheetData>
      <sheetData sheetId="2113">
        <row r="8">
          <cell r="D8" t="str">
            <v>Paramaz Avedisian Building</v>
          </cell>
        </row>
      </sheetData>
      <sheetData sheetId="2114">
        <row r="8">
          <cell r="D8" t="str">
            <v>Paramaz Avedisian Building</v>
          </cell>
        </row>
      </sheetData>
      <sheetData sheetId="2115">
        <row r="8">
          <cell r="D8" t="str">
            <v>Paramaz Avedisian Building</v>
          </cell>
        </row>
      </sheetData>
      <sheetData sheetId="2116">
        <row r="8">
          <cell r="D8" t="str">
            <v>Paramaz Avedisian Building</v>
          </cell>
        </row>
      </sheetData>
      <sheetData sheetId="2117">
        <row r="8">
          <cell r="D8" t="str">
            <v>Paramaz Avedisian Building</v>
          </cell>
        </row>
      </sheetData>
      <sheetData sheetId="2118">
        <row r="8">
          <cell r="D8" t="str">
            <v>Paramaz Avedisian Building</v>
          </cell>
        </row>
      </sheetData>
      <sheetData sheetId="2119">
        <row r="8">
          <cell r="D8" t="str">
            <v>Paramaz Avedisian Building</v>
          </cell>
        </row>
      </sheetData>
      <sheetData sheetId="2120">
        <row r="8">
          <cell r="D8" t="str">
            <v>Paramaz Avedisian Building</v>
          </cell>
        </row>
      </sheetData>
      <sheetData sheetId="2121">
        <row r="8">
          <cell r="D8" t="str">
            <v>Paramaz Avedisian Building</v>
          </cell>
        </row>
      </sheetData>
      <sheetData sheetId="2122">
        <row r="8">
          <cell r="D8" t="str">
            <v>Paramaz Avedisian Building</v>
          </cell>
        </row>
      </sheetData>
      <sheetData sheetId="2123">
        <row r="8">
          <cell r="D8" t="str">
            <v>Paramaz Avedisian Building</v>
          </cell>
        </row>
      </sheetData>
      <sheetData sheetId="2124">
        <row r="8">
          <cell r="D8" t="str">
            <v>Paramaz Avedisian Building</v>
          </cell>
        </row>
      </sheetData>
      <sheetData sheetId="2125">
        <row r="8">
          <cell r="D8" t="str">
            <v>Paramaz Avedisian Building</v>
          </cell>
        </row>
      </sheetData>
      <sheetData sheetId="2126">
        <row r="8">
          <cell r="D8" t="str">
            <v>Paramaz Avedisian Building</v>
          </cell>
        </row>
      </sheetData>
      <sheetData sheetId="2127">
        <row r="8">
          <cell r="D8" t="str">
            <v>Paramaz Avedisian Building</v>
          </cell>
        </row>
      </sheetData>
      <sheetData sheetId="2128">
        <row r="8">
          <cell r="D8" t="str">
            <v>Paramaz Avedisian Building</v>
          </cell>
        </row>
      </sheetData>
      <sheetData sheetId="2129">
        <row r="8">
          <cell r="D8" t="str">
            <v>Paramaz Avedisian Building</v>
          </cell>
        </row>
      </sheetData>
      <sheetData sheetId="2130">
        <row r="8">
          <cell r="D8" t="str">
            <v>Paramaz Avedisian Building</v>
          </cell>
        </row>
      </sheetData>
      <sheetData sheetId="2131">
        <row r="8">
          <cell r="D8" t="str">
            <v>Paramaz Avedisian Building</v>
          </cell>
        </row>
      </sheetData>
      <sheetData sheetId="2132">
        <row r="8">
          <cell r="D8" t="str">
            <v>Paramaz Avedisian Building</v>
          </cell>
        </row>
      </sheetData>
      <sheetData sheetId="2133">
        <row r="8">
          <cell r="D8" t="str">
            <v>Paramaz Avedisian Building</v>
          </cell>
        </row>
      </sheetData>
      <sheetData sheetId="2134">
        <row r="8">
          <cell r="D8" t="str">
            <v>Paramaz Avedisian Building</v>
          </cell>
        </row>
      </sheetData>
      <sheetData sheetId="2135">
        <row r="8">
          <cell r="D8" t="str">
            <v>Paramaz Avedisian Building</v>
          </cell>
        </row>
      </sheetData>
      <sheetData sheetId="2136">
        <row r="8">
          <cell r="D8" t="str">
            <v>Paramaz Avedisian Building</v>
          </cell>
        </row>
      </sheetData>
      <sheetData sheetId="2137">
        <row r="8">
          <cell r="D8" t="str">
            <v>Paramaz Avedisian Building</v>
          </cell>
        </row>
      </sheetData>
      <sheetData sheetId="2138">
        <row r="8">
          <cell r="D8" t="str">
            <v>Paramaz Avedisian Building</v>
          </cell>
        </row>
      </sheetData>
      <sheetData sheetId="2139">
        <row r="8">
          <cell r="D8" t="str">
            <v>Paramaz Avedisian Building</v>
          </cell>
        </row>
      </sheetData>
      <sheetData sheetId="2140">
        <row r="8">
          <cell r="D8" t="str">
            <v>Paramaz Avedisian Building</v>
          </cell>
        </row>
      </sheetData>
      <sheetData sheetId="2141">
        <row r="8">
          <cell r="D8" t="str">
            <v>Paramaz Avedisian Building</v>
          </cell>
        </row>
      </sheetData>
      <sheetData sheetId="2142">
        <row r="8">
          <cell r="D8" t="str">
            <v>Paramaz Avedisian Building</v>
          </cell>
        </row>
      </sheetData>
      <sheetData sheetId="2143">
        <row r="8">
          <cell r="D8" t="str">
            <v>Paramaz Avedisian Building</v>
          </cell>
        </row>
      </sheetData>
      <sheetData sheetId="2144">
        <row r="8">
          <cell r="D8" t="str">
            <v>Paramaz Avedisian Building</v>
          </cell>
        </row>
      </sheetData>
      <sheetData sheetId="2145">
        <row r="8">
          <cell r="D8" t="str">
            <v>Paramaz Avedisian Building</v>
          </cell>
        </row>
      </sheetData>
      <sheetData sheetId="2146">
        <row r="8">
          <cell r="D8" t="str">
            <v>Paramaz Avedisian Building</v>
          </cell>
        </row>
      </sheetData>
      <sheetData sheetId="2147">
        <row r="8">
          <cell r="D8" t="str">
            <v>Paramaz Avedisian Building</v>
          </cell>
        </row>
      </sheetData>
      <sheetData sheetId="2148">
        <row r="8">
          <cell r="D8" t="str">
            <v>Paramaz Avedisian Building</v>
          </cell>
        </row>
      </sheetData>
      <sheetData sheetId="2149">
        <row r="8">
          <cell r="D8" t="str">
            <v>Paramaz Avedisian Building</v>
          </cell>
        </row>
      </sheetData>
      <sheetData sheetId="2150">
        <row r="8">
          <cell r="D8" t="str">
            <v>Paramaz Avedisian Building</v>
          </cell>
        </row>
      </sheetData>
      <sheetData sheetId="2151">
        <row r="8">
          <cell r="D8" t="str">
            <v>Paramaz Avedisian Building</v>
          </cell>
        </row>
      </sheetData>
      <sheetData sheetId="2152">
        <row r="8">
          <cell r="D8" t="str">
            <v>Paramaz Avedisian Building</v>
          </cell>
        </row>
      </sheetData>
      <sheetData sheetId="2153">
        <row r="8">
          <cell r="D8" t="str">
            <v>Paramaz Avedisian Building</v>
          </cell>
        </row>
      </sheetData>
      <sheetData sheetId="2154">
        <row r="8">
          <cell r="D8" t="str">
            <v>Paramaz Avedisian Building</v>
          </cell>
        </row>
      </sheetData>
      <sheetData sheetId="2155">
        <row r="8">
          <cell r="D8" t="str">
            <v>Paramaz Avedisian Building</v>
          </cell>
        </row>
      </sheetData>
      <sheetData sheetId="2156">
        <row r="8">
          <cell r="D8" t="str">
            <v>Paramaz Avedisian Building</v>
          </cell>
        </row>
      </sheetData>
      <sheetData sheetId="2157">
        <row r="8">
          <cell r="D8" t="str">
            <v>Paramaz Avedisian Building</v>
          </cell>
        </row>
      </sheetData>
      <sheetData sheetId="2158">
        <row r="8">
          <cell r="D8" t="str">
            <v>Paramaz Avedisian Building</v>
          </cell>
        </row>
      </sheetData>
      <sheetData sheetId="2159">
        <row r="8">
          <cell r="D8" t="str">
            <v>Paramaz Avedisian Building</v>
          </cell>
        </row>
      </sheetData>
      <sheetData sheetId="2160">
        <row r="8">
          <cell r="D8" t="str">
            <v>Paramaz Avedisian Building</v>
          </cell>
        </row>
      </sheetData>
      <sheetData sheetId="2161">
        <row r="8">
          <cell r="D8" t="str">
            <v>Paramaz Avedisian Building</v>
          </cell>
        </row>
      </sheetData>
      <sheetData sheetId="2162">
        <row r="8">
          <cell r="D8" t="str">
            <v>Paramaz Avedisian Building</v>
          </cell>
        </row>
      </sheetData>
      <sheetData sheetId="2163">
        <row r="8">
          <cell r="D8" t="str">
            <v>Paramaz Avedisian Building</v>
          </cell>
        </row>
      </sheetData>
      <sheetData sheetId="2164">
        <row r="8">
          <cell r="D8" t="str">
            <v>Paramaz Avedisian Building</v>
          </cell>
        </row>
      </sheetData>
      <sheetData sheetId="2165">
        <row r="8">
          <cell r="D8" t="str">
            <v>Paramaz Avedisian Building</v>
          </cell>
        </row>
      </sheetData>
      <sheetData sheetId="2166">
        <row r="8">
          <cell r="D8" t="str">
            <v>Paramaz Avedisian Building</v>
          </cell>
        </row>
      </sheetData>
      <sheetData sheetId="2167">
        <row r="8">
          <cell r="D8" t="str">
            <v>Paramaz Avedisian Building</v>
          </cell>
        </row>
      </sheetData>
      <sheetData sheetId="2168">
        <row r="8">
          <cell r="D8" t="str">
            <v>Paramaz Avedisian Building</v>
          </cell>
        </row>
      </sheetData>
      <sheetData sheetId="2169">
        <row r="8">
          <cell r="D8" t="str">
            <v>Paramaz Avedisian Building</v>
          </cell>
        </row>
      </sheetData>
      <sheetData sheetId="2170">
        <row r="8">
          <cell r="D8" t="str">
            <v>Paramaz Avedisian Building</v>
          </cell>
        </row>
      </sheetData>
      <sheetData sheetId="2171">
        <row r="8">
          <cell r="D8" t="str">
            <v>Paramaz Avedisian Building</v>
          </cell>
        </row>
      </sheetData>
      <sheetData sheetId="2172">
        <row r="8">
          <cell r="D8" t="str">
            <v>Paramaz Avedisian Building</v>
          </cell>
        </row>
      </sheetData>
      <sheetData sheetId="2173">
        <row r="8">
          <cell r="D8" t="str">
            <v>Paramaz Avedisian Building</v>
          </cell>
        </row>
      </sheetData>
      <sheetData sheetId="2174">
        <row r="8">
          <cell r="D8" t="str">
            <v>Paramaz Avedisian Building</v>
          </cell>
        </row>
      </sheetData>
      <sheetData sheetId="2175">
        <row r="8">
          <cell r="D8" t="str">
            <v>Paramaz Avedisian Building</v>
          </cell>
        </row>
      </sheetData>
      <sheetData sheetId="2176">
        <row r="8">
          <cell r="D8" t="str">
            <v>Paramaz Avedisian Building</v>
          </cell>
        </row>
      </sheetData>
      <sheetData sheetId="2177">
        <row r="8">
          <cell r="D8" t="str">
            <v>Paramaz Avedisian Building</v>
          </cell>
        </row>
      </sheetData>
      <sheetData sheetId="2178">
        <row r="8">
          <cell r="D8" t="str">
            <v>Paramaz Avedisian Building</v>
          </cell>
        </row>
      </sheetData>
      <sheetData sheetId="2179">
        <row r="8">
          <cell r="D8" t="str">
            <v>Paramaz Avedisian Building</v>
          </cell>
        </row>
      </sheetData>
      <sheetData sheetId="2180">
        <row r="8">
          <cell r="D8" t="str">
            <v>Paramaz Avedisian Building</v>
          </cell>
        </row>
      </sheetData>
      <sheetData sheetId="2181">
        <row r="8">
          <cell r="D8" t="str">
            <v>Paramaz Avedisian Building</v>
          </cell>
        </row>
      </sheetData>
      <sheetData sheetId="2182">
        <row r="8">
          <cell r="D8" t="str">
            <v>Paramaz Avedisian Building</v>
          </cell>
        </row>
      </sheetData>
      <sheetData sheetId="2183">
        <row r="8">
          <cell r="D8" t="str">
            <v>Paramaz Avedisian Building</v>
          </cell>
        </row>
      </sheetData>
      <sheetData sheetId="2184">
        <row r="8">
          <cell r="D8" t="str">
            <v>Paramaz Avedisian Building</v>
          </cell>
        </row>
      </sheetData>
      <sheetData sheetId="2185">
        <row r="8">
          <cell r="D8" t="str">
            <v>Paramaz Avedisian Building</v>
          </cell>
        </row>
      </sheetData>
      <sheetData sheetId="2186">
        <row r="8">
          <cell r="D8" t="str">
            <v>Paramaz Avedisian Building</v>
          </cell>
        </row>
      </sheetData>
      <sheetData sheetId="2187">
        <row r="8">
          <cell r="D8" t="str">
            <v>Paramaz Avedisian Building</v>
          </cell>
        </row>
      </sheetData>
      <sheetData sheetId="2188">
        <row r="8">
          <cell r="D8" t="str">
            <v>Paramaz Avedisian Building</v>
          </cell>
        </row>
      </sheetData>
      <sheetData sheetId="2189">
        <row r="8">
          <cell r="D8" t="str">
            <v>Paramaz Avedisian Building</v>
          </cell>
        </row>
      </sheetData>
      <sheetData sheetId="2190">
        <row r="8">
          <cell r="D8" t="str">
            <v>Paramaz Avedisian Building</v>
          </cell>
        </row>
      </sheetData>
      <sheetData sheetId="2191">
        <row r="8">
          <cell r="D8" t="str">
            <v>Paramaz Avedisian Building</v>
          </cell>
        </row>
      </sheetData>
      <sheetData sheetId="2192">
        <row r="8">
          <cell r="D8" t="str">
            <v>Paramaz Avedisian Building</v>
          </cell>
        </row>
      </sheetData>
      <sheetData sheetId="2193">
        <row r="8">
          <cell r="D8" t="str">
            <v>Paramaz Avedisian Building</v>
          </cell>
        </row>
      </sheetData>
      <sheetData sheetId="2194">
        <row r="8">
          <cell r="D8" t="str">
            <v>Paramaz Avedisian Building</v>
          </cell>
        </row>
      </sheetData>
      <sheetData sheetId="2195">
        <row r="8">
          <cell r="D8" t="str">
            <v>Paramaz Avedisian Building</v>
          </cell>
        </row>
      </sheetData>
      <sheetData sheetId="2196">
        <row r="8">
          <cell r="D8" t="str">
            <v>Paramaz Avedisian Building</v>
          </cell>
        </row>
      </sheetData>
      <sheetData sheetId="2197">
        <row r="8">
          <cell r="D8" t="str">
            <v>Paramaz Avedisian Building</v>
          </cell>
        </row>
      </sheetData>
      <sheetData sheetId="2198">
        <row r="8">
          <cell r="D8" t="str">
            <v>Paramaz Avedisian Building</v>
          </cell>
        </row>
      </sheetData>
      <sheetData sheetId="2199">
        <row r="8">
          <cell r="D8" t="str">
            <v>Paramaz Avedisian Building</v>
          </cell>
        </row>
      </sheetData>
      <sheetData sheetId="2200">
        <row r="8">
          <cell r="D8" t="str">
            <v>Paramaz Avedisian Building</v>
          </cell>
        </row>
      </sheetData>
      <sheetData sheetId="2201">
        <row r="8">
          <cell r="D8" t="str">
            <v>Paramaz Avedisian Building</v>
          </cell>
        </row>
      </sheetData>
      <sheetData sheetId="2202">
        <row r="8">
          <cell r="D8" t="str">
            <v>Paramaz Avedisian Building</v>
          </cell>
        </row>
      </sheetData>
      <sheetData sheetId="2203">
        <row r="8">
          <cell r="D8" t="str">
            <v>Paramaz Avedisian Building</v>
          </cell>
        </row>
      </sheetData>
      <sheetData sheetId="2204">
        <row r="8">
          <cell r="D8" t="str">
            <v>Paramaz Avedisian Building</v>
          </cell>
        </row>
      </sheetData>
      <sheetData sheetId="2205">
        <row r="8">
          <cell r="D8" t="str">
            <v>Paramaz Avedisian Building</v>
          </cell>
        </row>
      </sheetData>
      <sheetData sheetId="2206">
        <row r="8">
          <cell r="D8" t="str">
            <v>Paramaz Avedisian Building</v>
          </cell>
        </row>
      </sheetData>
      <sheetData sheetId="2207">
        <row r="8">
          <cell r="D8" t="str">
            <v>Paramaz Avedisian Building</v>
          </cell>
        </row>
      </sheetData>
      <sheetData sheetId="2208">
        <row r="8">
          <cell r="D8" t="str">
            <v>Paramaz Avedisian Building</v>
          </cell>
        </row>
      </sheetData>
      <sheetData sheetId="2209">
        <row r="8">
          <cell r="D8" t="str">
            <v>Paramaz Avedisian Building</v>
          </cell>
        </row>
      </sheetData>
      <sheetData sheetId="2210">
        <row r="8">
          <cell r="D8" t="str">
            <v>Paramaz Avedisian Building</v>
          </cell>
        </row>
      </sheetData>
      <sheetData sheetId="2211">
        <row r="8">
          <cell r="D8" t="str">
            <v>Paramaz Avedisian Building</v>
          </cell>
        </row>
      </sheetData>
      <sheetData sheetId="2212">
        <row r="8">
          <cell r="D8" t="str">
            <v>Paramaz Avedisian Building</v>
          </cell>
        </row>
      </sheetData>
      <sheetData sheetId="2213">
        <row r="8">
          <cell r="D8" t="str">
            <v>Paramaz Avedisian Building</v>
          </cell>
        </row>
      </sheetData>
      <sheetData sheetId="2214">
        <row r="8">
          <cell r="D8" t="str">
            <v>Paramaz Avedisian Building</v>
          </cell>
        </row>
      </sheetData>
      <sheetData sheetId="2215">
        <row r="8">
          <cell r="D8" t="str">
            <v>Paramaz Avedisian Building</v>
          </cell>
        </row>
      </sheetData>
      <sheetData sheetId="2216">
        <row r="8">
          <cell r="D8" t="str">
            <v>Paramaz Avedisian Building</v>
          </cell>
        </row>
      </sheetData>
      <sheetData sheetId="2217">
        <row r="8">
          <cell r="D8" t="str">
            <v>Paramaz Avedisian Building</v>
          </cell>
        </row>
      </sheetData>
      <sheetData sheetId="2218">
        <row r="8">
          <cell r="D8" t="str">
            <v>Paramaz Avedisian Building</v>
          </cell>
        </row>
      </sheetData>
      <sheetData sheetId="2219">
        <row r="8">
          <cell r="D8" t="str">
            <v>Paramaz Avedisian Building</v>
          </cell>
        </row>
      </sheetData>
      <sheetData sheetId="2220">
        <row r="8">
          <cell r="D8" t="str">
            <v>Paramaz Avedisian Building</v>
          </cell>
        </row>
      </sheetData>
      <sheetData sheetId="2221">
        <row r="8">
          <cell r="D8" t="str">
            <v>Paramaz Avedisian Building</v>
          </cell>
        </row>
      </sheetData>
      <sheetData sheetId="2222">
        <row r="8">
          <cell r="D8" t="str">
            <v>Paramaz Avedisian Building</v>
          </cell>
        </row>
      </sheetData>
      <sheetData sheetId="2223">
        <row r="8">
          <cell r="D8" t="str">
            <v>Paramaz Avedisian Building</v>
          </cell>
        </row>
      </sheetData>
      <sheetData sheetId="2224">
        <row r="8">
          <cell r="D8" t="str">
            <v>Paramaz Avedisian Building</v>
          </cell>
        </row>
      </sheetData>
      <sheetData sheetId="2225">
        <row r="8">
          <cell r="D8" t="str">
            <v>Paramaz Avedisian Building</v>
          </cell>
        </row>
      </sheetData>
      <sheetData sheetId="2226">
        <row r="8">
          <cell r="D8" t="str">
            <v>Paramaz Avedisian Building</v>
          </cell>
        </row>
      </sheetData>
      <sheetData sheetId="2227">
        <row r="8">
          <cell r="D8" t="str">
            <v>Paramaz Avedisian Building</v>
          </cell>
        </row>
      </sheetData>
      <sheetData sheetId="2228">
        <row r="8">
          <cell r="D8" t="str">
            <v>Paramaz Avedisian Building</v>
          </cell>
        </row>
      </sheetData>
      <sheetData sheetId="2229">
        <row r="8">
          <cell r="D8" t="str">
            <v>Paramaz Avedisian Building</v>
          </cell>
        </row>
      </sheetData>
      <sheetData sheetId="2230">
        <row r="8">
          <cell r="D8" t="str">
            <v>Paramaz Avedisian Building</v>
          </cell>
        </row>
      </sheetData>
      <sheetData sheetId="2231">
        <row r="8">
          <cell r="D8" t="str">
            <v>Paramaz Avedisian Building</v>
          </cell>
        </row>
      </sheetData>
      <sheetData sheetId="2232">
        <row r="8">
          <cell r="D8" t="str">
            <v>Paramaz Avedisian Building</v>
          </cell>
        </row>
      </sheetData>
      <sheetData sheetId="2233">
        <row r="8">
          <cell r="D8" t="str">
            <v>Paramaz Avedisian Building</v>
          </cell>
        </row>
      </sheetData>
      <sheetData sheetId="2234">
        <row r="8">
          <cell r="D8" t="str">
            <v>Paramaz Avedisian Building</v>
          </cell>
        </row>
      </sheetData>
      <sheetData sheetId="2235">
        <row r="8">
          <cell r="D8" t="str">
            <v>Paramaz Avedisian Building</v>
          </cell>
        </row>
      </sheetData>
      <sheetData sheetId="2236">
        <row r="8">
          <cell r="D8" t="str">
            <v>Paramaz Avedisian Building</v>
          </cell>
        </row>
      </sheetData>
      <sheetData sheetId="2237">
        <row r="8">
          <cell r="D8" t="str">
            <v>Paramaz Avedisian Building</v>
          </cell>
        </row>
      </sheetData>
      <sheetData sheetId="2238">
        <row r="8">
          <cell r="D8" t="str">
            <v>Paramaz Avedisian Building</v>
          </cell>
        </row>
      </sheetData>
      <sheetData sheetId="2239">
        <row r="8">
          <cell r="D8" t="str">
            <v>Paramaz Avedisian Building</v>
          </cell>
        </row>
      </sheetData>
      <sheetData sheetId="2240">
        <row r="8">
          <cell r="D8" t="str">
            <v>Paramaz Avedisian Building</v>
          </cell>
        </row>
      </sheetData>
      <sheetData sheetId="2241">
        <row r="8">
          <cell r="D8" t="str">
            <v>Paramaz Avedisian Building</v>
          </cell>
        </row>
      </sheetData>
      <sheetData sheetId="2242">
        <row r="8">
          <cell r="D8" t="str">
            <v>Paramaz Avedisian Building</v>
          </cell>
        </row>
      </sheetData>
      <sheetData sheetId="2243">
        <row r="8">
          <cell r="D8" t="str">
            <v>Paramaz Avedisian Building</v>
          </cell>
        </row>
      </sheetData>
      <sheetData sheetId="2244">
        <row r="8">
          <cell r="D8" t="str">
            <v>Paramaz Avedisian Building</v>
          </cell>
        </row>
      </sheetData>
      <sheetData sheetId="2245">
        <row r="8">
          <cell r="D8" t="str">
            <v>Paramaz Avedisian Building</v>
          </cell>
        </row>
      </sheetData>
      <sheetData sheetId="2246">
        <row r="8">
          <cell r="D8" t="str">
            <v>Paramaz Avedisian Building</v>
          </cell>
        </row>
      </sheetData>
      <sheetData sheetId="2247">
        <row r="8">
          <cell r="D8" t="str">
            <v>Paramaz Avedisian Building</v>
          </cell>
        </row>
      </sheetData>
      <sheetData sheetId="2248">
        <row r="8">
          <cell r="D8" t="str">
            <v>Paramaz Avedisian Building</v>
          </cell>
        </row>
      </sheetData>
      <sheetData sheetId="2249">
        <row r="8">
          <cell r="D8" t="str">
            <v>Paramaz Avedisian Building</v>
          </cell>
        </row>
      </sheetData>
      <sheetData sheetId="2250">
        <row r="8">
          <cell r="D8" t="str">
            <v>Paramaz Avedisian Building</v>
          </cell>
        </row>
      </sheetData>
      <sheetData sheetId="2251">
        <row r="8">
          <cell r="D8" t="str">
            <v>Paramaz Avedisian Building</v>
          </cell>
        </row>
      </sheetData>
      <sheetData sheetId="2252">
        <row r="8">
          <cell r="D8" t="str">
            <v>Paramaz Avedisian Building</v>
          </cell>
        </row>
      </sheetData>
      <sheetData sheetId="2253">
        <row r="8">
          <cell r="D8" t="str">
            <v>Paramaz Avedisian Building</v>
          </cell>
        </row>
      </sheetData>
      <sheetData sheetId="2254">
        <row r="8">
          <cell r="D8" t="str">
            <v>Paramaz Avedisian Building</v>
          </cell>
        </row>
      </sheetData>
      <sheetData sheetId="2255">
        <row r="8">
          <cell r="D8" t="str">
            <v>Paramaz Avedisian Building</v>
          </cell>
        </row>
      </sheetData>
      <sheetData sheetId="2256">
        <row r="8">
          <cell r="D8" t="str">
            <v>Paramaz Avedisian Building</v>
          </cell>
        </row>
      </sheetData>
      <sheetData sheetId="2257">
        <row r="8">
          <cell r="D8" t="str">
            <v>Paramaz Avedisian Building</v>
          </cell>
        </row>
      </sheetData>
      <sheetData sheetId="2258">
        <row r="8">
          <cell r="D8" t="str">
            <v>Paramaz Avedisian Building</v>
          </cell>
        </row>
      </sheetData>
      <sheetData sheetId="2259">
        <row r="8">
          <cell r="D8" t="str">
            <v>Paramaz Avedisian Building</v>
          </cell>
        </row>
      </sheetData>
      <sheetData sheetId="2260">
        <row r="8">
          <cell r="D8" t="str">
            <v>Paramaz Avedisian Building</v>
          </cell>
        </row>
      </sheetData>
      <sheetData sheetId="2261">
        <row r="8">
          <cell r="D8" t="str">
            <v>Paramaz Avedisian Building</v>
          </cell>
        </row>
      </sheetData>
      <sheetData sheetId="2262">
        <row r="8">
          <cell r="D8" t="str">
            <v>Paramaz Avedisian Building</v>
          </cell>
        </row>
      </sheetData>
      <sheetData sheetId="2263">
        <row r="8">
          <cell r="D8" t="str">
            <v>Paramaz Avedisian Building</v>
          </cell>
        </row>
      </sheetData>
      <sheetData sheetId="2264">
        <row r="8">
          <cell r="D8" t="str">
            <v>Paramaz Avedisian Building</v>
          </cell>
        </row>
      </sheetData>
      <sheetData sheetId="2265">
        <row r="8">
          <cell r="D8" t="str">
            <v>Paramaz Avedisian Building</v>
          </cell>
        </row>
      </sheetData>
      <sheetData sheetId="2266">
        <row r="8">
          <cell r="D8" t="str">
            <v>Paramaz Avedisian Building</v>
          </cell>
        </row>
      </sheetData>
      <sheetData sheetId="2267">
        <row r="8">
          <cell r="D8" t="str">
            <v>Paramaz Avedisian Building</v>
          </cell>
        </row>
      </sheetData>
      <sheetData sheetId="2268">
        <row r="8">
          <cell r="D8" t="str">
            <v>Paramaz Avedisian Building</v>
          </cell>
        </row>
      </sheetData>
      <sheetData sheetId="2269">
        <row r="8">
          <cell r="D8" t="str">
            <v>Paramaz Avedisian Building</v>
          </cell>
        </row>
      </sheetData>
      <sheetData sheetId="2270">
        <row r="8">
          <cell r="D8" t="str">
            <v>Paramaz Avedisian Building</v>
          </cell>
        </row>
      </sheetData>
      <sheetData sheetId="2271">
        <row r="8">
          <cell r="D8" t="str">
            <v>Paramaz Avedisian Building</v>
          </cell>
        </row>
      </sheetData>
      <sheetData sheetId="2272">
        <row r="8">
          <cell r="D8" t="str">
            <v>Paramaz Avedisian Building</v>
          </cell>
        </row>
      </sheetData>
      <sheetData sheetId="2273">
        <row r="8">
          <cell r="D8" t="str">
            <v>Paramaz Avedisian Building</v>
          </cell>
        </row>
      </sheetData>
      <sheetData sheetId="2274">
        <row r="8">
          <cell r="D8" t="str">
            <v>Paramaz Avedisian Building</v>
          </cell>
        </row>
      </sheetData>
      <sheetData sheetId="2275">
        <row r="8">
          <cell r="D8" t="str">
            <v>Paramaz Avedisian Building</v>
          </cell>
        </row>
      </sheetData>
      <sheetData sheetId="2276">
        <row r="8">
          <cell r="D8" t="str">
            <v>Paramaz Avedisian Building</v>
          </cell>
        </row>
      </sheetData>
      <sheetData sheetId="2277">
        <row r="8">
          <cell r="D8" t="str">
            <v>Paramaz Avedisian Building</v>
          </cell>
        </row>
      </sheetData>
      <sheetData sheetId="2278">
        <row r="8">
          <cell r="D8" t="str">
            <v>Paramaz Avedisian Building</v>
          </cell>
        </row>
      </sheetData>
      <sheetData sheetId="2279">
        <row r="8">
          <cell r="D8" t="str">
            <v>Paramaz Avedisian Building</v>
          </cell>
        </row>
      </sheetData>
      <sheetData sheetId="2280">
        <row r="8">
          <cell r="D8" t="str">
            <v>Paramaz Avedisian Building</v>
          </cell>
        </row>
      </sheetData>
      <sheetData sheetId="2281">
        <row r="8">
          <cell r="D8" t="str">
            <v>Paramaz Avedisian Building</v>
          </cell>
        </row>
      </sheetData>
      <sheetData sheetId="2282">
        <row r="8">
          <cell r="D8" t="str">
            <v>Paramaz Avedisian Building</v>
          </cell>
        </row>
      </sheetData>
      <sheetData sheetId="2283">
        <row r="8">
          <cell r="D8" t="str">
            <v>Paramaz Avedisian Building</v>
          </cell>
        </row>
      </sheetData>
      <sheetData sheetId="2284">
        <row r="8">
          <cell r="D8" t="str">
            <v>Paramaz Avedisian Building</v>
          </cell>
        </row>
      </sheetData>
      <sheetData sheetId="2285">
        <row r="8">
          <cell r="D8" t="str">
            <v>Paramaz Avedisian Building</v>
          </cell>
        </row>
      </sheetData>
      <sheetData sheetId="2286">
        <row r="8">
          <cell r="D8" t="str">
            <v>Paramaz Avedisian Building</v>
          </cell>
        </row>
      </sheetData>
      <sheetData sheetId="2287">
        <row r="8">
          <cell r="D8" t="str">
            <v>Paramaz Avedisian Building</v>
          </cell>
        </row>
      </sheetData>
      <sheetData sheetId="2288">
        <row r="8">
          <cell r="D8" t="str">
            <v>Paramaz Avedisian Building</v>
          </cell>
        </row>
      </sheetData>
      <sheetData sheetId="2289">
        <row r="8">
          <cell r="D8" t="str">
            <v>Paramaz Avedisian Building</v>
          </cell>
        </row>
      </sheetData>
      <sheetData sheetId="2290">
        <row r="8">
          <cell r="D8" t="str">
            <v>Paramaz Avedisian Building</v>
          </cell>
        </row>
      </sheetData>
      <sheetData sheetId="2291">
        <row r="8">
          <cell r="D8" t="str">
            <v>Paramaz Avedisian Building</v>
          </cell>
        </row>
      </sheetData>
      <sheetData sheetId="2292">
        <row r="8">
          <cell r="D8" t="str">
            <v>Paramaz Avedisian Building</v>
          </cell>
        </row>
      </sheetData>
      <sheetData sheetId="2293">
        <row r="8">
          <cell r="D8" t="str">
            <v>Paramaz Avedisian Building</v>
          </cell>
        </row>
      </sheetData>
      <sheetData sheetId="2294">
        <row r="8">
          <cell r="D8" t="str">
            <v>Paramaz Avedisian Building</v>
          </cell>
        </row>
      </sheetData>
      <sheetData sheetId="2295">
        <row r="8">
          <cell r="D8" t="str">
            <v>Paramaz Avedisian Building</v>
          </cell>
        </row>
      </sheetData>
      <sheetData sheetId="2296">
        <row r="8">
          <cell r="D8" t="str">
            <v>Paramaz Avedisian Building</v>
          </cell>
        </row>
      </sheetData>
      <sheetData sheetId="2297">
        <row r="8">
          <cell r="D8" t="str">
            <v>Paramaz Avedisian Building</v>
          </cell>
        </row>
      </sheetData>
      <sheetData sheetId="2298">
        <row r="8">
          <cell r="D8" t="str">
            <v>Paramaz Avedisian Building</v>
          </cell>
        </row>
      </sheetData>
      <sheetData sheetId="2299">
        <row r="8">
          <cell r="D8" t="str">
            <v>Paramaz Avedisian Building</v>
          </cell>
        </row>
      </sheetData>
      <sheetData sheetId="2300">
        <row r="8">
          <cell r="D8" t="str">
            <v>Paramaz Avedisian Building</v>
          </cell>
        </row>
      </sheetData>
      <sheetData sheetId="2301">
        <row r="8">
          <cell r="D8" t="str">
            <v>Paramaz Avedisian Building</v>
          </cell>
        </row>
      </sheetData>
      <sheetData sheetId="2302">
        <row r="8">
          <cell r="D8" t="str">
            <v>Paramaz Avedisian Building</v>
          </cell>
        </row>
      </sheetData>
      <sheetData sheetId="2303">
        <row r="8">
          <cell r="D8" t="str">
            <v>Paramaz Avedisian Building</v>
          </cell>
        </row>
      </sheetData>
      <sheetData sheetId="2304">
        <row r="8">
          <cell r="D8" t="str">
            <v>Paramaz Avedisian Building</v>
          </cell>
        </row>
      </sheetData>
      <sheetData sheetId="2305">
        <row r="8">
          <cell r="D8" t="str">
            <v>Paramaz Avedisian Building</v>
          </cell>
        </row>
      </sheetData>
      <sheetData sheetId="2306">
        <row r="8">
          <cell r="D8" t="str">
            <v>Paramaz Avedisian Building</v>
          </cell>
        </row>
      </sheetData>
      <sheetData sheetId="2307">
        <row r="8">
          <cell r="D8" t="str">
            <v>Paramaz Avedisian Building</v>
          </cell>
        </row>
      </sheetData>
      <sheetData sheetId="2308">
        <row r="8">
          <cell r="D8" t="str">
            <v>Paramaz Avedisian Building</v>
          </cell>
        </row>
      </sheetData>
      <sheetData sheetId="2309">
        <row r="8">
          <cell r="D8" t="str">
            <v>Paramaz Avedisian Building</v>
          </cell>
        </row>
      </sheetData>
      <sheetData sheetId="2310">
        <row r="8">
          <cell r="D8" t="str">
            <v>Paramaz Avedisian Building</v>
          </cell>
        </row>
      </sheetData>
      <sheetData sheetId="2311">
        <row r="8">
          <cell r="D8" t="str">
            <v>Paramaz Avedisian Building</v>
          </cell>
        </row>
      </sheetData>
      <sheetData sheetId="2312">
        <row r="8">
          <cell r="D8" t="str">
            <v>Paramaz Avedisian Building</v>
          </cell>
        </row>
      </sheetData>
      <sheetData sheetId="2313">
        <row r="8">
          <cell r="D8" t="str">
            <v>Paramaz Avedisian Building</v>
          </cell>
        </row>
      </sheetData>
      <sheetData sheetId="2314">
        <row r="8">
          <cell r="D8" t="str">
            <v>Paramaz Avedisian Building</v>
          </cell>
        </row>
      </sheetData>
      <sheetData sheetId="2315">
        <row r="8">
          <cell r="D8" t="str">
            <v>Paramaz Avedisian Building</v>
          </cell>
        </row>
      </sheetData>
      <sheetData sheetId="2316">
        <row r="8">
          <cell r="D8" t="str">
            <v>Paramaz Avedisian Building</v>
          </cell>
        </row>
      </sheetData>
      <sheetData sheetId="2317">
        <row r="8">
          <cell r="D8" t="str">
            <v>Paramaz Avedisian Building</v>
          </cell>
        </row>
      </sheetData>
      <sheetData sheetId="2318">
        <row r="8">
          <cell r="D8" t="str">
            <v>Paramaz Avedisian Building</v>
          </cell>
        </row>
      </sheetData>
      <sheetData sheetId="2319">
        <row r="8">
          <cell r="D8" t="str">
            <v>Paramaz Avedisian Building</v>
          </cell>
        </row>
      </sheetData>
      <sheetData sheetId="2320">
        <row r="8">
          <cell r="D8" t="str">
            <v>Paramaz Avedisian Building</v>
          </cell>
        </row>
      </sheetData>
      <sheetData sheetId="2321">
        <row r="8">
          <cell r="D8" t="str">
            <v>Paramaz Avedisian Building</v>
          </cell>
        </row>
      </sheetData>
      <sheetData sheetId="2322">
        <row r="8">
          <cell r="D8" t="str">
            <v>Paramaz Avedisian Building</v>
          </cell>
        </row>
      </sheetData>
      <sheetData sheetId="2323">
        <row r="8">
          <cell r="D8" t="str">
            <v>Paramaz Avedisian Building</v>
          </cell>
        </row>
      </sheetData>
      <sheetData sheetId="2324">
        <row r="8">
          <cell r="D8" t="str">
            <v>Paramaz Avedisian Building</v>
          </cell>
        </row>
      </sheetData>
      <sheetData sheetId="2325">
        <row r="8">
          <cell r="D8" t="str">
            <v>Paramaz Avedisian Building</v>
          </cell>
        </row>
      </sheetData>
      <sheetData sheetId="2326">
        <row r="8">
          <cell r="D8" t="str">
            <v>Paramaz Avedisian Building</v>
          </cell>
        </row>
      </sheetData>
      <sheetData sheetId="2327">
        <row r="8">
          <cell r="D8" t="str">
            <v>Paramaz Avedisian Building</v>
          </cell>
        </row>
      </sheetData>
      <sheetData sheetId="2328">
        <row r="8">
          <cell r="D8" t="str">
            <v>Paramaz Avedisian Building</v>
          </cell>
        </row>
      </sheetData>
      <sheetData sheetId="2329">
        <row r="8">
          <cell r="D8" t="str">
            <v>Paramaz Avedisian Building</v>
          </cell>
        </row>
      </sheetData>
      <sheetData sheetId="2330">
        <row r="8">
          <cell r="D8" t="str">
            <v>Paramaz Avedisian Building</v>
          </cell>
        </row>
      </sheetData>
      <sheetData sheetId="2331">
        <row r="8">
          <cell r="D8" t="str">
            <v>Paramaz Avedisian Building</v>
          </cell>
        </row>
      </sheetData>
      <sheetData sheetId="2332">
        <row r="8">
          <cell r="D8" t="str">
            <v>Paramaz Avedisian Building</v>
          </cell>
        </row>
      </sheetData>
      <sheetData sheetId="2333">
        <row r="8">
          <cell r="D8" t="str">
            <v>Paramaz Avedisian Building</v>
          </cell>
        </row>
      </sheetData>
      <sheetData sheetId="2334">
        <row r="8">
          <cell r="D8" t="str">
            <v>Paramaz Avedisian Building</v>
          </cell>
        </row>
      </sheetData>
      <sheetData sheetId="2335">
        <row r="8">
          <cell r="D8" t="str">
            <v>Paramaz Avedisian Building</v>
          </cell>
        </row>
      </sheetData>
      <sheetData sheetId="2336">
        <row r="8">
          <cell r="D8" t="str">
            <v>Paramaz Avedisian Building</v>
          </cell>
        </row>
      </sheetData>
      <sheetData sheetId="2337">
        <row r="8">
          <cell r="D8" t="str">
            <v>Paramaz Avedisian Building</v>
          </cell>
        </row>
      </sheetData>
      <sheetData sheetId="2338">
        <row r="8">
          <cell r="D8" t="str">
            <v>Paramaz Avedisian Building</v>
          </cell>
        </row>
      </sheetData>
      <sheetData sheetId="2339">
        <row r="8">
          <cell r="D8" t="str">
            <v>Paramaz Avedisian Building</v>
          </cell>
        </row>
      </sheetData>
      <sheetData sheetId="2340">
        <row r="8">
          <cell r="D8" t="str">
            <v>Paramaz Avedisian Building</v>
          </cell>
        </row>
      </sheetData>
      <sheetData sheetId="2341">
        <row r="8">
          <cell r="D8" t="str">
            <v>Paramaz Avedisian Building</v>
          </cell>
        </row>
      </sheetData>
      <sheetData sheetId="2342">
        <row r="8">
          <cell r="D8" t="str">
            <v>Paramaz Avedisian Building</v>
          </cell>
        </row>
      </sheetData>
      <sheetData sheetId="2343">
        <row r="8">
          <cell r="D8" t="str">
            <v>Paramaz Avedisian Building</v>
          </cell>
        </row>
      </sheetData>
      <sheetData sheetId="2344">
        <row r="8">
          <cell r="D8" t="str">
            <v>Paramaz Avedisian Building</v>
          </cell>
        </row>
      </sheetData>
      <sheetData sheetId="2345">
        <row r="8">
          <cell r="D8" t="str">
            <v>Paramaz Avedisian Building</v>
          </cell>
        </row>
      </sheetData>
      <sheetData sheetId="2346">
        <row r="8">
          <cell r="D8" t="str">
            <v>Paramaz Avedisian Building</v>
          </cell>
        </row>
      </sheetData>
      <sheetData sheetId="2347">
        <row r="8">
          <cell r="D8" t="str">
            <v>Paramaz Avedisian Building</v>
          </cell>
        </row>
      </sheetData>
      <sheetData sheetId="2348">
        <row r="8">
          <cell r="D8" t="str">
            <v>Paramaz Avedisian Building</v>
          </cell>
        </row>
      </sheetData>
      <sheetData sheetId="2349">
        <row r="8">
          <cell r="D8" t="str">
            <v>Paramaz Avedisian Building</v>
          </cell>
        </row>
      </sheetData>
      <sheetData sheetId="2350">
        <row r="8">
          <cell r="D8" t="str">
            <v>Paramaz Avedisian Building</v>
          </cell>
        </row>
      </sheetData>
      <sheetData sheetId="2351">
        <row r="8">
          <cell r="D8" t="str">
            <v>Paramaz Avedisian Building</v>
          </cell>
        </row>
      </sheetData>
      <sheetData sheetId="2352">
        <row r="8">
          <cell r="D8" t="str">
            <v>Paramaz Avedisian Building</v>
          </cell>
        </row>
      </sheetData>
      <sheetData sheetId="2353">
        <row r="8">
          <cell r="D8" t="str">
            <v>Paramaz Avedisian Building</v>
          </cell>
        </row>
      </sheetData>
      <sheetData sheetId="2354">
        <row r="8">
          <cell r="D8" t="str">
            <v>Paramaz Avedisian Building</v>
          </cell>
        </row>
      </sheetData>
      <sheetData sheetId="2355">
        <row r="8">
          <cell r="D8" t="str">
            <v>Paramaz Avedisian Building</v>
          </cell>
        </row>
      </sheetData>
      <sheetData sheetId="2356">
        <row r="8">
          <cell r="D8" t="str">
            <v>Paramaz Avedisian Building</v>
          </cell>
        </row>
      </sheetData>
      <sheetData sheetId="2357">
        <row r="8">
          <cell r="D8" t="str">
            <v>Paramaz Avedisian Building</v>
          </cell>
        </row>
      </sheetData>
      <sheetData sheetId="2358">
        <row r="8">
          <cell r="D8" t="str">
            <v>Paramaz Avedisian Building</v>
          </cell>
        </row>
      </sheetData>
      <sheetData sheetId="2359">
        <row r="8">
          <cell r="D8" t="str">
            <v>Paramaz Avedisian Building</v>
          </cell>
        </row>
      </sheetData>
      <sheetData sheetId="2360">
        <row r="8">
          <cell r="D8" t="str">
            <v>Paramaz Avedisian Building</v>
          </cell>
        </row>
      </sheetData>
      <sheetData sheetId="2361">
        <row r="8">
          <cell r="D8" t="str">
            <v>Paramaz Avedisian Building</v>
          </cell>
        </row>
      </sheetData>
      <sheetData sheetId="2362">
        <row r="8">
          <cell r="D8" t="str">
            <v>Paramaz Avedisian Building</v>
          </cell>
        </row>
      </sheetData>
      <sheetData sheetId="2363">
        <row r="8">
          <cell r="D8" t="str">
            <v>Paramaz Avedisian Building</v>
          </cell>
        </row>
      </sheetData>
      <sheetData sheetId="2364">
        <row r="8">
          <cell r="D8" t="str">
            <v>Paramaz Avedisian Building</v>
          </cell>
        </row>
      </sheetData>
      <sheetData sheetId="2365">
        <row r="8">
          <cell r="D8" t="str">
            <v>Paramaz Avedisian Building</v>
          </cell>
        </row>
      </sheetData>
      <sheetData sheetId="2366">
        <row r="8">
          <cell r="D8" t="str">
            <v>Paramaz Avedisian Building</v>
          </cell>
        </row>
      </sheetData>
      <sheetData sheetId="2367">
        <row r="8">
          <cell r="D8" t="str">
            <v>Paramaz Avedisian Building</v>
          </cell>
        </row>
      </sheetData>
      <sheetData sheetId="2368">
        <row r="8">
          <cell r="D8" t="str">
            <v>Paramaz Avedisian Building</v>
          </cell>
        </row>
      </sheetData>
      <sheetData sheetId="2369">
        <row r="8">
          <cell r="D8" t="str">
            <v>Paramaz Avedisian Building</v>
          </cell>
        </row>
      </sheetData>
      <sheetData sheetId="2370">
        <row r="8">
          <cell r="D8" t="str">
            <v>Paramaz Avedisian Building</v>
          </cell>
        </row>
      </sheetData>
      <sheetData sheetId="2371">
        <row r="8">
          <cell r="D8" t="str">
            <v>Paramaz Avedisian Building</v>
          </cell>
        </row>
      </sheetData>
      <sheetData sheetId="2372">
        <row r="8">
          <cell r="D8" t="str">
            <v>Paramaz Avedisian Building</v>
          </cell>
        </row>
      </sheetData>
      <sheetData sheetId="2373">
        <row r="8">
          <cell r="D8" t="str">
            <v>Paramaz Avedisian Building</v>
          </cell>
        </row>
      </sheetData>
      <sheetData sheetId="2374">
        <row r="8">
          <cell r="D8" t="str">
            <v>Paramaz Avedisian Building</v>
          </cell>
        </row>
      </sheetData>
      <sheetData sheetId="2375">
        <row r="8">
          <cell r="D8" t="str">
            <v>Paramaz Avedisian Building</v>
          </cell>
        </row>
      </sheetData>
      <sheetData sheetId="2376">
        <row r="8">
          <cell r="D8" t="str">
            <v>Paramaz Avedisian Building</v>
          </cell>
        </row>
      </sheetData>
      <sheetData sheetId="2377">
        <row r="8">
          <cell r="D8" t="str">
            <v>Paramaz Avedisian Building</v>
          </cell>
        </row>
      </sheetData>
      <sheetData sheetId="2378">
        <row r="8">
          <cell r="D8" t="str">
            <v>Paramaz Avedisian Building</v>
          </cell>
        </row>
      </sheetData>
      <sheetData sheetId="2379">
        <row r="8">
          <cell r="D8" t="str">
            <v>Paramaz Avedisian Building</v>
          </cell>
        </row>
      </sheetData>
      <sheetData sheetId="2380">
        <row r="8">
          <cell r="D8" t="str">
            <v>Paramaz Avedisian Building</v>
          </cell>
        </row>
      </sheetData>
      <sheetData sheetId="2381">
        <row r="8">
          <cell r="D8" t="str">
            <v>Paramaz Avedisian Building</v>
          </cell>
        </row>
      </sheetData>
      <sheetData sheetId="2382">
        <row r="8">
          <cell r="D8" t="str">
            <v>Paramaz Avedisian Building</v>
          </cell>
        </row>
      </sheetData>
      <sheetData sheetId="2383">
        <row r="8">
          <cell r="D8" t="str">
            <v>Paramaz Avedisian Building</v>
          </cell>
        </row>
      </sheetData>
      <sheetData sheetId="2384">
        <row r="8">
          <cell r="D8" t="str">
            <v>Paramaz Avedisian Building</v>
          </cell>
        </row>
      </sheetData>
      <sheetData sheetId="2385">
        <row r="8">
          <cell r="D8" t="str">
            <v>Paramaz Avedisian Building</v>
          </cell>
        </row>
      </sheetData>
      <sheetData sheetId="2386">
        <row r="8">
          <cell r="D8" t="str">
            <v>Paramaz Avedisian Building</v>
          </cell>
        </row>
      </sheetData>
      <sheetData sheetId="2387">
        <row r="8">
          <cell r="D8" t="str">
            <v>Paramaz Avedisian Building</v>
          </cell>
        </row>
      </sheetData>
      <sheetData sheetId="2388">
        <row r="8">
          <cell r="D8" t="str">
            <v>Paramaz Avedisian Building</v>
          </cell>
        </row>
      </sheetData>
      <sheetData sheetId="2389">
        <row r="8">
          <cell r="D8" t="str">
            <v>Paramaz Avedisian Building</v>
          </cell>
        </row>
      </sheetData>
      <sheetData sheetId="2390">
        <row r="8">
          <cell r="D8" t="str">
            <v>Paramaz Avedisian Building</v>
          </cell>
        </row>
      </sheetData>
      <sheetData sheetId="2391">
        <row r="8">
          <cell r="D8" t="str">
            <v>Paramaz Avedisian Building</v>
          </cell>
        </row>
      </sheetData>
      <sheetData sheetId="2392">
        <row r="8">
          <cell r="D8" t="str">
            <v>Paramaz Avedisian Building</v>
          </cell>
        </row>
      </sheetData>
      <sheetData sheetId="2393">
        <row r="8">
          <cell r="D8" t="str">
            <v>Paramaz Avedisian Building</v>
          </cell>
        </row>
      </sheetData>
      <sheetData sheetId="2394">
        <row r="8">
          <cell r="D8" t="str">
            <v>Paramaz Avedisian Building</v>
          </cell>
        </row>
      </sheetData>
      <sheetData sheetId="2395">
        <row r="8">
          <cell r="D8" t="str">
            <v>Paramaz Avedisian Building</v>
          </cell>
        </row>
      </sheetData>
      <sheetData sheetId="2396">
        <row r="8">
          <cell r="D8" t="str">
            <v>Paramaz Avedisian Building</v>
          </cell>
        </row>
      </sheetData>
      <sheetData sheetId="2397">
        <row r="8">
          <cell r="D8" t="str">
            <v>Paramaz Avedisian Building</v>
          </cell>
        </row>
      </sheetData>
      <sheetData sheetId="2398">
        <row r="8">
          <cell r="D8" t="str">
            <v>Paramaz Avedisian Building</v>
          </cell>
        </row>
      </sheetData>
      <sheetData sheetId="2399">
        <row r="8">
          <cell r="D8" t="str">
            <v>Paramaz Avedisian Building</v>
          </cell>
        </row>
      </sheetData>
      <sheetData sheetId="2400">
        <row r="8">
          <cell r="D8" t="str">
            <v>Paramaz Avedisian Building</v>
          </cell>
        </row>
      </sheetData>
      <sheetData sheetId="2401">
        <row r="8">
          <cell r="D8" t="str">
            <v>Paramaz Avedisian Building</v>
          </cell>
        </row>
      </sheetData>
      <sheetData sheetId="2402">
        <row r="8">
          <cell r="D8" t="str">
            <v>Paramaz Avedisian Building</v>
          </cell>
        </row>
      </sheetData>
      <sheetData sheetId="2403">
        <row r="8">
          <cell r="D8" t="str">
            <v>Paramaz Avedisian Building</v>
          </cell>
        </row>
      </sheetData>
      <sheetData sheetId="2404">
        <row r="8">
          <cell r="D8" t="str">
            <v>Paramaz Avedisian Building</v>
          </cell>
        </row>
      </sheetData>
      <sheetData sheetId="2405">
        <row r="8">
          <cell r="D8" t="str">
            <v>Paramaz Avedisian Building</v>
          </cell>
        </row>
      </sheetData>
      <sheetData sheetId="2406">
        <row r="8">
          <cell r="D8" t="str">
            <v>Paramaz Avedisian Building</v>
          </cell>
        </row>
      </sheetData>
      <sheetData sheetId="2407">
        <row r="8">
          <cell r="D8" t="str">
            <v>Paramaz Avedisian Building</v>
          </cell>
        </row>
      </sheetData>
      <sheetData sheetId="2408">
        <row r="8">
          <cell r="D8" t="str">
            <v>Paramaz Avedisian Building</v>
          </cell>
        </row>
      </sheetData>
      <sheetData sheetId="2409">
        <row r="8">
          <cell r="D8" t="str">
            <v>Paramaz Avedisian Building</v>
          </cell>
        </row>
      </sheetData>
      <sheetData sheetId="2410">
        <row r="8">
          <cell r="D8" t="str">
            <v>Paramaz Avedisian Building</v>
          </cell>
        </row>
      </sheetData>
      <sheetData sheetId="2411">
        <row r="8">
          <cell r="D8" t="str">
            <v>Paramaz Avedisian Building</v>
          </cell>
        </row>
      </sheetData>
      <sheetData sheetId="2412">
        <row r="8">
          <cell r="D8" t="str">
            <v>Paramaz Avedisian Building</v>
          </cell>
        </row>
      </sheetData>
      <sheetData sheetId="2413">
        <row r="8">
          <cell r="D8" t="str">
            <v>Paramaz Avedisian Building</v>
          </cell>
        </row>
      </sheetData>
      <sheetData sheetId="2414">
        <row r="8">
          <cell r="D8" t="str">
            <v>Paramaz Avedisian Building</v>
          </cell>
        </row>
      </sheetData>
      <sheetData sheetId="2415">
        <row r="8">
          <cell r="D8" t="str">
            <v>Paramaz Avedisian Building</v>
          </cell>
        </row>
      </sheetData>
      <sheetData sheetId="2416">
        <row r="8">
          <cell r="D8" t="str">
            <v>Paramaz Avedisian Building</v>
          </cell>
        </row>
      </sheetData>
      <sheetData sheetId="2417">
        <row r="8">
          <cell r="D8" t="str">
            <v>Paramaz Avedisian Building</v>
          </cell>
        </row>
      </sheetData>
      <sheetData sheetId="2418">
        <row r="8">
          <cell r="D8" t="str">
            <v>Paramaz Avedisian Building</v>
          </cell>
        </row>
      </sheetData>
      <sheetData sheetId="2419">
        <row r="8">
          <cell r="D8" t="str">
            <v>Paramaz Avedisian Building</v>
          </cell>
        </row>
      </sheetData>
      <sheetData sheetId="2420">
        <row r="8">
          <cell r="D8" t="str">
            <v>Paramaz Avedisian Building</v>
          </cell>
        </row>
      </sheetData>
      <sheetData sheetId="2421">
        <row r="8">
          <cell r="D8" t="str">
            <v>Paramaz Avedisian Building</v>
          </cell>
        </row>
      </sheetData>
      <sheetData sheetId="2422">
        <row r="8">
          <cell r="D8" t="str">
            <v>Paramaz Avedisian Building</v>
          </cell>
        </row>
      </sheetData>
      <sheetData sheetId="2423">
        <row r="8">
          <cell r="D8" t="str">
            <v>Paramaz Avedisian Building</v>
          </cell>
        </row>
      </sheetData>
      <sheetData sheetId="2424">
        <row r="8">
          <cell r="D8" t="str">
            <v>Paramaz Avedisian Building</v>
          </cell>
        </row>
      </sheetData>
      <sheetData sheetId="2425">
        <row r="8">
          <cell r="D8" t="str">
            <v>Paramaz Avedisian Building</v>
          </cell>
        </row>
      </sheetData>
      <sheetData sheetId="2426">
        <row r="8">
          <cell r="D8" t="str">
            <v>Paramaz Avedisian Building</v>
          </cell>
        </row>
      </sheetData>
      <sheetData sheetId="2427">
        <row r="8">
          <cell r="D8" t="str">
            <v>Paramaz Avedisian Building</v>
          </cell>
        </row>
      </sheetData>
      <sheetData sheetId="2428">
        <row r="8">
          <cell r="D8" t="str">
            <v>Paramaz Avedisian Building</v>
          </cell>
        </row>
      </sheetData>
      <sheetData sheetId="2429">
        <row r="8">
          <cell r="D8" t="str">
            <v>Paramaz Avedisian Building</v>
          </cell>
        </row>
      </sheetData>
      <sheetData sheetId="2430">
        <row r="8">
          <cell r="D8" t="str">
            <v>Paramaz Avedisian Building</v>
          </cell>
        </row>
      </sheetData>
      <sheetData sheetId="2431">
        <row r="8">
          <cell r="D8" t="str">
            <v>Paramaz Avedisian Building</v>
          </cell>
        </row>
      </sheetData>
      <sheetData sheetId="2432">
        <row r="8">
          <cell r="D8" t="str">
            <v>Paramaz Avedisian Building</v>
          </cell>
        </row>
      </sheetData>
      <sheetData sheetId="2433">
        <row r="8">
          <cell r="D8" t="str">
            <v>Paramaz Avedisian Building</v>
          </cell>
        </row>
      </sheetData>
      <sheetData sheetId="2434">
        <row r="8">
          <cell r="D8" t="str">
            <v>Paramaz Avedisian Building</v>
          </cell>
        </row>
      </sheetData>
      <sheetData sheetId="2435">
        <row r="8">
          <cell r="D8" t="str">
            <v>Paramaz Avedisian Building</v>
          </cell>
        </row>
      </sheetData>
      <sheetData sheetId="2436">
        <row r="8">
          <cell r="D8" t="str">
            <v>Paramaz Avedisian Building</v>
          </cell>
        </row>
      </sheetData>
      <sheetData sheetId="2437">
        <row r="8">
          <cell r="D8" t="str">
            <v>Paramaz Avedisian Building</v>
          </cell>
        </row>
      </sheetData>
      <sheetData sheetId="2438">
        <row r="8">
          <cell r="D8" t="str">
            <v>Paramaz Avedisian Building</v>
          </cell>
        </row>
      </sheetData>
      <sheetData sheetId="2439">
        <row r="8">
          <cell r="D8" t="str">
            <v>Paramaz Avedisian Building</v>
          </cell>
        </row>
      </sheetData>
      <sheetData sheetId="2440">
        <row r="8">
          <cell r="D8" t="str">
            <v>Paramaz Avedisian Building</v>
          </cell>
        </row>
      </sheetData>
      <sheetData sheetId="2441">
        <row r="8">
          <cell r="D8" t="str">
            <v>Paramaz Avedisian Building</v>
          </cell>
        </row>
      </sheetData>
      <sheetData sheetId="2442">
        <row r="8">
          <cell r="D8" t="str">
            <v>Paramaz Avedisian Building</v>
          </cell>
        </row>
      </sheetData>
      <sheetData sheetId="2443">
        <row r="8">
          <cell r="D8" t="str">
            <v>Paramaz Avedisian Building</v>
          </cell>
        </row>
      </sheetData>
      <sheetData sheetId="2444">
        <row r="8">
          <cell r="D8" t="str">
            <v>Paramaz Avedisian Building</v>
          </cell>
        </row>
      </sheetData>
      <sheetData sheetId="2445">
        <row r="8">
          <cell r="D8" t="str">
            <v>Paramaz Avedisian Building</v>
          </cell>
        </row>
      </sheetData>
      <sheetData sheetId="2446">
        <row r="8">
          <cell r="D8" t="str">
            <v>Paramaz Avedisian Building</v>
          </cell>
        </row>
      </sheetData>
      <sheetData sheetId="2447">
        <row r="8">
          <cell r="D8" t="str">
            <v>Paramaz Avedisian Building</v>
          </cell>
        </row>
      </sheetData>
      <sheetData sheetId="2448">
        <row r="8">
          <cell r="D8" t="str">
            <v>Paramaz Avedisian Building</v>
          </cell>
        </row>
      </sheetData>
      <sheetData sheetId="2449">
        <row r="8">
          <cell r="D8" t="str">
            <v>Paramaz Avedisian Building</v>
          </cell>
        </row>
      </sheetData>
      <sheetData sheetId="2450">
        <row r="8">
          <cell r="D8" t="str">
            <v>Paramaz Avedisian Building</v>
          </cell>
        </row>
      </sheetData>
      <sheetData sheetId="2451">
        <row r="8">
          <cell r="D8" t="str">
            <v>Paramaz Avedisian Building</v>
          </cell>
        </row>
      </sheetData>
      <sheetData sheetId="2452">
        <row r="8">
          <cell r="D8" t="str">
            <v>Paramaz Avedisian Building</v>
          </cell>
        </row>
      </sheetData>
      <sheetData sheetId="2453">
        <row r="8">
          <cell r="D8" t="str">
            <v>Paramaz Avedisian Building</v>
          </cell>
        </row>
      </sheetData>
      <sheetData sheetId="2454">
        <row r="8">
          <cell r="D8" t="str">
            <v>Paramaz Avedisian Building</v>
          </cell>
        </row>
      </sheetData>
      <sheetData sheetId="2455">
        <row r="8">
          <cell r="D8" t="str">
            <v>Paramaz Avedisian Building</v>
          </cell>
        </row>
      </sheetData>
      <sheetData sheetId="2456">
        <row r="8">
          <cell r="D8" t="str">
            <v>Paramaz Avedisian Building</v>
          </cell>
        </row>
      </sheetData>
      <sheetData sheetId="2457">
        <row r="8">
          <cell r="D8" t="str">
            <v>Paramaz Avedisian Building</v>
          </cell>
        </row>
      </sheetData>
      <sheetData sheetId="2458">
        <row r="8">
          <cell r="D8" t="str">
            <v>Paramaz Avedisian Building</v>
          </cell>
        </row>
      </sheetData>
      <sheetData sheetId="2459">
        <row r="8">
          <cell r="D8" t="str">
            <v>Paramaz Avedisian Building</v>
          </cell>
        </row>
      </sheetData>
      <sheetData sheetId="2460">
        <row r="8">
          <cell r="D8" t="str">
            <v>Paramaz Avedisian Building</v>
          </cell>
        </row>
      </sheetData>
      <sheetData sheetId="2461">
        <row r="8">
          <cell r="D8" t="str">
            <v>Paramaz Avedisian Building</v>
          </cell>
        </row>
      </sheetData>
      <sheetData sheetId="2462">
        <row r="8">
          <cell r="D8" t="str">
            <v>Paramaz Avedisian Building</v>
          </cell>
        </row>
      </sheetData>
      <sheetData sheetId="2463">
        <row r="8">
          <cell r="D8" t="str">
            <v>Paramaz Avedisian Building</v>
          </cell>
        </row>
      </sheetData>
      <sheetData sheetId="2464">
        <row r="8">
          <cell r="D8" t="str">
            <v>Paramaz Avedisian Building</v>
          </cell>
        </row>
      </sheetData>
      <sheetData sheetId="2465">
        <row r="8">
          <cell r="D8" t="str">
            <v>Paramaz Avedisian Building</v>
          </cell>
        </row>
      </sheetData>
      <sheetData sheetId="2466">
        <row r="8">
          <cell r="D8" t="str">
            <v>Paramaz Avedisian Building</v>
          </cell>
        </row>
      </sheetData>
      <sheetData sheetId="2467">
        <row r="8">
          <cell r="D8" t="str">
            <v>Paramaz Avedisian Building</v>
          </cell>
        </row>
      </sheetData>
      <sheetData sheetId="2468">
        <row r="8">
          <cell r="D8" t="str">
            <v>Paramaz Avedisian Building</v>
          </cell>
        </row>
      </sheetData>
      <sheetData sheetId="2469">
        <row r="8">
          <cell r="D8" t="str">
            <v>Paramaz Avedisian Building</v>
          </cell>
        </row>
      </sheetData>
      <sheetData sheetId="2470">
        <row r="8">
          <cell r="D8" t="str">
            <v>Paramaz Avedisian Building</v>
          </cell>
        </row>
      </sheetData>
      <sheetData sheetId="2471">
        <row r="8">
          <cell r="D8" t="str">
            <v>Paramaz Avedisian Building</v>
          </cell>
        </row>
      </sheetData>
      <sheetData sheetId="2472">
        <row r="8">
          <cell r="D8" t="str">
            <v>Paramaz Avedisian Building</v>
          </cell>
        </row>
      </sheetData>
      <sheetData sheetId="2473">
        <row r="8">
          <cell r="D8" t="str">
            <v>Paramaz Avedisian Building</v>
          </cell>
        </row>
      </sheetData>
      <sheetData sheetId="2474">
        <row r="8">
          <cell r="D8" t="str">
            <v>Paramaz Avedisian Building</v>
          </cell>
        </row>
      </sheetData>
      <sheetData sheetId="2475">
        <row r="8">
          <cell r="D8" t="str">
            <v>Paramaz Avedisian Building</v>
          </cell>
        </row>
      </sheetData>
      <sheetData sheetId="2476">
        <row r="8">
          <cell r="D8" t="str">
            <v>Paramaz Avedisian Building</v>
          </cell>
        </row>
      </sheetData>
      <sheetData sheetId="2477">
        <row r="8">
          <cell r="D8" t="str">
            <v>Paramaz Avedisian Building</v>
          </cell>
        </row>
      </sheetData>
      <sheetData sheetId="2478">
        <row r="8">
          <cell r="D8" t="str">
            <v>Paramaz Avedisian Building</v>
          </cell>
        </row>
      </sheetData>
      <sheetData sheetId="2479">
        <row r="8">
          <cell r="D8" t="str">
            <v>Paramaz Avedisian Building</v>
          </cell>
        </row>
      </sheetData>
      <sheetData sheetId="2480">
        <row r="8">
          <cell r="D8" t="str">
            <v>Paramaz Avedisian Building</v>
          </cell>
        </row>
      </sheetData>
      <sheetData sheetId="2481">
        <row r="8">
          <cell r="D8" t="str">
            <v>Paramaz Avedisian Building</v>
          </cell>
        </row>
      </sheetData>
      <sheetData sheetId="2482">
        <row r="8">
          <cell r="D8" t="str">
            <v>Paramaz Avedisian Building</v>
          </cell>
        </row>
      </sheetData>
      <sheetData sheetId="2483">
        <row r="8">
          <cell r="D8" t="str">
            <v>Paramaz Avedisian Building</v>
          </cell>
        </row>
      </sheetData>
      <sheetData sheetId="2484">
        <row r="8">
          <cell r="D8" t="str">
            <v>Paramaz Avedisian Building</v>
          </cell>
        </row>
      </sheetData>
      <sheetData sheetId="2485">
        <row r="8">
          <cell r="D8" t="str">
            <v>Paramaz Avedisian Building</v>
          </cell>
        </row>
      </sheetData>
      <sheetData sheetId="2486">
        <row r="8">
          <cell r="D8" t="str">
            <v>Paramaz Avedisian Building</v>
          </cell>
        </row>
      </sheetData>
      <sheetData sheetId="2487">
        <row r="8">
          <cell r="D8" t="str">
            <v>Paramaz Avedisian Building</v>
          </cell>
        </row>
      </sheetData>
      <sheetData sheetId="2488">
        <row r="8">
          <cell r="D8" t="str">
            <v>Paramaz Avedisian Building</v>
          </cell>
        </row>
      </sheetData>
      <sheetData sheetId="2489">
        <row r="8">
          <cell r="D8" t="str">
            <v>Paramaz Avedisian Building</v>
          </cell>
        </row>
      </sheetData>
      <sheetData sheetId="2490">
        <row r="8">
          <cell r="D8" t="str">
            <v>Paramaz Avedisian Building</v>
          </cell>
        </row>
      </sheetData>
      <sheetData sheetId="2491">
        <row r="8">
          <cell r="D8" t="str">
            <v>Paramaz Avedisian Building</v>
          </cell>
        </row>
      </sheetData>
      <sheetData sheetId="2492">
        <row r="8">
          <cell r="D8" t="str">
            <v>Paramaz Avedisian Building</v>
          </cell>
        </row>
      </sheetData>
      <sheetData sheetId="2493">
        <row r="8">
          <cell r="D8" t="str">
            <v>Paramaz Avedisian Building</v>
          </cell>
        </row>
      </sheetData>
      <sheetData sheetId="2494">
        <row r="8">
          <cell r="D8" t="str">
            <v>Paramaz Avedisian Building</v>
          </cell>
        </row>
      </sheetData>
      <sheetData sheetId="2495">
        <row r="8">
          <cell r="D8" t="str">
            <v>Paramaz Avedisian Building</v>
          </cell>
        </row>
      </sheetData>
      <sheetData sheetId="2496">
        <row r="8">
          <cell r="D8" t="str">
            <v>Paramaz Avedisian Building</v>
          </cell>
        </row>
      </sheetData>
      <sheetData sheetId="2497">
        <row r="8">
          <cell r="D8" t="str">
            <v>Paramaz Avedisian Building</v>
          </cell>
        </row>
      </sheetData>
      <sheetData sheetId="2498">
        <row r="8">
          <cell r="D8" t="str">
            <v>Paramaz Avedisian Building</v>
          </cell>
        </row>
      </sheetData>
      <sheetData sheetId="2499">
        <row r="8">
          <cell r="D8" t="str">
            <v>Paramaz Avedisian Building</v>
          </cell>
        </row>
      </sheetData>
      <sheetData sheetId="2500">
        <row r="8">
          <cell r="D8" t="str">
            <v>Paramaz Avedisian Building</v>
          </cell>
        </row>
      </sheetData>
      <sheetData sheetId="2501">
        <row r="8">
          <cell r="D8" t="str">
            <v>Paramaz Avedisian Building</v>
          </cell>
        </row>
      </sheetData>
      <sheetData sheetId="2502">
        <row r="8">
          <cell r="D8" t="str">
            <v>Paramaz Avedisian Building</v>
          </cell>
        </row>
      </sheetData>
      <sheetData sheetId="2503">
        <row r="8">
          <cell r="D8" t="str">
            <v>Paramaz Avedisian Building</v>
          </cell>
        </row>
      </sheetData>
      <sheetData sheetId="2504">
        <row r="8">
          <cell r="D8" t="str">
            <v>Paramaz Avedisian Building</v>
          </cell>
        </row>
      </sheetData>
      <sheetData sheetId="2505">
        <row r="8">
          <cell r="D8" t="str">
            <v>Paramaz Avedisian Building</v>
          </cell>
        </row>
      </sheetData>
      <sheetData sheetId="2506">
        <row r="8">
          <cell r="D8" t="str">
            <v>Paramaz Avedisian Building</v>
          </cell>
        </row>
      </sheetData>
      <sheetData sheetId="2507">
        <row r="8">
          <cell r="D8" t="str">
            <v>Paramaz Avedisian Building</v>
          </cell>
        </row>
      </sheetData>
      <sheetData sheetId="2508">
        <row r="8">
          <cell r="D8" t="str">
            <v>Paramaz Avedisian Building</v>
          </cell>
        </row>
      </sheetData>
      <sheetData sheetId="2509">
        <row r="8">
          <cell r="D8" t="str">
            <v>Paramaz Avedisian Building</v>
          </cell>
        </row>
      </sheetData>
      <sheetData sheetId="2510">
        <row r="8">
          <cell r="D8" t="str">
            <v>Paramaz Avedisian Building</v>
          </cell>
        </row>
      </sheetData>
      <sheetData sheetId="2511">
        <row r="8">
          <cell r="D8" t="str">
            <v>Paramaz Avedisian Building</v>
          </cell>
        </row>
      </sheetData>
      <sheetData sheetId="2512">
        <row r="8">
          <cell r="D8" t="str">
            <v>Paramaz Avedisian Building</v>
          </cell>
        </row>
      </sheetData>
      <sheetData sheetId="2513">
        <row r="8">
          <cell r="D8" t="str">
            <v>Paramaz Avedisian Building</v>
          </cell>
        </row>
      </sheetData>
      <sheetData sheetId="2514">
        <row r="8">
          <cell r="D8" t="str">
            <v>Paramaz Avedisian Building</v>
          </cell>
        </row>
      </sheetData>
      <sheetData sheetId="2515">
        <row r="8">
          <cell r="D8" t="str">
            <v>Paramaz Avedisian Building</v>
          </cell>
        </row>
      </sheetData>
      <sheetData sheetId="2516">
        <row r="8">
          <cell r="D8" t="str">
            <v>Paramaz Avedisian Building</v>
          </cell>
        </row>
      </sheetData>
      <sheetData sheetId="2517">
        <row r="8">
          <cell r="D8" t="str">
            <v>Paramaz Avedisian Building</v>
          </cell>
        </row>
      </sheetData>
      <sheetData sheetId="2518">
        <row r="8">
          <cell r="D8" t="str">
            <v>Paramaz Avedisian Building</v>
          </cell>
        </row>
      </sheetData>
      <sheetData sheetId="2519">
        <row r="8">
          <cell r="D8" t="str">
            <v>Paramaz Avedisian Building</v>
          </cell>
        </row>
      </sheetData>
      <sheetData sheetId="2520">
        <row r="8">
          <cell r="D8" t="str">
            <v>Paramaz Avedisian Building</v>
          </cell>
        </row>
      </sheetData>
      <sheetData sheetId="2521">
        <row r="8">
          <cell r="D8" t="str">
            <v>Paramaz Avedisian Building</v>
          </cell>
        </row>
      </sheetData>
      <sheetData sheetId="2522">
        <row r="8">
          <cell r="D8" t="str">
            <v>Paramaz Avedisian Building</v>
          </cell>
        </row>
      </sheetData>
      <sheetData sheetId="2523">
        <row r="8">
          <cell r="D8" t="str">
            <v>Paramaz Avedisian Building</v>
          </cell>
        </row>
      </sheetData>
      <sheetData sheetId="2524">
        <row r="8">
          <cell r="D8" t="str">
            <v>Paramaz Avedisian Building</v>
          </cell>
        </row>
      </sheetData>
      <sheetData sheetId="2525">
        <row r="8">
          <cell r="D8" t="str">
            <v>Paramaz Avedisian Building</v>
          </cell>
        </row>
      </sheetData>
      <sheetData sheetId="2526">
        <row r="8">
          <cell r="D8" t="str">
            <v>Paramaz Avedisian Building</v>
          </cell>
        </row>
      </sheetData>
      <sheetData sheetId="2527">
        <row r="8">
          <cell r="D8" t="str">
            <v>Paramaz Avedisian Building</v>
          </cell>
        </row>
      </sheetData>
      <sheetData sheetId="2528">
        <row r="8">
          <cell r="D8" t="str">
            <v>Paramaz Avedisian Building</v>
          </cell>
        </row>
      </sheetData>
      <sheetData sheetId="2529">
        <row r="8">
          <cell r="D8" t="str">
            <v>Paramaz Avedisian Building</v>
          </cell>
        </row>
      </sheetData>
      <sheetData sheetId="2530">
        <row r="8">
          <cell r="D8" t="str">
            <v>Paramaz Avedisian Building</v>
          </cell>
        </row>
      </sheetData>
      <sheetData sheetId="2531">
        <row r="8">
          <cell r="D8" t="str">
            <v>Paramaz Avedisian Building</v>
          </cell>
        </row>
      </sheetData>
      <sheetData sheetId="2532">
        <row r="8">
          <cell r="D8" t="str">
            <v>Paramaz Avedisian Building</v>
          </cell>
        </row>
      </sheetData>
      <sheetData sheetId="2533">
        <row r="8">
          <cell r="D8" t="str">
            <v>Paramaz Avedisian Building</v>
          </cell>
        </row>
      </sheetData>
      <sheetData sheetId="2534">
        <row r="8">
          <cell r="D8" t="str">
            <v>Paramaz Avedisian Building</v>
          </cell>
        </row>
      </sheetData>
      <sheetData sheetId="2535">
        <row r="8">
          <cell r="D8" t="str">
            <v>Paramaz Avedisian Building</v>
          </cell>
        </row>
      </sheetData>
      <sheetData sheetId="2536">
        <row r="8">
          <cell r="D8" t="str">
            <v>Paramaz Avedisian Building</v>
          </cell>
        </row>
      </sheetData>
      <sheetData sheetId="2537">
        <row r="8">
          <cell r="D8" t="str">
            <v>Paramaz Avedisian Building</v>
          </cell>
        </row>
      </sheetData>
      <sheetData sheetId="2538">
        <row r="8">
          <cell r="D8" t="str">
            <v>Paramaz Avedisian Building</v>
          </cell>
        </row>
      </sheetData>
      <sheetData sheetId="2539">
        <row r="8">
          <cell r="D8" t="str">
            <v>Paramaz Avedisian Building</v>
          </cell>
        </row>
      </sheetData>
      <sheetData sheetId="2540">
        <row r="8">
          <cell r="D8" t="str">
            <v>Paramaz Avedisian Building</v>
          </cell>
        </row>
      </sheetData>
      <sheetData sheetId="2541">
        <row r="8">
          <cell r="D8" t="str">
            <v>Paramaz Avedisian Building</v>
          </cell>
        </row>
      </sheetData>
      <sheetData sheetId="2542">
        <row r="8">
          <cell r="D8" t="str">
            <v>Paramaz Avedisian Building</v>
          </cell>
        </row>
      </sheetData>
      <sheetData sheetId="2543">
        <row r="8">
          <cell r="D8" t="str">
            <v>Paramaz Avedisian Building</v>
          </cell>
        </row>
      </sheetData>
      <sheetData sheetId="2544">
        <row r="8">
          <cell r="D8" t="str">
            <v>Paramaz Avedisian Building</v>
          </cell>
        </row>
      </sheetData>
      <sheetData sheetId="2545">
        <row r="8">
          <cell r="D8" t="str">
            <v>Paramaz Avedisian Building</v>
          </cell>
        </row>
      </sheetData>
      <sheetData sheetId="2546">
        <row r="8">
          <cell r="D8" t="str">
            <v>Paramaz Avedisian Building</v>
          </cell>
        </row>
      </sheetData>
      <sheetData sheetId="2547">
        <row r="8">
          <cell r="D8" t="str">
            <v>Paramaz Avedisian Building</v>
          </cell>
        </row>
      </sheetData>
      <sheetData sheetId="2548">
        <row r="8">
          <cell r="D8" t="str">
            <v>Paramaz Avedisian Building</v>
          </cell>
        </row>
      </sheetData>
      <sheetData sheetId="2549">
        <row r="8">
          <cell r="D8" t="str">
            <v>Paramaz Avedisian Building</v>
          </cell>
        </row>
      </sheetData>
      <sheetData sheetId="2550">
        <row r="8">
          <cell r="D8" t="str">
            <v>Paramaz Avedisian Building</v>
          </cell>
        </row>
      </sheetData>
      <sheetData sheetId="2551">
        <row r="8">
          <cell r="D8" t="str">
            <v>Paramaz Avedisian Building</v>
          </cell>
        </row>
      </sheetData>
      <sheetData sheetId="2552">
        <row r="8">
          <cell r="D8" t="str">
            <v>Paramaz Avedisian Building</v>
          </cell>
        </row>
      </sheetData>
      <sheetData sheetId="2553">
        <row r="8">
          <cell r="D8" t="str">
            <v>Paramaz Avedisian Building</v>
          </cell>
        </row>
      </sheetData>
      <sheetData sheetId="2554">
        <row r="8">
          <cell r="D8" t="str">
            <v>Paramaz Avedisian Building</v>
          </cell>
        </row>
      </sheetData>
      <sheetData sheetId="2555">
        <row r="8">
          <cell r="D8" t="str">
            <v>Paramaz Avedisian Building</v>
          </cell>
        </row>
      </sheetData>
      <sheetData sheetId="2556">
        <row r="8">
          <cell r="D8" t="str">
            <v>Paramaz Avedisian Building</v>
          </cell>
        </row>
      </sheetData>
      <sheetData sheetId="2557">
        <row r="8">
          <cell r="D8" t="str">
            <v>Paramaz Avedisian Building</v>
          </cell>
        </row>
      </sheetData>
      <sheetData sheetId="2558">
        <row r="8">
          <cell r="D8" t="str">
            <v>Paramaz Avedisian Building</v>
          </cell>
        </row>
      </sheetData>
      <sheetData sheetId="2559">
        <row r="8">
          <cell r="D8" t="str">
            <v>Paramaz Avedisian Building</v>
          </cell>
        </row>
      </sheetData>
      <sheetData sheetId="2560">
        <row r="8">
          <cell r="D8" t="str">
            <v>Paramaz Avedisian Building</v>
          </cell>
        </row>
      </sheetData>
      <sheetData sheetId="2561">
        <row r="8">
          <cell r="D8" t="str">
            <v>Paramaz Avedisian Building</v>
          </cell>
        </row>
      </sheetData>
      <sheetData sheetId="2562">
        <row r="8">
          <cell r="D8" t="str">
            <v>Paramaz Avedisian Building</v>
          </cell>
        </row>
      </sheetData>
      <sheetData sheetId="2563">
        <row r="8">
          <cell r="D8" t="str">
            <v>Paramaz Avedisian Building</v>
          </cell>
        </row>
      </sheetData>
      <sheetData sheetId="2564">
        <row r="8">
          <cell r="D8" t="str">
            <v>Paramaz Avedisian Building</v>
          </cell>
        </row>
      </sheetData>
      <sheetData sheetId="2565">
        <row r="8">
          <cell r="D8" t="str">
            <v>Paramaz Avedisian Building</v>
          </cell>
        </row>
      </sheetData>
      <sheetData sheetId="2566">
        <row r="8">
          <cell r="D8" t="str">
            <v>Paramaz Avedisian Building</v>
          </cell>
        </row>
      </sheetData>
      <sheetData sheetId="2567">
        <row r="8">
          <cell r="D8" t="str">
            <v>Paramaz Avedisian Building</v>
          </cell>
        </row>
      </sheetData>
      <sheetData sheetId="2568">
        <row r="8">
          <cell r="D8" t="str">
            <v>Paramaz Avedisian Building</v>
          </cell>
        </row>
      </sheetData>
      <sheetData sheetId="2569">
        <row r="8">
          <cell r="D8" t="str">
            <v>Paramaz Avedisian Building</v>
          </cell>
        </row>
      </sheetData>
      <sheetData sheetId="2570">
        <row r="8">
          <cell r="D8" t="str">
            <v>Paramaz Avedisian Building</v>
          </cell>
        </row>
      </sheetData>
      <sheetData sheetId="2571">
        <row r="8">
          <cell r="D8" t="str">
            <v>Paramaz Avedisian Building</v>
          </cell>
        </row>
      </sheetData>
      <sheetData sheetId="2572">
        <row r="8">
          <cell r="D8" t="str">
            <v>Paramaz Avedisian Building</v>
          </cell>
        </row>
      </sheetData>
      <sheetData sheetId="2573">
        <row r="8">
          <cell r="D8" t="str">
            <v>Paramaz Avedisian Building</v>
          </cell>
        </row>
      </sheetData>
      <sheetData sheetId="2574">
        <row r="8">
          <cell r="D8" t="str">
            <v>Paramaz Avedisian Building</v>
          </cell>
        </row>
      </sheetData>
      <sheetData sheetId="2575">
        <row r="8">
          <cell r="D8" t="str">
            <v>Paramaz Avedisian Building</v>
          </cell>
        </row>
      </sheetData>
      <sheetData sheetId="2576">
        <row r="8">
          <cell r="D8" t="str">
            <v>Paramaz Avedisian Building</v>
          </cell>
        </row>
      </sheetData>
      <sheetData sheetId="2577">
        <row r="8">
          <cell r="D8" t="str">
            <v>Paramaz Avedisian Building</v>
          </cell>
        </row>
      </sheetData>
      <sheetData sheetId="2578">
        <row r="8">
          <cell r="D8" t="str">
            <v>Paramaz Avedisian Building</v>
          </cell>
        </row>
      </sheetData>
      <sheetData sheetId="2579">
        <row r="8">
          <cell r="D8" t="str">
            <v>Paramaz Avedisian Building</v>
          </cell>
        </row>
      </sheetData>
      <sheetData sheetId="2580">
        <row r="8">
          <cell r="D8" t="str">
            <v>Paramaz Avedisian Building</v>
          </cell>
        </row>
      </sheetData>
      <sheetData sheetId="2581">
        <row r="8">
          <cell r="D8" t="str">
            <v>Paramaz Avedisian Building</v>
          </cell>
        </row>
      </sheetData>
      <sheetData sheetId="2582">
        <row r="8">
          <cell r="D8" t="str">
            <v>Paramaz Avedisian Building</v>
          </cell>
        </row>
      </sheetData>
      <sheetData sheetId="2583">
        <row r="8">
          <cell r="D8" t="str">
            <v>Paramaz Avedisian Building</v>
          </cell>
        </row>
      </sheetData>
      <sheetData sheetId="2584">
        <row r="8">
          <cell r="D8" t="str">
            <v>Paramaz Avedisian Building</v>
          </cell>
        </row>
      </sheetData>
      <sheetData sheetId="2585">
        <row r="8">
          <cell r="D8" t="str">
            <v>Paramaz Avedisian Building</v>
          </cell>
        </row>
      </sheetData>
      <sheetData sheetId="2586">
        <row r="8">
          <cell r="D8" t="str">
            <v>Paramaz Avedisian Building</v>
          </cell>
        </row>
      </sheetData>
      <sheetData sheetId="2587">
        <row r="8">
          <cell r="D8" t="str">
            <v>Paramaz Avedisian Building</v>
          </cell>
        </row>
      </sheetData>
      <sheetData sheetId="2588">
        <row r="8">
          <cell r="D8" t="str">
            <v>Paramaz Avedisian Building</v>
          </cell>
        </row>
      </sheetData>
      <sheetData sheetId="2589">
        <row r="8">
          <cell r="D8" t="str">
            <v>Paramaz Avedisian Building</v>
          </cell>
        </row>
      </sheetData>
      <sheetData sheetId="2590">
        <row r="8">
          <cell r="D8" t="str">
            <v>Paramaz Avedisian Building</v>
          </cell>
        </row>
      </sheetData>
      <sheetData sheetId="2591">
        <row r="8">
          <cell r="D8" t="str">
            <v>Paramaz Avedisian Building</v>
          </cell>
        </row>
      </sheetData>
      <sheetData sheetId="2592">
        <row r="8">
          <cell r="D8" t="str">
            <v>Paramaz Avedisian Building</v>
          </cell>
        </row>
      </sheetData>
      <sheetData sheetId="2593">
        <row r="8">
          <cell r="D8" t="str">
            <v>Paramaz Avedisian Building</v>
          </cell>
        </row>
      </sheetData>
      <sheetData sheetId="2594">
        <row r="8">
          <cell r="D8" t="str">
            <v>Paramaz Avedisian Building</v>
          </cell>
        </row>
      </sheetData>
      <sheetData sheetId="2595">
        <row r="8">
          <cell r="D8" t="str">
            <v>Paramaz Avedisian Building</v>
          </cell>
        </row>
      </sheetData>
      <sheetData sheetId="2596">
        <row r="8">
          <cell r="D8" t="str">
            <v>Paramaz Avedisian Building</v>
          </cell>
        </row>
      </sheetData>
      <sheetData sheetId="2597">
        <row r="8">
          <cell r="D8" t="str">
            <v>Paramaz Avedisian Building</v>
          </cell>
        </row>
      </sheetData>
      <sheetData sheetId="2598">
        <row r="8">
          <cell r="D8" t="str">
            <v>Paramaz Avedisian Building</v>
          </cell>
        </row>
      </sheetData>
      <sheetData sheetId="2599">
        <row r="8">
          <cell r="D8" t="str">
            <v>Paramaz Avedisian Building</v>
          </cell>
        </row>
      </sheetData>
      <sheetData sheetId="2600">
        <row r="8">
          <cell r="D8" t="str">
            <v>Paramaz Avedisian Building</v>
          </cell>
        </row>
      </sheetData>
      <sheetData sheetId="2601">
        <row r="8">
          <cell r="D8" t="str">
            <v>Paramaz Avedisian Building</v>
          </cell>
        </row>
      </sheetData>
      <sheetData sheetId="2602">
        <row r="8">
          <cell r="D8" t="str">
            <v>Paramaz Avedisian Building</v>
          </cell>
        </row>
      </sheetData>
      <sheetData sheetId="2603">
        <row r="8">
          <cell r="D8" t="str">
            <v>Paramaz Avedisian Building</v>
          </cell>
        </row>
      </sheetData>
      <sheetData sheetId="2604">
        <row r="8">
          <cell r="D8" t="str">
            <v>Paramaz Avedisian Building</v>
          </cell>
        </row>
      </sheetData>
      <sheetData sheetId="2605">
        <row r="8">
          <cell r="D8" t="str">
            <v>Paramaz Avedisian Building</v>
          </cell>
        </row>
      </sheetData>
      <sheetData sheetId="2606">
        <row r="8">
          <cell r="D8" t="str">
            <v>Paramaz Avedisian Building</v>
          </cell>
        </row>
      </sheetData>
      <sheetData sheetId="2607">
        <row r="8">
          <cell r="D8" t="str">
            <v>Paramaz Avedisian Building</v>
          </cell>
        </row>
      </sheetData>
      <sheetData sheetId="2608">
        <row r="8">
          <cell r="D8" t="str">
            <v>Paramaz Avedisian Building</v>
          </cell>
        </row>
      </sheetData>
      <sheetData sheetId="2609">
        <row r="8">
          <cell r="D8" t="str">
            <v>Paramaz Avedisian Building</v>
          </cell>
        </row>
      </sheetData>
      <sheetData sheetId="2610">
        <row r="8">
          <cell r="D8" t="str">
            <v>Paramaz Avedisian Building</v>
          </cell>
        </row>
      </sheetData>
      <sheetData sheetId="2611">
        <row r="8">
          <cell r="D8" t="str">
            <v>Paramaz Avedisian Building</v>
          </cell>
        </row>
      </sheetData>
      <sheetData sheetId="2612">
        <row r="8">
          <cell r="D8" t="str">
            <v>Paramaz Avedisian Building</v>
          </cell>
        </row>
      </sheetData>
      <sheetData sheetId="2613">
        <row r="8">
          <cell r="D8" t="str">
            <v>Paramaz Avedisian Building</v>
          </cell>
        </row>
      </sheetData>
      <sheetData sheetId="2614">
        <row r="8">
          <cell r="D8" t="str">
            <v>Paramaz Avedisian Building</v>
          </cell>
        </row>
      </sheetData>
      <sheetData sheetId="2615">
        <row r="8">
          <cell r="D8" t="str">
            <v>Paramaz Avedisian Building</v>
          </cell>
        </row>
      </sheetData>
      <sheetData sheetId="2616">
        <row r="8">
          <cell r="D8" t="str">
            <v>Paramaz Avedisian Building</v>
          </cell>
        </row>
      </sheetData>
      <sheetData sheetId="2617">
        <row r="8">
          <cell r="D8" t="str">
            <v>Paramaz Avedisian Building</v>
          </cell>
        </row>
      </sheetData>
      <sheetData sheetId="2618">
        <row r="8">
          <cell r="D8" t="str">
            <v>Paramaz Avedisian Building</v>
          </cell>
        </row>
      </sheetData>
      <sheetData sheetId="2619">
        <row r="8">
          <cell r="D8" t="str">
            <v>Paramaz Avedisian Building</v>
          </cell>
        </row>
      </sheetData>
      <sheetData sheetId="2620">
        <row r="8">
          <cell r="D8" t="str">
            <v>Paramaz Avedisian Building</v>
          </cell>
        </row>
      </sheetData>
      <sheetData sheetId="2621">
        <row r="8">
          <cell r="D8" t="str">
            <v>Paramaz Avedisian Building</v>
          </cell>
        </row>
      </sheetData>
      <sheetData sheetId="2622">
        <row r="8">
          <cell r="D8" t="str">
            <v>Paramaz Avedisian Building</v>
          </cell>
        </row>
      </sheetData>
      <sheetData sheetId="2623">
        <row r="8">
          <cell r="D8" t="str">
            <v>Paramaz Avedisian Building</v>
          </cell>
        </row>
      </sheetData>
      <sheetData sheetId="2624">
        <row r="8">
          <cell r="D8" t="str">
            <v>Paramaz Avedisian Building</v>
          </cell>
        </row>
      </sheetData>
      <sheetData sheetId="2625">
        <row r="8">
          <cell r="D8" t="str">
            <v>Paramaz Avedisian Building</v>
          </cell>
        </row>
      </sheetData>
      <sheetData sheetId="2626">
        <row r="8">
          <cell r="D8" t="str">
            <v>Paramaz Avedisian Building</v>
          </cell>
        </row>
      </sheetData>
      <sheetData sheetId="2627">
        <row r="8">
          <cell r="D8" t="str">
            <v>Paramaz Avedisian Building</v>
          </cell>
        </row>
      </sheetData>
      <sheetData sheetId="2628">
        <row r="8">
          <cell r="D8" t="str">
            <v>Paramaz Avedisian Building</v>
          </cell>
        </row>
      </sheetData>
      <sheetData sheetId="2629">
        <row r="8">
          <cell r="D8" t="str">
            <v>Paramaz Avedisian Building</v>
          </cell>
        </row>
      </sheetData>
      <sheetData sheetId="2630">
        <row r="8">
          <cell r="D8" t="str">
            <v>Paramaz Avedisian Building</v>
          </cell>
        </row>
      </sheetData>
      <sheetData sheetId="2631">
        <row r="8">
          <cell r="D8" t="str">
            <v>Paramaz Avedisian Building</v>
          </cell>
        </row>
      </sheetData>
      <sheetData sheetId="2632">
        <row r="8">
          <cell r="D8" t="str">
            <v>Paramaz Avedisian Building</v>
          </cell>
        </row>
      </sheetData>
      <sheetData sheetId="2633">
        <row r="8">
          <cell r="D8" t="str">
            <v>Paramaz Avedisian Building</v>
          </cell>
        </row>
      </sheetData>
      <sheetData sheetId="2634">
        <row r="8">
          <cell r="D8" t="str">
            <v>Paramaz Avedisian Building</v>
          </cell>
        </row>
      </sheetData>
      <sheetData sheetId="2635">
        <row r="8">
          <cell r="D8" t="str">
            <v>Paramaz Avedisian Building</v>
          </cell>
        </row>
      </sheetData>
      <sheetData sheetId="2636">
        <row r="8">
          <cell r="D8" t="str">
            <v>Paramaz Avedisian Building</v>
          </cell>
        </row>
      </sheetData>
      <sheetData sheetId="2637">
        <row r="8">
          <cell r="D8" t="str">
            <v>Paramaz Avedisian Building</v>
          </cell>
        </row>
      </sheetData>
      <sheetData sheetId="2638">
        <row r="8">
          <cell r="D8" t="str">
            <v>Paramaz Avedisian Building</v>
          </cell>
        </row>
      </sheetData>
      <sheetData sheetId="2639">
        <row r="8">
          <cell r="D8" t="str">
            <v>Paramaz Avedisian Building</v>
          </cell>
        </row>
      </sheetData>
      <sheetData sheetId="2640">
        <row r="8">
          <cell r="D8" t="str">
            <v>Paramaz Avedisian Building</v>
          </cell>
        </row>
      </sheetData>
      <sheetData sheetId="2641">
        <row r="8">
          <cell r="D8" t="str">
            <v>Paramaz Avedisian Building</v>
          </cell>
        </row>
      </sheetData>
      <sheetData sheetId="2642">
        <row r="8">
          <cell r="D8" t="str">
            <v>Paramaz Avedisian Building</v>
          </cell>
        </row>
      </sheetData>
      <sheetData sheetId="2643">
        <row r="8">
          <cell r="D8" t="str">
            <v>Paramaz Avedisian Building</v>
          </cell>
        </row>
      </sheetData>
      <sheetData sheetId="2644">
        <row r="8">
          <cell r="D8" t="str">
            <v>Paramaz Avedisian Building</v>
          </cell>
        </row>
      </sheetData>
      <sheetData sheetId="2645">
        <row r="8">
          <cell r="D8" t="str">
            <v>Paramaz Avedisian Building</v>
          </cell>
        </row>
      </sheetData>
      <sheetData sheetId="2646">
        <row r="8">
          <cell r="D8" t="str">
            <v>Paramaz Avedisian Building</v>
          </cell>
        </row>
      </sheetData>
      <sheetData sheetId="2647">
        <row r="8">
          <cell r="D8" t="str">
            <v>Paramaz Avedisian Building</v>
          </cell>
        </row>
      </sheetData>
      <sheetData sheetId="2648">
        <row r="8">
          <cell r="D8" t="str">
            <v>Paramaz Avedisian Building</v>
          </cell>
        </row>
      </sheetData>
      <sheetData sheetId="2649">
        <row r="8">
          <cell r="D8" t="str">
            <v>Paramaz Avedisian Building</v>
          </cell>
        </row>
      </sheetData>
      <sheetData sheetId="2650">
        <row r="8">
          <cell r="D8" t="str">
            <v>Paramaz Avedisian Building</v>
          </cell>
        </row>
      </sheetData>
      <sheetData sheetId="2651">
        <row r="8">
          <cell r="D8" t="str">
            <v>Paramaz Avedisian Building</v>
          </cell>
        </row>
      </sheetData>
      <sheetData sheetId="2652">
        <row r="8">
          <cell r="D8" t="str">
            <v>Paramaz Avedisian Building</v>
          </cell>
        </row>
      </sheetData>
      <sheetData sheetId="2653">
        <row r="8">
          <cell r="D8" t="str">
            <v>Paramaz Avedisian Building</v>
          </cell>
        </row>
      </sheetData>
      <sheetData sheetId="2654">
        <row r="8">
          <cell r="D8" t="str">
            <v>Paramaz Avedisian Building</v>
          </cell>
        </row>
      </sheetData>
      <sheetData sheetId="2655">
        <row r="8">
          <cell r="D8" t="str">
            <v>Paramaz Avedisian Building</v>
          </cell>
        </row>
      </sheetData>
      <sheetData sheetId="2656">
        <row r="8">
          <cell r="D8" t="str">
            <v>Paramaz Avedisian Building</v>
          </cell>
        </row>
      </sheetData>
      <sheetData sheetId="2657">
        <row r="8">
          <cell r="D8" t="str">
            <v>Paramaz Avedisian Building</v>
          </cell>
        </row>
      </sheetData>
      <sheetData sheetId="2658">
        <row r="8">
          <cell r="D8" t="str">
            <v>Paramaz Avedisian Building</v>
          </cell>
        </row>
      </sheetData>
      <sheetData sheetId="2659">
        <row r="8">
          <cell r="D8" t="str">
            <v>Paramaz Avedisian Building</v>
          </cell>
        </row>
      </sheetData>
      <sheetData sheetId="2660">
        <row r="8">
          <cell r="D8" t="str">
            <v>Paramaz Avedisian Building</v>
          </cell>
        </row>
      </sheetData>
      <sheetData sheetId="2661">
        <row r="8">
          <cell r="D8" t="str">
            <v>Paramaz Avedisian Building</v>
          </cell>
        </row>
      </sheetData>
      <sheetData sheetId="2662">
        <row r="8">
          <cell r="D8" t="str">
            <v>Paramaz Avedisian Building</v>
          </cell>
        </row>
      </sheetData>
      <sheetData sheetId="2663">
        <row r="8">
          <cell r="D8" t="str">
            <v>Paramaz Avedisian Building</v>
          </cell>
        </row>
      </sheetData>
      <sheetData sheetId="2664">
        <row r="8">
          <cell r="D8" t="str">
            <v>Paramaz Avedisian Building</v>
          </cell>
        </row>
      </sheetData>
      <sheetData sheetId="2665">
        <row r="8">
          <cell r="D8" t="str">
            <v>Paramaz Avedisian Building</v>
          </cell>
        </row>
      </sheetData>
      <sheetData sheetId="2666">
        <row r="8">
          <cell r="D8" t="str">
            <v>Paramaz Avedisian Building</v>
          </cell>
        </row>
      </sheetData>
      <sheetData sheetId="2667">
        <row r="8">
          <cell r="D8" t="str">
            <v>Paramaz Avedisian Building</v>
          </cell>
        </row>
      </sheetData>
      <sheetData sheetId="2668">
        <row r="8">
          <cell r="D8" t="str">
            <v>Paramaz Avedisian Building</v>
          </cell>
        </row>
      </sheetData>
      <sheetData sheetId="2669">
        <row r="8">
          <cell r="D8" t="str">
            <v>Paramaz Avedisian Building</v>
          </cell>
        </row>
      </sheetData>
      <sheetData sheetId="2670">
        <row r="8">
          <cell r="D8" t="str">
            <v>Paramaz Avedisian Building</v>
          </cell>
        </row>
      </sheetData>
      <sheetData sheetId="2671">
        <row r="8">
          <cell r="D8" t="str">
            <v>Paramaz Avedisian Building</v>
          </cell>
        </row>
      </sheetData>
      <sheetData sheetId="2672">
        <row r="8">
          <cell r="D8" t="str">
            <v>Paramaz Avedisian Building</v>
          </cell>
        </row>
      </sheetData>
      <sheetData sheetId="2673">
        <row r="8">
          <cell r="D8" t="str">
            <v>Paramaz Avedisian Building</v>
          </cell>
        </row>
      </sheetData>
      <sheetData sheetId="2674">
        <row r="8">
          <cell r="D8" t="str">
            <v>Paramaz Avedisian Building</v>
          </cell>
        </row>
      </sheetData>
      <sheetData sheetId="2675">
        <row r="8">
          <cell r="D8" t="str">
            <v>Paramaz Avedisian Building</v>
          </cell>
        </row>
      </sheetData>
      <sheetData sheetId="2676">
        <row r="8">
          <cell r="D8" t="str">
            <v>Paramaz Avedisian Building</v>
          </cell>
        </row>
      </sheetData>
      <sheetData sheetId="2677">
        <row r="8">
          <cell r="D8" t="str">
            <v>Paramaz Avedisian Building</v>
          </cell>
        </row>
      </sheetData>
      <sheetData sheetId="2678">
        <row r="8">
          <cell r="D8" t="str">
            <v>Paramaz Avedisian Building</v>
          </cell>
        </row>
      </sheetData>
      <sheetData sheetId="2679">
        <row r="8">
          <cell r="D8" t="str">
            <v>Paramaz Avedisian Building</v>
          </cell>
        </row>
      </sheetData>
      <sheetData sheetId="2680">
        <row r="8">
          <cell r="D8" t="str">
            <v>Paramaz Avedisian Building</v>
          </cell>
        </row>
      </sheetData>
      <sheetData sheetId="2681">
        <row r="8">
          <cell r="D8" t="str">
            <v>Paramaz Avedisian Building</v>
          </cell>
        </row>
      </sheetData>
      <sheetData sheetId="2682">
        <row r="8">
          <cell r="D8" t="str">
            <v>Paramaz Avedisian Building</v>
          </cell>
        </row>
      </sheetData>
      <sheetData sheetId="2683">
        <row r="8">
          <cell r="D8" t="str">
            <v>Paramaz Avedisian Building</v>
          </cell>
        </row>
      </sheetData>
      <sheetData sheetId="2684">
        <row r="8">
          <cell r="D8" t="str">
            <v>Paramaz Avedisian Building</v>
          </cell>
        </row>
      </sheetData>
      <sheetData sheetId="2685">
        <row r="8">
          <cell r="D8" t="str">
            <v>Paramaz Avedisian Building</v>
          </cell>
        </row>
      </sheetData>
      <sheetData sheetId="2686">
        <row r="8">
          <cell r="D8" t="str">
            <v>Paramaz Avedisian Building</v>
          </cell>
        </row>
      </sheetData>
      <sheetData sheetId="2687">
        <row r="8">
          <cell r="D8" t="str">
            <v>Paramaz Avedisian Building</v>
          </cell>
        </row>
      </sheetData>
      <sheetData sheetId="2688">
        <row r="8">
          <cell r="D8" t="str">
            <v>Paramaz Avedisian Building</v>
          </cell>
        </row>
      </sheetData>
      <sheetData sheetId="2689">
        <row r="8">
          <cell r="D8" t="str">
            <v>Paramaz Avedisian Building</v>
          </cell>
        </row>
      </sheetData>
      <sheetData sheetId="2690">
        <row r="8">
          <cell r="D8" t="str">
            <v>Paramaz Avedisian Building</v>
          </cell>
        </row>
      </sheetData>
      <sheetData sheetId="2691">
        <row r="8">
          <cell r="D8" t="str">
            <v>Paramaz Avedisian Building</v>
          </cell>
        </row>
      </sheetData>
      <sheetData sheetId="2692">
        <row r="8">
          <cell r="D8" t="str">
            <v>Paramaz Avedisian Building</v>
          </cell>
        </row>
      </sheetData>
      <sheetData sheetId="2693">
        <row r="8">
          <cell r="D8" t="str">
            <v>Paramaz Avedisian Building</v>
          </cell>
        </row>
      </sheetData>
      <sheetData sheetId="2694">
        <row r="8">
          <cell r="D8" t="str">
            <v>Paramaz Avedisian Building</v>
          </cell>
        </row>
      </sheetData>
      <sheetData sheetId="2695">
        <row r="8">
          <cell r="D8" t="str">
            <v>Paramaz Avedisian Building</v>
          </cell>
        </row>
      </sheetData>
      <sheetData sheetId="2696">
        <row r="8">
          <cell r="D8" t="str">
            <v>Paramaz Avedisian Building</v>
          </cell>
        </row>
      </sheetData>
      <sheetData sheetId="2697">
        <row r="8">
          <cell r="D8" t="str">
            <v>Paramaz Avedisian Building</v>
          </cell>
        </row>
      </sheetData>
      <sheetData sheetId="2698">
        <row r="8">
          <cell r="D8" t="str">
            <v>Paramaz Avedisian Building</v>
          </cell>
        </row>
      </sheetData>
      <sheetData sheetId="2699">
        <row r="8">
          <cell r="D8" t="str">
            <v>Paramaz Avedisian Building</v>
          </cell>
        </row>
      </sheetData>
      <sheetData sheetId="2700">
        <row r="8">
          <cell r="D8" t="str">
            <v>Paramaz Avedisian Building</v>
          </cell>
        </row>
      </sheetData>
      <sheetData sheetId="2701">
        <row r="8">
          <cell r="D8" t="str">
            <v>Paramaz Avedisian Building</v>
          </cell>
        </row>
      </sheetData>
      <sheetData sheetId="2702">
        <row r="8">
          <cell r="D8" t="str">
            <v>Paramaz Avedisian Building</v>
          </cell>
        </row>
      </sheetData>
      <sheetData sheetId="2703">
        <row r="8">
          <cell r="D8" t="str">
            <v>Paramaz Avedisian Building</v>
          </cell>
        </row>
      </sheetData>
      <sheetData sheetId="2704">
        <row r="8">
          <cell r="D8" t="str">
            <v>Paramaz Avedisian Building</v>
          </cell>
        </row>
      </sheetData>
      <sheetData sheetId="2705">
        <row r="8">
          <cell r="D8" t="str">
            <v>Paramaz Avedisian Building</v>
          </cell>
        </row>
      </sheetData>
      <sheetData sheetId="2706">
        <row r="8">
          <cell r="D8" t="str">
            <v>Paramaz Avedisian Building</v>
          </cell>
        </row>
      </sheetData>
      <sheetData sheetId="2707">
        <row r="8">
          <cell r="D8" t="str">
            <v>Paramaz Avedisian Building</v>
          </cell>
        </row>
      </sheetData>
      <sheetData sheetId="2708">
        <row r="8">
          <cell r="D8" t="str">
            <v>Paramaz Avedisian Building</v>
          </cell>
        </row>
      </sheetData>
      <sheetData sheetId="2709">
        <row r="8">
          <cell r="D8" t="str">
            <v>Paramaz Avedisian Building</v>
          </cell>
        </row>
      </sheetData>
      <sheetData sheetId="2710">
        <row r="8">
          <cell r="D8" t="str">
            <v>Paramaz Avedisian Building</v>
          </cell>
        </row>
      </sheetData>
      <sheetData sheetId="2711">
        <row r="8">
          <cell r="D8" t="str">
            <v>Paramaz Avedisian Building</v>
          </cell>
        </row>
      </sheetData>
      <sheetData sheetId="2712">
        <row r="8">
          <cell r="D8" t="str">
            <v>Paramaz Avedisian Building</v>
          </cell>
        </row>
      </sheetData>
      <sheetData sheetId="2713">
        <row r="8">
          <cell r="D8" t="str">
            <v>Paramaz Avedisian Building</v>
          </cell>
        </row>
      </sheetData>
      <sheetData sheetId="2714">
        <row r="8">
          <cell r="D8" t="str">
            <v>Paramaz Avedisian Building</v>
          </cell>
        </row>
      </sheetData>
      <sheetData sheetId="2715">
        <row r="8">
          <cell r="D8" t="str">
            <v>Paramaz Avedisian Building</v>
          </cell>
        </row>
      </sheetData>
      <sheetData sheetId="2716">
        <row r="8">
          <cell r="D8" t="str">
            <v>Paramaz Avedisian Building</v>
          </cell>
        </row>
      </sheetData>
      <sheetData sheetId="2717">
        <row r="8">
          <cell r="D8" t="str">
            <v>Paramaz Avedisian Building</v>
          </cell>
        </row>
      </sheetData>
      <sheetData sheetId="2718">
        <row r="8">
          <cell r="D8" t="str">
            <v>Paramaz Avedisian Building</v>
          </cell>
        </row>
      </sheetData>
      <sheetData sheetId="2719">
        <row r="8">
          <cell r="D8" t="str">
            <v>Paramaz Avedisian Building</v>
          </cell>
        </row>
      </sheetData>
      <sheetData sheetId="2720">
        <row r="8">
          <cell r="D8" t="str">
            <v>Paramaz Avedisian Building</v>
          </cell>
        </row>
      </sheetData>
      <sheetData sheetId="2721">
        <row r="8">
          <cell r="D8" t="str">
            <v>Paramaz Avedisian Building</v>
          </cell>
        </row>
      </sheetData>
      <sheetData sheetId="2722">
        <row r="8">
          <cell r="D8" t="str">
            <v>Paramaz Avedisian Building</v>
          </cell>
        </row>
      </sheetData>
      <sheetData sheetId="2723">
        <row r="8">
          <cell r="D8" t="str">
            <v>Paramaz Avedisian Building</v>
          </cell>
        </row>
      </sheetData>
      <sheetData sheetId="2724">
        <row r="8">
          <cell r="D8" t="str">
            <v>Paramaz Avedisian Building</v>
          </cell>
        </row>
      </sheetData>
      <sheetData sheetId="2725">
        <row r="8">
          <cell r="D8" t="str">
            <v>Paramaz Avedisian Building</v>
          </cell>
        </row>
      </sheetData>
      <sheetData sheetId="2726">
        <row r="8">
          <cell r="D8" t="str">
            <v>Paramaz Avedisian Building</v>
          </cell>
        </row>
      </sheetData>
      <sheetData sheetId="2727">
        <row r="8">
          <cell r="D8" t="str">
            <v>Paramaz Avedisian Building</v>
          </cell>
        </row>
      </sheetData>
      <sheetData sheetId="2728">
        <row r="8">
          <cell r="D8" t="str">
            <v>Paramaz Avedisian Building</v>
          </cell>
        </row>
      </sheetData>
      <sheetData sheetId="2729">
        <row r="8">
          <cell r="D8" t="str">
            <v>Paramaz Avedisian Building</v>
          </cell>
        </row>
      </sheetData>
      <sheetData sheetId="2730">
        <row r="8">
          <cell r="D8" t="str">
            <v>Paramaz Avedisian Building</v>
          </cell>
        </row>
      </sheetData>
      <sheetData sheetId="2731">
        <row r="8">
          <cell r="D8" t="str">
            <v>Paramaz Avedisian Building</v>
          </cell>
        </row>
      </sheetData>
      <sheetData sheetId="2732">
        <row r="8">
          <cell r="D8" t="str">
            <v>Paramaz Avedisian Building</v>
          </cell>
        </row>
      </sheetData>
      <sheetData sheetId="2733">
        <row r="8">
          <cell r="D8" t="str">
            <v>Paramaz Avedisian Building</v>
          </cell>
        </row>
      </sheetData>
      <sheetData sheetId="2734">
        <row r="8">
          <cell r="D8" t="str">
            <v>Paramaz Avedisian Building</v>
          </cell>
        </row>
      </sheetData>
      <sheetData sheetId="2735">
        <row r="8">
          <cell r="D8" t="str">
            <v>Paramaz Avedisian Building</v>
          </cell>
        </row>
      </sheetData>
      <sheetData sheetId="2736">
        <row r="8">
          <cell r="D8" t="str">
            <v>Paramaz Avedisian Building</v>
          </cell>
        </row>
      </sheetData>
      <sheetData sheetId="2737">
        <row r="8">
          <cell r="D8" t="str">
            <v>Paramaz Avedisian Building</v>
          </cell>
        </row>
      </sheetData>
      <sheetData sheetId="2738">
        <row r="8">
          <cell r="D8" t="str">
            <v>Paramaz Avedisian Building</v>
          </cell>
        </row>
      </sheetData>
      <sheetData sheetId="2739">
        <row r="8">
          <cell r="D8" t="str">
            <v>Paramaz Avedisian Building</v>
          </cell>
        </row>
      </sheetData>
      <sheetData sheetId="2740">
        <row r="8">
          <cell r="D8" t="str">
            <v>Paramaz Avedisian Building</v>
          </cell>
        </row>
      </sheetData>
      <sheetData sheetId="2741">
        <row r="8">
          <cell r="D8" t="str">
            <v>Paramaz Avedisian Building</v>
          </cell>
        </row>
      </sheetData>
      <sheetData sheetId="2742">
        <row r="8">
          <cell r="D8" t="str">
            <v>Paramaz Avedisian Building</v>
          </cell>
        </row>
      </sheetData>
      <sheetData sheetId="2743">
        <row r="8">
          <cell r="D8" t="str">
            <v>Paramaz Avedisian Building</v>
          </cell>
        </row>
      </sheetData>
      <sheetData sheetId="2744">
        <row r="8">
          <cell r="D8" t="str">
            <v>Paramaz Avedisian Building</v>
          </cell>
        </row>
      </sheetData>
      <sheetData sheetId="2745">
        <row r="8">
          <cell r="D8" t="str">
            <v>Paramaz Avedisian Building</v>
          </cell>
        </row>
      </sheetData>
      <sheetData sheetId="2746">
        <row r="8">
          <cell r="D8" t="str">
            <v>Paramaz Avedisian Building</v>
          </cell>
        </row>
      </sheetData>
      <sheetData sheetId="2747">
        <row r="8">
          <cell r="D8" t="str">
            <v>Paramaz Avedisian Building</v>
          </cell>
        </row>
      </sheetData>
      <sheetData sheetId="2748">
        <row r="8">
          <cell r="D8" t="str">
            <v>Paramaz Avedisian Building</v>
          </cell>
        </row>
      </sheetData>
      <sheetData sheetId="2749">
        <row r="8">
          <cell r="D8" t="str">
            <v>Paramaz Avedisian Building</v>
          </cell>
        </row>
      </sheetData>
      <sheetData sheetId="2750">
        <row r="8">
          <cell r="D8" t="str">
            <v>Paramaz Avedisian Building</v>
          </cell>
        </row>
      </sheetData>
      <sheetData sheetId="2751">
        <row r="8">
          <cell r="D8" t="str">
            <v>Paramaz Avedisian Building</v>
          </cell>
        </row>
      </sheetData>
      <sheetData sheetId="2752">
        <row r="8">
          <cell r="D8" t="str">
            <v>Paramaz Avedisian Building</v>
          </cell>
        </row>
      </sheetData>
      <sheetData sheetId="2753">
        <row r="8">
          <cell r="D8" t="str">
            <v>Paramaz Avedisian Building</v>
          </cell>
        </row>
      </sheetData>
      <sheetData sheetId="2754">
        <row r="8">
          <cell r="D8" t="str">
            <v>Paramaz Avedisian Building</v>
          </cell>
        </row>
      </sheetData>
      <sheetData sheetId="2755">
        <row r="8">
          <cell r="D8" t="str">
            <v>Paramaz Avedisian Building</v>
          </cell>
        </row>
      </sheetData>
      <sheetData sheetId="2756">
        <row r="8">
          <cell r="D8" t="str">
            <v>Paramaz Avedisian Building</v>
          </cell>
        </row>
      </sheetData>
      <sheetData sheetId="2757">
        <row r="8">
          <cell r="D8" t="str">
            <v>Paramaz Avedisian Building</v>
          </cell>
        </row>
      </sheetData>
      <sheetData sheetId="2758">
        <row r="8">
          <cell r="D8" t="str">
            <v>Paramaz Avedisian Building</v>
          </cell>
        </row>
      </sheetData>
      <sheetData sheetId="2759">
        <row r="8">
          <cell r="D8" t="str">
            <v>Paramaz Avedisian Building</v>
          </cell>
        </row>
      </sheetData>
      <sheetData sheetId="2760">
        <row r="8">
          <cell r="D8" t="str">
            <v>Paramaz Avedisian Building</v>
          </cell>
        </row>
      </sheetData>
      <sheetData sheetId="2761">
        <row r="8">
          <cell r="D8" t="str">
            <v>Paramaz Avedisian Building</v>
          </cell>
        </row>
      </sheetData>
      <sheetData sheetId="2762">
        <row r="8">
          <cell r="D8" t="str">
            <v>Paramaz Avedisian Building</v>
          </cell>
        </row>
      </sheetData>
      <sheetData sheetId="2763">
        <row r="8">
          <cell r="D8" t="str">
            <v>Paramaz Avedisian Building</v>
          </cell>
        </row>
      </sheetData>
      <sheetData sheetId="2764">
        <row r="8">
          <cell r="D8" t="str">
            <v>Paramaz Avedisian Building</v>
          </cell>
        </row>
      </sheetData>
      <sheetData sheetId="2765">
        <row r="8">
          <cell r="D8" t="str">
            <v>Paramaz Avedisian Building</v>
          </cell>
        </row>
      </sheetData>
      <sheetData sheetId="2766">
        <row r="8">
          <cell r="D8" t="str">
            <v>Paramaz Avedisian Building</v>
          </cell>
        </row>
      </sheetData>
      <sheetData sheetId="2767">
        <row r="8">
          <cell r="D8" t="str">
            <v>Paramaz Avedisian Building</v>
          </cell>
        </row>
      </sheetData>
      <sheetData sheetId="2768">
        <row r="8">
          <cell r="D8" t="str">
            <v>Paramaz Avedisian Building</v>
          </cell>
        </row>
      </sheetData>
      <sheetData sheetId="2769">
        <row r="8">
          <cell r="D8" t="str">
            <v>Paramaz Avedisian Building</v>
          </cell>
        </row>
      </sheetData>
      <sheetData sheetId="2770">
        <row r="8">
          <cell r="D8" t="str">
            <v>Paramaz Avedisian Building</v>
          </cell>
        </row>
      </sheetData>
      <sheetData sheetId="2771">
        <row r="8">
          <cell r="D8" t="str">
            <v>Paramaz Avedisian Building</v>
          </cell>
        </row>
      </sheetData>
      <sheetData sheetId="2772">
        <row r="8">
          <cell r="D8" t="str">
            <v>Paramaz Avedisian Building</v>
          </cell>
        </row>
      </sheetData>
      <sheetData sheetId="2773">
        <row r="8">
          <cell r="D8" t="str">
            <v>Paramaz Avedisian Building</v>
          </cell>
        </row>
      </sheetData>
      <sheetData sheetId="2774">
        <row r="8">
          <cell r="D8" t="str">
            <v>Paramaz Avedisian Building</v>
          </cell>
        </row>
      </sheetData>
      <sheetData sheetId="2775">
        <row r="8">
          <cell r="D8" t="str">
            <v>Paramaz Avedisian Building</v>
          </cell>
        </row>
      </sheetData>
      <sheetData sheetId="2776">
        <row r="8">
          <cell r="D8" t="str">
            <v>Paramaz Avedisian Building</v>
          </cell>
        </row>
      </sheetData>
      <sheetData sheetId="2777">
        <row r="8">
          <cell r="D8" t="str">
            <v>Paramaz Avedisian Building</v>
          </cell>
        </row>
      </sheetData>
      <sheetData sheetId="2778">
        <row r="8">
          <cell r="D8" t="str">
            <v>Paramaz Avedisian Building</v>
          </cell>
        </row>
      </sheetData>
      <sheetData sheetId="2779">
        <row r="8">
          <cell r="D8" t="str">
            <v>Paramaz Avedisian Building</v>
          </cell>
        </row>
      </sheetData>
      <sheetData sheetId="2780">
        <row r="8">
          <cell r="D8" t="str">
            <v>Paramaz Avedisian Building</v>
          </cell>
        </row>
      </sheetData>
      <sheetData sheetId="2781">
        <row r="8">
          <cell r="D8" t="str">
            <v>Paramaz Avedisian Building</v>
          </cell>
        </row>
      </sheetData>
      <sheetData sheetId="2782">
        <row r="8">
          <cell r="D8" t="str">
            <v>Paramaz Avedisian Building</v>
          </cell>
        </row>
      </sheetData>
      <sheetData sheetId="2783">
        <row r="8">
          <cell r="D8" t="str">
            <v>Paramaz Avedisian Building</v>
          </cell>
        </row>
      </sheetData>
      <sheetData sheetId="2784">
        <row r="8">
          <cell r="D8" t="str">
            <v>Paramaz Avedisian Building</v>
          </cell>
        </row>
      </sheetData>
      <sheetData sheetId="2785">
        <row r="8">
          <cell r="D8" t="str">
            <v>Paramaz Avedisian Building</v>
          </cell>
        </row>
      </sheetData>
      <sheetData sheetId="2786">
        <row r="8">
          <cell r="D8" t="str">
            <v>Paramaz Avedisian Building</v>
          </cell>
        </row>
      </sheetData>
      <sheetData sheetId="2787">
        <row r="8">
          <cell r="D8" t="str">
            <v>Paramaz Avedisian Building</v>
          </cell>
        </row>
      </sheetData>
      <sheetData sheetId="2788">
        <row r="8">
          <cell r="D8" t="str">
            <v>Paramaz Avedisian Building</v>
          </cell>
        </row>
      </sheetData>
      <sheetData sheetId="2789">
        <row r="8">
          <cell r="D8" t="str">
            <v>Paramaz Avedisian Building</v>
          </cell>
        </row>
      </sheetData>
      <sheetData sheetId="2790">
        <row r="8">
          <cell r="D8" t="str">
            <v>Paramaz Avedisian Building</v>
          </cell>
        </row>
      </sheetData>
      <sheetData sheetId="2791">
        <row r="8">
          <cell r="D8" t="str">
            <v>Paramaz Avedisian Building</v>
          </cell>
        </row>
      </sheetData>
      <sheetData sheetId="2792">
        <row r="8">
          <cell r="D8" t="str">
            <v>Paramaz Avedisian Building</v>
          </cell>
        </row>
      </sheetData>
      <sheetData sheetId="2793">
        <row r="8">
          <cell r="D8" t="str">
            <v>Paramaz Avedisian Building</v>
          </cell>
        </row>
      </sheetData>
      <sheetData sheetId="2794">
        <row r="8">
          <cell r="D8" t="str">
            <v>Paramaz Avedisian Building</v>
          </cell>
        </row>
      </sheetData>
      <sheetData sheetId="2795">
        <row r="8">
          <cell r="D8" t="str">
            <v>Paramaz Avedisian Building</v>
          </cell>
        </row>
      </sheetData>
      <sheetData sheetId="2796">
        <row r="8">
          <cell r="D8" t="str">
            <v>Paramaz Avedisian Building</v>
          </cell>
        </row>
      </sheetData>
      <sheetData sheetId="2797">
        <row r="8">
          <cell r="D8" t="str">
            <v>Paramaz Avedisian Building</v>
          </cell>
        </row>
      </sheetData>
      <sheetData sheetId="2798">
        <row r="8">
          <cell r="D8" t="str">
            <v>Paramaz Avedisian Building</v>
          </cell>
        </row>
      </sheetData>
      <sheetData sheetId="2799">
        <row r="8">
          <cell r="D8" t="str">
            <v>Paramaz Avedisian Building</v>
          </cell>
        </row>
      </sheetData>
      <sheetData sheetId="2800">
        <row r="8">
          <cell r="D8" t="str">
            <v>Paramaz Avedisian Building</v>
          </cell>
        </row>
      </sheetData>
      <sheetData sheetId="2801">
        <row r="8">
          <cell r="D8" t="str">
            <v>Paramaz Avedisian Building</v>
          </cell>
        </row>
      </sheetData>
      <sheetData sheetId="2802">
        <row r="8">
          <cell r="D8" t="str">
            <v>Paramaz Avedisian Building</v>
          </cell>
        </row>
      </sheetData>
      <sheetData sheetId="2803">
        <row r="8">
          <cell r="D8" t="str">
            <v>Paramaz Avedisian Building</v>
          </cell>
        </row>
      </sheetData>
      <sheetData sheetId="2804">
        <row r="8">
          <cell r="D8" t="str">
            <v>Paramaz Avedisian Building</v>
          </cell>
        </row>
      </sheetData>
      <sheetData sheetId="2805">
        <row r="8">
          <cell r="D8" t="str">
            <v>Paramaz Avedisian Building</v>
          </cell>
        </row>
      </sheetData>
      <sheetData sheetId="2806">
        <row r="8">
          <cell r="D8" t="str">
            <v>Paramaz Avedisian Building</v>
          </cell>
        </row>
      </sheetData>
      <sheetData sheetId="2807">
        <row r="8">
          <cell r="D8" t="str">
            <v>Paramaz Avedisian Building</v>
          </cell>
        </row>
      </sheetData>
      <sheetData sheetId="2808">
        <row r="8">
          <cell r="D8" t="str">
            <v>Paramaz Avedisian Building</v>
          </cell>
        </row>
      </sheetData>
      <sheetData sheetId="2809">
        <row r="8">
          <cell r="D8" t="str">
            <v>Paramaz Avedisian Building</v>
          </cell>
        </row>
      </sheetData>
      <sheetData sheetId="2810">
        <row r="8">
          <cell r="D8" t="str">
            <v>Paramaz Avedisian Building</v>
          </cell>
        </row>
      </sheetData>
      <sheetData sheetId="2811">
        <row r="8">
          <cell r="D8" t="str">
            <v>Paramaz Avedisian Building</v>
          </cell>
        </row>
      </sheetData>
      <sheetData sheetId="2812">
        <row r="8">
          <cell r="D8" t="str">
            <v>Paramaz Avedisian Building</v>
          </cell>
        </row>
      </sheetData>
      <sheetData sheetId="2813">
        <row r="8">
          <cell r="D8" t="str">
            <v>Paramaz Avedisian Building</v>
          </cell>
        </row>
      </sheetData>
      <sheetData sheetId="2814">
        <row r="8">
          <cell r="D8" t="str">
            <v>Paramaz Avedisian Building</v>
          </cell>
        </row>
      </sheetData>
      <sheetData sheetId="2815" refreshError="1"/>
      <sheetData sheetId="2816">
        <row r="8">
          <cell r="D8" t="str">
            <v>Paramaz Avedisian Building</v>
          </cell>
        </row>
      </sheetData>
      <sheetData sheetId="2817">
        <row r="8">
          <cell r="D8" t="str">
            <v>Paramaz Avedisian Building</v>
          </cell>
        </row>
      </sheetData>
      <sheetData sheetId="2818">
        <row r="8">
          <cell r="D8" t="str">
            <v>Paramaz Avedisian Building</v>
          </cell>
        </row>
      </sheetData>
      <sheetData sheetId="2819">
        <row r="8">
          <cell r="D8" t="str">
            <v>Paramaz Avedisian Building</v>
          </cell>
        </row>
      </sheetData>
      <sheetData sheetId="2820">
        <row r="8">
          <cell r="D8" t="str">
            <v>Paramaz Avedisian Building</v>
          </cell>
        </row>
      </sheetData>
      <sheetData sheetId="2821">
        <row r="8">
          <cell r="D8" t="str">
            <v>Paramaz Avedisian Building</v>
          </cell>
        </row>
      </sheetData>
      <sheetData sheetId="2822">
        <row r="8">
          <cell r="D8" t="str">
            <v>Paramaz Avedisian Building</v>
          </cell>
        </row>
      </sheetData>
      <sheetData sheetId="2823">
        <row r="8">
          <cell r="D8" t="str">
            <v>Paramaz Avedisian Building</v>
          </cell>
        </row>
      </sheetData>
      <sheetData sheetId="2824">
        <row r="8">
          <cell r="D8" t="str">
            <v>Paramaz Avedisian Building</v>
          </cell>
        </row>
      </sheetData>
      <sheetData sheetId="2825">
        <row r="8">
          <cell r="D8" t="str">
            <v>Paramaz Avedisian Building</v>
          </cell>
        </row>
      </sheetData>
      <sheetData sheetId="2826">
        <row r="8">
          <cell r="D8" t="str">
            <v>Paramaz Avedisian Building</v>
          </cell>
        </row>
      </sheetData>
      <sheetData sheetId="2827">
        <row r="8">
          <cell r="D8" t="str">
            <v>Paramaz Avedisian Building</v>
          </cell>
        </row>
      </sheetData>
      <sheetData sheetId="2828">
        <row r="8">
          <cell r="D8" t="str">
            <v>Paramaz Avedisian Building</v>
          </cell>
        </row>
      </sheetData>
      <sheetData sheetId="2829">
        <row r="8">
          <cell r="D8" t="str">
            <v>Paramaz Avedisian Building</v>
          </cell>
        </row>
      </sheetData>
      <sheetData sheetId="2830">
        <row r="8">
          <cell r="D8" t="str">
            <v>Paramaz Avedisian Building</v>
          </cell>
        </row>
      </sheetData>
      <sheetData sheetId="2831">
        <row r="8">
          <cell r="D8" t="str">
            <v>Paramaz Avedisian Building</v>
          </cell>
        </row>
      </sheetData>
      <sheetData sheetId="2832">
        <row r="8">
          <cell r="D8" t="str">
            <v>Paramaz Avedisian Building</v>
          </cell>
        </row>
      </sheetData>
      <sheetData sheetId="2833">
        <row r="8">
          <cell r="D8" t="str">
            <v>Paramaz Avedisian Building</v>
          </cell>
        </row>
      </sheetData>
      <sheetData sheetId="2834">
        <row r="8">
          <cell r="D8" t="str">
            <v>Paramaz Avedisian Building</v>
          </cell>
        </row>
      </sheetData>
      <sheetData sheetId="2835">
        <row r="8">
          <cell r="D8" t="str">
            <v>Paramaz Avedisian Building</v>
          </cell>
        </row>
      </sheetData>
      <sheetData sheetId="2836">
        <row r="8">
          <cell r="D8" t="str">
            <v>Paramaz Avedisian Building</v>
          </cell>
        </row>
      </sheetData>
      <sheetData sheetId="2837">
        <row r="8">
          <cell r="D8" t="str">
            <v>Paramaz Avedisian Building</v>
          </cell>
        </row>
      </sheetData>
      <sheetData sheetId="2838">
        <row r="8">
          <cell r="D8" t="str">
            <v>Paramaz Avedisian Building</v>
          </cell>
        </row>
      </sheetData>
      <sheetData sheetId="2839">
        <row r="8">
          <cell r="D8" t="str">
            <v>Paramaz Avedisian Building</v>
          </cell>
        </row>
      </sheetData>
      <sheetData sheetId="2840">
        <row r="8">
          <cell r="D8" t="str">
            <v>Paramaz Avedisian Building</v>
          </cell>
        </row>
      </sheetData>
      <sheetData sheetId="2841">
        <row r="8">
          <cell r="D8" t="str">
            <v>Paramaz Avedisian Building</v>
          </cell>
        </row>
      </sheetData>
      <sheetData sheetId="2842">
        <row r="8">
          <cell r="D8" t="str">
            <v>Paramaz Avedisian Building</v>
          </cell>
        </row>
      </sheetData>
      <sheetData sheetId="2843">
        <row r="8">
          <cell r="D8" t="str">
            <v>Paramaz Avedisian Building</v>
          </cell>
        </row>
      </sheetData>
      <sheetData sheetId="2844">
        <row r="8">
          <cell r="D8" t="str">
            <v>Paramaz Avedisian Building</v>
          </cell>
        </row>
      </sheetData>
      <sheetData sheetId="2845">
        <row r="8">
          <cell r="D8" t="str">
            <v>Paramaz Avedisian Building</v>
          </cell>
        </row>
      </sheetData>
      <sheetData sheetId="2846">
        <row r="8">
          <cell r="D8" t="str">
            <v>Paramaz Avedisian Building</v>
          </cell>
        </row>
      </sheetData>
      <sheetData sheetId="2847">
        <row r="8">
          <cell r="D8" t="str">
            <v>Paramaz Avedisian Building</v>
          </cell>
        </row>
      </sheetData>
      <sheetData sheetId="2848">
        <row r="8">
          <cell r="D8" t="str">
            <v>Paramaz Avedisian Building</v>
          </cell>
        </row>
      </sheetData>
      <sheetData sheetId="2849">
        <row r="8">
          <cell r="D8" t="str">
            <v>Paramaz Avedisian Building</v>
          </cell>
        </row>
      </sheetData>
      <sheetData sheetId="2850">
        <row r="8">
          <cell r="D8" t="str">
            <v>Paramaz Avedisian Building</v>
          </cell>
        </row>
      </sheetData>
      <sheetData sheetId="2851">
        <row r="8">
          <cell r="D8" t="str">
            <v>Paramaz Avedisian Building</v>
          </cell>
        </row>
      </sheetData>
      <sheetData sheetId="2852">
        <row r="8">
          <cell r="D8" t="str">
            <v>Paramaz Avedisian Building</v>
          </cell>
        </row>
      </sheetData>
      <sheetData sheetId="2853">
        <row r="8">
          <cell r="D8" t="str">
            <v>Paramaz Avedisian Building</v>
          </cell>
        </row>
      </sheetData>
      <sheetData sheetId="2854">
        <row r="8">
          <cell r="D8" t="str">
            <v>Paramaz Avedisian Building</v>
          </cell>
        </row>
      </sheetData>
      <sheetData sheetId="2855">
        <row r="8">
          <cell r="D8" t="str">
            <v>Paramaz Avedisian Building</v>
          </cell>
        </row>
      </sheetData>
      <sheetData sheetId="2856">
        <row r="8">
          <cell r="D8" t="str">
            <v>Paramaz Avedisian Building</v>
          </cell>
        </row>
      </sheetData>
      <sheetData sheetId="2857">
        <row r="8">
          <cell r="D8" t="str">
            <v>Paramaz Avedisian Building</v>
          </cell>
        </row>
      </sheetData>
      <sheetData sheetId="2858">
        <row r="8">
          <cell r="D8" t="str">
            <v>Paramaz Avedisian Building</v>
          </cell>
        </row>
      </sheetData>
      <sheetData sheetId="2859">
        <row r="8">
          <cell r="D8" t="str">
            <v>Paramaz Avedisian Building</v>
          </cell>
        </row>
      </sheetData>
      <sheetData sheetId="2860">
        <row r="8">
          <cell r="D8" t="str">
            <v>Paramaz Avedisian Building</v>
          </cell>
        </row>
      </sheetData>
      <sheetData sheetId="2861">
        <row r="8">
          <cell r="D8" t="str">
            <v>Paramaz Avedisian Building</v>
          </cell>
        </row>
      </sheetData>
      <sheetData sheetId="2862">
        <row r="8">
          <cell r="D8" t="str">
            <v>Paramaz Avedisian Building</v>
          </cell>
        </row>
      </sheetData>
      <sheetData sheetId="2863">
        <row r="8">
          <cell r="D8" t="str">
            <v>Paramaz Avedisian Building</v>
          </cell>
        </row>
      </sheetData>
      <sheetData sheetId="2864">
        <row r="8">
          <cell r="D8" t="str">
            <v>Paramaz Avedisian Building</v>
          </cell>
        </row>
      </sheetData>
      <sheetData sheetId="2865">
        <row r="8">
          <cell r="D8" t="str">
            <v>Paramaz Avedisian Building</v>
          </cell>
        </row>
      </sheetData>
      <sheetData sheetId="2866">
        <row r="8">
          <cell r="D8" t="str">
            <v>Paramaz Avedisian Building</v>
          </cell>
        </row>
      </sheetData>
      <sheetData sheetId="2867">
        <row r="8">
          <cell r="D8" t="str">
            <v>Paramaz Avedisian Building</v>
          </cell>
        </row>
      </sheetData>
      <sheetData sheetId="2868">
        <row r="8">
          <cell r="D8" t="str">
            <v>Paramaz Avedisian Building</v>
          </cell>
        </row>
      </sheetData>
      <sheetData sheetId="2869">
        <row r="8">
          <cell r="D8" t="str">
            <v>Paramaz Avedisian Building</v>
          </cell>
        </row>
      </sheetData>
      <sheetData sheetId="2870">
        <row r="8">
          <cell r="D8" t="str">
            <v>Paramaz Avedisian Building</v>
          </cell>
        </row>
      </sheetData>
      <sheetData sheetId="2871">
        <row r="8">
          <cell r="D8" t="str">
            <v>Paramaz Avedisian Building</v>
          </cell>
        </row>
      </sheetData>
      <sheetData sheetId="2872">
        <row r="8">
          <cell r="D8" t="str">
            <v>Paramaz Avedisian Building</v>
          </cell>
        </row>
      </sheetData>
      <sheetData sheetId="2873">
        <row r="8">
          <cell r="D8" t="str">
            <v>Paramaz Avedisian Building</v>
          </cell>
        </row>
      </sheetData>
      <sheetData sheetId="2874">
        <row r="8">
          <cell r="D8" t="str">
            <v>Paramaz Avedisian Building</v>
          </cell>
        </row>
      </sheetData>
      <sheetData sheetId="2875">
        <row r="8">
          <cell r="D8" t="str">
            <v>Paramaz Avedisian Building</v>
          </cell>
        </row>
      </sheetData>
      <sheetData sheetId="2876">
        <row r="8">
          <cell r="D8" t="str">
            <v>Paramaz Avedisian Building</v>
          </cell>
        </row>
      </sheetData>
      <sheetData sheetId="2877">
        <row r="8">
          <cell r="D8" t="str">
            <v>Paramaz Avedisian Building</v>
          </cell>
        </row>
      </sheetData>
      <sheetData sheetId="2878">
        <row r="8">
          <cell r="D8" t="str">
            <v>Paramaz Avedisian Building</v>
          </cell>
        </row>
      </sheetData>
      <sheetData sheetId="2879">
        <row r="8">
          <cell r="D8" t="str">
            <v>Paramaz Avedisian Building</v>
          </cell>
        </row>
      </sheetData>
      <sheetData sheetId="2880">
        <row r="8">
          <cell r="D8" t="str">
            <v>Paramaz Avedisian Building</v>
          </cell>
        </row>
      </sheetData>
      <sheetData sheetId="2881">
        <row r="8">
          <cell r="D8" t="str">
            <v>Paramaz Avedisian Building</v>
          </cell>
        </row>
      </sheetData>
      <sheetData sheetId="2882">
        <row r="8">
          <cell r="D8" t="str">
            <v>Paramaz Avedisian Building</v>
          </cell>
        </row>
      </sheetData>
      <sheetData sheetId="2883">
        <row r="8">
          <cell r="D8" t="str">
            <v>Paramaz Avedisian Building</v>
          </cell>
        </row>
      </sheetData>
      <sheetData sheetId="2884">
        <row r="8">
          <cell r="D8" t="str">
            <v>Paramaz Avedisian Building</v>
          </cell>
        </row>
      </sheetData>
      <sheetData sheetId="2885">
        <row r="8">
          <cell r="D8" t="str">
            <v>Paramaz Avedisian Building</v>
          </cell>
        </row>
      </sheetData>
      <sheetData sheetId="2886">
        <row r="8">
          <cell r="D8" t="str">
            <v>Paramaz Avedisian Building</v>
          </cell>
        </row>
      </sheetData>
      <sheetData sheetId="2887">
        <row r="8">
          <cell r="D8" t="str">
            <v>Paramaz Avedisian Building</v>
          </cell>
        </row>
      </sheetData>
      <sheetData sheetId="2888">
        <row r="8">
          <cell r="D8" t="str">
            <v>Paramaz Avedisian Building</v>
          </cell>
        </row>
      </sheetData>
      <sheetData sheetId="2889">
        <row r="8">
          <cell r="D8" t="str">
            <v>Paramaz Avedisian Building</v>
          </cell>
        </row>
      </sheetData>
      <sheetData sheetId="2890">
        <row r="8">
          <cell r="D8" t="str">
            <v>Paramaz Avedisian Building</v>
          </cell>
        </row>
      </sheetData>
      <sheetData sheetId="2891">
        <row r="8">
          <cell r="D8" t="str">
            <v>Paramaz Avedisian Building</v>
          </cell>
        </row>
      </sheetData>
      <sheetData sheetId="2892">
        <row r="8">
          <cell r="D8" t="str">
            <v>Paramaz Avedisian Building</v>
          </cell>
        </row>
      </sheetData>
      <sheetData sheetId="2893">
        <row r="8">
          <cell r="D8" t="str">
            <v>Paramaz Avedisian Building</v>
          </cell>
        </row>
      </sheetData>
      <sheetData sheetId="2894">
        <row r="8">
          <cell r="D8" t="str">
            <v>Paramaz Avedisian Building</v>
          </cell>
        </row>
      </sheetData>
      <sheetData sheetId="2895">
        <row r="8">
          <cell r="D8" t="str">
            <v>Paramaz Avedisian Building</v>
          </cell>
        </row>
      </sheetData>
      <sheetData sheetId="2896">
        <row r="8">
          <cell r="D8" t="str">
            <v>Paramaz Avedisian Building</v>
          </cell>
        </row>
      </sheetData>
      <sheetData sheetId="2897">
        <row r="8">
          <cell r="D8" t="str">
            <v>Paramaz Avedisian Building</v>
          </cell>
        </row>
      </sheetData>
      <sheetData sheetId="2898">
        <row r="8">
          <cell r="D8" t="str">
            <v>Paramaz Avedisian Building</v>
          </cell>
        </row>
      </sheetData>
      <sheetData sheetId="2899">
        <row r="8">
          <cell r="D8" t="str">
            <v>Paramaz Avedisian Building</v>
          </cell>
        </row>
      </sheetData>
      <sheetData sheetId="2900">
        <row r="8">
          <cell r="D8" t="str">
            <v>Paramaz Avedisian Building</v>
          </cell>
        </row>
      </sheetData>
      <sheetData sheetId="2901">
        <row r="8">
          <cell r="D8" t="str">
            <v>Paramaz Avedisian Building</v>
          </cell>
        </row>
      </sheetData>
      <sheetData sheetId="2902">
        <row r="8">
          <cell r="D8" t="str">
            <v>Paramaz Avedisian Building</v>
          </cell>
        </row>
      </sheetData>
      <sheetData sheetId="2903">
        <row r="8">
          <cell r="D8" t="str">
            <v>Paramaz Avedisian Building</v>
          </cell>
        </row>
      </sheetData>
      <sheetData sheetId="2904">
        <row r="8">
          <cell r="D8" t="str">
            <v>Paramaz Avedisian Building</v>
          </cell>
        </row>
      </sheetData>
      <sheetData sheetId="2905">
        <row r="8">
          <cell r="D8" t="str">
            <v>Paramaz Avedisian Building</v>
          </cell>
        </row>
      </sheetData>
      <sheetData sheetId="2906">
        <row r="8">
          <cell r="D8" t="str">
            <v>Paramaz Avedisian Building</v>
          </cell>
        </row>
      </sheetData>
      <sheetData sheetId="2907">
        <row r="8">
          <cell r="D8" t="str">
            <v>Paramaz Avedisian Building</v>
          </cell>
        </row>
      </sheetData>
      <sheetData sheetId="2908">
        <row r="8">
          <cell r="D8" t="str">
            <v>Paramaz Avedisian Building</v>
          </cell>
        </row>
      </sheetData>
      <sheetData sheetId="2909">
        <row r="8">
          <cell r="D8" t="str">
            <v>Paramaz Avedisian Building</v>
          </cell>
        </row>
      </sheetData>
      <sheetData sheetId="2910">
        <row r="8">
          <cell r="D8" t="str">
            <v>Paramaz Avedisian Building</v>
          </cell>
        </row>
      </sheetData>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ow r="8">
          <cell r="D8" t="str">
            <v>Paramaz Avedisian Building</v>
          </cell>
        </row>
      </sheetData>
      <sheetData sheetId="2963">
        <row r="8">
          <cell r="D8" t="str">
            <v>Paramaz Avedisian Building</v>
          </cell>
        </row>
      </sheetData>
      <sheetData sheetId="2964">
        <row r="8">
          <cell r="D8" t="str">
            <v>Paramaz Avedisian Building</v>
          </cell>
        </row>
      </sheetData>
      <sheetData sheetId="2965">
        <row r="8">
          <cell r="D8" t="str">
            <v>Paramaz Avedisian Building</v>
          </cell>
        </row>
      </sheetData>
      <sheetData sheetId="2966">
        <row r="8">
          <cell r="D8" t="str">
            <v>Paramaz Avedisian Building</v>
          </cell>
        </row>
      </sheetData>
      <sheetData sheetId="2967">
        <row r="8">
          <cell r="D8" t="str">
            <v>Paramaz Avedisian Building</v>
          </cell>
        </row>
      </sheetData>
      <sheetData sheetId="2968">
        <row r="8">
          <cell r="D8" t="str">
            <v>Paramaz Avedisian Building</v>
          </cell>
        </row>
      </sheetData>
      <sheetData sheetId="2969">
        <row r="8">
          <cell r="D8" t="str">
            <v>Paramaz Avedisian Building</v>
          </cell>
        </row>
      </sheetData>
      <sheetData sheetId="2970">
        <row r="8">
          <cell r="D8" t="str">
            <v>Paramaz Avedisian Building</v>
          </cell>
        </row>
      </sheetData>
      <sheetData sheetId="2971">
        <row r="8">
          <cell r="D8" t="str">
            <v>Paramaz Avedisian Building</v>
          </cell>
        </row>
      </sheetData>
      <sheetData sheetId="2972">
        <row r="8">
          <cell r="D8" t="str">
            <v>Paramaz Avedisian Building</v>
          </cell>
        </row>
      </sheetData>
      <sheetData sheetId="2973">
        <row r="8">
          <cell r="D8" t="str">
            <v>Paramaz Avedisian Building</v>
          </cell>
        </row>
      </sheetData>
      <sheetData sheetId="2974">
        <row r="8">
          <cell r="D8" t="str">
            <v>Paramaz Avedisian Building</v>
          </cell>
        </row>
      </sheetData>
      <sheetData sheetId="2975">
        <row r="8">
          <cell r="D8" t="str">
            <v>Paramaz Avedisian Building</v>
          </cell>
        </row>
      </sheetData>
      <sheetData sheetId="2976">
        <row r="8">
          <cell r="D8" t="str">
            <v>Paramaz Avedisian Building</v>
          </cell>
        </row>
      </sheetData>
      <sheetData sheetId="2977">
        <row r="8">
          <cell r="D8" t="str">
            <v>Paramaz Avedisian Building</v>
          </cell>
        </row>
      </sheetData>
      <sheetData sheetId="2978">
        <row r="8">
          <cell r="D8" t="str">
            <v>Paramaz Avedisian Building</v>
          </cell>
        </row>
      </sheetData>
      <sheetData sheetId="2979"/>
      <sheetData sheetId="2980">
        <row r="8">
          <cell r="D8" t="str">
            <v>Paramaz Avedisian Building</v>
          </cell>
        </row>
      </sheetData>
      <sheetData sheetId="2981">
        <row r="8">
          <cell r="D8" t="str">
            <v>Paramaz Avedisian Building</v>
          </cell>
        </row>
      </sheetData>
      <sheetData sheetId="2982">
        <row r="8">
          <cell r="D8" t="str">
            <v>Paramaz Avedisian Building</v>
          </cell>
        </row>
      </sheetData>
      <sheetData sheetId="2983">
        <row r="8">
          <cell r="D8" t="str">
            <v>Paramaz Avedisian Building</v>
          </cell>
        </row>
      </sheetData>
      <sheetData sheetId="2984">
        <row r="8">
          <cell r="D8" t="str">
            <v>Paramaz Avedisian Building</v>
          </cell>
        </row>
      </sheetData>
      <sheetData sheetId="2985">
        <row r="8">
          <cell r="D8" t="str">
            <v>Paramaz Avedisian Building</v>
          </cell>
        </row>
      </sheetData>
      <sheetData sheetId="2986">
        <row r="8">
          <cell r="D8" t="str">
            <v>Paramaz Avedisian Building</v>
          </cell>
        </row>
      </sheetData>
      <sheetData sheetId="2987">
        <row r="8">
          <cell r="D8" t="str">
            <v>Paramaz Avedisian Building</v>
          </cell>
        </row>
      </sheetData>
      <sheetData sheetId="2988">
        <row r="8">
          <cell r="D8" t="str">
            <v>Paramaz Avedisian Building</v>
          </cell>
        </row>
      </sheetData>
      <sheetData sheetId="2989">
        <row r="8">
          <cell r="D8" t="str">
            <v>Paramaz Avedisian Building</v>
          </cell>
        </row>
      </sheetData>
      <sheetData sheetId="2990">
        <row r="8">
          <cell r="D8" t="str">
            <v>Paramaz Avedisian Building</v>
          </cell>
        </row>
      </sheetData>
      <sheetData sheetId="2991">
        <row r="8">
          <cell r="D8" t="str">
            <v>Paramaz Avedisian Building</v>
          </cell>
        </row>
      </sheetData>
      <sheetData sheetId="2992">
        <row r="8">
          <cell r="D8" t="str">
            <v>Paramaz Avedisian Building</v>
          </cell>
        </row>
      </sheetData>
      <sheetData sheetId="2993">
        <row r="8">
          <cell r="D8" t="str">
            <v>Paramaz Avedisian Building</v>
          </cell>
        </row>
      </sheetData>
      <sheetData sheetId="2994">
        <row r="8">
          <cell r="D8" t="str">
            <v>Paramaz Avedisian Building</v>
          </cell>
        </row>
      </sheetData>
      <sheetData sheetId="2995">
        <row r="8">
          <cell r="D8" t="str">
            <v>Paramaz Avedisian Building</v>
          </cell>
        </row>
      </sheetData>
      <sheetData sheetId="2996">
        <row r="8">
          <cell r="D8" t="str">
            <v>Paramaz Avedisian Building</v>
          </cell>
        </row>
      </sheetData>
      <sheetData sheetId="2997">
        <row r="8">
          <cell r="D8" t="str">
            <v>Paramaz Avedisian Building</v>
          </cell>
        </row>
      </sheetData>
      <sheetData sheetId="2998">
        <row r="8">
          <cell r="D8" t="str">
            <v>Paramaz Avedisian Building</v>
          </cell>
        </row>
      </sheetData>
      <sheetData sheetId="2999">
        <row r="8">
          <cell r="D8" t="str">
            <v>Paramaz Avedisian Building</v>
          </cell>
        </row>
      </sheetData>
      <sheetData sheetId="3000">
        <row r="8">
          <cell r="D8" t="str">
            <v>Paramaz Avedisian Building</v>
          </cell>
        </row>
      </sheetData>
      <sheetData sheetId="3001">
        <row r="8">
          <cell r="D8" t="str">
            <v>Paramaz Avedisian Building</v>
          </cell>
        </row>
      </sheetData>
      <sheetData sheetId="3002">
        <row r="8">
          <cell r="D8" t="str">
            <v>Paramaz Avedisian Building</v>
          </cell>
        </row>
      </sheetData>
      <sheetData sheetId="3003">
        <row r="8">
          <cell r="D8" t="str">
            <v>Paramaz Avedisian Building</v>
          </cell>
        </row>
      </sheetData>
      <sheetData sheetId="3004">
        <row r="8">
          <cell r="D8" t="str">
            <v>Paramaz Avedisian Building</v>
          </cell>
        </row>
      </sheetData>
      <sheetData sheetId="3005">
        <row r="8">
          <cell r="D8" t="str">
            <v>Paramaz Avedisian Building</v>
          </cell>
        </row>
      </sheetData>
      <sheetData sheetId="3006">
        <row r="8">
          <cell r="D8" t="str">
            <v>Paramaz Avedisian Building</v>
          </cell>
        </row>
      </sheetData>
      <sheetData sheetId="3007">
        <row r="8">
          <cell r="D8" t="str">
            <v>Paramaz Avedisian Building</v>
          </cell>
        </row>
      </sheetData>
      <sheetData sheetId="3008">
        <row r="8">
          <cell r="D8" t="str">
            <v>Paramaz Avedisian Building</v>
          </cell>
        </row>
      </sheetData>
      <sheetData sheetId="3009">
        <row r="8">
          <cell r="D8" t="str">
            <v>Paramaz Avedisian Building</v>
          </cell>
        </row>
      </sheetData>
      <sheetData sheetId="3010">
        <row r="8">
          <cell r="D8" t="str">
            <v>Paramaz Avedisian Building</v>
          </cell>
        </row>
      </sheetData>
      <sheetData sheetId="3011">
        <row r="8">
          <cell r="D8" t="str">
            <v>Paramaz Avedisian Building</v>
          </cell>
        </row>
      </sheetData>
      <sheetData sheetId="3012">
        <row r="8">
          <cell r="D8" t="str">
            <v>Paramaz Avedisian Building</v>
          </cell>
        </row>
      </sheetData>
      <sheetData sheetId="3013">
        <row r="8">
          <cell r="D8" t="str">
            <v>Paramaz Avedisian Building</v>
          </cell>
        </row>
      </sheetData>
      <sheetData sheetId="3014">
        <row r="8">
          <cell r="D8" t="str">
            <v>Paramaz Avedisian Building</v>
          </cell>
        </row>
      </sheetData>
      <sheetData sheetId="3015">
        <row r="8">
          <cell r="D8" t="str">
            <v>Paramaz Avedisian Building</v>
          </cell>
        </row>
      </sheetData>
      <sheetData sheetId="3016">
        <row r="8">
          <cell r="D8" t="str">
            <v>Paramaz Avedisian Building</v>
          </cell>
        </row>
      </sheetData>
      <sheetData sheetId="3017">
        <row r="8">
          <cell r="D8" t="str">
            <v>Paramaz Avedisian Building</v>
          </cell>
        </row>
      </sheetData>
      <sheetData sheetId="3018">
        <row r="8">
          <cell r="D8" t="str">
            <v>Paramaz Avedisian Building</v>
          </cell>
        </row>
      </sheetData>
      <sheetData sheetId="3019">
        <row r="8">
          <cell r="D8" t="str">
            <v>Paramaz Avedisian Building</v>
          </cell>
        </row>
      </sheetData>
      <sheetData sheetId="3020">
        <row r="8">
          <cell r="D8" t="str">
            <v>Paramaz Avedisian Building</v>
          </cell>
        </row>
      </sheetData>
      <sheetData sheetId="3021">
        <row r="8">
          <cell r="D8" t="str">
            <v>Paramaz Avedisian Building</v>
          </cell>
        </row>
      </sheetData>
      <sheetData sheetId="3022">
        <row r="8">
          <cell r="D8" t="str">
            <v>Paramaz Avedisian Building</v>
          </cell>
        </row>
      </sheetData>
      <sheetData sheetId="3023">
        <row r="8">
          <cell r="D8" t="str">
            <v>Paramaz Avedisian Building</v>
          </cell>
        </row>
      </sheetData>
      <sheetData sheetId="3024">
        <row r="8">
          <cell r="D8" t="str">
            <v>Paramaz Avedisian Building</v>
          </cell>
        </row>
      </sheetData>
      <sheetData sheetId="3025">
        <row r="8">
          <cell r="D8" t="str">
            <v>Paramaz Avedisian Building</v>
          </cell>
        </row>
      </sheetData>
      <sheetData sheetId="3026">
        <row r="8">
          <cell r="D8" t="str">
            <v>Paramaz Avedisian Building</v>
          </cell>
        </row>
      </sheetData>
      <sheetData sheetId="3027">
        <row r="8">
          <cell r="D8" t="str">
            <v>Paramaz Avedisian Building</v>
          </cell>
        </row>
      </sheetData>
      <sheetData sheetId="3028">
        <row r="8">
          <cell r="D8" t="str">
            <v>Paramaz Avedisian Building</v>
          </cell>
        </row>
      </sheetData>
      <sheetData sheetId="3029">
        <row r="8">
          <cell r="D8" t="str">
            <v>Paramaz Avedisian Building</v>
          </cell>
        </row>
      </sheetData>
      <sheetData sheetId="3030">
        <row r="8">
          <cell r="D8" t="str">
            <v>Paramaz Avedisian Building</v>
          </cell>
        </row>
      </sheetData>
      <sheetData sheetId="3031">
        <row r="8">
          <cell r="D8" t="str">
            <v>Paramaz Avedisian Building</v>
          </cell>
        </row>
      </sheetData>
      <sheetData sheetId="3032">
        <row r="8">
          <cell r="D8" t="str">
            <v>Paramaz Avedisian Building</v>
          </cell>
        </row>
      </sheetData>
      <sheetData sheetId="3033">
        <row r="8">
          <cell r="D8" t="str">
            <v>Paramaz Avedisian Building</v>
          </cell>
        </row>
      </sheetData>
      <sheetData sheetId="3034">
        <row r="8">
          <cell r="D8" t="str">
            <v>Paramaz Avedisian Building</v>
          </cell>
        </row>
      </sheetData>
      <sheetData sheetId="3035">
        <row r="8">
          <cell r="D8" t="str">
            <v>Paramaz Avedisian Building</v>
          </cell>
        </row>
      </sheetData>
      <sheetData sheetId="3036">
        <row r="8">
          <cell r="D8" t="str">
            <v>Paramaz Avedisian Building</v>
          </cell>
        </row>
      </sheetData>
      <sheetData sheetId="3037">
        <row r="8">
          <cell r="D8" t="str">
            <v>Paramaz Avedisian Building</v>
          </cell>
        </row>
      </sheetData>
      <sheetData sheetId="3038">
        <row r="8">
          <cell r="D8" t="str">
            <v>Paramaz Avedisian Building</v>
          </cell>
        </row>
      </sheetData>
      <sheetData sheetId="3039">
        <row r="8">
          <cell r="D8" t="str">
            <v>Paramaz Avedisian Building</v>
          </cell>
        </row>
      </sheetData>
      <sheetData sheetId="3040">
        <row r="8">
          <cell r="D8" t="str">
            <v>Paramaz Avedisian Building</v>
          </cell>
        </row>
      </sheetData>
      <sheetData sheetId="3041">
        <row r="8">
          <cell r="D8" t="str">
            <v>Paramaz Avedisian Building</v>
          </cell>
        </row>
      </sheetData>
      <sheetData sheetId="3042">
        <row r="8">
          <cell r="D8" t="str">
            <v>Paramaz Avedisian Building</v>
          </cell>
        </row>
      </sheetData>
      <sheetData sheetId="3043">
        <row r="8">
          <cell r="D8" t="str">
            <v>Paramaz Avedisian Building</v>
          </cell>
        </row>
      </sheetData>
      <sheetData sheetId="3044">
        <row r="8">
          <cell r="D8" t="str">
            <v>Paramaz Avedisian Building</v>
          </cell>
        </row>
      </sheetData>
      <sheetData sheetId="3045">
        <row r="8">
          <cell r="D8" t="str">
            <v>Paramaz Avedisian Building</v>
          </cell>
        </row>
      </sheetData>
      <sheetData sheetId="3046">
        <row r="8">
          <cell r="D8" t="str">
            <v>Paramaz Avedisian Building</v>
          </cell>
        </row>
      </sheetData>
      <sheetData sheetId="3047">
        <row r="8">
          <cell r="D8" t="str">
            <v>Paramaz Avedisian Building</v>
          </cell>
        </row>
      </sheetData>
      <sheetData sheetId="3048">
        <row r="8">
          <cell r="D8" t="str">
            <v>Paramaz Avedisian Building</v>
          </cell>
        </row>
      </sheetData>
      <sheetData sheetId="3049">
        <row r="8">
          <cell r="D8" t="str">
            <v>Paramaz Avedisian Building</v>
          </cell>
        </row>
      </sheetData>
      <sheetData sheetId="3050">
        <row r="8">
          <cell r="D8" t="str">
            <v>Paramaz Avedisian Building</v>
          </cell>
        </row>
      </sheetData>
      <sheetData sheetId="3051">
        <row r="8">
          <cell r="D8" t="str">
            <v>Paramaz Avedisian Building</v>
          </cell>
        </row>
      </sheetData>
      <sheetData sheetId="3052">
        <row r="8">
          <cell r="D8" t="str">
            <v>Paramaz Avedisian Building</v>
          </cell>
        </row>
      </sheetData>
      <sheetData sheetId="3053">
        <row r="8">
          <cell r="D8" t="str">
            <v>Paramaz Avedisian Building</v>
          </cell>
        </row>
      </sheetData>
      <sheetData sheetId="3054">
        <row r="8">
          <cell r="D8" t="str">
            <v>Paramaz Avedisian Building</v>
          </cell>
        </row>
      </sheetData>
      <sheetData sheetId="3055">
        <row r="8">
          <cell r="D8" t="str">
            <v>Paramaz Avedisian Building</v>
          </cell>
        </row>
      </sheetData>
      <sheetData sheetId="3056">
        <row r="8">
          <cell r="D8" t="str">
            <v>Paramaz Avedisian Building</v>
          </cell>
        </row>
      </sheetData>
      <sheetData sheetId="3057">
        <row r="8">
          <cell r="D8" t="str">
            <v>Paramaz Avedisian Building</v>
          </cell>
        </row>
      </sheetData>
      <sheetData sheetId="3058">
        <row r="8">
          <cell r="D8" t="str">
            <v>Paramaz Avedisian Building</v>
          </cell>
        </row>
      </sheetData>
      <sheetData sheetId="3059">
        <row r="8">
          <cell r="D8" t="str">
            <v>Paramaz Avedisian Building</v>
          </cell>
        </row>
      </sheetData>
      <sheetData sheetId="3060">
        <row r="8">
          <cell r="D8" t="str">
            <v>Paramaz Avedisian Building</v>
          </cell>
        </row>
      </sheetData>
      <sheetData sheetId="3061">
        <row r="8">
          <cell r="D8" t="str">
            <v>Paramaz Avedisian Building</v>
          </cell>
        </row>
      </sheetData>
      <sheetData sheetId="3062">
        <row r="8">
          <cell r="D8" t="str">
            <v>Paramaz Avedisian Building</v>
          </cell>
        </row>
      </sheetData>
      <sheetData sheetId="3063">
        <row r="8">
          <cell r="D8" t="str">
            <v>Paramaz Avedisian Building</v>
          </cell>
        </row>
      </sheetData>
      <sheetData sheetId="3064">
        <row r="8">
          <cell r="D8" t="str">
            <v>Paramaz Avedisian Building</v>
          </cell>
        </row>
      </sheetData>
      <sheetData sheetId="3065">
        <row r="8">
          <cell r="D8" t="str">
            <v>Paramaz Avedisian Building</v>
          </cell>
        </row>
      </sheetData>
      <sheetData sheetId="3066">
        <row r="8">
          <cell r="D8" t="str">
            <v>Paramaz Avedisian Building</v>
          </cell>
        </row>
      </sheetData>
      <sheetData sheetId="3067">
        <row r="8">
          <cell r="D8" t="str">
            <v>Paramaz Avedisian Building</v>
          </cell>
        </row>
      </sheetData>
      <sheetData sheetId="3068">
        <row r="8">
          <cell r="D8" t="str">
            <v>Paramaz Avedisian Building</v>
          </cell>
        </row>
      </sheetData>
      <sheetData sheetId="3069">
        <row r="8">
          <cell r="D8" t="str">
            <v>Paramaz Avedisian Building</v>
          </cell>
        </row>
      </sheetData>
      <sheetData sheetId="3070">
        <row r="8">
          <cell r="D8" t="str">
            <v>Paramaz Avedisian Building</v>
          </cell>
        </row>
      </sheetData>
      <sheetData sheetId="3071">
        <row r="8">
          <cell r="D8" t="str">
            <v>Paramaz Avedisian Building</v>
          </cell>
        </row>
      </sheetData>
      <sheetData sheetId="3072">
        <row r="8">
          <cell r="D8" t="str">
            <v>Paramaz Avedisian Building</v>
          </cell>
        </row>
      </sheetData>
      <sheetData sheetId="3073">
        <row r="8">
          <cell r="D8" t="str">
            <v>Paramaz Avedisian Building</v>
          </cell>
        </row>
      </sheetData>
      <sheetData sheetId="3074">
        <row r="8">
          <cell r="D8" t="str">
            <v>Paramaz Avedisian Building</v>
          </cell>
        </row>
      </sheetData>
      <sheetData sheetId="3075">
        <row r="8">
          <cell r="D8" t="str">
            <v>Paramaz Avedisian Building</v>
          </cell>
        </row>
      </sheetData>
      <sheetData sheetId="3076">
        <row r="8">
          <cell r="D8" t="str">
            <v>Paramaz Avedisian Building</v>
          </cell>
        </row>
      </sheetData>
      <sheetData sheetId="3077">
        <row r="8">
          <cell r="D8" t="str">
            <v>Paramaz Avedisian Building</v>
          </cell>
        </row>
      </sheetData>
      <sheetData sheetId="3078">
        <row r="8">
          <cell r="D8" t="str">
            <v>Paramaz Avedisian Building</v>
          </cell>
        </row>
      </sheetData>
      <sheetData sheetId="3079">
        <row r="8">
          <cell r="D8" t="str">
            <v>Paramaz Avedisian Building</v>
          </cell>
        </row>
      </sheetData>
      <sheetData sheetId="3080">
        <row r="8">
          <cell r="D8" t="str">
            <v>Paramaz Avedisian Building</v>
          </cell>
        </row>
      </sheetData>
      <sheetData sheetId="3081">
        <row r="8">
          <cell r="D8" t="str">
            <v>Paramaz Avedisian Building</v>
          </cell>
        </row>
      </sheetData>
      <sheetData sheetId="3082">
        <row r="8">
          <cell r="D8" t="str">
            <v>Paramaz Avedisian Building</v>
          </cell>
        </row>
      </sheetData>
      <sheetData sheetId="3083">
        <row r="8">
          <cell r="D8" t="str">
            <v>Paramaz Avedisian Building</v>
          </cell>
        </row>
      </sheetData>
      <sheetData sheetId="3084">
        <row r="8">
          <cell r="D8" t="str">
            <v>Paramaz Avedisian Building</v>
          </cell>
        </row>
      </sheetData>
      <sheetData sheetId="3085">
        <row r="8">
          <cell r="D8" t="str">
            <v>Paramaz Avedisian Building</v>
          </cell>
        </row>
      </sheetData>
      <sheetData sheetId="3086">
        <row r="8">
          <cell r="D8" t="str">
            <v>Paramaz Avedisian Building</v>
          </cell>
        </row>
      </sheetData>
      <sheetData sheetId="3087">
        <row r="8">
          <cell r="D8" t="str">
            <v>Paramaz Avedisian Building</v>
          </cell>
        </row>
      </sheetData>
      <sheetData sheetId="3088">
        <row r="8">
          <cell r="D8" t="str">
            <v>Paramaz Avedisian Building</v>
          </cell>
        </row>
      </sheetData>
      <sheetData sheetId="3089">
        <row r="8">
          <cell r="D8" t="str">
            <v>Paramaz Avedisian Building</v>
          </cell>
        </row>
      </sheetData>
      <sheetData sheetId="3090">
        <row r="8">
          <cell r="D8" t="str">
            <v>Paramaz Avedisian Building</v>
          </cell>
        </row>
      </sheetData>
      <sheetData sheetId="3091">
        <row r="8">
          <cell r="D8" t="str">
            <v>Paramaz Avedisian Building</v>
          </cell>
        </row>
      </sheetData>
      <sheetData sheetId="3092">
        <row r="8">
          <cell r="D8" t="str">
            <v>Paramaz Avedisian Building</v>
          </cell>
        </row>
      </sheetData>
      <sheetData sheetId="3093">
        <row r="8">
          <cell r="D8" t="str">
            <v>Paramaz Avedisian Building</v>
          </cell>
        </row>
      </sheetData>
      <sheetData sheetId="3094">
        <row r="8">
          <cell r="D8" t="str">
            <v>Paramaz Avedisian Building</v>
          </cell>
        </row>
      </sheetData>
      <sheetData sheetId="3095">
        <row r="8">
          <cell r="D8" t="str">
            <v>Paramaz Avedisian Building</v>
          </cell>
        </row>
      </sheetData>
      <sheetData sheetId="3096">
        <row r="8">
          <cell r="D8" t="str">
            <v>Paramaz Avedisian Building</v>
          </cell>
        </row>
      </sheetData>
      <sheetData sheetId="3097">
        <row r="8">
          <cell r="D8" t="str">
            <v>Paramaz Avedisian Building</v>
          </cell>
        </row>
      </sheetData>
      <sheetData sheetId="3098">
        <row r="8">
          <cell r="D8" t="str">
            <v>Paramaz Avedisian Building</v>
          </cell>
        </row>
      </sheetData>
      <sheetData sheetId="3099">
        <row r="8">
          <cell r="D8" t="str">
            <v>Paramaz Avedisian Building</v>
          </cell>
        </row>
      </sheetData>
      <sheetData sheetId="3100">
        <row r="8">
          <cell r="D8" t="str">
            <v>Paramaz Avedisian Building</v>
          </cell>
        </row>
      </sheetData>
      <sheetData sheetId="3101">
        <row r="8">
          <cell r="D8" t="str">
            <v>Paramaz Avedisian Building</v>
          </cell>
        </row>
      </sheetData>
      <sheetData sheetId="3102">
        <row r="8">
          <cell r="D8" t="str">
            <v>Paramaz Avedisian Building</v>
          </cell>
        </row>
      </sheetData>
      <sheetData sheetId="3103">
        <row r="8">
          <cell r="D8" t="str">
            <v>Paramaz Avedisian Building</v>
          </cell>
        </row>
      </sheetData>
      <sheetData sheetId="3104">
        <row r="8">
          <cell r="D8" t="str">
            <v>Paramaz Avedisian Building</v>
          </cell>
        </row>
      </sheetData>
      <sheetData sheetId="3105">
        <row r="8">
          <cell r="D8" t="str">
            <v>Paramaz Avedisian Building</v>
          </cell>
        </row>
      </sheetData>
      <sheetData sheetId="3106">
        <row r="8">
          <cell r="D8" t="str">
            <v>Paramaz Avedisian Building</v>
          </cell>
        </row>
      </sheetData>
      <sheetData sheetId="3107">
        <row r="8">
          <cell r="D8" t="str">
            <v>Paramaz Avedisian Building</v>
          </cell>
        </row>
      </sheetData>
      <sheetData sheetId="3108">
        <row r="8">
          <cell r="D8" t="str">
            <v>Paramaz Avedisian Building</v>
          </cell>
        </row>
      </sheetData>
      <sheetData sheetId="3109">
        <row r="8">
          <cell r="D8" t="str">
            <v>Paramaz Avedisian Building</v>
          </cell>
        </row>
      </sheetData>
      <sheetData sheetId="3110">
        <row r="8">
          <cell r="D8" t="str">
            <v>Paramaz Avedisian Building</v>
          </cell>
        </row>
      </sheetData>
      <sheetData sheetId="3111">
        <row r="8">
          <cell r="D8" t="str">
            <v>Paramaz Avedisian Building</v>
          </cell>
        </row>
      </sheetData>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ow r="8">
          <cell r="D8" t="str">
            <v>Paramaz Avedisian Building</v>
          </cell>
        </row>
      </sheetData>
      <sheetData sheetId="3140">
        <row r="8">
          <cell r="D8" t="str">
            <v>Paramaz Avedisian Building</v>
          </cell>
        </row>
      </sheetData>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sheetData sheetId="3160" refreshError="1"/>
      <sheetData sheetId="3161" refreshError="1"/>
      <sheetData sheetId="3162">
        <row r="8">
          <cell r="D8" t="str">
            <v>Paramaz Avedisian Building</v>
          </cell>
        </row>
      </sheetData>
      <sheetData sheetId="3163"/>
      <sheetData sheetId="3164"/>
      <sheetData sheetId="3165"/>
      <sheetData sheetId="3166">
        <row r="8">
          <cell r="D8" t="str">
            <v>Paramaz Avedisian Building</v>
          </cell>
        </row>
      </sheetData>
      <sheetData sheetId="3167">
        <row r="8">
          <cell r="D8" t="str">
            <v>Paramaz Avedisian Building</v>
          </cell>
        </row>
      </sheetData>
      <sheetData sheetId="3168">
        <row r="8">
          <cell r="D8" t="str">
            <v>Paramaz Avedisian Building</v>
          </cell>
        </row>
      </sheetData>
      <sheetData sheetId="3169">
        <row r="8">
          <cell r="D8" t="str">
            <v>Paramaz Avedisian Building</v>
          </cell>
        </row>
      </sheetData>
      <sheetData sheetId="3170">
        <row r="8">
          <cell r="D8" t="str">
            <v>Paramaz Avedisian Building</v>
          </cell>
        </row>
      </sheetData>
      <sheetData sheetId="3171">
        <row r="8">
          <cell r="D8" t="str">
            <v>Paramaz Avedisian Building</v>
          </cell>
        </row>
      </sheetData>
      <sheetData sheetId="3172">
        <row r="8">
          <cell r="D8" t="str">
            <v>Paramaz Avedisian Building</v>
          </cell>
        </row>
      </sheetData>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efreshError="1"/>
      <sheetData sheetId="3183" refreshError="1"/>
      <sheetData sheetId="3184">
        <row r="8">
          <cell r="D8" t="str">
            <v>Paramaz Avedisian Building</v>
          </cell>
        </row>
      </sheetData>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sheetData sheetId="3206"/>
      <sheetData sheetId="3207" refreshError="1"/>
      <sheetData sheetId="3208" refreshError="1"/>
      <sheetData sheetId="3209" refreshError="1"/>
      <sheetData sheetId="3210" refreshError="1"/>
      <sheetData sheetId="3211" refreshError="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row r="8">
          <cell r="D8" t="str">
            <v>Paramaz Avedisian Building</v>
          </cell>
        </row>
      </sheetData>
      <sheetData sheetId="3333">
        <row r="8">
          <cell r="D8" t="str">
            <v>Paramaz Avedisian Building</v>
          </cell>
        </row>
      </sheetData>
      <sheetData sheetId="3334">
        <row r="8">
          <cell r="D8" t="str">
            <v>Paramaz Avedisian Building</v>
          </cell>
        </row>
      </sheetData>
      <sheetData sheetId="3335">
        <row r="8">
          <cell r="D8" t="str">
            <v>Paramaz Avedisian Building</v>
          </cell>
        </row>
      </sheetData>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sheetData sheetId="3351"/>
      <sheetData sheetId="3352"/>
      <sheetData sheetId="3353"/>
      <sheetData sheetId="3354"/>
      <sheetData sheetId="3355"/>
      <sheetData sheetId="3356"/>
      <sheetData sheetId="3357"/>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sheetData sheetId="3363"/>
      <sheetData sheetId="3364"/>
      <sheetData sheetId="3365"/>
      <sheetData sheetId="3366"/>
      <sheetData sheetId="3367"/>
      <sheetData sheetId="3368"/>
      <sheetData sheetId="3369" refreshError="1"/>
      <sheetData sheetId="3370" refreshError="1"/>
      <sheetData sheetId="3371" refreshError="1"/>
      <sheetData sheetId="3372" refreshError="1"/>
      <sheetData sheetId="3373" refreshError="1"/>
      <sheetData sheetId="3374" refreshError="1"/>
      <sheetData sheetId="3375"/>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sheetData sheetId="3390"/>
      <sheetData sheetId="3391"/>
      <sheetData sheetId="3392"/>
      <sheetData sheetId="3393"/>
      <sheetData sheetId="3394"/>
      <sheetData sheetId="3395"/>
      <sheetData sheetId="3396"/>
      <sheetData sheetId="3397">
        <row r="8">
          <cell r="D8" t="str">
            <v>Paramaz Avedisian Building</v>
          </cell>
        </row>
      </sheetData>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row r="8">
          <cell r="D8" t="str">
            <v>Paramaz Avedisian Building</v>
          </cell>
        </row>
      </sheetData>
      <sheetData sheetId="3417"/>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row r="8">
          <cell r="D8" t="str">
            <v>Paramaz Avedisian Building</v>
          </cell>
        </row>
      </sheetData>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row r="8">
          <cell r="D8" t="str">
            <v>Paramaz Avedisian Building</v>
          </cell>
        </row>
      </sheetData>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row r="8">
          <cell r="D8" t="str">
            <v>Paramaz Avedisian Building</v>
          </cell>
        </row>
      </sheetData>
      <sheetData sheetId="3653"/>
      <sheetData sheetId="3654">
        <row r="8">
          <cell r="D8" t="str">
            <v>Paramaz Avedisian Building</v>
          </cell>
        </row>
      </sheetData>
      <sheetData sheetId="3655">
        <row r="8">
          <cell r="D8" t="str">
            <v>Paramaz Avedisian Building</v>
          </cell>
        </row>
      </sheetData>
      <sheetData sheetId="3656">
        <row r="8">
          <cell r="D8" t="str">
            <v>Paramaz Avedisian Building</v>
          </cell>
        </row>
      </sheetData>
      <sheetData sheetId="3657">
        <row r="8">
          <cell r="D8" t="str">
            <v>Paramaz Avedisian Building</v>
          </cell>
        </row>
      </sheetData>
      <sheetData sheetId="3658">
        <row r="8">
          <cell r="D8" t="str">
            <v>Paramaz Avedisian Building</v>
          </cell>
        </row>
      </sheetData>
      <sheetData sheetId="3659">
        <row r="8">
          <cell r="D8" t="str">
            <v>Paramaz Avedisian Building</v>
          </cell>
        </row>
      </sheetData>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sheetData sheetId="3746"/>
      <sheetData sheetId="3747"/>
      <sheetData sheetId="3748"/>
      <sheetData sheetId="3749"/>
      <sheetData sheetId="3750"/>
      <sheetData sheetId="3751"/>
      <sheetData sheetId="3752"/>
      <sheetData sheetId="3753"/>
      <sheetData sheetId="3754">
        <row r="8">
          <cell r="D8" t="str">
            <v>Paramaz Avedisian Building</v>
          </cell>
        </row>
      </sheetData>
      <sheetData sheetId="3755"/>
      <sheetData sheetId="3756"/>
      <sheetData sheetId="3757">
        <row r="8">
          <cell r="D8" t="str">
            <v>Paramaz Avedisian Building</v>
          </cell>
        </row>
      </sheetData>
      <sheetData sheetId="3758"/>
      <sheetData sheetId="3759"/>
      <sheetData sheetId="3760">
        <row r="8">
          <cell r="D8" t="str">
            <v>Paramaz Avedisian Building</v>
          </cell>
        </row>
      </sheetData>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row r="8">
          <cell r="D8" t="str">
            <v>Paramaz Avedisian Building</v>
          </cell>
        </row>
      </sheetData>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sheetData sheetId="3906" refreshError="1"/>
      <sheetData sheetId="3907" refreshError="1"/>
      <sheetData sheetId="3908" refreshError="1"/>
      <sheetData sheetId="3909" refreshError="1"/>
      <sheetData sheetId="3910">
        <row r="8">
          <cell r="D8" t="str">
            <v>Paramaz Avedisian Building</v>
          </cell>
        </row>
      </sheetData>
      <sheetData sheetId="3911">
        <row r="8">
          <cell r="D8" t="str">
            <v>Paramaz Avedisian Building</v>
          </cell>
        </row>
      </sheetData>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E1"/>
      <sheetName val="E2"/>
      <sheetName val="E3"/>
      <sheetName val="E4"/>
      <sheetName val="E5"/>
      <sheetName val="E6"/>
      <sheetName val="E7"/>
      <sheetName val="E8"/>
      <sheetName val="E9"/>
      <sheetName val="F1"/>
      <sheetName val="F2"/>
      <sheetName val="F5"/>
      <sheetName val="F6"/>
      <sheetName val="F7"/>
      <sheetName val="F8"/>
      <sheetName val="Equ_List_Tisco_2003-03-28"/>
      <sheetName val="1-Pop Proj"/>
      <sheetName val="tb"/>
      <sheetName val="bs BP 04 SA"/>
      <sheetName val="REVENUES &amp; BS"/>
      <sheetName val="Cul_detail"/>
      <sheetName val="Liste"/>
      <sheetName val="RAJU ASSO"/>
      <sheetName val="1-Pop_Proj"/>
      <sheetName val="bs_BP_04_SA"/>
      <sheetName val="REVENUES_&amp;_BS"/>
      <sheetName val="RAJU_ASSO"/>
      <sheetName val="1-Pop_Proj1"/>
      <sheetName val="bs_BP_04_SA1"/>
      <sheetName val="REVENUES_&amp;_BS1"/>
      <sheetName val="RAJU_ASSO1"/>
      <sheetName val="TPL"/>
      <sheetName val="RANGE"/>
      <sheetName val="#REF!"/>
      <sheetName val="B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
      <sheetName val="INPUT"/>
      <sheetName val="DIR USED ITEMS"/>
      <sheetName val="paste"/>
      <sheetName val="SUMMARY"/>
      <sheetName val="1"/>
      <sheetName val="2"/>
      <sheetName val="3"/>
      <sheetName val="4"/>
      <sheetName val="5"/>
      <sheetName val="6"/>
      <sheetName val="7"/>
      <sheetName val="8"/>
      <sheetName val="9"/>
      <sheetName val="10"/>
      <sheetName val="11"/>
      <sheetName val="12"/>
      <sheetName val="13"/>
      <sheetName val="14"/>
      <sheetName val="15"/>
      <sheetName val="16"/>
      <sheetName val="extra"/>
      <sheetName val="Rate Ana"/>
      <sheetName val="BOQ"/>
      <sheetName val="FORM-W3"/>
      <sheetName val="1-Pop Proj"/>
    </sheetNames>
    <sheetDataSet>
      <sheetData sheetId="0"/>
      <sheetData sheetId="1"/>
      <sheetData sheetId="2"/>
      <sheetData sheetId="3"/>
      <sheetData sheetId="4" refreshError="1">
        <row r="3">
          <cell r="C3" t="str">
            <v>CHAPTER-1</v>
          </cell>
        </row>
        <row r="4">
          <cell r="C4" t="str">
            <v>CARRIAGE OF MATERIALS</v>
          </cell>
        </row>
        <row r="5">
          <cell r="B5" t="str">
            <v>1.1</v>
          </cell>
          <cell r="C5" t="str">
            <v>Loading and unloading of stone boulder / stone aggregates / sand / kanker / moorum. (Placing tipper at loading point, loading with front end loader, dumping, turning for return trip, excluding time for haulage and return trip)</v>
          </cell>
          <cell r="D5" t="str">
            <v>cum</v>
          </cell>
          <cell r="E5">
            <v>65</v>
          </cell>
        </row>
        <row r="6">
          <cell r="B6" t="str">
            <v>1.2</v>
          </cell>
          <cell r="C6" t="str">
            <v>Loading and Unloading of Boulders by Manual Means</v>
          </cell>
          <cell r="D6" t="str">
            <v>cum</v>
          </cell>
          <cell r="E6">
            <v>58</v>
          </cell>
        </row>
        <row r="7">
          <cell r="B7" t="str">
            <v>1.3</v>
          </cell>
          <cell r="C7" t="str">
            <v>Loading and Unloading of Cement or Steel by Manual Means and stacking.</v>
          </cell>
          <cell r="D7" t="str">
            <v>tonne</v>
          </cell>
          <cell r="E7">
            <v>80</v>
          </cell>
        </row>
        <row r="8">
          <cell r="B8" t="str">
            <v>1.4</v>
          </cell>
          <cell r="C8" t="str">
            <v>Cost of Haulage Excluding Loading and Unloading</v>
          </cell>
        </row>
        <row r="9">
          <cell r="B9" t="str">
            <v>(i)</v>
          </cell>
          <cell r="C9" t="str">
            <v>Surfaced Road</v>
          </cell>
          <cell r="D9" t="str">
            <v>tonne.km</v>
          </cell>
          <cell r="E9">
            <v>2.1</v>
          </cell>
        </row>
        <row r="10">
          <cell r="B10" t="str">
            <v>(ii)</v>
          </cell>
          <cell r="C10" t="str">
            <v>Unsurfaced Gravelled Road</v>
          </cell>
          <cell r="D10" t="str">
            <v>tonne.km</v>
          </cell>
          <cell r="E10">
            <v>2.5</v>
          </cell>
        </row>
        <row r="11">
          <cell r="B11" t="str">
            <v>(iii)</v>
          </cell>
          <cell r="C11" t="str">
            <v>Katcha Track and Track in river bed / nallah bed and choe bed.</v>
          </cell>
          <cell r="D11" t="str">
            <v>tonne.km</v>
          </cell>
          <cell r="E11">
            <v>5</v>
          </cell>
        </row>
        <row r="12">
          <cell r="B12" t="str">
            <v>1.5</v>
          </cell>
          <cell r="C12" t="str">
            <v>Hand Broken Stone Aggregates 63 mm nominal size (Supply of quarried stone, hand breaking into coarse aggregate 63 mm nominal size (passing 80 mm and retained on 50 mm sieve) and stacking as directed)</v>
          </cell>
          <cell r="D12" t="str">
            <v>cum</v>
          </cell>
          <cell r="E12">
            <v>457</v>
          </cell>
        </row>
        <row r="13">
          <cell r="B13" t="str">
            <v>1.6</v>
          </cell>
          <cell r="C13" t="str">
            <v>Crushing of stone aggregates 13.2 mm nominal size. (Crushing of stone boulders of 150 mm size in an integrated stone crushing unit of 200 tonnes per hour capacity comprising of primary and secondary crushing units, belt conveyor and vibrating screens to o</v>
          </cell>
          <cell r="D13" t="str">
            <v>cum</v>
          </cell>
          <cell r="E13">
            <v>536</v>
          </cell>
        </row>
        <row r="14">
          <cell r="B14" t="str">
            <v>1.7</v>
          </cell>
          <cell r="C14" t="str">
            <v>Crushing of stone aggregates 20 mm nominal size (Crushing of stone boulders of 150 mm size in an integrated stone crushing unit of 200 tonnes per hour capacity comprising of primary and secondary crushing units, belt conveyor and vibrating screens to obta</v>
          </cell>
          <cell r="D14" t="str">
            <v>cum</v>
          </cell>
          <cell r="E14">
            <v>455</v>
          </cell>
        </row>
        <row r="15">
          <cell r="B15" t="str">
            <v>1.8</v>
          </cell>
          <cell r="C15" t="str">
            <v>Crushing of stone aggregates 40 mm nominal size (Crushing of stone boulders of 150 mm size in an integrated stone crushing unit of 200 tonnes per hour capacity comprising of primary and secondary crushing units, belt conveyor and vibrating screens to obta</v>
          </cell>
          <cell r="D15" t="str">
            <v>cum</v>
          </cell>
          <cell r="E15">
            <v>384</v>
          </cell>
        </row>
        <row r="16">
          <cell r="C16" t="str">
            <v>CHAPTER-2</v>
          </cell>
        </row>
        <row r="17">
          <cell r="C17" t="str">
            <v>SITE CLEARANCE</v>
          </cell>
        </row>
        <row r="18">
          <cell r="B18" t="str">
            <v>2.1</v>
          </cell>
          <cell r="C18" t="str">
            <v>Cutting of Trees, including Cutting of Trunks, Branches and Removal (Cutting of trees, including cutting of trunks, branches and removal of stumps, roots, stacking of serviceable material with all lifts and up to a lead of 1000 mtrs and earth filling in t</v>
          </cell>
        </row>
        <row r="19">
          <cell r="A19" t="str">
            <v>A-2-1</v>
          </cell>
          <cell r="B19" t="str">
            <v xml:space="preserve">(i)     </v>
          </cell>
          <cell r="C19" t="str">
            <v>Girth from 300 mm to 600 mm</v>
          </cell>
          <cell r="D19" t="str">
            <v>each</v>
          </cell>
          <cell r="E19">
            <v>102</v>
          </cell>
        </row>
        <row r="20">
          <cell r="A20" t="str">
            <v>A-2-2</v>
          </cell>
          <cell r="B20" t="str">
            <v>(ii)</v>
          </cell>
          <cell r="C20" t="str">
            <v>Girth from 600 mm to 900 mm</v>
          </cell>
          <cell r="D20" t="str">
            <v>each</v>
          </cell>
          <cell r="E20">
            <v>207</v>
          </cell>
        </row>
        <row r="21">
          <cell r="A21" t="str">
            <v>A-2-3</v>
          </cell>
          <cell r="B21" t="str">
            <v xml:space="preserve">(iii)   </v>
          </cell>
          <cell r="C21" t="str">
            <v>Girth from 900 mm to 1800 mm</v>
          </cell>
          <cell r="D21" t="str">
            <v>each</v>
          </cell>
          <cell r="E21">
            <v>366</v>
          </cell>
        </row>
        <row r="22">
          <cell r="A22" t="str">
            <v>A-2-4</v>
          </cell>
          <cell r="B22" t="str">
            <v xml:space="preserve">(iv)  </v>
          </cell>
          <cell r="C22" t="str">
            <v xml:space="preserve"> Girth above 1800 mm </v>
          </cell>
          <cell r="D22" t="str">
            <v>each</v>
          </cell>
          <cell r="E22">
            <v>662</v>
          </cell>
        </row>
        <row r="23">
          <cell r="B23" t="str">
            <v>2.2</v>
          </cell>
          <cell r="C23" t="str">
            <v xml:space="preserve">Clearing Grass and Removal of Rubbish </v>
          </cell>
          <cell r="D23" t="str">
            <v>hectare</v>
          </cell>
          <cell r="E23">
            <v>5643</v>
          </cell>
        </row>
        <row r="24">
          <cell r="B24" t="str">
            <v>2.3</v>
          </cell>
          <cell r="C24" t="str">
            <v>Clearing and Grubbing Road Land .(Clearing and grubbing road land including uprooting rank vegetation, grass, bushes, shrubs, saplings and trees girth up to 300 mm, removal of stumps of trees cut earlier and disposal of unserviceable materials and stackin</v>
          </cell>
        </row>
        <row r="25">
          <cell r="B25" t="str">
            <v xml:space="preserve">(i)     </v>
          </cell>
          <cell r="C25" t="str">
            <v xml:space="preserve"> By Manual Means:-</v>
          </cell>
        </row>
        <row r="26">
          <cell r="B26" t="str">
            <v>A</v>
          </cell>
          <cell r="C26" t="str">
            <v>In area of light jungle</v>
          </cell>
          <cell r="D26" t="str">
            <v>hectare</v>
          </cell>
          <cell r="E26">
            <v>17279</v>
          </cell>
        </row>
        <row r="27">
          <cell r="B27" t="str">
            <v>B</v>
          </cell>
          <cell r="C27" t="str">
            <v>In area of thorny jungle</v>
          </cell>
          <cell r="D27" t="str">
            <v>hectare</v>
          </cell>
          <cell r="E27">
            <v>23272</v>
          </cell>
        </row>
        <row r="28">
          <cell r="B28" t="str">
            <v>(ii)</v>
          </cell>
          <cell r="C28" t="str">
            <v>By Mechanical Means</v>
          </cell>
        </row>
        <row r="29">
          <cell r="A29" t="str">
            <v>A1</v>
          </cell>
          <cell r="B29" t="str">
            <v>A</v>
          </cell>
          <cell r="C29" t="str">
            <v>In area of light jungle</v>
          </cell>
          <cell r="D29" t="str">
            <v>hectare</v>
          </cell>
          <cell r="E29">
            <v>36719</v>
          </cell>
        </row>
        <row r="30">
          <cell r="B30" t="str">
            <v>B</v>
          </cell>
          <cell r="C30" t="str">
            <v>In area of thorny jungle</v>
          </cell>
          <cell r="D30" t="str">
            <v>hectare</v>
          </cell>
          <cell r="E30">
            <v>44303</v>
          </cell>
        </row>
        <row r="31">
          <cell r="B31" t="str">
            <v>2.4</v>
          </cell>
          <cell r="C31" t="str">
            <v>Dismantling of Structures (Dismantling of existing structures like culverts, bridges, retaining walls and other structure comprising of masonry, cement concrete, wood work, steel work, including T&amp;P and scaffolding wherever necessary, sorting the dismantl</v>
          </cell>
        </row>
        <row r="32">
          <cell r="B32" t="str">
            <v xml:space="preserve">(i)     </v>
          </cell>
          <cell r="C32" t="str">
            <v xml:space="preserve"> Lime /Cement Concrete</v>
          </cell>
        </row>
        <row r="33">
          <cell r="B33" t="str">
            <v>I</v>
          </cell>
          <cell r="C33" t="str">
            <v>By Manual Means</v>
          </cell>
        </row>
        <row r="34">
          <cell r="B34" t="str">
            <v>A</v>
          </cell>
          <cell r="C34" t="str">
            <v xml:space="preserve">Lime Concrete, cement concrete grade M-10 and below </v>
          </cell>
          <cell r="D34" t="str">
            <v>cum</v>
          </cell>
          <cell r="E34">
            <v>166</v>
          </cell>
        </row>
        <row r="35">
          <cell r="B35" t="str">
            <v>B</v>
          </cell>
          <cell r="C35" t="str">
            <v>Cement Concrete Grade M-15 &amp; M-20</v>
          </cell>
          <cell r="D35" t="str">
            <v>cum</v>
          </cell>
          <cell r="E35">
            <v>189</v>
          </cell>
        </row>
        <row r="36">
          <cell r="A36" t="str">
            <v>A7</v>
          </cell>
          <cell r="B36" t="str">
            <v>C</v>
          </cell>
          <cell r="C36" t="str">
            <v>Prestressed / Reinforced cement concrete grade M-20 &amp; above</v>
          </cell>
          <cell r="D36" t="str">
            <v>cum</v>
          </cell>
          <cell r="E36">
            <v>423</v>
          </cell>
        </row>
        <row r="37">
          <cell r="B37" t="str">
            <v>II</v>
          </cell>
          <cell r="C37" t="str">
            <v xml:space="preserve">By Mechanical Means for items No. 202( b)   &amp; ( c)   </v>
          </cell>
        </row>
        <row r="38">
          <cell r="A38" t="str">
            <v>A4</v>
          </cell>
          <cell r="B38" t="str">
            <v>A</v>
          </cell>
          <cell r="C38" t="str">
            <v>Cement Concrete Grade M-15 &amp; M-20</v>
          </cell>
          <cell r="D38" t="str">
            <v>cum</v>
          </cell>
          <cell r="E38">
            <v>288</v>
          </cell>
        </row>
        <row r="39">
          <cell r="B39" t="str">
            <v>B</v>
          </cell>
          <cell r="C39" t="str">
            <v>Prestressed / Reinforced cement concrete grade M-20 &amp; above</v>
          </cell>
          <cell r="D39" t="str">
            <v>cum</v>
          </cell>
          <cell r="E39">
            <v>442</v>
          </cell>
        </row>
        <row r="40">
          <cell r="B40" t="str">
            <v>(ii)</v>
          </cell>
          <cell r="C40" t="str">
            <v>Dismantling Brick / Tile work</v>
          </cell>
        </row>
        <row r="41">
          <cell r="B41" t="str">
            <v>A</v>
          </cell>
          <cell r="C41" t="str">
            <v>In lime mortar</v>
          </cell>
          <cell r="D41" t="str">
            <v>cum</v>
          </cell>
          <cell r="E41">
            <v>121</v>
          </cell>
        </row>
        <row r="42">
          <cell r="B42" t="str">
            <v>B</v>
          </cell>
          <cell r="C42" t="str">
            <v>In cement mortar</v>
          </cell>
          <cell r="D42" t="str">
            <v>cum</v>
          </cell>
          <cell r="E42">
            <v>143</v>
          </cell>
        </row>
        <row r="43">
          <cell r="B43" t="str">
            <v>C</v>
          </cell>
          <cell r="C43" t="str">
            <v>In mud mortar</v>
          </cell>
          <cell r="D43" t="str">
            <v>cum</v>
          </cell>
          <cell r="E43">
            <v>112</v>
          </cell>
        </row>
        <row r="44">
          <cell r="A44" t="str">
            <v>A5</v>
          </cell>
          <cell r="B44" t="str">
            <v>D</v>
          </cell>
          <cell r="C44" t="str">
            <v>Dry brick pitching or brick soling</v>
          </cell>
          <cell r="D44" t="str">
            <v>cum</v>
          </cell>
          <cell r="E44">
            <v>107</v>
          </cell>
        </row>
        <row r="45">
          <cell r="B45" t="str">
            <v>(iii)</v>
          </cell>
          <cell r="C45" t="str">
            <v>Dismantling Stone Masonry</v>
          </cell>
        </row>
        <row r="46">
          <cell r="B46" t="str">
            <v>A</v>
          </cell>
          <cell r="C46" t="str">
            <v>Rubble stone masonry in lime mortar</v>
          </cell>
          <cell r="D46" t="str">
            <v>cum</v>
          </cell>
          <cell r="E46">
            <v>130</v>
          </cell>
        </row>
        <row r="47">
          <cell r="B47" t="str">
            <v>B</v>
          </cell>
          <cell r="C47" t="str">
            <v>Rubble stone masonry in cement mortar.</v>
          </cell>
          <cell r="D47" t="str">
            <v>cum</v>
          </cell>
          <cell r="E47">
            <v>143</v>
          </cell>
        </row>
        <row r="48">
          <cell r="B48" t="str">
            <v>C</v>
          </cell>
          <cell r="C48" t="str">
            <v>Rubble Stone Masonry in mud mortar.</v>
          </cell>
          <cell r="D48" t="str">
            <v>cum</v>
          </cell>
          <cell r="E48">
            <v>121</v>
          </cell>
        </row>
        <row r="49">
          <cell r="B49" t="str">
            <v>D</v>
          </cell>
          <cell r="C49" t="str">
            <v>Dry rubble masonry</v>
          </cell>
          <cell r="D49" t="str">
            <v>cum</v>
          </cell>
          <cell r="E49">
            <v>116</v>
          </cell>
        </row>
        <row r="50">
          <cell r="A50" t="str">
            <v>A6</v>
          </cell>
          <cell r="B50" t="str">
            <v>E</v>
          </cell>
          <cell r="C50" t="str">
            <v>Dismantling stone pitching/ dry stone spalls.</v>
          </cell>
          <cell r="D50" t="str">
            <v>cum</v>
          </cell>
          <cell r="E50">
            <v>112</v>
          </cell>
        </row>
        <row r="51">
          <cell r="B51" t="str">
            <v>F</v>
          </cell>
          <cell r="C51" t="str">
            <v>Dismantling boulders laid in wire crates including opening of crates and stacking dismantled materials.</v>
          </cell>
          <cell r="D51" t="str">
            <v>cum</v>
          </cell>
          <cell r="E51">
            <v>121</v>
          </cell>
        </row>
        <row r="52">
          <cell r="B52" t="str">
            <v>(iv)</v>
          </cell>
          <cell r="C52" t="str">
            <v xml:space="preserve"> Wood work wrought framed and fixed in frames of trusses upto a height of 5 m above plinth level</v>
          </cell>
          <cell r="D52" t="str">
            <v>cum</v>
          </cell>
          <cell r="E52">
            <v>228</v>
          </cell>
        </row>
        <row r="53">
          <cell r="B53" t="str">
            <v>(v)</v>
          </cell>
          <cell r="C53" t="str">
            <v>Steel work in all types of sections upto a height of 5 m above plinth level excluding cutting of rivet.</v>
          </cell>
        </row>
        <row r="54">
          <cell r="B54" t="str">
            <v>A</v>
          </cell>
          <cell r="C54" t="str">
            <v>Including dismembering</v>
          </cell>
          <cell r="D54" t="str">
            <v>tonne</v>
          </cell>
          <cell r="E54">
            <v>507</v>
          </cell>
        </row>
        <row r="55">
          <cell r="B55" t="str">
            <v>B</v>
          </cell>
          <cell r="C55" t="str">
            <v>Excluding dismembering.</v>
          </cell>
          <cell r="D55" t="str">
            <v>tonne</v>
          </cell>
          <cell r="E55">
            <v>388</v>
          </cell>
        </row>
        <row r="56">
          <cell r="B56" t="str">
            <v>C</v>
          </cell>
          <cell r="C56" t="str">
            <v>Extra over item No( V ) A and( V ) B for cutting rivets.</v>
          </cell>
          <cell r="D56" t="str">
            <v>tonne</v>
          </cell>
          <cell r="E56">
            <v>3</v>
          </cell>
        </row>
        <row r="57">
          <cell r="B57" t="str">
            <v>(vi)</v>
          </cell>
          <cell r="C57" t="str">
            <v>Scraping of bricks dismantled from brick work including stacking.</v>
          </cell>
        </row>
        <row r="58">
          <cell r="B58" t="str">
            <v>A</v>
          </cell>
          <cell r="C58" t="str">
            <v xml:space="preserve">In lime/Cement mortar </v>
          </cell>
          <cell r="D58" t="str">
            <v>1000 numbers</v>
          </cell>
          <cell r="E58">
            <v>395</v>
          </cell>
        </row>
        <row r="59">
          <cell r="B59" t="str">
            <v>B</v>
          </cell>
          <cell r="C59" t="str">
            <v>In mud mortar</v>
          </cell>
          <cell r="D59" t="str">
            <v>1000 numbers</v>
          </cell>
          <cell r="E59">
            <v>141</v>
          </cell>
        </row>
        <row r="60">
          <cell r="B60" t="str">
            <v>(vii)</v>
          </cell>
          <cell r="C60" t="str">
            <v>Scraping of Stone from dismantled stone masonry</v>
          </cell>
        </row>
        <row r="61">
          <cell r="B61" t="str">
            <v>A</v>
          </cell>
          <cell r="C61" t="str">
            <v>In cement and lime mortar</v>
          </cell>
          <cell r="D61" t="str">
            <v>cum</v>
          </cell>
          <cell r="E61">
            <v>159</v>
          </cell>
        </row>
        <row r="62">
          <cell r="B62" t="str">
            <v>B</v>
          </cell>
          <cell r="C62" t="str">
            <v>In Mud mortar</v>
          </cell>
          <cell r="D62" t="str">
            <v>cum</v>
          </cell>
          <cell r="E62">
            <v>34</v>
          </cell>
        </row>
        <row r="63">
          <cell r="B63" t="str">
            <v>(viii)</v>
          </cell>
          <cell r="C63" t="str">
            <v xml:space="preserve">Scarping plaster in lime or cement mortar from brick/ stone masonry </v>
          </cell>
          <cell r="D63" t="str">
            <v>sqm</v>
          </cell>
          <cell r="E63">
            <v>6</v>
          </cell>
        </row>
        <row r="64">
          <cell r="B64" t="str">
            <v>(ix)</v>
          </cell>
          <cell r="C64" t="str">
            <v>Removing all type of hume pipes and stacking within a lead of 1000 metres including earthwork and dismantling of masonry works.</v>
          </cell>
        </row>
        <row r="65">
          <cell r="A65" t="str">
            <v>A-8-1</v>
          </cell>
          <cell r="B65" t="str">
            <v>A</v>
          </cell>
          <cell r="C65" t="str">
            <v>Up to 600 mm dia</v>
          </cell>
          <cell r="D65" t="str">
            <v>metre</v>
          </cell>
          <cell r="E65">
            <v>59</v>
          </cell>
        </row>
        <row r="66">
          <cell r="A66" t="str">
            <v>A-8-2</v>
          </cell>
          <cell r="B66" t="str">
            <v>B</v>
          </cell>
          <cell r="C66" t="str">
            <v>Above 600 mm to 900 mm dia</v>
          </cell>
          <cell r="D66" t="str">
            <v>metre</v>
          </cell>
          <cell r="E66">
            <v>79</v>
          </cell>
        </row>
        <row r="67">
          <cell r="A67" t="str">
            <v>A-8-3</v>
          </cell>
          <cell r="B67" t="str">
            <v>C</v>
          </cell>
          <cell r="C67" t="str">
            <v>Above 900 mm</v>
          </cell>
          <cell r="D67" t="str">
            <v>metre</v>
          </cell>
          <cell r="E67">
            <v>136</v>
          </cell>
        </row>
        <row r="68">
          <cell r="B68" t="str">
            <v>2.5</v>
          </cell>
          <cell r="C68" t="str">
            <v>Dismantling of Flexible Pavements (Dismantling of flexible pavements and disposal of dismantled materials up to a lead of 1000 metres, stacking serviceable and unserviceable materials separately)</v>
          </cell>
        </row>
        <row r="69">
          <cell r="B69" t="str">
            <v>I</v>
          </cell>
          <cell r="C69" t="str">
            <v>By Manual Means</v>
          </cell>
        </row>
        <row r="70">
          <cell r="B70" t="str">
            <v>A</v>
          </cell>
          <cell r="C70" t="str">
            <v>Bituminous courses</v>
          </cell>
          <cell r="D70" t="str">
            <v>cum</v>
          </cell>
          <cell r="E70">
            <v>302</v>
          </cell>
        </row>
        <row r="71">
          <cell r="A71" t="str">
            <v>A-9-2</v>
          </cell>
          <cell r="B71" t="str">
            <v>B</v>
          </cell>
          <cell r="C71" t="str">
            <v>Granular courses</v>
          </cell>
          <cell r="D71" t="str">
            <v>cum</v>
          </cell>
          <cell r="E71">
            <v>228</v>
          </cell>
        </row>
        <row r="72">
          <cell r="B72" t="str">
            <v>II</v>
          </cell>
          <cell r="C72" t="str">
            <v xml:space="preserve"> By Mechanical Means</v>
          </cell>
        </row>
        <row r="73">
          <cell r="A73" t="str">
            <v>A-9-1</v>
          </cell>
          <cell r="B73" t="str">
            <v>A</v>
          </cell>
          <cell r="C73" t="str">
            <v>Bituminous course</v>
          </cell>
          <cell r="D73" t="str">
            <v>cum</v>
          </cell>
          <cell r="E73">
            <v>167</v>
          </cell>
        </row>
        <row r="74">
          <cell r="B74" t="str">
            <v>2.6</v>
          </cell>
          <cell r="C74" t="str">
            <v>Dismantling of Cement Concrete Pavement (Dismantling of cement concrete pavement by mechanical means using pneumatic tools, breaking to pieces not exceeding 0.02 cum in volume and stock piling at designated locations and disposal of dismantled materials u</v>
          </cell>
          <cell r="D74" t="str">
            <v>cum</v>
          </cell>
          <cell r="E74">
            <v>803</v>
          </cell>
        </row>
        <row r="75">
          <cell r="B75" t="str">
            <v>2.7</v>
          </cell>
          <cell r="C75" t="str">
            <v>Dismantling Guard Rails (Dismantling guard rails by manual means and disposal of dismantled material with all lifts and up to a lead of 1000 metres, stacking serviceable materials and unserviceable materials separately.)</v>
          </cell>
          <cell r="D75" t="str">
            <v>metre</v>
          </cell>
          <cell r="E75">
            <v>34</v>
          </cell>
        </row>
        <row r="76">
          <cell r="A76" t="str">
            <v>A10</v>
          </cell>
          <cell r="B76" t="str">
            <v>2.8</v>
          </cell>
          <cell r="C76" t="str">
            <v>Dismantling Kerb Stone (Dismantling kerb stone by manual means and disposal of dismantled material with all lifts and up to a lead of 1000 metre)</v>
          </cell>
          <cell r="D76" t="str">
            <v>metre</v>
          </cell>
          <cell r="E76">
            <v>9</v>
          </cell>
        </row>
        <row r="77">
          <cell r="B77" t="str">
            <v>2.9</v>
          </cell>
          <cell r="C77" t="str">
            <v>Dismantling Kerb Stone channel (Dismantling kerb stone channel by manual means and disposal of dismantled material with all lifts and up to a lead of 1000 metre)</v>
          </cell>
          <cell r="D77" t="str">
            <v>metre</v>
          </cell>
          <cell r="E77">
            <v>13</v>
          </cell>
        </row>
        <row r="78">
          <cell r="B78" t="str">
            <v>2.10</v>
          </cell>
          <cell r="C78" t="str">
            <v>Dismantling Kilometre Stone (Dismantling of kilometre stone including cutting of earth, foundation and disposal of dismantled material with all lifts and lead upto 1000 m and back filling of pit.)</v>
          </cell>
        </row>
        <row r="79">
          <cell r="A79" t="str">
            <v>A-11-1</v>
          </cell>
          <cell r="B79" t="str">
            <v>A</v>
          </cell>
          <cell r="C79" t="str">
            <v xml:space="preserve"> 5th KM stone</v>
          </cell>
          <cell r="D79" t="str">
            <v>each</v>
          </cell>
          <cell r="E79">
            <v>152</v>
          </cell>
        </row>
        <row r="80">
          <cell r="A80" t="str">
            <v>A-11-2</v>
          </cell>
          <cell r="B80" t="str">
            <v>B</v>
          </cell>
          <cell r="C80" t="str">
            <v>Ordinary KM Stone</v>
          </cell>
          <cell r="D80" t="str">
            <v>each</v>
          </cell>
          <cell r="E80">
            <v>91</v>
          </cell>
        </row>
        <row r="81">
          <cell r="A81" t="str">
            <v>A-11-3</v>
          </cell>
          <cell r="B81" t="str">
            <v>C</v>
          </cell>
          <cell r="C81" t="str">
            <v>Hectometre Stone</v>
          </cell>
          <cell r="D81" t="str">
            <v>each</v>
          </cell>
          <cell r="E81">
            <v>18</v>
          </cell>
        </row>
        <row r="82">
          <cell r="B82" t="str">
            <v>2.11</v>
          </cell>
          <cell r="C82" t="str">
            <v>Dismantling of Fencing (Dismantling of barbed wire fencing/ wire mesh fencing including posts, foundation concrete, back filling of pit by manual means including disposal of dismantled material with all lifts and up to a lead of 1000 metres, stacking serv</v>
          </cell>
          <cell r="D82" t="str">
            <v>metre</v>
          </cell>
          <cell r="E82">
            <v>17</v>
          </cell>
        </row>
        <row r="83">
          <cell r="B83" t="str">
            <v>2.12</v>
          </cell>
          <cell r="C83" t="str">
            <v>Dismantling of CI Water Pipe Line (Dismantling of CI water pipe line 600 mm dia including disposal with all lifts and lead upto 1000 metres and stacking of serviceable material and unserviceable material separately under supervision of concerned departmen</v>
          </cell>
          <cell r="D83" t="str">
            <v>metre</v>
          </cell>
          <cell r="E83">
            <v>51</v>
          </cell>
        </row>
        <row r="84">
          <cell r="B84" t="str">
            <v>2.13</v>
          </cell>
          <cell r="C84" t="str">
            <v>Removal of Cement Concrete Pipe of Sewer Gutter (Removal of cement concrete pipe of sewer gutter 1500 mm dia under the supervision of concerned department including disposal with all lifts and up to a lead of 1000 metres and stacking of serviceable and un</v>
          </cell>
          <cell r="D84" t="str">
            <v>metre</v>
          </cell>
          <cell r="E84">
            <v>65</v>
          </cell>
        </row>
        <row r="85">
          <cell r="A85" t="str">
            <v>A12</v>
          </cell>
          <cell r="B85" t="str">
            <v>2.14</v>
          </cell>
          <cell r="C85" t="str">
            <v>Removal of Telephone / Electric Poles and Lines (Removal of telephone / Electric poles including excavation and dismantling of foundation concrete and lines under the supervision of concerned department, disposal with all lifts and up to a lead of 1000 me</v>
          </cell>
          <cell r="D85" t="str">
            <v>each</v>
          </cell>
          <cell r="E85">
            <v>65</v>
          </cell>
        </row>
        <row r="86">
          <cell r="C86" t="str">
            <v>CHAPTER-3</v>
          </cell>
        </row>
        <row r="87">
          <cell r="C87" t="str">
            <v>EARTH WORK, EROSION CONTROL AND DRAINAGE</v>
          </cell>
        </row>
        <row r="88">
          <cell r="B88" t="str">
            <v>3.1</v>
          </cell>
          <cell r="C88" t="str">
            <v>Excavation in Soil by Manual Means. (Excavation for roadway in soil using manual means including loading in truck for carrying of cut earth to embankment site with all lifts and lead upto1000 metres.)</v>
          </cell>
          <cell r="D88" t="str">
            <v>cum</v>
          </cell>
          <cell r="E88">
            <v>66</v>
          </cell>
        </row>
        <row r="89">
          <cell r="B89" t="str">
            <v>3.2</v>
          </cell>
          <cell r="C89" t="str">
            <v>Excavation in ordinary rock by manual means (Excavation in ordinary rock using manual means including loading in a truck and carrying of excavated material to embankment site with in all lifts and leads upto 1000 metres )</v>
          </cell>
          <cell r="D89" t="str">
            <v>cum</v>
          </cell>
          <cell r="E89">
            <v>90</v>
          </cell>
        </row>
        <row r="90">
          <cell r="B90" t="str">
            <v>3.3</v>
          </cell>
          <cell r="C90" t="str">
            <v>Excavation in Soil with Dozer with lead upto 100 metres (Excavation for road way in soil by mechanical means including cutting and pushing the earth to site of embankment upto a distance of 100 metres (average lead50 metres), including trimming bottom and</v>
          </cell>
          <cell r="D90" t="str">
            <v>cum</v>
          </cell>
          <cell r="E90">
            <v>121</v>
          </cell>
        </row>
        <row r="91">
          <cell r="B91" t="str">
            <v>3.4</v>
          </cell>
          <cell r="C91" t="str">
            <v xml:space="preserve">Excavation in Ordinary Rock with Dozer with lead upto 100 metres (Excavation for roadway in ordinary rock by deploying a dozer, 80 HP including cutting and pushing the cut earth to site of embankment upto a distance of 100 metres ( average lead 50 metres </v>
          </cell>
          <cell r="D91" t="str">
            <v>cum</v>
          </cell>
          <cell r="E91">
            <v>203</v>
          </cell>
        </row>
        <row r="92">
          <cell r="B92" t="str">
            <v>3.5</v>
          </cell>
          <cell r="C92" t="str">
            <v>Excavation in Hard Rock (requiring blasting)   with disposal upto 1000 metres (Excavation for roadway in hard rock (requiring blasting)   by drilling, blasting and breaking, trimming of bottom and side slopes in accordance with requirements of lines, grad</v>
          </cell>
          <cell r="D92" t="str">
            <v>cum</v>
          </cell>
          <cell r="E92">
            <v>253</v>
          </cell>
        </row>
        <row r="93">
          <cell r="A93" t="str">
            <v>B4</v>
          </cell>
          <cell r="B93" t="str">
            <v>3.6</v>
          </cell>
          <cell r="C93" t="str">
            <v>Excavation in Soil using Hydraulic Excavator CK 90 and Tippers with disposal upto 1000 metres. (Excavation for roadwork in soil with hydraulic excavator of0.9 cum bucket capacity including cutting and loading in tippers, trimming bottom and side slopes, i</v>
          </cell>
          <cell r="D93" t="str">
            <v>cum</v>
          </cell>
          <cell r="E93">
            <v>35</v>
          </cell>
        </row>
        <row r="94">
          <cell r="A94" t="str">
            <v>B5</v>
          </cell>
          <cell r="B94" t="str">
            <v>3.7</v>
          </cell>
          <cell r="C94" t="str">
            <v>Excavation in Ordinary Rockusing Hydraulic ExcavatorCK-90 and Tippers with disposal upto 1000 metres. (Excavation for roadway in ordinary rock with hydraulic excavator of 0.9 cum bucket capacity including cutting and loading in tippers, transporting to em</v>
          </cell>
          <cell r="D94" t="str">
            <v>cum</v>
          </cell>
          <cell r="E94">
            <v>46</v>
          </cell>
        </row>
        <row r="95">
          <cell r="B95" t="str">
            <v>3.8</v>
          </cell>
          <cell r="C95" t="str">
            <v>Excavation in Hard Rock (blasting prohibited) (Excavation for roadway in hard rock (blasting prohibited)   with rock breakers including breaking rock, loading in tippers and disposal within all lifts and lead upto 1000 metres, trimming bottom and side slo</v>
          </cell>
        </row>
        <row r="96">
          <cell r="A96" t="str">
            <v>B6</v>
          </cell>
          <cell r="B96" t="str">
            <v>A</v>
          </cell>
          <cell r="C96" t="str">
            <v>Mechanised</v>
          </cell>
          <cell r="D96" t="str">
            <v>cum</v>
          </cell>
          <cell r="E96">
            <v>292</v>
          </cell>
        </row>
        <row r="97">
          <cell r="B97" t="str">
            <v>B</v>
          </cell>
          <cell r="C97" t="str">
            <v>Manual Method</v>
          </cell>
          <cell r="D97" t="str">
            <v>cum</v>
          </cell>
          <cell r="E97">
            <v>397</v>
          </cell>
        </row>
        <row r="98">
          <cell r="A98" t="str">
            <v>B7</v>
          </cell>
          <cell r="B98" t="str">
            <v>3.9</v>
          </cell>
          <cell r="C98" t="str">
            <v>Excavation in Hard Rock (controlled blasting)   with disposal upto 1000 metres (Excavation for roadway in hard rock with controlled blasting by drilling, blasting and breaking, trimming of bottom and side slopes in accordance with requirements of lines, g</v>
          </cell>
          <cell r="D98" t="str">
            <v>cum</v>
          </cell>
          <cell r="E98">
            <v>359</v>
          </cell>
        </row>
        <row r="99">
          <cell r="B99" t="str">
            <v>3.10</v>
          </cell>
          <cell r="C99" t="str">
            <v>Excavation in Marshy Soil (Excavation for roadway in marshy soil with hydraulic excavator 0.9 cum bucket capacity including cutting and loading in tippers and disposal with in all lifts and lead upto 1000 metres, trimming of bottom and side slopes in acco</v>
          </cell>
          <cell r="D99" t="str">
            <v>cum</v>
          </cell>
          <cell r="E99">
            <v>40</v>
          </cell>
        </row>
        <row r="100">
          <cell r="B100" t="str">
            <v>3.11</v>
          </cell>
          <cell r="C100" t="str">
            <v>Removal of Unserviceable Soil with Disposal upto 1000 metres (Removal of unserviceable soil including excavation, loading and disposal upto 1000 metres lead but excluding replacement by suitable soil which shall be paid separately as per clause 305.)</v>
          </cell>
          <cell r="D100" t="str">
            <v>cum</v>
          </cell>
          <cell r="E100">
            <v>35</v>
          </cell>
        </row>
        <row r="101">
          <cell r="A101" t="str">
            <v>B9</v>
          </cell>
          <cell r="B101" t="str">
            <v>3.12</v>
          </cell>
          <cell r="C101" t="str">
            <v>Pre-splitting of Rock Excavation Slopes (Carrying out excavation in hard rock to achieve a specified slope of the rock face by controlled use of explosives and blasting accessories in properly aligned and spaced drill holes, collection of the excavated ro</v>
          </cell>
          <cell r="D101" t="str">
            <v>sqm</v>
          </cell>
          <cell r="E101">
            <v>126</v>
          </cell>
        </row>
        <row r="102">
          <cell r="B102" t="str">
            <v>3.13</v>
          </cell>
          <cell r="C102" t="str">
            <v>Excavation for Structures (Earth work in excavation of foundation of structures as per drawing and technical specification, including setting out, construction of shoring and bracing, removal of stumps and other deleterious matter, dressing of sides and b</v>
          </cell>
        </row>
        <row r="103">
          <cell r="B103" t="str">
            <v>(i)</v>
          </cell>
          <cell r="C103" t="str">
            <v>Ordinary soil</v>
          </cell>
        </row>
        <row r="104">
          <cell r="B104" t="str">
            <v>A</v>
          </cell>
          <cell r="C104" t="str">
            <v>Manual Means (Depth upto 3 m)</v>
          </cell>
          <cell r="D104" t="str">
            <v>cum</v>
          </cell>
          <cell r="E104">
            <v>90</v>
          </cell>
        </row>
        <row r="105">
          <cell r="B105" t="str">
            <v>B</v>
          </cell>
          <cell r="C105" t="str">
            <v>Mechanical Means (Depth upto 3 m)</v>
          </cell>
          <cell r="D105" t="str">
            <v>cum</v>
          </cell>
          <cell r="E105">
            <v>28</v>
          </cell>
        </row>
        <row r="106">
          <cell r="B106" t="str">
            <v>(ii)</v>
          </cell>
          <cell r="C106" t="str">
            <v xml:space="preserve"> Ordinary rock (not requiring blasting)</v>
          </cell>
        </row>
        <row r="107">
          <cell r="B107" t="str">
            <v>A</v>
          </cell>
          <cell r="C107" t="str">
            <v>Manual Means (Depth upto 3 m)</v>
          </cell>
          <cell r="D107" t="str">
            <v>cum</v>
          </cell>
          <cell r="E107">
            <v>113</v>
          </cell>
        </row>
        <row r="108">
          <cell r="B108" t="str">
            <v>B</v>
          </cell>
          <cell r="C108" t="str">
            <v xml:space="preserve"> Mechanical Means</v>
          </cell>
          <cell r="D108" t="str">
            <v>cum</v>
          </cell>
          <cell r="E108">
            <v>38</v>
          </cell>
        </row>
        <row r="109">
          <cell r="B109" t="str">
            <v>(iii)</v>
          </cell>
          <cell r="C109" t="str">
            <v>Hard rock ( requiring blasting )</v>
          </cell>
        </row>
        <row r="110">
          <cell r="B110" t="str">
            <v>A</v>
          </cell>
          <cell r="C110" t="str">
            <v>Manual Means</v>
          </cell>
          <cell r="D110" t="str">
            <v>cum</v>
          </cell>
          <cell r="E110">
            <v>252</v>
          </cell>
        </row>
        <row r="111">
          <cell r="B111" t="str">
            <v>(iv)</v>
          </cell>
          <cell r="C111" t="str">
            <v>Hard rock ( blasting prohibited )</v>
          </cell>
        </row>
        <row r="112">
          <cell r="B112" t="str">
            <v>A</v>
          </cell>
          <cell r="C112" t="str">
            <v>Mechanical Means</v>
          </cell>
          <cell r="D112" t="str">
            <v>cum</v>
          </cell>
          <cell r="E112">
            <v>365</v>
          </cell>
        </row>
        <row r="113">
          <cell r="B113" t="str">
            <v>(v)</v>
          </cell>
          <cell r="C113" t="str">
            <v>Marshy soil</v>
          </cell>
        </row>
        <row r="114">
          <cell r="B114" t="str">
            <v>A</v>
          </cell>
          <cell r="C114" t="str">
            <v>Manual means ( upto 3 m depth)</v>
          </cell>
          <cell r="D114" t="str">
            <v>cum</v>
          </cell>
          <cell r="E114" t="e">
            <v>#VALUE!</v>
          </cell>
        </row>
        <row r="115">
          <cell r="B115" t="str">
            <v>B</v>
          </cell>
          <cell r="C115" t="str">
            <v>Mechanical Means</v>
          </cell>
          <cell r="D115" t="str">
            <v>cum</v>
          </cell>
          <cell r="E115" t="e">
            <v>#VALUE!</v>
          </cell>
        </row>
        <row r="116">
          <cell r="B116" t="str">
            <v>3.14</v>
          </cell>
          <cell r="C116" t="str">
            <v>Scarifying Existing Granular Surface to a Depth of 50 mm by Manual Means (Scarifying the existing granular road surface to a depth of 50 mm and disposal of scarified material within all lifts and leads upto 1000 metres. )</v>
          </cell>
          <cell r="D116" t="str">
            <v>sqm</v>
          </cell>
          <cell r="E116">
            <v>11</v>
          </cell>
        </row>
        <row r="117">
          <cell r="B117" t="str">
            <v>3.15</v>
          </cell>
          <cell r="C117" t="str">
            <v>Scarifying existing bituminous surface to a depth of 50 mm by mechanical means (Scarifying the existing bituminous road surface to a depth of 50 mm and disposal of scarified material with in all lifts and lead upto 1000 metres.)</v>
          </cell>
          <cell r="D117" t="str">
            <v>sqm</v>
          </cell>
          <cell r="E117">
            <v>3</v>
          </cell>
        </row>
        <row r="118">
          <cell r="A118" t="str">
            <v>B10</v>
          </cell>
          <cell r="B118" t="str">
            <v>3.16</v>
          </cell>
          <cell r="C118" t="str">
            <v>Embankment Construction with Material Obtained from Borrow Pits (Construction of embankment with approved material obtained from borrow pits with all lifts and leads, transporting to site, spreading, grading to required slope and compacting to meet requir</v>
          </cell>
          <cell r="D118" t="str">
            <v>cum</v>
          </cell>
          <cell r="E118">
            <v>109</v>
          </cell>
        </row>
        <row r="119">
          <cell r="A119" t="str">
            <v>B11</v>
          </cell>
          <cell r="B119" t="str">
            <v>3.17</v>
          </cell>
          <cell r="C119" t="str">
            <v>Construction of Embankment with Material Deposited from Roadway Cutting (Construction of embankment with approved materials deposited at site from roadway cutting and excavation from drain and foundation of other structures graded and compacted to meet re</v>
          </cell>
          <cell r="D119" t="str">
            <v>cum</v>
          </cell>
          <cell r="E119">
            <v>61</v>
          </cell>
        </row>
        <row r="120">
          <cell r="A120" t="str">
            <v>B12</v>
          </cell>
          <cell r="B120" t="str">
            <v>3.18</v>
          </cell>
          <cell r="C120" t="str">
            <v>Construction of Subgrade and Earthen Shoulders (Construction of subgrade and earthen shoulders with approved material obtained from borrow pits with all lifts &amp; leads, transporting to site, spreading, grading to required slope and compacted to meet requir</v>
          </cell>
          <cell r="D120" t="str">
            <v>cum</v>
          </cell>
          <cell r="E120">
            <v>138</v>
          </cell>
        </row>
        <row r="121">
          <cell r="B121" t="str">
            <v>3.19</v>
          </cell>
          <cell r="C121" t="str">
            <v>Compacting Original Ground</v>
          </cell>
        </row>
        <row r="122">
          <cell r="A122" t="str">
            <v>B13</v>
          </cell>
          <cell r="B122" t="str">
            <v>Case-I</v>
          </cell>
          <cell r="C122" t="str">
            <v>Compacting original ground supporting subgrade (Loosening of the ground upto a level of500 mm below the subgrade level, watered, graded and compacted in layers to meet requirement of table 300-2 for subgrade construction.)</v>
          </cell>
          <cell r="D122" t="str">
            <v>cum</v>
          </cell>
          <cell r="E122">
            <v>43</v>
          </cell>
        </row>
        <row r="123">
          <cell r="B123" t="str">
            <v xml:space="preserve">Case-II </v>
          </cell>
          <cell r="C123" t="str">
            <v>:Compacting original ground supporting embankment</v>
          </cell>
          <cell r="D123" t="str">
            <v>cum</v>
          </cell>
          <cell r="E123">
            <v>20</v>
          </cell>
        </row>
        <row r="124">
          <cell r="A124" t="str">
            <v>B14</v>
          </cell>
          <cell r="B124" t="str">
            <v>3.20</v>
          </cell>
          <cell r="C124" t="str">
            <v>Stripping and Storing Top Soil (Stripping, storing of top soil by road side at 15 m internal and re-application on embankment slopes, cut slopes and other areas in localities where the available embankment material is not conducive to plant growth)</v>
          </cell>
          <cell r="D124" t="str">
            <v>cum</v>
          </cell>
          <cell r="E124">
            <v>92</v>
          </cell>
        </row>
        <row r="125">
          <cell r="A125" t="str">
            <v>C5</v>
          </cell>
          <cell r="B125" t="str">
            <v>3.21</v>
          </cell>
          <cell r="C125" t="str">
            <v>Stripping, storing and re-laying top soil from borrow areas in agriculture fields. (Stripping of top soil from borrow areas located in agriculture fields, storing at a suitable place, spreading and re-laying after taking the borrow earth to maintain ferti</v>
          </cell>
          <cell r="D125" t="str">
            <v>cum</v>
          </cell>
          <cell r="E125">
            <v>73</v>
          </cell>
        </row>
        <row r="126">
          <cell r="A126" t="str">
            <v>B15</v>
          </cell>
          <cell r="B126" t="str">
            <v>3.22</v>
          </cell>
          <cell r="C126" t="str">
            <v>Turfing with Sods (Furnishing and laying of the live sods of perennial turf forming grass on embankment slope, verges or other locations shown on the drawing or as directed by the engineer including preparation of ground, fetching of rods and watering)</v>
          </cell>
          <cell r="D126" t="str">
            <v>sqm</v>
          </cell>
          <cell r="E126">
            <v>10</v>
          </cell>
        </row>
        <row r="127">
          <cell r="A127" t="str">
            <v>I1</v>
          </cell>
          <cell r="B127" t="str">
            <v>3.23</v>
          </cell>
          <cell r="C127" t="str">
            <v>Seeding and Mulching (Preparation of seed bed on previously laid top soil, furnishing and placing of seeds, fertilizer, mulching material, applying bituminous emulsion at the rate of0.23 litres per sqm and laying and fixing jute netting, including waterin</v>
          </cell>
          <cell r="D127" t="str">
            <v>sqm</v>
          </cell>
          <cell r="E127">
            <v>29</v>
          </cell>
        </row>
        <row r="128">
          <cell r="B128" t="str">
            <v>3.24</v>
          </cell>
          <cell r="C128" t="str">
            <v xml:space="preserve">Surface Drains in Soil (Construction of unlined surface drains of average cross sectional area 0.40 sqm in soil to specified lines, grades, levels and dimensions to the requirement of clause 301 and 309. Excavated material to be used in embankment within </v>
          </cell>
        </row>
        <row r="129">
          <cell r="B129" t="str">
            <v>A</v>
          </cell>
          <cell r="C129" t="str">
            <v>Mechanical means</v>
          </cell>
          <cell r="D129" t="str">
            <v>metre</v>
          </cell>
          <cell r="E129">
            <v>44</v>
          </cell>
        </row>
        <row r="130">
          <cell r="B130" t="str">
            <v>B</v>
          </cell>
          <cell r="C130" t="str">
            <v>Manual Means</v>
          </cell>
          <cell r="D130" t="str">
            <v>metre</v>
          </cell>
          <cell r="E130">
            <v>23</v>
          </cell>
        </row>
        <row r="131">
          <cell r="B131" t="str">
            <v>3.25</v>
          </cell>
          <cell r="C131" t="str">
            <v>Surface Drains in Ordinary Rock (Construction of unlined surface drain of average cross sectional area 0.4 sqm in ordinary rock to specified lines, grades, levels and dimensions as per approved design and to the requirement of clause 301 to 309. Excavated</v>
          </cell>
        </row>
        <row r="132">
          <cell r="B132" t="str">
            <v>A</v>
          </cell>
          <cell r="C132" t="str">
            <v>Mechanical Means</v>
          </cell>
          <cell r="D132" t="str">
            <v>metre</v>
          </cell>
          <cell r="E132">
            <v>90</v>
          </cell>
        </row>
        <row r="133">
          <cell r="B133" t="str">
            <v>B</v>
          </cell>
          <cell r="C133" t="str">
            <v>Manual Means</v>
          </cell>
          <cell r="D133" t="str">
            <v>metre</v>
          </cell>
          <cell r="E133">
            <v>34</v>
          </cell>
        </row>
        <row r="134">
          <cell r="B134" t="str">
            <v>3.26</v>
          </cell>
          <cell r="C134" t="str">
            <v>Surface Drains in Hard Rock (Rate per metre may be worked out based on quantity of hard rock as per design.)</v>
          </cell>
          <cell r="D134" t="str">
            <v>metre</v>
          </cell>
        </row>
        <row r="135">
          <cell r="B135" t="str">
            <v>3.27</v>
          </cell>
          <cell r="C135" t="str">
            <v>Sub Surface Drains with Perforated Pipe (Construction of subsurface drain with perforated pipe of 100 mm internal diameter of metal/ asbestos cement/ cement concrete/PVC, closely jointed, perforations ranging from 3 mm to 6 mm depending upon size of mater</v>
          </cell>
          <cell r="E135" t="e">
            <v>#VALUE!</v>
          </cell>
        </row>
        <row r="136">
          <cell r="B136" t="str">
            <v>3.28</v>
          </cell>
          <cell r="C136" t="str">
            <v>Aggregate Sub- Surface Drains (Construction of aggregate sub surface drain 300 mm x 450 mm with aggregates conforming to table 300-4, excavated material to be utilised in roadway )</v>
          </cell>
          <cell r="D136" t="str">
            <v>metre</v>
          </cell>
          <cell r="E136">
            <v>16</v>
          </cell>
        </row>
        <row r="137">
          <cell r="B137" t="str">
            <v>3.29</v>
          </cell>
          <cell r="C137" t="str">
            <v>Underground Drain at Edge of Pavement (Construction of an underground drain 1 m x 1 m (inside dimensions) lined with RCC-20 cm thick and covered with RCC slab10 cm in thickness on urban roads)</v>
          </cell>
          <cell r="D137" t="str">
            <v>metre</v>
          </cell>
          <cell r="E137">
            <v>1255</v>
          </cell>
        </row>
        <row r="138">
          <cell r="B138" t="str">
            <v>3.30</v>
          </cell>
          <cell r="C138" t="str">
            <v>Preparation and Surface Treatment of formation. (Preparation and surface treatment of formation by removing mud and slurry, watering to the extent needed to maintain the desired moisture content, trimming to the required line, grade, profile and rolling w</v>
          </cell>
          <cell r="D138" t="str">
            <v>sqm</v>
          </cell>
          <cell r="E138">
            <v>1</v>
          </cell>
        </row>
        <row r="139">
          <cell r="A139" t="str">
            <v>B18</v>
          </cell>
          <cell r="B139" t="str">
            <v>3.31</v>
          </cell>
          <cell r="C139" t="str">
            <v>Construction of Rock fill Embankment (Construction of rock fill embankment with broken hard rock fragments of size not exceeding 300 mm laid in layers not exceeding 500 mm thick including filling of surface voids with stone spalls, blinding top layer with</v>
          </cell>
          <cell r="D139" t="str">
            <v>cum</v>
          </cell>
          <cell r="E139">
            <v>37</v>
          </cell>
        </row>
        <row r="140">
          <cell r="B140" t="str">
            <v>3.32</v>
          </cell>
          <cell r="C140" t="str">
            <v>Excavation in Hill Area in Soil by Mechanical Means (Excavation in soil in hilly area by mechanical means including cutting and trimming of side slopes and disposing of excavated earth with all lifts and lead upto 1000 metres)</v>
          </cell>
          <cell r="D140" t="str">
            <v>cum</v>
          </cell>
          <cell r="E140">
            <v>117</v>
          </cell>
        </row>
        <row r="141">
          <cell r="B141" t="str">
            <v>3.33</v>
          </cell>
          <cell r="C141" t="str">
            <v>Excavation in Hilly Area in Ordinary Rock by Mechanical Means not Requiring Blasting. (Excavation in hilly area in ordinary rock not requiring ballasting by mechanical means including cutting and trimming of slopes and disposal of cut material with all li</v>
          </cell>
          <cell r="D141" t="str">
            <v>cum</v>
          </cell>
          <cell r="E141">
            <v>176</v>
          </cell>
        </row>
        <row r="142">
          <cell r="B142" t="str">
            <v>3.34</v>
          </cell>
          <cell r="C142" t="str">
            <v>Excavation in Hilly Areas in Hard Rock Requiring Blasting (Excavation in hilly areas in hard rock requiring blasting, by mechanical means including trimming of slopes and disposal of cut material with all lifts and lead upto 1000 metres.)</v>
          </cell>
          <cell r="D142" t="str">
            <v>cum</v>
          </cell>
          <cell r="E142">
            <v>235</v>
          </cell>
        </row>
        <row r="143">
          <cell r="B143" t="str">
            <v>3.35</v>
          </cell>
          <cell r="C143" t="str">
            <v>Work in Urban Roads (The cost of earth work in urban roads inhabited area will be comparatively higher due to following reasons:)</v>
          </cell>
        </row>
        <row r="144">
          <cell r="B144" t="str">
            <v>3.36</v>
          </cell>
          <cell r="C144" t="str">
            <v>Embankment Construction with Fly ash/Pond ash available from coal or lignite burning Thermal Plants as waste material. (Construction of embankment with fly ash conforming to table 1 of IRC: SP: 58 - 2001 obtained from coal or lignite burning thermal power</v>
          </cell>
          <cell r="D144" t="str">
            <v>cum</v>
          </cell>
          <cell r="E144" t="e">
            <v>#VALUE!</v>
          </cell>
        </row>
        <row r="145">
          <cell r="C145" t="str">
            <v>CHAPTER-4</v>
          </cell>
        </row>
        <row r="146">
          <cell r="C146" t="str">
            <v>SUB-BASES, BASES ( NON- BITUMINOUS) AND SHOULDERS</v>
          </cell>
        </row>
        <row r="147">
          <cell r="B147" t="str">
            <v>4.1</v>
          </cell>
          <cell r="C147" t="str">
            <v>Granular Sub-base with Close Graded Material (Table:- 400-1)</v>
          </cell>
        </row>
        <row r="148">
          <cell r="B148" t="str">
            <v>A</v>
          </cell>
          <cell r="C148" t="str">
            <v>Plant Mix Method (Construction of granular sub-base by providing close graded Material, mixing in a mechanical mix plant at OMC, carriage of mixed Material to work site, spreading in uniform layers with motor grader on prepared surface and compacting with</v>
          </cell>
        </row>
        <row r="149">
          <cell r="B149" t="str">
            <v>(i)</v>
          </cell>
          <cell r="C149" t="str">
            <v>for grading- I  Material</v>
          </cell>
          <cell r="D149" t="str">
            <v>cum</v>
          </cell>
          <cell r="E149">
            <v>751</v>
          </cell>
        </row>
        <row r="150">
          <cell r="B150" t="str">
            <v>(ii)</v>
          </cell>
          <cell r="C150" t="str">
            <v>for grading- II  Material</v>
          </cell>
          <cell r="D150" t="str">
            <v>cum</v>
          </cell>
          <cell r="E150">
            <v>759</v>
          </cell>
        </row>
        <row r="151">
          <cell r="B151" t="str">
            <v>(iii)</v>
          </cell>
          <cell r="C151" t="str">
            <v>for grading-III  Material</v>
          </cell>
          <cell r="D151" t="str">
            <v>cum</v>
          </cell>
          <cell r="E151">
            <v>686</v>
          </cell>
        </row>
        <row r="152">
          <cell r="B152" t="str">
            <v>B</v>
          </cell>
          <cell r="C152" t="str">
            <v>By Mix in Place Method (Construction of granular sub-base by providing close graded material, spreading in uniform layers with motor grader on prepared surface, mixing by mix in place method with rotavator at OMC, and compacting with vibratory roller to a</v>
          </cell>
        </row>
        <row r="153">
          <cell r="A153" t="str">
            <v>C1</v>
          </cell>
          <cell r="B153" t="str">
            <v>(i)</v>
          </cell>
          <cell r="C153" t="str">
            <v>for grading- I  Material</v>
          </cell>
          <cell r="D153" t="str">
            <v>cum</v>
          </cell>
          <cell r="E153">
            <v>586</v>
          </cell>
        </row>
        <row r="154">
          <cell r="B154" t="str">
            <v>(ii)</v>
          </cell>
          <cell r="C154" t="str">
            <v>for grading- II  Material</v>
          </cell>
          <cell r="D154" t="str">
            <v>cum</v>
          </cell>
          <cell r="E154">
            <v>594</v>
          </cell>
        </row>
        <row r="155">
          <cell r="B155" t="str">
            <v>(iii)</v>
          </cell>
          <cell r="C155" t="str">
            <v>for grading-III  Material</v>
          </cell>
          <cell r="D155" t="str">
            <v>cum</v>
          </cell>
          <cell r="E155">
            <v>521</v>
          </cell>
        </row>
        <row r="156">
          <cell r="B156" t="str">
            <v>4.2</v>
          </cell>
          <cell r="C156" t="str">
            <v>Granular Sub-Base with Coarse Graded Material ( Table:- 400- 2) (Construction of granular sub-base by providing coarse graded material, spreading in uniform layers with motor grader on prepared surface, mixing by mix in place method with rotavator at OMC,</v>
          </cell>
        </row>
        <row r="157">
          <cell r="A157" t="str">
            <v>C2</v>
          </cell>
          <cell r="B157" t="str">
            <v>(i)</v>
          </cell>
          <cell r="C157" t="str">
            <v>for grading- I  Material</v>
          </cell>
          <cell r="D157" t="str">
            <v>cum</v>
          </cell>
          <cell r="E157">
            <v>629</v>
          </cell>
        </row>
        <row r="158">
          <cell r="A158" t="str">
            <v>C2-1</v>
          </cell>
          <cell r="B158" t="str">
            <v>(ii)</v>
          </cell>
          <cell r="C158" t="str">
            <v>for grading- II  Material</v>
          </cell>
          <cell r="D158" t="str">
            <v>cum</v>
          </cell>
          <cell r="E158">
            <v>639</v>
          </cell>
        </row>
        <row r="159">
          <cell r="B159" t="str">
            <v>(iii)</v>
          </cell>
          <cell r="C159" t="str">
            <v>for grading-III  Material</v>
          </cell>
          <cell r="D159" t="str">
            <v>cum</v>
          </cell>
          <cell r="E159">
            <v>551</v>
          </cell>
        </row>
        <row r="160">
          <cell r="B160" t="str">
            <v>4.3</v>
          </cell>
          <cell r="C160" t="str">
            <v>Lime Stabilisation for Improving Subgrade (Laying and spreading available soil in the subgrade on a prepared surface, pulverising, mixing the spread soil in place with rotavator with 3 % slaked lime having minimum content of 70% of CaO, grading with motor</v>
          </cell>
        </row>
        <row r="161">
          <cell r="B161" t="str">
            <v>A</v>
          </cell>
          <cell r="C161" t="str">
            <v>By Mechanical Means</v>
          </cell>
          <cell r="D161" t="str">
            <v>cum</v>
          </cell>
          <cell r="E161">
            <v>323</v>
          </cell>
        </row>
        <row r="162">
          <cell r="B162" t="str">
            <v>B</v>
          </cell>
          <cell r="C162" t="str">
            <v>By Manual Means</v>
          </cell>
          <cell r="D162" t="str">
            <v>cum</v>
          </cell>
          <cell r="E162">
            <v>310</v>
          </cell>
        </row>
        <row r="163">
          <cell r="B163" t="str">
            <v>4.4</v>
          </cell>
          <cell r="C163" t="str">
            <v>Lime Treated Soil for Sub- Base (Providing, laying and spreading soil on a prepared sub grade, pulverising, mixing the spread soil in place with rotavator with 3 % slaked lime with minimum content of 70% of CaO, grading with motor grader and compacting wi</v>
          </cell>
          <cell r="D163" t="str">
            <v>cum</v>
          </cell>
          <cell r="E163">
            <v>384</v>
          </cell>
        </row>
        <row r="164">
          <cell r="B164" t="str">
            <v>4.5</v>
          </cell>
          <cell r="C164" t="str">
            <v>Cement Treated Soil Sub Base/ Base (Providing, laying and spreading soil on a prepared sub grade, pulverising, adding the designed quantity of cement to the spread soil, mixing in place with rotavator, grading with the motor grader and compacting with the</v>
          </cell>
          <cell r="D164" t="str">
            <v>cum</v>
          </cell>
          <cell r="E164">
            <v>384</v>
          </cell>
        </row>
        <row r="165">
          <cell r="B165" t="str">
            <v>4.6</v>
          </cell>
          <cell r="C165" t="str">
            <v>Cement Treated Crushed Rock or combination as per clause 403.2 and table 400.4in Sub base/ Base (Providing, laying and spreading Material on a prepared sub grade, adding the designed quantity of cement to the spread Material, mixing in place with rotavato</v>
          </cell>
        </row>
        <row r="166">
          <cell r="B166" t="str">
            <v>(i)</v>
          </cell>
          <cell r="C166" t="str">
            <v>For Sub-Base course</v>
          </cell>
          <cell r="D166" t="str">
            <v>cum</v>
          </cell>
          <cell r="E166">
            <v>867</v>
          </cell>
        </row>
        <row r="167">
          <cell r="B167" t="str">
            <v>(ii)</v>
          </cell>
          <cell r="C167" t="str">
            <v>For Base course</v>
          </cell>
          <cell r="D167" t="str">
            <v>cum</v>
          </cell>
          <cell r="E167">
            <v>802</v>
          </cell>
        </row>
        <row r="168">
          <cell r="B168" t="str">
            <v>4.7</v>
          </cell>
          <cell r="C168" t="str">
            <v>Making 50 mm x 50 mm Furrows  (Making 50 mm x 50 mm furrows, 25mm deep, 450 to the center line of the road and at one metre interval in the existing thin bituminous wearing coarse including sweeping and disposal of excavated material within 1000 metres le</v>
          </cell>
          <cell r="D168" t="str">
            <v>sqm</v>
          </cell>
          <cell r="E168">
            <v>286</v>
          </cell>
        </row>
        <row r="169">
          <cell r="B169" t="str">
            <v>4.8</v>
          </cell>
          <cell r="C169" t="str">
            <v>Inverted Choke (Construction of inverted choke by providing, laying, spreading and compacting screening B type/ coarse sand of specified grade in uniform layer on a prepared surface with motor grader and compacting with power roller etc)</v>
          </cell>
          <cell r="D169" t="str">
            <v>cum</v>
          </cell>
          <cell r="E169">
            <v>402</v>
          </cell>
        </row>
        <row r="170">
          <cell r="B170" t="str">
            <v>4.9</v>
          </cell>
          <cell r="C170" t="str">
            <v xml:space="preserve">Water Bound Macadam (Providing, laying, spreading and compacting stone aggregates of specific sizes to water bound macadam specification including spreading in uniform thickness, hand packing, rolling with vibratory roller 8-10 tonnes in stages to proper </v>
          </cell>
        </row>
        <row r="171">
          <cell r="B171" t="str">
            <v>A</v>
          </cell>
          <cell r="C171" t="str">
            <v>By Manual Means</v>
          </cell>
        </row>
        <row r="172">
          <cell r="B172" t="str">
            <v>(i)</v>
          </cell>
          <cell r="C172" t="str">
            <v>Grading- I  (Using Screening Crushable type such as Moorum or Gravel)</v>
          </cell>
        </row>
        <row r="173">
          <cell r="B173" t="str">
            <v>(a)</v>
          </cell>
          <cell r="C173" t="str">
            <v>Using Screening Crushable type such as Moorum or Gravel</v>
          </cell>
          <cell r="D173" t="str">
            <v>cum</v>
          </cell>
          <cell r="E173">
            <v>428</v>
          </cell>
        </row>
        <row r="174">
          <cell r="B174" t="str">
            <v>(b)</v>
          </cell>
          <cell r="C174" t="str">
            <v>Using Screening Type-A (13.2mm Agg.)</v>
          </cell>
          <cell r="D174" t="str">
            <v>cum</v>
          </cell>
          <cell r="E174">
            <v>543.42241800000011</v>
          </cell>
        </row>
        <row r="175">
          <cell r="B175" t="str">
            <v>(ii)</v>
          </cell>
          <cell r="C175" t="str">
            <v>Grading- II  (Using Screening Crushable type such as Moorum or Gravel)</v>
          </cell>
        </row>
        <row r="176">
          <cell r="B176" t="str">
            <v>(a)</v>
          </cell>
          <cell r="C176" t="str">
            <v>Using Screening Crushable type such as Moorum or Gravel</v>
          </cell>
          <cell r="D176" t="str">
            <v>cum</v>
          </cell>
          <cell r="E176">
            <v>644</v>
          </cell>
        </row>
        <row r="177">
          <cell r="B177" t="str">
            <v>(b)</v>
          </cell>
          <cell r="C177" t="str">
            <v>Using Screening Type-A (13.2mm Agg.)</v>
          </cell>
          <cell r="D177" t="str">
            <v>cum</v>
          </cell>
          <cell r="E177">
            <v>712</v>
          </cell>
        </row>
        <row r="178">
          <cell r="B178" t="str">
            <v>(c)</v>
          </cell>
          <cell r="C178" t="str">
            <v>Using Screening Type-B (11.2mm Agg.)</v>
          </cell>
          <cell r="D178" t="str">
            <v>cum</v>
          </cell>
          <cell r="E178">
            <v>746</v>
          </cell>
        </row>
        <row r="179">
          <cell r="B179" t="str">
            <v>(iii)</v>
          </cell>
          <cell r="C179" t="str">
            <v>Grading- III  (Using Screening Crushable type such as Moorum or Gravel)</v>
          </cell>
        </row>
        <row r="180">
          <cell r="B180" t="str">
            <v>(a)</v>
          </cell>
          <cell r="C180" t="str">
            <v>Using Screening Crushable type such as Moorum or Gravel</v>
          </cell>
          <cell r="D180" t="str">
            <v>cum</v>
          </cell>
          <cell r="E180">
            <v>644</v>
          </cell>
        </row>
        <row r="181">
          <cell r="B181" t="str">
            <v>(b)</v>
          </cell>
          <cell r="C181" t="str">
            <v>Using Screening Type-B (11.2mm Agg.)</v>
          </cell>
          <cell r="D181" t="str">
            <v>cum</v>
          </cell>
          <cell r="E181">
            <v>746</v>
          </cell>
        </row>
        <row r="182">
          <cell r="B182" t="str">
            <v>B</v>
          </cell>
          <cell r="C182" t="str">
            <v>By Mechanical Means:</v>
          </cell>
        </row>
        <row r="183">
          <cell r="B183" t="str">
            <v>(i)</v>
          </cell>
          <cell r="C183" t="str">
            <v>Grading- I  (Using Screening Crushable type such as Moorum or Gravel)</v>
          </cell>
        </row>
        <row r="184">
          <cell r="B184" t="str">
            <v>(a)</v>
          </cell>
          <cell r="C184" t="str">
            <v>Using Screening Crushable type such as Moorum or Gravel</v>
          </cell>
          <cell r="D184" t="str">
            <v>cum</v>
          </cell>
          <cell r="E184">
            <v>401</v>
          </cell>
        </row>
        <row r="185">
          <cell r="B185" t="str">
            <v>(b)</v>
          </cell>
          <cell r="C185" t="str">
            <v>Using Screening Type-A (13.2mm Agg.)</v>
          </cell>
          <cell r="D185" t="str">
            <v>cum</v>
          </cell>
          <cell r="E185">
            <v>515.99305560000005</v>
          </cell>
        </row>
        <row r="186">
          <cell r="B186" t="str">
            <v>(ii)</v>
          </cell>
          <cell r="C186" t="str">
            <v>Grading- II  (Using Screening Crushable type such as Moorum or Gravel)</v>
          </cell>
        </row>
        <row r="187">
          <cell r="B187" t="str">
            <v>(a)</v>
          </cell>
          <cell r="C187" t="str">
            <v>Using Screening Crushable type such as Moorum or Gravel</v>
          </cell>
          <cell r="D187" t="str">
            <v>cum</v>
          </cell>
          <cell r="E187">
            <v>616</v>
          </cell>
        </row>
        <row r="188">
          <cell r="B188" t="str">
            <v>(b)</v>
          </cell>
          <cell r="C188" t="str">
            <v>Using Screening Type-A (13.2mm Agg.)</v>
          </cell>
          <cell r="D188" t="str">
            <v>cum</v>
          </cell>
          <cell r="E188">
            <v>685</v>
          </cell>
        </row>
        <row r="189">
          <cell r="B189" t="str">
            <v>(c)</v>
          </cell>
          <cell r="C189" t="str">
            <v>Using Screening Type-B (11.2mm Agg.)</v>
          </cell>
          <cell r="D189" t="str">
            <v>cum</v>
          </cell>
          <cell r="E189">
            <v>719</v>
          </cell>
        </row>
        <row r="190">
          <cell r="B190" t="str">
            <v>(iii)</v>
          </cell>
          <cell r="C190" t="str">
            <v>Grading- III  (Using Screening Crushable type such as Moorum or Gravel)</v>
          </cell>
        </row>
        <row r="191">
          <cell r="B191" t="str">
            <v>(a)</v>
          </cell>
          <cell r="C191" t="str">
            <v>Using Screening Crushable type such as Moorum or Gravel</v>
          </cell>
          <cell r="D191" t="str">
            <v>cum</v>
          </cell>
          <cell r="E191">
            <v>616</v>
          </cell>
        </row>
        <row r="192">
          <cell r="B192" t="str">
            <v>(b)</v>
          </cell>
          <cell r="C192" t="str">
            <v>Using Screening Type-B (11.2mm Agg.)</v>
          </cell>
          <cell r="D192" t="str">
            <v>cum</v>
          </cell>
          <cell r="E192">
            <v>719</v>
          </cell>
        </row>
        <row r="193">
          <cell r="B193" t="str">
            <v>4.10</v>
          </cell>
          <cell r="C193" t="str">
            <v>Crushed Cement Concrete Sub-base / Base (Breaking and crushing of material obtained by breaking damaged cement concrete slabs to size range not exceeding 75 mm as specified in table 400.7 transporting the aggregates obtained from breaking of cement concre</v>
          </cell>
          <cell r="D193" t="str">
            <v>cum</v>
          </cell>
          <cell r="E193">
            <v>181</v>
          </cell>
        </row>
        <row r="194">
          <cell r="B194" t="str">
            <v>4.11</v>
          </cell>
          <cell r="C194" t="str">
            <v>Penetration Coat Over Top Layer of Crushed Cement Concrete Base (Spraying of bitumen over cleaned dry surface of crushed cement concrete base at the rate of 25 kg per 10 sqm by a bitumen pressure distributor, spreading of key aggregates at the rate of 0.1</v>
          </cell>
          <cell r="D194" t="str">
            <v>sqm</v>
          </cell>
          <cell r="E194">
            <v>11</v>
          </cell>
        </row>
        <row r="195">
          <cell r="A195" t="str">
            <v>C3</v>
          </cell>
          <cell r="B195" t="str">
            <v>4.12</v>
          </cell>
          <cell r="C195" t="str">
            <v xml:space="preserve"> Wet Mix Macadam (Providing, laying, spreading and compacting graded stone aggregate to wet mix macadam specification including premixing the Material with water at OMC in mechanical mix plant carriage of mixed Material by tipper to site, laying in unifor</v>
          </cell>
          <cell r="D195" t="str">
            <v>cum</v>
          </cell>
          <cell r="E195">
            <v>753</v>
          </cell>
        </row>
        <row r="196">
          <cell r="A196" t="str">
            <v>C4</v>
          </cell>
          <cell r="B196" t="str">
            <v>4.13</v>
          </cell>
          <cell r="C196" t="str">
            <v>Construction of Median and Island with Soil Taken from Roadway Cutting (Construction of Median and Island above road level with approved material deposited at site from roadway cutting and excavation for drain and foundation of other structures, spread, g</v>
          </cell>
          <cell r="D196" t="str">
            <v>cum</v>
          </cell>
          <cell r="E196">
            <v>81</v>
          </cell>
        </row>
        <row r="197">
          <cell r="B197" t="str">
            <v>4.14</v>
          </cell>
          <cell r="C197" t="str">
            <v>Construction of Median and Island with Soil Taken from Borrow Areas (Construction of median and Island above road level with approved material brought from borrow pits, spread, sloped and compacted as per clause 407)</v>
          </cell>
          <cell r="D197" t="str">
            <v>cum</v>
          </cell>
          <cell r="E197">
            <v>134</v>
          </cell>
        </row>
        <row r="198">
          <cell r="B198" t="str">
            <v>4.15</v>
          </cell>
          <cell r="C198" t="str">
            <v>Construction of Shoulders (A. Earthen Shoulders)</v>
          </cell>
        </row>
        <row r="199">
          <cell r="A199" t="str">
            <v>C7</v>
          </cell>
          <cell r="B199" t="str">
            <v>4.16</v>
          </cell>
          <cell r="C199" t="str">
            <v>Footpaths and Separators (Construction of footpath/separator by providing a 150 mm compacted granular sub base as per clause 401 and 25 mm thick cement concrete grade M15, over laid with precast concrete tiles in cement mortar 1:3 including provision of a</v>
          </cell>
          <cell r="D199" t="str">
            <v>sqm</v>
          </cell>
          <cell r="E199">
            <v>315</v>
          </cell>
        </row>
        <row r="200">
          <cell r="B200" t="str">
            <v>4.17</v>
          </cell>
          <cell r="C200" t="str">
            <v>Crusher Run Macadam Base (Providing crushed stone aggregate, depositing on a prepared surface by hauling vehicles, spreading and mixing with a motor grader, watering and compacting with a vibratory roller to clause 410 to form a layer of sub-base/Base)</v>
          </cell>
        </row>
        <row r="201">
          <cell r="B201" t="str">
            <v>A</v>
          </cell>
          <cell r="C201" t="str">
            <v>By Mix in Place Method</v>
          </cell>
        </row>
        <row r="202">
          <cell r="B202" t="str">
            <v xml:space="preserve">(i) </v>
          </cell>
          <cell r="C202" t="str">
            <v>For 53 mm maximum size</v>
          </cell>
          <cell r="D202" t="str">
            <v>cum</v>
          </cell>
          <cell r="E202">
            <v>608</v>
          </cell>
        </row>
        <row r="203">
          <cell r="B203" t="str">
            <v xml:space="preserve">(ii) </v>
          </cell>
          <cell r="C203" t="str">
            <v>For 45 mm maximum size</v>
          </cell>
          <cell r="D203" t="str">
            <v>cum</v>
          </cell>
          <cell r="E203">
            <v>604</v>
          </cell>
        </row>
        <row r="204">
          <cell r="B204" t="str">
            <v>B</v>
          </cell>
          <cell r="C204" t="str">
            <v>By Mixing Plant :</v>
          </cell>
        </row>
        <row r="205">
          <cell r="B205" t="str">
            <v xml:space="preserve">(i) </v>
          </cell>
          <cell r="C205" t="str">
            <v>For 53 mm maximum size</v>
          </cell>
          <cell r="D205" t="str">
            <v>cum</v>
          </cell>
          <cell r="E205">
            <v>782</v>
          </cell>
        </row>
        <row r="206">
          <cell r="B206" t="str">
            <v xml:space="preserve">(ii) </v>
          </cell>
          <cell r="C206" t="str">
            <v>For 45 mm maximum size</v>
          </cell>
          <cell r="D206" t="str">
            <v>cum</v>
          </cell>
          <cell r="E206">
            <v>487</v>
          </cell>
        </row>
        <row r="207">
          <cell r="B207" t="str">
            <v>4.18</v>
          </cell>
          <cell r="C207" t="str">
            <v>Lime, Fly ash stabalised soil sub-base (Construction of Sub-base using lime - fly ash admixture with granular soil, free from organic matter/ deleterious material or clayey silts and low plasticity clays having PI between 5 and 20 and liquid limit less th</v>
          </cell>
          <cell r="D207" t="str">
            <v>cum</v>
          </cell>
          <cell r="E207" t="e">
            <v>#VALUE!</v>
          </cell>
        </row>
        <row r="208">
          <cell r="C208" t="str">
            <v>CHAPTER-5</v>
          </cell>
        </row>
        <row r="209">
          <cell r="C209" t="str">
            <v>BASES AND SURFACE COURSES (BITUMINOUS)</v>
          </cell>
        </row>
        <row r="210">
          <cell r="A210" t="str">
            <v>D1</v>
          </cell>
          <cell r="B210" t="str">
            <v>5.1</v>
          </cell>
          <cell r="C210" t="str">
            <v>Prime coat (Providing and applying primer coat with bitumen emulsion on prepared surface of granular Base including clearing of road surface and spraying primer at the rate of 0.60 kg/sqm using mechanical means.)</v>
          </cell>
          <cell r="D210" t="str">
            <v>sqm</v>
          </cell>
          <cell r="E210">
            <v>16</v>
          </cell>
        </row>
        <row r="211">
          <cell r="B211" t="str">
            <v>5.2</v>
          </cell>
          <cell r="C211" t="str">
            <v xml:space="preserve">Tack coat </v>
          </cell>
        </row>
        <row r="212">
          <cell r="A212" t="str">
            <v>D2</v>
          </cell>
          <cell r="C212" t="str">
            <v>Providing and applying tack coat with bitumen emulsion using emulsion pressure distributor at the rate of 0.20 kg per sqm on the prepared bituminous/granular surface cleaned with mechanical broom.</v>
          </cell>
          <cell r="D212" t="str">
            <v>sqm</v>
          </cell>
          <cell r="E212">
            <v>6</v>
          </cell>
        </row>
        <row r="213">
          <cell r="B213" t="str">
            <v>5.3</v>
          </cell>
          <cell r="C213" t="str">
            <v>Bituminous Macadam (Providing and laying bituminous macadam with 100-120 TPH hot mix plant producing an average output of 75 tonnes per hour using crushed aggregates of specified grading premixed with bituminous binder, transported to site, laid over a pr</v>
          </cell>
        </row>
        <row r="214">
          <cell r="A214" t="str">
            <v>D3</v>
          </cell>
          <cell r="B214" t="str">
            <v>(i)</v>
          </cell>
          <cell r="C214" t="str">
            <v>for Grading I ( 40 mm nominal size )</v>
          </cell>
          <cell r="D214" t="str">
            <v>cum</v>
          </cell>
          <cell r="E214">
            <v>3112</v>
          </cell>
        </row>
        <row r="215">
          <cell r="B215" t="str">
            <v>(ii)</v>
          </cell>
          <cell r="C215" t="str">
            <v xml:space="preserve"> for GradingII(19 mm nominal size)</v>
          </cell>
          <cell r="D215" t="str">
            <v>cum</v>
          </cell>
          <cell r="E215">
            <v>3096</v>
          </cell>
        </row>
        <row r="216">
          <cell r="B216" t="str">
            <v>5.4</v>
          </cell>
          <cell r="C216" t="str">
            <v>Bituminous Penetration Macadam (Construction of penetration macadam over prepared Base by providing a layer of compacted crushed coarse aggregate using chips spreader with alternate applications of bituminous binder and key aggregates and rolling with a s</v>
          </cell>
        </row>
        <row r="217">
          <cell r="B217" t="str">
            <v>A</v>
          </cell>
          <cell r="C217" t="str">
            <v>50 mm thick</v>
          </cell>
          <cell r="D217" t="str">
            <v>sqm</v>
          </cell>
          <cell r="E217">
            <v>164</v>
          </cell>
        </row>
        <row r="218">
          <cell r="B218" t="str">
            <v>B</v>
          </cell>
          <cell r="C218" t="str">
            <v>75 mm thick</v>
          </cell>
          <cell r="D218" t="str">
            <v>sqm</v>
          </cell>
          <cell r="E218">
            <v>223</v>
          </cell>
        </row>
        <row r="219">
          <cell r="B219" t="str">
            <v>5.5</v>
          </cell>
          <cell r="C219" t="str">
            <v>Built-Up-Spray Grout (Providing, laying and rolling of built-up-spray grout layer over prepared base consisting of a two layer composite construction of compacted crushed coarse aggregates using motor grader for aggregates. key stone chips spreader may be</v>
          </cell>
          <cell r="D219" t="str">
            <v>sqm</v>
          </cell>
          <cell r="E219">
            <v>136</v>
          </cell>
        </row>
        <row r="220">
          <cell r="B220" t="str">
            <v>5.6</v>
          </cell>
          <cell r="C220" t="str">
            <v>Dense Graded Bituminous Macadam (Providing and laying dense bituminous macadam with 100-120 TPH batch type HMP producing an average output of 75 tonnes per hour using crushed aggregates of specified grading, premixed with bituminous binder @ 4.0 to 4.5% b</v>
          </cell>
        </row>
        <row r="221">
          <cell r="B221" t="str">
            <v>(i)</v>
          </cell>
          <cell r="C221" t="str">
            <v>for Grading I ( 40 mm nominal size )</v>
          </cell>
          <cell r="D221" t="str">
            <v>cum</v>
          </cell>
          <cell r="E221">
            <v>3904</v>
          </cell>
        </row>
        <row r="222">
          <cell r="A222" t="str">
            <v>D4</v>
          </cell>
          <cell r="B222" t="str">
            <v>(ii)</v>
          </cell>
          <cell r="C222" t="str">
            <v xml:space="preserve"> for GradingII(19 mm nominal size)</v>
          </cell>
          <cell r="D222" t="str">
            <v>cum</v>
          </cell>
          <cell r="E222">
            <v>3925</v>
          </cell>
        </row>
        <row r="223">
          <cell r="B223" t="str">
            <v>5.7</v>
          </cell>
          <cell r="C223" t="str">
            <v>Semi - Dense Bituminous Concrete (Providing and laying semi dense bituminous concrete with 100-120 TPH batch type HMP producing an average output of 75 tonnes per hour using crushed aggregates of specified grading, premixed with bituminous binder @ 4.5 to</v>
          </cell>
        </row>
        <row r="224">
          <cell r="A224" t="str">
            <v>D11</v>
          </cell>
          <cell r="B224" t="str">
            <v>(i)</v>
          </cell>
          <cell r="C224" t="str">
            <v>for Grading I ( 13 mm nominal size )</v>
          </cell>
          <cell r="D224" t="str">
            <v>cum</v>
          </cell>
          <cell r="E224">
            <v>4033</v>
          </cell>
        </row>
        <row r="225">
          <cell r="B225" t="str">
            <v>(ii)</v>
          </cell>
          <cell r="C225" t="str">
            <v xml:space="preserve"> for GradingII(10 mm nominal size)</v>
          </cell>
          <cell r="D225" t="str">
            <v>cum</v>
          </cell>
          <cell r="E225">
            <v>4310</v>
          </cell>
        </row>
        <row r="226">
          <cell r="B226" t="str">
            <v>5.8</v>
          </cell>
          <cell r="C226" t="str">
            <v xml:space="preserve">Bituminous Concrete (Providing and laying bituminous concrete with 100-120 TPH batch type hot mix plant producing an average output of 75 tonnes per hour using crushed aggregates of specified grading, premixed with bituminous binder @ 5.4 to 5.6 % of mix </v>
          </cell>
        </row>
        <row r="227">
          <cell r="B227" t="str">
            <v>(i)</v>
          </cell>
          <cell r="C227" t="str">
            <v xml:space="preserve"> for Grading-I ( 13 mm nominal size )</v>
          </cell>
          <cell r="D227" t="str">
            <v>cum</v>
          </cell>
          <cell r="E227">
            <v>5704</v>
          </cell>
        </row>
        <row r="228">
          <cell r="A228" t="str">
            <v>D5</v>
          </cell>
          <cell r="B228" t="str">
            <v>(ii)</v>
          </cell>
          <cell r="C228" t="str">
            <v>for Grading-II(10 mm nominal size)</v>
          </cell>
          <cell r="D228" t="str">
            <v>cum</v>
          </cell>
          <cell r="E228">
            <v>5661</v>
          </cell>
        </row>
        <row r="229">
          <cell r="B229" t="str">
            <v>5.9</v>
          </cell>
          <cell r="C229" t="str">
            <v>Surface Dressing (Providing and laying surface dressing as wearing course in single coat using crushed stone aggregates of specified size on a layer of bituminous binder laid on prepared surface and rolling with 8-10 tonne smooth wheeled steel roller)</v>
          </cell>
        </row>
        <row r="230">
          <cell r="B230" t="str">
            <v>Case -1</v>
          </cell>
          <cell r="C230" t="str">
            <v>:-19 mm nominal chipping size</v>
          </cell>
          <cell r="D230" t="str">
            <v>sqm</v>
          </cell>
          <cell r="E230">
            <v>41</v>
          </cell>
        </row>
        <row r="231">
          <cell r="B231" t="str">
            <v>Case - II</v>
          </cell>
          <cell r="C231" t="str">
            <v>13 mm nominal size chipping</v>
          </cell>
          <cell r="D231" t="str">
            <v>sqm</v>
          </cell>
          <cell r="E231">
            <v>33</v>
          </cell>
        </row>
        <row r="232">
          <cell r="B232" t="str">
            <v>5.10</v>
          </cell>
          <cell r="C232" t="str">
            <v>Open - Graded Premix Surfacing (Providing, laying and rolling of open - graded premix surfacing of 20 mm thickness composed of 13.2 mm to 5.6 mm aggregates either using penetration grade bitumen or cut-back or emulsion to required line, grade and level to</v>
          </cell>
        </row>
        <row r="233">
          <cell r="B233" t="str">
            <v>(i)</v>
          </cell>
          <cell r="C233" t="str">
            <v>Case - I: Mechanical method using Penetration grade Bitumen and HMP of appropriate capacity not less than 75 tonnes/hour .</v>
          </cell>
          <cell r="D233" t="str">
            <v>sqm</v>
          </cell>
          <cell r="E233">
            <v>64</v>
          </cell>
        </row>
        <row r="234">
          <cell r="A234" t="str">
            <v>D6</v>
          </cell>
          <cell r="B234" t="str">
            <v>(ii)</v>
          </cell>
          <cell r="C234" t="str">
            <v>Case - II: Open-Graded Premix Surfacing using cationic Bitumen Emulsion</v>
          </cell>
          <cell r="D234" t="str">
            <v>sqm</v>
          </cell>
          <cell r="E234">
            <v>70</v>
          </cell>
        </row>
        <row r="235">
          <cell r="B235" t="str">
            <v>5.11</v>
          </cell>
          <cell r="C235" t="str">
            <v xml:space="preserve">Close Graded Premix Surfacing/Mixed Seal Surfacing (Mechanical means using HMP of appropriate capacity not less than 75 tonnes/hour. Providing, laying and rolling of close-graded premix surfacing material of 20 mm thickness composed of 11.2 mm to 0.09 mm </v>
          </cell>
          <cell r="D235" t="str">
            <v>sqm</v>
          </cell>
          <cell r="E235">
            <v>82</v>
          </cell>
        </row>
        <row r="236">
          <cell r="B236" t="str">
            <v>5.12</v>
          </cell>
          <cell r="C236" t="str">
            <v>Seal Coat (Providing and laying seal coat sealing the voids in a bituminous surface laid to the specified levels, grade and cross fall using Type A and B seal coats)</v>
          </cell>
        </row>
        <row r="237">
          <cell r="A237" t="str">
            <v>D7</v>
          </cell>
          <cell r="B237" t="str">
            <v>(i)</v>
          </cell>
          <cell r="C237" t="str">
            <v>Case - I : Type A</v>
          </cell>
          <cell r="D237" t="str">
            <v>sqm</v>
          </cell>
          <cell r="E237">
            <v>30</v>
          </cell>
        </row>
        <row r="238">
          <cell r="B238" t="str">
            <v>(ii)</v>
          </cell>
          <cell r="C238" t="str">
            <v>Case - II : Type B (Providing and laying of premix sand seal coat with HMP of appropriate capacity not less than 75 tonnes/ hours using crushed stone chipping 6.7 mm size and penetration bitumen of suitable grade.)</v>
          </cell>
          <cell r="D238" t="str">
            <v>sqm</v>
          </cell>
          <cell r="E238">
            <v>24</v>
          </cell>
        </row>
        <row r="239">
          <cell r="B239" t="str">
            <v>5.13</v>
          </cell>
          <cell r="C239" t="str">
            <v xml:space="preserve">Supply of Stone Aggregates for Pavement Courses (Supply of stone aggregates from approved sources confirming to the physical requirement, specified in the respective specified clauses, including royalties, fees rents, collection, transportation, stacking </v>
          </cell>
          <cell r="D239" t="str">
            <v>cum</v>
          </cell>
        </row>
        <row r="240">
          <cell r="B240" t="str">
            <v>5.14</v>
          </cell>
          <cell r="C240" t="str">
            <v>Mastic Asphalt (Providing and laying 25 mm thick mastic asphalt wearing course with paving grade bitumen meeting the requirements given in table 500-29, prepared by using mastic cooker and laid to required level and slope after cleaning the surface, inclu</v>
          </cell>
          <cell r="D240" t="str">
            <v>sqm</v>
          </cell>
          <cell r="E240">
            <v>292</v>
          </cell>
        </row>
        <row r="241">
          <cell r="B241" t="str">
            <v>5.15</v>
          </cell>
          <cell r="C241" t="str">
            <v>Slurry Seal Providing and laying slurry seal consisting of a mixture of fine aggregates, portland cement filler, bituminous emulsion and water on a road surface including cleaning of surface, mixing of slurry seal in a suitable mobile plant, laying and co</v>
          </cell>
        </row>
        <row r="242">
          <cell r="A242" t="str">
            <v>D8</v>
          </cell>
          <cell r="B242" t="str">
            <v>(i)</v>
          </cell>
          <cell r="C242" t="str">
            <v xml:space="preserve"> 5 mm thickness</v>
          </cell>
          <cell r="D242" t="str">
            <v>sqm</v>
          </cell>
          <cell r="E242">
            <v>33</v>
          </cell>
        </row>
        <row r="243">
          <cell r="B243" t="str">
            <v>(ii)</v>
          </cell>
          <cell r="C243" t="str">
            <v>3 mm thickness</v>
          </cell>
          <cell r="D243" t="str">
            <v>sqm</v>
          </cell>
          <cell r="E243">
            <v>23</v>
          </cell>
        </row>
        <row r="244">
          <cell r="B244" t="str">
            <v>(iii)</v>
          </cell>
          <cell r="C244" t="str">
            <v>1.5 mm thickness</v>
          </cell>
          <cell r="D244" t="str">
            <v>sqm</v>
          </cell>
          <cell r="E244">
            <v>14</v>
          </cell>
        </row>
        <row r="245">
          <cell r="B245" t="str">
            <v>5.16</v>
          </cell>
          <cell r="C245" t="str">
            <v xml:space="preserve">Recycling of Bituminous Pavement with Central Recycling Plant (Recycling pavement by cold milling of exiting bituminous layers, planning the surface after cold milling, reclaiming excavated material to the extent of 30 % of the required quantity, hauling </v>
          </cell>
          <cell r="D245" t="str">
            <v>cum</v>
          </cell>
          <cell r="E245" t="e">
            <v>#VALUE!</v>
          </cell>
        </row>
        <row r="246">
          <cell r="B246" t="str">
            <v>5.17</v>
          </cell>
          <cell r="C246" t="str">
            <v>Fog Spray</v>
          </cell>
          <cell r="D246" t="str">
            <v>sqm</v>
          </cell>
          <cell r="E246">
            <v>19</v>
          </cell>
        </row>
        <row r="247">
          <cell r="B247" t="str">
            <v>added</v>
          </cell>
          <cell r="C247" t="str">
            <v>1.In case it is decided by the engineer to blind the fog spray, the following may be added</v>
          </cell>
          <cell r="D247" t="str">
            <v>sqm</v>
          </cell>
          <cell r="E247">
            <v>2</v>
          </cell>
        </row>
        <row r="248">
          <cell r="B248" t="str">
            <v>5.18</v>
          </cell>
          <cell r="C248" t="str">
            <v>Bituminous Cold Mix ( Including Gravel Emulsion) (Providing, laying and rolling of bituminous cold mix on prepared base consisting of a mixture of unheated mineral aggregate and emulsified or cutback bitumen, including mixing in a plant of suitable type a</v>
          </cell>
        </row>
        <row r="249">
          <cell r="B249" t="str">
            <v>(i)</v>
          </cell>
          <cell r="C249" t="str">
            <v xml:space="preserve">Using bitumen emulsion and 9.5 mm or 13.2 mm nominal size aggregate </v>
          </cell>
          <cell r="D249" t="str">
            <v>cum</v>
          </cell>
          <cell r="E249" t="e">
            <v>#VALUE!</v>
          </cell>
        </row>
        <row r="250">
          <cell r="B250" t="str">
            <v>(ii)</v>
          </cell>
          <cell r="C250" t="str">
            <v xml:space="preserve">Using bitumen emulsion and 19 mm or 26.5 mm nominal size aggregate </v>
          </cell>
          <cell r="D250" t="str">
            <v>cum</v>
          </cell>
          <cell r="E250" t="e">
            <v>#VALUE!</v>
          </cell>
        </row>
        <row r="251">
          <cell r="B251" t="str">
            <v>(iii)</v>
          </cell>
          <cell r="C251" t="str">
            <v xml:space="preserve">Using cutback bitumen and 9.5 mm or 13.2 mm nominal size aggregate </v>
          </cell>
          <cell r="D251" t="str">
            <v>cum</v>
          </cell>
          <cell r="E251" t="e">
            <v>#VALUE!</v>
          </cell>
        </row>
        <row r="252">
          <cell r="B252" t="str">
            <v>(iv)</v>
          </cell>
          <cell r="C252" t="str">
            <v xml:space="preserve">Using cutback bitumen and 19 mm or 26.5 mm nominal size aggregate </v>
          </cell>
          <cell r="D252" t="str">
            <v>cum</v>
          </cell>
          <cell r="E252" t="e">
            <v>#VALUE!</v>
          </cell>
        </row>
        <row r="253">
          <cell r="B253" t="str">
            <v>5.19</v>
          </cell>
          <cell r="C253" t="str">
            <v>Sand Asphalt Base Course (Providing, laying and rolling sand-asphalt base course composed of sand, mineral filler and bituminous binder on a prepared sub-grade or sub-base to the lines, levels, grades and cross sections as per the drawings including mixin</v>
          </cell>
          <cell r="D253" t="str">
            <v>cum</v>
          </cell>
          <cell r="E253">
            <v>3921</v>
          </cell>
        </row>
        <row r="254">
          <cell r="B254" t="str">
            <v>5.20</v>
          </cell>
          <cell r="C254" t="str">
            <v>Modified Binder (Supply of modified binder produced by mixing bitumen with modifier such as natural rubber or crumb rubber or any other polymer found compatible with bitumen and which allows properties given in clause 521.3 and IRC: SP: 53 blending of mod</v>
          </cell>
          <cell r="D254" t="str">
            <v>tonne</v>
          </cell>
        </row>
        <row r="255">
          <cell r="B255" t="str">
            <v>5.21</v>
          </cell>
          <cell r="C255" t="str">
            <v>Crack Prevention Courses</v>
          </cell>
        </row>
        <row r="256">
          <cell r="B256" t="str">
            <v>(i)</v>
          </cell>
          <cell r="C256" t="str">
            <v>Stress Absorbing Membrane (SAM) crack width less than 6 mm (Providing and laying of a stress absorbing membrane over a cracked road surface, with crack width below 6 mm after cleaning with a mechanical broom, using modified binder complying with clause 52</v>
          </cell>
          <cell r="D256" t="str">
            <v>sqm</v>
          </cell>
          <cell r="E256">
            <v>37</v>
          </cell>
        </row>
        <row r="257">
          <cell r="B257" t="str">
            <v>(ii)</v>
          </cell>
          <cell r="C257" t="str">
            <v xml:space="preserve">Stress Absorbing Membrane (SAM) with crack width 6 mm to 9 mm (Providing and laying of a stress absorbing membrane over a cracked road surface, with crack width 6 to 9 mm after cleaning with a mechanical broom, using modified binder complying with clause </v>
          </cell>
          <cell r="D257" t="str">
            <v>sqm</v>
          </cell>
          <cell r="E257">
            <v>46</v>
          </cell>
        </row>
        <row r="258">
          <cell r="B258" t="str">
            <v>(iii)</v>
          </cell>
          <cell r="C258" t="str">
            <v xml:space="preserve">Stress Absorbing Membrane (SAM) crack width above 9 mm and cracked area above 50 % (Providing and laying a single coat of a stress absorbing membrane over a cracked road surface, with crack width above 9 mm and cracked area above 50 % after cleaning with </v>
          </cell>
          <cell r="D258" t="str">
            <v>sqm</v>
          </cell>
          <cell r="E258">
            <v>61</v>
          </cell>
        </row>
        <row r="259">
          <cell r="B259" t="str">
            <v>(iv)</v>
          </cell>
          <cell r="C259" t="str">
            <v>Case - IV : Bitumen Impregnated Geotextile (Providing and laying a bitumen impregnated geotextile layer after cleaning the road surface, geotextile conforming to requirements of clause 704.3, laid over a tack coat with 1.05 kg per sqm of paving grade bitu</v>
          </cell>
          <cell r="D259" t="str">
            <v>sqm</v>
          </cell>
          <cell r="E259" t="e">
            <v>#VALUE!</v>
          </cell>
        </row>
        <row r="260">
          <cell r="B260" t="str">
            <v>5.22</v>
          </cell>
          <cell r="C260" t="str">
            <v>Recipe Cold Mix (Providing and laying of premix of crushed stone aggregates and emulsion binder, mixed in a batch type cold mixing plant, laid over prepared surface, by paver finisher, rolled with a pneumatic tyred roller initially and finished with a smo</v>
          </cell>
        </row>
        <row r="261">
          <cell r="B261" t="str">
            <v>(i)</v>
          </cell>
          <cell r="C261" t="str">
            <v xml:space="preserve"> 75 mm thickness</v>
          </cell>
          <cell r="D261" t="str">
            <v>cum</v>
          </cell>
          <cell r="E261" t="e">
            <v>#VALUE!</v>
          </cell>
        </row>
        <row r="262">
          <cell r="B262" t="str">
            <v>(ii)</v>
          </cell>
          <cell r="C262" t="str">
            <v>40 mm thickness</v>
          </cell>
          <cell r="D262" t="str">
            <v>cum</v>
          </cell>
          <cell r="E262" t="e">
            <v>#VALUE!</v>
          </cell>
        </row>
        <row r="263">
          <cell r="B263" t="str">
            <v>(iii)</v>
          </cell>
          <cell r="C263" t="str">
            <v>25 mm thickness</v>
          </cell>
          <cell r="D263" t="str">
            <v>cum</v>
          </cell>
          <cell r="E263" t="e">
            <v>#VALUE!</v>
          </cell>
        </row>
        <row r="264">
          <cell r="C264" t="str">
            <v>CHAPTER-6</v>
          </cell>
        </row>
        <row r="265">
          <cell r="C265" t="str">
            <v xml:space="preserve">CEMENT CONCRETE PAVEMENTS </v>
          </cell>
        </row>
        <row r="266">
          <cell r="A266" t="str">
            <v>F1</v>
          </cell>
          <cell r="B266" t="str">
            <v>6.1</v>
          </cell>
          <cell r="C266" t="str">
            <v>Dry Lean Cement Concrete Sub- base (Construction of dry lean cement concrete Sub- base over a prepared sub-grade with coarse and fine aggregate conforming to IS: 383, the size of coarse aggregate not exceeding 25 mm, aggregate cement ratio not to exceed 1</v>
          </cell>
          <cell r="D266" t="str">
            <v>cum</v>
          </cell>
          <cell r="E266">
            <v>1335</v>
          </cell>
        </row>
        <row r="267">
          <cell r="A267" t="str">
            <v>F2</v>
          </cell>
          <cell r="B267" t="str">
            <v>6.2</v>
          </cell>
          <cell r="C267" t="str">
            <v>Cement Concrete Pavement (Construction of un-reinforced, dowel jointed, plain cement concrete pavement over a prepared sub base with 43 grade cement @ 400 kg per cum, coarse and fine aggregate conforming to IS 383, maximum size of coarse aggregate not exc</v>
          </cell>
          <cell r="D267" t="str">
            <v>cum</v>
          </cell>
          <cell r="E267">
            <v>3011</v>
          </cell>
        </row>
        <row r="268">
          <cell r="B268" t="str">
            <v>6.3</v>
          </cell>
          <cell r="C268" t="str">
            <v>Rolled Cement Concrete Base (Construction of rolled cement concrete base course with coarse and fine aggregate conforming to IS:383, the size of coarse aggregate not exceeding 25 mm with minimum, aggregate cement ratio15:1 and minimum cement content of 20</v>
          </cell>
          <cell r="D268" t="str">
            <v>cum</v>
          </cell>
          <cell r="E268">
            <v>1514</v>
          </cell>
        </row>
        <row r="269">
          <cell r="B269" t="str">
            <v>6.4</v>
          </cell>
          <cell r="C269" t="str">
            <v>Transition section between rigid and flexible pavement (Due to change in the properties of materials and type of construction, a gradual changeover from rigid pavement to flexible pavement is desirable to avoid any damage at the butting joint. After provi</v>
          </cell>
        </row>
        <row r="270">
          <cell r="B270" t="str">
            <v>6.5</v>
          </cell>
          <cell r="C270" t="str">
            <v>Construction of Base/Sub-base of pavement with lean concrete - fly ash. (Construction of Base/sub-base using cement, sand, fly ash and coarse aggregates proportioned as per table 4 of IRC: 74/1979 and with water content ratio, slump and compressive streng</v>
          </cell>
          <cell r="D270" t="str">
            <v>cum</v>
          </cell>
          <cell r="E270">
            <v>1251</v>
          </cell>
        </row>
        <row r="271">
          <cell r="B271" t="str">
            <v>6.6</v>
          </cell>
          <cell r="C271" t="str">
            <v>Cement - Fly ash concrete pavement. (Construction reinforced-reinforced, dowel jointed, plain cement concrete pavement over a prepared sub base with 43 grade cement, coarse and fine aggregate conforming to IS 383, maximum size of coarse aggregate not exce</v>
          </cell>
          <cell r="D271" t="str">
            <v>cum</v>
          </cell>
          <cell r="E271">
            <v>2720</v>
          </cell>
        </row>
        <row r="272">
          <cell r="C272" t="str">
            <v>CHAPTER-7</v>
          </cell>
        </row>
        <row r="273">
          <cell r="C273" t="str">
            <v>GEOSYNTHETICS AND  REINFORCED EARTH</v>
          </cell>
        </row>
        <row r="274">
          <cell r="B274" t="str">
            <v>7.1</v>
          </cell>
          <cell r="C274" t="str">
            <v>Sub- Surface Drain with Geotextiles (Construction of sub surface drain 200 mm dia using geotextiles treated with carbon black with physical properties as given in clause 702.2.3 formed in to a stable network and a planar geocomposite structure, joints wra</v>
          </cell>
          <cell r="D274" t="str">
            <v>metre</v>
          </cell>
          <cell r="E274" t="e">
            <v>#VALUE!</v>
          </cell>
        </row>
        <row r="275">
          <cell r="B275" t="str">
            <v>7.2</v>
          </cell>
          <cell r="C275" t="str">
            <v>Narrow Filter Sub- Surface Drain (Construction of a narrow filter sub- surface drain consisting of porous or perforated pipe laid in narrow trench surrounded by a geotextile filter fabric, with a minimum of 450 mm overlap of fabric and installed as per cl</v>
          </cell>
          <cell r="D275" t="str">
            <v>metre</v>
          </cell>
          <cell r="E275" t="e">
            <v>#VALUE!</v>
          </cell>
        </row>
        <row r="276">
          <cell r="B276" t="str">
            <v>7.3</v>
          </cell>
          <cell r="C276" t="str">
            <v>Laying Paving Fabric Beneath a Pavement Overlay (Providing and laying paving fabric with physical requirements as per table 704-2 over a tack coat of paving grade Bitumen 80-100 penetration, laid at the rate of 1 kg per sqm over thoroughly cleaned and rep</v>
          </cell>
          <cell r="D276" t="str">
            <v>sqm</v>
          </cell>
          <cell r="E276" t="e">
            <v>#VALUE!</v>
          </cell>
        </row>
        <row r="277">
          <cell r="B277" t="str">
            <v>7.4</v>
          </cell>
          <cell r="C277" t="str">
            <v>Laying Boulder Apron in Crates of Synthetic Geogrids (Providing, preparing and laying of geogrid crated apron 1 m x 5 m, 600 mm thick including excavation and backfilling with baffles at 1 metre interval, made with geogrids having characteristics as per c</v>
          </cell>
          <cell r="D277" t="str">
            <v>cum</v>
          </cell>
          <cell r="E277" t="e">
            <v>#VALUE!</v>
          </cell>
        </row>
        <row r="278">
          <cell r="B278" t="str">
            <v>7.5</v>
          </cell>
          <cell r="C278" t="str">
            <v>Reinforced Earth Retaining Wall (Reinforced earth retaining walls have four main components as under: a)   Excavation for foundation, foundation concrete and cement concrete grooved seating in the foundation for facing elements (facia material). b)   Faci</v>
          </cell>
        </row>
        <row r="279">
          <cell r="A279" t="str">
            <v>G7</v>
          </cell>
          <cell r="B279" t="str">
            <v>(i)</v>
          </cell>
          <cell r="C279" t="str">
            <v xml:space="preserve">Facing elements of RCC </v>
          </cell>
          <cell r="D279" t="str">
            <v>sqm</v>
          </cell>
          <cell r="E279">
            <v>630</v>
          </cell>
        </row>
        <row r="280">
          <cell r="B280" t="str">
            <v>(ii)</v>
          </cell>
          <cell r="C280" t="str">
            <v>Assembling, joining and laying of reinforcing elements.</v>
          </cell>
        </row>
        <row r="281">
          <cell r="B281" t="str">
            <v>A</v>
          </cell>
          <cell r="C281" t="str">
            <v xml:space="preserve"> With reinforcing element of steel / Aluminium strips / polymeric strips.</v>
          </cell>
        </row>
        <row r="282">
          <cell r="B282" t="str">
            <v>Type 1</v>
          </cell>
          <cell r="C282" t="str">
            <v xml:space="preserve">1.Galvanised carbon steel strips </v>
          </cell>
          <cell r="D282" t="str">
            <v>metre</v>
          </cell>
          <cell r="E282" t="e">
            <v>#VALUE!</v>
          </cell>
        </row>
        <row r="283">
          <cell r="B283" t="str">
            <v>Type 2</v>
          </cell>
          <cell r="C283" t="str">
            <v xml:space="preserve">2.Copper Strips </v>
          </cell>
          <cell r="D283" t="str">
            <v>metre</v>
          </cell>
          <cell r="E283" t="e">
            <v>#VALUE!</v>
          </cell>
        </row>
        <row r="284">
          <cell r="B284" t="str">
            <v>Type 3</v>
          </cell>
          <cell r="C284" t="str">
            <v>3.Aluminium Strips</v>
          </cell>
          <cell r="D284" t="str">
            <v>metre</v>
          </cell>
          <cell r="E284" t="e">
            <v>#VALUE!</v>
          </cell>
        </row>
        <row r="285">
          <cell r="B285" t="str">
            <v>Type 4</v>
          </cell>
          <cell r="C285" t="str">
            <v>4.Stainless steel strips</v>
          </cell>
          <cell r="D285" t="str">
            <v>metre</v>
          </cell>
          <cell r="E285" t="e">
            <v>#VALUE!</v>
          </cell>
        </row>
        <row r="286">
          <cell r="B286" t="str">
            <v>Type 5</v>
          </cell>
          <cell r="C286" t="str">
            <v>5.Glass reinforced polymer/fibre reinforced polymer/polymeric strips</v>
          </cell>
          <cell r="D286" t="str">
            <v>metre</v>
          </cell>
          <cell r="E286" t="e">
            <v>#VALUE!</v>
          </cell>
        </row>
        <row r="287">
          <cell r="B287" t="str">
            <v>B</v>
          </cell>
          <cell r="C287" t="str">
            <v>With reinforcing elements of synthetic geogrids</v>
          </cell>
          <cell r="D287" t="str">
            <v>sqm</v>
          </cell>
          <cell r="E287" t="e">
            <v>#VALUE!</v>
          </cell>
        </row>
        <row r="288">
          <cell r="C288" t="str">
            <v>CHAPTER-8</v>
          </cell>
        </row>
        <row r="289">
          <cell r="C289" t="str">
            <v>TRAFFIC SIGNS, MARKINGS &amp; OTHER ROAD APPURTENANCES</v>
          </cell>
        </row>
        <row r="290">
          <cell r="B290" t="str">
            <v>8.1</v>
          </cell>
          <cell r="C290" t="str">
            <v>Cast in Situ Cement Concrete M20 kerb (Construction of cement concrete kerb with top and bottom width 115 and 165 mm respectively, 250 mm high in M 20 grade PCC on M-10 grade foundation 150 mm thick, foundation having 50 mm projection beyond kerb stone, k</v>
          </cell>
        </row>
        <row r="291">
          <cell r="A291" t="str">
            <v>C6</v>
          </cell>
          <cell r="B291" t="str">
            <v>A</v>
          </cell>
          <cell r="C291" t="str">
            <v>Using Concrete Mixer</v>
          </cell>
          <cell r="D291" t="str">
            <v>metre</v>
          </cell>
          <cell r="E291">
            <v>116</v>
          </cell>
        </row>
        <row r="292">
          <cell r="B292" t="str">
            <v>B</v>
          </cell>
          <cell r="C292" t="str">
            <v>Using Concrete Batching and Mixing Plant</v>
          </cell>
          <cell r="D292" t="str">
            <v>metre</v>
          </cell>
          <cell r="E292">
            <v>116</v>
          </cell>
        </row>
        <row r="293">
          <cell r="B293" t="str">
            <v>8.2</v>
          </cell>
          <cell r="C293" t="str">
            <v xml:space="preserve">Cast in Situ Cement Concrete M 20 Kerb with Channel (Construction of cement concrete kerb with channel with top and bottom width 115 and 165 mm respectively, 250 mm high in M 20 grade PCC on M10 grade foundation 150 mm thick, kerb channel 300 mm wide, 50 </v>
          </cell>
        </row>
        <row r="294">
          <cell r="B294" t="str">
            <v>A</v>
          </cell>
          <cell r="C294" t="str">
            <v>Using Concrete Mixer</v>
          </cell>
          <cell r="D294" t="str">
            <v>metre</v>
          </cell>
          <cell r="E294">
            <v>213</v>
          </cell>
        </row>
        <row r="295">
          <cell r="B295" t="str">
            <v>B</v>
          </cell>
          <cell r="C295" t="str">
            <v>Using Concrete Batching and Mixing Plant</v>
          </cell>
          <cell r="D295" t="str">
            <v>metre</v>
          </cell>
          <cell r="E295">
            <v>218</v>
          </cell>
        </row>
        <row r="296">
          <cell r="B296" t="str">
            <v>8.3</v>
          </cell>
          <cell r="C296" t="str">
            <v>Printing new letter and figures of any shade (Printing new letter and figures of any shade with synthetic enamel paint black or any other approved colour to give an even shade)</v>
          </cell>
        </row>
        <row r="297">
          <cell r="B297" t="str">
            <v>(i)</v>
          </cell>
          <cell r="C297" t="str">
            <v xml:space="preserve"> Hindi ( Matras commas and the like not to be measured and paid for Half letter shall be counted as half )</v>
          </cell>
          <cell r="D297" t="str">
            <v>cm height per letter</v>
          </cell>
          <cell r="E297">
            <v>0.3</v>
          </cell>
        </row>
        <row r="298">
          <cell r="B298" t="str">
            <v>(ii)</v>
          </cell>
          <cell r="C298" t="str">
            <v>English and Roman</v>
          </cell>
          <cell r="D298" t="str">
            <v>cm height per letter</v>
          </cell>
          <cell r="E298">
            <v>0.2</v>
          </cell>
        </row>
        <row r="299">
          <cell r="B299" t="str">
            <v>8.4</v>
          </cell>
          <cell r="C299" t="str">
            <v>Retro- reflectorised Traffic signs (Providing and fixing of retro- reflectorised cautionary, mandatory and informatory sign as per IRC :67 made of encapsulated lens type reflective sheeting vide clause 801.3, fixed over aluminium sheeting, 1.5 mm thick su</v>
          </cell>
        </row>
        <row r="300">
          <cell r="A300" t="str">
            <v>H-1-1</v>
          </cell>
          <cell r="B300" t="str">
            <v>( i )</v>
          </cell>
          <cell r="C300" t="str">
            <v>90 cm equilateral triangle</v>
          </cell>
          <cell r="D300" t="str">
            <v>each</v>
          </cell>
          <cell r="E300" t="e">
            <v>#VALUE!</v>
          </cell>
        </row>
        <row r="301">
          <cell r="B301" t="str">
            <v>( ii )</v>
          </cell>
          <cell r="C301" t="str">
            <v>60 cm equilateral triangle</v>
          </cell>
          <cell r="D301" t="str">
            <v>each</v>
          </cell>
          <cell r="E301" t="e">
            <v>#VALUE!</v>
          </cell>
        </row>
        <row r="302">
          <cell r="A302" t="str">
            <v>H-1-1</v>
          </cell>
          <cell r="B302" t="str">
            <v>( iii )</v>
          </cell>
          <cell r="C302" t="str">
            <v>60 cm circular</v>
          </cell>
          <cell r="D302" t="str">
            <v>each</v>
          </cell>
          <cell r="E302" t="e">
            <v>#VALUE!</v>
          </cell>
        </row>
        <row r="303">
          <cell r="A303" t="str">
            <v>H-1-3</v>
          </cell>
          <cell r="B303" t="str">
            <v>( iv )</v>
          </cell>
          <cell r="C303" t="str">
            <v>80 mm x 60 mm rectangular</v>
          </cell>
          <cell r="D303" t="str">
            <v>each</v>
          </cell>
          <cell r="E303" t="e">
            <v>#VALUE!</v>
          </cell>
        </row>
        <row r="304">
          <cell r="B304" t="str">
            <v>( v )</v>
          </cell>
          <cell r="C304" t="str">
            <v>60 cm x 45 cm rectangular</v>
          </cell>
          <cell r="D304" t="str">
            <v>each</v>
          </cell>
          <cell r="E304" t="e">
            <v>#VALUE!</v>
          </cell>
        </row>
        <row r="305">
          <cell r="B305" t="str">
            <v>(vi )</v>
          </cell>
          <cell r="C305" t="str">
            <v>60 cm x 60 cm square</v>
          </cell>
          <cell r="D305" t="str">
            <v>each</v>
          </cell>
          <cell r="E305" t="e">
            <v>#VALUE!</v>
          </cell>
        </row>
        <row r="306">
          <cell r="A306" t="str">
            <v>H-1-4</v>
          </cell>
          <cell r="B306" t="str">
            <v>( vii )</v>
          </cell>
          <cell r="C306" t="str">
            <v>90 cm high octagon</v>
          </cell>
          <cell r="D306" t="str">
            <v>each</v>
          </cell>
          <cell r="E306" t="e">
            <v>#VALUE!</v>
          </cell>
        </row>
        <row r="307">
          <cell r="B307" t="str">
            <v>8.5</v>
          </cell>
          <cell r="C307" t="str">
            <v>Direction and Place Identification signs upto 0.9 sqm size board. (Providing and erecting direction and place identification retro-reflectorised sign asper IRC:67 made of encapsulated lens type reflective sheeting vide clause 801.3, fixed over aluminium s</v>
          </cell>
          <cell r="D307" t="str">
            <v>sqm</v>
          </cell>
          <cell r="E307" t="e">
            <v>#VALUE!</v>
          </cell>
        </row>
        <row r="308">
          <cell r="B308" t="str">
            <v>8.6</v>
          </cell>
          <cell r="C308" t="str">
            <v>Direction and Place Identification signs with size more than 0.9 sqm size board. (Providing and erecting direction and place identification retro- reflectorised sign asper IRC :67 made of encapsulated lens type reflective sheeting vide clause 801.3, fixed</v>
          </cell>
          <cell r="D308" t="str">
            <v>sqm</v>
          </cell>
          <cell r="E308" t="e">
            <v>#VALUE!</v>
          </cell>
        </row>
        <row r="309">
          <cell r="B309" t="str">
            <v>8.7</v>
          </cell>
          <cell r="C309" t="str">
            <v>Overhead Signs (Providing and erecting overhead signs with a corrosion resistant aluminium alloy sheet reflectorised with high intensity retro-reflective sheeting of encapsulated lense type with vertical and lateral clearance given in clause 802.2 and 802</v>
          </cell>
        </row>
        <row r="310">
          <cell r="B310" t="str">
            <v>A</v>
          </cell>
          <cell r="C310" t="str">
            <v xml:space="preserve">Truss and Vertical Support </v>
          </cell>
          <cell r="D310" t="str">
            <v>tonne</v>
          </cell>
          <cell r="E310" t="e">
            <v>#VALUE!</v>
          </cell>
        </row>
        <row r="311">
          <cell r="B311" t="str">
            <v>B</v>
          </cell>
          <cell r="C311" t="str">
            <v>Aluminium alloy plate for over head sign</v>
          </cell>
          <cell r="D311" t="str">
            <v>tonne</v>
          </cell>
          <cell r="E311" t="e">
            <v>#VALUE!</v>
          </cell>
        </row>
        <row r="312">
          <cell r="B312" t="str">
            <v>8.8</v>
          </cell>
          <cell r="C312" t="str">
            <v>Painting Two Coats on New Concrete Surfaces (Painting two coats after filling the surface with synthetic enamel paint in all shades on new plastered concrete surfaces)</v>
          </cell>
          <cell r="D312" t="str">
            <v>sqm</v>
          </cell>
          <cell r="E312">
            <v>41</v>
          </cell>
        </row>
        <row r="313">
          <cell r="B313" t="str">
            <v>8.9</v>
          </cell>
          <cell r="C313" t="str">
            <v>Painting on Steel Surfaces (Providing and applying two coats of ready mix paint of approved brand on steel surface after through cleaning of surface to give an even shade)</v>
          </cell>
          <cell r="D313" t="str">
            <v>sqm</v>
          </cell>
          <cell r="E313">
            <v>24</v>
          </cell>
        </row>
        <row r="314">
          <cell r="B314" t="str">
            <v>8.10</v>
          </cell>
          <cell r="C314" t="str">
            <v>Painting on Wood Surfaces (Providing and applying two coats of ready mix paint of approved brand on wood surface after through cleaning of surface to give an even shade)</v>
          </cell>
          <cell r="D314" t="str">
            <v>sqm</v>
          </cell>
          <cell r="E314">
            <v>28</v>
          </cell>
        </row>
        <row r="315">
          <cell r="B315" t="str">
            <v>8.11</v>
          </cell>
          <cell r="C315" t="str">
            <v>Painting Lines, Dashes, Arrows etc on Roads in Two Coats on New Work  (Painting lines, dashes, arrows etc on roads in two coats on new work with ready mixed road marking paint conforming to IS:164 on bituminous surface, including cleaning the surface of a</v>
          </cell>
        </row>
        <row r="316">
          <cell r="A316" t="str">
            <v>H4</v>
          </cell>
          <cell r="B316" t="str">
            <v>(i)</v>
          </cell>
          <cell r="C316" t="str">
            <v xml:space="preserve">Over 10 cm in width </v>
          </cell>
          <cell r="D316" t="str">
            <v>sqm</v>
          </cell>
          <cell r="E316">
            <v>54</v>
          </cell>
        </row>
        <row r="317">
          <cell r="B317" t="str">
            <v xml:space="preserve">(ii) </v>
          </cell>
          <cell r="C317" t="str">
            <v xml:space="preserve">Up to 10 cm in width </v>
          </cell>
          <cell r="D317" t="str">
            <v>sqm</v>
          </cell>
          <cell r="E317">
            <v>49</v>
          </cell>
        </row>
        <row r="318">
          <cell r="B318" t="str">
            <v>8.12</v>
          </cell>
          <cell r="C318" t="str">
            <v>Painting Lines, Dashes, Arrows etc on Roads in Two Coats on Old Work (Painting lines, dashes, arrows etc on roads in two coats on old work with ready mixed road marking paint confirming to IS: 164 on bituminous surface, including cleaning the surface of a</v>
          </cell>
        </row>
        <row r="319">
          <cell r="B319" t="str">
            <v>(i)</v>
          </cell>
          <cell r="C319" t="str">
            <v xml:space="preserve"> Over 10 cm in width </v>
          </cell>
          <cell r="D319" t="str">
            <v>sqm</v>
          </cell>
          <cell r="E319">
            <v>36</v>
          </cell>
        </row>
        <row r="320">
          <cell r="B320" t="str">
            <v xml:space="preserve">(ii) </v>
          </cell>
          <cell r="C320" t="str">
            <v xml:space="preserve">Up to 10 cm in width </v>
          </cell>
          <cell r="D320" t="str">
            <v>sqm</v>
          </cell>
          <cell r="E320">
            <v>38</v>
          </cell>
        </row>
        <row r="321">
          <cell r="A321" t="str">
            <v>H5</v>
          </cell>
          <cell r="B321" t="str">
            <v>8.13</v>
          </cell>
          <cell r="C321" t="str">
            <v>Road Marking with Hot Applied Thermoplastic Compound with Reflectorising Glass Beads on Bituminous Surface (Providing and laying of hot applied thermoplastic compound 2.5 mm thick including reflectorising glass beads @ 250 gms per sqm area, thickness of 2</v>
          </cell>
          <cell r="D321" t="str">
            <v>sqm</v>
          </cell>
          <cell r="E321">
            <v>730</v>
          </cell>
        </row>
        <row r="322">
          <cell r="B322" t="str">
            <v>8.14</v>
          </cell>
          <cell r="C322" t="str">
            <v>Kilo Metre Stone (Reinforced cement concrete M15grade kilometre stone of standard design as per IRC:8-1980, fixing in position including painting and printing etc)</v>
          </cell>
        </row>
        <row r="323">
          <cell r="A323" t="str">
            <v>H-6-1</v>
          </cell>
          <cell r="B323" t="str">
            <v>(i)</v>
          </cell>
          <cell r="C323" t="str">
            <v>5th kilometre stone (precast)</v>
          </cell>
          <cell r="D323" t="str">
            <v>each</v>
          </cell>
          <cell r="E323">
            <v>1414</v>
          </cell>
        </row>
        <row r="324">
          <cell r="A324" t="str">
            <v>H-6-2</v>
          </cell>
          <cell r="B324" t="str">
            <v>(ii)</v>
          </cell>
          <cell r="C324" t="str">
            <v>Ordinary Kilometer stone (Precast)</v>
          </cell>
          <cell r="D324" t="str">
            <v>each</v>
          </cell>
          <cell r="E324">
            <v>806</v>
          </cell>
        </row>
        <row r="325">
          <cell r="A325" t="str">
            <v>H-6-3</v>
          </cell>
          <cell r="B325" t="str">
            <v>(iii)</v>
          </cell>
          <cell r="C325" t="str">
            <v>Hectometer stone (Precast)</v>
          </cell>
          <cell r="D325" t="str">
            <v>each</v>
          </cell>
          <cell r="E325">
            <v>264</v>
          </cell>
        </row>
        <row r="326">
          <cell r="A326" t="str">
            <v>H-12</v>
          </cell>
          <cell r="B326" t="str">
            <v>8.15</v>
          </cell>
          <cell r="C326" t="str">
            <v xml:space="preserve">Road Delineators (Supplying and installation of delineators (road way indicators, hazard markers, object markers), 80-100 cm high above ground level, painted black and white in 15 cm wide stripes, fitted with 80 x 100 mm rectangular or 75 mm dia circular </v>
          </cell>
          <cell r="D326" t="str">
            <v>each</v>
          </cell>
          <cell r="E326" t="e">
            <v>#VALUE!</v>
          </cell>
        </row>
        <row r="327">
          <cell r="A327" t="str">
            <v>H7</v>
          </cell>
          <cell r="B327" t="str">
            <v>8.16</v>
          </cell>
          <cell r="C327" t="str">
            <v>Boundary pillar (Reinforced cement concrete M15 grade boundary pillars of standard design as per IRC:25-1967, fixed in position including finishing and lettering but excluding painting)</v>
          </cell>
          <cell r="D327" t="str">
            <v>each</v>
          </cell>
          <cell r="E327">
            <v>176</v>
          </cell>
        </row>
        <row r="328">
          <cell r="B328" t="str">
            <v>8.17</v>
          </cell>
          <cell r="C328" t="str">
            <v>G.I Barbed wire Fencing 1.2 metre high (Providing and fixing 1.2 metres high GI barbed wire fencing with 1.8 m angle iron posts 40 mm x 40 mm x 6 mm placed every 3 metres center to center founded in M15 grade cement concrete, 0.6 metre below ground level,</v>
          </cell>
          <cell r="D328" t="str">
            <v>metre</v>
          </cell>
          <cell r="E328" t="e">
            <v>#VALUE!</v>
          </cell>
        </row>
        <row r="329">
          <cell r="B329" t="str">
            <v>8.18</v>
          </cell>
          <cell r="C329" t="str">
            <v>G.I Barbed wire Fencing 1.8 metre high (Providing and fixing 1.8 metres high GI barbed wire fencing with 2.4 m angle iron posts 50 mm x 50 mm x 6 mm placed every 3 metres center to center founded in M15 grade cement concrete, 0.6 metre below ground level,</v>
          </cell>
          <cell r="D329" t="str">
            <v>metre</v>
          </cell>
          <cell r="E329" t="e">
            <v>#VALUE!</v>
          </cell>
        </row>
        <row r="330">
          <cell r="B330" t="str">
            <v>8.19</v>
          </cell>
          <cell r="C330" t="str">
            <v>Fencing with welded steel wire Fabric 75 mm x 50 mm (Suggestive) (Providing 1.20 metre high fencing with angle iron posts 50 mm x 50 mm x 6 mm at 3 metre center to center with 0.40 metre embedded in M15 grade cement concrete, corner, end and every 10th po</v>
          </cell>
          <cell r="D330" t="str">
            <v>metre</v>
          </cell>
          <cell r="E330" t="e">
            <v>#VALUE!</v>
          </cell>
        </row>
        <row r="331">
          <cell r="B331" t="str">
            <v>8.20</v>
          </cell>
          <cell r="C331" t="str">
            <v>Tubular Steel Railing on Medium Weight steel channel ( ISMC series) 100 mm x 50 mm (Providing, fixing and erecting 50 mm dia steel pipe railing in 3 rows duly painted on medium weight steel channels (ISMC series) 100 mm x 50 mm, 1.2 metres high above grou</v>
          </cell>
          <cell r="D331" t="str">
            <v>metre</v>
          </cell>
          <cell r="E331">
            <v>576</v>
          </cell>
        </row>
        <row r="332">
          <cell r="B332" t="str">
            <v>8.21</v>
          </cell>
          <cell r="C332" t="str">
            <v>Tubular Steel Railing on Precast RCC posts, 1.2 m high above ground level (Providing, fencing and erecting 50 mm dia painted steel pipe railing in 3 rows on precast M20 grade RCC vertical posts1.8 metres high (1.2 m above GL) with 3 holes 50 mm dia for pi</v>
          </cell>
          <cell r="D332" t="str">
            <v>metre</v>
          </cell>
          <cell r="E332">
            <v>273</v>
          </cell>
        </row>
        <row r="333">
          <cell r="B333" t="str">
            <v>8.22</v>
          </cell>
          <cell r="C333" t="str">
            <v>Reinforced Cement Concrete Crash Barrier (Provision of an Reinforced cement concrete crash barrier at the edges of the road, approaches to bridge structures and medians, constructed with M-20 grade concrete with HYSD reinforcement conforming to IRC:21 and</v>
          </cell>
        </row>
        <row r="334">
          <cell r="A334" t="str">
            <v>E22</v>
          </cell>
          <cell r="B334" t="str">
            <v>(i)</v>
          </cell>
          <cell r="C334" t="str">
            <v>M 20 grade concrete</v>
          </cell>
          <cell r="D334" t="str">
            <v>metre</v>
          </cell>
          <cell r="E334">
            <v>1768</v>
          </cell>
        </row>
        <row r="335">
          <cell r="B335" t="str">
            <v>8.23</v>
          </cell>
          <cell r="C335" t="str">
            <v>Metal Beam Crash Barrier</v>
          </cell>
        </row>
        <row r="336">
          <cell r="A336" t="str">
            <v>H9</v>
          </cell>
          <cell r="B336" t="str">
            <v>A</v>
          </cell>
          <cell r="C336" t="str">
            <v xml:space="preserve">Type - A, "W" : Metal Beam Crash Barrier (Providing and erecting a "W" metal beam crash barrier comprising of 3 mm thick corrugated sheet metal beam rail, 70 cm above road/ground level, fixed on ISMC series channel vertical post, 150 x 75 x 5 mm spaced 2 </v>
          </cell>
          <cell r="D336" t="str">
            <v>metre</v>
          </cell>
          <cell r="E336">
            <v>1900</v>
          </cell>
        </row>
        <row r="337">
          <cell r="B337" t="str">
            <v>B</v>
          </cell>
          <cell r="C337" t="str">
            <v>Type - B, "THRIE" : Metal Beam Crash Barrier (Providing and erecting a "Thrie" metal beam crash barrier comprising of 3 mm thick corrugated sheet metal beam rail, 85 cm above road/ground level, fixed on ISMC series channel vertical post, 150 x 75 x 5 mm s</v>
          </cell>
          <cell r="D337" t="str">
            <v>metre</v>
          </cell>
          <cell r="E337" t="e">
            <v>#VALUE!</v>
          </cell>
        </row>
        <row r="338">
          <cell r="B338" t="str">
            <v>8.24</v>
          </cell>
          <cell r="C338" t="str">
            <v xml:space="preserve">Road Traffic Signals electrically operated (Since it is a ready made item commercially produced and erected by specialised firm in the electrical and electronic field, rate may be taken based on market enquiry from firms specialised in this field and ISI </v>
          </cell>
        </row>
        <row r="339">
          <cell r="B339" t="str">
            <v>8.25</v>
          </cell>
          <cell r="C339" t="str">
            <v>Flexible Crash Barrier, Wire Rope Safety Barrier (Providing and erecting a wire rope safety barrier with vertical posts of medium weight RS Joist (ISMB series) 100 mm x 75 mm (11.50 kg/m), 1.50 m long 0.85 m above ground and 0.65 m below ground level, spl</v>
          </cell>
          <cell r="D339" t="str">
            <v>metre</v>
          </cell>
          <cell r="E339" t="e">
            <v>#VALUE!</v>
          </cell>
        </row>
        <row r="340">
          <cell r="B340" t="str">
            <v>8.26</v>
          </cell>
          <cell r="C340" t="str">
            <v>Anti - Glare Devices in Median</v>
          </cell>
        </row>
        <row r="341">
          <cell r="B341" t="str">
            <v>A</v>
          </cell>
          <cell r="C341" t="str">
            <v>Plantation (Plantation of shrubs and plants of approved species in the median. apart from cutting off glare from vehicle coming from opposite direction, these plants provide a pleasant envoirenment and are eco-friendly. The rate for this item is available</v>
          </cell>
        </row>
        <row r="342">
          <cell r="B342" t="str">
            <v>B</v>
          </cell>
          <cell r="C342" t="str">
            <v>Anti - Glare Screen with 25 mm steel pipe framework fixed with circular and rectangular vans (Providing and erecting an anti - glare screen with 25 mm dia vertical pipes fabricated and framed in the form of panels of one metre length and 1.75 mtr height f</v>
          </cell>
          <cell r="D342" t="str">
            <v>metre</v>
          </cell>
          <cell r="E342" t="e">
            <v>#VALUE!</v>
          </cell>
        </row>
        <row r="343">
          <cell r="B343" t="str">
            <v>C</v>
          </cell>
          <cell r="C343" t="str">
            <v xml:space="preserve"> Anti - Glare Screen with Rectangular Vane of MS sheet (Providing and erecting anti - glare screen with rectangular vanes of size 750 x 500 mm made from MS sheet, 3 mm thick and fixed on MS angle 50 x 50 x 6 mm at an angle of 450 to the direction of flow </v>
          </cell>
          <cell r="D343" t="str">
            <v>metre</v>
          </cell>
          <cell r="E343">
            <v>535</v>
          </cell>
        </row>
        <row r="344">
          <cell r="B344" t="str">
            <v>8.27</v>
          </cell>
          <cell r="C344" t="str">
            <v>Street Lighting (Providing and erecting street light mounted on a steel circular hollow pole of standard specifications for street lighting, 9 m high spaced 40 m apart, 1.8 m overhang on both sides if fixed in the median and on one side if fixed on the fo</v>
          </cell>
        </row>
        <row r="345">
          <cell r="B345" t="str">
            <v>(i)</v>
          </cell>
          <cell r="C345" t="str">
            <v>For Fixing in Median</v>
          </cell>
          <cell r="D345" t="str">
            <v>each</v>
          </cell>
          <cell r="E345" t="e">
            <v>#VALUE!</v>
          </cell>
        </row>
        <row r="346">
          <cell r="B346" t="str">
            <v>(ii)</v>
          </cell>
          <cell r="C346" t="str">
            <v>For fixing in Footpath</v>
          </cell>
          <cell r="D346" t="str">
            <v>each</v>
          </cell>
          <cell r="E346" t="e">
            <v>#VALUE!</v>
          </cell>
        </row>
        <row r="347">
          <cell r="B347" t="str">
            <v>8.28</v>
          </cell>
          <cell r="C347" t="str">
            <v>Lighting on Bridges (Providing and fixing lighting on bridges, mounted on steel hollow circular poles of standard specifications, 5 m high fixed on parapets with cement concrete, 20 m apart and fitted with sodium vapour lamp)</v>
          </cell>
          <cell r="D347" t="str">
            <v>each</v>
          </cell>
          <cell r="E347" t="e">
            <v>#VALUE!</v>
          </cell>
        </row>
        <row r="348">
          <cell r="B348" t="str">
            <v>8.29</v>
          </cell>
          <cell r="C348" t="str">
            <v>Cable Duct Across the Road (Providing and laying of a reinforced cement concrete pipe duct, 300 mm dia, across the road (new construction), extending from drain to drain in cuts and toe of slope to toe of slope in fills, constructing head walls at both en</v>
          </cell>
        </row>
        <row r="349">
          <cell r="A349" t="str">
            <v>H11</v>
          </cell>
          <cell r="B349" t="str">
            <v>(i)</v>
          </cell>
          <cell r="C349" t="str">
            <v>Single Row for one utility service</v>
          </cell>
          <cell r="D349" t="str">
            <v>metre</v>
          </cell>
          <cell r="E349" t="e">
            <v>#VALUE!</v>
          </cell>
        </row>
        <row r="350">
          <cell r="B350" t="str">
            <v>(ii)</v>
          </cell>
          <cell r="C350" t="str">
            <v>Double Row for two utility services</v>
          </cell>
          <cell r="D350" t="str">
            <v>metre</v>
          </cell>
          <cell r="E350" t="e">
            <v>#VALUE!</v>
          </cell>
        </row>
        <row r="351">
          <cell r="B351" t="str">
            <v>(iii)</v>
          </cell>
          <cell r="C351" t="str">
            <v>Triple Row for three utility services</v>
          </cell>
          <cell r="D351" t="str">
            <v>metre</v>
          </cell>
          <cell r="E351" t="e">
            <v>#VALUE!</v>
          </cell>
        </row>
        <row r="352">
          <cell r="B352" t="str">
            <v>8.30</v>
          </cell>
          <cell r="C352" t="str">
            <v>Highway Patrolling and Traffic Aid Post (It is proposed to locate one Traffic Aid Post every 50-60 km of the highway. )</v>
          </cell>
        </row>
        <row r="353">
          <cell r="B353" t="str">
            <v>8.31</v>
          </cell>
          <cell r="C353" t="str">
            <v>Items related to under pass/ subway/ overhead bridge/ overhead foot bridge (The items involved for underpass/ subway/ overhead bridge/ overhead foot bridge are earthwork, plain cement concrete, plastering, painting, information sign etc. The rates for the</v>
          </cell>
        </row>
        <row r="354">
          <cell r="B354" t="str">
            <v>8.32</v>
          </cell>
          <cell r="C354" t="str">
            <v>Traffic Control System and Communication system (Providing a traffic control centre and communication system including telecommunication facilities and related accessories, CCTV, radar, vehicle detection camera, central computer system These are specialis</v>
          </cell>
        </row>
        <row r="355">
          <cell r="B355" t="str">
            <v>8.33</v>
          </cell>
          <cell r="C355" t="str">
            <v>Gantry Mounted Variable Message Sign board (Providing and erecting gantry mounted variable message sign board electronically operated capable of flashing the desired message over a designed support system of aluminium alloy or galvanised steel, erected as</v>
          </cell>
        </row>
        <row r="356">
          <cell r="B356" t="str">
            <v>(i)</v>
          </cell>
          <cell r="C356" t="str">
            <v>Gantry Support System</v>
          </cell>
          <cell r="D356" t="str">
            <v>tonne</v>
          </cell>
          <cell r="E356" t="e">
            <v>#VALUE!</v>
          </cell>
        </row>
        <row r="357">
          <cell r="B357" t="str">
            <v>(ii)</v>
          </cell>
          <cell r="C357" t="str">
            <v>Message Display (Message display board 6 sqm electronically operated with complete electronic fitments for flashing the pre-determined messages.)</v>
          </cell>
        </row>
        <row r="358">
          <cell r="B358" t="str">
            <v>8.34</v>
          </cell>
          <cell r="C358" t="str">
            <v xml:space="preserve">Traffic Impact Attenuators at Abutments and Piers </v>
          </cell>
        </row>
        <row r="359">
          <cell r="B359" t="str">
            <v>A</v>
          </cell>
          <cell r="C359" t="str">
            <v xml:space="preserve"> With Scrap Tyres (Provision and installation of traffic attenuators at abutment/pier of flyovers bridges using scrap tyres of size 100 x 20 retrieved from trucks laid in 2 rows and 4 tiers, one above the other and tied with 20 mm wire rope as per approve</v>
          </cell>
          <cell r="D359" t="str">
            <v>sqm</v>
          </cell>
          <cell r="E359" t="e">
            <v>#VALUE!</v>
          </cell>
        </row>
        <row r="360">
          <cell r="B360" t="str">
            <v>B</v>
          </cell>
          <cell r="C360" t="str">
            <v xml:space="preserve">Using Plastic/Steel Barrel, Filled with Sand (Provision and installation of traffic impact attenuator at abutment/pier of flyovers bridges using plastic/steel barrels 0.60 m dia and 1.0 m in height, filled with sand in three rows and tied with20 mm steel </v>
          </cell>
          <cell r="D360" t="str">
            <v>sqm</v>
          </cell>
          <cell r="E360" t="e">
            <v>#VALUE!</v>
          </cell>
        </row>
        <row r="361">
          <cell r="B361" t="str">
            <v>C</v>
          </cell>
          <cell r="C361" t="str">
            <v xml:space="preserve"> With HI - DRO cell Sandwich (Patented) ((In this patented HI - DRO cell system, water gets discharged from plastic tubes on impact over a pre-determined time, thus absorbing the energy))</v>
          </cell>
          <cell r="D361" t="str">
            <v>sqm</v>
          </cell>
          <cell r="E361" t="e">
            <v>#VALUE!</v>
          </cell>
        </row>
        <row r="362">
          <cell r="B362" t="str">
            <v>8.35</v>
          </cell>
          <cell r="C362" t="str">
            <v>Road Markers/Road Stud with Lense Reflector (Providing and fixing of road stud 100x 100 mm, die cast in aluminium, resistant to corrosive effect of salt and grit, fitted with lense reflectors, installed in concrete or asphaltic surface by drilling hole 30</v>
          </cell>
          <cell r="D362" t="str">
            <v>each</v>
          </cell>
          <cell r="E362">
            <v>381</v>
          </cell>
        </row>
        <row r="363">
          <cell r="B363" t="str">
            <v>8.36</v>
          </cell>
          <cell r="C363" t="str">
            <v xml:space="preserve">Traffic Cone (Provision of red fluorescent with white reflective sleeve traffic cone made of low density polyethylene (LDPE)  material with a square base of 390 x 390 x 35 mm and a height of 770 mm, 4 kg in weight, placed at 1.5 m interval, all as per BS </v>
          </cell>
          <cell r="D363" t="str">
            <v>each</v>
          </cell>
          <cell r="E363" t="e">
            <v>#VALUE!</v>
          </cell>
        </row>
        <row r="364">
          <cell r="B364" t="str">
            <v>8.37</v>
          </cell>
          <cell r="C364" t="str">
            <v>Roadside Amenities</v>
          </cell>
        </row>
        <row r="365">
          <cell r="B365" t="str">
            <v>A</v>
          </cell>
          <cell r="C365" t="str">
            <v xml:space="preserve"> Rest Areas (Providing plainly furnished accommodation for rest rooms, dormitories, restaurants, stalls, shops, petrol pump, telephone booth, first aid room, traffic aid post, police assistance booth, including electricity, toilet and sewerage system Pric</v>
          </cell>
        </row>
        <row r="366">
          <cell r="B366" t="str">
            <v>B</v>
          </cell>
          <cell r="C366" t="str">
            <v>Parking areas and Bus Laybyes for Trucks, Buses and Light vehicles (Pricing of parking areas may be done for the quantities of various items based on the approved dimensions and pavement design for a particular terrain and soil. Rates for items may be fro</v>
          </cell>
        </row>
        <row r="367">
          <cell r="B367" t="str">
            <v>C</v>
          </cell>
          <cell r="C367" t="str">
            <v>Lawn (Providing a lawn planted with grass and its maintenance )</v>
          </cell>
        </row>
        <row r="368">
          <cell r="B368" t="str">
            <v>8.38</v>
          </cell>
          <cell r="C368" t="str">
            <v>Rumble Strips (Provision of 15 nos rumble strips covered with premix bituminous carpet, 15-20 mm high at center, 250 mm wide placed at 1 m center to center at approved locations to control speed, marked with white strips of road marking paint.)</v>
          </cell>
          <cell r="D368" t="str">
            <v>sqm</v>
          </cell>
        </row>
        <row r="369">
          <cell r="B369" t="str">
            <v>8.39</v>
          </cell>
          <cell r="C369" t="str">
            <v>Policeman Umbrella (Provision of a 2 m high (floor to roof)  umbrella for traffic policeman at road crossings, where necessary, installed on a raised platform, built on a central support of a steel pipe 100 mm dia, roof made of 25 mm dia steel pipe to pro</v>
          </cell>
          <cell r="D369" t="str">
            <v>each</v>
          </cell>
        </row>
        <row r="370">
          <cell r="B370" t="str">
            <v>8.40</v>
          </cell>
          <cell r="C370" t="str">
            <v>High Mast Pole Lighting at Interchanges and Flyovers (Providing and erecting a high mast pole lighting with 30 m high hot dip galvanised mast designed to withstand forces exerted with wind speeds of 180 km per hour with 3 seconds gust,  as per IS:875 (Par</v>
          </cell>
        </row>
        <row r="371">
          <cell r="B371" t="str">
            <v>8.41</v>
          </cell>
          <cell r="C371" t="str">
            <v>Toll Plaza (The construction,  operation and maintenance of Toll Plaza can be broken into separate items of work as under based on the approved design and drawings:-)</v>
          </cell>
        </row>
        <row r="372">
          <cell r="B372" t="str">
            <v>8.42</v>
          </cell>
          <cell r="C372" t="str">
            <v>Safety Devices and signs in Construction Zones (Provision and fixing of traffic signs for limited period at suitable locations in construction zone comprising of warning zone,  approach transition zone,  working zone and terminal transition zone with a mi</v>
          </cell>
        </row>
        <row r="373">
          <cell r="B373" t="str">
            <v>8.43</v>
          </cell>
          <cell r="C373" t="str">
            <v xml:space="preserve">Portable Barricade in Construction Zone (Installation of a steel portable barricade with horizontal rail 300 mm wide,  2.5 m in length fitted on a 'A' frame made with 45 x 45 x 5 mm angle iron section,  1.5 m in height,  horizontal rail painted (2 coats) </v>
          </cell>
          <cell r="D373" t="str">
            <v>each</v>
          </cell>
          <cell r="E373">
            <v>1657</v>
          </cell>
        </row>
        <row r="374">
          <cell r="B374" t="str">
            <v>8.44</v>
          </cell>
          <cell r="C374" t="str">
            <v xml:space="preserve">Permanent Type Barricade in Construction Zone </v>
          </cell>
        </row>
        <row r="375">
          <cell r="B375" t="str">
            <v>A</v>
          </cell>
          <cell r="C375" t="str">
            <v>With Steel Components (Construction of a permanent type barricade made of steel components,  1.5 m high from road level,  fitted with 3 horizontal rails 200 mm wide and 4 m long on 50 x 50 x 5 mm angle iron vertical support,  painted with yellow and white</v>
          </cell>
          <cell r="D375" t="str">
            <v>each</v>
          </cell>
          <cell r="E375">
            <v>2657</v>
          </cell>
        </row>
        <row r="376">
          <cell r="B376" t="str">
            <v>B</v>
          </cell>
          <cell r="C376" t="str">
            <v>With Wooden Components (Construction of a permanent type barricade made of wooden components,  1.5 m high from road level,  fitted with 3 horizontal planks 200 mm wide and 3.66 m long on 100 x 100mm wooden vertical post,  painted with yellow and white str</v>
          </cell>
          <cell r="D376" t="str">
            <v>each</v>
          </cell>
          <cell r="E376" t="e">
            <v>#VALUE!</v>
          </cell>
        </row>
        <row r="377">
          <cell r="B377" t="str">
            <v>C</v>
          </cell>
          <cell r="C377" t="str">
            <v xml:space="preserve"> With Bricks (Construction of a permanent type barricade made with brick work in mud mortar,  1.5 m high,  4 m long,  600 mm thick,  plastered with cement mortar 1:6,  painted with yellow and white strips)</v>
          </cell>
          <cell r="D377" t="str">
            <v>each</v>
          </cell>
          <cell r="E377">
            <v>3179</v>
          </cell>
        </row>
        <row r="378">
          <cell r="B378" t="str">
            <v>8.45</v>
          </cell>
          <cell r="C378" t="str">
            <v>Drum Delineator in Construction Zone (Provision of metal drum/empty bitumen drum delineator,  300 mm in diameter,  800 mm high,  filled with earth for stability,  painted in circumferential strips of alternate black and white 100 mm wide fitted with refle</v>
          </cell>
          <cell r="D378" t="str">
            <v>each</v>
          </cell>
          <cell r="E378" t="e">
            <v>#VALUE!</v>
          </cell>
        </row>
        <row r="379">
          <cell r="B379" t="str">
            <v>8.46</v>
          </cell>
          <cell r="C379" t="str">
            <v>Flagman (Positioning of a smart flagman with a yellow vest and a yellow cap and a red flag 600 x 600 mm securely fastened to a staff 1 m in length for guiding the traffic)</v>
          </cell>
          <cell r="D379" t="str">
            <v>each</v>
          </cell>
          <cell r="E379" t="e">
            <v>#VALUE!</v>
          </cell>
        </row>
        <row r="380">
          <cell r="C380" t="str">
            <v>CHAPTER-9</v>
          </cell>
        </row>
        <row r="381">
          <cell r="C381" t="str">
            <v xml:space="preserve"> PIPE CULVERTS </v>
          </cell>
        </row>
        <row r="382">
          <cell r="B382" t="str">
            <v>9.1</v>
          </cell>
          <cell r="C382" t="str">
            <v>PCC 1:3:6 in Foundation (Plain cement concrete 1:3:6 mix with crushed stone aggregate 40 mm nominal size mechanically mixed,  placed in foundation and compacted by vibration including curing for 14 days.)</v>
          </cell>
          <cell r="D382" t="str">
            <v>cum</v>
          </cell>
          <cell r="E382">
            <v>1705</v>
          </cell>
        </row>
        <row r="383">
          <cell r="B383" t="str">
            <v>9.2</v>
          </cell>
          <cell r="C383" t="str">
            <v>Laying Reinforced Cement Concrete Pipe NP4/prestrssed concrete pipe on first class bedding in single row . (Laying Reinforced cement concrete pipe NP4/prestrssed concrete pipe for culverts on first class bedding of granular material in single row includin</v>
          </cell>
        </row>
        <row r="384">
          <cell r="B384" t="str">
            <v>A</v>
          </cell>
          <cell r="C384" t="str">
            <v>1000 mm dia</v>
          </cell>
          <cell r="D384" t="str">
            <v>metre</v>
          </cell>
          <cell r="E384">
            <v>2173</v>
          </cell>
        </row>
        <row r="385">
          <cell r="B385" t="str">
            <v>B</v>
          </cell>
          <cell r="C385" t="str">
            <v>1200 mm dia</v>
          </cell>
          <cell r="D385" t="str">
            <v>metre</v>
          </cell>
          <cell r="E385">
            <v>2940</v>
          </cell>
        </row>
        <row r="386">
          <cell r="B386" t="str">
            <v>9.3</v>
          </cell>
          <cell r="C386" t="str">
            <v>Laying Reinforced Cement Concrete Pipe NP 4 /prestrssed concrete pipe on first class bedding in double row . (Laying Reinforced cement concrete pipe NP4 /prestrssed concrete pipe for culverts on first class bedding of granular material in double row inclu</v>
          </cell>
        </row>
        <row r="387">
          <cell r="B387" t="str">
            <v>A</v>
          </cell>
          <cell r="C387" t="str">
            <v>1000 mm dia</v>
          </cell>
          <cell r="D387" t="str">
            <v>metre</v>
          </cell>
          <cell r="E387">
            <v>4346</v>
          </cell>
        </row>
        <row r="388">
          <cell r="B388" t="str">
            <v>B</v>
          </cell>
          <cell r="C388" t="str">
            <v>1200 mm dia</v>
          </cell>
          <cell r="D388" t="str">
            <v>metre</v>
          </cell>
          <cell r="E388">
            <v>5880</v>
          </cell>
        </row>
        <row r="389">
          <cell r="C389" t="str">
            <v>CHAPTER-10</v>
          </cell>
        </row>
        <row r="390">
          <cell r="C390" t="str">
            <v>MAINTENANCE  OF ROADS</v>
          </cell>
        </row>
        <row r="391">
          <cell r="B391" t="str">
            <v>10.1</v>
          </cell>
          <cell r="C391" t="str">
            <v xml:space="preserve">Restoration of Rain Cuts (Restoration of rain cuts with soil,  moorum,  gravel or a mixture of these,  clearing the loose soil,  benching for 300 mm width,  laying fresh material in layers not exceeding 250 mm and compacting with plate compactor or power </v>
          </cell>
          <cell r="D391" t="str">
            <v>cum</v>
          </cell>
          <cell r="E391">
            <v>63</v>
          </cell>
        </row>
        <row r="392">
          <cell r="B392" t="str">
            <v>10.2</v>
          </cell>
          <cell r="C392" t="str">
            <v>Maintenance of Earthen Shoulder (filling with fresh soil) (Making up loss of material/ irregularities on shoulder to the design level by adding fresh approved soil and compacting it with appropriate equipment.)</v>
          </cell>
          <cell r="D392" t="str">
            <v>sqm</v>
          </cell>
          <cell r="E392">
            <v>29</v>
          </cell>
        </row>
        <row r="393">
          <cell r="B393" t="str">
            <v>10.3</v>
          </cell>
          <cell r="C393" t="str">
            <v>Maintenance of Earth Shoulder (stripping excess soil) (Stripping excess soil from the shoulder surface to achieve the approved level and compacting with plate compactor)</v>
          </cell>
          <cell r="D393" t="str">
            <v>sqm</v>
          </cell>
          <cell r="E393">
            <v>9</v>
          </cell>
        </row>
        <row r="394">
          <cell r="A394" t="str">
            <v>D9</v>
          </cell>
          <cell r="B394" t="str">
            <v>10.4</v>
          </cell>
          <cell r="C394" t="str">
            <v>Filling Pot- holes and Patch Repairs with open - graded Premix surfacing,  20mm. (Removal of all failed material,  trimming of completed excavation to provide firm vertical faces,  cleaning of surface,  painting of tack coat on the sides and base of excav</v>
          </cell>
          <cell r="D394" t="str">
            <v>sqm</v>
          </cell>
          <cell r="E394">
            <v>67</v>
          </cell>
        </row>
        <row r="395">
          <cell r="B395" t="str">
            <v>10.5</v>
          </cell>
          <cell r="C395" t="str">
            <v xml:space="preserve">Filling Pot- holes and Patch Repairs with - Bituminous concrete,  40mm. (Removal of all failed material,  trimming of completed excavation to provide firm vertical faces,  cleaning of surface,  painting of tack coat on the sides and base of excavation as </v>
          </cell>
        </row>
        <row r="396">
          <cell r="B396" t="str">
            <v>(i)</v>
          </cell>
          <cell r="C396" t="str">
            <v xml:space="preserve"> for grading I  Material</v>
          </cell>
          <cell r="D396" t="str">
            <v>sqm</v>
          </cell>
          <cell r="E396">
            <v>161</v>
          </cell>
        </row>
        <row r="397">
          <cell r="B397" t="str">
            <v>(ii)</v>
          </cell>
          <cell r="C397" t="str">
            <v>for grading II  Material</v>
          </cell>
          <cell r="D397" t="str">
            <v>sqm</v>
          </cell>
          <cell r="E397">
            <v>170</v>
          </cell>
        </row>
        <row r="398">
          <cell r="B398" t="str">
            <v>10.6</v>
          </cell>
          <cell r="C398" t="str">
            <v>Crack Filling (Filling of crack using slow - curing bitumen emulsion and applying crusher dust in case crack are wider than 3mm.)</v>
          </cell>
          <cell r="D398" t="str">
            <v>metre</v>
          </cell>
          <cell r="E398">
            <v>2</v>
          </cell>
        </row>
        <row r="399">
          <cell r="B399" t="str">
            <v>10.7</v>
          </cell>
          <cell r="C399" t="str">
            <v>Dusting (Applying crusher dust to areas of road where bleeding of excess bitumen has occurred.)</v>
          </cell>
          <cell r="D399" t="str">
            <v>sqm</v>
          </cell>
          <cell r="E399">
            <v>0.5</v>
          </cell>
        </row>
        <row r="400">
          <cell r="B400" t="str">
            <v>10.8 A</v>
          </cell>
          <cell r="C400" t="str">
            <v>Fog Seal (ref item 5.17)</v>
          </cell>
          <cell r="D400" t="str">
            <v>sqm</v>
          </cell>
          <cell r="E400">
            <v>21</v>
          </cell>
        </row>
        <row r="401">
          <cell r="B401" t="str">
            <v>B</v>
          </cell>
          <cell r="C401" t="str">
            <v>Crack Prevention courses. (ref item 5.21)</v>
          </cell>
        </row>
        <row r="402">
          <cell r="B402" t="str">
            <v>(i)</v>
          </cell>
          <cell r="C402" t="str">
            <v>Stress Absorbing Membrane (SAM) crack width less than 6 mm</v>
          </cell>
          <cell r="D402" t="str">
            <v>sqm</v>
          </cell>
          <cell r="E402">
            <v>37</v>
          </cell>
        </row>
        <row r="403">
          <cell r="B403" t="str">
            <v>(ii)</v>
          </cell>
          <cell r="C403" t="str">
            <v>Stress Absorbing Membrane (SAM) with crack width 6 mm to 9 mm</v>
          </cell>
          <cell r="D403" t="str">
            <v>sqm</v>
          </cell>
          <cell r="E403">
            <v>46</v>
          </cell>
        </row>
        <row r="404">
          <cell r="B404" t="str">
            <v>(iii)</v>
          </cell>
          <cell r="C404" t="str">
            <v>Stress Absorbing Membrane (SAM) crack width above 9 mm and cracked area above 50 %</v>
          </cell>
          <cell r="D404" t="str">
            <v>sqm</v>
          </cell>
          <cell r="E404">
            <v>61</v>
          </cell>
        </row>
        <row r="405">
          <cell r="B405" t="str">
            <v>(iv)</v>
          </cell>
          <cell r="C405" t="str">
            <v>Bitumen Impregnated Geotextile</v>
          </cell>
          <cell r="D405" t="str">
            <v>sqm</v>
          </cell>
          <cell r="E405" t="e">
            <v>#VALUE!</v>
          </cell>
        </row>
        <row r="406">
          <cell r="B406" t="str">
            <v>C</v>
          </cell>
          <cell r="C406" t="str">
            <v>Slurry Seal (ref item 5.15)</v>
          </cell>
        </row>
        <row r="407">
          <cell r="A407" t="str">
            <v>D8</v>
          </cell>
          <cell r="B407" t="str">
            <v>(i)</v>
          </cell>
          <cell r="C407" t="str">
            <v xml:space="preserve"> 5 mm thickness</v>
          </cell>
          <cell r="D407" t="str">
            <v>sqm</v>
          </cell>
          <cell r="E407">
            <v>33</v>
          </cell>
        </row>
        <row r="408">
          <cell r="B408" t="str">
            <v>(ii)</v>
          </cell>
          <cell r="C408" t="str">
            <v>3 mm thickness</v>
          </cell>
          <cell r="D408" t="str">
            <v>sqm</v>
          </cell>
          <cell r="E408">
            <v>23</v>
          </cell>
        </row>
        <row r="409">
          <cell r="B409" t="str">
            <v>(iii)</v>
          </cell>
          <cell r="C409" t="str">
            <v>1.5 mm thickness</v>
          </cell>
          <cell r="D409" t="str">
            <v>sqm</v>
          </cell>
          <cell r="E409">
            <v>14</v>
          </cell>
        </row>
        <row r="410">
          <cell r="B410" t="str">
            <v>D</v>
          </cell>
          <cell r="C410" t="str">
            <v>Surface Dressing for maintance works. (ref item 5.9)</v>
          </cell>
        </row>
        <row r="411">
          <cell r="B411" t="str">
            <v>(i)</v>
          </cell>
          <cell r="C411" t="str">
            <v>19 mm nominal chipping size</v>
          </cell>
          <cell r="D411" t="str">
            <v>sqm</v>
          </cell>
          <cell r="E411">
            <v>41</v>
          </cell>
        </row>
        <row r="412">
          <cell r="B412" t="str">
            <v>(ii)</v>
          </cell>
          <cell r="C412" t="str">
            <v>13 mm nominal size chipping</v>
          </cell>
          <cell r="D412" t="str">
            <v>sqm</v>
          </cell>
          <cell r="E412">
            <v>33</v>
          </cell>
        </row>
        <row r="413">
          <cell r="B413" t="str">
            <v>10.9</v>
          </cell>
          <cell r="C413" t="str">
            <v>Repair of joint Grooves with Epoxy Mortar Repair of spalled joint grooves of contraction joints,  longitudinal joints and expansion joints in concrete pavements using epoxy mortar or epoxy concrete)</v>
          </cell>
          <cell r="D413" t="str">
            <v>metre</v>
          </cell>
          <cell r="E413" t="e">
            <v>#VALUE!</v>
          </cell>
        </row>
        <row r="414">
          <cell r="B414" t="str">
            <v>10.10</v>
          </cell>
          <cell r="C414" t="str">
            <v>Repair of old Joints Sealant (Removal of existing sealant and re sealing of contraction,  longitudinal or expansion joints in concrete pavement with fresh sealant material)</v>
          </cell>
          <cell r="D414" t="str">
            <v>metre</v>
          </cell>
          <cell r="E414" t="e">
            <v>#VALUE!</v>
          </cell>
        </row>
        <row r="415">
          <cell r="B415" t="str">
            <v>10.11</v>
          </cell>
          <cell r="C415" t="str">
            <v>Hill Side Drain Clearance (Removal of earth from the choked hill side drain and disposing it on the valley side manually)</v>
          </cell>
          <cell r="D415" t="str">
            <v>metre</v>
          </cell>
          <cell r="E415">
            <v>12</v>
          </cell>
        </row>
        <row r="416">
          <cell r="B416" t="str">
            <v>10.12</v>
          </cell>
          <cell r="C416" t="str">
            <v>Land Slide Clearance in soil (Clearance of land slides in soil and ordinary rock by a bull-dozer D 80 A-12,  180 HP and disposal of the same on the valley side)</v>
          </cell>
          <cell r="D416" t="str">
            <v>cum</v>
          </cell>
          <cell r="E416">
            <v>61</v>
          </cell>
        </row>
        <row r="417">
          <cell r="B417" t="str">
            <v>10.13</v>
          </cell>
          <cell r="C417" t="str">
            <v>Land slide Clearance in Hard Rock Requiring Blasting (Clearing of land slide in hard rock requiring blasting for 50% of the boulders and disposal of the same on the valley side.)</v>
          </cell>
          <cell r="D417" t="str">
            <v>cum</v>
          </cell>
          <cell r="E417">
            <v>110</v>
          </cell>
        </row>
        <row r="418">
          <cell r="B418" t="str">
            <v>10.14</v>
          </cell>
          <cell r="C418" t="str">
            <v>Snow Clearance on Roads with Dozer (Snow clearance from road surface by a bull- dozer 165 Hp and disposing it on the valley side)</v>
          </cell>
          <cell r="D418" t="str">
            <v>cum</v>
          </cell>
          <cell r="E418">
            <v>4</v>
          </cell>
        </row>
        <row r="419">
          <cell r="B419" t="str">
            <v>10.15</v>
          </cell>
          <cell r="C419" t="str">
            <v>Snow Clearance on Roads with Snow Blowers (Snow clearance from road surface by a snow blower and disposing on the valley side.)</v>
          </cell>
          <cell r="D419" t="str">
            <v>cum</v>
          </cell>
          <cell r="E419" t="e">
            <v>#VALUE!</v>
          </cell>
        </row>
        <row r="420">
          <cell r="C420" t="str">
            <v>CHAPTER-11</v>
          </cell>
        </row>
        <row r="421">
          <cell r="C421" t="str">
            <v>HORTICULTURE</v>
          </cell>
        </row>
        <row r="422">
          <cell r="B422" t="str">
            <v>11.1</v>
          </cell>
          <cell r="C422" t="str">
            <v>Spreading of Sludge Farm Yard Manure or/and good Earth (Spreading of sludge farm yard manure or/ and good earth in required thickness (cost of sludge,  farm- yard manure or/and good earth to be paid for separately))</v>
          </cell>
          <cell r="D422" t="str">
            <v>cum</v>
          </cell>
          <cell r="E422">
            <v>8</v>
          </cell>
        </row>
        <row r="423">
          <cell r="B423" t="str">
            <v>11.2</v>
          </cell>
          <cell r="C423" t="str">
            <v>Grassing with ' Doobs' Grass (Grassing with 'Doobs' grass including watering and maintenance of the lawn for 30 days or more till the grass forms a thick lawn free from weeds and fit for moving including supplying good earth if needed)</v>
          </cell>
        </row>
        <row r="424">
          <cell r="B424" t="str">
            <v xml:space="preserve">(i) </v>
          </cell>
          <cell r="C424" t="str">
            <v>In rows 15 cm apart in either direction</v>
          </cell>
          <cell r="D424" t="str">
            <v>sqm</v>
          </cell>
          <cell r="E424" t="e">
            <v>#VALUE!</v>
          </cell>
        </row>
        <row r="425">
          <cell r="B425" t="str">
            <v>(ii)</v>
          </cell>
          <cell r="C425" t="str">
            <v xml:space="preserve"> In rows 7.5 cm apart in either direction</v>
          </cell>
          <cell r="D425" t="str">
            <v>sqm</v>
          </cell>
          <cell r="E425" t="e">
            <v>#VALUE!</v>
          </cell>
        </row>
        <row r="426">
          <cell r="B426" t="str">
            <v>11.3</v>
          </cell>
          <cell r="C426" t="str">
            <v>Making Lawns including Ploughing and Dragging with 'Swagha' Breaking of Clod (Making lawns including ploughing and breaking of clod,  removal of rubbish,  dressing and supplying doobs grass roots and planting at 15 cm apart,  including supplying and sprea</v>
          </cell>
          <cell r="D426" t="str">
            <v>sqm</v>
          </cell>
          <cell r="E426" t="e">
            <v>#VALUE!</v>
          </cell>
        </row>
        <row r="427">
          <cell r="B427" t="str">
            <v>11.4</v>
          </cell>
          <cell r="C427" t="str">
            <v>Maintenance of Lawns or Turfing of Slopes (Maintenance of lawns or Turfing of slopes (rough grassing)      for a period of one year including watering etc)</v>
          </cell>
          <cell r="D427" t="str">
            <v>sqm</v>
          </cell>
          <cell r="E427">
            <v>31</v>
          </cell>
        </row>
        <row r="428">
          <cell r="B428" t="str">
            <v>11.5</v>
          </cell>
          <cell r="C428" t="str">
            <v>Turfing Lawns with Fine Grassing including Ploughing,  Dressing (Turfing lawns with fine grassing including ploughing,  dressing including breaking of clods,  removal of rubbish,  dressing and supplying doobs grass roots at 10 cm apart,  including supplyi</v>
          </cell>
          <cell r="D428" t="str">
            <v>sqm</v>
          </cell>
          <cell r="E428" t="e">
            <v>#VALUE!</v>
          </cell>
        </row>
        <row r="429">
          <cell r="B429" t="str">
            <v>11.6</v>
          </cell>
          <cell r="C429" t="str">
            <v xml:space="preserve">Maintenance of Lawns with Fine Grassing for the First Year </v>
          </cell>
          <cell r="D429" t="str">
            <v>sqm</v>
          </cell>
          <cell r="E429">
            <v>25</v>
          </cell>
        </row>
        <row r="430">
          <cell r="B430" t="str">
            <v>11.7</v>
          </cell>
          <cell r="C430" t="str">
            <v>a)    Planting Permanent Hedges including Digging of Trenches (Planting permanent hedges including digging of trenches,  60 cm wide and 45 cm deep,  refilling the excavated earth mixed with farmyard manure,  supplied at the rate of 4.65 cum per 100 metres</v>
          </cell>
          <cell r="D430" t="str">
            <v>metre</v>
          </cell>
          <cell r="E430" t="e">
            <v>#VALUE!</v>
          </cell>
        </row>
        <row r="431">
          <cell r="B431" t="str">
            <v xml:space="preserve">(b)     </v>
          </cell>
          <cell r="C431" t="str">
            <v>Maintenance of Hedge for one year</v>
          </cell>
          <cell r="D431" t="str">
            <v>metre</v>
          </cell>
          <cell r="E431" t="e">
            <v>#VALUE!</v>
          </cell>
        </row>
        <row r="432">
          <cell r="A432" t="str">
            <v>I3</v>
          </cell>
          <cell r="B432" t="str">
            <v>11.8</v>
          </cell>
          <cell r="C432" t="str">
            <v>a)     Planting Flowering Plants and Shrubs in Central Verge</v>
          </cell>
          <cell r="D432" t="str">
            <v>km</v>
          </cell>
          <cell r="E432">
            <v>75426</v>
          </cell>
        </row>
        <row r="433">
          <cell r="B433" t="str">
            <v xml:space="preserve">(b)    </v>
          </cell>
          <cell r="C433" t="str">
            <v>Maintenance of Flowering Plants and Shrubs in Central Verge for one Year</v>
          </cell>
          <cell r="D433" t="str">
            <v>km</v>
          </cell>
          <cell r="E433">
            <v>56432</v>
          </cell>
        </row>
        <row r="434">
          <cell r="A434" t="str">
            <v>I4</v>
          </cell>
          <cell r="B434" t="str">
            <v>11.9</v>
          </cell>
          <cell r="C434" t="str">
            <v>Planting of Trees and their Maintenance for one Year  (Planting of trees by the road side (Avenue trees) in 0.60 m dia holes,  1 m deep dug in the ground,  mixing the soil with decayed farm yard/sludge mannure,  planting the saplings,  backfilling the tre</v>
          </cell>
          <cell r="D434" t="str">
            <v>each</v>
          </cell>
          <cell r="E434">
            <v>351</v>
          </cell>
        </row>
        <row r="435">
          <cell r="B435" t="str">
            <v>11.10</v>
          </cell>
          <cell r="C435" t="str">
            <v>Renovation Lawns including,  Weeding,  Forking the Ground,  Top Dressing with Forked Soil (Renovation lawns including,  weeding,  forking the ground,  top dressing with forked soil,  watering and maintenance the lawns,  for 30 days or more,  till the gras</v>
          </cell>
          <cell r="D435" t="str">
            <v>sqm</v>
          </cell>
          <cell r="E435">
            <v>4</v>
          </cell>
        </row>
        <row r="436">
          <cell r="B436" t="str">
            <v>11.11</v>
          </cell>
          <cell r="C436" t="str">
            <v>Supply at Site Well Decayed Farm Yard Manure (Supply at site of work well decayed farm yard manure,  from any available source,  approved by the engineer in charge including screening and stacking)</v>
          </cell>
          <cell r="D436" t="str">
            <v>cum</v>
          </cell>
        </row>
        <row r="437">
          <cell r="B437" t="str">
            <v>11.12</v>
          </cell>
          <cell r="C437" t="str">
            <v>Supply at Site of Work/ Store - Deoiled Neem Cake (Supply at site of work/ store- deoiled neem cake duly packed in used gunny bags)</v>
          </cell>
          <cell r="D437" t="str">
            <v>quintal</v>
          </cell>
        </row>
        <row r="438">
          <cell r="B438" t="str">
            <v>11.13</v>
          </cell>
          <cell r="C438" t="str">
            <v>Supplying Sludge (Supplying sludge duly stacked at site/ store)</v>
          </cell>
          <cell r="D438" t="str">
            <v>cum</v>
          </cell>
        </row>
        <row r="439">
          <cell r="B439" t="str">
            <v>11.14</v>
          </cell>
          <cell r="C439" t="str">
            <v>Half Brick Circular Tree Guard,  in 2nd class Brick,  internal diametre 1.25 metres,  and height 1.2 metres,  above ground and 0.20 metre below ground (Half brick circular tree guard,  in 2nd class brick,  internal diametre 1.25 metres,  and height 1.2 me</v>
          </cell>
          <cell r="D439" t="str">
            <v>each</v>
          </cell>
          <cell r="E439">
            <v>382</v>
          </cell>
        </row>
        <row r="440">
          <cell r="B440" t="str">
            <v>11.15</v>
          </cell>
          <cell r="C440" t="str">
            <v>Edging with 2nd class Bricks,  laid dry lengthwise (Edging with 2nd class bricks,  laid dry lengthwise,  including excavation,  refilling,  consolidation,  with a hand packing and spreading nearly surplus earth within a lead of 50 metres)</v>
          </cell>
          <cell r="D440" t="str">
            <v>metre</v>
          </cell>
          <cell r="E440">
            <v>7</v>
          </cell>
        </row>
        <row r="441">
          <cell r="B441" t="str">
            <v>11.16</v>
          </cell>
          <cell r="C441" t="str">
            <v xml:space="preserve">Making Tree Guard 53 cm dia and 1.3 m high as per design from empty bitumen drum (Making tree guard 53 cm dia and 1.3 m high as per design from empty bitumen drum,  slit suitably to permit sun and air, (supplied by the department at stock issue rate)     </v>
          </cell>
          <cell r="D441" t="str">
            <v>each</v>
          </cell>
          <cell r="E441" t="e">
            <v>#VALUE!</v>
          </cell>
        </row>
        <row r="442">
          <cell r="B442" t="str">
            <v>11.17</v>
          </cell>
          <cell r="C442" t="str">
            <v xml:space="preserve">Making Tree Guard 53 cm dia and 2 metres high as per design from empty bitumen drums (Making tree guard 53 cm dia and 2 metres high as per design from empty bitumen drums,  slit suitably to permit sun and air,  ( supplied by the department at stock issue </v>
          </cell>
          <cell r="D442" t="str">
            <v>each</v>
          </cell>
          <cell r="E442" t="e">
            <v>#VALUE!</v>
          </cell>
        </row>
        <row r="443">
          <cell r="A443" t="str">
            <v>i5</v>
          </cell>
          <cell r="B443" t="str">
            <v>11.18</v>
          </cell>
          <cell r="C443" t="str">
            <v>Wrought Iron and Mild Steel Welded Work (Wrought iron and mild steel welded work) (using angles,  square bars,  tees and channel grills,  grating frames,  gates and tree guards of any size and design etc. including cost of screens and welding rods or bolt</v>
          </cell>
          <cell r="D443" t="str">
            <v>quintal</v>
          </cell>
          <cell r="E443">
            <v>4521</v>
          </cell>
        </row>
        <row r="444">
          <cell r="B444" t="str">
            <v>11.19</v>
          </cell>
          <cell r="C444" t="str">
            <v xml:space="preserve">Tree Guard with MS Iron (Providing and fixing MS iron tree guard 60 cm dia and 2 metre high above ground level formed of 4 Nos (25 x 6 mm) and 8 Nos (25 x 3 mm) vertical MS riveted to 3 Nos (25 x 6 mm) iron rings in two halves,  bolted together with 8 mm </v>
          </cell>
          <cell r="D444" t="str">
            <v>each tree guard</v>
          </cell>
          <cell r="E444">
            <v>1159</v>
          </cell>
        </row>
        <row r="445">
          <cell r="B445" t="str">
            <v>11.20</v>
          </cell>
          <cell r="C445" t="str">
            <v>Tree Guard with MS Angle Iron and Steel Wire (Providing and fixing tree guard 0.60 metre square,  2.00 metre high fabricated with MS angle iron 30 x 30 x 3 mm,  MS iron 25 x 3 mm and steel wire3 mm dia welded and fabricated as per design in two halves bol</v>
          </cell>
          <cell r="D445" t="str">
            <v>each tree guard</v>
          </cell>
          <cell r="E445" t="e">
            <v>#VALUE!</v>
          </cell>
        </row>
        <row r="446">
          <cell r="B446" t="str">
            <v>11.21</v>
          </cell>
          <cell r="C446" t="str">
            <v>Compensatory Afforestation (Planting trees as compensatory afforestation at the rate of 290 trees per hectare at a spacing of 6 m by grubbing and leveling the ground upto a depth of 150 mm,  digging holes 0.9 m dia,  1 m deep,  mixing farm yard/sludge man</v>
          </cell>
          <cell r="D446" t="str">
            <v>hectare</v>
          </cell>
          <cell r="E446">
            <v>65741</v>
          </cell>
        </row>
        <row r="447">
          <cell r="C447" t="str">
            <v>CHAPTER-12</v>
          </cell>
        </row>
        <row r="448">
          <cell r="C448" t="str">
            <v>FOUNDATIONS</v>
          </cell>
        </row>
        <row r="449">
          <cell r="B449" t="str">
            <v>12.1</v>
          </cell>
          <cell r="C449" t="str">
            <v>Excavation for Structures (Earth work in excavation of foundation of structures as per drawing and technical specification,  including setting out,  construction of shoring and bracing,  removal of stumps and other deleterious matter,  dressing of sides a</v>
          </cell>
        </row>
        <row r="450">
          <cell r="B450" t="str">
            <v>I</v>
          </cell>
          <cell r="C450" t="str">
            <v>Ordinary soil</v>
          </cell>
        </row>
        <row r="451">
          <cell r="B451" t="str">
            <v>A</v>
          </cell>
          <cell r="C451" t="str">
            <v>Manual Means</v>
          </cell>
        </row>
        <row r="452">
          <cell r="B452" t="str">
            <v>(i)</v>
          </cell>
          <cell r="C452" t="str">
            <v>upto 3 m depth</v>
          </cell>
          <cell r="D452" t="str">
            <v>cum</v>
          </cell>
          <cell r="E452">
            <v>44</v>
          </cell>
        </row>
        <row r="453">
          <cell r="B453" t="str">
            <v>(ii)</v>
          </cell>
          <cell r="C453" t="str">
            <v>3 m to 6 m depth</v>
          </cell>
          <cell r="D453" t="str">
            <v>cum</v>
          </cell>
          <cell r="E453">
            <v>56</v>
          </cell>
        </row>
        <row r="454">
          <cell r="B454" t="str">
            <v>(iii)</v>
          </cell>
          <cell r="C454" t="str">
            <v>Above 6 m depth</v>
          </cell>
          <cell r="D454" t="str">
            <v>cum</v>
          </cell>
          <cell r="E454">
            <v>75</v>
          </cell>
        </row>
        <row r="455">
          <cell r="B455" t="str">
            <v>B</v>
          </cell>
          <cell r="C455" t="str">
            <v>Mechanical Means</v>
          </cell>
        </row>
        <row r="456">
          <cell r="B456" t="str">
            <v>(i)</v>
          </cell>
          <cell r="C456" t="str">
            <v xml:space="preserve">Depth upto 3 m </v>
          </cell>
          <cell r="D456" t="str">
            <v>cum</v>
          </cell>
          <cell r="E456">
            <v>39</v>
          </cell>
        </row>
        <row r="457">
          <cell r="B457" t="str">
            <v>(ii)</v>
          </cell>
          <cell r="C457" t="str">
            <v>Depth 3 m to 6 m</v>
          </cell>
          <cell r="D457" t="str">
            <v>cum</v>
          </cell>
          <cell r="E457">
            <v>45</v>
          </cell>
        </row>
        <row r="458">
          <cell r="B458" t="str">
            <v>(iii)</v>
          </cell>
          <cell r="C458" t="str">
            <v>Depth above 6m</v>
          </cell>
          <cell r="D458" t="str">
            <v>cum</v>
          </cell>
          <cell r="E458">
            <v>54</v>
          </cell>
        </row>
        <row r="459">
          <cell r="B459" t="str">
            <v>II</v>
          </cell>
          <cell r="C459" t="str">
            <v>Ordinary rock (not requiring blasting)</v>
          </cell>
        </row>
        <row r="460">
          <cell r="B460" t="str">
            <v>A</v>
          </cell>
          <cell r="C460" t="str">
            <v>Manual Means</v>
          </cell>
        </row>
        <row r="461">
          <cell r="B461" t="str">
            <v>(i)</v>
          </cell>
          <cell r="C461" t="str">
            <v>Depth upto 3 m</v>
          </cell>
          <cell r="D461" t="str">
            <v>cum</v>
          </cell>
          <cell r="E461">
            <v>63</v>
          </cell>
        </row>
        <row r="462">
          <cell r="B462" t="str">
            <v>B</v>
          </cell>
          <cell r="C462" t="str">
            <v>Mechanical Means</v>
          </cell>
          <cell r="D462" t="str">
            <v>cum</v>
          </cell>
          <cell r="E462">
            <v>51</v>
          </cell>
        </row>
        <row r="463">
          <cell r="B463" t="str">
            <v>III</v>
          </cell>
          <cell r="C463" t="str">
            <v>Hard rock ( requiring blasting )</v>
          </cell>
        </row>
        <row r="464">
          <cell r="B464" t="str">
            <v>A</v>
          </cell>
          <cell r="C464" t="str">
            <v>Manual Means</v>
          </cell>
          <cell r="D464" t="str">
            <v>cum</v>
          </cell>
          <cell r="E464">
            <v>233</v>
          </cell>
        </row>
        <row r="465">
          <cell r="B465" t="str">
            <v>IV</v>
          </cell>
          <cell r="C465" t="str">
            <v>Hard rock ( blasting prohibited )</v>
          </cell>
        </row>
        <row r="466">
          <cell r="B466" t="str">
            <v>A</v>
          </cell>
          <cell r="C466" t="str">
            <v>Mechanical Means</v>
          </cell>
          <cell r="D466" t="str">
            <v>cum</v>
          </cell>
          <cell r="E466">
            <v>268</v>
          </cell>
        </row>
        <row r="467">
          <cell r="B467" t="str">
            <v>V</v>
          </cell>
          <cell r="C467" t="str">
            <v>Marshy soil</v>
          </cell>
        </row>
        <row r="468">
          <cell r="B468" t="str">
            <v>(i)</v>
          </cell>
          <cell r="C468" t="str">
            <v>upto 3 m depth</v>
          </cell>
        </row>
        <row r="469">
          <cell r="B469" t="str">
            <v>A</v>
          </cell>
          <cell r="C469" t="str">
            <v>Manual means</v>
          </cell>
          <cell r="D469" t="str">
            <v>cum</v>
          </cell>
          <cell r="E469">
            <v>229</v>
          </cell>
        </row>
        <row r="470">
          <cell r="B470" t="str">
            <v>B</v>
          </cell>
          <cell r="C470" t="str">
            <v>Mechanical Means</v>
          </cell>
          <cell r="D470" t="str">
            <v>cum</v>
          </cell>
          <cell r="E470">
            <v>64</v>
          </cell>
        </row>
        <row r="471">
          <cell r="B471" t="str">
            <v>VI</v>
          </cell>
          <cell r="C471" t="str">
            <v>Back Filling in Marshy Foundation Pits</v>
          </cell>
          <cell r="D471" t="str">
            <v>cum</v>
          </cell>
          <cell r="E471">
            <v>192</v>
          </cell>
        </row>
        <row r="472">
          <cell r="B472" t="str">
            <v>12.2</v>
          </cell>
          <cell r="C472" t="str">
            <v>Filling Annular Space Around Footing in Rock (Lean cement concrete 1:3:6 nominal mix. Rate may be taken as per items 13.4.)</v>
          </cell>
        </row>
        <row r="473">
          <cell r="B473" t="str">
            <v>12.3</v>
          </cell>
          <cell r="C473" t="str">
            <v>Sand Filling in Foundation Trenches as per Drawing &amp; Technical Specification</v>
          </cell>
          <cell r="D473" t="str">
            <v>cum</v>
          </cell>
          <cell r="E473">
            <v>433</v>
          </cell>
        </row>
        <row r="474">
          <cell r="B474" t="str">
            <v>12.4</v>
          </cell>
          <cell r="C474" t="str">
            <v>PCC 1:3:6 in Foundation (Plain cement concrete 1:3:6 nominal mix in foundation with crushed stone aggregate 40 mm nominal size mechanically mixed,  placed in foundation and compacted by vibration including curing for 14 days.)</v>
          </cell>
          <cell r="D474" t="str">
            <v>cum</v>
          </cell>
          <cell r="E474">
            <v>1921</v>
          </cell>
        </row>
        <row r="475">
          <cell r="B475" t="str">
            <v>12.5</v>
          </cell>
          <cell r="C475" t="str">
            <v>Brick masonry work in cement mortar 1:3 in foundation complete excluding pointing and plastering,  as per drawing and technical specifications</v>
          </cell>
          <cell r="D475" t="str">
            <v>cum</v>
          </cell>
          <cell r="E475">
            <v>1593</v>
          </cell>
        </row>
        <row r="476">
          <cell r="B476" t="str">
            <v>12.6 A</v>
          </cell>
          <cell r="C476" t="str">
            <v>Cement mortar1:3 (1cement :3 sand)</v>
          </cell>
          <cell r="D476" t="str">
            <v>cum</v>
          </cell>
          <cell r="E476">
            <v>1879</v>
          </cell>
        </row>
        <row r="477">
          <cell r="B477" t="str">
            <v>B</v>
          </cell>
          <cell r="C477" t="str">
            <v>Cement mortar1:2 (1cement :2 sand)</v>
          </cell>
          <cell r="D477" t="str">
            <v>cum</v>
          </cell>
          <cell r="E477">
            <v>2335</v>
          </cell>
        </row>
        <row r="478">
          <cell r="B478" t="str">
            <v>C</v>
          </cell>
          <cell r="C478" t="str">
            <v>Cement mortar1:4 (1cement :4 sand)</v>
          </cell>
          <cell r="D478" t="str">
            <v>cum</v>
          </cell>
          <cell r="E478">
            <v>1576</v>
          </cell>
        </row>
        <row r="479">
          <cell r="B479" t="str">
            <v>D</v>
          </cell>
          <cell r="C479" t="str">
            <v>Cement mortar1:6 (1cement :6 sand)</v>
          </cell>
          <cell r="D479" t="str">
            <v>cum</v>
          </cell>
          <cell r="E479">
            <v>1284</v>
          </cell>
        </row>
        <row r="480">
          <cell r="B480" t="str">
            <v>12.7</v>
          </cell>
          <cell r="C480" t="str">
            <v>Stone masonry work in cement mortar 1:3 in foundation complete as drawing and Technical Specification</v>
          </cell>
        </row>
        <row r="481">
          <cell r="B481" t="str">
            <v xml:space="preserve">(a)     </v>
          </cell>
          <cell r="C481" t="str">
            <v>Square Rubble Coursed rubble masonry( first sort )</v>
          </cell>
          <cell r="D481" t="str">
            <v>cum</v>
          </cell>
          <cell r="E481">
            <v>1779</v>
          </cell>
        </row>
        <row r="482">
          <cell r="B482" t="str">
            <v xml:space="preserve">(b)      </v>
          </cell>
          <cell r="C482" t="str">
            <v>Random Rubble Masonry</v>
          </cell>
          <cell r="D482" t="str">
            <v>cum</v>
          </cell>
          <cell r="E482">
            <v>1753</v>
          </cell>
        </row>
        <row r="483">
          <cell r="B483" t="str">
            <v>12.8</v>
          </cell>
          <cell r="C483" t="str">
            <v xml:space="preserve"> Plain/Reinforced cement concrete in open foundation complete as per drawing and technical specifications</v>
          </cell>
        </row>
        <row r="484">
          <cell r="A484" t="str">
            <v>J1</v>
          </cell>
          <cell r="B484" t="str">
            <v>A</v>
          </cell>
          <cell r="C484" t="str">
            <v xml:space="preserve">PCC Grade M15 </v>
          </cell>
          <cell r="D484" t="str">
            <v>cum</v>
          </cell>
          <cell r="E484">
            <v>2280</v>
          </cell>
        </row>
        <row r="485">
          <cell r="A485" t="str">
            <v>J2</v>
          </cell>
          <cell r="B485" t="str">
            <v>B</v>
          </cell>
          <cell r="C485" t="str">
            <v xml:space="preserve">PCC Grade M20 </v>
          </cell>
          <cell r="D485" t="str">
            <v>cum</v>
          </cell>
          <cell r="E485">
            <v>2512</v>
          </cell>
        </row>
        <row r="486">
          <cell r="B486" t="str">
            <v>C</v>
          </cell>
          <cell r="C486" t="str">
            <v>RCC Grade M20</v>
          </cell>
        </row>
        <row r="487">
          <cell r="A487" t="str">
            <v>J3</v>
          </cell>
          <cell r="B487" t="str">
            <v>Case I</v>
          </cell>
          <cell r="C487" t="str">
            <v xml:space="preserve">Using concrete mixer </v>
          </cell>
          <cell r="D487" t="str">
            <v>cum</v>
          </cell>
          <cell r="E487">
            <v>2536</v>
          </cell>
        </row>
        <row r="488">
          <cell r="B488" t="str">
            <v>Case II</v>
          </cell>
          <cell r="C488" t="str">
            <v>With Batching Plant,  Transit Mixer and Concrete Pump</v>
          </cell>
          <cell r="D488" t="str">
            <v>cum</v>
          </cell>
          <cell r="E488">
            <v>2450</v>
          </cell>
        </row>
        <row r="489">
          <cell r="B489" t="str">
            <v>D</v>
          </cell>
          <cell r="C489" t="str">
            <v>PCC Grade M25</v>
          </cell>
        </row>
        <row r="490">
          <cell r="B490" t="str">
            <v>Case I</v>
          </cell>
          <cell r="C490" t="str">
            <v xml:space="preserve">Using concrete Mixer </v>
          </cell>
          <cell r="D490" t="str">
            <v>cum</v>
          </cell>
          <cell r="E490">
            <v>2733</v>
          </cell>
        </row>
        <row r="491">
          <cell r="B491" t="str">
            <v>Case II</v>
          </cell>
          <cell r="C491" t="str">
            <v>With Batching Plant,  Transit Mixer and Concrete Pump</v>
          </cell>
          <cell r="D491" t="str">
            <v>cum</v>
          </cell>
          <cell r="E491">
            <v>2649</v>
          </cell>
        </row>
        <row r="492">
          <cell r="B492" t="str">
            <v>E</v>
          </cell>
          <cell r="C492" t="str">
            <v>RCC Grade M25</v>
          </cell>
        </row>
        <row r="493">
          <cell r="A493" t="str">
            <v>J3-1</v>
          </cell>
          <cell r="B493" t="str">
            <v>Case I</v>
          </cell>
          <cell r="C493" t="str">
            <v>Using concrete Mixer</v>
          </cell>
          <cell r="D493" t="str">
            <v>cum</v>
          </cell>
          <cell r="E493">
            <v>2760</v>
          </cell>
        </row>
        <row r="494">
          <cell r="B494" t="str">
            <v>Case II</v>
          </cell>
          <cell r="C494" t="str">
            <v>With Batching Plant,  Transit Mixer and Concrete Pump</v>
          </cell>
          <cell r="D494" t="str">
            <v>cum</v>
          </cell>
          <cell r="E494">
            <v>2674</v>
          </cell>
        </row>
        <row r="495">
          <cell r="B495" t="str">
            <v>F</v>
          </cell>
          <cell r="C495" t="str">
            <v xml:space="preserve">PCC Grade M30 </v>
          </cell>
        </row>
        <row r="496">
          <cell r="B496" t="str">
            <v>Case I</v>
          </cell>
          <cell r="C496" t="str">
            <v>Using Concrete Mixer</v>
          </cell>
          <cell r="D496" t="str">
            <v>cum</v>
          </cell>
          <cell r="E496">
            <v>2751</v>
          </cell>
        </row>
        <row r="497">
          <cell r="B497" t="str">
            <v>Case II</v>
          </cell>
          <cell r="C497" t="str">
            <v>Using Batching Plant,  Transit Mixer and Concrete Pump</v>
          </cell>
          <cell r="D497" t="str">
            <v>cum</v>
          </cell>
          <cell r="E497">
            <v>2665</v>
          </cell>
        </row>
        <row r="498">
          <cell r="B498" t="str">
            <v>G</v>
          </cell>
          <cell r="C498" t="str">
            <v>RCC Grade M30</v>
          </cell>
        </row>
        <row r="499">
          <cell r="B499" t="str">
            <v>Case I</v>
          </cell>
          <cell r="C499" t="str">
            <v>Using Concrete Mixer</v>
          </cell>
          <cell r="D499" t="str">
            <v>cum</v>
          </cell>
          <cell r="E499">
            <v>2767</v>
          </cell>
        </row>
        <row r="500">
          <cell r="A500" t="str">
            <v>E-10-1</v>
          </cell>
          <cell r="B500" t="str">
            <v xml:space="preserve">Case II    </v>
          </cell>
          <cell r="C500" t="str">
            <v>Using Batching Plant,  Transit Mixer and Concrete Pump</v>
          </cell>
          <cell r="D500" t="str">
            <v>cum</v>
          </cell>
          <cell r="E500">
            <v>2682</v>
          </cell>
        </row>
        <row r="501">
          <cell r="B501" t="str">
            <v>H</v>
          </cell>
          <cell r="C501" t="str">
            <v xml:space="preserve">RCC Grade M35 </v>
          </cell>
        </row>
        <row r="502">
          <cell r="B502" t="str">
            <v>Case I</v>
          </cell>
          <cell r="C502" t="str">
            <v>Using Concrete Mixer</v>
          </cell>
          <cell r="D502" t="str">
            <v>cum</v>
          </cell>
          <cell r="E502">
            <v>2816</v>
          </cell>
        </row>
        <row r="503">
          <cell r="B503" t="str">
            <v>Case II</v>
          </cell>
          <cell r="C503" t="str">
            <v>Using Batching Plant,  Transit Mixer and Concrete Pump</v>
          </cell>
          <cell r="D503" t="str">
            <v>cum</v>
          </cell>
          <cell r="E503">
            <v>2732</v>
          </cell>
        </row>
        <row r="504">
          <cell r="B504" t="str">
            <v>12.9</v>
          </cell>
          <cell r="C504" t="str">
            <v xml:space="preserve"> Providing and constructing temporary island 16 m diameter for construction of well foundation for 8m dia. Well.</v>
          </cell>
        </row>
        <row r="505">
          <cell r="B505" t="str">
            <v>A</v>
          </cell>
          <cell r="C505" t="str">
            <v>Assuming depth of water 1.0 m and height of island to be 1.25m.</v>
          </cell>
          <cell r="D505" t="str">
            <v>each</v>
          </cell>
          <cell r="E505" t="e">
            <v>#VALUE!</v>
          </cell>
        </row>
        <row r="506">
          <cell r="B506" t="str">
            <v>B</v>
          </cell>
          <cell r="C506" t="str">
            <v>Assuming depth of water 4.0 m and height of island 4.5 m.</v>
          </cell>
          <cell r="D506" t="str">
            <v>each</v>
          </cell>
          <cell r="E506" t="e">
            <v>#VALUE!</v>
          </cell>
        </row>
        <row r="507">
          <cell r="B507" t="str">
            <v>C</v>
          </cell>
          <cell r="C507" t="str">
            <v xml:space="preserve">Providing and constructing one span service road to reach island location from one pier location to another pier location </v>
          </cell>
          <cell r="D507" t="str">
            <v>metre</v>
          </cell>
          <cell r="E507" t="e">
            <v>#VALUE!</v>
          </cell>
        </row>
        <row r="508">
          <cell r="B508" t="str">
            <v>12.10</v>
          </cell>
          <cell r="C508" t="str">
            <v>Providing and laying cutting edge of mild steel weighing 40 kg per metre for well foundation complete as per drawing and technical specification.</v>
          </cell>
          <cell r="D508" t="str">
            <v>tonne</v>
          </cell>
          <cell r="E508">
            <v>52621</v>
          </cell>
        </row>
        <row r="509">
          <cell r="B509" t="str">
            <v>12.11</v>
          </cell>
          <cell r="C509" t="str">
            <v>Plain/Reinforced cement concrete,  in well foundation complete as per drawing and technical specification</v>
          </cell>
        </row>
        <row r="510">
          <cell r="B510" t="str">
            <v>A</v>
          </cell>
          <cell r="C510" t="str">
            <v>Well curb</v>
          </cell>
        </row>
        <row r="511">
          <cell r="B511" t="str">
            <v xml:space="preserve">(i) </v>
          </cell>
          <cell r="C511" t="str">
            <v>RCC M20 Grade</v>
          </cell>
        </row>
        <row r="512">
          <cell r="B512" t="str">
            <v>Case I</v>
          </cell>
          <cell r="C512" t="str">
            <v xml:space="preserve">Using concrete mixer </v>
          </cell>
          <cell r="D512" t="str">
            <v>cum</v>
          </cell>
          <cell r="E512">
            <v>2927</v>
          </cell>
        </row>
        <row r="513">
          <cell r="B513" t="str">
            <v>Case II</v>
          </cell>
          <cell r="C513" t="str">
            <v>With Batching Plant,  Transit Mixer and Concrete Pump</v>
          </cell>
          <cell r="D513" t="str">
            <v>cum</v>
          </cell>
          <cell r="E513">
            <v>2827</v>
          </cell>
        </row>
        <row r="514">
          <cell r="B514" t="str">
            <v xml:space="preserve">(ii) </v>
          </cell>
          <cell r="C514" t="str">
            <v>RCC M25 Grade</v>
          </cell>
        </row>
        <row r="515">
          <cell r="B515" t="str">
            <v>Case I</v>
          </cell>
          <cell r="C515" t="str">
            <v xml:space="preserve">Using concrete mixer </v>
          </cell>
          <cell r="D515" t="str">
            <v>cum</v>
          </cell>
          <cell r="E515">
            <v>3193</v>
          </cell>
        </row>
        <row r="516">
          <cell r="B516" t="str">
            <v>Case II</v>
          </cell>
          <cell r="C516" t="str">
            <v>With Batching Plant,  Transit Mixer and Concrete Pump</v>
          </cell>
          <cell r="D516" t="str">
            <v>cum</v>
          </cell>
          <cell r="E516">
            <v>3222</v>
          </cell>
        </row>
        <row r="517">
          <cell r="B517" t="str">
            <v xml:space="preserve">(iii) </v>
          </cell>
          <cell r="C517" t="str">
            <v>RCC M30 Grade</v>
          </cell>
        </row>
        <row r="518">
          <cell r="B518" t="str">
            <v>Case I</v>
          </cell>
          <cell r="C518" t="str">
            <v xml:space="preserve">Using concrete mixer </v>
          </cell>
          <cell r="D518" t="str">
            <v>cum</v>
          </cell>
          <cell r="E518">
            <v>3190</v>
          </cell>
        </row>
        <row r="519">
          <cell r="B519" t="str">
            <v>Case II</v>
          </cell>
          <cell r="C519" t="str">
            <v>With Batching Plant,  Transit Mixer and Concrete Pump</v>
          </cell>
          <cell r="D519" t="str">
            <v>cum</v>
          </cell>
          <cell r="E519">
            <v>3111</v>
          </cell>
        </row>
        <row r="520">
          <cell r="B520" t="str">
            <v>B</v>
          </cell>
          <cell r="C520" t="str">
            <v>Well steining</v>
          </cell>
        </row>
        <row r="521">
          <cell r="B521" t="str">
            <v>(I)</v>
          </cell>
          <cell r="C521" t="str">
            <v xml:space="preserve">PCC M15 Grade </v>
          </cell>
          <cell r="D521" t="str">
            <v>cum</v>
          </cell>
          <cell r="E521">
            <v>2412</v>
          </cell>
        </row>
        <row r="522">
          <cell r="B522" t="str">
            <v>(ii)</v>
          </cell>
          <cell r="C522" t="str">
            <v xml:space="preserve">PCC M20 Grade </v>
          </cell>
          <cell r="D522" t="str">
            <v>cum</v>
          </cell>
          <cell r="E522">
            <v>2657</v>
          </cell>
        </row>
        <row r="523">
          <cell r="B523" t="str">
            <v>(iii)</v>
          </cell>
          <cell r="C523" t="str">
            <v xml:space="preserve">RCC M20 Grade </v>
          </cell>
        </row>
        <row r="524">
          <cell r="B524" t="str">
            <v>Case I</v>
          </cell>
          <cell r="C524" t="str">
            <v xml:space="preserve">Using concrete mixer </v>
          </cell>
          <cell r="D524" t="str">
            <v>cum</v>
          </cell>
          <cell r="E524">
            <v>2683</v>
          </cell>
        </row>
        <row r="525">
          <cell r="B525" t="str">
            <v>Case II</v>
          </cell>
          <cell r="C525" t="str">
            <v>With Batching Plant,  Transit Mixer and Concrete Pump</v>
          </cell>
          <cell r="D525" t="str">
            <v>cum</v>
          </cell>
          <cell r="E525">
            <v>2592</v>
          </cell>
        </row>
        <row r="526">
          <cell r="B526" t="str">
            <v>(iv)</v>
          </cell>
          <cell r="C526" t="str">
            <v xml:space="preserve">PCC M25 Grade </v>
          </cell>
        </row>
        <row r="527">
          <cell r="B527" t="str">
            <v>Case I</v>
          </cell>
          <cell r="C527" t="str">
            <v xml:space="preserve">Using concrete mixer </v>
          </cell>
          <cell r="D527" t="str">
            <v>cum</v>
          </cell>
          <cell r="E527">
            <v>2898</v>
          </cell>
        </row>
        <row r="528">
          <cell r="B528" t="str">
            <v>Case II</v>
          </cell>
          <cell r="C528" t="str">
            <v>With Batching Plant,  Transit Mixer and Concrete Pump</v>
          </cell>
          <cell r="D528" t="str">
            <v>cum</v>
          </cell>
          <cell r="E528">
            <v>2810</v>
          </cell>
        </row>
        <row r="529">
          <cell r="B529" t="str">
            <v>(v)</v>
          </cell>
          <cell r="C529" t="str">
            <v xml:space="preserve">RCC M25 Grade </v>
          </cell>
        </row>
        <row r="530">
          <cell r="B530" t="str">
            <v>Case I</v>
          </cell>
          <cell r="C530" t="str">
            <v xml:space="preserve">Using concrete mixer </v>
          </cell>
          <cell r="D530" t="str">
            <v>cum</v>
          </cell>
          <cell r="E530">
            <v>2927</v>
          </cell>
        </row>
        <row r="531">
          <cell r="B531" t="str">
            <v>Case II</v>
          </cell>
          <cell r="C531" t="str">
            <v>With Batching Plant,  Transit Mixer and Concrete Pump</v>
          </cell>
          <cell r="D531" t="str">
            <v>cum</v>
          </cell>
          <cell r="E531">
            <v>2953</v>
          </cell>
        </row>
        <row r="532">
          <cell r="B532" t="str">
            <v>(vi)</v>
          </cell>
          <cell r="C532" t="str">
            <v>PCC M30 Grade</v>
          </cell>
        </row>
        <row r="533">
          <cell r="B533" t="str">
            <v>Case I</v>
          </cell>
          <cell r="C533" t="str">
            <v xml:space="preserve">Using concrete mixer </v>
          </cell>
          <cell r="D533" t="str">
            <v>cum</v>
          </cell>
          <cell r="E533">
            <v>2924</v>
          </cell>
        </row>
        <row r="534">
          <cell r="B534" t="str">
            <v>Case II</v>
          </cell>
          <cell r="C534" t="str">
            <v>With Batching Plant,  Transit Mixer and Concrete Pump</v>
          </cell>
          <cell r="D534" t="str">
            <v>cum</v>
          </cell>
          <cell r="E534">
            <v>2833</v>
          </cell>
        </row>
        <row r="535">
          <cell r="B535" t="str">
            <v>(vii)</v>
          </cell>
          <cell r="C535" t="str">
            <v>RCC M30 Grade</v>
          </cell>
        </row>
        <row r="536">
          <cell r="B536" t="str">
            <v>Case I</v>
          </cell>
          <cell r="C536" t="str">
            <v xml:space="preserve">Using concrete mixer </v>
          </cell>
          <cell r="D536" t="str">
            <v>cum</v>
          </cell>
          <cell r="E536">
            <v>2942</v>
          </cell>
        </row>
        <row r="537">
          <cell r="B537" t="str">
            <v>Case II</v>
          </cell>
          <cell r="C537" t="str">
            <v>With Batching Plant,  Transit Mixer and Concrete Pump</v>
          </cell>
          <cell r="D537" t="str">
            <v>cum</v>
          </cell>
          <cell r="E537">
            <v>2852</v>
          </cell>
        </row>
        <row r="538">
          <cell r="B538" t="str">
            <v>(viii)</v>
          </cell>
          <cell r="C538" t="str">
            <v>RCC M35 Grade</v>
          </cell>
        </row>
        <row r="539">
          <cell r="B539" t="str">
            <v>Case I</v>
          </cell>
          <cell r="C539" t="str">
            <v xml:space="preserve">Using concrete mixer </v>
          </cell>
          <cell r="D539" t="str">
            <v>cum</v>
          </cell>
          <cell r="E539">
            <v>3009</v>
          </cell>
        </row>
        <row r="540">
          <cell r="B540" t="str">
            <v>Case II</v>
          </cell>
          <cell r="C540" t="str">
            <v>With Batching Plant,  Transit Mixer and Concrete Pump</v>
          </cell>
          <cell r="D540" t="str">
            <v>cum</v>
          </cell>
          <cell r="E540">
            <v>3040</v>
          </cell>
        </row>
        <row r="541">
          <cell r="B541" t="str">
            <v>(ix)</v>
          </cell>
          <cell r="C541" t="str">
            <v>RCC M40 Grade</v>
          </cell>
          <cell r="E541">
            <v>3077</v>
          </cell>
        </row>
        <row r="542">
          <cell r="B542" t="str">
            <v>C</v>
          </cell>
          <cell r="C542" t="str">
            <v xml:space="preserve">Bottom Plug </v>
          </cell>
        </row>
        <row r="543">
          <cell r="B543" t="str">
            <v>(i)</v>
          </cell>
          <cell r="C543" t="str">
            <v xml:space="preserve">PCC Grade M20 </v>
          </cell>
        </row>
        <row r="544">
          <cell r="B544" t="str">
            <v xml:space="preserve">Case I </v>
          </cell>
          <cell r="C544" t="str">
            <v>Using Concrete Mixer</v>
          </cell>
          <cell r="D544" t="str">
            <v>cum</v>
          </cell>
          <cell r="E544">
            <v>2871</v>
          </cell>
        </row>
        <row r="545">
          <cell r="B545" t="str">
            <v>Case II</v>
          </cell>
          <cell r="C545" t="str">
            <v>Using Batching Plant,  Transit Mixer and Crane/concrete pump</v>
          </cell>
          <cell r="D545" t="str">
            <v>cum</v>
          </cell>
          <cell r="E545">
            <v>2637</v>
          </cell>
        </row>
        <row r="546">
          <cell r="B546" t="str">
            <v>(ii)</v>
          </cell>
          <cell r="C546" t="str">
            <v xml:space="preserve">PCC Grade M25 </v>
          </cell>
        </row>
        <row r="547">
          <cell r="B547" t="str">
            <v>Case I</v>
          </cell>
          <cell r="C547" t="str">
            <v>Using Concrete Mixer</v>
          </cell>
          <cell r="D547" t="str">
            <v>cum</v>
          </cell>
          <cell r="E547">
            <v>3007</v>
          </cell>
        </row>
        <row r="548">
          <cell r="B548" t="str">
            <v>Case II</v>
          </cell>
          <cell r="C548" t="str">
            <v>Using Batching Plant,  Transit Mixer and Crane/concrete pump</v>
          </cell>
          <cell r="D548" t="str">
            <v>cum</v>
          </cell>
          <cell r="E548">
            <v>2772</v>
          </cell>
        </row>
        <row r="549">
          <cell r="B549" t="str">
            <v>(iii)</v>
          </cell>
          <cell r="C549" t="str">
            <v xml:space="preserve">PCC Grade M30 </v>
          </cell>
        </row>
        <row r="550">
          <cell r="B550" t="str">
            <v>Case I</v>
          </cell>
          <cell r="C550" t="str">
            <v>Using Concrete Mixer</v>
          </cell>
          <cell r="D550" t="str">
            <v>cum</v>
          </cell>
          <cell r="E550">
            <v>3032</v>
          </cell>
        </row>
        <row r="551">
          <cell r="B551" t="str">
            <v>Case II</v>
          </cell>
          <cell r="C551" t="str">
            <v>Using Batching Plant,  Transit Mixer and Crane/concrete pump</v>
          </cell>
          <cell r="D551" t="str">
            <v>cum</v>
          </cell>
          <cell r="E551">
            <v>2798</v>
          </cell>
        </row>
        <row r="552">
          <cell r="B552" t="str">
            <v>(iv)</v>
          </cell>
          <cell r="C552" t="str">
            <v xml:space="preserve">PCC Grade M35 </v>
          </cell>
        </row>
        <row r="553">
          <cell r="B553" t="str">
            <v>Case I</v>
          </cell>
          <cell r="C553" t="str">
            <v>Using Concrete Mixer</v>
          </cell>
          <cell r="D553" t="str">
            <v>cum</v>
          </cell>
          <cell r="E553">
            <v>3090</v>
          </cell>
        </row>
        <row r="554">
          <cell r="B554" t="str">
            <v>Case II</v>
          </cell>
          <cell r="C554" t="str">
            <v>Using Batching Plant,  Transit Mixer and Crane/concrete pump</v>
          </cell>
          <cell r="D554" t="str">
            <v>cum</v>
          </cell>
          <cell r="E554">
            <v>2855</v>
          </cell>
        </row>
        <row r="555">
          <cell r="B555" t="str">
            <v>D</v>
          </cell>
          <cell r="C555" t="str">
            <v>Intermediate plug</v>
          </cell>
        </row>
        <row r="556">
          <cell r="B556" t="str">
            <v>(I)</v>
          </cell>
          <cell r="C556" t="str">
            <v>Grade M20 PCC</v>
          </cell>
        </row>
        <row r="557">
          <cell r="B557" t="str">
            <v>Case I</v>
          </cell>
          <cell r="C557" t="str">
            <v>Using Concrete Mixer</v>
          </cell>
          <cell r="D557" t="str">
            <v>cum</v>
          </cell>
          <cell r="E557">
            <v>2755</v>
          </cell>
        </row>
        <row r="558">
          <cell r="B558" t="str">
            <v>Case II</v>
          </cell>
          <cell r="C558" t="str">
            <v>Using Batching Plant,  Transit Mixer and Crane/concrete pump</v>
          </cell>
          <cell r="D558" t="str">
            <v>cum</v>
          </cell>
          <cell r="E558">
            <v>2529</v>
          </cell>
        </row>
        <row r="559">
          <cell r="B559" t="str">
            <v>(ii)</v>
          </cell>
          <cell r="C559" t="str">
            <v>Grade M25 PCC</v>
          </cell>
        </row>
        <row r="560">
          <cell r="B560" t="str">
            <v>Case I</v>
          </cell>
          <cell r="C560" t="str">
            <v>Using Concrete Mixer</v>
          </cell>
          <cell r="D560" t="str">
            <v>cum</v>
          </cell>
          <cell r="E560">
            <v>2884</v>
          </cell>
        </row>
        <row r="561">
          <cell r="B561" t="str">
            <v>Case II</v>
          </cell>
          <cell r="C561" t="str">
            <v>Using Batching Plant,  Transit Mixer and Crane/concrete pump</v>
          </cell>
          <cell r="D561" t="str">
            <v>cum</v>
          </cell>
          <cell r="E561">
            <v>2657</v>
          </cell>
        </row>
        <row r="562">
          <cell r="B562" t="str">
            <v>(iii)</v>
          </cell>
          <cell r="C562" t="str">
            <v>Grade M30 PCC</v>
          </cell>
        </row>
        <row r="563">
          <cell r="B563" t="str">
            <v>Case I</v>
          </cell>
          <cell r="C563" t="str">
            <v>Using Concrete Mixer</v>
          </cell>
          <cell r="D563" t="str">
            <v>cum</v>
          </cell>
          <cell r="E563">
            <v>2908</v>
          </cell>
        </row>
        <row r="564">
          <cell r="B564" t="str">
            <v>Case II</v>
          </cell>
          <cell r="C564" t="str">
            <v>Using Batching Plant,  Transit Mixer and Crane/concrete pump</v>
          </cell>
          <cell r="D564" t="str">
            <v>cum</v>
          </cell>
          <cell r="E564">
            <v>2682</v>
          </cell>
        </row>
        <row r="565">
          <cell r="B565" t="str">
            <v>E</v>
          </cell>
          <cell r="C565" t="str">
            <v>Top plug</v>
          </cell>
        </row>
        <row r="566">
          <cell r="B566" t="str">
            <v>(i)</v>
          </cell>
          <cell r="C566" t="str">
            <v>Grade M15 PCC</v>
          </cell>
        </row>
        <row r="567">
          <cell r="B567" t="str">
            <v>Case I</v>
          </cell>
          <cell r="C567" t="str">
            <v>Using Concrete Mixer</v>
          </cell>
          <cell r="D567" t="str">
            <v>cum</v>
          </cell>
          <cell r="E567">
            <v>2193</v>
          </cell>
        </row>
        <row r="568">
          <cell r="B568" t="str">
            <v>(ii)</v>
          </cell>
          <cell r="C568" t="str">
            <v>Grade M20 PCC</v>
          </cell>
        </row>
        <row r="569">
          <cell r="B569" t="str">
            <v>Case I</v>
          </cell>
          <cell r="C569" t="str">
            <v>Using Concrete Mixer</v>
          </cell>
          <cell r="D569" t="str">
            <v>cum</v>
          </cell>
          <cell r="E569">
            <v>2416</v>
          </cell>
        </row>
        <row r="570">
          <cell r="B570" t="str">
            <v>(iii)</v>
          </cell>
          <cell r="C570" t="str">
            <v>Grade M25 PCC</v>
          </cell>
        </row>
        <row r="571">
          <cell r="B571" t="str">
            <v>Case I</v>
          </cell>
          <cell r="C571" t="str">
            <v>Using Concrete Mixer</v>
          </cell>
          <cell r="D571" t="str">
            <v>cum</v>
          </cell>
          <cell r="E571">
            <v>2635</v>
          </cell>
        </row>
        <row r="572">
          <cell r="B572" t="str">
            <v>Case II</v>
          </cell>
          <cell r="C572" t="str">
            <v>Using Batching Plant,  Transit Mixer and Crane/concrete pump</v>
          </cell>
          <cell r="D572" t="str">
            <v>cum</v>
          </cell>
          <cell r="E572">
            <v>2554</v>
          </cell>
        </row>
        <row r="573">
          <cell r="B573" t="str">
            <v>(iv)</v>
          </cell>
          <cell r="C573" t="str">
            <v>Grade M30 PCC</v>
          </cell>
        </row>
        <row r="574">
          <cell r="B574" t="str">
            <v>Case I</v>
          </cell>
          <cell r="C574" t="str">
            <v>Using Concrete Mixer</v>
          </cell>
          <cell r="D574" t="str">
            <v>cum</v>
          </cell>
          <cell r="E574">
            <v>2658</v>
          </cell>
        </row>
        <row r="575">
          <cell r="B575" t="str">
            <v>Case II</v>
          </cell>
          <cell r="C575" t="str">
            <v>Using Batching Plant,  Transit Mixer and Crane/concrete pump</v>
          </cell>
          <cell r="D575" t="str">
            <v>cum</v>
          </cell>
          <cell r="E575">
            <v>2575</v>
          </cell>
        </row>
        <row r="576">
          <cell r="B576" t="str">
            <v>F</v>
          </cell>
          <cell r="C576" t="str">
            <v>Well cap</v>
          </cell>
        </row>
        <row r="577">
          <cell r="B577" t="str">
            <v>(i)</v>
          </cell>
          <cell r="C577" t="str">
            <v xml:space="preserve"> RCC Grade M20</v>
          </cell>
        </row>
        <row r="578">
          <cell r="B578" t="str">
            <v>Case I</v>
          </cell>
          <cell r="C578" t="str">
            <v>Using concrete Mixer</v>
          </cell>
          <cell r="D578" t="str">
            <v>cum</v>
          </cell>
          <cell r="E578">
            <v>2511</v>
          </cell>
        </row>
        <row r="579">
          <cell r="B579" t="str">
            <v>Case II</v>
          </cell>
          <cell r="C579" t="str">
            <v>Using Batching Plant,  Transit Mixer and Concrete Pump</v>
          </cell>
          <cell r="D579" t="str">
            <v>cum</v>
          </cell>
          <cell r="E579">
            <v>2424</v>
          </cell>
        </row>
        <row r="580">
          <cell r="B580" t="str">
            <v>(ii)</v>
          </cell>
          <cell r="C580" t="str">
            <v>RCC Grade M25</v>
          </cell>
        </row>
        <row r="581">
          <cell r="B581" t="str">
            <v>Case I</v>
          </cell>
          <cell r="C581" t="str">
            <v>Using concrete Mixer</v>
          </cell>
          <cell r="D581" t="str">
            <v>cum</v>
          </cell>
          <cell r="E581">
            <v>2760</v>
          </cell>
        </row>
        <row r="582">
          <cell r="B582" t="str">
            <v>Case II</v>
          </cell>
          <cell r="C582" t="str">
            <v>Using Batching Plant,  Transit Mixer and Concrete Pump</v>
          </cell>
          <cell r="D582" t="str">
            <v>cum</v>
          </cell>
          <cell r="E582">
            <v>2675</v>
          </cell>
        </row>
        <row r="583">
          <cell r="B583" t="str">
            <v>(iii)</v>
          </cell>
          <cell r="C583" t="str">
            <v>RCC Grade M30</v>
          </cell>
        </row>
        <row r="584">
          <cell r="B584" t="str">
            <v>Case I</v>
          </cell>
          <cell r="C584" t="str">
            <v>Using Concrete Mixer</v>
          </cell>
          <cell r="D584" t="str">
            <v>cum</v>
          </cell>
          <cell r="E584">
            <v>2767</v>
          </cell>
        </row>
        <row r="585">
          <cell r="B585" t="str">
            <v>Case II</v>
          </cell>
          <cell r="C585" t="str">
            <v>Using Batching Plant,  Transit Mixer and Concrete Pump</v>
          </cell>
          <cell r="D585" t="str">
            <v>cum</v>
          </cell>
          <cell r="E585">
            <v>2682</v>
          </cell>
        </row>
        <row r="586">
          <cell r="B586" t="str">
            <v>(iv)</v>
          </cell>
          <cell r="C586" t="str">
            <v xml:space="preserve">RCC Grade M35 </v>
          </cell>
        </row>
        <row r="587">
          <cell r="B587" t="str">
            <v>Case I</v>
          </cell>
          <cell r="C587" t="str">
            <v>Using Concrete Mixer</v>
          </cell>
          <cell r="D587" t="str">
            <v>cum</v>
          </cell>
          <cell r="E587">
            <v>2816</v>
          </cell>
        </row>
        <row r="588">
          <cell r="B588" t="str">
            <v>Case II</v>
          </cell>
          <cell r="C588" t="str">
            <v>Using Batching Plant,  Transit Mixer and Concrete Pump</v>
          </cell>
          <cell r="D588" t="str">
            <v>cum</v>
          </cell>
          <cell r="E588">
            <v>2732</v>
          </cell>
        </row>
        <row r="589">
          <cell r="B589" t="str">
            <v>(v)</v>
          </cell>
          <cell r="C589" t="str">
            <v>RCC M40 Grade</v>
          </cell>
          <cell r="D589" t="str">
            <v>cum</v>
          </cell>
          <cell r="E589">
            <v>2901</v>
          </cell>
        </row>
        <row r="590">
          <cell r="B590" t="str">
            <v>12.12</v>
          </cell>
          <cell r="C590" t="str">
            <v>Sinking of 6 m external diameter well ( other than pneumatic method of sinking ) through all types of strata namely sandy soil,  clayey soil and rock as shown against each case,  complete as per drawing and technical specifications. Depth of sinking is re</v>
          </cell>
        </row>
        <row r="591">
          <cell r="B591" t="str">
            <v>A</v>
          </cell>
          <cell r="C591" t="str">
            <v>Sandy soil</v>
          </cell>
        </row>
        <row r="592">
          <cell r="B592" t="str">
            <v>(i)</v>
          </cell>
          <cell r="C592" t="str">
            <v xml:space="preserve"> Depth below bed level upto 3.0 M</v>
          </cell>
          <cell r="D592" t="str">
            <v>metre</v>
          </cell>
          <cell r="E592">
            <v>2825</v>
          </cell>
        </row>
        <row r="593">
          <cell r="B593" t="str">
            <v>(ii)</v>
          </cell>
          <cell r="C593" t="str">
            <v xml:space="preserve"> Beyond 3m upto 10m depth</v>
          </cell>
          <cell r="D593" t="str">
            <v>metre</v>
          </cell>
          <cell r="E593">
            <v>4130</v>
          </cell>
        </row>
        <row r="594">
          <cell r="B594" t="str">
            <v>(iii)</v>
          </cell>
          <cell r="C594" t="str">
            <v>Beyond 10m upto 20m</v>
          </cell>
        </row>
        <row r="595">
          <cell r="B595" t="str">
            <v>a</v>
          </cell>
          <cell r="C595" t="str">
            <v>Add 5% for every additional meter depth of sinking over the rate of sinking for the previous meter</v>
          </cell>
          <cell r="D595" t="str">
            <v>metre</v>
          </cell>
          <cell r="E595">
            <v>5456</v>
          </cell>
        </row>
        <row r="596">
          <cell r="B596" t="str">
            <v>(iv)</v>
          </cell>
          <cell r="C596" t="str">
            <v xml:space="preserve"> Beyond 20m upto 30 m</v>
          </cell>
        </row>
        <row r="597">
          <cell r="B597" t="str">
            <v>a</v>
          </cell>
          <cell r="C597" t="str">
            <v>Add 7.5% for every additional meter depth of sinking over the rate of sinking for the previous meter</v>
          </cell>
          <cell r="D597" t="str">
            <v>metre</v>
          </cell>
          <cell r="E597">
            <v>10234</v>
          </cell>
        </row>
        <row r="598">
          <cell r="B598" t="str">
            <v>b</v>
          </cell>
          <cell r="C598" t="str">
            <v>Add 20% of cost for Kentledge including supports, loading arrangement and Labour .</v>
          </cell>
          <cell r="E598">
            <v>12281</v>
          </cell>
        </row>
        <row r="599">
          <cell r="B599" t="str">
            <v>(v)</v>
          </cell>
          <cell r="C599" t="str">
            <v>Beyond 30m upto 40 m</v>
          </cell>
          <cell r="D599" t="str">
            <v>metre</v>
          </cell>
        </row>
        <row r="600">
          <cell r="B600" t="str">
            <v>a</v>
          </cell>
          <cell r="C600" t="str">
            <v>Add 10% for every additional meter depth of sinking over the rate of sinking for the previous meter</v>
          </cell>
          <cell r="E600">
            <v>24316</v>
          </cell>
        </row>
        <row r="601">
          <cell r="B601" t="str">
            <v>b</v>
          </cell>
          <cell r="C601" t="str">
            <v>Add 20% of cost for Kentledge including supports, loading arrangement and Labour .</v>
          </cell>
          <cell r="D601" t="str">
            <v>metre</v>
          </cell>
          <cell r="E601">
            <v>29179</v>
          </cell>
        </row>
        <row r="602">
          <cell r="B602" t="str">
            <v>B</v>
          </cell>
          <cell r="C602" t="str">
            <v xml:space="preserve"> Clayey soil ( 6m dia. Well )</v>
          </cell>
        </row>
        <row r="603">
          <cell r="B603" t="str">
            <v>(i)</v>
          </cell>
          <cell r="C603" t="str">
            <v xml:space="preserve"> Depth below bed level upto 3.0 M</v>
          </cell>
          <cell r="D603" t="str">
            <v>metre</v>
          </cell>
          <cell r="E603">
            <v>4133</v>
          </cell>
        </row>
        <row r="604">
          <cell r="B604" t="str">
            <v>(ii)</v>
          </cell>
          <cell r="C604" t="str">
            <v xml:space="preserve"> Beyond 3m upto 10m depth</v>
          </cell>
          <cell r="D604" t="str">
            <v>metre</v>
          </cell>
          <cell r="E604">
            <v>9210</v>
          </cell>
        </row>
        <row r="605">
          <cell r="B605" t="str">
            <v>(iii)</v>
          </cell>
          <cell r="C605" t="str">
            <v>Beyond 10 m upto 20 m</v>
          </cell>
        </row>
        <row r="606">
          <cell r="B606" t="str">
            <v>a</v>
          </cell>
          <cell r="C606" t="str">
            <v>Add 5% for every additional meter depth of sinking over the rate of sinking for the previous meter</v>
          </cell>
          <cell r="D606" t="str">
            <v>metre</v>
          </cell>
          <cell r="E606">
            <v>12165</v>
          </cell>
        </row>
        <row r="607">
          <cell r="B607" t="str">
            <v>b</v>
          </cell>
          <cell r="C607" t="str">
            <v>Add for dewatering @ 5% of cost, if required.</v>
          </cell>
          <cell r="D607" t="str">
            <v>metre</v>
          </cell>
          <cell r="E607">
            <v>12773</v>
          </cell>
        </row>
        <row r="608">
          <cell r="B608" t="str">
            <v>(iv)</v>
          </cell>
          <cell r="C608" t="str">
            <v>Beyond 20m upto 30 m</v>
          </cell>
        </row>
        <row r="609">
          <cell r="B609" t="str">
            <v>a</v>
          </cell>
          <cell r="C609" t="str">
            <v>Add 7.5% for every additional meter depth of sinking over the rate of sinking for the previous meter</v>
          </cell>
          <cell r="D609" t="str">
            <v>metre</v>
          </cell>
          <cell r="E609">
            <v>22817</v>
          </cell>
        </row>
        <row r="610">
          <cell r="B610" t="str">
            <v>b</v>
          </cell>
          <cell r="C610" t="str">
            <v>Add 5% of cost for dewatering of the cost,  if required</v>
          </cell>
          <cell r="D610" t="str">
            <v>metre</v>
          </cell>
          <cell r="E610">
            <v>29948</v>
          </cell>
        </row>
        <row r="611">
          <cell r="B611" t="str">
            <v>c</v>
          </cell>
          <cell r="C611" t="str">
            <v>Add 25% of cost for Kentledge including supports, loading arrangement and Labour ).</v>
          </cell>
          <cell r="D611" t="str">
            <v>metre</v>
          </cell>
          <cell r="E611">
            <v>28521</v>
          </cell>
        </row>
        <row r="612">
          <cell r="B612" t="str">
            <v>(v)</v>
          </cell>
          <cell r="C612" t="str">
            <v>Beyond 30m upto 40 m</v>
          </cell>
        </row>
        <row r="613">
          <cell r="B613" t="str">
            <v>a</v>
          </cell>
          <cell r="C613" t="str">
            <v>Add 10% for every additional meter depth of sinking over the rate of sinking for the previous meter</v>
          </cell>
          <cell r="D613" t="str">
            <v>metre</v>
          </cell>
          <cell r="E613">
            <v>54210</v>
          </cell>
        </row>
        <row r="614">
          <cell r="B614" t="str">
            <v>b</v>
          </cell>
          <cell r="C614" t="str">
            <v>Add 5% of cost for dewatering,  if required</v>
          </cell>
          <cell r="D614" t="str">
            <v>metre</v>
          </cell>
          <cell r="E614">
            <v>68304</v>
          </cell>
        </row>
        <row r="615">
          <cell r="B615" t="str">
            <v>c</v>
          </cell>
          <cell r="C615" t="str">
            <v>Add 20% of cost for Kentledge including supports, loading arrangement and Labour).</v>
          </cell>
          <cell r="D615" t="str">
            <v>metre</v>
          </cell>
          <cell r="E615">
            <v>65052</v>
          </cell>
        </row>
        <row r="616">
          <cell r="B616" t="str">
            <v>C</v>
          </cell>
          <cell r="C616" t="str">
            <v xml:space="preserve"> Soft rock (6m dia well )</v>
          </cell>
        </row>
        <row r="617">
          <cell r="B617" t="str">
            <v>(i)</v>
          </cell>
          <cell r="C617" t="str">
            <v>Depth of soft rock strata upto 3m</v>
          </cell>
          <cell r="D617" t="str">
            <v>metre</v>
          </cell>
          <cell r="E617">
            <v>10237</v>
          </cell>
        </row>
        <row r="618">
          <cell r="B618" t="str">
            <v>D</v>
          </cell>
          <cell r="C618" t="str">
            <v>Hard rock (6m dia well )</v>
          </cell>
        </row>
        <row r="619">
          <cell r="B619" t="str">
            <v>(i)</v>
          </cell>
          <cell r="C619" t="str">
            <v>Depth of soft rock strata upto 3m</v>
          </cell>
          <cell r="D619" t="str">
            <v>metre</v>
          </cell>
          <cell r="E619">
            <v>12289</v>
          </cell>
        </row>
        <row r="620">
          <cell r="B620" t="str">
            <v>12.13</v>
          </cell>
          <cell r="C620" t="str">
            <v>Sinking of 7 m external diameter well ( other than pneumatic method of sinking ) through all types of strata namely sandy soil,  clayey soil and rock as shown against each case,  complete as per drawing and technical specifications. Depth of sinking is re</v>
          </cell>
        </row>
        <row r="621">
          <cell r="B621" t="str">
            <v>A</v>
          </cell>
          <cell r="C621" t="str">
            <v>Sandy soil</v>
          </cell>
        </row>
        <row r="622">
          <cell r="B622" t="str">
            <v>(i)</v>
          </cell>
          <cell r="C622" t="str">
            <v xml:space="preserve"> Depth below bed level upto 3.0 M</v>
          </cell>
          <cell r="D622" t="str">
            <v>metre</v>
          </cell>
          <cell r="E622">
            <v>8725</v>
          </cell>
        </row>
        <row r="623">
          <cell r="B623" t="str">
            <v>(ii)</v>
          </cell>
          <cell r="C623" t="str">
            <v xml:space="preserve"> Beyond 3m upto 10m depth</v>
          </cell>
          <cell r="D623" t="str">
            <v>metre</v>
          </cell>
          <cell r="E623">
            <v>6034</v>
          </cell>
        </row>
        <row r="624">
          <cell r="B624" t="str">
            <v>(iii)</v>
          </cell>
          <cell r="C624" t="str">
            <v xml:space="preserve"> Beyond 10m upto 20m</v>
          </cell>
        </row>
        <row r="625">
          <cell r="B625" t="str">
            <v>a</v>
          </cell>
          <cell r="C625" t="str">
            <v>Add 5% for every additional meter depth of sinking over the rate of sinking for the previous meter</v>
          </cell>
          <cell r="D625" t="str">
            <v>metre</v>
          </cell>
          <cell r="E625">
            <v>7970</v>
          </cell>
        </row>
        <row r="626">
          <cell r="B626" t="str">
            <v>(iv)</v>
          </cell>
          <cell r="C626" t="str">
            <v>Beyond 20m upto 30 m</v>
          </cell>
        </row>
        <row r="627">
          <cell r="B627" t="str">
            <v>a</v>
          </cell>
          <cell r="C627" t="str">
            <v>Add 7.5% for every additional meter depth of sinking over the rate of sinking for the previous meter</v>
          </cell>
          <cell r="D627" t="str">
            <v>metre</v>
          </cell>
          <cell r="E627">
            <v>14950</v>
          </cell>
        </row>
        <row r="628">
          <cell r="B628" t="str">
            <v>b</v>
          </cell>
          <cell r="C628" t="str">
            <v>Add 20% of cost for Kentledge including supports, loading arrangement and Labour) .</v>
          </cell>
          <cell r="D628" t="str">
            <v>metre</v>
          </cell>
          <cell r="E628">
            <v>17940</v>
          </cell>
        </row>
        <row r="629">
          <cell r="B629" t="str">
            <v>(v)</v>
          </cell>
          <cell r="C629" t="str">
            <v xml:space="preserve"> Beyond 30m upto 40 m</v>
          </cell>
        </row>
        <row r="630">
          <cell r="B630" t="str">
            <v>a</v>
          </cell>
          <cell r="C630" t="str">
            <v>Add 10% for every additional meter depth of sinking over the rate of sinking for the previous meter</v>
          </cell>
          <cell r="D630" t="str">
            <v>metre</v>
          </cell>
          <cell r="E630">
            <v>35521</v>
          </cell>
        </row>
        <row r="631">
          <cell r="B631" t="str">
            <v>b</v>
          </cell>
          <cell r="C631" t="str">
            <v>Add 20% of cost for Kentledge including supports, loading arrangement, and Labour etc.</v>
          </cell>
          <cell r="D631" t="str">
            <v>metre</v>
          </cell>
          <cell r="E631">
            <v>42626</v>
          </cell>
        </row>
        <row r="632">
          <cell r="B632" t="str">
            <v>B</v>
          </cell>
          <cell r="C632" t="str">
            <v xml:space="preserve"> Clayey soil ( 7m dia. Well )</v>
          </cell>
        </row>
        <row r="633">
          <cell r="B633" t="str">
            <v>(I)</v>
          </cell>
          <cell r="C633" t="str">
            <v xml:space="preserve"> Depth below bed level upto 3.0 M</v>
          </cell>
          <cell r="D633" t="str">
            <v>metre</v>
          </cell>
          <cell r="E633">
            <v>6034</v>
          </cell>
        </row>
        <row r="634">
          <cell r="B634" t="str">
            <v>(ii)</v>
          </cell>
          <cell r="C634" t="str">
            <v>Beyond 3m upto 10m depth</v>
          </cell>
          <cell r="D634" t="str">
            <v>metre</v>
          </cell>
          <cell r="E634">
            <v>8767</v>
          </cell>
        </row>
        <row r="635">
          <cell r="B635" t="str">
            <v>(iii)</v>
          </cell>
          <cell r="C635" t="str">
            <v>Beyond 10 m upto 20 m</v>
          </cell>
        </row>
        <row r="636">
          <cell r="B636" t="str">
            <v>a</v>
          </cell>
          <cell r="C636" t="str">
            <v>Add 5% for every additional meter depth of sinking over the rate of sinking for the previous meter</v>
          </cell>
          <cell r="D636" t="str">
            <v>metre</v>
          </cell>
          <cell r="E636">
            <v>11578</v>
          </cell>
        </row>
        <row r="637">
          <cell r="B637" t="str">
            <v>b</v>
          </cell>
          <cell r="C637" t="str">
            <v>Add for dewatering @ 5% of cost, if required.</v>
          </cell>
          <cell r="D637" t="str">
            <v>metre</v>
          </cell>
          <cell r="E637">
            <v>12157</v>
          </cell>
        </row>
        <row r="638">
          <cell r="B638" t="str">
            <v>(iv)</v>
          </cell>
          <cell r="C638" t="str">
            <v>Beyond 20m upto 30 m</v>
          </cell>
        </row>
        <row r="639">
          <cell r="B639" t="str">
            <v>a</v>
          </cell>
          <cell r="C639" t="str">
            <v>Add 7.5% for every additional meter depth of sinking over the rate of sinking for the previous meter</v>
          </cell>
          <cell r="D639" t="str">
            <v>metre</v>
          </cell>
          <cell r="E639">
            <v>21718</v>
          </cell>
        </row>
        <row r="640">
          <cell r="B640" t="str">
            <v>b</v>
          </cell>
          <cell r="C640" t="str">
            <v>Add 5% of cost for dewatering on the cost,  if required</v>
          </cell>
          <cell r="D640" t="str">
            <v>metre</v>
          </cell>
          <cell r="E640">
            <v>28504</v>
          </cell>
        </row>
        <row r="641">
          <cell r="B641" t="str">
            <v>c</v>
          </cell>
          <cell r="C641" t="str">
            <v>Add 25% of cost for Kentledge including supports, loading arrangement and Labour ).</v>
          </cell>
          <cell r="D641" t="str">
            <v>metre</v>
          </cell>
          <cell r="E641">
            <v>27147</v>
          </cell>
        </row>
        <row r="642">
          <cell r="B642" t="str">
            <v>(v)</v>
          </cell>
          <cell r="C642" t="str">
            <v>Beyond 30m upto 40 m</v>
          </cell>
        </row>
        <row r="643">
          <cell r="B643" t="str">
            <v>a</v>
          </cell>
          <cell r="C643" t="str">
            <v>Add 10% for every additional meter depth of sinking over the rate of sinking for the previous meter</v>
          </cell>
          <cell r="D643" t="str">
            <v>metre</v>
          </cell>
          <cell r="E643">
            <v>51597</v>
          </cell>
        </row>
        <row r="644">
          <cell r="B644" t="str">
            <v>b</v>
          </cell>
          <cell r="C644" t="str">
            <v>Add 5% of cost for dewatering,  if required</v>
          </cell>
          <cell r="D644" t="str">
            <v>metre</v>
          </cell>
          <cell r="E644">
            <v>65013</v>
          </cell>
        </row>
        <row r="645">
          <cell r="B645" t="str">
            <v>c</v>
          </cell>
          <cell r="C645" t="str">
            <v>Add 20% of cost for Kentledge including supports, loading arrangement and Labour).</v>
          </cell>
          <cell r="E645">
            <v>61917</v>
          </cell>
        </row>
        <row r="646">
          <cell r="B646" t="str">
            <v>C</v>
          </cell>
          <cell r="C646" t="str">
            <v xml:space="preserve"> Soft rock ( 7m dia well )</v>
          </cell>
        </row>
        <row r="647">
          <cell r="B647" t="str">
            <v>(i)</v>
          </cell>
          <cell r="C647" t="str">
            <v>Depth of soft rock strata upto 3m</v>
          </cell>
          <cell r="D647" t="str">
            <v>metre</v>
          </cell>
          <cell r="E647">
            <v>9707</v>
          </cell>
        </row>
        <row r="648">
          <cell r="B648" t="str">
            <v>D</v>
          </cell>
          <cell r="C648" t="str">
            <v>Hard rock ( 7m dia well )</v>
          </cell>
        </row>
        <row r="649">
          <cell r="B649" t="str">
            <v>(i)</v>
          </cell>
          <cell r="C649" t="str">
            <v xml:space="preserve">Depth upto 3 m </v>
          </cell>
          <cell r="D649" t="str">
            <v>metre</v>
          </cell>
          <cell r="E649">
            <v>13924</v>
          </cell>
        </row>
        <row r="650">
          <cell r="B650" t="str">
            <v>12.14</v>
          </cell>
          <cell r="C650" t="str">
            <v>Sinking of 8 m external diameter well ( other than pneumatic method of sinking ) through all types of strata namely sandy soil,  clayey soil and rock as shown against each case,  complete as per drawing and technical specifications. Depth of sinking is re</v>
          </cell>
        </row>
        <row r="651">
          <cell r="B651" t="str">
            <v>A</v>
          </cell>
          <cell r="C651" t="str">
            <v>Sandy soil</v>
          </cell>
        </row>
        <row r="652">
          <cell r="B652" t="str">
            <v>(i)</v>
          </cell>
          <cell r="C652" t="str">
            <v xml:space="preserve"> Depth below bed level upto 3.0 M</v>
          </cell>
          <cell r="D652" t="str">
            <v>metre</v>
          </cell>
          <cell r="E652">
            <v>5435</v>
          </cell>
        </row>
        <row r="653">
          <cell r="B653" t="str">
            <v>(ii)</v>
          </cell>
          <cell r="C653" t="str">
            <v xml:space="preserve"> Beyond 3m upto 10m depth</v>
          </cell>
          <cell r="D653" t="str">
            <v>metre</v>
          </cell>
          <cell r="E653">
            <v>6747</v>
          </cell>
        </row>
        <row r="654">
          <cell r="B654" t="str">
            <v>(iii)</v>
          </cell>
          <cell r="C654" t="str">
            <v>Beyond 10m upto 20m</v>
          </cell>
        </row>
        <row r="655">
          <cell r="B655" t="str">
            <v>a</v>
          </cell>
          <cell r="C655" t="str">
            <v>Add 5% for every additional meter depth of sinking over the rate of sinking for the previous meter</v>
          </cell>
          <cell r="D655" t="str">
            <v>metre</v>
          </cell>
          <cell r="E655">
            <v>8911</v>
          </cell>
        </row>
        <row r="656">
          <cell r="B656" t="str">
            <v>(iv)</v>
          </cell>
          <cell r="C656" t="str">
            <v>Beyond 20m upto 30 m</v>
          </cell>
        </row>
        <row r="657">
          <cell r="B657" t="str">
            <v>a</v>
          </cell>
          <cell r="C657" t="str">
            <v>Add 7.5% for every additional meter depth of sinking over the rate of sinking for the previous meter</v>
          </cell>
          <cell r="D657" t="str">
            <v>metre</v>
          </cell>
          <cell r="E657">
            <v>16714</v>
          </cell>
        </row>
        <row r="658">
          <cell r="B658" t="str">
            <v>b</v>
          </cell>
          <cell r="C658" t="str">
            <v>Add 20% of cost for Kentledge including supports, loading arrangement and Labour .</v>
          </cell>
          <cell r="D658" t="str">
            <v>metre</v>
          </cell>
          <cell r="E658">
            <v>20056</v>
          </cell>
        </row>
        <row r="659">
          <cell r="B659" t="str">
            <v>(v)</v>
          </cell>
          <cell r="C659" t="str">
            <v xml:space="preserve"> Beyond 30m upto 40 m</v>
          </cell>
        </row>
        <row r="660">
          <cell r="B660" t="str">
            <v>a</v>
          </cell>
          <cell r="C660" t="str">
            <v>Add 10% for every additional meter depth of sinking over the rate of sinking for the previous meter</v>
          </cell>
          <cell r="D660" t="str">
            <v>metre</v>
          </cell>
          <cell r="E660">
            <v>5875</v>
          </cell>
        </row>
        <row r="661">
          <cell r="B661" t="str">
            <v>b</v>
          </cell>
          <cell r="C661" t="str">
            <v>Add 20% of cost for Kentledge including supports, loading arrangement, and Labour etc.</v>
          </cell>
          <cell r="D661" t="str">
            <v>metre</v>
          </cell>
          <cell r="E661">
            <v>7050</v>
          </cell>
        </row>
        <row r="662">
          <cell r="B662" t="str">
            <v>B</v>
          </cell>
          <cell r="C662" t="str">
            <v xml:space="preserve"> Clayey soil ( 8m dia. Well )</v>
          </cell>
        </row>
        <row r="663">
          <cell r="B663" t="str">
            <v>(i)</v>
          </cell>
          <cell r="C663" t="str">
            <v xml:space="preserve"> Depth upto 3.0 M</v>
          </cell>
          <cell r="D663" t="str">
            <v>metre</v>
          </cell>
          <cell r="E663">
            <v>7377</v>
          </cell>
        </row>
        <row r="664">
          <cell r="B664" t="str">
            <v>(ii)</v>
          </cell>
          <cell r="C664" t="str">
            <v>Beyond 3m upto 10m depth</v>
          </cell>
          <cell r="D664" t="str">
            <v>metre</v>
          </cell>
          <cell r="E664">
            <v>9849</v>
          </cell>
        </row>
        <row r="665">
          <cell r="B665" t="str">
            <v>(iii)</v>
          </cell>
          <cell r="C665" t="str">
            <v>Beyond 10 m upto 20 m</v>
          </cell>
        </row>
        <row r="666">
          <cell r="B666" t="str">
            <v>a</v>
          </cell>
          <cell r="C666" t="str">
            <v>Add 5% for every additional meter depth of sinking over the rate of sinking for the previous meter</v>
          </cell>
          <cell r="D666" t="str">
            <v>metre</v>
          </cell>
          <cell r="E666">
            <v>13008</v>
          </cell>
        </row>
        <row r="667">
          <cell r="B667" t="str">
            <v>b</v>
          </cell>
          <cell r="C667" t="str">
            <v>Add for dewatering @ 5% of cost, if required.</v>
          </cell>
          <cell r="D667" t="str">
            <v>metre</v>
          </cell>
          <cell r="E667">
            <v>13658</v>
          </cell>
        </row>
        <row r="668">
          <cell r="B668" t="str">
            <v>(iv)</v>
          </cell>
          <cell r="C668" t="str">
            <v>Beyond 20m upto 30 m</v>
          </cell>
        </row>
        <row r="669">
          <cell r="B669" t="str">
            <v>a</v>
          </cell>
          <cell r="C669" t="str">
            <v>Add 7.5% for every additional meter depth of sinking over the rate of sinking for the previous meter</v>
          </cell>
          <cell r="D669" t="str">
            <v>metre</v>
          </cell>
          <cell r="E669">
            <v>24401</v>
          </cell>
        </row>
        <row r="670">
          <cell r="B670" t="str">
            <v>b</v>
          </cell>
          <cell r="C670" t="str">
            <v>Add 5% of cost for dewatering on the cost,  if required</v>
          </cell>
          <cell r="D670" t="str">
            <v>metre</v>
          </cell>
          <cell r="E670">
            <v>32026</v>
          </cell>
        </row>
        <row r="671">
          <cell r="B671" t="str">
            <v>c</v>
          </cell>
          <cell r="C671" t="str">
            <v>Add 25% of cost for Kentledge including supports, loading arrangement and Labour ).</v>
          </cell>
          <cell r="D671" t="str">
            <v>metre</v>
          </cell>
          <cell r="E671">
            <v>30501</v>
          </cell>
        </row>
        <row r="672">
          <cell r="B672" t="str">
            <v>(v)</v>
          </cell>
          <cell r="C672" t="str">
            <v>Beyond 30m upto 40 m</v>
          </cell>
        </row>
        <row r="673">
          <cell r="B673" t="str">
            <v>a</v>
          </cell>
          <cell r="C673" t="str">
            <v>Add 10% for every additional meter depth of sinking over the rate of sinking for the previous meter</v>
          </cell>
          <cell r="D673" t="str">
            <v>metre</v>
          </cell>
          <cell r="E673">
            <v>57973</v>
          </cell>
        </row>
        <row r="674">
          <cell r="B674" t="str">
            <v>b</v>
          </cell>
          <cell r="C674" t="str">
            <v>Add 5% of cost for dewatering,  if required</v>
          </cell>
          <cell r="D674" t="str">
            <v>metre</v>
          </cell>
          <cell r="E674">
            <v>73046</v>
          </cell>
        </row>
        <row r="675">
          <cell r="B675" t="str">
            <v>c</v>
          </cell>
          <cell r="C675" t="str">
            <v>Add 20% of cost for Kentledge including supports, loading arrangement and Labour).</v>
          </cell>
          <cell r="D675" t="str">
            <v>metre</v>
          </cell>
          <cell r="E675">
            <v>69567</v>
          </cell>
        </row>
        <row r="676">
          <cell r="B676" t="str">
            <v>C</v>
          </cell>
          <cell r="C676" t="str">
            <v xml:space="preserve"> Soft rock ( 8m dia well )</v>
          </cell>
        </row>
        <row r="677">
          <cell r="B677" t="str">
            <v>(i)</v>
          </cell>
          <cell r="C677" t="str">
            <v>Depth in soft rock strata upto 3m</v>
          </cell>
          <cell r="D677" t="str">
            <v>metre</v>
          </cell>
          <cell r="E677">
            <v>10704</v>
          </cell>
        </row>
        <row r="678">
          <cell r="B678" t="str">
            <v>D</v>
          </cell>
          <cell r="C678" t="str">
            <v>Hard rock ( 8m dia well )</v>
          </cell>
        </row>
        <row r="679">
          <cell r="B679" t="str">
            <v>(i)</v>
          </cell>
          <cell r="C679" t="str">
            <v xml:space="preserve">Depth in hard rock strata upto 3 m </v>
          </cell>
          <cell r="D679" t="str">
            <v>metre</v>
          </cell>
          <cell r="E679">
            <v>13756</v>
          </cell>
        </row>
        <row r="680">
          <cell r="B680" t="str">
            <v>12.15</v>
          </cell>
          <cell r="C680" t="str">
            <v>Sinking of 9 m external diameter well ( other than pneumatic method of sinking ) through all types of strata namely sandy soil,  clayey soil and rock as shown against each case,  complete as per drawing and technical specifications. Depth of sinking is re</v>
          </cell>
        </row>
        <row r="681">
          <cell r="B681" t="str">
            <v>A</v>
          </cell>
          <cell r="C681" t="str">
            <v>Sandy soil</v>
          </cell>
        </row>
        <row r="682">
          <cell r="B682" t="str">
            <v>(i)</v>
          </cell>
          <cell r="C682" t="str">
            <v xml:space="preserve"> Depth below bed level upto 3.0 M</v>
          </cell>
          <cell r="D682" t="str">
            <v>metre</v>
          </cell>
          <cell r="E682">
            <v>5470</v>
          </cell>
        </row>
        <row r="683">
          <cell r="B683" t="str">
            <v>(ii)</v>
          </cell>
          <cell r="C683" t="str">
            <v xml:space="preserve"> Beyond 3m upto 10m depth</v>
          </cell>
          <cell r="D683" t="str">
            <v>metre</v>
          </cell>
          <cell r="E683">
            <v>7415</v>
          </cell>
        </row>
        <row r="684">
          <cell r="B684" t="str">
            <v>(iii)</v>
          </cell>
          <cell r="C684" t="str">
            <v>Beyond 10m upto 20m</v>
          </cell>
        </row>
        <row r="685">
          <cell r="B685" t="str">
            <v>a</v>
          </cell>
          <cell r="C685" t="str">
            <v>Add 5% for every additional meter depth of sinking over the rate of sinking for the previous meter</v>
          </cell>
          <cell r="D685" t="str">
            <v>metre</v>
          </cell>
          <cell r="E685">
            <v>9793</v>
          </cell>
        </row>
        <row r="686">
          <cell r="B686" t="str">
            <v>(iv)</v>
          </cell>
          <cell r="C686" t="str">
            <v>Beyond 20m upto 30 m</v>
          </cell>
        </row>
        <row r="687">
          <cell r="B687" t="str">
            <v>a</v>
          </cell>
          <cell r="C687" t="str">
            <v>Add 7.5% for every additional meter depth of sinking over the rate of sinking for the previous meter</v>
          </cell>
          <cell r="D687" t="str">
            <v>metre</v>
          </cell>
          <cell r="E687">
            <v>18370</v>
          </cell>
        </row>
        <row r="688">
          <cell r="B688" t="str">
            <v>b</v>
          </cell>
          <cell r="C688" t="str">
            <v>Add 20% of cost for Kentledge including supports, loading arrangement and Labour .</v>
          </cell>
          <cell r="D688" t="str">
            <v>metre</v>
          </cell>
          <cell r="E688">
            <v>22044</v>
          </cell>
        </row>
        <row r="689">
          <cell r="B689" t="str">
            <v>(v)</v>
          </cell>
          <cell r="C689" t="str">
            <v xml:space="preserve"> Beyond 30m upto 40 m</v>
          </cell>
        </row>
        <row r="690">
          <cell r="B690" t="str">
            <v>a</v>
          </cell>
          <cell r="C690" t="str">
            <v>Add 10% for every additional meter depth of sinking over the rate of sinking for the previous meter</v>
          </cell>
          <cell r="D690" t="str">
            <v>metre</v>
          </cell>
          <cell r="E690">
            <v>43646</v>
          </cell>
        </row>
        <row r="691">
          <cell r="B691" t="str">
            <v>b</v>
          </cell>
          <cell r="C691" t="str">
            <v>Add 20% of cost for Kentledge including supports, loading arrangement, and Labour etc.</v>
          </cell>
          <cell r="D691" t="str">
            <v>metre</v>
          </cell>
          <cell r="E691">
            <v>52375</v>
          </cell>
        </row>
        <row r="692">
          <cell r="B692" t="str">
            <v>B</v>
          </cell>
          <cell r="C692" t="str">
            <v xml:space="preserve"> Clayey soil ( 9m dia. Well )</v>
          </cell>
        </row>
        <row r="693">
          <cell r="B693" t="str">
            <v>(i)</v>
          </cell>
          <cell r="C693" t="str">
            <v>Depth below bed level upto 3.0 M</v>
          </cell>
          <cell r="D693" t="str">
            <v>metre</v>
          </cell>
          <cell r="E693">
            <v>7749</v>
          </cell>
        </row>
        <row r="694">
          <cell r="B694" t="str">
            <v>(ii)</v>
          </cell>
          <cell r="C694" t="str">
            <v>Beyond 3m upto 10m depth</v>
          </cell>
          <cell r="D694" t="str">
            <v>metre</v>
          </cell>
          <cell r="E694">
            <v>10635</v>
          </cell>
        </row>
        <row r="695">
          <cell r="B695" t="str">
            <v>(iii)</v>
          </cell>
          <cell r="C695" t="str">
            <v>Beyond 10 m upto 20 m</v>
          </cell>
        </row>
        <row r="696">
          <cell r="B696" t="str">
            <v>a</v>
          </cell>
          <cell r="C696" t="str">
            <v>Add 5% for every additional meter depth of sinking over the rate of sinking for the previous meter</v>
          </cell>
          <cell r="D696" t="str">
            <v>metre</v>
          </cell>
          <cell r="E696">
            <v>14046</v>
          </cell>
        </row>
        <row r="697">
          <cell r="B697" t="str">
            <v>b</v>
          </cell>
          <cell r="C697" t="str">
            <v>Add for dewatering @ 5% of cost, if required.</v>
          </cell>
          <cell r="D697" t="str">
            <v>metre</v>
          </cell>
          <cell r="E697">
            <v>14748</v>
          </cell>
        </row>
        <row r="698">
          <cell r="B698" t="str">
            <v>(iv)</v>
          </cell>
          <cell r="C698" t="str">
            <v>Beyond 20m upto 30 m</v>
          </cell>
        </row>
        <row r="699">
          <cell r="B699" t="str">
            <v>a</v>
          </cell>
          <cell r="C699" t="str">
            <v>Add 7.5% for every additional meter depth of sinking over the rate of sinking for the previous meter</v>
          </cell>
          <cell r="D699" t="str">
            <v>metre</v>
          </cell>
          <cell r="E699">
            <v>26347</v>
          </cell>
        </row>
        <row r="700">
          <cell r="B700" t="str">
            <v>b</v>
          </cell>
          <cell r="C700" t="str">
            <v>Add 5% of cost for dewatering on the cost,  if required</v>
          </cell>
          <cell r="D700" t="str">
            <v>metre</v>
          </cell>
          <cell r="E700">
            <v>34580</v>
          </cell>
        </row>
        <row r="701">
          <cell r="B701" t="str">
            <v>c</v>
          </cell>
          <cell r="C701" t="str">
            <v>Add 25% of cost for Kentledge including supports, loading arrangement and Labour ).</v>
          </cell>
          <cell r="D701" t="str">
            <v>metre</v>
          </cell>
          <cell r="E701">
            <v>32933</v>
          </cell>
        </row>
        <row r="702">
          <cell r="B702" t="str">
            <v xml:space="preserve">(v) </v>
          </cell>
          <cell r="C702" t="str">
            <v>Beyond 30m upto 40 m</v>
          </cell>
        </row>
        <row r="703">
          <cell r="B703" t="str">
            <v>a</v>
          </cell>
          <cell r="C703" t="str">
            <v>Add 10% for every additional meter depth of sinking over the rate of sinking for the previous meter</v>
          </cell>
          <cell r="D703" t="str">
            <v>metre</v>
          </cell>
          <cell r="E703">
            <v>62596</v>
          </cell>
        </row>
        <row r="704">
          <cell r="B704" t="str">
            <v>b</v>
          </cell>
          <cell r="C704" t="str">
            <v>Add 5% of cost for dewatering,  if required</v>
          </cell>
          <cell r="D704" t="str">
            <v>metre</v>
          </cell>
          <cell r="E704">
            <v>78870</v>
          </cell>
        </row>
        <row r="705">
          <cell r="B705" t="str">
            <v>c</v>
          </cell>
          <cell r="C705" t="str">
            <v>Add 20% of cost for Kentledge including supports, loading arrangement and Labour).</v>
          </cell>
          <cell r="D705" t="str">
            <v>metre</v>
          </cell>
          <cell r="E705">
            <v>75115</v>
          </cell>
        </row>
        <row r="706">
          <cell r="B706" t="str">
            <v>C</v>
          </cell>
          <cell r="C706" t="str">
            <v xml:space="preserve"> Soft rock ( 9m dia well )</v>
          </cell>
        </row>
        <row r="707">
          <cell r="B707" t="str">
            <v>(i)</v>
          </cell>
          <cell r="C707" t="str">
            <v>Depth upto 3m</v>
          </cell>
          <cell r="D707" t="str">
            <v>metre</v>
          </cell>
          <cell r="E707">
            <v>13660</v>
          </cell>
        </row>
        <row r="708">
          <cell r="B708" t="str">
            <v>D</v>
          </cell>
          <cell r="C708" t="str">
            <v>Hard rock ( 9m dia well )</v>
          </cell>
        </row>
        <row r="709">
          <cell r="B709" t="str">
            <v>(i)</v>
          </cell>
          <cell r="C709" t="str">
            <v xml:space="preserve">Depth of hard rock strata upto 3 m </v>
          </cell>
          <cell r="D709" t="str">
            <v>metre</v>
          </cell>
          <cell r="E709">
            <v>16091</v>
          </cell>
        </row>
        <row r="710">
          <cell r="B710" t="str">
            <v>12.16</v>
          </cell>
          <cell r="C710" t="str">
            <v>Sinking of 10 m external diameter well ( other than pneumatic method of sinking ) through all types of strata namely sandy soil,  clayey soil and rock as shown against each case,  complete as per drawing and technical specifications. Depth of sinking is r</v>
          </cell>
        </row>
        <row r="711">
          <cell r="B711" t="str">
            <v>A</v>
          </cell>
          <cell r="C711" t="str">
            <v xml:space="preserve"> Sandy soil</v>
          </cell>
        </row>
        <row r="712">
          <cell r="B712" t="str">
            <v>(i)</v>
          </cell>
          <cell r="C712" t="str">
            <v>Depth below bed level upto 3.0 M</v>
          </cell>
          <cell r="D712" t="str">
            <v>metre</v>
          </cell>
          <cell r="E712">
            <v>6702</v>
          </cell>
        </row>
        <row r="713">
          <cell r="B713" t="str">
            <v>(ii)</v>
          </cell>
          <cell r="C713" t="str">
            <v>Beyond 3m upto 10m depth</v>
          </cell>
          <cell r="D713" t="str">
            <v>metre</v>
          </cell>
          <cell r="E713">
            <v>7790</v>
          </cell>
        </row>
        <row r="714">
          <cell r="B714" t="str">
            <v>(iii)</v>
          </cell>
          <cell r="C714" t="str">
            <v>Beyond 10m upto 20m</v>
          </cell>
        </row>
        <row r="715">
          <cell r="B715" t="str">
            <v>a</v>
          </cell>
          <cell r="C715" t="str">
            <v>Add 5% for every additional meter depth of sinking over the rate of sinking for the previous meter</v>
          </cell>
          <cell r="D715" t="str">
            <v>metre</v>
          </cell>
          <cell r="E715">
            <v>10288</v>
          </cell>
        </row>
        <row r="716">
          <cell r="B716" t="str">
            <v>(iv)</v>
          </cell>
          <cell r="C716" t="str">
            <v>Beyond 20m upto 30 m</v>
          </cell>
        </row>
        <row r="717">
          <cell r="B717" t="str">
            <v>a</v>
          </cell>
          <cell r="C717" t="str">
            <v>Add 7.5% for every additional meter depth of sinking over the rate of sinking for the previous meter</v>
          </cell>
          <cell r="D717" t="str">
            <v>metre</v>
          </cell>
          <cell r="E717">
            <v>19297</v>
          </cell>
        </row>
        <row r="718">
          <cell r="B718" t="str">
            <v>b</v>
          </cell>
          <cell r="C718" t="str">
            <v>Add 20% of cost for Kentledge including supports, loading arrangement and Labour .</v>
          </cell>
          <cell r="D718" t="str">
            <v>metre</v>
          </cell>
          <cell r="E718">
            <v>23156</v>
          </cell>
        </row>
        <row r="719">
          <cell r="B719" t="str">
            <v>(v)</v>
          </cell>
          <cell r="C719" t="str">
            <v xml:space="preserve"> Beyond 30m upto 40 m</v>
          </cell>
        </row>
        <row r="720">
          <cell r="B720" t="str">
            <v>a</v>
          </cell>
          <cell r="C720" t="str">
            <v>Add 10% for every additional meter depth of sinking over the rate of sinking for the previous meter</v>
          </cell>
          <cell r="D720" t="str">
            <v>metre</v>
          </cell>
          <cell r="E720">
            <v>45848</v>
          </cell>
        </row>
        <row r="721">
          <cell r="B721" t="str">
            <v>b</v>
          </cell>
          <cell r="C721" t="str">
            <v>Add 20% of cost for Kentledge including supports, loading arrangement, and Labour etc.</v>
          </cell>
          <cell r="D721" t="str">
            <v>metre</v>
          </cell>
          <cell r="E721">
            <v>55017</v>
          </cell>
        </row>
        <row r="722">
          <cell r="B722" t="str">
            <v>B</v>
          </cell>
          <cell r="C722" t="str">
            <v>Clayey soil (10m dia. Well )</v>
          </cell>
        </row>
        <row r="723">
          <cell r="B723" t="str">
            <v>(i)</v>
          </cell>
          <cell r="C723" t="str">
            <v>Depth below bed level upto 3.0 M</v>
          </cell>
          <cell r="D723" t="str">
            <v>metre</v>
          </cell>
          <cell r="E723">
            <v>8318</v>
          </cell>
        </row>
        <row r="724">
          <cell r="B724" t="str">
            <v>(ii)</v>
          </cell>
          <cell r="C724" t="str">
            <v>Beyond 3m upto 10m depth</v>
          </cell>
          <cell r="D724" t="str">
            <v>metre</v>
          </cell>
          <cell r="E724">
            <v>10303</v>
          </cell>
        </row>
        <row r="725">
          <cell r="B725" t="str">
            <v>(iii)</v>
          </cell>
          <cell r="C725" t="str">
            <v>Beyond 10 m upto 20 m</v>
          </cell>
        </row>
        <row r="726">
          <cell r="B726" t="str">
            <v>a</v>
          </cell>
          <cell r="C726" t="str">
            <v>Add 5% for every additional meter depth of sinking over the rate of sinking for the previous meter</v>
          </cell>
          <cell r="D726" t="str">
            <v>metre</v>
          </cell>
          <cell r="E726">
            <v>13606</v>
          </cell>
        </row>
        <row r="727">
          <cell r="B727" t="str">
            <v>b</v>
          </cell>
          <cell r="C727" t="str">
            <v>Add for dewatering @ 5% of cost, if required.</v>
          </cell>
          <cell r="D727" t="str">
            <v>metre</v>
          </cell>
          <cell r="E727">
            <v>14286</v>
          </cell>
        </row>
        <row r="728">
          <cell r="B728" t="str">
            <v>(iv)</v>
          </cell>
          <cell r="C728" t="str">
            <v>Beyond 20m upto 30 m</v>
          </cell>
        </row>
        <row r="729">
          <cell r="B729" t="str">
            <v>a</v>
          </cell>
          <cell r="C729" t="str">
            <v>Add 7.5% for every additional meter depth of sinking over the rate of sinking for the previous meter</v>
          </cell>
          <cell r="D729" t="str">
            <v>metre</v>
          </cell>
          <cell r="E729">
            <v>25521</v>
          </cell>
        </row>
        <row r="730">
          <cell r="B730" t="str">
            <v>'b</v>
          </cell>
          <cell r="C730" t="str">
            <v>Add 5% of cost for dewatering on the cost,  if required</v>
          </cell>
          <cell r="D730" t="str">
            <v>metre</v>
          </cell>
          <cell r="E730">
            <v>33497</v>
          </cell>
        </row>
        <row r="731">
          <cell r="B731" t="str">
            <v>c</v>
          </cell>
          <cell r="C731" t="str">
            <v>Add 25% of cost for Kentledge including supports, loading arrangement and Labour ).</v>
          </cell>
          <cell r="D731" t="str">
            <v>metre</v>
          </cell>
          <cell r="E731">
            <v>31902</v>
          </cell>
        </row>
        <row r="732">
          <cell r="B732" t="str">
            <v xml:space="preserve">(v) </v>
          </cell>
          <cell r="C732" t="str">
            <v>Beyond 30m upto 40 m</v>
          </cell>
        </row>
        <row r="733">
          <cell r="B733" t="str">
            <v>a</v>
          </cell>
          <cell r="C733" t="str">
            <v>Add 10% for every additional meter depth of sinking over the rate of sinking for the previous meter</v>
          </cell>
          <cell r="D733" t="str">
            <v>metre</v>
          </cell>
          <cell r="E733">
            <v>60636</v>
          </cell>
        </row>
        <row r="734">
          <cell r="B734" t="str">
            <v>b</v>
          </cell>
          <cell r="C734" t="str">
            <v>Add 5% of cost for dewatering,  if required</v>
          </cell>
          <cell r="D734" t="str">
            <v>metre</v>
          </cell>
          <cell r="E734">
            <v>76401</v>
          </cell>
        </row>
        <row r="735">
          <cell r="B735" t="str">
            <v>c</v>
          </cell>
          <cell r="C735" t="str">
            <v>Add 20% of cost for Kentledge including supports, loading arrangement and Labour).</v>
          </cell>
          <cell r="E735">
            <v>72763</v>
          </cell>
        </row>
        <row r="736">
          <cell r="B736" t="str">
            <v>C</v>
          </cell>
          <cell r="C736" t="str">
            <v>Soft rock (10m dia well )</v>
          </cell>
        </row>
        <row r="737">
          <cell r="B737" t="str">
            <v>(i)</v>
          </cell>
          <cell r="C737" t="str">
            <v>Depth of soft rock strata upto 3m</v>
          </cell>
          <cell r="D737" t="str">
            <v>metre</v>
          </cell>
          <cell r="E737">
            <v>13967</v>
          </cell>
        </row>
        <row r="738">
          <cell r="B738" t="str">
            <v>D</v>
          </cell>
          <cell r="C738" t="str">
            <v>Hard rock (10m dia well )</v>
          </cell>
        </row>
        <row r="739">
          <cell r="B739" t="str">
            <v>(i)</v>
          </cell>
          <cell r="C739" t="str">
            <v>Depth of hard rock strata upto 3 m</v>
          </cell>
          <cell r="D739" t="str">
            <v>metre</v>
          </cell>
          <cell r="E739">
            <v>19297</v>
          </cell>
        </row>
        <row r="740">
          <cell r="B740" t="str">
            <v>12.17</v>
          </cell>
          <cell r="C740" t="str">
            <v>Sinking of 11 m external diameter well ( other than pneumatic method of sinking ) through all types of strata namely sandy soil,  clayey soil and rock as shown against each case,  complete as per drawing and technical specifications. Depth of sinking is r</v>
          </cell>
        </row>
        <row r="741">
          <cell r="B741" t="str">
            <v>A</v>
          </cell>
          <cell r="C741" t="str">
            <v xml:space="preserve"> Sandy soil</v>
          </cell>
        </row>
        <row r="742">
          <cell r="B742" t="str">
            <v>(i)</v>
          </cell>
          <cell r="C742" t="str">
            <v>Depth from bed level upto 3.0 M</v>
          </cell>
          <cell r="D742" t="str">
            <v>metre</v>
          </cell>
          <cell r="E742">
            <v>15751</v>
          </cell>
        </row>
        <row r="743">
          <cell r="B743" t="str">
            <v>(ii)</v>
          </cell>
          <cell r="C743" t="str">
            <v>Beyond 3m upto 10m depth</v>
          </cell>
          <cell r="D743" t="str">
            <v>metre</v>
          </cell>
          <cell r="E743">
            <v>11458</v>
          </cell>
        </row>
        <row r="744">
          <cell r="B744" t="str">
            <v>(iii)</v>
          </cell>
          <cell r="C744" t="str">
            <v>Beyond 10m upto 20m</v>
          </cell>
        </row>
        <row r="745">
          <cell r="B745" t="str">
            <v>a</v>
          </cell>
          <cell r="C745" t="str">
            <v>Add 5% for every additional meter depth of sinking over the rate of sinking for the previous meter</v>
          </cell>
          <cell r="D745" t="str">
            <v>metre</v>
          </cell>
          <cell r="E745">
            <v>15132</v>
          </cell>
        </row>
        <row r="746">
          <cell r="B746" t="str">
            <v>(iv)</v>
          </cell>
          <cell r="C746" t="str">
            <v>Beyond 20m upto 30 m</v>
          </cell>
        </row>
        <row r="747">
          <cell r="B747" t="str">
            <v>a</v>
          </cell>
          <cell r="C747" t="str">
            <v>Add 7.5% for every additional meter depth of sinking over the rate of sinking for the previous meter</v>
          </cell>
          <cell r="D747" t="str">
            <v>metre</v>
          </cell>
          <cell r="E747">
            <v>28384</v>
          </cell>
        </row>
        <row r="748">
          <cell r="B748" t="str">
            <v>b</v>
          </cell>
          <cell r="C748" t="str">
            <v>Add 20% of cost for Kentledge including supports, loading arrangement and Labour .</v>
          </cell>
          <cell r="D748" t="str">
            <v>metre</v>
          </cell>
          <cell r="E748">
            <v>34061</v>
          </cell>
        </row>
        <row r="749">
          <cell r="B749" t="str">
            <v>(v)</v>
          </cell>
          <cell r="C749" t="str">
            <v xml:space="preserve"> Beyond 30m upto 40 m</v>
          </cell>
        </row>
        <row r="750">
          <cell r="B750" t="str">
            <v>a</v>
          </cell>
          <cell r="C750" t="str">
            <v>Add 10% for every additional meter depth of sinking over the rate of sinking for the previous meter</v>
          </cell>
          <cell r="D750" t="str">
            <v>metre</v>
          </cell>
          <cell r="E750">
            <v>67436</v>
          </cell>
        </row>
        <row r="751">
          <cell r="B751" t="str">
            <v>b</v>
          </cell>
          <cell r="C751" t="str">
            <v>Add 20% of cost for Kentledge including supports, loading arrangement, and Labour etc.</v>
          </cell>
          <cell r="D751" t="str">
            <v>metre</v>
          </cell>
          <cell r="E751">
            <v>80923</v>
          </cell>
        </row>
        <row r="752">
          <cell r="B752" t="str">
            <v>B</v>
          </cell>
          <cell r="C752" t="str">
            <v>Clayey soil (11 m dia. Well )</v>
          </cell>
        </row>
        <row r="753">
          <cell r="B753" t="str">
            <v>(i)</v>
          </cell>
          <cell r="C753" t="str">
            <v>Depth from bed level upto 3.0 M</v>
          </cell>
          <cell r="D753" t="str">
            <v>metre</v>
          </cell>
          <cell r="E753">
            <v>13847</v>
          </cell>
        </row>
        <row r="754">
          <cell r="B754" t="str">
            <v>(ii)</v>
          </cell>
          <cell r="C754" t="str">
            <v>Beyond 3m upto 10m depth</v>
          </cell>
          <cell r="D754" t="str">
            <v>metre</v>
          </cell>
          <cell r="E754">
            <v>21062</v>
          </cell>
        </row>
        <row r="755">
          <cell r="B755" t="str">
            <v>(iii)</v>
          </cell>
          <cell r="C755" t="str">
            <v>Beyond 10 m upto 20 m</v>
          </cell>
        </row>
        <row r="756">
          <cell r="B756" t="str">
            <v>a</v>
          </cell>
          <cell r="C756" t="str">
            <v>Add 5% for every additional meter depth of sinking over the rate of sinking for the previous meter</v>
          </cell>
          <cell r="D756" t="str">
            <v>metre</v>
          </cell>
          <cell r="E756">
            <v>27816</v>
          </cell>
        </row>
        <row r="757">
          <cell r="B757" t="str">
            <v>b</v>
          </cell>
          <cell r="C757" t="str">
            <v>Add for dewatering @ 5% of cost, if required.</v>
          </cell>
          <cell r="D757" t="str">
            <v>metre</v>
          </cell>
          <cell r="E757">
            <v>29207</v>
          </cell>
        </row>
        <row r="758">
          <cell r="B758" t="str">
            <v>(iv)</v>
          </cell>
          <cell r="C758" t="str">
            <v>Beyond 20m upto 30 m</v>
          </cell>
        </row>
        <row r="759">
          <cell r="B759" t="str">
            <v>a</v>
          </cell>
          <cell r="C759" t="str">
            <v>Add 7.5% for every additional meter depth of sinking over the rate of sinking for the previous meter</v>
          </cell>
          <cell r="D759" t="str">
            <v>metre</v>
          </cell>
          <cell r="E759">
            <v>52176</v>
          </cell>
        </row>
        <row r="760">
          <cell r="B760" t="str">
            <v>b</v>
          </cell>
          <cell r="C760" t="str">
            <v>Add 5% of cost for dewatering on the cost,  if required</v>
          </cell>
          <cell r="D760" t="str">
            <v>metre</v>
          </cell>
          <cell r="E760">
            <v>68482</v>
          </cell>
        </row>
        <row r="761">
          <cell r="B761" t="str">
            <v>c</v>
          </cell>
          <cell r="C761" t="str">
            <v>Add 25% of cost for Kentledge including supports, loading arrangement and Labour ).</v>
          </cell>
          <cell r="D761" t="str">
            <v>metre</v>
          </cell>
          <cell r="E761">
            <v>65221</v>
          </cell>
        </row>
        <row r="762">
          <cell r="B762" t="str">
            <v xml:space="preserve">(v) </v>
          </cell>
          <cell r="C762" t="str">
            <v>Beyond 30m upto 40 m</v>
          </cell>
        </row>
        <row r="763">
          <cell r="B763" t="str">
            <v>a</v>
          </cell>
          <cell r="C763" t="str">
            <v>Add 10% for every additional meter depth of sinking over the rate of sinking for the previous meter</v>
          </cell>
          <cell r="D763" t="str">
            <v>metre</v>
          </cell>
          <cell r="E763">
            <v>123964</v>
          </cell>
        </row>
        <row r="764">
          <cell r="B764" t="str">
            <v>b</v>
          </cell>
          <cell r="C764" t="str">
            <v>Add 5% of cost for dewatering,  if required</v>
          </cell>
          <cell r="D764" t="str">
            <v>metre</v>
          </cell>
          <cell r="E764">
            <v>156195</v>
          </cell>
        </row>
        <row r="765">
          <cell r="B765" t="str">
            <v>c</v>
          </cell>
          <cell r="C765" t="str">
            <v>Add 20% of cost for Kentledge including supports, loading arrangement and Labour).</v>
          </cell>
          <cell r="D765" t="str">
            <v>metre</v>
          </cell>
          <cell r="E765">
            <v>148757</v>
          </cell>
        </row>
        <row r="766">
          <cell r="B766" t="str">
            <v>C</v>
          </cell>
          <cell r="C766" t="str">
            <v>Soft rock (11m dia well )</v>
          </cell>
        </row>
        <row r="767">
          <cell r="B767" t="str">
            <v>(i)</v>
          </cell>
          <cell r="C767" t="str">
            <v>Depth of soft rock strata upto 3m</v>
          </cell>
          <cell r="D767" t="str">
            <v>metre</v>
          </cell>
          <cell r="E767">
            <v>31359</v>
          </cell>
        </row>
        <row r="768">
          <cell r="B768" t="str">
            <v>D</v>
          </cell>
          <cell r="C768" t="str">
            <v>Hard rock (11m dia well )</v>
          </cell>
        </row>
        <row r="769">
          <cell r="B769" t="str">
            <v>(i)</v>
          </cell>
          <cell r="C769" t="str">
            <v>Depth of hard rock upto 3 m</v>
          </cell>
          <cell r="D769" t="str">
            <v>metre</v>
          </cell>
          <cell r="E769">
            <v>43785</v>
          </cell>
        </row>
        <row r="770">
          <cell r="B770" t="str">
            <v>12.18</v>
          </cell>
          <cell r="C770" t="str">
            <v>Sinking of 12 m external diameter well ( other than pneumatic method of sinking ) through all types of strata namely sandy soil,  clayey soil and rock as shown against each case,  complete as per drawing and technical specifications. Depth of sinking is r</v>
          </cell>
        </row>
        <row r="771">
          <cell r="B771" t="str">
            <v>A</v>
          </cell>
          <cell r="C771" t="str">
            <v xml:space="preserve"> Sandy soil</v>
          </cell>
        </row>
        <row r="772">
          <cell r="B772" t="str">
            <v>(i)</v>
          </cell>
          <cell r="C772" t="str">
            <v>I) Depth below bed level upto 3.0 M</v>
          </cell>
          <cell r="D772" t="str">
            <v>metre</v>
          </cell>
          <cell r="E772">
            <v>32023</v>
          </cell>
        </row>
        <row r="773">
          <cell r="B773" t="str">
            <v>(ii)</v>
          </cell>
          <cell r="C773" t="str">
            <v>Beyond 3m upto 10m depth</v>
          </cell>
          <cell r="D773" t="str">
            <v>metre</v>
          </cell>
          <cell r="E773">
            <v>35350</v>
          </cell>
        </row>
        <row r="774">
          <cell r="B774" t="str">
            <v>(iii)</v>
          </cell>
          <cell r="C774" t="str">
            <v>Beyond 10m upto 20m</v>
          </cell>
        </row>
        <row r="775">
          <cell r="B775" t="str">
            <v>a</v>
          </cell>
          <cell r="C775" t="str">
            <v>Add 5% for every additional meter depth of sinking over the rate of sinking for the previous meter</v>
          </cell>
          <cell r="D775" t="str">
            <v>metre</v>
          </cell>
          <cell r="E775">
            <v>46687</v>
          </cell>
        </row>
        <row r="776">
          <cell r="B776" t="str">
            <v>(iv)</v>
          </cell>
          <cell r="C776" t="str">
            <v>Beyond 20m upto 30 m</v>
          </cell>
        </row>
        <row r="777">
          <cell r="B777" t="str">
            <v>a</v>
          </cell>
          <cell r="C777" t="str">
            <v>Add 7.5% for every additional meter depth of sinking over the rate of sinking for the previous meter</v>
          </cell>
          <cell r="D777" t="str">
            <v>metre</v>
          </cell>
          <cell r="E777">
            <v>87573</v>
          </cell>
        </row>
        <row r="778">
          <cell r="B778" t="str">
            <v>b</v>
          </cell>
          <cell r="C778" t="str">
            <v>Add 20% of cost for Kentledge including supports, loading arrangement and Labour .</v>
          </cell>
          <cell r="D778" t="str">
            <v>metre</v>
          </cell>
          <cell r="E778">
            <v>105087</v>
          </cell>
        </row>
        <row r="779">
          <cell r="B779" t="str">
            <v>(v)</v>
          </cell>
          <cell r="C779" t="str">
            <v xml:space="preserve"> Beyond 30m upto 40 m</v>
          </cell>
        </row>
        <row r="780">
          <cell r="B780" t="str">
            <v>a</v>
          </cell>
          <cell r="C780" t="str">
            <v>Add 10% for every additional meter depth of sinking over the rate of sinking for the previous meter</v>
          </cell>
          <cell r="D780" t="str">
            <v>metre</v>
          </cell>
          <cell r="E780">
            <v>208060</v>
          </cell>
        </row>
        <row r="781">
          <cell r="B781" t="str">
            <v>b</v>
          </cell>
          <cell r="C781" t="str">
            <v>Add 20% of cost for Kentledge including supports, loading arrangement, and Labour etc.</v>
          </cell>
          <cell r="D781" t="str">
            <v>metre</v>
          </cell>
          <cell r="E781">
            <v>249672</v>
          </cell>
        </row>
        <row r="782">
          <cell r="B782" t="str">
            <v>B</v>
          </cell>
          <cell r="C782" t="str">
            <v>Clayey soil (12 m dia. Well )</v>
          </cell>
        </row>
        <row r="783">
          <cell r="B783" t="str">
            <v>(i)</v>
          </cell>
          <cell r="C783" t="str">
            <v>Depth below bed level upto 3.0 M</v>
          </cell>
          <cell r="D783" t="str">
            <v>metre</v>
          </cell>
          <cell r="E783">
            <v>34264</v>
          </cell>
        </row>
        <row r="784">
          <cell r="B784" t="str">
            <v>(ii)</v>
          </cell>
          <cell r="C784" t="str">
            <v>Beyond 3m upto 10m depth</v>
          </cell>
          <cell r="D784" t="str">
            <v>metre</v>
          </cell>
          <cell r="E784">
            <v>54071</v>
          </cell>
        </row>
        <row r="785">
          <cell r="B785" t="str">
            <v>(iii)</v>
          </cell>
          <cell r="C785" t="str">
            <v>Beyond 10 m upto 20 m</v>
          </cell>
        </row>
        <row r="786">
          <cell r="B786" t="str">
            <v>a</v>
          </cell>
          <cell r="C786" t="str">
            <v>Add 5% for every additional meter depth of sinking over the rate of sinking for the previous meter</v>
          </cell>
          <cell r="D786" t="str">
            <v>metre</v>
          </cell>
          <cell r="E786">
            <v>71412</v>
          </cell>
        </row>
        <row r="787">
          <cell r="B787" t="str">
            <v>b</v>
          </cell>
          <cell r="C787" t="str">
            <v>Add for dewatering @ 5% of cost, if required.</v>
          </cell>
          <cell r="D787" t="str">
            <v>metre</v>
          </cell>
          <cell r="E787">
            <v>74982</v>
          </cell>
        </row>
        <row r="788">
          <cell r="B788" t="str">
            <v>(iv)</v>
          </cell>
          <cell r="C788" t="str">
            <v>Beyond 20m upto 30 m</v>
          </cell>
        </row>
        <row r="789">
          <cell r="B789" t="str">
            <v>a</v>
          </cell>
          <cell r="C789" t="str">
            <v>Add 7.5% for every additional meter depth of sinking over the rate of sinking for the previous meter</v>
          </cell>
          <cell r="D789" t="str">
            <v>metre</v>
          </cell>
          <cell r="E789">
            <v>133948</v>
          </cell>
        </row>
        <row r="790">
          <cell r="B790" t="str">
            <v>b</v>
          </cell>
          <cell r="C790" t="str">
            <v>Add 5% of cost for dewatering on the cost,  if required</v>
          </cell>
          <cell r="D790" t="str">
            <v>metre</v>
          </cell>
          <cell r="E790">
            <v>175808</v>
          </cell>
        </row>
        <row r="791">
          <cell r="B791" t="str">
            <v>c</v>
          </cell>
          <cell r="C791" t="str">
            <v>Add 25% of cost for Kentledge including supports, loading arrangement and Labour ).</v>
          </cell>
          <cell r="D791" t="str">
            <v>metre</v>
          </cell>
          <cell r="E791">
            <v>167436</v>
          </cell>
        </row>
        <row r="792">
          <cell r="B792" t="str">
            <v xml:space="preserve">(v) </v>
          </cell>
          <cell r="C792" t="str">
            <v>Beyond 30m upto 40 m</v>
          </cell>
        </row>
        <row r="793">
          <cell r="B793" t="str">
            <v>a</v>
          </cell>
          <cell r="C793" t="str">
            <v>Add 10% for every additional meter depth of sinking over the rate of sinking for the previous meter</v>
          </cell>
          <cell r="D793" t="str">
            <v>metre</v>
          </cell>
          <cell r="E793">
            <v>318243</v>
          </cell>
        </row>
        <row r="794">
          <cell r="B794" t="str">
            <v>b</v>
          </cell>
          <cell r="C794" t="str">
            <v>Add 5% of cost for dewatering,  if required</v>
          </cell>
          <cell r="D794" t="str">
            <v>metre</v>
          </cell>
          <cell r="E794">
            <v>400986</v>
          </cell>
        </row>
        <row r="795">
          <cell r="B795" t="str">
            <v>c</v>
          </cell>
          <cell r="C795" t="str">
            <v>Add 20% of cost for Kentledge including supports, loading arrangement and Labour).</v>
          </cell>
          <cell r="D795" t="str">
            <v>metre</v>
          </cell>
          <cell r="E795">
            <v>381891</v>
          </cell>
        </row>
        <row r="796">
          <cell r="B796" t="str">
            <v>C</v>
          </cell>
          <cell r="C796" t="str">
            <v>Soft rock (12m dia well )</v>
          </cell>
        </row>
        <row r="797">
          <cell r="B797" t="str">
            <v>(i)</v>
          </cell>
          <cell r="C797" t="str">
            <v>Depth of soft rock strata upto 3m</v>
          </cell>
          <cell r="D797" t="str">
            <v>metre</v>
          </cell>
          <cell r="E797">
            <v>74708</v>
          </cell>
        </row>
        <row r="798">
          <cell r="B798" t="str">
            <v>D</v>
          </cell>
          <cell r="C798" t="str">
            <v>Hard rock (12m dia well )</v>
          </cell>
        </row>
        <row r="799">
          <cell r="B799" t="str">
            <v>(i)</v>
          </cell>
          <cell r="C799" t="str">
            <v>Depth of hard rock strata upto 3 m</v>
          </cell>
          <cell r="D799" t="str">
            <v>metre</v>
          </cell>
          <cell r="E799">
            <v>102971</v>
          </cell>
        </row>
        <row r="800">
          <cell r="B800" t="str">
            <v>12.19</v>
          </cell>
          <cell r="C800" t="str">
            <v>Sinking of Twin D Type well ( other than pneumatic method of sinking ) through all types of strata namely sandy soil,  clayey soil and rock as shown against each case,  complete as per drawing and technical specifications. Depth of sinking is reckoned fro</v>
          </cell>
        </row>
        <row r="801">
          <cell r="B801" t="str">
            <v>A</v>
          </cell>
          <cell r="C801" t="str">
            <v>Sandy soil</v>
          </cell>
        </row>
        <row r="802">
          <cell r="B802" t="str">
            <v>(i)</v>
          </cell>
          <cell r="C802" t="str">
            <v>Depth from bed level upto 3.0 M</v>
          </cell>
          <cell r="D802" t="str">
            <v>metre</v>
          </cell>
          <cell r="E802">
            <v>7298</v>
          </cell>
        </row>
        <row r="803">
          <cell r="B803" t="str">
            <v>(ii)</v>
          </cell>
          <cell r="C803" t="str">
            <v>Beyond 3m upto 10m depth</v>
          </cell>
          <cell r="D803" t="str">
            <v>metre</v>
          </cell>
          <cell r="E803">
            <v>7839</v>
          </cell>
        </row>
        <row r="804">
          <cell r="B804" t="str">
            <v>(iii)</v>
          </cell>
          <cell r="C804" t="str">
            <v>Beyond 10m upto 20m</v>
          </cell>
        </row>
        <row r="805">
          <cell r="B805" t="str">
            <v>a</v>
          </cell>
          <cell r="C805" t="str">
            <v>Add 5% for every additional meter depth of sinking over the rate of sinking for the previous meter</v>
          </cell>
          <cell r="D805" t="str">
            <v>metre</v>
          </cell>
          <cell r="E805">
            <v>10353</v>
          </cell>
        </row>
        <row r="806">
          <cell r="B806" t="str">
            <v>(iv)</v>
          </cell>
          <cell r="C806" t="str">
            <v>Beyond 20m upto 30 m</v>
          </cell>
        </row>
        <row r="807">
          <cell r="B807" t="str">
            <v>a</v>
          </cell>
          <cell r="C807" t="str">
            <v>Add 7.5% for every additional meter depth of sinking over the rate of sinking for the previous meter</v>
          </cell>
          <cell r="D807" t="str">
            <v>metre</v>
          </cell>
          <cell r="E807">
            <v>19421</v>
          </cell>
        </row>
        <row r="808">
          <cell r="B808" t="str">
            <v>b</v>
          </cell>
          <cell r="C808" t="str">
            <v>Add 20% of cost for Kentledge including supports, loading arrangement and Labour .</v>
          </cell>
          <cell r="D808" t="str">
            <v>metre</v>
          </cell>
          <cell r="E808">
            <v>23305</v>
          </cell>
        </row>
        <row r="809">
          <cell r="B809" t="str">
            <v>(v)</v>
          </cell>
          <cell r="C809" t="str">
            <v xml:space="preserve"> Beyond 30m upto 40 m</v>
          </cell>
        </row>
        <row r="810">
          <cell r="B810" t="str">
            <v>a</v>
          </cell>
          <cell r="C810" t="str">
            <v>Add 10% for every additional meter depth of sinking over the rate of sinking for the previous meter</v>
          </cell>
          <cell r="D810" t="str">
            <v>metre</v>
          </cell>
          <cell r="E810">
            <v>46141</v>
          </cell>
        </row>
        <row r="811">
          <cell r="B811" t="str">
            <v>b</v>
          </cell>
          <cell r="C811" t="str">
            <v>Add 20% of cost for Kentledge including supports, loading arrangement, and Labour etc.</v>
          </cell>
          <cell r="D811" t="str">
            <v>metre</v>
          </cell>
          <cell r="E811">
            <v>55369</v>
          </cell>
        </row>
        <row r="812">
          <cell r="B812" t="str">
            <v>B</v>
          </cell>
          <cell r="C812" t="str">
            <v xml:space="preserve"> Clayey soil (Twin D Type Well )</v>
          </cell>
        </row>
        <row r="813">
          <cell r="B813" t="str">
            <v>(i)</v>
          </cell>
          <cell r="C813" t="str">
            <v>Depth below bed level upto 3.0 M</v>
          </cell>
          <cell r="D813" t="str">
            <v>metre</v>
          </cell>
          <cell r="E813">
            <v>8421</v>
          </cell>
        </row>
        <row r="814">
          <cell r="B814" t="str">
            <v>(ii)</v>
          </cell>
          <cell r="C814" t="str">
            <v>Beyond 3m upto 10m depth</v>
          </cell>
          <cell r="D814" t="str">
            <v>metre</v>
          </cell>
          <cell r="E814">
            <v>11452</v>
          </cell>
        </row>
        <row r="815">
          <cell r="B815" t="str">
            <v>(iii)</v>
          </cell>
          <cell r="C815" t="str">
            <v>Beyond 10 m upto 20 m</v>
          </cell>
        </row>
        <row r="816">
          <cell r="B816" t="str">
            <v>a</v>
          </cell>
          <cell r="C816" t="str">
            <v>Add 5% for every additional meter depth of sinking over the rate of sinking for the previous meter</v>
          </cell>
          <cell r="D816" t="str">
            <v>metre</v>
          </cell>
          <cell r="E816">
            <v>15124</v>
          </cell>
        </row>
        <row r="817">
          <cell r="B817" t="str">
            <v>b</v>
          </cell>
          <cell r="C817" t="str">
            <v>Add for dewatering @ 5% of cost, if required.</v>
          </cell>
          <cell r="D817" t="str">
            <v>metre</v>
          </cell>
          <cell r="E817">
            <v>15880</v>
          </cell>
        </row>
        <row r="818">
          <cell r="B818" t="str">
            <v>(iv)</v>
          </cell>
          <cell r="C818" t="str">
            <v>Beyond 20m upto 30 m</v>
          </cell>
        </row>
        <row r="819">
          <cell r="B819" t="str">
            <v>a</v>
          </cell>
          <cell r="C819" t="str">
            <v>Add 7.5% for every additional meter depth of sinking over the rate of sinking for the previous meter</v>
          </cell>
          <cell r="D819" t="str">
            <v>metre</v>
          </cell>
          <cell r="E819">
            <v>28368</v>
          </cell>
        </row>
        <row r="820">
          <cell r="B820" t="str">
            <v>b</v>
          </cell>
          <cell r="C820" t="str">
            <v>Add 5% of cost for dewatering on the cost,  if required</v>
          </cell>
          <cell r="D820" t="str">
            <v>metre</v>
          </cell>
          <cell r="E820">
            <v>37233</v>
          </cell>
        </row>
        <row r="821">
          <cell r="B821" t="str">
            <v>c</v>
          </cell>
          <cell r="C821" t="str">
            <v>Add 25% of cost for Kentledge including supports, loading arrangement and Labour ).</v>
          </cell>
          <cell r="D821" t="str">
            <v>metre</v>
          </cell>
          <cell r="E821">
            <v>35460</v>
          </cell>
        </row>
        <row r="822">
          <cell r="B822" t="str">
            <v xml:space="preserve">(v) </v>
          </cell>
          <cell r="C822" t="str">
            <v>Beyond 30m upto 40 m</v>
          </cell>
        </row>
        <row r="823">
          <cell r="B823" t="str">
            <v>a</v>
          </cell>
          <cell r="C823" t="str">
            <v>Add 10% for every additional meter depth of sinking over the rate of sinking for the previous meter</v>
          </cell>
          <cell r="D823" t="str">
            <v>metre</v>
          </cell>
          <cell r="E823">
            <v>67398</v>
          </cell>
        </row>
        <row r="824">
          <cell r="B824" t="str">
            <v>b</v>
          </cell>
          <cell r="C824" t="str">
            <v>Add 5% of cost for dewatering,  if required</v>
          </cell>
          <cell r="D824" t="str">
            <v>metre</v>
          </cell>
          <cell r="E824">
            <v>84921</v>
          </cell>
        </row>
        <row r="825">
          <cell r="B825" t="str">
            <v>c</v>
          </cell>
          <cell r="C825" t="str">
            <v>Add 20% of cost for Kentledge including supports, loading arrangement and Labour).</v>
          </cell>
          <cell r="D825" t="str">
            <v>metre</v>
          </cell>
          <cell r="E825">
            <v>80877</v>
          </cell>
        </row>
        <row r="826">
          <cell r="B826" t="str">
            <v>C</v>
          </cell>
          <cell r="C826" t="str">
            <v>Soft rock (Twin D Type well )</v>
          </cell>
        </row>
        <row r="827">
          <cell r="B827" t="str">
            <v>(i)</v>
          </cell>
          <cell r="C827" t="str">
            <v>Depth of soft rock strata upto 3m</v>
          </cell>
          <cell r="D827" t="str">
            <v>metre</v>
          </cell>
          <cell r="E827">
            <v>16463</v>
          </cell>
        </row>
        <row r="828">
          <cell r="B828" t="str">
            <v>D</v>
          </cell>
          <cell r="C828" t="str">
            <v>Hard rock (Twin D Type well )</v>
          </cell>
        </row>
        <row r="829">
          <cell r="B829" t="str">
            <v>(i)</v>
          </cell>
          <cell r="C829" t="str">
            <v>Depth of hard rock strata upto 3 m</v>
          </cell>
          <cell r="D829" t="str">
            <v>metre</v>
          </cell>
          <cell r="E829">
            <v>20932</v>
          </cell>
        </row>
        <row r="830">
          <cell r="B830" t="str">
            <v>12.20</v>
          </cell>
          <cell r="C830" t="str">
            <v>Pneumatic sinking of wells with equipment of approved design, drawing and specifications worked by competent and trained personnel and comprising of compression and decompression chambers,  reducers,  two air locks separately for men and plant &amp; materials</v>
          </cell>
        </row>
        <row r="831">
          <cell r="B831" t="str">
            <v>12.21</v>
          </cell>
          <cell r="C831" t="str">
            <v>Sand filling in wells complete as per drawing and technical specifications</v>
          </cell>
          <cell r="D831" t="str">
            <v>cum</v>
          </cell>
          <cell r="E831">
            <v>433</v>
          </cell>
        </row>
        <row r="832">
          <cell r="B832" t="str">
            <v>12.22</v>
          </cell>
          <cell r="C832" t="str">
            <v>Providing steel liner 10 mm thick for curbs and 6mm thick for steining of wells including fabricating and setting out as per detailed drawing</v>
          </cell>
          <cell r="D832" t="str">
            <v>tonne</v>
          </cell>
          <cell r="E832">
            <v>47882</v>
          </cell>
        </row>
        <row r="833">
          <cell r="B833" t="str">
            <v>12.23</v>
          </cell>
          <cell r="C833" t="str">
            <v>Bored cast-in-situ M35 grade R.C.C. pile excluding reinforcement complete as per drawing and technical specifications and removal of excavated earth with all lifts and lead upto 1000 m. (Pile diameter-750 mm)</v>
          </cell>
          <cell r="D833" t="str">
            <v>metre</v>
          </cell>
          <cell r="E833" t="e">
            <v>#VALUE!</v>
          </cell>
        </row>
        <row r="834">
          <cell r="B834" t="str">
            <v>12.24</v>
          </cell>
          <cell r="C834" t="str">
            <v>Bored cast-in-situ M35 grade R.C.C. pile excluding reinforcement complete as per drawing and technical specifications and removal of excavated earth with all lifts and lead upto 1000 m. (Pile diameter-1000 mm)</v>
          </cell>
          <cell r="D834" t="str">
            <v>metre</v>
          </cell>
          <cell r="E834" t="e">
            <v>#VALUE!</v>
          </cell>
        </row>
        <row r="835">
          <cell r="B835" t="str">
            <v>12.25</v>
          </cell>
          <cell r="C835" t="str">
            <v>Bored cast-in-situ M35 grade R.C.C. pile excluding reinforcement complete as per drawing and technical specifications and removal of excavated earth with all lifts and lead upto 1000 m. (Pile diameter-1200 mm)</v>
          </cell>
          <cell r="D835" t="str">
            <v>metre</v>
          </cell>
          <cell r="E835" t="e">
            <v>#VALUE!</v>
          </cell>
        </row>
        <row r="836">
          <cell r="B836" t="str">
            <v>12.26</v>
          </cell>
          <cell r="C836" t="str">
            <v>Driven cast-in-place vertical M35 grade R.C.C. pile excluding reinforcement complete as per drawing and &amp; Technical Specification (Pile diameter - 750 mm)</v>
          </cell>
          <cell r="D836" t="str">
            <v>metre</v>
          </cell>
          <cell r="E836" t="e">
            <v>#VALUE!</v>
          </cell>
        </row>
        <row r="837">
          <cell r="B837" t="str">
            <v>12.27</v>
          </cell>
          <cell r="C837" t="str">
            <v>Driven cast-in-place vertical M35 grade R.C.C. piles excluding reinforcement complete as per drawing and &amp; Technical Specification (Pile diameter - 1000 mm)</v>
          </cell>
          <cell r="D837" t="str">
            <v>metre</v>
          </cell>
          <cell r="E837" t="e">
            <v>#VALUE!</v>
          </cell>
        </row>
        <row r="838">
          <cell r="B838" t="str">
            <v>12.28</v>
          </cell>
          <cell r="C838" t="str">
            <v>Driven cast-in-place vertical M35 grade R.C.C. piles excluding reinforcement complete as per drawing and &amp; Technical Specification (Pile diameter - 1200 mm)</v>
          </cell>
          <cell r="D838" t="str">
            <v>metre</v>
          </cell>
          <cell r="E838" t="e">
            <v>#VALUE!</v>
          </cell>
        </row>
        <row r="839">
          <cell r="B839" t="str">
            <v>12.29</v>
          </cell>
          <cell r="C839" t="str">
            <v>Driven precast vertical M35 grade R.C.C. piles excluding reinforcement complete as per drawing and &amp; Technical Specification (Pile Diameter=500 mm)</v>
          </cell>
          <cell r="D839" t="str">
            <v>metre</v>
          </cell>
          <cell r="E839" t="e">
            <v>#VALUE!</v>
          </cell>
        </row>
        <row r="840">
          <cell r="B840" t="str">
            <v>12.30</v>
          </cell>
          <cell r="C840" t="str">
            <v>Driven precast vertical M35 grade R.C.C. piles excluding reinforcement complete as per drawing and &amp; Technical Specification (Pile Diameter=750 mm)</v>
          </cell>
          <cell r="D840" t="str">
            <v>metre</v>
          </cell>
          <cell r="E840" t="e">
            <v>#VALUE!</v>
          </cell>
        </row>
        <row r="841">
          <cell r="B841" t="str">
            <v>12.31</v>
          </cell>
          <cell r="C841" t="str">
            <v>Driven precast vertical M35 grade R.C.C. piles excluding reinforcement complete as per drawing and &amp; Technical Specification (Pile Diameter=1000 mm)</v>
          </cell>
          <cell r="D841" t="str">
            <v>metre</v>
          </cell>
          <cell r="E841" t="e">
            <v>#VALUE!</v>
          </cell>
        </row>
        <row r="842">
          <cell r="B842" t="str">
            <v>12.32</v>
          </cell>
          <cell r="C842" t="str">
            <v>Driven precast vertical M35 grade R.C.C. piles excluding reinforcement complete as per drawing and &amp; Technical Specification (Size of pile - 300 mm x 300 mm)</v>
          </cell>
          <cell r="D842" t="str">
            <v>metre</v>
          </cell>
          <cell r="E842" t="e">
            <v>#VALUE!</v>
          </cell>
        </row>
        <row r="843">
          <cell r="B843" t="str">
            <v>12.33</v>
          </cell>
          <cell r="C843" t="str">
            <v>Driven precast vertical M35 grade R.C.C. piles excluding reinforcement complete as per drawing and &amp; Technical Specification (Size of pile - 500 mm x 500 mm)</v>
          </cell>
          <cell r="D843" t="str">
            <v>metre</v>
          </cell>
          <cell r="E843" t="e">
            <v>#VALUE!</v>
          </cell>
        </row>
        <row r="844">
          <cell r="B844" t="str">
            <v>12.34</v>
          </cell>
          <cell r="C844" t="str">
            <v>Driven precast vertical M35 grade R.C.C. piles excluding reinforcement complete as per drawing and &amp; Technical Specification (Size of pile - 750 mm x 750 mm)</v>
          </cell>
          <cell r="D844" t="str">
            <v>metre</v>
          </cell>
          <cell r="E844" t="e">
            <v>#VALUE!</v>
          </cell>
        </row>
        <row r="845">
          <cell r="B845" t="str">
            <v>12.35</v>
          </cell>
          <cell r="C845" t="str">
            <v>Driven vertical steel piles complete as per drawing and &amp; Technical Specification (Section of the pile - H Section steel column 400 x 250 mm (ISHB Series) )</v>
          </cell>
          <cell r="D845" t="str">
            <v>metre</v>
          </cell>
          <cell r="E845" t="e">
            <v>#VALUE!</v>
          </cell>
        </row>
        <row r="846">
          <cell r="B846" t="str">
            <v>12.36</v>
          </cell>
          <cell r="C846" t="str">
            <v>Driven vertical steel piles complete as per drawing and &amp; Technical Specification (Section of the pile - H Section steel column 450 x 250 mm (ISHB Series) )</v>
          </cell>
          <cell r="D846" t="str">
            <v>metre</v>
          </cell>
          <cell r="E846" t="e">
            <v>#VALUE!</v>
          </cell>
        </row>
        <row r="847">
          <cell r="B847" t="str">
            <v>12.37</v>
          </cell>
          <cell r="C847" t="str">
            <v>Pile load test on single vertical pile in accordance with IS:2911(Part-IV)</v>
          </cell>
        </row>
        <row r="848">
          <cell r="B848" t="str">
            <v>12.38</v>
          </cell>
          <cell r="C848" t="str">
            <v>Cement concrete for reinforced concrete in pile cap complete as per drawing and Technical Specification</v>
          </cell>
        </row>
        <row r="849">
          <cell r="B849" t="str">
            <v>A</v>
          </cell>
          <cell r="C849" t="str">
            <v xml:space="preserve">RCC Grade M20 </v>
          </cell>
        </row>
        <row r="850">
          <cell r="B850" t="str">
            <v>(i)</v>
          </cell>
          <cell r="C850" t="str">
            <v>Using Concrete Mixer</v>
          </cell>
          <cell r="D850" t="str">
            <v>cum</v>
          </cell>
          <cell r="E850">
            <v>2519</v>
          </cell>
        </row>
        <row r="851">
          <cell r="B851" t="str">
            <v>(ii)</v>
          </cell>
          <cell r="C851" t="str">
            <v>Using Batching Plant,  Transit Mixer and Concrete Pump</v>
          </cell>
          <cell r="D851" t="str">
            <v>cum</v>
          </cell>
          <cell r="E851">
            <v>2445</v>
          </cell>
        </row>
        <row r="852">
          <cell r="B852" t="str">
            <v>B</v>
          </cell>
          <cell r="C852" t="str">
            <v xml:space="preserve">RCC Grade M25 </v>
          </cell>
        </row>
        <row r="853">
          <cell r="B853" t="str">
            <v>(i)</v>
          </cell>
          <cell r="C853" t="str">
            <v>Using concrete mixer.</v>
          </cell>
          <cell r="D853" t="str">
            <v>cum</v>
          </cell>
          <cell r="E853">
            <v>2758</v>
          </cell>
        </row>
        <row r="854">
          <cell r="B854" t="str">
            <v>(ii)</v>
          </cell>
          <cell r="C854" t="str">
            <v>Using Batching Plant,  Transit Mixer and Concrete Pump</v>
          </cell>
          <cell r="D854" t="str">
            <v>cum</v>
          </cell>
          <cell r="E854">
            <v>2688</v>
          </cell>
        </row>
        <row r="855">
          <cell r="B855" t="str">
            <v>C</v>
          </cell>
          <cell r="C855" t="str">
            <v xml:space="preserve">RCC Grade M30 </v>
          </cell>
        </row>
        <row r="856">
          <cell r="B856" t="str">
            <v>(i)</v>
          </cell>
          <cell r="C856" t="str">
            <v>Using concrete mixer.</v>
          </cell>
          <cell r="D856" t="str">
            <v>cum</v>
          </cell>
          <cell r="E856">
            <v>2788</v>
          </cell>
        </row>
        <row r="857">
          <cell r="B857" t="str">
            <v>(ii)</v>
          </cell>
          <cell r="C857" t="str">
            <v>Using Batching Plant,  Transit Mixer and Concrete Pump</v>
          </cell>
          <cell r="D857" t="str">
            <v>cum</v>
          </cell>
          <cell r="E857">
            <v>2714</v>
          </cell>
        </row>
        <row r="858">
          <cell r="B858" t="str">
            <v>D</v>
          </cell>
          <cell r="C858" t="str">
            <v xml:space="preserve">RCC Grade M35 </v>
          </cell>
        </row>
        <row r="859">
          <cell r="B859" t="str">
            <v>(i)</v>
          </cell>
          <cell r="C859" t="str">
            <v>Using concrete mixer.</v>
          </cell>
          <cell r="D859" t="str">
            <v>cum</v>
          </cell>
          <cell r="E859">
            <v>2851</v>
          </cell>
        </row>
        <row r="860">
          <cell r="B860" t="str">
            <v>(ii)</v>
          </cell>
          <cell r="C860" t="str">
            <v>Using Batching Plant,  Transit Mixer and Concrete Pump</v>
          </cell>
          <cell r="D860" t="str">
            <v>cum</v>
          </cell>
          <cell r="E860">
            <v>2782</v>
          </cell>
        </row>
        <row r="861">
          <cell r="B861" t="str">
            <v>12.39</v>
          </cell>
          <cell r="C861" t="str">
            <v>Levelling course for Pile cap</v>
          </cell>
          <cell r="D861" t="str">
            <v>cum</v>
          </cell>
          <cell r="E861">
            <v>2138</v>
          </cell>
        </row>
        <row r="862">
          <cell r="A862" t="str">
            <v>J5</v>
          </cell>
          <cell r="B862" t="str">
            <v>12.40</v>
          </cell>
          <cell r="C862" t="str">
            <v xml:space="preserve">Supplying,  fitting and placing un-coated HYSD bar reinforcement in foundation complete as per drawing and technical specifications </v>
          </cell>
          <cell r="D862" t="str">
            <v>tonne</v>
          </cell>
          <cell r="E862">
            <v>38616</v>
          </cell>
        </row>
        <row r="863">
          <cell r="B863" t="str">
            <v>12.41</v>
          </cell>
          <cell r="C863" t="str">
            <v>Supplying,  fitting and placing un-coated Mild steel reinforcement complete in foundation as per drawing and technical specification</v>
          </cell>
          <cell r="D863" t="str">
            <v>tonne</v>
          </cell>
          <cell r="E863">
            <v>38112</v>
          </cell>
        </row>
        <row r="864">
          <cell r="C864" t="str">
            <v>CHAPTER-13</v>
          </cell>
        </row>
        <row r="865">
          <cell r="C865" t="str">
            <v>SUB-STRUCTURE</v>
          </cell>
        </row>
        <row r="866">
          <cell r="A866" t="str">
            <v>Ex1</v>
          </cell>
          <cell r="B866" t="str">
            <v>13.1</v>
          </cell>
          <cell r="C866" t="str">
            <v>Brick masonry work in 1:3 in sub-structure complete excluding pointing and plastering,  as per drawing and technical specifications</v>
          </cell>
          <cell r="D866" t="str">
            <v>cum</v>
          </cell>
          <cell r="E866">
            <v>1567</v>
          </cell>
        </row>
        <row r="867">
          <cell r="A867" t="str">
            <v>G4</v>
          </cell>
          <cell r="B867" t="str">
            <v>13.2</v>
          </cell>
          <cell r="C867" t="str">
            <v xml:space="preserve">Pointing with cement mortar (1:3 ) on brick work in substructure as per Technical specifications </v>
          </cell>
          <cell r="D867" t="str">
            <v>sqm</v>
          </cell>
          <cell r="E867">
            <v>223</v>
          </cell>
        </row>
        <row r="868">
          <cell r="B868" t="str">
            <v>13.3</v>
          </cell>
          <cell r="C868" t="str">
            <v xml:space="preserve">Plastering with cement mortar (1:3 ) on brick work in sub-structure as per Technical specifications </v>
          </cell>
          <cell r="D868" t="str">
            <v>sqm</v>
          </cell>
          <cell r="E868">
            <v>506</v>
          </cell>
        </row>
        <row r="869">
          <cell r="B869" t="str">
            <v>13.4</v>
          </cell>
          <cell r="C869" t="str">
            <v>Stone masonry work in cement mortar 1:3 for substructure complete as per drawing and Technical Specifications</v>
          </cell>
        </row>
        <row r="870">
          <cell r="B870" t="str">
            <v>A</v>
          </cell>
          <cell r="C870" t="str">
            <v>Random Rubble Masonry</v>
          </cell>
          <cell r="D870" t="str">
            <v>cum</v>
          </cell>
          <cell r="E870">
            <v>1775</v>
          </cell>
        </row>
        <row r="871">
          <cell r="A871" t="str">
            <v>J4</v>
          </cell>
          <cell r="B871" t="str">
            <v>B</v>
          </cell>
          <cell r="C871" t="str">
            <v>Coursed rubble masonry (first sort )</v>
          </cell>
          <cell r="D871" t="str">
            <v>cum</v>
          </cell>
          <cell r="E871">
            <v>1828</v>
          </cell>
        </row>
        <row r="872">
          <cell r="B872" t="str">
            <v>C</v>
          </cell>
          <cell r="C872" t="str">
            <v>Ashlar masonry ( first sort )</v>
          </cell>
          <cell r="D872" t="str">
            <v>cum</v>
          </cell>
          <cell r="E872">
            <v>2222</v>
          </cell>
        </row>
        <row r="873">
          <cell r="B873" t="str">
            <v>13.5</v>
          </cell>
          <cell r="C873" t="str">
            <v>Plain/Reinforced cement concrete in sub-structure complete as per drawing and technical specifications</v>
          </cell>
        </row>
        <row r="874">
          <cell r="B874" t="str">
            <v>A</v>
          </cell>
          <cell r="C874" t="str">
            <v>PCC Grade M15</v>
          </cell>
        </row>
        <row r="875">
          <cell r="B875" t="str">
            <v>(p)</v>
          </cell>
          <cell r="C875" t="str">
            <v>Height upto 5m</v>
          </cell>
          <cell r="D875" t="str">
            <v>cum</v>
          </cell>
          <cell r="E875">
            <v>2412</v>
          </cell>
        </row>
        <row r="876">
          <cell r="B876" t="str">
            <v>B</v>
          </cell>
          <cell r="C876" t="str">
            <v>PCC Grade M20</v>
          </cell>
        </row>
        <row r="877">
          <cell r="B877" t="str">
            <v>(p)</v>
          </cell>
          <cell r="C877" t="str">
            <v>Height upto 5m</v>
          </cell>
          <cell r="D877" t="str">
            <v>cum</v>
          </cell>
          <cell r="E877">
            <v>2657</v>
          </cell>
        </row>
        <row r="878">
          <cell r="B878" t="str">
            <v>C</v>
          </cell>
          <cell r="C878" t="str">
            <v>PCC Grade M25</v>
          </cell>
        </row>
        <row r="879">
          <cell r="B879" t="str">
            <v>(p)</v>
          </cell>
          <cell r="C879" t="str">
            <v>Height upto 5m</v>
          </cell>
        </row>
        <row r="880">
          <cell r="B880" t="str">
            <v>Case I</v>
          </cell>
          <cell r="C880" t="str">
            <v xml:space="preserve">Using concrete Mixer </v>
          </cell>
          <cell r="D880" t="str">
            <v>cum</v>
          </cell>
          <cell r="E880">
            <v>2898</v>
          </cell>
        </row>
        <row r="881">
          <cell r="B881" t="str">
            <v>Case II</v>
          </cell>
          <cell r="C881" t="str">
            <v>With Batching Plant,  Transit Mixer and Concrete Pump</v>
          </cell>
          <cell r="D881" t="str">
            <v>cum</v>
          </cell>
          <cell r="E881">
            <v>2810</v>
          </cell>
        </row>
        <row r="882">
          <cell r="B882" t="str">
            <v>(q)</v>
          </cell>
          <cell r="C882" t="str">
            <v>Height 5m to 10m</v>
          </cell>
        </row>
        <row r="883">
          <cell r="B883" t="str">
            <v>Case I</v>
          </cell>
          <cell r="C883" t="str">
            <v xml:space="preserve">Using concrete Mixer </v>
          </cell>
          <cell r="D883" t="str">
            <v>cum</v>
          </cell>
          <cell r="E883">
            <v>3004</v>
          </cell>
        </row>
        <row r="884">
          <cell r="B884" t="str">
            <v>Case II</v>
          </cell>
          <cell r="C884" t="str">
            <v>With Batching Plant,  Transit Mixer and Concrete Pump</v>
          </cell>
          <cell r="D884" t="str">
            <v>cum</v>
          </cell>
          <cell r="E884">
            <v>2912</v>
          </cell>
        </row>
        <row r="885">
          <cell r="B885" t="str">
            <v>(r)</v>
          </cell>
          <cell r="C885" t="str">
            <v>Height above 10m</v>
          </cell>
        </row>
        <row r="886">
          <cell r="B886" t="str">
            <v>Case I</v>
          </cell>
          <cell r="C886" t="str">
            <v xml:space="preserve">Using concrete Mixer </v>
          </cell>
          <cell r="D886" t="str">
            <v>cum</v>
          </cell>
          <cell r="E886">
            <v>3135</v>
          </cell>
        </row>
        <row r="887">
          <cell r="B887" t="str">
            <v>Case II</v>
          </cell>
          <cell r="C887" t="str">
            <v>With Batching Plant,  Transit Mixer and Concrete Pump</v>
          </cell>
          <cell r="D887" t="str">
            <v>cum</v>
          </cell>
          <cell r="E887">
            <v>3039</v>
          </cell>
        </row>
        <row r="888">
          <cell r="B888" t="str">
            <v>D</v>
          </cell>
          <cell r="C888" t="str">
            <v>PCC Grade M30</v>
          </cell>
        </row>
        <row r="889">
          <cell r="B889" t="str">
            <v>(p)</v>
          </cell>
          <cell r="C889" t="str">
            <v>Height upto 5m</v>
          </cell>
        </row>
        <row r="890">
          <cell r="B890" t="str">
            <v>Case I</v>
          </cell>
          <cell r="C890" t="str">
            <v xml:space="preserve">Using concrete Mixer </v>
          </cell>
          <cell r="D890" t="str">
            <v>cum</v>
          </cell>
          <cell r="E890">
            <v>2924</v>
          </cell>
        </row>
        <row r="891">
          <cell r="B891" t="str">
            <v>Case II</v>
          </cell>
          <cell r="C891" t="str">
            <v>With Batching Plant,  Transit Mixer and Concrete Pump</v>
          </cell>
          <cell r="D891" t="str">
            <v>cum</v>
          </cell>
          <cell r="E891">
            <v>2833</v>
          </cell>
        </row>
        <row r="892">
          <cell r="B892" t="str">
            <v>(q)</v>
          </cell>
          <cell r="C892" t="str">
            <v>Height 5m to 10m</v>
          </cell>
        </row>
        <row r="893">
          <cell r="B893" t="str">
            <v>Case I</v>
          </cell>
          <cell r="C893" t="str">
            <v xml:space="preserve">Using concrete Mixer </v>
          </cell>
          <cell r="D893" t="str">
            <v>cum</v>
          </cell>
          <cell r="E893">
            <v>3031</v>
          </cell>
        </row>
        <row r="894">
          <cell r="B894" t="str">
            <v>Case II</v>
          </cell>
          <cell r="C894" t="str">
            <v>With Batching Plant,  Transit Mixer and Concrete Pump</v>
          </cell>
          <cell r="D894" t="str">
            <v>cum</v>
          </cell>
          <cell r="E894">
            <v>2936</v>
          </cell>
        </row>
        <row r="895">
          <cell r="B895" t="str">
            <v>(r)</v>
          </cell>
          <cell r="C895" t="str">
            <v>Height above 10m</v>
          </cell>
        </row>
        <row r="896">
          <cell r="B896" t="str">
            <v>Case I</v>
          </cell>
          <cell r="C896" t="str">
            <v xml:space="preserve">Using concrete Mixer </v>
          </cell>
          <cell r="D896" t="str">
            <v>cum</v>
          </cell>
          <cell r="E896">
            <v>3164</v>
          </cell>
        </row>
        <row r="897">
          <cell r="B897" t="str">
            <v>Case II</v>
          </cell>
          <cell r="C897" t="str">
            <v>With Batching Plant,  Transit Mixer and Concrete Pump</v>
          </cell>
          <cell r="D897" t="str">
            <v>cum</v>
          </cell>
          <cell r="E897">
            <v>3065</v>
          </cell>
        </row>
        <row r="898">
          <cell r="B898" t="str">
            <v>E</v>
          </cell>
          <cell r="C898" t="str">
            <v>RCC Grade M20</v>
          </cell>
        </row>
        <row r="899">
          <cell r="B899" t="str">
            <v>(p)</v>
          </cell>
          <cell r="C899" t="str">
            <v>Height upto 5m</v>
          </cell>
        </row>
        <row r="900">
          <cell r="B900" t="str">
            <v>Case I</v>
          </cell>
          <cell r="C900" t="str">
            <v xml:space="preserve">Using concrete Mixer </v>
          </cell>
          <cell r="D900" t="str">
            <v>cum</v>
          </cell>
          <cell r="E900">
            <v>2683</v>
          </cell>
        </row>
        <row r="901">
          <cell r="B901" t="str">
            <v>Case II</v>
          </cell>
          <cell r="C901" t="str">
            <v>With Batching Plant,  Transit Mixer and Concrete Pump</v>
          </cell>
          <cell r="D901" t="str">
            <v>cum</v>
          </cell>
          <cell r="E901">
            <v>2592</v>
          </cell>
        </row>
        <row r="902">
          <cell r="B902" t="str">
            <v>(q)</v>
          </cell>
          <cell r="C902" t="str">
            <v>Height 5m to 10m</v>
          </cell>
        </row>
        <row r="903">
          <cell r="B903" t="str">
            <v>Case I</v>
          </cell>
          <cell r="C903" t="str">
            <v xml:space="preserve">Using concrete Mixer </v>
          </cell>
          <cell r="D903" t="str">
            <v>cum</v>
          </cell>
          <cell r="E903">
            <v>2781</v>
          </cell>
        </row>
        <row r="904">
          <cell r="B904" t="str">
            <v>Case II</v>
          </cell>
          <cell r="C904" t="str">
            <v>With Batching Plant,  Transit Mixer and Concrete Pump</v>
          </cell>
          <cell r="D904" t="str">
            <v>cum</v>
          </cell>
          <cell r="E904">
            <v>2686</v>
          </cell>
        </row>
        <row r="905">
          <cell r="B905" t="str">
            <v>(r)</v>
          </cell>
          <cell r="C905" t="str">
            <v>Height above 10m</v>
          </cell>
        </row>
        <row r="906">
          <cell r="B906" t="str">
            <v>Case I</v>
          </cell>
          <cell r="C906" t="str">
            <v xml:space="preserve">Using concrete Mixer </v>
          </cell>
          <cell r="D906" t="str">
            <v>cum</v>
          </cell>
          <cell r="E906">
            <v>2903</v>
          </cell>
        </row>
        <row r="907">
          <cell r="B907" t="str">
            <v>Case II</v>
          </cell>
          <cell r="C907" t="str">
            <v>With Batching Plant,  Transit Mixer and Concrete Pump</v>
          </cell>
          <cell r="D907" t="str">
            <v>cum</v>
          </cell>
          <cell r="E907">
            <v>2804</v>
          </cell>
        </row>
        <row r="908">
          <cell r="B908" t="str">
            <v>F</v>
          </cell>
          <cell r="C908" t="str">
            <v>RCC Grade M25</v>
          </cell>
        </row>
        <row r="909">
          <cell r="B909" t="str">
            <v>(p)</v>
          </cell>
          <cell r="C909" t="str">
            <v>Height upto 5m</v>
          </cell>
        </row>
        <row r="910">
          <cell r="B910" t="str">
            <v>Case I</v>
          </cell>
          <cell r="C910" t="str">
            <v xml:space="preserve">Using concrete Mixer </v>
          </cell>
          <cell r="D910" t="str">
            <v>cum</v>
          </cell>
          <cell r="E910">
            <v>2927</v>
          </cell>
        </row>
        <row r="911">
          <cell r="B911" t="str">
            <v>Case II</v>
          </cell>
          <cell r="C911" t="str">
            <v>With Batching Plant,  Transit Mixer and Concrete Pump</v>
          </cell>
          <cell r="D911" t="str">
            <v>cum</v>
          </cell>
          <cell r="E911">
            <v>2953</v>
          </cell>
        </row>
        <row r="912">
          <cell r="B912" t="str">
            <v>(q)</v>
          </cell>
          <cell r="C912" t="str">
            <v>Height 5m to 10m</v>
          </cell>
        </row>
        <row r="913">
          <cell r="B913" t="str">
            <v>Case I</v>
          </cell>
          <cell r="C913" t="str">
            <v xml:space="preserve">Using concrete Mixer </v>
          </cell>
          <cell r="D913" t="str">
            <v>cum</v>
          </cell>
          <cell r="E913">
            <v>3023</v>
          </cell>
        </row>
        <row r="914">
          <cell r="B914" t="str">
            <v>Case II</v>
          </cell>
          <cell r="C914" t="str">
            <v>With Batching Plant,  Transit Mixer and Concrete Pump</v>
          </cell>
          <cell r="D914" t="str">
            <v>cum</v>
          </cell>
          <cell r="E914">
            <v>3050</v>
          </cell>
        </row>
        <row r="915">
          <cell r="B915" t="str">
            <v>(r)</v>
          </cell>
          <cell r="C915" t="str">
            <v>Height above 10m</v>
          </cell>
        </row>
        <row r="916">
          <cell r="B916" t="str">
            <v>Case I</v>
          </cell>
          <cell r="C916" t="str">
            <v xml:space="preserve">Using concrete Mixer </v>
          </cell>
          <cell r="D916" t="str">
            <v>cum</v>
          </cell>
          <cell r="E916">
            <v>3167</v>
          </cell>
        </row>
        <row r="917">
          <cell r="B917" t="str">
            <v>Case II</v>
          </cell>
          <cell r="C917" t="str">
            <v>With Batching Plant,  Transit Mixer and Concrete Pump</v>
          </cell>
          <cell r="D917" t="str">
            <v>cum</v>
          </cell>
          <cell r="E917">
            <v>3195</v>
          </cell>
        </row>
        <row r="918">
          <cell r="B918" t="str">
            <v>G</v>
          </cell>
          <cell r="C918" t="str">
            <v>RCC Grade M30</v>
          </cell>
        </row>
        <row r="919">
          <cell r="B919" t="str">
            <v>(p)</v>
          </cell>
          <cell r="C919" t="str">
            <v>Height upto 5m</v>
          </cell>
        </row>
        <row r="920">
          <cell r="B920" t="str">
            <v>Case I</v>
          </cell>
          <cell r="C920" t="str">
            <v xml:space="preserve">Using concrete Mixer </v>
          </cell>
          <cell r="D920" t="str">
            <v>cum</v>
          </cell>
          <cell r="E920">
            <v>2942</v>
          </cell>
        </row>
        <row r="921">
          <cell r="B921" t="str">
            <v>Case II</v>
          </cell>
          <cell r="C921" t="str">
            <v>With Batching Plant,  Transit Mixer and Concrete Pump</v>
          </cell>
          <cell r="D921" t="str">
            <v>cum</v>
          </cell>
          <cell r="E921">
            <v>2852</v>
          </cell>
        </row>
        <row r="922">
          <cell r="B922" t="str">
            <v>(q)</v>
          </cell>
          <cell r="C922" t="str">
            <v>Height 5m to 10m</v>
          </cell>
        </row>
        <row r="923">
          <cell r="B923" t="str">
            <v>Case I</v>
          </cell>
          <cell r="C923" t="str">
            <v xml:space="preserve">Using concrete Mixer </v>
          </cell>
          <cell r="D923" t="str">
            <v>cum</v>
          </cell>
          <cell r="E923">
            <v>3025</v>
          </cell>
        </row>
        <row r="924">
          <cell r="B924" t="str">
            <v>Case II</v>
          </cell>
          <cell r="C924" t="str">
            <v>With Batching Plant,  Transit Mixer and Concrete Pump</v>
          </cell>
          <cell r="D924" t="str">
            <v>cum</v>
          </cell>
          <cell r="E924">
            <v>2932</v>
          </cell>
        </row>
        <row r="925">
          <cell r="B925" t="str">
            <v>(r)</v>
          </cell>
          <cell r="C925" t="str">
            <v>Height above 10m</v>
          </cell>
        </row>
        <row r="926">
          <cell r="B926" t="str">
            <v>Case I</v>
          </cell>
          <cell r="C926" t="str">
            <v xml:space="preserve">Using concrete Mixer </v>
          </cell>
          <cell r="D926" t="str">
            <v>cum</v>
          </cell>
          <cell r="E926">
            <v>3142</v>
          </cell>
        </row>
        <row r="927">
          <cell r="B927" t="str">
            <v>Case II</v>
          </cell>
          <cell r="C927" t="str">
            <v>With Batching Plant,  Transit Mixer and Concrete Pump</v>
          </cell>
          <cell r="D927" t="str">
            <v>cum</v>
          </cell>
          <cell r="E927">
            <v>3046</v>
          </cell>
        </row>
        <row r="928">
          <cell r="B928" t="str">
            <v>H</v>
          </cell>
          <cell r="C928" t="str">
            <v>RCC Grade M35</v>
          </cell>
        </row>
        <row r="929">
          <cell r="B929" t="str">
            <v>(p)</v>
          </cell>
          <cell r="C929" t="str">
            <v>Height upto 5m</v>
          </cell>
        </row>
        <row r="930">
          <cell r="B930" t="str">
            <v>Case I</v>
          </cell>
          <cell r="C930" t="str">
            <v xml:space="preserve">Using concrete Mixer </v>
          </cell>
          <cell r="D930" t="str">
            <v>cum</v>
          </cell>
          <cell r="E930">
            <v>3009</v>
          </cell>
        </row>
        <row r="931">
          <cell r="B931" t="str">
            <v>Case II</v>
          </cell>
          <cell r="C931" t="str">
            <v>With Batching Plant,  Transit Mixer and Concrete Pump</v>
          </cell>
          <cell r="D931" t="str">
            <v>cum</v>
          </cell>
          <cell r="E931">
            <v>3040</v>
          </cell>
        </row>
        <row r="932">
          <cell r="B932" t="str">
            <v>(q)</v>
          </cell>
          <cell r="C932" t="str">
            <v>Height 5m to 10m</v>
          </cell>
        </row>
        <row r="933">
          <cell r="B933" t="str">
            <v>Case I</v>
          </cell>
          <cell r="C933" t="str">
            <v xml:space="preserve">Using concrete Mixer </v>
          </cell>
          <cell r="D933" t="str">
            <v>cum</v>
          </cell>
          <cell r="E933">
            <v>3074</v>
          </cell>
        </row>
        <row r="934">
          <cell r="B934" t="str">
            <v>Case II</v>
          </cell>
          <cell r="C934" t="str">
            <v>With Batching Plant,  Transit Mixer and Concrete Pump</v>
          </cell>
          <cell r="D934" t="str">
            <v>cum</v>
          </cell>
          <cell r="E934">
            <v>3107</v>
          </cell>
        </row>
        <row r="935">
          <cell r="B935" t="str">
            <v>(r)</v>
          </cell>
          <cell r="C935" t="str">
            <v>Height above 10m</v>
          </cell>
        </row>
        <row r="936">
          <cell r="B936" t="str">
            <v>Case I</v>
          </cell>
          <cell r="C936" t="str">
            <v xml:space="preserve">Using concrete Mixer </v>
          </cell>
          <cell r="D936" t="str">
            <v>cum</v>
          </cell>
          <cell r="E936">
            <v>3173</v>
          </cell>
        </row>
        <row r="937">
          <cell r="B937" t="str">
            <v>Case II</v>
          </cell>
          <cell r="C937" t="str">
            <v>With Batching Plant,  Transit Mixer and Concrete Pump</v>
          </cell>
          <cell r="D937" t="str">
            <v>cum</v>
          </cell>
          <cell r="E937">
            <v>3206</v>
          </cell>
        </row>
        <row r="938">
          <cell r="B938" t="str">
            <v>13.6</v>
          </cell>
          <cell r="C938" t="str">
            <v xml:space="preserve">Supplying,  fitting and placing HYSD bar reinforcement in sub-structure complete as per drawing and technical specifications </v>
          </cell>
          <cell r="D938" t="str">
            <v>tonne</v>
          </cell>
          <cell r="E938">
            <v>38665</v>
          </cell>
        </row>
        <row r="939">
          <cell r="B939" t="str">
            <v>13.7</v>
          </cell>
          <cell r="C939" t="str">
            <v xml:space="preserve"> Supplying,  fitting and placing Mild steel reinforcement complete in sub-structure as per drawing and technical specification</v>
          </cell>
          <cell r="D939" t="str">
            <v>tonne</v>
          </cell>
          <cell r="E939">
            <v>37844</v>
          </cell>
        </row>
        <row r="940">
          <cell r="A940" t="str">
            <v>E8</v>
          </cell>
          <cell r="B940" t="str">
            <v>13.8</v>
          </cell>
          <cell r="C940" t="str">
            <v>Providing weep holes in Brick masonry/Plain/Reinforced concrete abutment,  wing wall/return wall with 100 mm dia AC pipe, extending through the full width of the structure with slope of 1V :20H towards drawing foce. Complete as per drawing and Technical s</v>
          </cell>
          <cell r="D940" t="str">
            <v>each</v>
          </cell>
          <cell r="E940">
            <v>45</v>
          </cell>
        </row>
        <row r="941">
          <cell r="B941" t="str">
            <v>13.9</v>
          </cell>
          <cell r="C941" t="str">
            <v xml:space="preserve">Back filling behind abutment,  wing wall and return wall complete as per drawing and Technical specification </v>
          </cell>
        </row>
        <row r="942">
          <cell r="A942" t="str">
            <v>E-30-1</v>
          </cell>
          <cell r="B942" t="str">
            <v>A</v>
          </cell>
          <cell r="C942" t="str">
            <v>Granular material</v>
          </cell>
          <cell r="D942" t="str">
            <v>cum</v>
          </cell>
          <cell r="E942">
            <v>129</v>
          </cell>
        </row>
        <row r="943">
          <cell r="B943" t="str">
            <v>B</v>
          </cell>
          <cell r="C943" t="str">
            <v>Sandy material</v>
          </cell>
          <cell r="D943" t="str">
            <v>cum</v>
          </cell>
          <cell r="E943">
            <v>525</v>
          </cell>
        </row>
        <row r="944">
          <cell r="B944" t="str">
            <v>13.10</v>
          </cell>
          <cell r="C944" t="str">
            <v>Providing and laying of Filter media with granular materials/stone crushed aggregates satisfying the requirements laid down in clause 2504.2.2. of MoRTH specifications to a thickness of not less than 600 mm with smaller size towards the soil and bigger si</v>
          </cell>
          <cell r="D944" t="str">
            <v>cum</v>
          </cell>
          <cell r="E944">
            <v>103</v>
          </cell>
        </row>
        <row r="945">
          <cell r="B945" t="str">
            <v>13.11</v>
          </cell>
          <cell r="C945" t="str">
            <v>Supplying,  fitting and fixing in position true to line and level cast steel rocker bearing conforming to IRC: 83(Pt.-1) section IX and clause 2003 of MoRTH specifications complete including all accessories as per drawing and Technical Specifications.</v>
          </cell>
          <cell r="D945" t="str">
            <v>tonne capacity</v>
          </cell>
          <cell r="E945" t="e">
            <v>#VALUE!</v>
          </cell>
        </row>
        <row r="946">
          <cell r="B946" t="str">
            <v>13.12</v>
          </cell>
          <cell r="C946" t="str">
            <v>Supplying,  fitting and fixing in position true to line and level forged steel roller bearing conforming to IRC: 83(Pt.-1) section IX and clause 2003 of MoRTH specifications complete including all accessories as per drawing and Technical Specifications.</v>
          </cell>
          <cell r="D946" t="str">
            <v>tonne capacity</v>
          </cell>
          <cell r="E946" t="e">
            <v>#VALUE!</v>
          </cell>
        </row>
        <row r="947">
          <cell r="B947" t="str">
            <v>13.13</v>
          </cell>
          <cell r="C947" t="str">
            <v>Supplying,  fitting and fixing in position true to line and level sliding plate bearing with PTFE surface sliding on stainless steel complete including all accessories as per drawing and Technical Specifications and BS: 5400,  section 9.1 &amp; 9.2 (for PTFE)</v>
          </cell>
          <cell r="D947" t="str">
            <v>tonne capacity</v>
          </cell>
          <cell r="E947" t="e">
            <v>#VALUE!</v>
          </cell>
        </row>
        <row r="948">
          <cell r="B948" t="str">
            <v>13.14</v>
          </cell>
          <cell r="C948" t="str">
            <v>Supplying,  fitting and fixing in position true to line and level elastomeric bearing conforming to IRC: 83 (Part-II) section IX and clause 2005 of MoRTH specifications complete including all accessories as per drawing and Technical Specifications.</v>
          </cell>
          <cell r="D948" t="str">
            <v>cubic centimetre</v>
          </cell>
          <cell r="E948" t="e">
            <v>#VALUE!</v>
          </cell>
        </row>
        <row r="949">
          <cell r="B949" t="str">
            <v>13.15</v>
          </cell>
          <cell r="C949" t="str">
            <v>Supplying,  fitting and fixing in position true to line and level sliding plate bearing with stainless steel plate sliding on stainless steel plate with mild steel matrix complete including all accessories as per drawing and Technical Specifications.</v>
          </cell>
          <cell r="D949" t="str">
            <v>tonne capacity</v>
          </cell>
          <cell r="E949" t="e">
            <v>#VALUE!</v>
          </cell>
        </row>
        <row r="950">
          <cell r="B950" t="str">
            <v>13.16</v>
          </cell>
          <cell r="C950" t="str">
            <v>Supplying,  fitting and fixing in position true to line and level POT-PTFE bearing consisting of a metal piston supported by a disc or unreinforced elastomer confined within a metal cylinder,  sealing rings,  dust seals,  PTFE surface sliding against stai</v>
          </cell>
          <cell r="D950" t="str">
            <v>tonne capacity</v>
          </cell>
          <cell r="E950" t="e">
            <v>#VALUE!</v>
          </cell>
        </row>
        <row r="951">
          <cell r="C951" t="str">
            <v>CHAPTER-14</v>
          </cell>
        </row>
        <row r="952">
          <cell r="C952" t="str">
            <v>SUPER-STRUCTURE</v>
          </cell>
        </row>
        <row r="953">
          <cell r="B953" t="str">
            <v>14.1</v>
          </cell>
          <cell r="C953" t="str">
            <v>Furnishing and Placing Reinforced/Prestressed cement concrete in super-structure as per drawing and Technical Specification</v>
          </cell>
        </row>
        <row r="954">
          <cell r="B954" t="str">
            <v>A</v>
          </cell>
          <cell r="C954" t="str">
            <v>RCC Grade M20</v>
          </cell>
        </row>
        <row r="955">
          <cell r="B955" t="str">
            <v>Case I</v>
          </cell>
          <cell r="C955" t="str">
            <v>Using Concrete Mixer</v>
          </cell>
        </row>
        <row r="956">
          <cell r="B956" t="str">
            <v>(i)</v>
          </cell>
          <cell r="C956" t="str">
            <v xml:space="preserve">For solid slab super-structure,  20-30% of (a+b+c)     </v>
          </cell>
        </row>
        <row r="957">
          <cell r="B957" t="str">
            <v>(p)</v>
          </cell>
          <cell r="C957" t="str">
            <v>Height upto 5m</v>
          </cell>
          <cell r="D957" t="str">
            <v>cum</v>
          </cell>
          <cell r="E957">
            <v>2897</v>
          </cell>
        </row>
        <row r="958">
          <cell r="B958" t="str">
            <v>(q)</v>
          </cell>
          <cell r="C958" t="str">
            <v>Height 5m to 10m</v>
          </cell>
          <cell r="D958" t="str">
            <v>cum</v>
          </cell>
          <cell r="E958">
            <v>3018</v>
          </cell>
        </row>
        <row r="959">
          <cell r="B959" t="str">
            <v>(r)</v>
          </cell>
          <cell r="C959" t="str">
            <v>Height above 10m</v>
          </cell>
          <cell r="D959" t="str">
            <v>cum</v>
          </cell>
          <cell r="E959">
            <v>3139</v>
          </cell>
        </row>
        <row r="960">
          <cell r="B960" t="str">
            <v xml:space="preserve">(ii) </v>
          </cell>
          <cell r="C960" t="str">
            <v xml:space="preserve">For T-beam &amp; slab,  25-35% of (a+b+c)     </v>
          </cell>
        </row>
        <row r="961">
          <cell r="B961" t="str">
            <v>(p)</v>
          </cell>
          <cell r="C961" t="str">
            <v>Height upto 5m</v>
          </cell>
          <cell r="D961" t="str">
            <v>cum</v>
          </cell>
          <cell r="E961">
            <v>3018</v>
          </cell>
        </row>
        <row r="962">
          <cell r="B962" t="str">
            <v>(q)</v>
          </cell>
          <cell r="C962" t="str">
            <v>Height 5m to 10m</v>
          </cell>
          <cell r="D962" t="str">
            <v>cum</v>
          </cell>
          <cell r="E962">
            <v>3139</v>
          </cell>
        </row>
        <row r="963">
          <cell r="B963" t="str">
            <v>(r)</v>
          </cell>
          <cell r="C963" t="str">
            <v>Height above 10m</v>
          </cell>
          <cell r="D963" t="str">
            <v>cum</v>
          </cell>
          <cell r="E963">
            <v>3260</v>
          </cell>
        </row>
        <row r="964">
          <cell r="B964" t="str">
            <v>Case II</v>
          </cell>
          <cell r="C964" t="str">
            <v>Using Batching Plant,  Transit Mixer and Concrete Pump</v>
          </cell>
        </row>
        <row r="965">
          <cell r="B965" t="str">
            <v>(i)</v>
          </cell>
          <cell r="C965" t="str">
            <v xml:space="preserve">For solid slab super-structure,  20-30% of (a+b+c)     </v>
          </cell>
        </row>
        <row r="966">
          <cell r="B966" t="str">
            <v>(p)</v>
          </cell>
          <cell r="C966" t="str">
            <v>Height upto 5m</v>
          </cell>
          <cell r="D966" t="str">
            <v>cum</v>
          </cell>
          <cell r="E966">
            <v>2797</v>
          </cell>
        </row>
        <row r="967">
          <cell r="B967" t="str">
            <v>(q)</v>
          </cell>
          <cell r="C967" t="str">
            <v>Height 5m to 10m</v>
          </cell>
          <cell r="D967" t="str">
            <v>cum</v>
          </cell>
          <cell r="E967">
            <v>2914</v>
          </cell>
        </row>
        <row r="968">
          <cell r="B968" t="str">
            <v>(r)</v>
          </cell>
          <cell r="C968" t="str">
            <v>Height above 10m</v>
          </cell>
          <cell r="D968" t="str">
            <v>cum</v>
          </cell>
          <cell r="E968">
            <v>3031</v>
          </cell>
        </row>
        <row r="969">
          <cell r="B969" t="str">
            <v xml:space="preserve">(ii) </v>
          </cell>
          <cell r="C969" t="str">
            <v xml:space="preserve">For T-beam &amp; slab,  25-35% of (a+b+c)     </v>
          </cell>
        </row>
        <row r="970">
          <cell r="B970" t="str">
            <v>(p)</v>
          </cell>
          <cell r="C970" t="str">
            <v>Height upto 5m</v>
          </cell>
          <cell r="D970" t="str">
            <v>cum</v>
          </cell>
          <cell r="E970">
            <v>2914</v>
          </cell>
        </row>
        <row r="971">
          <cell r="B971" t="str">
            <v>(q)</v>
          </cell>
          <cell r="C971" t="str">
            <v>Height 5m to 10m</v>
          </cell>
          <cell r="D971" t="str">
            <v>cum</v>
          </cell>
          <cell r="E971">
            <v>3031</v>
          </cell>
        </row>
        <row r="972">
          <cell r="B972" t="str">
            <v>(r)</v>
          </cell>
          <cell r="C972" t="str">
            <v>Height above 10m</v>
          </cell>
          <cell r="D972" t="str">
            <v>cum</v>
          </cell>
          <cell r="E972">
            <v>3147</v>
          </cell>
        </row>
        <row r="973">
          <cell r="B973" t="str">
            <v>B</v>
          </cell>
          <cell r="C973" t="str">
            <v>RCC Grade M25</v>
          </cell>
        </row>
        <row r="974">
          <cell r="B974" t="str">
            <v>Case I</v>
          </cell>
          <cell r="C974" t="str">
            <v>Using Concrete Mixer</v>
          </cell>
        </row>
        <row r="975">
          <cell r="B975" t="str">
            <v>(i)</v>
          </cell>
          <cell r="C975" t="str">
            <v xml:space="preserve">For solid slab super-structure,  20-30% of (a+b+c)     </v>
          </cell>
        </row>
        <row r="976">
          <cell r="B976" t="str">
            <v>(p)</v>
          </cell>
          <cell r="C976" t="str">
            <v>Height upto 5m</v>
          </cell>
          <cell r="D976" t="str">
            <v>cum</v>
          </cell>
          <cell r="E976">
            <v>3173</v>
          </cell>
        </row>
        <row r="977">
          <cell r="B977" t="str">
            <v>(q)</v>
          </cell>
          <cell r="C977" t="str">
            <v>Height 5m to 10m</v>
          </cell>
          <cell r="D977" t="str">
            <v>cum</v>
          </cell>
          <cell r="E977">
            <v>3305</v>
          </cell>
        </row>
        <row r="978">
          <cell r="B978" t="str">
            <v>(r)</v>
          </cell>
          <cell r="C978" t="str">
            <v>Height above 10m</v>
          </cell>
          <cell r="D978" t="str">
            <v>cum</v>
          </cell>
          <cell r="E978">
            <v>3437</v>
          </cell>
        </row>
        <row r="979">
          <cell r="B979" t="str">
            <v xml:space="preserve">(ii) </v>
          </cell>
          <cell r="C979" t="str">
            <v xml:space="preserve">For T-beam &amp; slab,  25-35% of (a+b+c)     </v>
          </cell>
        </row>
        <row r="980">
          <cell r="B980" t="str">
            <v>(p)</v>
          </cell>
          <cell r="C980" t="str">
            <v>Height upto 5m</v>
          </cell>
          <cell r="D980" t="str">
            <v>cum</v>
          </cell>
          <cell r="E980">
            <v>3305</v>
          </cell>
        </row>
        <row r="981">
          <cell r="B981" t="str">
            <v>(q)</v>
          </cell>
          <cell r="C981" t="str">
            <v>Height 5m to 10m</v>
          </cell>
          <cell r="D981" t="str">
            <v>cum</v>
          </cell>
          <cell r="E981">
            <v>3437</v>
          </cell>
        </row>
        <row r="982">
          <cell r="B982" t="str">
            <v>(r)</v>
          </cell>
          <cell r="C982" t="str">
            <v>Height above 10m</v>
          </cell>
          <cell r="D982" t="str">
            <v>cum</v>
          </cell>
          <cell r="E982">
            <v>3570</v>
          </cell>
        </row>
        <row r="983">
          <cell r="B983" t="str">
            <v>Case II</v>
          </cell>
          <cell r="C983" t="str">
            <v>Using Batching Plant,  Transit Mixer and Concrete Pump</v>
          </cell>
        </row>
        <row r="984">
          <cell r="B984" t="str">
            <v>(i)</v>
          </cell>
          <cell r="C984" t="str">
            <v xml:space="preserve">For solid slab super-structure,  20-30% of (a+b+c)     </v>
          </cell>
        </row>
        <row r="985">
          <cell r="B985" t="str">
            <v>(p)</v>
          </cell>
          <cell r="C985" t="str">
            <v>Height upto 5m</v>
          </cell>
          <cell r="D985" t="str">
            <v>cum</v>
          </cell>
          <cell r="E985">
            <v>3077</v>
          </cell>
        </row>
        <row r="986">
          <cell r="B986" t="str">
            <v>(q)</v>
          </cell>
          <cell r="C986" t="str">
            <v>Height 5m to 10m</v>
          </cell>
          <cell r="D986" t="str">
            <v>cum</v>
          </cell>
          <cell r="E986">
            <v>3205</v>
          </cell>
        </row>
        <row r="987">
          <cell r="B987" t="str">
            <v>(r)</v>
          </cell>
          <cell r="C987" t="str">
            <v>Height above 10m</v>
          </cell>
          <cell r="D987" t="str">
            <v>cum</v>
          </cell>
          <cell r="E987">
            <v>3333</v>
          </cell>
        </row>
        <row r="988">
          <cell r="B988" t="str">
            <v xml:space="preserve">(ii) </v>
          </cell>
          <cell r="C988" t="str">
            <v xml:space="preserve">For T-beam &amp; slab,  25-35% of (a+b+c)     </v>
          </cell>
        </row>
        <row r="989">
          <cell r="B989" t="str">
            <v>(p)</v>
          </cell>
          <cell r="C989" t="str">
            <v>Height upto 5m</v>
          </cell>
          <cell r="D989" t="str">
            <v>cum</v>
          </cell>
          <cell r="E989">
            <v>3205</v>
          </cell>
        </row>
        <row r="990">
          <cell r="B990" t="str">
            <v>(q)</v>
          </cell>
          <cell r="C990" t="str">
            <v>Height 5m to 10m</v>
          </cell>
          <cell r="D990" t="str">
            <v>cum</v>
          </cell>
          <cell r="E990">
            <v>3333</v>
          </cell>
        </row>
        <row r="991">
          <cell r="B991" t="str">
            <v>(r)</v>
          </cell>
          <cell r="C991" t="str">
            <v>Height above 10m</v>
          </cell>
          <cell r="D991" t="str">
            <v>cum</v>
          </cell>
          <cell r="E991">
            <v>3461</v>
          </cell>
        </row>
        <row r="992">
          <cell r="B992" t="str">
            <v>C</v>
          </cell>
          <cell r="C992" t="str">
            <v>RCC Grade M 30</v>
          </cell>
        </row>
        <row r="993">
          <cell r="B993" t="str">
            <v>Case I</v>
          </cell>
          <cell r="C993" t="str">
            <v>Using Concrete Mixer</v>
          </cell>
        </row>
        <row r="994">
          <cell r="B994" t="str">
            <v>(i)</v>
          </cell>
          <cell r="C994" t="str">
            <v xml:space="preserve">For solid slab super-structure,  20-30% of (a+b+c)     </v>
          </cell>
        </row>
        <row r="995">
          <cell r="B995" t="str">
            <v>(p)</v>
          </cell>
          <cell r="C995" t="str">
            <v>Height upto 5m</v>
          </cell>
          <cell r="D995" t="str">
            <v>cum</v>
          </cell>
          <cell r="E995">
            <v>3218</v>
          </cell>
        </row>
        <row r="996">
          <cell r="B996" t="str">
            <v>(q)</v>
          </cell>
          <cell r="C996" t="str">
            <v>Height 5m to 10m</v>
          </cell>
          <cell r="D996" t="str">
            <v>cum</v>
          </cell>
          <cell r="E996">
            <v>3352</v>
          </cell>
        </row>
        <row r="997">
          <cell r="B997" t="str">
            <v>(r)</v>
          </cell>
          <cell r="C997" t="str">
            <v>Height above 10m</v>
          </cell>
          <cell r="D997" t="str">
            <v>cum</v>
          </cell>
          <cell r="E997">
            <v>3486</v>
          </cell>
        </row>
        <row r="998">
          <cell r="B998" t="str">
            <v xml:space="preserve">(ii) </v>
          </cell>
          <cell r="C998" t="str">
            <v xml:space="preserve">For T-beam &amp; slab,  25-35% of (a+b+c)     </v>
          </cell>
        </row>
        <row r="999">
          <cell r="B999" t="str">
            <v>(p)</v>
          </cell>
          <cell r="C999" t="str">
            <v>Height upto 5m</v>
          </cell>
          <cell r="D999" t="str">
            <v>cum</v>
          </cell>
          <cell r="E999">
            <v>3352</v>
          </cell>
        </row>
        <row r="1000">
          <cell r="B1000" t="str">
            <v>(q)</v>
          </cell>
          <cell r="C1000" t="str">
            <v>Height 5m to 10m</v>
          </cell>
          <cell r="D1000" t="str">
            <v>cum</v>
          </cell>
          <cell r="E1000">
            <v>3486</v>
          </cell>
        </row>
        <row r="1001">
          <cell r="B1001" t="str">
            <v>(r)</v>
          </cell>
          <cell r="C1001" t="str">
            <v>Height above 10m</v>
          </cell>
          <cell r="D1001" t="str">
            <v>cum</v>
          </cell>
          <cell r="E1001">
            <v>3620</v>
          </cell>
        </row>
        <row r="1002">
          <cell r="B1002" t="str">
            <v>Case II</v>
          </cell>
          <cell r="C1002" t="str">
            <v>Using Batching Plant,  Transit Mixer and Concrete Pump.</v>
          </cell>
        </row>
        <row r="1003">
          <cell r="B1003" t="str">
            <v>(i)</v>
          </cell>
          <cell r="C1003" t="str">
            <v xml:space="preserve">For solid slab super-structure,  20-30% of (a+b+c)     </v>
          </cell>
        </row>
        <row r="1004">
          <cell r="B1004" t="str">
            <v>(p)</v>
          </cell>
          <cell r="C1004" t="str">
            <v>Height upto 5m</v>
          </cell>
          <cell r="D1004" t="str">
            <v>cum</v>
          </cell>
          <cell r="E1004">
            <v>3112</v>
          </cell>
        </row>
        <row r="1005">
          <cell r="B1005" t="str">
            <v>(q)</v>
          </cell>
          <cell r="C1005" t="str">
            <v>Height 5m to 10m</v>
          </cell>
          <cell r="D1005" t="str">
            <v>cum</v>
          </cell>
          <cell r="E1005">
            <v>3242</v>
          </cell>
        </row>
        <row r="1006">
          <cell r="B1006" t="str">
            <v>(r)</v>
          </cell>
          <cell r="C1006" t="str">
            <v>Height above 10m</v>
          </cell>
          <cell r="D1006" t="str">
            <v>cum</v>
          </cell>
          <cell r="E1006">
            <v>3372</v>
          </cell>
        </row>
        <row r="1007">
          <cell r="B1007" t="str">
            <v xml:space="preserve">(ii) </v>
          </cell>
          <cell r="C1007" t="str">
            <v xml:space="preserve">For T-beam &amp; slab,  25-35% of (a+b+c)     </v>
          </cell>
        </row>
        <row r="1008">
          <cell r="B1008" t="str">
            <v>(p)</v>
          </cell>
          <cell r="C1008" t="str">
            <v>Height upto 5m</v>
          </cell>
          <cell r="D1008" t="str">
            <v>cum</v>
          </cell>
          <cell r="E1008">
            <v>3242</v>
          </cell>
        </row>
        <row r="1009">
          <cell r="B1009" t="str">
            <v>(q)</v>
          </cell>
          <cell r="C1009" t="str">
            <v>Height 5m to 10m</v>
          </cell>
          <cell r="D1009" t="str">
            <v>cum</v>
          </cell>
          <cell r="E1009">
            <v>3372</v>
          </cell>
        </row>
        <row r="1010">
          <cell r="B1010" t="str">
            <v>(r)</v>
          </cell>
          <cell r="C1010" t="str">
            <v>Height above 10m</v>
          </cell>
          <cell r="D1010" t="str">
            <v>cum</v>
          </cell>
          <cell r="E1010">
            <v>3501</v>
          </cell>
        </row>
        <row r="1011">
          <cell r="B1011" t="str">
            <v>D</v>
          </cell>
          <cell r="C1011" t="str">
            <v xml:space="preserve"> RCC/PSC Grade M35 </v>
          </cell>
        </row>
        <row r="1012">
          <cell r="B1012" t="str">
            <v>Case 1</v>
          </cell>
          <cell r="C1012" t="str">
            <v>Using concrete mixer.</v>
          </cell>
        </row>
        <row r="1013">
          <cell r="B1013" t="str">
            <v>(i)</v>
          </cell>
          <cell r="C1013" t="str">
            <v xml:space="preserve">For solid slab super-structure,  18-28% of (a+b+c)     </v>
          </cell>
        </row>
        <row r="1014">
          <cell r="B1014" t="str">
            <v>(p)</v>
          </cell>
          <cell r="C1014" t="str">
            <v>Height upto 5m</v>
          </cell>
          <cell r="D1014" t="str">
            <v>cum</v>
          </cell>
          <cell r="E1014">
            <v>3236</v>
          </cell>
        </row>
        <row r="1015">
          <cell r="B1015" t="str">
            <v>(q)</v>
          </cell>
          <cell r="C1015" t="str">
            <v>Height 5m to 10m</v>
          </cell>
          <cell r="D1015" t="str">
            <v>cum</v>
          </cell>
          <cell r="E1015">
            <v>3373</v>
          </cell>
        </row>
        <row r="1016">
          <cell r="B1016" t="str">
            <v>(r)</v>
          </cell>
          <cell r="C1016" t="str">
            <v>Height above 10m</v>
          </cell>
          <cell r="D1016" t="str">
            <v>cum</v>
          </cell>
          <cell r="E1016">
            <v>3510</v>
          </cell>
        </row>
        <row r="1017">
          <cell r="B1017" t="str">
            <v xml:space="preserve">(ii) </v>
          </cell>
          <cell r="C1017" t="str">
            <v xml:space="preserve">For T-beam &amp; slab,  23-33% of (a+b+c)     </v>
          </cell>
        </row>
        <row r="1018">
          <cell r="B1018" t="str">
            <v>(p)</v>
          </cell>
          <cell r="C1018" t="str">
            <v>Height upto 5m</v>
          </cell>
          <cell r="D1018" t="str">
            <v>cum</v>
          </cell>
          <cell r="E1018">
            <v>3373</v>
          </cell>
        </row>
        <row r="1019">
          <cell r="B1019" t="str">
            <v>(q)</v>
          </cell>
          <cell r="C1019" t="str">
            <v>Height 5m to 10m</v>
          </cell>
          <cell r="D1019" t="str">
            <v>cum</v>
          </cell>
          <cell r="E1019">
            <v>3510</v>
          </cell>
        </row>
        <row r="1020">
          <cell r="B1020" t="str">
            <v>(r)</v>
          </cell>
          <cell r="C1020" t="str">
            <v>Height above 10m</v>
          </cell>
          <cell r="D1020" t="str">
            <v>cum</v>
          </cell>
          <cell r="E1020">
            <v>3647</v>
          </cell>
        </row>
        <row r="1021">
          <cell r="B1021" t="str">
            <v xml:space="preserve">(iii) </v>
          </cell>
          <cell r="C1021" t="str">
            <v>For box girder and balanced cantilever, 38-58% of cost of concrete.</v>
          </cell>
        </row>
        <row r="1022">
          <cell r="B1022" t="str">
            <v>(p)</v>
          </cell>
          <cell r="C1022" t="str">
            <v>Height upto 5m</v>
          </cell>
          <cell r="D1022" t="str">
            <v>cum</v>
          </cell>
          <cell r="E1022">
            <v>3784</v>
          </cell>
        </row>
        <row r="1023">
          <cell r="B1023" t="str">
            <v>(q)</v>
          </cell>
          <cell r="C1023" t="str">
            <v>Height 5m to 10m</v>
          </cell>
          <cell r="D1023" t="str">
            <v>cum</v>
          </cell>
          <cell r="E1023">
            <v>4059</v>
          </cell>
        </row>
        <row r="1024">
          <cell r="B1024" t="str">
            <v>(r)</v>
          </cell>
          <cell r="C1024" t="str">
            <v>Height above 10m</v>
          </cell>
          <cell r="D1024" t="str">
            <v>cum</v>
          </cell>
          <cell r="E1024">
            <v>4333</v>
          </cell>
        </row>
        <row r="1025">
          <cell r="B1025" t="str">
            <v>Case II</v>
          </cell>
          <cell r="C1025" t="str">
            <v>Using Batching Plant,  Transit Mixer and Concrete Pump</v>
          </cell>
        </row>
        <row r="1026">
          <cell r="B1026" t="str">
            <v>(i)</v>
          </cell>
          <cell r="C1026" t="str">
            <v xml:space="preserve">For solid slab super-structure,  18-28% of (a+b+c)     </v>
          </cell>
        </row>
        <row r="1027">
          <cell r="B1027" t="str">
            <v>(p)</v>
          </cell>
          <cell r="C1027" t="str">
            <v>Height upto 5m</v>
          </cell>
          <cell r="D1027" t="str">
            <v>cum</v>
          </cell>
          <cell r="E1027">
            <v>3131</v>
          </cell>
        </row>
        <row r="1028">
          <cell r="B1028" t="str">
            <v>(q)</v>
          </cell>
          <cell r="C1028" t="str">
            <v>Height 5m to 10m</v>
          </cell>
          <cell r="D1028" t="str">
            <v>cum</v>
          </cell>
          <cell r="E1028">
            <v>3263</v>
          </cell>
        </row>
        <row r="1029">
          <cell r="B1029" t="str">
            <v>(r)</v>
          </cell>
          <cell r="C1029" t="str">
            <v>Height above 10m</v>
          </cell>
          <cell r="D1029" t="str">
            <v>cum</v>
          </cell>
          <cell r="E1029">
            <v>3396</v>
          </cell>
        </row>
        <row r="1030">
          <cell r="B1030" t="str">
            <v xml:space="preserve">(ii) </v>
          </cell>
          <cell r="C1030" t="str">
            <v xml:space="preserve">For T-beam &amp; slab,  23-33% of (a+b+c)     </v>
          </cell>
        </row>
        <row r="1031">
          <cell r="B1031" t="str">
            <v>(p)</v>
          </cell>
          <cell r="C1031" t="str">
            <v>Height upto 5m</v>
          </cell>
          <cell r="D1031" t="str">
            <v>cum</v>
          </cell>
          <cell r="E1031">
            <v>3263</v>
          </cell>
        </row>
        <row r="1032">
          <cell r="B1032" t="str">
            <v>(q)</v>
          </cell>
          <cell r="C1032" t="str">
            <v>Height 5m to 10m</v>
          </cell>
          <cell r="D1032" t="str">
            <v>cum</v>
          </cell>
          <cell r="E1032">
            <v>3396</v>
          </cell>
        </row>
        <row r="1033">
          <cell r="B1033" t="str">
            <v>(r)</v>
          </cell>
          <cell r="C1033" t="str">
            <v>Height above 10m</v>
          </cell>
          <cell r="D1033" t="str">
            <v>cum</v>
          </cell>
          <cell r="E1033">
            <v>3529</v>
          </cell>
        </row>
        <row r="1034">
          <cell r="B1034" t="str">
            <v xml:space="preserve">(iii) </v>
          </cell>
          <cell r="C1034" t="str">
            <v>For box girder and balanced cantilever, 38-58% of cost of concrete.</v>
          </cell>
        </row>
        <row r="1035">
          <cell r="B1035" t="str">
            <v>(p)</v>
          </cell>
          <cell r="C1035" t="str">
            <v>Height upto 5m</v>
          </cell>
          <cell r="D1035" t="str">
            <v>cum</v>
          </cell>
          <cell r="E1035">
            <v>3661</v>
          </cell>
        </row>
        <row r="1036">
          <cell r="B1036" t="str">
            <v>(q)</v>
          </cell>
          <cell r="C1036" t="str">
            <v>Height 5m to 10m</v>
          </cell>
          <cell r="D1036" t="str">
            <v>cum</v>
          </cell>
          <cell r="E1036">
            <v>3926</v>
          </cell>
        </row>
        <row r="1037">
          <cell r="B1037" t="str">
            <v>(r)</v>
          </cell>
          <cell r="C1037" t="str">
            <v>Height above 10m</v>
          </cell>
          <cell r="D1037" t="str">
            <v>cum</v>
          </cell>
          <cell r="E1037">
            <v>4192</v>
          </cell>
        </row>
        <row r="1038">
          <cell r="B1038" t="str">
            <v>E</v>
          </cell>
          <cell r="C1038" t="str">
            <v>PSC Grade M-40</v>
          </cell>
        </row>
        <row r="1039">
          <cell r="B1039" t="str">
            <v>Case 1</v>
          </cell>
          <cell r="C1039" t="str">
            <v>Using concrete mixer.</v>
          </cell>
        </row>
        <row r="1040">
          <cell r="B1040" t="str">
            <v>(i)</v>
          </cell>
          <cell r="C1040" t="str">
            <v xml:space="preserve">For solid slab super-structure,  20-30% of (a+b+c)     </v>
          </cell>
        </row>
        <row r="1041">
          <cell r="B1041" t="str">
            <v>(p)</v>
          </cell>
          <cell r="C1041" t="str">
            <v>Height upto 5m</v>
          </cell>
          <cell r="D1041" t="str">
            <v>cum</v>
          </cell>
          <cell r="E1041">
            <v>3482</v>
          </cell>
        </row>
        <row r="1042">
          <cell r="B1042" t="str">
            <v>(q)</v>
          </cell>
          <cell r="C1042" t="str">
            <v>Height 5m to 10m</v>
          </cell>
          <cell r="D1042" t="str">
            <v>cum</v>
          </cell>
          <cell r="E1042">
            <v>3627</v>
          </cell>
        </row>
        <row r="1043">
          <cell r="B1043" t="str">
            <v>(r)</v>
          </cell>
          <cell r="C1043" t="str">
            <v>Height above 10m</v>
          </cell>
          <cell r="D1043" t="str">
            <v>cum</v>
          </cell>
          <cell r="E1043">
            <v>3772</v>
          </cell>
        </row>
        <row r="1044">
          <cell r="B1044" t="str">
            <v xml:space="preserve">(ii) </v>
          </cell>
          <cell r="C1044" t="str">
            <v xml:space="preserve">For T-beam &amp; slab,  25-35% of (a+b+c)     </v>
          </cell>
        </row>
        <row r="1045">
          <cell r="B1045" t="str">
            <v>(p)</v>
          </cell>
          <cell r="C1045" t="str">
            <v>Height upto 5m</v>
          </cell>
          <cell r="D1045" t="str">
            <v>cum</v>
          </cell>
          <cell r="E1045">
            <v>3627</v>
          </cell>
        </row>
        <row r="1046">
          <cell r="B1046" t="str">
            <v>(q)</v>
          </cell>
          <cell r="C1046" t="str">
            <v>Height 5m to 10m</v>
          </cell>
          <cell r="D1046" t="str">
            <v>cum</v>
          </cell>
          <cell r="E1046">
            <v>3772</v>
          </cell>
        </row>
        <row r="1047">
          <cell r="B1047" t="str">
            <v>(r)</v>
          </cell>
          <cell r="C1047" t="str">
            <v>Height above 10m</v>
          </cell>
          <cell r="D1047" t="str">
            <v>cum</v>
          </cell>
          <cell r="E1047">
            <v>3917</v>
          </cell>
        </row>
        <row r="1048">
          <cell r="B1048" t="str">
            <v>Case II</v>
          </cell>
          <cell r="C1048" t="str">
            <v>Using Batching Plant,  Transit Mixer and Concrete Pump</v>
          </cell>
        </row>
        <row r="1049">
          <cell r="B1049" t="str">
            <v>(i)</v>
          </cell>
          <cell r="C1049" t="str">
            <v xml:space="preserve">For solid slab super-structure,  18-28% of (a+b+c)     </v>
          </cell>
        </row>
        <row r="1050">
          <cell r="B1050" t="str">
            <v>(p)</v>
          </cell>
          <cell r="C1050" t="str">
            <v>Height upto 5m</v>
          </cell>
          <cell r="D1050" t="str">
            <v>cum</v>
          </cell>
          <cell r="E1050">
            <v>3304</v>
          </cell>
        </row>
        <row r="1051">
          <cell r="B1051" t="str">
            <v>(q)</v>
          </cell>
          <cell r="C1051" t="str">
            <v>Height 5m to 10m</v>
          </cell>
          <cell r="D1051" t="str">
            <v>cum</v>
          </cell>
          <cell r="E1051">
            <v>3444</v>
          </cell>
        </row>
        <row r="1052">
          <cell r="B1052" t="str">
            <v>(r)</v>
          </cell>
          <cell r="C1052" t="str">
            <v>Height above 10m</v>
          </cell>
          <cell r="D1052" t="str">
            <v>cum</v>
          </cell>
          <cell r="E1052">
            <v>3584</v>
          </cell>
        </row>
        <row r="1053">
          <cell r="B1053" t="str">
            <v xml:space="preserve">(ii) </v>
          </cell>
          <cell r="C1053" t="str">
            <v xml:space="preserve">For T-beam &amp; slab,  23-33% of (a+b+c)     </v>
          </cell>
        </row>
        <row r="1054">
          <cell r="B1054" t="str">
            <v>(p)</v>
          </cell>
          <cell r="C1054" t="str">
            <v>Height upto 5m</v>
          </cell>
          <cell r="D1054" t="str">
            <v>cum</v>
          </cell>
          <cell r="E1054">
            <v>3444</v>
          </cell>
        </row>
        <row r="1055">
          <cell r="B1055" t="str">
            <v>(q)</v>
          </cell>
          <cell r="C1055" t="str">
            <v>Height 5m to 10m</v>
          </cell>
          <cell r="D1055" t="str">
            <v>cum</v>
          </cell>
          <cell r="E1055">
            <v>3584</v>
          </cell>
        </row>
        <row r="1056">
          <cell r="B1056" t="str">
            <v>(r)</v>
          </cell>
          <cell r="C1056" t="str">
            <v>Height above 10m</v>
          </cell>
          <cell r="D1056" t="str">
            <v>cum</v>
          </cell>
          <cell r="E1056">
            <v>3724</v>
          </cell>
        </row>
        <row r="1057">
          <cell r="B1057" t="str">
            <v xml:space="preserve">(iii) </v>
          </cell>
          <cell r="C1057" t="str">
            <v>For box girder and balanced cantilever, 38-58% of cost of concrete.</v>
          </cell>
        </row>
        <row r="1058">
          <cell r="B1058" t="str">
            <v>(p)</v>
          </cell>
          <cell r="C1058" t="str">
            <v>Height upto 5m</v>
          </cell>
          <cell r="D1058" t="str">
            <v>cum</v>
          </cell>
          <cell r="E1058">
            <v>3864</v>
          </cell>
        </row>
        <row r="1059">
          <cell r="B1059" t="str">
            <v>(q)</v>
          </cell>
          <cell r="C1059" t="str">
            <v>Height 5m to 10m</v>
          </cell>
          <cell r="D1059" t="str">
            <v>cum</v>
          </cell>
          <cell r="E1059">
            <v>4144</v>
          </cell>
        </row>
        <row r="1060">
          <cell r="B1060" t="str">
            <v>(r)</v>
          </cell>
          <cell r="C1060" t="str">
            <v>Height above 10m</v>
          </cell>
          <cell r="D1060" t="str">
            <v>cum</v>
          </cell>
          <cell r="E1060">
            <v>4424</v>
          </cell>
        </row>
        <row r="1061">
          <cell r="B1061" t="str">
            <v>F</v>
          </cell>
          <cell r="C1061" t="str">
            <v>PSC Grade M-45</v>
          </cell>
        </row>
        <row r="1062">
          <cell r="B1062" t="str">
            <v>(i)</v>
          </cell>
          <cell r="C1062" t="str">
            <v xml:space="preserve"> For solid slab/voided slab super-structure,  16-26% of cost of concrete (a+b+c)     </v>
          </cell>
        </row>
        <row r="1063">
          <cell r="B1063" t="str">
            <v>(p)</v>
          </cell>
          <cell r="C1063" t="str">
            <v>Height upto 5m</v>
          </cell>
          <cell r="D1063" t="str">
            <v>cum</v>
          </cell>
          <cell r="E1063">
            <v>3419</v>
          </cell>
        </row>
        <row r="1064">
          <cell r="B1064" t="str">
            <v>(q)</v>
          </cell>
          <cell r="C1064" t="str">
            <v>Height 5m to 10m</v>
          </cell>
          <cell r="D1064" t="str">
            <v>cum</v>
          </cell>
          <cell r="E1064">
            <v>3567</v>
          </cell>
        </row>
        <row r="1065">
          <cell r="B1065" t="str">
            <v>(r)</v>
          </cell>
          <cell r="C1065" t="str">
            <v>Height above 10m</v>
          </cell>
          <cell r="D1065" t="str">
            <v>cum</v>
          </cell>
          <cell r="E1065">
            <v>3714</v>
          </cell>
        </row>
        <row r="1066">
          <cell r="B1066" t="str">
            <v xml:space="preserve">(ii) </v>
          </cell>
          <cell r="C1066" t="str">
            <v>For I-beam &amp; slab including launching of precast girders by launching truss upto 40 m span,  21-31% of cost of concrete.</v>
          </cell>
        </row>
        <row r="1067">
          <cell r="B1067" t="str">
            <v>(p)</v>
          </cell>
          <cell r="C1067" t="str">
            <v>Height upto 5m</v>
          </cell>
          <cell r="D1067" t="str">
            <v>cum</v>
          </cell>
          <cell r="E1067">
            <v>3567</v>
          </cell>
        </row>
        <row r="1068">
          <cell r="B1068" t="str">
            <v>(q)</v>
          </cell>
          <cell r="C1068" t="str">
            <v>Height 5m to 10m</v>
          </cell>
          <cell r="D1068" t="str">
            <v>cum</v>
          </cell>
          <cell r="E1068">
            <v>3714</v>
          </cell>
        </row>
        <row r="1069">
          <cell r="B1069" t="str">
            <v>(r)</v>
          </cell>
          <cell r="C1069" t="str">
            <v>Height above 10m</v>
          </cell>
          <cell r="D1069" t="str">
            <v>cum</v>
          </cell>
          <cell r="E1069">
            <v>3862</v>
          </cell>
        </row>
        <row r="1070">
          <cell r="B1070" t="str">
            <v xml:space="preserve">(iii) </v>
          </cell>
          <cell r="C1070" t="str">
            <v>For cast-in-situ box girder,  segmental construction and balanced cantilever,  36-56% of cost of concrete.</v>
          </cell>
        </row>
        <row r="1071">
          <cell r="B1071" t="str">
            <v>(p)</v>
          </cell>
          <cell r="C1071" t="str">
            <v>Height upto 5m</v>
          </cell>
          <cell r="D1071" t="str">
            <v>cum</v>
          </cell>
          <cell r="E1071">
            <v>4009</v>
          </cell>
        </row>
        <row r="1072">
          <cell r="B1072" t="str">
            <v>(q)</v>
          </cell>
          <cell r="C1072" t="str">
            <v>Height 5m to 10m</v>
          </cell>
          <cell r="D1072" t="str">
            <v>cum</v>
          </cell>
          <cell r="E1072">
            <v>4304</v>
          </cell>
        </row>
        <row r="1073">
          <cell r="B1073" t="str">
            <v>(r)</v>
          </cell>
          <cell r="C1073" t="str">
            <v>Height above 10m</v>
          </cell>
          <cell r="D1073" t="str">
            <v>cum</v>
          </cell>
          <cell r="E1073">
            <v>4599</v>
          </cell>
        </row>
        <row r="1074">
          <cell r="B1074" t="str">
            <v>G</v>
          </cell>
          <cell r="C1074" t="str">
            <v>PSC Grade M-50</v>
          </cell>
        </row>
        <row r="1075">
          <cell r="B1075" t="str">
            <v>(i)</v>
          </cell>
          <cell r="C1075" t="str">
            <v>For cast-in-situ box girder,  segmental construction and balanced cantilever,  35-55% of cost of concrete</v>
          </cell>
        </row>
        <row r="1076">
          <cell r="B1076" t="str">
            <v>(p)</v>
          </cell>
          <cell r="C1076" t="str">
            <v>Height upto 5m</v>
          </cell>
          <cell r="D1076" t="str">
            <v>cum</v>
          </cell>
          <cell r="E1076">
            <v>4122</v>
          </cell>
        </row>
        <row r="1077">
          <cell r="B1077" t="str">
            <v>(q)</v>
          </cell>
          <cell r="C1077" t="str">
            <v>Height 5m to 10m</v>
          </cell>
          <cell r="D1077" t="str">
            <v>cum</v>
          </cell>
          <cell r="E1077">
            <v>4427</v>
          </cell>
        </row>
        <row r="1078">
          <cell r="B1078" t="str">
            <v>(r)</v>
          </cell>
          <cell r="C1078" t="str">
            <v>Height above 10m</v>
          </cell>
          <cell r="D1078" t="str">
            <v>cum</v>
          </cell>
          <cell r="E1078">
            <v>4733</v>
          </cell>
        </row>
        <row r="1079">
          <cell r="B1079" t="str">
            <v>H</v>
          </cell>
          <cell r="C1079" t="str">
            <v>PSC Grade M- 55</v>
          </cell>
        </row>
        <row r="1080">
          <cell r="B1080" t="str">
            <v>(i)</v>
          </cell>
          <cell r="C1080" t="str">
            <v>For cast-in-situ box girder,  segmental construction and balanced cantilever,  35-55% of cost of concrete</v>
          </cell>
        </row>
        <row r="1081">
          <cell r="B1081" t="str">
            <v>(p)</v>
          </cell>
          <cell r="C1081" t="str">
            <v>Height upto 5m</v>
          </cell>
          <cell r="D1081" t="str">
            <v>cum</v>
          </cell>
          <cell r="E1081">
            <v>4345</v>
          </cell>
        </row>
        <row r="1082">
          <cell r="B1082" t="str">
            <v>(q)</v>
          </cell>
          <cell r="C1082" t="str">
            <v>Height 5m to 10m</v>
          </cell>
          <cell r="D1082" t="str">
            <v>cum</v>
          </cell>
          <cell r="E1082">
            <v>4667</v>
          </cell>
        </row>
        <row r="1083">
          <cell r="B1083" t="str">
            <v>(r)</v>
          </cell>
          <cell r="C1083" t="str">
            <v>Height above 10m</v>
          </cell>
          <cell r="D1083" t="str">
            <v>cum</v>
          </cell>
          <cell r="E1083">
            <v>4989.2392</v>
          </cell>
        </row>
        <row r="1084">
          <cell r="B1084" t="str">
            <v>14.2</v>
          </cell>
          <cell r="C1084" t="str">
            <v xml:space="preserve">a)     Supplying, fitting and placing HYSD bar reinforcement in super-structure complete as per drawing and technical specifications </v>
          </cell>
          <cell r="D1084" t="str">
            <v>tonne</v>
          </cell>
          <cell r="E1084">
            <v>39104</v>
          </cell>
        </row>
        <row r="1085">
          <cell r="B1085" t="str">
            <v>14.3</v>
          </cell>
          <cell r="C1085" t="str">
            <v>High tensile steel wires/strands including all accessories for stressing,  stressing operations and grouting complete as per drawing and Technical Specifications</v>
          </cell>
          <cell r="D1085" t="str">
            <v>tonne</v>
          </cell>
          <cell r="E1085" t="e">
            <v>#VALUE!</v>
          </cell>
        </row>
        <row r="1086">
          <cell r="B1086" t="str">
            <v>14.4</v>
          </cell>
          <cell r="C1086" t="str">
            <v>Providing and laying Cement concrete wearing coat M-30 grade including reinforcement complete as per drawing and Technical Specifications</v>
          </cell>
          <cell r="D1086" t="str">
            <v>cum</v>
          </cell>
          <cell r="E1086">
            <v>5544</v>
          </cell>
        </row>
        <row r="1087">
          <cell r="B1087" t="str">
            <v>14.5</v>
          </cell>
          <cell r="C1087" t="str">
            <v>Mastic Asphalt (Providing and laying 12 mm thick mastic asphalt wearing course on top of deck slab excluding prime coat with paving grade bitumen meeting the requirements given in table 500-29,  prepared by using mastic cooker and laid to required level a</v>
          </cell>
          <cell r="D1087" t="str">
            <v>sqm</v>
          </cell>
          <cell r="E1087">
            <v>159</v>
          </cell>
        </row>
        <row r="1088">
          <cell r="B1088" t="str">
            <v>14.6</v>
          </cell>
          <cell r="C1088" t="str">
            <v>Construction of precast RCC railing of M30 Grade,  aggregate size not exceeding 12 mm,  true to line and grade,  tolurence of vertical RCC post not to exceed 1 in 500,  centre to centre spacing between vertical post not to exceed 2000 mm,  leaving adequat</v>
          </cell>
          <cell r="D1088" t="str">
            <v>metre</v>
          </cell>
          <cell r="E1088">
            <v>984</v>
          </cell>
        </row>
        <row r="1089">
          <cell r="B1089" t="str">
            <v>14.7</v>
          </cell>
          <cell r="C1089" t="str">
            <v>Construction of RCC railing of M30 Grade in-situ with 20 mm nominal size aggregate,  true to line and grade,  tolurence of vertical RCC post not to exceed 1 in 500,  centre to centre spacing between vertical post not to exceed 2000 mm,  leaving adequate s</v>
          </cell>
          <cell r="D1089" t="str">
            <v>metre</v>
          </cell>
          <cell r="E1089">
            <v>952</v>
          </cell>
        </row>
        <row r="1090">
          <cell r="B1090" t="str">
            <v>14.8</v>
          </cell>
          <cell r="C1090" t="str">
            <v>Providing,  fitting and fixing mild steel railing complete as per drawing and Technical Specification</v>
          </cell>
          <cell r="D1090" t="str">
            <v>metre</v>
          </cell>
          <cell r="E1090">
            <v>1987</v>
          </cell>
        </row>
        <row r="1091">
          <cell r="B1091" t="str">
            <v>14.9</v>
          </cell>
          <cell r="C1091" t="str">
            <v>Drainage Spouts complete as per drawing and Technical specification</v>
          </cell>
          <cell r="D1091" t="str">
            <v>each</v>
          </cell>
          <cell r="E1091">
            <v>772</v>
          </cell>
        </row>
        <row r="1092">
          <cell r="B1092" t="str">
            <v>14.10</v>
          </cell>
          <cell r="C1092" t="str">
            <v>PCC M15 Grade leveling course below approach slab complete as per drawing and Technical specification</v>
          </cell>
          <cell r="D1092" t="str">
            <v>cum</v>
          </cell>
          <cell r="E1092">
            <v>2193</v>
          </cell>
        </row>
        <row r="1093">
          <cell r="B1093" t="str">
            <v>14.11</v>
          </cell>
          <cell r="C1093" t="str">
            <v>Reinforced cement concrete approach slab including reinforcement and formwork complete as per drawing and Technical specification</v>
          </cell>
          <cell r="D1093" t="str">
            <v>cum</v>
          </cell>
          <cell r="E1093">
            <v>4694</v>
          </cell>
        </row>
        <row r="1094">
          <cell r="B1094" t="str">
            <v>14.12</v>
          </cell>
          <cell r="C1094" t="str">
            <v>Providing anti-corrosive treatment to HYSD reinforcement with Fusion Bonded Epoxy Coating (FBEC)     (To be taken as per the prevailing market rates.)</v>
          </cell>
          <cell r="D1094" t="str">
            <v>tonne</v>
          </cell>
        </row>
        <row r="1095">
          <cell r="B1095" t="str">
            <v>14.13</v>
          </cell>
          <cell r="C1095" t="str">
            <v>Precast - pretensioned Girders (Providing,  precasting,  transportation and placing in position precast pretensioned concrete girders as per drawing and technical specifications)</v>
          </cell>
          <cell r="D1095" t="str">
            <v>cum</v>
          </cell>
          <cell r="E1095" t="e">
            <v>#VALUE!</v>
          </cell>
        </row>
        <row r="1096">
          <cell r="B1096" t="str">
            <v>14.14</v>
          </cell>
          <cell r="C1096" t="str">
            <v>Providing and fixing Helical pipes in voided concrete slabs</v>
          </cell>
          <cell r="D1096" t="str">
            <v>metre</v>
          </cell>
          <cell r="E1096" t="e">
            <v>#VALUE!</v>
          </cell>
        </row>
        <row r="1097">
          <cell r="B1097" t="str">
            <v>14.15</v>
          </cell>
          <cell r="C1097" t="str">
            <v>Crash Barriers (The rate analysis for rigid crash barrier in reinforced cement concrete,  semi-rigid crash barrier with metal beam and flexible crash barrier with wire ropes have been made and included in chapter-8 on Traffic and Transportation.)</v>
          </cell>
        </row>
        <row r="1098">
          <cell r="B1098" t="str">
            <v>14.16</v>
          </cell>
          <cell r="C1098" t="str">
            <v>Painting on concrete surface (Providing and applying 2 coats of water based cement paint to unplastered concrete surface after cleaning the surface of dirt,  dust,  oil,  grease,  efflorescence and applying paint @ of 1 litre for 2 Sq.m. )</v>
          </cell>
          <cell r="D1098" t="str">
            <v>metre</v>
          </cell>
          <cell r="E1098" t="e">
            <v>#VALUE!</v>
          </cell>
        </row>
        <row r="1099">
          <cell r="B1099" t="str">
            <v>14.17</v>
          </cell>
          <cell r="C1099" t="str">
            <v>Burried Joint (Providing and laying a burried expansion joint,  expansion gap being 20 mm,  covered with 12 mm thick,  200 mm wide galvanised wieldable structural steel plate as per IS: 2062,  placed symmetrical to centre line of the joint,  resting freel</v>
          </cell>
          <cell r="D1099" t="str">
            <v>metre</v>
          </cell>
          <cell r="E1099" t="e">
            <v>#VALUE!</v>
          </cell>
        </row>
        <row r="1100">
          <cell r="B1100" t="str">
            <v>14.18</v>
          </cell>
          <cell r="C1100" t="str">
            <v>Filler joint</v>
          </cell>
        </row>
        <row r="1101">
          <cell r="B1101" t="str">
            <v>(i)</v>
          </cell>
          <cell r="C1101" t="str">
            <v>Providing &amp; fixing 2 mm thick corrugated copper plate in expansion joint complete as per drawing &amp; Technical Specification.</v>
          </cell>
          <cell r="D1101" t="str">
            <v>metre</v>
          </cell>
          <cell r="E1101" t="e">
            <v>#VALUE!</v>
          </cell>
        </row>
        <row r="1102">
          <cell r="B1102" t="str">
            <v>(ii)</v>
          </cell>
          <cell r="C1102" t="str">
            <v>Providing &amp; fixing 20 mm thick compressible fibre board in expansion joint complete as per drawing &amp; Technical Specification.</v>
          </cell>
          <cell r="D1102" t="str">
            <v>metre</v>
          </cell>
          <cell r="E1102">
            <v>151</v>
          </cell>
        </row>
        <row r="1103">
          <cell r="B1103" t="str">
            <v>(iii)</v>
          </cell>
          <cell r="C1103" t="str">
            <v xml:space="preserve">Providing and fixing in position 20 mm thick premoulded joint filler in expansion joint for fixed ends of simply supported spans not exceeding 10 m to cater for a horizontal movement upto 20 mm,  covered with sealant complete as per drawing and technical </v>
          </cell>
          <cell r="D1103" t="str">
            <v>metre</v>
          </cell>
          <cell r="E1103">
            <v>243</v>
          </cell>
        </row>
        <row r="1104">
          <cell r="B1104" t="str">
            <v>(iv)</v>
          </cell>
          <cell r="C1104" t="str">
            <v>Providing and filling joint sealing compound as per drawings and technical specifications with coarse sand and 6% bitumen by weight</v>
          </cell>
          <cell r="D1104" t="str">
            <v>metre</v>
          </cell>
          <cell r="E1104">
            <v>9</v>
          </cell>
        </row>
        <row r="1105">
          <cell r="B1105" t="str">
            <v>14.19</v>
          </cell>
          <cell r="C1105" t="str">
            <v>Asphaltic Plug joint (Providing and laying of asphaltic plug joint to provide for horizontal movement of 25 mm and vertical movement of 2 mm,  depth of joint varying from 75 mm to 100 mm,  width varying from 500 mm to 750 mm (in traffic direction),  cover</v>
          </cell>
          <cell r="D1105" t="str">
            <v>metre</v>
          </cell>
          <cell r="E1105" t="e">
            <v>#VALUE!</v>
          </cell>
        </row>
        <row r="1106">
          <cell r="B1106" t="str">
            <v>14.20</v>
          </cell>
          <cell r="C1106" t="str">
            <v>Elastomeric Slab Steel Expansion Joint (Providing and laying of an elastomeric slab steel expansion joint,  catering to right or skew (less than 20 deg.,  moderately curved with maximum horizontal movement upto 50 mm,  complete as per approved drawings an</v>
          </cell>
          <cell r="D1106" t="str">
            <v>metre</v>
          </cell>
          <cell r="E1106" t="e">
            <v>#VALUE!</v>
          </cell>
        </row>
        <row r="1107">
          <cell r="B1107" t="str">
            <v>14.21</v>
          </cell>
          <cell r="C1107" t="str">
            <v>Compression Seal Joint (Providing and laying of compression seal joint consisting of steel armoured nosing at two edges of the joint gap suitably anchored to the deck concrete and a preformed chloroprene elastomer or closed cell foam joint sealer compress</v>
          </cell>
          <cell r="D1107" t="str">
            <v>metre</v>
          </cell>
          <cell r="E1107" t="e">
            <v>#VALUE!</v>
          </cell>
        </row>
        <row r="1108">
          <cell r="B1108" t="str">
            <v>14.22</v>
          </cell>
          <cell r="C1108" t="str">
            <v>Strip Seal Expansion Joint (Providing and laying of a strip seal expansion joint catering to maximum horizontal movement upto 70 mm,  complete as per approved drawings and standard specifications to be installed by the manufacturer/supplier or their autho</v>
          </cell>
          <cell r="D1108" t="str">
            <v>metre</v>
          </cell>
          <cell r="E1108" t="e">
            <v>#VALUE!</v>
          </cell>
        </row>
        <row r="1109">
          <cell r="B1109" t="str">
            <v>14.23</v>
          </cell>
          <cell r="C1109" t="str">
            <v>Modular Strip / Box Seal Joint (Providing and laying of a modular strip Box steel expansion joint including anchorage catering to a horizontal movement beyond 70 mm and upto 140mm,  complete as per approved drawings and standard specifications to be insta</v>
          </cell>
          <cell r="D1109" t="str">
            <v>metre</v>
          </cell>
          <cell r="E1109" t="e">
            <v>#VALUE!</v>
          </cell>
        </row>
        <row r="1110">
          <cell r="B1110" t="str">
            <v>14.24</v>
          </cell>
          <cell r="C1110" t="str">
            <v>Modular Strip / Box Seal Joint (Providing and laying of a modular strip box seal expansion joint catering to a horizontal movement beyond 140mm and upto 210mm,  complete as per approved drawings and standard specifications to be installed by the manufactu</v>
          </cell>
          <cell r="D1110" t="str">
            <v>metre</v>
          </cell>
          <cell r="E1110" t="e">
            <v>#VALUE!</v>
          </cell>
        </row>
        <row r="1111">
          <cell r="C1111" t="str">
            <v>CHAPTER-15</v>
          </cell>
        </row>
        <row r="1112">
          <cell r="C1112" t="str">
            <v>RIVER TRAINING AND PROTECTION WORKS</v>
          </cell>
        </row>
        <row r="1113">
          <cell r="B1113" t="str">
            <v>15.1</v>
          </cell>
          <cell r="C1113" t="str">
            <v>Providing and laying boulders apron on river bed for protection against scour with stone boulders weighing not less than 40 kg each complete as per drawing and Technical specification.</v>
          </cell>
        </row>
        <row r="1114">
          <cell r="B1114" t="str">
            <v>A</v>
          </cell>
          <cell r="C1114" t="str">
            <v>Boulder laid dry without wire crates.</v>
          </cell>
          <cell r="D1114" t="str">
            <v>cum</v>
          </cell>
          <cell r="E1114">
            <v>444</v>
          </cell>
        </row>
        <row r="1115">
          <cell r="B1115" t="str">
            <v>15.2</v>
          </cell>
          <cell r="C1115" t="str">
            <v xml:space="preserve"> Boulder apron laid in wire crates (Providing and laying of boulder apron laid in wire crates made with 4mm dia GI wire conforming to IS: 280 &amp; IS:4826 in 100mm x 100mm mesh (weaved diagonally) including 10% extra for laps and joints laid with stone bould</v>
          </cell>
          <cell r="D1115" t="str">
            <v>cum</v>
          </cell>
          <cell r="E1115" t="e">
            <v>#VALUE!</v>
          </cell>
        </row>
        <row r="1116">
          <cell r="B1116" t="str">
            <v>15.3</v>
          </cell>
          <cell r="C1116" t="str">
            <v>Cement concrete blocks (size 0.5 x 0.5 x 0.5 m) (Providing and laying of apron with cement concrete blocks of size 0.5x0.5x0.5 m cast in-situ and made with nominal mix of M-15 grade cement concrete with a minimum cement content of 250 kg/cum as per IRC: 2</v>
          </cell>
          <cell r="D1116" t="str">
            <v>cum</v>
          </cell>
          <cell r="E1116">
            <v>2326</v>
          </cell>
        </row>
        <row r="1117">
          <cell r="B1117" t="str">
            <v>15.4</v>
          </cell>
          <cell r="C1117" t="str">
            <v>Providing and laying Pitching on slopes laid over prepared filter media including boulder apron laid dry in front of toe of embankment complete as per drawing and Technical specifications</v>
          </cell>
        </row>
        <row r="1118">
          <cell r="A1118" t="str">
            <v>G1</v>
          </cell>
          <cell r="B1118" t="str">
            <v>A</v>
          </cell>
          <cell r="C1118" t="str">
            <v>Stone/Boulder</v>
          </cell>
          <cell r="D1118" t="str">
            <v>cum</v>
          </cell>
          <cell r="E1118">
            <v>444</v>
          </cell>
        </row>
        <row r="1119">
          <cell r="B1119" t="str">
            <v>B</v>
          </cell>
          <cell r="C1119" t="str">
            <v xml:space="preserve"> Cement Concrete blocks of size 0.3x0.3 x0.3 m cast in cement concrete of Grade M15</v>
          </cell>
          <cell r="D1119" t="str">
            <v>cum</v>
          </cell>
          <cell r="E1119">
            <v>2326</v>
          </cell>
        </row>
        <row r="1120">
          <cell r="A1120" t="str">
            <v>G2</v>
          </cell>
          <cell r="B1120" t="str">
            <v>15.5</v>
          </cell>
          <cell r="C1120" t="str">
            <v>Providing and laying Filter material underneath pitching in slopes complete as per drawing and Technical specification</v>
          </cell>
          <cell r="D1120" t="str">
            <v>cum</v>
          </cell>
          <cell r="E1120">
            <v>163</v>
          </cell>
        </row>
        <row r="1121">
          <cell r="B1121" t="str">
            <v>15.6</v>
          </cell>
          <cell r="C1121" t="str">
            <v>Geotextile Filter (Laying of a geotextile filter between pitching and embankment slopes on which pitching is laid to prevent escape of the embankment material through the voids of the stone pitching/cement concrete blocks as well as to allow free movement</v>
          </cell>
          <cell r="D1121" t="str">
            <v>sqm</v>
          </cell>
          <cell r="E1121" t="e">
            <v>#VALUE!</v>
          </cell>
        </row>
        <row r="1122">
          <cell r="B1122" t="str">
            <v>15.7</v>
          </cell>
          <cell r="C1122" t="str">
            <v>Toe protection (A toe wall for toe protection can either be in dry rubble masonry in case of dry rubble pitching or pitching with stones in wire crates or it can be in PCC M15 nominal mix if cement concrete block have been used for pitching . Rates for to</v>
          </cell>
        </row>
        <row r="1123">
          <cell r="B1123" t="str">
            <v>15.8</v>
          </cell>
          <cell r="C1123" t="str">
            <v>Providing and laying Flooring complete as per drawing and Technical specifications laid over cement concrete bedding.</v>
          </cell>
        </row>
        <row r="1124">
          <cell r="A1124" t="str">
            <v>E-31-1</v>
          </cell>
          <cell r="B1124" t="str">
            <v>A</v>
          </cell>
          <cell r="C1124" t="str">
            <v xml:space="preserve"> Rubble stone laid in cement mortar 1:3</v>
          </cell>
          <cell r="D1124" t="str">
            <v>cum</v>
          </cell>
          <cell r="E1124">
            <v>1943</v>
          </cell>
        </row>
        <row r="1125">
          <cell r="B1125" t="str">
            <v>B</v>
          </cell>
          <cell r="C1125" t="str">
            <v>Cement Concrete blocks Grade M15</v>
          </cell>
          <cell r="D1125" t="str">
            <v>cum</v>
          </cell>
          <cell r="E1125">
            <v>3063</v>
          </cell>
        </row>
        <row r="1126">
          <cell r="B1126" t="str">
            <v>15.9</v>
          </cell>
          <cell r="C1126" t="str">
            <v>Dry rubble Flooring</v>
          </cell>
          <cell r="D1126" t="str">
            <v>cum</v>
          </cell>
          <cell r="E1126">
            <v>570</v>
          </cell>
        </row>
        <row r="1127">
          <cell r="B1127" t="str">
            <v>15.10</v>
          </cell>
          <cell r="C1127" t="str">
            <v>Curtain wall complete as per drawing and Technical specification</v>
          </cell>
        </row>
        <row r="1128">
          <cell r="A1128" t="str">
            <v>E32</v>
          </cell>
          <cell r="B1128" t="str">
            <v>A</v>
          </cell>
          <cell r="C1128" t="str">
            <v>Stone masonry in cement mortar (1:3)</v>
          </cell>
          <cell r="D1128" t="str">
            <v>cum</v>
          </cell>
          <cell r="E1128">
            <v>1779</v>
          </cell>
        </row>
        <row r="1129">
          <cell r="B1129" t="str">
            <v>B</v>
          </cell>
          <cell r="C1129" t="str">
            <v>Cement concrete Grade M15</v>
          </cell>
          <cell r="D1129" t="str">
            <v>cum</v>
          </cell>
          <cell r="E1129">
            <v>2280</v>
          </cell>
        </row>
        <row r="1130">
          <cell r="A1130" t="str">
            <v>G5</v>
          </cell>
          <cell r="B1130" t="str">
            <v>15.11</v>
          </cell>
          <cell r="C1130" t="str">
            <v>Flexible Apron :Construction of flexible apron 1 m thick comprising of loose stone boulders weighing not less than 40 kg beyond curtain wall.</v>
          </cell>
          <cell r="D1130" t="str">
            <v>cum</v>
          </cell>
          <cell r="E1130">
            <v>463</v>
          </cell>
        </row>
        <row r="1131">
          <cell r="B1131" t="str">
            <v>15.12</v>
          </cell>
          <cell r="C1131" t="str">
            <v xml:space="preserve">Gabian Structure for Retaining Earth (Providing and construction of a gabain structure for retaining earth with segments of wire crates of size 7 m x 3 m x 0.6 m each divided into 1.5 m compartments by cross netting,  made from 4 mm galvanised steel wire </v>
          </cell>
          <cell r="D1131" t="str">
            <v>cum</v>
          </cell>
          <cell r="E1131" t="e">
            <v>#VALUE!</v>
          </cell>
        </row>
        <row r="1132">
          <cell r="B1132" t="str">
            <v>15.13</v>
          </cell>
          <cell r="C1132" t="str">
            <v xml:space="preserve">Gabian Structure for Erosion Control,  River Training Works and Protection works (Providing and constructing gabain structures for erosion control,  river training works and protection works with wire crates of size 2 m x 1 m x 0.3 m each divided into 1m </v>
          </cell>
          <cell r="D1132" t="str">
            <v>cum</v>
          </cell>
          <cell r="E1132" t="e">
            <v>#VALUE!</v>
          </cell>
        </row>
        <row r="1133">
          <cell r="C1133" t="str">
            <v>CHAPTER-16</v>
          </cell>
        </row>
        <row r="1134">
          <cell r="C1134" t="str">
            <v>REPAIR AND REHABILITATION</v>
          </cell>
        </row>
        <row r="1135">
          <cell r="B1135" t="str">
            <v>16.1</v>
          </cell>
          <cell r="C1135" t="str">
            <v>Removal of existing cement concrete wearing coat including its disposal complete as per Technical specification without causing any detrimental effect to any part of the bridge structure and removal of dismantled material with all lifts and lead upto 1000</v>
          </cell>
          <cell r="D1135" t="str">
            <v>sqm</v>
          </cell>
          <cell r="E1135">
            <v>72</v>
          </cell>
        </row>
        <row r="1136">
          <cell r="B1136" t="str">
            <v>16.2</v>
          </cell>
          <cell r="C1136" t="str">
            <v>Removal of existing asphaltic wearing coat comprising of 50 mm thick asphaltic concrete laid over 12 mm thick mastic asphalt including disposal with all lift and lead upto 1000m.</v>
          </cell>
          <cell r="D1136" t="str">
            <v>sqm</v>
          </cell>
          <cell r="E1136">
            <v>55</v>
          </cell>
        </row>
        <row r="1137">
          <cell r="B1137" t="str">
            <v>16.3</v>
          </cell>
          <cell r="C1137" t="str">
            <v>Guniting concrete surface with cement mortar applied with compressor after cleaning surface and spraying with epoxy complete as per Technical specification</v>
          </cell>
          <cell r="D1137" t="str">
            <v>sqm</v>
          </cell>
          <cell r="E1137" t="e">
            <v>#VALUE!</v>
          </cell>
        </row>
        <row r="1138">
          <cell r="B1138" t="str">
            <v>16.4</v>
          </cell>
          <cell r="C1138" t="str">
            <v>Providing and inserting nipples with approved fixing compound after drilling holes for grouting as per Technical specifications including subsequent cutting/removal and sealing of the hole as necessary of nipples after completion of grouting with Cement/E</v>
          </cell>
          <cell r="D1138" t="str">
            <v>each</v>
          </cell>
          <cell r="E1138" t="e">
            <v>#VALUE!</v>
          </cell>
        </row>
        <row r="1139">
          <cell r="B1139" t="str">
            <v>16.5</v>
          </cell>
          <cell r="C1139" t="str">
            <v>Sealing of cracks/porous concrete by injection process through nipples/Grouting complete as per Technical specification.</v>
          </cell>
        </row>
        <row r="1140">
          <cell r="A1140" t="str">
            <v>w1</v>
          </cell>
          <cell r="B1140" t="str">
            <v>A</v>
          </cell>
          <cell r="C1140" t="str">
            <v>Cement Grout</v>
          </cell>
          <cell r="D1140" t="str">
            <v>kg</v>
          </cell>
          <cell r="E1140">
            <v>38</v>
          </cell>
        </row>
        <row r="1141">
          <cell r="B1141" t="str">
            <v>B</v>
          </cell>
          <cell r="C1141" t="str">
            <v xml:space="preserve"> Cement mortar (1:1) Grouting</v>
          </cell>
          <cell r="D1141" t="str">
            <v>kg</v>
          </cell>
          <cell r="E1141">
            <v>69</v>
          </cell>
        </row>
        <row r="1142">
          <cell r="B1142" t="str">
            <v>16.6</v>
          </cell>
          <cell r="C1142" t="str">
            <v>Patching of damaged concrete surface with polymer concrete and curing compounds,  initiator and promoter,  available in present formulations,  to be applied as per instructions of manufacturer and as approved by the Engineer.</v>
          </cell>
          <cell r="D1142" t="str">
            <v>sqm</v>
          </cell>
          <cell r="E1142" t="e">
            <v>#VALUE!</v>
          </cell>
        </row>
        <row r="1143">
          <cell r="B1143" t="str">
            <v>16.7</v>
          </cell>
          <cell r="C1143" t="str">
            <v>Sealing of crack / porous concrete with Epoxy Grout by injection through nipples complete as per clause 2803.1.</v>
          </cell>
          <cell r="D1143" t="str">
            <v>kg</v>
          </cell>
          <cell r="E1143" t="e">
            <v>#VALUE!</v>
          </cell>
        </row>
        <row r="1144">
          <cell r="B1144" t="str">
            <v>16.8</v>
          </cell>
          <cell r="C1144" t="str">
            <v>Applying epoxy mortar over leached,  honey combed and spalled concrete surface and exposed steel reinforcement complete as per Technical specification</v>
          </cell>
          <cell r="D1144" t="str">
            <v>sqm</v>
          </cell>
          <cell r="E1144" t="e">
            <v>#VALUE!</v>
          </cell>
        </row>
        <row r="1145">
          <cell r="B1145" t="str">
            <v>16.9</v>
          </cell>
          <cell r="C1145" t="str">
            <v xml:space="preserve">Removal of defective concrete,  cleaning the surface thoroughly,  applying the shotcrete mixture mechanically with compressed air under pressure,  comprising of cement,  sand,  coarse aggregates,  water and quick setting compound in the proportion as per </v>
          </cell>
          <cell r="D1145" t="str">
            <v>sqm</v>
          </cell>
          <cell r="E1145" t="e">
            <v>#VALUE!</v>
          </cell>
        </row>
        <row r="1146">
          <cell r="B1146" t="str">
            <v>16.10</v>
          </cell>
          <cell r="C1146" t="str">
            <v xml:space="preserve"> Applying pre-packed cement based polymer mortar of strength 45 Mpa at 28 days for replacement of spalled concrete</v>
          </cell>
          <cell r="D1146" t="str">
            <v>sqm</v>
          </cell>
          <cell r="E1146" t="e">
            <v>#VALUE!</v>
          </cell>
        </row>
        <row r="1147">
          <cell r="B1147" t="str">
            <v>16.11</v>
          </cell>
          <cell r="C1147" t="str">
            <v>Eproxy bonding of new concrete to old concrete</v>
          </cell>
          <cell r="D1147" t="str">
            <v>sqm</v>
          </cell>
          <cell r="E1147" t="e">
            <v>#VALUE!</v>
          </cell>
        </row>
        <row r="1148">
          <cell r="B1148" t="str">
            <v>16.12</v>
          </cell>
          <cell r="C1148" t="str">
            <v>Providing external prestressing with high tensile steel wires/strands including drilling for passage of prestessing steel,  all accessories for stressing and stressing operation and grouting complete as per drawing and Technical specification</v>
          </cell>
          <cell r="D1148" t="str">
            <v>tonne</v>
          </cell>
          <cell r="E1148" t="e">
            <v>#VALUE!</v>
          </cell>
        </row>
        <row r="1149">
          <cell r="B1149" t="str">
            <v>16.13</v>
          </cell>
          <cell r="C1149" t="str">
            <v>Providing external prestressing with high tensile steel wires/strands including drilling for passage of prestessing steel,  all accessories for stressing and stressing operation and grouting complete as per drawing and Technical specification</v>
          </cell>
          <cell r="D1149" t="str">
            <v>tonne</v>
          </cell>
          <cell r="E1149" t="e">
            <v>#VALUE!</v>
          </cell>
        </row>
        <row r="1150">
          <cell r="B1150" t="str">
            <v>16.14</v>
          </cell>
          <cell r="C1150" t="str">
            <v>Providing external prestressing with high tensile steel wires/strands including drilling for passage of prestessing steel,  all accessories for stressing and stressing operation and grouting complete as per drawing and Technical specification</v>
          </cell>
          <cell r="D1150" t="str">
            <v>tonne</v>
          </cell>
          <cell r="E1150" t="e">
            <v>#VALUE!</v>
          </cell>
        </row>
        <row r="1151">
          <cell r="B1151" t="str">
            <v>16.15</v>
          </cell>
          <cell r="C1151" t="str">
            <v>Replacement of bearings complete as per Technical specification</v>
          </cell>
          <cell r="D1151" t="str">
            <v>each</v>
          </cell>
          <cell r="E1151" t="e">
            <v>#VALUE!</v>
          </cell>
        </row>
        <row r="1152">
          <cell r="B1152" t="str">
            <v>16.16</v>
          </cell>
          <cell r="C1152" t="str">
            <v>Rectification of bearings as per Technical specifications</v>
          </cell>
          <cell r="D1152" t="str">
            <v>each</v>
          </cell>
          <cell r="E1152" t="e">
            <v>#VALUE!</v>
          </cell>
        </row>
        <row r="1153">
          <cell r="B1153" t="str">
            <v>16.17</v>
          </cell>
          <cell r="C1153" t="str">
            <v>Replacement of Expansion Joints complete as per drawings</v>
          </cell>
          <cell r="D1153" t="str">
            <v>metre</v>
          </cell>
          <cell r="E1153" t="e">
            <v>#VALUE!</v>
          </cell>
        </row>
        <row r="1154">
          <cell r="B1154" t="str">
            <v>16.18</v>
          </cell>
          <cell r="C1154" t="str">
            <v>Replacement of damaged concrete railing.</v>
          </cell>
          <cell r="D1154" t="str">
            <v>metre</v>
          </cell>
          <cell r="E1154">
            <v>110</v>
          </cell>
        </row>
        <row r="1155">
          <cell r="B1155" t="str">
            <v>16.19</v>
          </cell>
          <cell r="C1155" t="str">
            <v>Replacement of crash barrier.</v>
          </cell>
          <cell r="D1155" t="str">
            <v>metre</v>
          </cell>
          <cell r="E1155">
            <v>178</v>
          </cell>
        </row>
        <row r="1156">
          <cell r="B1156" t="str">
            <v>16.20</v>
          </cell>
          <cell r="C1156" t="str">
            <v>Replacement of damaged mild steel railing</v>
          </cell>
          <cell r="D1156" t="str">
            <v>metre</v>
          </cell>
          <cell r="E1156">
            <v>96</v>
          </cell>
        </row>
        <row r="1157">
          <cell r="B1157" t="str">
            <v>16.21</v>
          </cell>
          <cell r="C1157" t="str">
            <v>Repair of crash barrier (Repair of concrete crash barrier with cement concrete of M-30 grade by cutting and trimming the damaged portion to a regular shape,  cleaning the area to be repaired thoroughly,  applying cement concrete after erection of proper f</v>
          </cell>
          <cell r="D1157" t="str">
            <v>metre</v>
          </cell>
          <cell r="E1157">
            <v>84</v>
          </cell>
        </row>
        <row r="1158">
          <cell r="B1158" t="str">
            <v>16.22</v>
          </cell>
          <cell r="C1158" t="str">
            <v>Repair of RCC Railing (Carrying out repair of RCC M30 railing to bring it to the original shape.)</v>
          </cell>
          <cell r="D1158" t="str">
            <v>metre</v>
          </cell>
          <cell r="E1158">
            <v>65</v>
          </cell>
        </row>
        <row r="1159">
          <cell r="B1159" t="str">
            <v>16.23</v>
          </cell>
          <cell r="C1159" t="str">
            <v>Repair of steel Railing (Repair of steel railing to bring it to the original shape)</v>
          </cell>
          <cell r="D1159" t="str">
            <v>metre</v>
          </cell>
          <cell r="E1159">
            <v>192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ing Main"/>
      <sheetName val="C.I. PIPE"/>
      <sheetName val="DATAC.I."/>
      <sheetName val="SUMMARY"/>
      <sheetName val="PV FDN"/>
      <sheetName val="RECO STAT"/>
      <sheetName val="Fill this out first..."/>
      <sheetName val="PLmth"/>
    </sheetNames>
    <sheetDataSet>
      <sheetData sheetId="0">
        <row r="2">
          <cell r="C2" t="str">
            <v xml:space="preserve"> </v>
          </cell>
        </row>
        <row r="3">
          <cell r="C3" t="str">
            <v>RISING MAIN WITH RUBBER TIGHTEN JOINTS</v>
          </cell>
        </row>
        <row r="6">
          <cell r="C6" t="str">
            <v>Items</v>
          </cell>
          <cell r="D6" t="str">
            <v>Data</v>
          </cell>
          <cell r="E6" t="str">
            <v>Unit</v>
          </cell>
        </row>
        <row r="7">
          <cell r="C7" t="str">
            <v>Water Consumption</v>
          </cell>
          <cell r="D7">
            <v>50000</v>
          </cell>
          <cell r="E7" t="str">
            <v>Cum/day</v>
          </cell>
        </row>
        <row r="8">
          <cell r="C8" t="str">
            <v>Pumping Hours</v>
          </cell>
          <cell r="D8">
            <v>23</v>
          </cell>
        </row>
        <row r="9">
          <cell r="C9" t="str">
            <v>Design Discharge</v>
          </cell>
          <cell r="D9">
            <v>0.60386473429951693</v>
          </cell>
          <cell r="E9" t="str">
            <v>Cum/sec</v>
          </cell>
        </row>
        <row r="10">
          <cell r="C10" t="str">
            <v>Capacity of Sump Pump</v>
          </cell>
          <cell r="D10">
            <v>2083.3333333333335</v>
          </cell>
          <cell r="E10" t="str">
            <v>Cum</v>
          </cell>
        </row>
        <row r="11">
          <cell r="C11" t="str">
            <v>Economical Dia</v>
          </cell>
          <cell r="D11">
            <v>0.7</v>
          </cell>
          <cell r="E11" t="str">
            <v>M</v>
          </cell>
        </row>
        <row r="12">
          <cell r="C12" t="str">
            <v>Actual Area</v>
          </cell>
          <cell r="D12">
            <v>0.38499999999999995</v>
          </cell>
          <cell r="E12" t="str">
            <v>sqm</v>
          </cell>
        </row>
        <row r="13">
          <cell r="C13" t="str">
            <v>Actual Velocity</v>
          </cell>
          <cell r="D13">
            <v>1.5684798293493949</v>
          </cell>
          <cell r="E13" t="str">
            <v>M/Sec</v>
          </cell>
        </row>
        <row r="14">
          <cell r="C14" t="str">
            <v>CR</v>
          </cell>
          <cell r="D14">
            <v>0.85</v>
          </cell>
        </row>
        <row r="15">
          <cell r="C15" t="str">
            <v>Length of Rising Main</v>
          </cell>
          <cell r="D15">
            <v>12000</v>
          </cell>
          <cell r="E15" t="str">
            <v>M</v>
          </cell>
        </row>
        <row r="16">
          <cell r="C16" t="str">
            <v>Difference in Static Head</v>
          </cell>
          <cell r="D16">
            <v>20</v>
          </cell>
          <cell r="E16" t="str">
            <v>M</v>
          </cell>
        </row>
        <row r="17">
          <cell r="C17" t="str">
            <v>Head Loss due to Friction</v>
          </cell>
          <cell r="D17">
            <v>36.128924078670615</v>
          </cell>
          <cell r="E17" t="str">
            <v>M</v>
          </cell>
        </row>
        <row r="18">
          <cell r="C18" t="str">
            <v xml:space="preserve">Total Pumping Head </v>
          </cell>
          <cell r="D18">
            <v>56.128924078670615</v>
          </cell>
          <cell r="E18" t="str">
            <v>M</v>
          </cell>
        </row>
        <row r="19">
          <cell r="C19" t="str">
            <v>Pump Efficiency</v>
          </cell>
          <cell r="D19">
            <v>0.6</v>
          </cell>
        </row>
        <row r="20">
          <cell r="C20" t="str">
            <v>Size of Pump</v>
          </cell>
          <cell r="D20">
            <v>553.82806904059134</v>
          </cell>
          <cell r="E20" t="str">
            <v>KW</v>
          </cell>
        </row>
        <row r="21">
          <cell r="C21" t="str">
            <v>Size of Pump with 50% stand by</v>
          </cell>
          <cell r="D21">
            <v>830.74210356088702</v>
          </cell>
          <cell r="E21" t="str">
            <v>KW</v>
          </cell>
        </row>
        <row r="22">
          <cell r="C22" t="str">
            <v>KW</v>
          </cell>
          <cell r="D22">
            <v>553.82806904059134</v>
          </cell>
        </row>
        <row r="23">
          <cell r="C23" t="str">
            <v>Pump size Assumed</v>
          </cell>
        </row>
        <row r="24">
          <cell r="C24" t="str">
            <v>Size</v>
          </cell>
          <cell r="D24">
            <v>280</v>
          </cell>
          <cell r="E24" t="str">
            <v>KW</v>
          </cell>
        </row>
        <row r="25">
          <cell r="C25" t="str">
            <v>Nos.</v>
          </cell>
          <cell r="D25">
            <v>2</v>
          </cell>
          <cell r="E25" t="str">
            <v>Nos.</v>
          </cell>
        </row>
        <row r="26">
          <cell r="C26" t="str">
            <v>Stand By</v>
          </cell>
          <cell r="D26">
            <v>1</v>
          </cell>
          <cell r="E26" t="str">
            <v>Nos.</v>
          </cell>
        </row>
        <row r="27">
          <cell r="C27" t="str">
            <v>Power Consumption</v>
          </cell>
          <cell r="D27">
            <v>280</v>
          </cell>
          <cell r="E27" t="str">
            <v>KW</v>
          </cell>
        </row>
        <row r="28">
          <cell r="C28" t="str">
            <v>Energy Consumption</v>
          </cell>
          <cell r="D28">
            <v>12880</v>
          </cell>
          <cell r="E28" t="str">
            <v>KWH</v>
          </cell>
        </row>
        <row r="39">
          <cell r="C39" t="str">
            <v xml:space="preserve">Size of </v>
          </cell>
          <cell r="D39" t="str">
            <v>Unit Cost</v>
          </cell>
          <cell r="E39" t="str">
            <v>Length of</v>
          </cell>
          <cell r="F39" t="str">
            <v>Inc / Exc</v>
          </cell>
          <cell r="G39" t="str">
            <v>Total Cost</v>
          </cell>
        </row>
        <row r="40">
          <cell r="C40" t="str">
            <v>Rising Main in MM</v>
          </cell>
          <cell r="D40" t="str">
            <v>per RM</v>
          </cell>
          <cell r="E40" t="str">
            <v>Rising Main</v>
          </cell>
        </row>
        <row r="41">
          <cell r="C41">
            <v>400</v>
          </cell>
          <cell r="D41">
            <v>2282.8600099999999</v>
          </cell>
          <cell r="E41">
            <v>12000</v>
          </cell>
          <cell r="G41">
            <v>0</v>
          </cell>
        </row>
        <row r="42">
          <cell r="C42">
            <v>450</v>
          </cell>
          <cell r="D42">
            <v>2728.8735000000001</v>
          </cell>
          <cell r="E42">
            <v>12000</v>
          </cell>
          <cell r="G42">
            <v>0</v>
          </cell>
        </row>
        <row r="43">
          <cell r="C43">
            <v>500</v>
          </cell>
          <cell r="D43">
            <v>3236.0554000000002</v>
          </cell>
          <cell r="E43">
            <v>12000</v>
          </cell>
          <cell r="G43">
            <v>0</v>
          </cell>
        </row>
        <row r="44">
          <cell r="C44">
            <v>600</v>
          </cell>
          <cell r="D44">
            <v>4259.1480000000001</v>
          </cell>
          <cell r="E44">
            <v>12000</v>
          </cell>
          <cell r="G44">
            <v>0</v>
          </cell>
        </row>
        <row r="45">
          <cell r="C45">
            <v>700</v>
          </cell>
          <cell r="D45">
            <v>5450.3805500000008</v>
          </cell>
          <cell r="E45">
            <v>12000</v>
          </cell>
          <cell r="F45">
            <v>1</v>
          </cell>
          <cell r="G45">
            <v>65404566.600000009</v>
          </cell>
        </row>
        <row r="46">
          <cell r="C46">
            <v>800</v>
          </cell>
          <cell r="D46">
            <v>6809.4706000000006</v>
          </cell>
          <cell r="E46">
            <v>12000</v>
          </cell>
          <cell r="G46">
            <v>0</v>
          </cell>
        </row>
        <row r="47">
          <cell r="C47">
            <v>900</v>
          </cell>
          <cell r="D47">
            <v>8261.06855</v>
          </cell>
          <cell r="E47">
            <v>12000</v>
          </cell>
          <cell r="G47">
            <v>0</v>
          </cell>
        </row>
        <row r="48">
          <cell r="C48">
            <v>1000</v>
          </cell>
          <cell r="D48">
            <v>9880.8319500000016</v>
          </cell>
          <cell r="E48">
            <v>12000</v>
          </cell>
          <cell r="G48">
            <v>0</v>
          </cell>
        </row>
        <row r="49">
          <cell r="C49" t="str">
            <v>Total Cost of Pipe</v>
          </cell>
          <cell r="G49">
            <v>65404566.600000009</v>
          </cell>
        </row>
        <row r="51">
          <cell r="C51" t="str">
            <v>Other Cost heads</v>
          </cell>
          <cell r="D51" t="str">
            <v>Unit Cost</v>
          </cell>
          <cell r="E51" t="str">
            <v>Qty.</v>
          </cell>
          <cell r="F51" t="str">
            <v>Inc / Exc</v>
          </cell>
          <cell r="G51" t="str">
            <v>Total Cost</v>
          </cell>
        </row>
        <row r="52">
          <cell r="C52" t="str">
            <v>Intake from Canal</v>
          </cell>
          <cell r="D52">
            <v>300000</v>
          </cell>
          <cell r="E52">
            <v>1</v>
          </cell>
          <cell r="F52">
            <v>1</v>
          </cell>
          <cell r="G52">
            <v>300000</v>
          </cell>
        </row>
        <row r="53">
          <cell r="C53" t="str">
            <v>Suction Sump</v>
          </cell>
          <cell r="D53">
            <v>3000</v>
          </cell>
          <cell r="E53">
            <v>2083.3333333333335</v>
          </cell>
          <cell r="F53">
            <v>1</v>
          </cell>
          <cell r="G53">
            <v>6250000</v>
          </cell>
        </row>
        <row r="54">
          <cell r="C54" t="str">
            <v>Pump House</v>
          </cell>
        </row>
        <row r="55">
          <cell r="C55" t="str">
            <v>Building</v>
          </cell>
          <cell r="D55">
            <v>4000</v>
          </cell>
          <cell r="E55">
            <v>3000</v>
          </cell>
          <cell r="F55">
            <v>1</v>
          </cell>
          <cell r="G55">
            <v>12000000</v>
          </cell>
        </row>
        <row r="56">
          <cell r="C56" t="str">
            <v>Pump Sizing @ 4000/KW</v>
          </cell>
          <cell r="D56">
            <v>4000</v>
          </cell>
          <cell r="E56">
            <v>840</v>
          </cell>
          <cell r="F56">
            <v>1</v>
          </cell>
          <cell r="G56">
            <v>3360000</v>
          </cell>
        </row>
        <row r="57">
          <cell r="C57" t="str">
            <v>Electrical Control Panel @</v>
          </cell>
          <cell r="E57">
            <v>0.2</v>
          </cell>
          <cell r="G57">
            <v>672000</v>
          </cell>
        </row>
        <row r="58">
          <cell r="C58" t="str">
            <v>Gensets</v>
          </cell>
          <cell r="D58">
            <v>5500</v>
          </cell>
          <cell r="E58">
            <v>350</v>
          </cell>
          <cell r="F58">
            <v>1</v>
          </cell>
          <cell r="G58">
            <v>1925000</v>
          </cell>
        </row>
        <row r="59">
          <cell r="C59" t="str">
            <v>Land Cost</v>
          </cell>
          <cell r="D59">
            <v>520000</v>
          </cell>
          <cell r="E59">
            <v>13.343217197924389</v>
          </cell>
          <cell r="F59">
            <v>1</v>
          </cell>
          <cell r="G59">
            <v>6938472.942920682</v>
          </cell>
        </row>
        <row r="60">
          <cell r="C60" t="str">
            <v>Sub Total</v>
          </cell>
          <cell r="G60">
            <v>31445472.942920681</v>
          </cell>
        </row>
        <row r="62">
          <cell r="C62" t="str">
            <v>Total Cost of Rising Main in Rs. Lacs</v>
          </cell>
          <cell r="G62">
            <v>968.50039542920695</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ap"/>
      <sheetName val="TS-TC"/>
      <sheetName val="Rate Analysis"/>
      <sheetName val="DB@Acess"/>
      <sheetName val="Civil"/>
      <sheetName val="대비표"/>
      <sheetName val="Inputs"/>
      <sheetName val="PV FDN"/>
      <sheetName val="E1"/>
      <sheetName val="Rate_Analysis4"/>
      <sheetName val="Rate_Analysis2"/>
      <sheetName val="Rate_Analysis1"/>
      <sheetName val="Rate_Analysis"/>
      <sheetName val="Rate_Analysis3"/>
      <sheetName val="Validation"/>
      <sheetName val="BLK2"/>
      <sheetName val="BLK3"/>
      <sheetName val="E &amp; R"/>
      <sheetName val="INPUT SHEET"/>
      <sheetName val="radar"/>
      <sheetName val="UG"/>
      <sheetName val="P-Ins &amp; Bonds"/>
      <sheetName val="L2 Schedule"/>
      <sheetName val="Resourc - Material"/>
      <sheetName val="Inputs &amp; Summary Output"/>
      <sheetName val="Rising Main"/>
      <sheetName val="A.O.R."/>
      <sheetName val="MPR_PA_1"/>
      <sheetName val="發包單價差-車站組鋼筋"/>
      <sheetName val="Plant &amp;  Machinery"/>
      <sheetName val="COLUMN"/>
      <sheetName val="Work"/>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procurement"/>
      <sheetName val="COVER"/>
      <sheetName val="TOP SHEET"/>
      <sheetName val="JCR Top - Direct"/>
      <sheetName val="OVERHEADS"/>
      <sheetName val="APPORTIONING"/>
      <sheetName val="Crusher Costing"/>
      <sheetName val="BASIC DATA of Material"/>
      <sheetName val="Cost of material"/>
      <sheetName val="Req of Material"/>
      <sheetName val="Crusher"/>
      <sheetName val="MIX COMPOSITION"/>
      <sheetName val="SUMMARY PLANT COST"/>
      <sheetName val="ETC Plant Cost"/>
      <sheetName val="SITE CLEARANCE"/>
      <sheetName val="Earthwork"/>
      <sheetName val="Subbase"/>
      <sheetName val="PAVEMENT"/>
      <sheetName val="Culvert"/>
      <sheetName val="Concrete"/>
      <sheetName val="TRAFFIC APPURENTANCE"/>
      <sheetName val="CD &amp; Bridges"/>
      <sheetName val="BRIDGE CONCRETE"/>
      <sheetName val="ETC -Escalation"/>
      <sheetName val="SC item esc"/>
      <sheetName val="SC DIESEL ESCALATION"/>
      <sheetName val="Working Capital"/>
      <sheetName val="CAPITAL CHARGE"/>
      <sheetName val="IPS"/>
      <sheetName val="PC PIVOT- do not fiddle with"/>
      <sheetName val="TAX"/>
      <sheetName val="ABSTRACT BOQ"/>
      <sheetName val="IDC - OVERHEADS - SUMMARY"/>
      <sheetName val="common overheads"/>
      <sheetName val="OF - BACK"/>
      <sheetName val="IDC - OVERHEADS"/>
      <sheetName val="TOP_SHEET"/>
      <sheetName val="JCR_Top_-_Direct"/>
      <sheetName val="Crusher_Costing"/>
      <sheetName val="BASIC_DATA_of_Material"/>
      <sheetName val="Cost_of_material"/>
      <sheetName val="Req_of_Material"/>
      <sheetName val="MIX_COMPOSITION"/>
      <sheetName val="SUMMARY_PLANT_COST"/>
      <sheetName val="ETC_Plant_Cost"/>
      <sheetName val="SITE_CLEARANCE"/>
      <sheetName val="TRAFFIC_APPURENTANCE"/>
      <sheetName val="CD_&amp;_Bridges"/>
      <sheetName val="BRIDGE_CONCRETE"/>
      <sheetName val="ETC_-Escalation"/>
      <sheetName val="SC_item_esc"/>
      <sheetName val="SC_DIESEL_ESCALATION"/>
      <sheetName val="Working_Capital"/>
      <sheetName val="CAPITAL_CHARGE"/>
      <sheetName val="PC_PIVOT-_do_not_fiddle_with"/>
      <sheetName val="ABSTRACT_BOQ"/>
      <sheetName val="IDC_-_OVERHEADS_-_SUMMARY"/>
      <sheetName val="common_overheads"/>
      <sheetName val="OF_-_BACK"/>
      <sheetName val="IDC_-_OVERHEADS"/>
      <sheetName val="M+MC"/>
      <sheetName val="bar bend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pean CVs"/>
      <sheetName val="Tel"/>
      <sheetName val="FU"/>
      <sheetName val="SC-IMP"/>
      <sheetName val="JK-SC"/>
      <sheetName val="-IMP"/>
      <sheetName val="SC-later-ltr"/>
      <sheetName val="Dly"/>
      <sheetName val="SC(Lt-1)"/>
      <sheetName val="shrt"/>
      <sheetName val="SHJ"/>
      <sheetName val="Dubai Office"/>
      <sheetName val="Emp (add all fields in future )"/>
      <sheetName val="Emp-ltrs"/>
      <sheetName val="UAE-RET"/>
      <sheetName val="PDO"/>
      <sheetName val="PDO-Omanis"/>
      <sheetName val="PDO-Dubai personnel"/>
      <sheetName val="PDO-RET"/>
      <sheetName val="LNG"/>
      <sheetName val="A L L "/>
      <sheetName val="Malaysia"/>
      <sheetName val="Malaysia incl. RET"/>
      <sheetName val="Qatar"/>
      <sheetName val="Qatar-RET"/>
      <sheetName val="Info"/>
      <sheetName val="Emp-DXB"/>
      <sheetName val="Emp-Kuwait"/>
      <sheetName val="filing"/>
      <sheetName val="Info-old"/>
      <sheetName val="Proce-new"/>
      <sheetName val="Comp.file names"/>
      <sheetName val="Filing-Lst"/>
      <sheetName val="Sr.Nos."/>
      <sheetName val="Mang"/>
      <sheetName val="Acitivity"/>
      <sheetName val="Pesons visited"/>
      <sheetName val="FU's travel"/>
      <sheetName val="Vehicle nos."/>
      <sheetName val="BADGER "/>
      <sheetName val="selected E-Mail addresses"/>
      <sheetName val="E-Mail Address List"/>
      <sheetName val="Black listed"/>
      <sheetName val="Sheet1"/>
      <sheetName val="Other CVs"/>
      <sheetName val="3m L-ahead Qty Format Modfd"/>
      <sheetName val="Rising Main"/>
      <sheetName val="A1 Thru A11- LUMP SUM CONSTR"/>
      <sheetName val="380KV G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sheetData sheetId="46" refreshError="1"/>
      <sheetData sheetId="47" refreshError="1"/>
      <sheetData sheetId="48"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ff"/>
      <sheetName val="BB"/>
      <sheetName val="HOSTEL2"/>
      <sheetName val="fff"/>
      <sheetName val="SO"/>
      <sheetName val="cd"/>
      <sheetName val="cdd"/>
      <sheetName val="Sheet1"/>
      <sheetName val="Estimate"/>
      <sheetName val="Schedule No.1"/>
      <sheetName val="jindal_Final"/>
    </sheetNames>
    <sheetDataSet>
      <sheetData sheetId="0">
        <row r="27">
          <cell r="E27">
            <v>0.15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_01Br6_8"/>
      <sheetName val="Malaysia incl. RET"/>
      <sheetName val="Int(Ho con &amp; LH)"/>
    </sheetNames>
    <sheetDataSet>
      <sheetData sheetId="0"/>
      <sheetData sheetId="1" refreshError="1"/>
      <sheetData sheetId="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S1BOQ"/>
      <sheetName val="PO NOS"/>
      <sheetName val="Cor_01Br6_8"/>
      <sheetName val="Code"/>
      <sheetName val="SC Cost FEB 03"/>
      <sheetName val="2 Pile capacity Calculations"/>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grid"/>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s>
    <sheetDataSet>
      <sheetData sheetId="0" refreshError="1"/>
      <sheetData sheetId="1" refreshError="1"/>
      <sheetData sheetId="2" refreshError="1">
        <row r="2">
          <cell r="A2">
            <v>1</v>
          </cell>
        </row>
        <row r="4">
          <cell r="E4">
            <v>4</v>
          </cell>
          <cell r="F4">
            <v>28</v>
          </cell>
        </row>
        <row r="5">
          <cell r="E5">
            <v>5</v>
          </cell>
          <cell r="F5">
            <v>28.33</v>
          </cell>
        </row>
        <row r="6">
          <cell r="E6">
            <v>6</v>
          </cell>
          <cell r="F6">
            <v>28.67</v>
          </cell>
        </row>
        <row r="7">
          <cell r="E7">
            <v>7</v>
          </cell>
          <cell r="F7">
            <v>29</v>
          </cell>
        </row>
        <row r="8">
          <cell r="E8">
            <v>8</v>
          </cell>
          <cell r="F8">
            <v>29.33</v>
          </cell>
        </row>
        <row r="9">
          <cell r="E9">
            <v>9</v>
          </cell>
          <cell r="F9">
            <v>29.67</v>
          </cell>
        </row>
        <row r="10">
          <cell r="E10">
            <v>10</v>
          </cell>
          <cell r="F10">
            <v>30</v>
          </cell>
        </row>
        <row r="11">
          <cell r="E11">
            <v>11</v>
          </cell>
          <cell r="F11">
            <v>30.33</v>
          </cell>
        </row>
        <row r="12">
          <cell r="E12">
            <v>12</v>
          </cell>
          <cell r="F12">
            <v>30.67</v>
          </cell>
        </row>
        <row r="13">
          <cell r="E13">
            <v>13</v>
          </cell>
          <cell r="F13">
            <v>31</v>
          </cell>
        </row>
        <row r="14">
          <cell r="E14">
            <v>14</v>
          </cell>
          <cell r="F14">
            <v>31.33</v>
          </cell>
        </row>
        <row r="15">
          <cell r="E15">
            <v>15</v>
          </cell>
          <cell r="F15">
            <v>31.67</v>
          </cell>
        </row>
        <row r="16">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op sheet_Complete"/>
      <sheetName val="Top Sheet"/>
      <sheetName val="Abstract_DC"/>
      <sheetName val="EB Charges"/>
      <sheetName val="Major Quantities Complete"/>
      <sheetName val="Major Quantities_Jetty"/>
      <sheetName val="Misc Works"/>
      <sheetName val="Jetty Works"/>
      <sheetName val="Approach Trussel"/>
      <sheetName val="BPCL Jetty"/>
      <sheetName val="Approach_BPCL"/>
      <sheetName val="Sheet4"/>
      <sheetName val="RA"/>
      <sheetName val="RA_Jetty "/>
      <sheetName val="Batching&amp;Pil POL"/>
      <sheetName val="PB"/>
      <sheetName val="Total reclamation fill"/>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27">
          <cell r="P27">
            <v>325</v>
          </cell>
        </row>
      </sheetData>
      <sheetData sheetId="14" refreshError="1"/>
      <sheetData sheetId="15" refreshError="1"/>
      <sheetData sheetId="16" refreshError="1"/>
      <sheetData sheetId="17" refreshError="1"/>
      <sheetData sheetId="18"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IN SIZE "/>
      <sheetName val="Sp.Gr."/>
      <sheetName val="LLPL"/>
      <sheetName val="PROCTOR"/>
      <sheetName val="C.B.R"/>
      <sheetName val="Sheet6"/>
      <sheetName val="Sheet8"/>
      <sheetName val="Sheet9"/>
      <sheetName val="sp.CBR"/>
      <sheetName val="Sheet14"/>
      <sheetName val="Sheet15"/>
      <sheetName val="Sheet16"/>
      <sheetName val="Module2"/>
      <sheetName val="지급자재"/>
      <sheetName val="Intro"/>
      <sheetName val="Cul_detail"/>
      <sheetName val="S2groupcode"/>
      <sheetName val="Index"/>
      <sheetName val="FORM-W3"/>
      <sheetName val="TABLES"/>
      <sheetName val="SUMMARY"/>
      <sheetName val="RA"/>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Gen. Summ"/>
      <sheetName val="SUMM "/>
      <sheetName val="Sheet2"/>
      <sheetName val="Sanitary BOQ"/>
      <sheetName val="Civil BOQ"/>
      <sheetName val="Major qty"/>
      <sheetName val="CIVIL"/>
      <sheetName val="RA"/>
      <sheetName val="CIVIL_2"/>
      <sheetName val="RA_2"/>
      <sheetName val="Wood Work"/>
      <sheetName val="Inputs"/>
      <sheetName val="Sheet1"/>
      <sheetName val="WORKING"/>
      <sheetName val="General Analysis"/>
      <sheetName val="IBMS-Sum"/>
      <sheetName val="IBMS Boq"/>
      <sheetName val="Lift"/>
      <sheetName val="HVAC"/>
      <sheetName val="External Facade"/>
      <sheetName val="EB Charges"/>
      <sheetName val="Manpower"/>
      <sheetName val="Finance"/>
      <sheetName val="HVAC_R"/>
      <sheetName val="BMS_R"/>
      <sheetName val="Ele.Sum"/>
      <sheetName val="COPY"/>
      <sheetName val="FPS-Sum"/>
      <sheetName val="copy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
          <cell r="D2">
            <v>236</v>
          </cell>
        </row>
        <row r="20">
          <cell r="D20">
            <v>375</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Intro"/>
      <sheetName val="LoadCapa"/>
      <sheetName val="loadcal"/>
      <sheetName val="REINF"/>
      <sheetName val="REINF(REV)"/>
      <sheetName val="PileLoad"/>
      <sheetName val="lltrans"/>
      <sheetName val="llong."/>
      <sheetName val="llong.R5"/>
      <sheetName val="lltransR5"/>
      <sheetName val="Horizontal forces"/>
      <sheetName val="structpile"/>
      <sheetName val="irccoeff"/>
      <sheetName val="PileLoad (2)"/>
      <sheetName val="doq"/>
      <sheetName val="DETAILED  BOQ"/>
      <sheetName val="Civil &amp; design"/>
    </sheetNames>
    <sheetDataSet>
      <sheetData sheetId="0"/>
      <sheetData sheetId="1">
        <row r="110">
          <cell r="L110">
            <v>15.95</v>
          </cell>
        </row>
        <row r="124">
          <cell r="L124">
            <v>1.4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C2"/>
      <sheetName val="Manpower"/>
      <sheetName val="Construction Programme"/>
      <sheetName val="RA"/>
      <sheetName val="Inputs"/>
      <sheetName val="BOQ_Sch_A"/>
      <sheetName val="Analysis"/>
      <sheetName val="POL"/>
      <sheetName val="Labour_HMRCL"/>
      <sheetName val="Concrete"/>
      <sheetName val="Labour"/>
      <sheetName val="Equipment C2"/>
      <sheetName val="POL_Analysis"/>
      <sheetName val="Sheet3"/>
      <sheetName val="Casting Yard"/>
      <sheetName val="FIN"/>
    </sheetNames>
    <sheetDataSet>
      <sheetData sheetId="0" refreshError="1"/>
      <sheetData sheetId="1" refreshError="1"/>
      <sheetData sheetId="2" refreshError="1"/>
      <sheetData sheetId="3" refreshError="1"/>
      <sheetData sheetId="4" refreshError="1">
        <row r="21">
          <cell r="D21">
            <v>26</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Loads"/>
      <sheetName val="lc 11"/>
      <sheetName val="lc 12"/>
      <sheetName val="lc 13"/>
      <sheetName val="lc 14"/>
      <sheetName val="lc 21"/>
      <sheetName val="lc 22"/>
      <sheetName val="lc 23"/>
      <sheetName val="lc 24"/>
      <sheetName val="lc 25"/>
      <sheetName val="lc 26"/>
      <sheetName val="lc 31"/>
      <sheetName val="lc 32"/>
      <sheetName val="lc 34"/>
      <sheetName val="lc 41"/>
      <sheetName val="lc 42"/>
      <sheetName val="lc 51"/>
      <sheetName val="lc 52"/>
      <sheetName val="lc 53"/>
      <sheetName val="lc 54"/>
      <sheetName val="Page 1 - General-194"/>
      <sheetName val="Page 2 - Specific-194"/>
      <sheetName val="General input"/>
      <sheetName val="doq-10"/>
    </sheetNames>
    <sheetDataSet>
      <sheetData sheetId="0" refreshError="1"/>
      <sheetData sheetId="1" refreshError="1"/>
      <sheetData sheetId="2"/>
      <sheetData sheetId="3" refreshError="1"/>
      <sheetData sheetId="4" refreshError="1"/>
      <sheetData sheetId="5" refreshError="1"/>
      <sheetData sheetId="6">
        <row r="15">
          <cell r="V15">
            <v>21</v>
          </cell>
        </row>
        <row r="17">
          <cell r="V17">
            <v>11.19</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Qty"/>
      <sheetName val="BOQ Distribution"/>
      <sheetName val="Summary"/>
      <sheetName val="Bill No__1"/>
      <sheetName val="Bill No__2"/>
      <sheetName val="Bill No__3"/>
      <sheetName val="Bill No__4"/>
      <sheetName val="Bill No__5"/>
      <sheetName val="Bill No__6"/>
      <sheetName val="Bill No__7"/>
      <sheetName val="Bill No__8"/>
      <sheetName val="Bill No__9"/>
      <sheetName val="Bill No__10"/>
      <sheetName val="Bill No__11"/>
      <sheetName val="Bill No__12"/>
      <sheetName val="AoR Finishing"/>
      <sheetName val="sheeet7"/>
      <sheetName val="Intro"/>
      <sheetName val="MPR_PA_1"/>
      <sheetName val="AOR"/>
      <sheetName val="Measurment"/>
      <sheetName val="INTSHEET"/>
      <sheetName val="INTSHEET3"/>
      <sheetName val="A"/>
      <sheetName val="estimate"/>
    </sheetNames>
    <sheetDataSet>
      <sheetData sheetId="0" refreshError="1"/>
      <sheetData sheetId="1" refreshError="1">
        <row r="5">
          <cell r="A5" t="str">
            <v>CLEARING &amp; GRUBBING</v>
          </cell>
          <cell r="C5">
            <v>1.01</v>
          </cell>
          <cell r="D5" t="str">
            <v>HCT</v>
          </cell>
          <cell r="E5">
            <v>66</v>
          </cell>
          <cell r="F5">
            <v>26743.805</v>
          </cell>
          <cell r="G5">
            <v>1765091.1300000001</v>
          </cell>
        </row>
        <row r="6">
          <cell r="A6" t="str">
            <v>EXCAVATION</v>
          </cell>
          <cell r="C6">
            <v>2.0099999999999998</v>
          </cell>
          <cell r="D6" t="str">
            <v>CUM</v>
          </cell>
          <cell r="E6">
            <v>213000</v>
          </cell>
          <cell r="F6">
            <v>33.660000000000004</v>
          </cell>
          <cell r="G6">
            <v>7169580.0000000009</v>
          </cell>
        </row>
        <row r="7">
          <cell r="A7" t="str">
            <v>EARTHWORK IN EMBANKMENT</v>
          </cell>
          <cell r="C7" t="str">
            <v>2.02 + 2.03</v>
          </cell>
          <cell r="D7" t="str">
            <v>CUM</v>
          </cell>
          <cell r="E7">
            <v>523700</v>
          </cell>
          <cell r="F7">
            <v>111.99450353255681</v>
          </cell>
          <cell r="G7">
            <v>58651521.5</v>
          </cell>
        </row>
        <row r="8">
          <cell r="A8" t="str">
            <v>EARTHWORK IN SUBGRADE</v>
          </cell>
          <cell r="C8">
            <v>2.04</v>
          </cell>
          <cell r="D8" t="str">
            <v>CUM</v>
          </cell>
          <cell r="E8">
            <v>270000</v>
          </cell>
          <cell r="F8">
            <v>159.88500000000002</v>
          </cell>
          <cell r="G8">
            <v>43168950.000000007</v>
          </cell>
        </row>
        <row r="9">
          <cell r="A9" t="str">
            <v>MEDIAN FILLING</v>
          </cell>
          <cell r="C9">
            <v>2.06</v>
          </cell>
          <cell r="D9" t="str">
            <v>CUM</v>
          </cell>
          <cell r="E9">
            <v>52300</v>
          </cell>
          <cell r="F9">
            <v>142.12</v>
          </cell>
          <cell r="G9">
            <v>7432876</v>
          </cell>
        </row>
        <row r="10">
          <cell r="A10" t="str">
            <v>GRANULAR SUB BASE COURSE</v>
          </cell>
          <cell r="C10">
            <v>3.01</v>
          </cell>
          <cell r="D10" t="str">
            <v>CUM</v>
          </cell>
          <cell r="E10">
            <v>101795</v>
          </cell>
          <cell r="F10">
            <v>1509.0900000000001</v>
          </cell>
          <cell r="G10">
            <v>153617816.55000001</v>
          </cell>
        </row>
        <row r="11">
          <cell r="A11" t="str">
            <v>WET MIX MACADAM</v>
          </cell>
          <cell r="C11">
            <v>3.02</v>
          </cell>
          <cell r="D11" t="str">
            <v>CUM</v>
          </cell>
          <cell r="E11">
            <v>35731</v>
          </cell>
          <cell r="F11">
            <v>1608.2</v>
          </cell>
          <cell r="G11">
            <v>57462594.200000003</v>
          </cell>
        </row>
        <row r="12">
          <cell r="A12" t="str">
            <v>PROFILE CORRECTIVE COURSE</v>
          </cell>
          <cell r="C12">
            <v>4.03</v>
          </cell>
          <cell r="D12" t="str">
            <v>CUM</v>
          </cell>
          <cell r="E12">
            <v>5219</v>
          </cell>
          <cell r="F12">
            <v>3938.22</v>
          </cell>
          <cell r="G12">
            <v>20553570.18</v>
          </cell>
        </row>
        <row r="13">
          <cell r="A13" t="str">
            <v>DENSE BITUMINOUS MACADAM</v>
          </cell>
          <cell r="C13">
            <v>4.04</v>
          </cell>
          <cell r="D13" t="str">
            <v>CUM</v>
          </cell>
          <cell r="E13">
            <v>36043</v>
          </cell>
          <cell r="F13">
            <v>4582.4350000000004</v>
          </cell>
          <cell r="G13">
            <v>165164704.70500001</v>
          </cell>
        </row>
        <row r="14">
          <cell r="A14" t="str">
            <v>BITUMINOUS CONCRETE</v>
          </cell>
          <cell r="C14">
            <v>4.05</v>
          </cell>
          <cell r="D14" t="str">
            <v>CUM</v>
          </cell>
          <cell r="E14">
            <v>14348</v>
          </cell>
          <cell r="F14">
            <v>5437.0250000000005</v>
          </cell>
          <cell r="G14">
            <v>78010434.700000003</v>
          </cell>
        </row>
        <row r="15">
          <cell r="A15" t="str">
            <v>BITUMENOUS MACADAM</v>
          </cell>
          <cell r="C15">
            <v>4.0599999999999996</v>
          </cell>
          <cell r="D15" t="str">
            <v>CUM</v>
          </cell>
          <cell r="E15">
            <v>23271</v>
          </cell>
          <cell r="F15">
            <v>3938.2200000000003</v>
          </cell>
          <cell r="G15">
            <v>91646317.620000005</v>
          </cell>
        </row>
        <row r="16">
          <cell r="A16" t="str">
            <v>SEMI DENSE BITUMENOUS COURSE</v>
          </cell>
          <cell r="C16">
            <v>4.07</v>
          </cell>
          <cell r="D16" t="str">
            <v>CUM</v>
          </cell>
          <cell r="E16">
            <v>977</v>
          </cell>
          <cell r="F16">
            <v>4617.9650000000001</v>
          </cell>
          <cell r="G16">
            <v>4511751.8049999997</v>
          </cell>
        </row>
        <row r="17">
          <cell r="A17" t="str">
            <v>DRY LEAN CONCRETE</v>
          </cell>
          <cell r="C17">
            <v>4.09</v>
          </cell>
          <cell r="D17" t="str">
            <v>CUM</v>
          </cell>
          <cell r="E17">
            <v>48021</v>
          </cell>
          <cell r="F17">
            <v>2489.9050000000002</v>
          </cell>
          <cell r="G17">
            <v>119567728.00500001</v>
          </cell>
        </row>
        <row r="18">
          <cell r="A18" t="str">
            <v>PAVEMENT QUALITY CONCRETE</v>
          </cell>
          <cell r="C18">
            <v>4.0999999999999996</v>
          </cell>
          <cell r="D18" t="str">
            <v>CUM</v>
          </cell>
          <cell r="E18">
            <v>87024</v>
          </cell>
          <cell r="F18">
            <v>4648.8200000000006</v>
          </cell>
          <cell r="G18">
            <v>404558911.68000007</v>
          </cell>
        </row>
        <row r="19">
          <cell r="A19" t="str">
            <v>MEDIAN KERB</v>
          </cell>
          <cell r="C19">
            <v>9.09</v>
          </cell>
          <cell r="D19" t="str">
            <v>LM</v>
          </cell>
          <cell r="E19">
            <v>59364</v>
          </cell>
          <cell r="F19">
            <v>148.66500000000002</v>
          </cell>
          <cell r="G19">
            <v>8825349.0600000005</v>
          </cell>
        </row>
        <row r="20">
          <cell r="A20" t="str">
            <v>TURFING</v>
          </cell>
          <cell r="C20">
            <v>2.08</v>
          </cell>
          <cell r="D20" t="str">
            <v>SQM</v>
          </cell>
          <cell r="E20">
            <v>119000</v>
          </cell>
          <cell r="F20">
            <v>10.285</v>
          </cell>
          <cell r="G20">
            <v>1223915</v>
          </cell>
        </row>
        <row r="21">
          <cell r="A21" t="str">
            <v>DRAINAGE &amp; PROTECTION WORK</v>
          </cell>
          <cell r="C21" t="str">
            <v>Bill No. 8</v>
          </cell>
          <cell r="D21" t="str">
            <v>%</v>
          </cell>
          <cell r="E21">
            <v>1</v>
          </cell>
          <cell r="F21">
            <v>250651.02260000003</v>
          </cell>
          <cell r="G21">
            <v>25065102.260000002</v>
          </cell>
        </row>
        <row r="22">
          <cell r="A22" t="str">
            <v>ROAD MARKING</v>
          </cell>
          <cell r="C22" t="str">
            <v>Bill No. 9 - 9.09</v>
          </cell>
          <cell r="D22" t="str">
            <v>%</v>
          </cell>
          <cell r="E22">
            <v>1</v>
          </cell>
          <cell r="F22">
            <v>351216.06959999999</v>
          </cell>
          <cell r="G22">
            <v>35121606.960000001</v>
          </cell>
        </row>
        <row r="23">
          <cell r="A23" t="str">
            <v>JUNCTIONS</v>
          </cell>
          <cell r="C23" t="str">
            <v>Bill No. 10</v>
          </cell>
          <cell r="D23" t="str">
            <v>%</v>
          </cell>
          <cell r="E23">
            <v>1</v>
          </cell>
          <cell r="F23">
            <v>50391.133100000006</v>
          </cell>
          <cell r="G23">
            <v>5039113.3100000005</v>
          </cell>
        </row>
        <row r="24">
          <cell r="A24" t="str">
            <v>MISC ROAD WORKS</v>
          </cell>
          <cell r="C24" t="str">
            <v>Bill No 1+2+3+4+8+9+10-(All Above Items)</v>
          </cell>
          <cell r="D24" t="str">
            <v>%</v>
          </cell>
          <cell r="E24">
            <v>1</v>
          </cell>
          <cell r="F24">
            <v>267800.76455000159</v>
          </cell>
          <cell r="G24">
            <v>26780076.455000162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413_PBNTL"/>
      <sheetName val="L2 Plan vs Actual"/>
      <sheetName val="Survey summary"/>
      <sheetName val="Detailed Survey "/>
      <sheetName val="Check Survey "/>
      <sheetName val="Visual Chart"/>
      <sheetName val="ROW Tracker"/>
      <sheetName val="Foundation"/>
      <sheetName val="Earthing"/>
      <sheetName val="Erection"/>
      <sheetName val="Stringing"/>
      <sheetName val="Tack Welding"/>
      <sheetName val="OPGW"/>
      <sheetName val="Accessories"/>
      <sheetName val="Hardware Supply"/>
      <sheetName val="Supply Status"/>
      <sheetName val="Crossing status"/>
      <sheetName val="Statutory Proposals"/>
      <sheetName val="Location Summary"/>
      <sheetName val="Tower Abstarct "/>
      <sheetName val="Tower Abstract sheet"/>
      <sheetName val="Stretch readiness "/>
      <sheetName val="Foundation Daily Progress"/>
      <sheetName val="Tower PRS abstract "/>
      <sheetName val="Stretch readiness  (2)"/>
      <sheetName val="Area"/>
    </sheetNames>
    <sheetDataSet>
      <sheetData sheetId="0"/>
      <sheetData sheetId="1"/>
      <sheetData sheetId="2"/>
      <sheetData sheetId="3"/>
      <sheetData sheetId="4"/>
      <sheetData sheetId="5"/>
      <sheetData sheetId="6"/>
      <sheetData sheetId="7"/>
      <sheetData sheetId="8">
        <row r="1">
          <cell r="A1" t="str">
            <v>KEC International Limited</v>
          </cell>
        </row>
        <row r="2">
          <cell r="A2" t="str">
            <v xml:space="preserve"> TA413 : 765 KV D/C Bikaner III - Neemrana II TL02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gress Summary"/>
      <sheetName val="Hindrance Register TA413"/>
      <sheetName val="X-ing Status TB401_408"/>
      <sheetName val="TA-413 Fdn"/>
      <sheetName val="TA-413 Earthing"/>
      <sheetName val="TA-413 ERE"/>
      <sheetName val="Location Summary"/>
      <sheetName val="Visual Chart"/>
      <sheetName val="Visual chart Edit"/>
      <sheetName val="TB-401 Tackwelding"/>
      <sheetName val="TB-408 Tackwelding"/>
      <sheetName val="TB-401 Stringing"/>
      <sheetName val="TB-408 Stringing"/>
      <sheetName val="SUPPLY"/>
    </sheetNames>
    <sheetDataSet>
      <sheetData sheetId="0" refreshError="1"/>
      <sheetData sheetId="1" refreshError="1"/>
      <sheetData sheetId="2" refreshError="1"/>
      <sheetData sheetId="3" refreshError="1"/>
      <sheetData sheetId="4" refreshError="1"/>
      <sheetData sheetId="5" refreshError="1"/>
      <sheetData sheetId="6" refreshError="1">
        <row r="2">
          <cell r="C2" t="str">
            <v>Location</v>
          </cell>
          <cell r="D2" t="str">
            <v>Type of</v>
          </cell>
          <cell r="E2"/>
          <cell r="F2" t="str">
            <v>Span</v>
          </cell>
          <cell r="G2" t="str">
            <v>Cumm.</v>
          </cell>
          <cell r="H2" t="str">
            <v xml:space="preserve">DS Status as on </v>
          </cell>
        </row>
        <row r="3">
          <cell r="C3" t="str">
            <v>Tower No.</v>
          </cell>
          <cell r="D3" t="str">
            <v>Tower</v>
          </cell>
          <cell r="E3"/>
          <cell r="F3" t="str">
            <v>Length (m)</v>
          </cell>
          <cell r="G3" t="str">
            <v>Span (km)</v>
          </cell>
          <cell r="H3">
            <v>45517</v>
          </cell>
        </row>
        <row r="4">
          <cell r="C4" t="str">
            <v>0/0</v>
          </cell>
          <cell r="D4" t="str">
            <v>DD60+0</v>
          </cell>
          <cell r="E4"/>
          <cell r="F4"/>
          <cell r="G4">
            <v>0</v>
          </cell>
          <cell r="H4" t="str">
            <v>Approved</v>
          </cell>
        </row>
        <row r="5">
          <cell r="C5"/>
          <cell r="D5"/>
          <cell r="E5" t="str">
            <v>0/0</v>
          </cell>
          <cell r="F5">
            <v>147.18</v>
          </cell>
          <cell r="H5"/>
        </row>
        <row r="6">
          <cell r="C6" t="str">
            <v>1/0</v>
          </cell>
          <cell r="D6" t="str">
            <v>DC2+0</v>
          </cell>
          <cell r="E6"/>
          <cell r="F6"/>
          <cell r="G6">
            <v>0.1472</v>
          </cell>
          <cell r="H6" t="str">
            <v>Approved</v>
          </cell>
        </row>
        <row r="7">
          <cell r="C7"/>
          <cell r="D7"/>
          <cell r="E7" t="str">
            <v>1/0</v>
          </cell>
          <cell r="F7">
            <v>313.84800000000001</v>
          </cell>
          <cell r="G7"/>
          <cell r="H7"/>
        </row>
        <row r="8">
          <cell r="C8" t="str">
            <v>2/0</v>
          </cell>
          <cell r="D8" t="str">
            <v>DD45+0</v>
          </cell>
          <cell r="E8"/>
          <cell r="F8"/>
          <cell r="G8">
            <v>0.46100000000000002</v>
          </cell>
          <cell r="H8" t="str">
            <v>Approved</v>
          </cell>
        </row>
        <row r="9">
          <cell r="C9"/>
          <cell r="D9"/>
          <cell r="E9" t="str">
            <v>2/0</v>
          </cell>
          <cell r="F9">
            <v>311.12599999999998</v>
          </cell>
          <cell r="G9"/>
          <cell r="H9"/>
        </row>
        <row r="10">
          <cell r="C10" t="str">
            <v>3/0</v>
          </cell>
          <cell r="D10" t="str">
            <v>DB2+0</v>
          </cell>
          <cell r="E10"/>
          <cell r="F10"/>
          <cell r="G10">
            <v>0.77210000000000001</v>
          </cell>
          <cell r="H10" t="str">
            <v>Approved</v>
          </cell>
        </row>
        <row r="11">
          <cell r="C11"/>
          <cell r="D11"/>
          <cell r="E11" t="str">
            <v>3/0</v>
          </cell>
          <cell r="F11">
            <v>392.84500000000003</v>
          </cell>
          <cell r="G11"/>
          <cell r="H11"/>
        </row>
        <row r="12">
          <cell r="C12" t="str">
            <v>3/1</v>
          </cell>
          <cell r="D12" t="str">
            <v>DA+3</v>
          </cell>
          <cell r="E12"/>
          <cell r="F12"/>
          <cell r="G12">
            <v>1.1649</v>
          </cell>
          <cell r="H12" t="str">
            <v>Approved</v>
          </cell>
        </row>
        <row r="13">
          <cell r="C13"/>
          <cell r="D13"/>
          <cell r="E13" t="str">
            <v>3/1</v>
          </cell>
          <cell r="F13">
            <v>425</v>
          </cell>
          <cell r="G13"/>
          <cell r="H13"/>
        </row>
        <row r="14">
          <cell r="C14" t="str">
            <v>3/2</v>
          </cell>
          <cell r="D14" t="str">
            <v>DA+6</v>
          </cell>
          <cell r="E14"/>
          <cell r="F14"/>
          <cell r="G14">
            <v>1.5899000000000001</v>
          </cell>
          <cell r="H14" t="str">
            <v>Approved</v>
          </cell>
        </row>
        <row r="15">
          <cell r="C15"/>
          <cell r="D15"/>
          <cell r="E15" t="str">
            <v>3/2</v>
          </cell>
          <cell r="F15">
            <v>390</v>
          </cell>
          <cell r="G15"/>
          <cell r="H15"/>
        </row>
        <row r="16">
          <cell r="C16" t="str">
            <v>3/3</v>
          </cell>
          <cell r="D16" t="str">
            <v>DA+3</v>
          </cell>
          <cell r="E16"/>
          <cell r="F16"/>
          <cell r="G16">
            <v>1.9799000000000002</v>
          </cell>
          <cell r="H16" t="str">
            <v>Approved</v>
          </cell>
        </row>
        <row r="17">
          <cell r="C17"/>
          <cell r="D17"/>
          <cell r="E17" t="str">
            <v>3/3</v>
          </cell>
          <cell r="F17">
            <v>400</v>
          </cell>
          <cell r="G17"/>
          <cell r="H17"/>
        </row>
        <row r="18">
          <cell r="C18" t="str">
            <v>3/4</v>
          </cell>
          <cell r="D18" t="str">
            <v>DA+6</v>
          </cell>
          <cell r="E18"/>
          <cell r="F18"/>
          <cell r="G18">
            <v>2.3799000000000001</v>
          </cell>
          <cell r="H18" t="str">
            <v>Approved</v>
          </cell>
        </row>
        <row r="19">
          <cell r="C19"/>
          <cell r="D19"/>
          <cell r="E19" t="str">
            <v>3/4</v>
          </cell>
          <cell r="F19">
            <v>415</v>
          </cell>
          <cell r="G19"/>
          <cell r="H19"/>
        </row>
        <row r="20">
          <cell r="C20" t="str">
            <v>3/5</v>
          </cell>
          <cell r="D20" t="str">
            <v>DA+3</v>
          </cell>
          <cell r="E20"/>
          <cell r="F20"/>
          <cell r="G20">
            <v>2.7949000000000002</v>
          </cell>
          <cell r="H20" t="str">
            <v>Approved</v>
          </cell>
        </row>
        <row r="21">
          <cell r="C21"/>
          <cell r="D21"/>
          <cell r="E21" t="str">
            <v>3/5</v>
          </cell>
          <cell r="F21">
            <v>365</v>
          </cell>
          <cell r="G21"/>
          <cell r="H21"/>
        </row>
        <row r="22">
          <cell r="C22" t="str">
            <v>3/6</v>
          </cell>
          <cell r="D22" t="str">
            <v>DA+3</v>
          </cell>
          <cell r="E22"/>
          <cell r="F22"/>
          <cell r="G22">
            <v>3.1599000000000004</v>
          </cell>
          <cell r="H22" t="str">
            <v>Approved</v>
          </cell>
        </row>
        <row r="23">
          <cell r="C23"/>
          <cell r="D23"/>
          <cell r="E23" t="str">
            <v>3/6</v>
          </cell>
          <cell r="F23">
            <v>435</v>
          </cell>
          <cell r="G23"/>
          <cell r="H23"/>
        </row>
        <row r="24">
          <cell r="C24" t="str">
            <v>3/7</v>
          </cell>
          <cell r="D24" t="str">
            <v>DA+3</v>
          </cell>
          <cell r="E24"/>
          <cell r="F24"/>
          <cell r="G24">
            <v>3.5949000000000004</v>
          </cell>
          <cell r="H24" t="str">
            <v>Approved</v>
          </cell>
        </row>
        <row r="25">
          <cell r="C25"/>
          <cell r="D25"/>
          <cell r="E25" t="str">
            <v>3/7</v>
          </cell>
          <cell r="F25">
            <v>405</v>
          </cell>
          <cell r="G25"/>
          <cell r="H25"/>
        </row>
        <row r="26">
          <cell r="C26" t="str">
            <v>3/8</v>
          </cell>
          <cell r="D26" t="str">
            <v>DA+0</v>
          </cell>
          <cell r="E26"/>
          <cell r="F26"/>
          <cell r="G26">
            <v>3.9999000000000002</v>
          </cell>
          <cell r="H26" t="str">
            <v>Approved</v>
          </cell>
        </row>
        <row r="27">
          <cell r="C27"/>
          <cell r="D27"/>
          <cell r="E27" t="str">
            <v>3/8</v>
          </cell>
          <cell r="F27">
            <v>396</v>
          </cell>
          <cell r="G27"/>
          <cell r="H27"/>
        </row>
        <row r="28">
          <cell r="C28" t="str">
            <v>3/9</v>
          </cell>
          <cell r="D28" t="str">
            <v>DA+0</v>
          </cell>
          <cell r="E28"/>
          <cell r="F28"/>
          <cell r="G28">
            <v>4.3959000000000001</v>
          </cell>
          <cell r="H28" t="str">
            <v>Approved</v>
          </cell>
        </row>
        <row r="29">
          <cell r="C29"/>
          <cell r="D29"/>
          <cell r="E29" t="str">
            <v>3/9</v>
          </cell>
          <cell r="F29">
            <v>436</v>
          </cell>
          <cell r="G29"/>
          <cell r="H29"/>
        </row>
        <row r="30">
          <cell r="C30" t="str">
            <v>3/10</v>
          </cell>
          <cell r="D30" t="str">
            <v>DA+9</v>
          </cell>
          <cell r="E30"/>
          <cell r="F30"/>
          <cell r="G30">
            <v>4.8319000000000001</v>
          </cell>
          <cell r="H30" t="str">
            <v>Approved</v>
          </cell>
        </row>
        <row r="31">
          <cell r="C31"/>
          <cell r="D31"/>
          <cell r="E31" t="str">
            <v>3/10</v>
          </cell>
          <cell r="F31">
            <v>399</v>
          </cell>
          <cell r="G31"/>
          <cell r="H31"/>
        </row>
        <row r="32">
          <cell r="C32" t="str">
            <v>3/11</v>
          </cell>
          <cell r="D32" t="str">
            <v>DA+0</v>
          </cell>
          <cell r="E32"/>
          <cell r="F32"/>
          <cell r="G32">
            <v>5.2309000000000001</v>
          </cell>
          <cell r="H32" t="str">
            <v>Approved</v>
          </cell>
        </row>
        <row r="33">
          <cell r="C33"/>
          <cell r="D33"/>
          <cell r="E33" t="str">
            <v>3/11</v>
          </cell>
          <cell r="F33">
            <v>401.88299999999998</v>
          </cell>
          <cell r="G33"/>
          <cell r="H33"/>
        </row>
        <row r="34">
          <cell r="C34" t="str">
            <v>4/0</v>
          </cell>
          <cell r="D34" t="str">
            <v>DB1+9</v>
          </cell>
          <cell r="E34"/>
          <cell r="F34"/>
          <cell r="G34">
            <v>5.6328000000000005</v>
          </cell>
          <cell r="H34" t="str">
            <v>Approved</v>
          </cell>
        </row>
        <row r="35">
          <cell r="C35"/>
          <cell r="D35"/>
          <cell r="E35" t="str">
            <v>4/0</v>
          </cell>
          <cell r="F35">
            <v>415</v>
          </cell>
          <cell r="G35"/>
          <cell r="H35"/>
        </row>
        <row r="36">
          <cell r="C36" t="str">
            <v>4/1</v>
          </cell>
          <cell r="D36" t="str">
            <v>DA+6</v>
          </cell>
          <cell r="E36"/>
          <cell r="F36"/>
          <cell r="G36">
            <v>6.0478000000000005</v>
          </cell>
          <cell r="H36" t="str">
            <v>Approved</v>
          </cell>
        </row>
        <row r="37">
          <cell r="C37"/>
          <cell r="D37"/>
          <cell r="E37" t="str">
            <v>4/1</v>
          </cell>
          <cell r="F37">
            <v>410</v>
          </cell>
          <cell r="G37"/>
          <cell r="H37"/>
        </row>
        <row r="38">
          <cell r="C38" t="str">
            <v>4/2</v>
          </cell>
          <cell r="D38" t="str">
            <v>DA+3</v>
          </cell>
          <cell r="E38"/>
          <cell r="F38"/>
          <cell r="G38">
            <v>6.4578000000000007</v>
          </cell>
          <cell r="H38" t="str">
            <v>Approved</v>
          </cell>
        </row>
        <row r="39">
          <cell r="C39"/>
          <cell r="D39"/>
          <cell r="E39" t="str">
            <v>4/2</v>
          </cell>
          <cell r="F39">
            <v>395</v>
          </cell>
          <cell r="G39"/>
          <cell r="H39"/>
        </row>
        <row r="40">
          <cell r="C40" t="str">
            <v>4/3</v>
          </cell>
          <cell r="D40" t="str">
            <v>DA+3</v>
          </cell>
          <cell r="E40"/>
          <cell r="F40"/>
          <cell r="G40">
            <v>6.8528000000000002</v>
          </cell>
          <cell r="H40" t="str">
            <v>Approved</v>
          </cell>
        </row>
        <row r="41">
          <cell r="C41"/>
          <cell r="D41"/>
          <cell r="E41" t="str">
            <v>4/3</v>
          </cell>
          <cell r="F41">
            <v>380</v>
          </cell>
          <cell r="G41"/>
          <cell r="H41"/>
        </row>
        <row r="42">
          <cell r="C42" t="str">
            <v>4/4</v>
          </cell>
          <cell r="D42" t="str">
            <v>DA+6</v>
          </cell>
          <cell r="E42"/>
          <cell r="F42"/>
          <cell r="G42">
            <v>7.2328000000000001</v>
          </cell>
          <cell r="H42" t="str">
            <v>Approved</v>
          </cell>
        </row>
        <row r="43">
          <cell r="C43"/>
          <cell r="D43"/>
          <cell r="E43" t="str">
            <v>4/4</v>
          </cell>
          <cell r="F43">
            <v>420</v>
          </cell>
          <cell r="G43"/>
          <cell r="H43"/>
        </row>
        <row r="44">
          <cell r="C44" t="str">
            <v>4/5</v>
          </cell>
          <cell r="D44" t="str">
            <v>DA+6</v>
          </cell>
          <cell r="E44"/>
          <cell r="F44"/>
          <cell r="G44">
            <v>7.6528</v>
          </cell>
          <cell r="H44" t="str">
            <v>Approved</v>
          </cell>
        </row>
        <row r="45">
          <cell r="C45"/>
          <cell r="D45"/>
          <cell r="E45" t="str">
            <v>4/5</v>
          </cell>
          <cell r="F45">
            <v>365</v>
          </cell>
          <cell r="G45"/>
          <cell r="H45"/>
        </row>
        <row r="46">
          <cell r="C46" t="str">
            <v>4A/0</v>
          </cell>
          <cell r="D46" t="str">
            <v>DB1+3</v>
          </cell>
          <cell r="E46"/>
          <cell r="F46"/>
          <cell r="G46">
            <v>8.0177999999999994</v>
          </cell>
          <cell r="H46" t="str">
            <v>Approved</v>
          </cell>
        </row>
        <row r="47">
          <cell r="C47"/>
          <cell r="D47"/>
          <cell r="E47" t="str">
            <v>4A/0</v>
          </cell>
          <cell r="F47">
            <v>340</v>
          </cell>
          <cell r="G47"/>
          <cell r="H47"/>
        </row>
        <row r="48">
          <cell r="C48" t="str">
            <v>4A/1</v>
          </cell>
          <cell r="D48" t="str">
            <v>DA+6</v>
          </cell>
          <cell r="E48"/>
          <cell r="F48"/>
          <cell r="G48">
            <v>8.3577999999999992</v>
          </cell>
          <cell r="H48" t="str">
            <v>Approved</v>
          </cell>
        </row>
        <row r="49">
          <cell r="C49"/>
          <cell r="D49"/>
          <cell r="E49" t="str">
            <v>4A/1</v>
          </cell>
          <cell r="F49">
            <v>419.99900000000002</v>
          </cell>
          <cell r="G49"/>
          <cell r="H49"/>
        </row>
        <row r="50">
          <cell r="C50" t="str">
            <v>4A/2</v>
          </cell>
          <cell r="D50" t="str">
            <v>DA+6</v>
          </cell>
          <cell r="E50"/>
          <cell r="F50"/>
          <cell r="G50">
            <v>8.7777999999999992</v>
          </cell>
          <cell r="H50" t="str">
            <v>Approved</v>
          </cell>
        </row>
        <row r="51">
          <cell r="C51"/>
          <cell r="D51"/>
          <cell r="E51" t="str">
            <v>4A/2</v>
          </cell>
          <cell r="F51">
            <v>415</v>
          </cell>
          <cell r="G51"/>
          <cell r="H51"/>
        </row>
        <row r="52">
          <cell r="C52" t="str">
            <v>4A/3</v>
          </cell>
          <cell r="D52" t="str">
            <v>DA+9</v>
          </cell>
          <cell r="E52"/>
          <cell r="F52"/>
          <cell r="G52">
            <v>9.1927999999999983</v>
          </cell>
          <cell r="H52" t="str">
            <v>Approved</v>
          </cell>
        </row>
        <row r="53">
          <cell r="C53"/>
          <cell r="D53"/>
          <cell r="E53" t="str">
            <v>4A/3</v>
          </cell>
          <cell r="F53">
            <v>365</v>
          </cell>
          <cell r="G53"/>
          <cell r="H53"/>
        </row>
        <row r="54">
          <cell r="C54" t="str">
            <v>4A/4</v>
          </cell>
          <cell r="D54" t="str">
            <v>DA+6</v>
          </cell>
          <cell r="E54"/>
          <cell r="F54"/>
          <cell r="G54">
            <v>9.5577999999999985</v>
          </cell>
          <cell r="H54" t="str">
            <v>Approved</v>
          </cell>
        </row>
        <row r="55">
          <cell r="C55"/>
          <cell r="D55"/>
          <cell r="E55" t="str">
            <v>4A/4</v>
          </cell>
          <cell r="F55">
            <v>330</v>
          </cell>
          <cell r="G55"/>
          <cell r="H55"/>
        </row>
        <row r="56">
          <cell r="C56" t="str">
            <v>4A/5</v>
          </cell>
          <cell r="D56" t="str">
            <v>DA+9</v>
          </cell>
          <cell r="E56"/>
          <cell r="F56"/>
          <cell r="G56">
            <v>9.8877999999999986</v>
          </cell>
          <cell r="H56" t="str">
            <v>Approved</v>
          </cell>
        </row>
        <row r="57">
          <cell r="C57"/>
          <cell r="D57"/>
          <cell r="E57" t="str">
            <v>4A/5</v>
          </cell>
          <cell r="F57">
            <v>457</v>
          </cell>
          <cell r="G57"/>
          <cell r="H57"/>
        </row>
        <row r="58">
          <cell r="C58" t="str">
            <v>4A/6</v>
          </cell>
          <cell r="D58" t="str">
            <v>DA+9</v>
          </cell>
          <cell r="E58"/>
          <cell r="F58"/>
          <cell r="G58">
            <v>10.344799999999999</v>
          </cell>
          <cell r="H58" t="str">
            <v>Approved</v>
          </cell>
        </row>
        <row r="59">
          <cell r="C59"/>
          <cell r="D59"/>
          <cell r="E59" t="str">
            <v>4A/6</v>
          </cell>
          <cell r="F59">
            <v>354.61200000000002</v>
          </cell>
          <cell r="G59"/>
          <cell r="H59"/>
        </row>
        <row r="60">
          <cell r="C60" t="str">
            <v>5/0</v>
          </cell>
          <cell r="D60" t="str">
            <v>DB1+6</v>
          </cell>
          <cell r="E60"/>
          <cell r="F60"/>
          <cell r="G60">
            <v>10.699399999999999</v>
          </cell>
          <cell r="H60" t="str">
            <v>Approved</v>
          </cell>
        </row>
        <row r="61">
          <cell r="C61"/>
          <cell r="D61"/>
          <cell r="E61" t="str">
            <v>5/0</v>
          </cell>
          <cell r="F61">
            <v>428.38900000000001</v>
          </cell>
          <cell r="G61"/>
          <cell r="H61"/>
        </row>
        <row r="62">
          <cell r="C62" t="str">
            <v>5/1</v>
          </cell>
          <cell r="D62" t="str">
            <v>DA+6</v>
          </cell>
          <cell r="E62"/>
          <cell r="F62"/>
          <cell r="G62">
            <v>11.127799999999999</v>
          </cell>
          <cell r="H62" t="str">
            <v>Approved</v>
          </cell>
        </row>
        <row r="63">
          <cell r="C63"/>
          <cell r="D63"/>
          <cell r="E63" t="str">
            <v>5/1</v>
          </cell>
          <cell r="F63">
            <v>340</v>
          </cell>
          <cell r="G63"/>
          <cell r="H63"/>
        </row>
        <row r="64">
          <cell r="C64" t="str">
            <v>5/2</v>
          </cell>
          <cell r="D64" t="str">
            <v>DA+9</v>
          </cell>
          <cell r="E64"/>
          <cell r="F64"/>
          <cell r="G64">
            <v>11.467799999999999</v>
          </cell>
          <cell r="H64" t="str">
            <v>Approved</v>
          </cell>
        </row>
        <row r="65">
          <cell r="C65"/>
          <cell r="D65"/>
          <cell r="E65" t="str">
            <v>5/2</v>
          </cell>
          <cell r="F65">
            <v>375</v>
          </cell>
          <cell r="G65"/>
          <cell r="H65"/>
        </row>
        <row r="66">
          <cell r="C66" t="str">
            <v>5/3</v>
          </cell>
          <cell r="D66" t="str">
            <v>DA+9</v>
          </cell>
          <cell r="E66"/>
          <cell r="F66"/>
          <cell r="G66">
            <v>11.842799999999999</v>
          </cell>
          <cell r="H66" t="str">
            <v>Approved</v>
          </cell>
        </row>
        <row r="67">
          <cell r="C67"/>
          <cell r="D67"/>
          <cell r="E67" t="str">
            <v>5/3</v>
          </cell>
          <cell r="F67">
            <v>365</v>
          </cell>
          <cell r="G67"/>
          <cell r="H67"/>
        </row>
        <row r="68">
          <cell r="C68" t="str">
            <v>5/4</v>
          </cell>
          <cell r="D68" t="str">
            <v>DA-1.5</v>
          </cell>
          <cell r="E68"/>
          <cell r="F68"/>
          <cell r="G68">
            <v>12.207799999999999</v>
          </cell>
          <cell r="H68" t="str">
            <v>Approved</v>
          </cell>
        </row>
        <row r="69">
          <cell r="C69"/>
          <cell r="D69"/>
          <cell r="E69" t="str">
            <v>5/4</v>
          </cell>
          <cell r="F69">
            <v>460</v>
          </cell>
          <cell r="G69"/>
          <cell r="H69"/>
        </row>
        <row r="70">
          <cell r="C70" t="str">
            <v>5/5</v>
          </cell>
          <cell r="D70" t="str">
            <v>DA+6</v>
          </cell>
          <cell r="E70"/>
          <cell r="F70"/>
          <cell r="G70">
            <v>12.6678</v>
          </cell>
          <cell r="H70" t="str">
            <v>Approved</v>
          </cell>
        </row>
        <row r="71">
          <cell r="C71"/>
          <cell r="D71"/>
          <cell r="E71" t="str">
            <v>5/5</v>
          </cell>
          <cell r="F71">
            <v>380</v>
          </cell>
          <cell r="G71"/>
          <cell r="H71"/>
        </row>
        <row r="72">
          <cell r="C72" t="str">
            <v>5/6</v>
          </cell>
          <cell r="D72" t="str">
            <v>DA+3</v>
          </cell>
          <cell r="E72"/>
          <cell r="F72"/>
          <cell r="G72">
            <v>13.047800000000001</v>
          </cell>
          <cell r="H72" t="str">
            <v>Approved</v>
          </cell>
        </row>
        <row r="73">
          <cell r="C73"/>
          <cell r="D73"/>
          <cell r="E73" t="str">
            <v>5/6</v>
          </cell>
          <cell r="F73">
            <v>410</v>
          </cell>
          <cell r="G73"/>
          <cell r="H73"/>
        </row>
        <row r="74">
          <cell r="C74" t="str">
            <v>5/7</v>
          </cell>
          <cell r="D74" t="str">
            <v>DA+9</v>
          </cell>
          <cell r="E74"/>
          <cell r="F74"/>
          <cell r="G74">
            <v>13.457800000000001</v>
          </cell>
          <cell r="H74" t="str">
            <v>Approved</v>
          </cell>
        </row>
        <row r="75">
          <cell r="C75"/>
          <cell r="D75"/>
          <cell r="E75" t="str">
            <v>5/7</v>
          </cell>
          <cell r="F75">
            <v>400</v>
          </cell>
          <cell r="G75"/>
          <cell r="H75"/>
        </row>
        <row r="76">
          <cell r="C76" t="str">
            <v>5/8</v>
          </cell>
          <cell r="D76" t="str">
            <v>DA+6</v>
          </cell>
          <cell r="E76"/>
          <cell r="F76"/>
          <cell r="G76">
            <v>13.857800000000001</v>
          </cell>
          <cell r="H76" t="str">
            <v>Approved</v>
          </cell>
        </row>
        <row r="77">
          <cell r="C77"/>
          <cell r="D77"/>
          <cell r="E77" t="str">
            <v>5/8</v>
          </cell>
          <cell r="F77">
            <v>420</v>
          </cell>
          <cell r="G77"/>
          <cell r="H77"/>
        </row>
        <row r="78">
          <cell r="C78" t="str">
            <v>5/9</v>
          </cell>
          <cell r="D78" t="str">
            <v>DA+6</v>
          </cell>
          <cell r="E78"/>
          <cell r="F78"/>
          <cell r="G78">
            <v>14.277800000000001</v>
          </cell>
          <cell r="H78" t="str">
            <v>Approved</v>
          </cell>
        </row>
        <row r="79">
          <cell r="C79"/>
          <cell r="D79"/>
          <cell r="E79" t="str">
            <v>5/9</v>
          </cell>
          <cell r="F79">
            <v>345</v>
          </cell>
          <cell r="G79"/>
          <cell r="H79"/>
        </row>
        <row r="80">
          <cell r="C80" t="str">
            <v>5/10</v>
          </cell>
          <cell r="D80" t="str">
            <v>DA+9</v>
          </cell>
          <cell r="E80"/>
          <cell r="F80"/>
          <cell r="G80">
            <v>14.622800000000002</v>
          </cell>
          <cell r="H80" t="str">
            <v>Approved</v>
          </cell>
        </row>
        <row r="81">
          <cell r="C81"/>
          <cell r="D81"/>
          <cell r="E81" t="str">
            <v>5/10</v>
          </cell>
          <cell r="F81">
            <v>495</v>
          </cell>
          <cell r="G81"/>
          <cell r="H81"/>
        </row>
        <row r="82">
          <cell r="C82" t="str">
            <v>5A/0</v>
          </cell>
          <cell r="D82" t="str">
            <v>DB1+12</v>
          </cell>
          <cell r="E82"/>
          <cell r="F82"/>
          <cell r="G82">
            <v>15.117800000000001</v>
          </cell>
          <cell r="H82" t="str">
            <v>Approved</v>
          </cell>
        </row>
        <row r="83">
          <cell r="C83"/>
          <cell r="D83"/>
          <cell r="E83" t="str">
            <v>5A/0</v>
          </cell>
          <cell r="F83">
            <v>419.48</v>
          </cell>
          <cell r="G83"/>
          <cell r="H83"/>
        </row>
        <row r="84">
          <cell r="C84" t="str">
            <v>6/0</v>
          </cell>
          <cell r="D84" t="str">
            <v>DB1+9</v>
          </cell>
          <cell r="E84"/>
          <cell r="F84"/>
          <cell r="G84">
            <v>15.5373</v>
          </cell>
          <cell r="H84" t="str">
            <v>Approved</v>
          </cell>
        </row>
        <row r="85">
          <cell r="C85"/>
          <cell r="D85"/>
          <cell r="E85" t="str">
            <v>6/0</v>
          </cell>
          <cell r="F85">
            <v>350.52</v>
          </cell>
          <cell r="G85"/>
          <cell r="H85"/>
        </row>
        <row r="86">
          <cell r="C86" t="str">
            <v>6/1</v>
          </cell>
          <cell r="D86" t="str">
            <v>DA+9</v>
          </cell>
          <cell r="E86"/>
          <cell r="F86"/>
          <cell r="G86">
            <v>15.8878</v>
          </cell>
          <cell r="H86" t="str">
            <v>Approved</v>
          </cell>
        </row>
        <row r="87">
          <cell r="C87"/>
          <cell r="D87"/>
          <cell r="E87" t="str">
            <v>6/1</v>
          </cell>
          <cell r="F87">
            <v>445</v>
          </cell>
          <cell r="G87"/>
          <cell r="H87"/>
        </row>
        <row r="88">
          <cell r="C88" t="str">
            <v>6/2</v>
          </cell>
          <cell r="D88" t="str">
            <v>DA+6</v>
          </cell>
          <cell r="E88"/>
          <cell r="F88"/>
          <cell r="G88">
            <v>16.332799999999999</v>
          </cell>
          <cell r="H88" t="str">
            <v>Approved</v>
          </cell>
        </row>
        <row r="89">
          <cell r="C89"/>
          <cell r="D89"/>
          <cell r="E89" t="str">
            <v>6/2</v>
          </cell>
          <cell r="F89">
            <v>390</v>
          </cell>
          <cell r="G89"/>
          <cell r="H89"/>
        </row>
        <row r="90">
          <cell r="C90" t="str">
            <v>6/3</v>
          </cell>
          <cell r="D90" t="str">
            <v>DA+3</v>
          </cell>
          <cell r="E90"/>
          <cell r="F90"/>
          <cell r="G90">
            <v>16.722799999999999</v>
          </cell>
          <cell r="H90" t="str">
            <v>Approved</v>
          </cell>
        </row>
        <row r="91">
          <cell r="C91"/>
          <cell r="D91"/>
          <cell r="E91" t="str">
            <v>6/3</v>
          </cell>
          <cell r="F91">
            <v>350</v>
          </cell>
          <cell r="G91"/>
          <cell r="H91"/>
        </row>
        <row r="92">
          <cell r="C92" t="str">
            <v>6/4</v>
          </cell>
          <cell r="D92" t="str">
            <v>DA+9</v>
          </cell>
          <cell r="E92"/>
          <cell r="F92"/>
          <cell r="G92">
            <v>17.072800000000001</v>
          </cell>
          <cell r="H92" t="str">
            <v>Approved</v>
          </cell>
        </row>
        <row r="93">
          <cell r="C93"/>
          <cell r="D93"/>
          <cell r="E93" t="str">
            <v>6/4</v>
          </cell>
          <cell r="F93">
            <v>490</v>
          </cell>
          <cell r="G93"/>
          <cell r="H93"/>
        </row>
        <row r="94">
          <cell r="C94" t="str">
            <v>6/5</v>
          </cell>
          <cell r="D94" t="str">
            <v>DA+9</v>
          </cell>
          <cell r="E94"/>
          <cell r="F94"/>
          <cell r="G94">
            <v>17.562799999999999</v>
          </cell>
          <cell r="H94" t="str">
            <v>Approved</v>
          </cell>
        </row>
        <row r="95">
          <cell r="C95"/>
          <cell r="D95"/>
          <cell r="E95" t="str">
            <v>6/5</v>
          </cell>
          <cell r="F95">
            <v>350</v>
          </cell>
          <cell r="G95"/>
          <cell r="H95"/>
        </row>
        <row r="96">
          <cell r="C96" t="str">
            <v>6/6</v>
          </cell>
          <cell r="D96" t="str">
            <v>DA-3</v>
          </cell>
          <cell r="E96"/>
          <cell r="F96"/>
          <cell r="G96">
            <v>17.912800000000001</v>
          </cell>
          <cell r="H96" t="str">
            <v>Approved</v>
          </cell>
        </row>
        <row r="97">
          <cell r="C97"/>
          <cell r="D97"/>
          <cell r="E97" t="str">
            <v>6/6</v>
          </cell>
          <cell r="F97">
            <v>347</v>
          </cell>
          <cell r="G97"/>
          <cell r="H97"/>
        </row>
        <row r="98">
          <cell r="C98" t="str">
            <v>6/7</v>
          </cell>
          <cell r="D98" t="str">
            <v>DA+1.5</v>
          </cell>
          <cell r="E98"/>
          <cell r="F98"/>
          <cell r="G98">
            <v>18.259800000000002</v>
          </cell>
          <cell r="H98" t="str">
            <v>Approved</v>
          </cell>
        </row>
        <row r="99">
          <cell r="C99"/>
          <cell r="D99"/>
          <cell r="E99" t="str">
            <v>6/7</v>
          </cell>
          <cell r="F99">
            <v>373</v>
          </cell>
          <cell r="G99"/>
          <cell r="H99"/>
        </row>
        <row r="100">
          <cell r="C100" t="str">
            <v>6/8</v>
          </cell>
          <cell r="D100" t="str">
            <v>DA+3</v>
          </cell>
          <cell r="E100"/>
          <cell r="F100"/>
          <cell r="G100">
            <v>18.632800000000003</v>
          </cell>
          <cell r="H100" t="str">
            <v>Approved</v>
          </cell>
        </row>
        <row r="101">
          <cell r="C101"/>
          <cell r="D101"/>
          <cell r="E101" t="str">
            <v>6/8</v>
          </cell>
          <cell r="F101">
            <v>380</v>
          </cell>
          <cell r="G101"/>
          <cell r="H101"/>
        </row>
        <row r="102">
          <cell r="C102" t="str">
            <v>6/9</v>
          </cell>
          <cell r="D102" t="str">
            <v>DA+6</v>
          </cell>
          <cell r="E102"/>
          <cell r="F102"/>
          <cell r="G102">
            <v>19.012800000000002</v>
          </cell>
          <cell r="H102" t="str">
            <v>Approved</v>
          </cell>
        </row>
        <row r="103">
          <cell r="C103"/>
          <cell r="D103"/>
          <cell r="E103" t="str">
            <v>6/9</v>
          </cell>
          <cell r="F103">
            <v>335</v>
          </cell>
          <cell r="G103"/>
          <cell r="H103"/>
        </row>
        <row r="104">
          <cell r="C104" t="str">
            <v>6/10</v>
          </cell>
          <cell r="D104" t="str">
            <v>DA+1.5</v>
          </cell>
          <cell r="E104"/>
          <cell r="F104"/>
          <cell r="G104">
            <v>19.347800000000003</v>
          </cell>
          <cell r="H104" t="str">
            <v>Approved</v>
          </cell>
        </row>
        <row r="105">
          <cell r="C105"/>
          <cell r="D105"/>
          <cell r="E105" t="str">
            <v>6/10</v>
          </cell>
          <cell r="F105">
            <v>315</v>
          </cell>
          <cell r="G105"/>
          <cell r="H105"/>
        </row>
        <row r="106">
          <cell r="C106" t="str">
            <v>6/11</v>
          </cell>
          <cell r="D106" t="str">
            <v>DA-1.5</v>
          </cell>
          <cell r="E106"/>
          <cell r="F106"/>
          <cell r="G106">
            <v>19.662800000000004</v>
          </cell>
          <cell r="H106" t="str">
            <v>Approved</v>
          </cell>
        </row>
        <row r="107">
          <cell r="C107"/>
          <cell r="D107"/>
          <cell r="E107" t="str">
            <v>6/11</v>
          </cell>
          <cell r="F107">
            <v>410</v>
          </cell>
          <cell r="G107"/>
          <cell r="H107"/>
        </row>
        <row r="108">
          <cell r="C108" t="str">
            <v>6/12</v>
          </cell>
          <cell r="D108" t="str">
            <v>DA+1.5</v>
          </cell>
          <cell r="E108"/>
          <cell r="F108"/>
          <cell r="G108">
            <v>20.072800000000004</v>
          </cell>
          <cell r="H108" t="str">
            <v>Approved</v>
          </cell>
        </row>
        <row r="109">
          <cell r="C109"/>
          <cell r="D109"/>
          <cell r="E109" t="str">
            <v>6/12</v>
          </cell>
          <cell r="F109">
            <v>365.71600000000001</v>
          </cell>
          <cell r="G109"/>
          <cell r="H109"/>
        </row>
        <row r="110">
          <cell r="C110" t="str">
            <v>7/0</v>
          </cell>
          <cell r="D110" t="str">
            <v>DB2+0</v>
          </cell>
          <cell r="E110"/>
          <cell r="F110"/>
          <cell r="G110">
            <v>20.438500000000005</v>
          </cell>
          <cell r="H110" t="str">
            <v>Approved</v>
          </cell>
        </row>
        <row r="111">
          <cell r="C111"/>
          <cell r="D111"/>
          <cell r="E111" t="str">
            <v>7/0</v>
          </cell>
          <cell r="F111">
            <v>319.28399999999999</v>
          </cell>
          <cell r="G111"/>
          <cell r="H111"/>
        </row>
        <row r="112">
          <cell r="C112" t="str">
            <v>7/1</v>
          </cell>
          <cell r="D112" t="str">
            <v>DA-3</v>
          </cell>
          <cell r="E112"/>
          <cell r="F112"/>
          <cell r="G112">
            <v>20.757800000000003</v>
          </cell>
          <cell r="H112" t="str">
            <v>Approved</v>
          </cell>
        </row>
        <row r="113">
          <cell r="C113"/>
          <cell r="D113"/>
          <cell r="E113" t="str">
            <v>7/1</v>
          </cell>
          <cell r="F113">
            <v>465</v>
          </cell>
          <cell r="G113"/>
          <cell r="H113"/>
        </row>
        <row r="114">
          <cell r="C114" t="str">
            <v>7/2</v>
          </cell>
          <cell r="D114" t="str">
            <v>DA+6</v>
          </cell>
          <cell r="E114"/>
          <cell r="F114"/>
          <cell r="G114">
            <v>21.222800000000003</v>
          </cell>
          <cell r="H114" t="str">
            <v>Approved</v>
          </cell>
        </row>
        <row r="115">
          <cell r="C115"/>
          <cell r="D115"/>
          <cell r="E115" t="str">
            <v>7/2</v>
          </cell>
          <cell r="F115">
            <v>375</v>
          </cell>
          <cell r="G115"/>
          <cell r="H115"/>
        </row>
        <row r="116">
          <cell r="C116" t="str">
            <v>7/3</v>
          </cell>
          <cell r="D116" t="str">
            <v>DA+9</v>
          </cell>
          <cell r="E116"/>
          <cell r="F116"/>
          <cell r="G116">
            <v>21.597800000000003</v>
          </cell>
          <cell r="H116" t="str">
            <v>Approved</v>
          </cell>
        </row>
        <row r="117">
          <cell r="C117"/>
          <cell r="D117"/>
          <cell r="E117" t="str">
            <v>7/3</v>
          </cell>
          <cell r="F117">
            <v>355</v>
          </cell>
          <cell r="G117"/>
          <cell r="H117"/>
        </row>
        <row r="118">
          <cell r="C118" t="str">
            <v>7/4</v>
          </cell>
          <cell r="D118" t="str">
            <v>DA+6</v>
          </cell>
          <cell r="E118"/>
          <cell r="F118"/>
          <cell r="G118">
            <v>21.952800000000003</v>
          </cell>
          <cell r="H118" t="str">
            <v>Approved</v>
          </cell>
        </row>
        <row r="119">
          <cell r="C119"/>
          <cell r="D119"/>
          <cell r="E119" t="str">
            <v>7/4</v>
          </cell>
          <cell r="F119">
            <v>420</v>
          </cell>
          <cell r="G119"/>
          <cell r="H119"/>
        </row>
        <row r="120">
          <cell r="C120" t="str">
            <v>7/5</v>
          </cell>
          <cell r="D120" t="str">
            <v>DA+6</v>
          </cell>
          <cell r="E120"/>
          <cell r="F120"/>
          <cell r="G120">
            <v>22.372800000000005</v>
          </cell>
          <cell r="H120" t="str">
            <v>Approved</v>
          </cell>
        </row>
        <row r="121">
          <cell r="C121"/>
          <cell r="D121"/>
          <cell r="E121" t="str">
            <v>7/5</v>
          </cell>
          <cell r="F121">
            <v>315</v>
          </cell>
          <cell r="G121"/>
          <cell r="H121"/>
        </row>
        <row r="122">
          <cell r="C122" t="str">
            <v>7/6</v>
          </cell>
          <cell r="D122" t="str">
            <v>DA-1.5</v>
          </cell>
          <cell r="E122"/>
          <cell r="F122"/>
          <cell r="G122">
            <v>22.687800000000006</v>
          </cell>
          <cell r="H122" t="str">
            <v>Approved</v>
          </cell>
        </row>
        <row r="123">
          <cell r="C123"/>
          <cell r="D123"/>
          <cell r="E123" t="str">
            <v>7/6</v>
          </cell>
          <cell r="F123">
            <v>450</v>
          </cell>
          <cell r="G123"/>
          <cell r="H123"/>
        </row>
        <row r="124">
          <cell r="C124" t="str">
            <v>7A/0</v>
          </cell>
          <cell r="D124" t="str">
            <v>DB1+6</v>
          </cell>
          <cell r="E124"/>
          <cell r="F124"/>
          <cell r="G124">
            <v>23.137800000000006</v>
          </cell>
          <cell r="H124" t="str">
            <v>Approved</v>
          </cell>
        </row>
        <row r="125">
          <cell r="C125"/>
          <cell r="D125"/>
          <cell r="E125" t="str">
            <v>7A/0</v>
          </cell>
          <cell r="F125">
            <v>435</v>
          </cell>
          <cell r="G125"/>
          <cell r="H125"/>
        </row>
        <row r="126">
          <cell r="C126" t="str">
            <v>7A/1</v>
          </cell>
          <cell r="D126" t="str">
            <v>DA+1.5</v>
          </cell>
          <cell r="E126"/>
          <cell r="F126"/>
          <cell r="G126">
            <v>23.572800000000004</v>
          </cell>
          <cell r="H126" t="str">
            <v>Approved</v>
          </cell>
        </row>
        <row r="127">
          <cell r="C127"/>
          <cell r="D127"/>
          <cell r="E127" t="str">
            <v>7A/1</v>
          </cell>
          <cell r="F127">
            <v>385</v>
          </cell>
          <cell r="G127"/>
          <cell r="H127"/>
        </row>
        <row r="128">
          <cell r="C128" t="str">
            <v>7A/2</v>
          </cell>
          <cell r="D128" t="str">
            <v>DA+3</v>
          </cell>
          <cell r="E128"/>
          <cell r="F128"/>
          <cell r="G128">
            <v>23.957800000000006</v>
          </cell>
          <cell r="H128" t="str">
            <v>Approved</v>
          </cell>
        </row>
        <row r="129">
          <cell r="C129"/>
          <cell r="D129"/>
          <cell r="E129" t="str">
            <v>7A/2</v>
          </cell>
          <cell r="F129">
            <v>390</v>
          </cell>
          <cell r="G129"/>
          <cell r="H129"/>
        </row>
        <row r="130">
          <cell r="C130" t="str">
            <v>7A/3</v>
          </cell>
          <cell r="D130" t="str">
            <v>DA+3</v>
          </cell>
          <cell r="E130"/>
          <cell r="F130"/>
          <cell r="G130">
            <v>24.347800000000007</v>
          </cell>
          <cell r="H130" t="str">
            <v>Approved</v>
          </cell>
        </row>
        <row r="131">
          <cell r="C131"/>
          <cell r="D131"/>
          <cell r="E131" t="str">
            <v>7A/3</v>
          </cell>
          <cell r="F131">
            <v>405</v>
          </cell>
          <cell r="G131"/>
          <cell r="H131"/>
        </row>
        <row r="132">
          <cell r="C132" t="str">
            <v>7A/4</v>
          </cell>
          <cell r="D132" t="str">
            <v>DA+3</v>
          </cell>
          <cell r="E132"/>
          <cell r="F132"/>
          <cell r="G132">
            <v>24.752800000000008</v>
          </cell>
          <cell r="H132" t="str">
            <v>Approved</v>
          </cell>
        </row>
        <row r="133">
          <cell r="C133"/>
          <cell r="D133"/>
          <cell r="E133" t="str">
            <v>7A/4</v>
          </cell>
          <cell r="F133">
            <v>390</v>
          </cell>
          <cell r="G133"/>
          <cell r="H133"/>
        </row>
        <row r="134">
          <cell r="C134" t="str">
            <v>7A/5</v>
          </cell>
          <cell r="D134" t="str">
            <v>DA+3</v>
          </cell>
          <cell r="E134"/>
          <cell r="F134"/>
          <cell r="G134">
            <v>25.142800000000008</v>
          </cell>
          <cell r="H134" t="str">
            <v>Approved</v>
          </cell>
        </row>
        <row r="135">
          <cell r="C135"/>
          <cell r="D135"/>
          <cell r="E135" t="str">
            <v>7A/5</v>
          </cell>
          <cell r="F135">
            <v>429.77</v>
          </cell>
          <cell r="G135"/>
          <cell r="H135"/>
        </row>
        <row r="136">
          <cell r="C136" t="str">
            <v>8/0</v>
          </cell>
          <cell r="D136" t="str">
            <v>DB1+0</v>
          </cell>
          <cell r="E136"/>
          <cell r="F136"/>
          <cell r="G136">
            <v>25.572600000000008</v>
          </cell>
          <cell r="H136" t="str">
            <v>Approved</v>
          </cell>
        </row>
        <row r="137">
          <cell r="C137"/>
          <cell r="D137"/>
          <cell r="E137" t="str">
            <v>8/0</v>
          </cell>
          <cell r="F137">
            <v>350</v>
          </cell>
          <cell r="G137"/>
          <cell r="H137"/>
        </row>
        <row r="138">
          <cell r="C138" t="str">
            <v>8/1</v>
          </cell>
          <cell r="D138" t="str">
            <v>DA-3</v>
          </cell>
          <cell r="E138"/>
          <cell r="F138"/>
          <cell r="G138">
            <v>25.92260000000001</v>
          </cell>
          <cell r="H138" t="str">
            <v>Approved</v>
          </cell>
        </row>
        <row r="139">
          <cell r="C139"/>
          <cell r="D139"/>
          <cell r="E139" t="str">
            <v>8/1</v>
          </cell>
          <cell r="F139">
            <v>330</v>
          </cell>
          <cell r="G139"/>
          <cell r="H139"/>
        </row>
        <row r="140">
          <cell r="C140" t="str">
            <v>8/2</v>
          </cell>
          <cell r="D140" t="str">
            <v>DA+6</v>
          </cell>
          <cell r="E140"/>
          <cell r="F140"/>
          <cell r="G140">
            <v>26.252600000000008</v>
          </cell>
          <cell r="H140" t="str">
            <v>Approved</v>
          </cell>
        </row>
        <row r="141">
          <cell r="C141"/>
          <cell r="D141"/>
          <cell r="E141" t="str">
            <v>8/2</v>
          </cell>
          <cell r="F141">
            <v>390</v>
          </cell>
          <cell r="G141"/>
          <cell r="H141"/>
        </row>
        <row r="142">
          <cell r="C142" t="str">
            <v>8/3</v>
          </cell>
          <cell r="D142" t="str">
            <v>DA+9</v>
          </cell>
          <cell r="E142"/>
          <cell r="F142"/>
          <cell r="G142">
            <v>26.642600000000009</v>
          </cell>
          <cell r="H142" t="str">
            <v>Approved</v>
          </cell>
        </row>
        <row r="143">
          <cell r="C143"/>
          <cell r="D143"/>
          <cell r="E143" t="str">
            <v>8/3</v>
          </cell>
          <cell r="F143">
            <v>400</v>
          </cell>
          <cell r="G143"/>
          <cell r="H143"/>
        </row>
        <row r="144">
          <cell r="C144" t="str">
            <v>8/4</v>
          </cell>
          <cell r="D144" t="str">
            <v>DA+6</v>
          </cell>
          <cell r="E144"/>
          <cell r="F144"/>
          <cell r="G144">
            <v>27.042600000000007</v>
          </cell>
          <cell r="H144" t="str">
            <v>Approved</v>
          </cell>
        </row>
        <row r="145">
          <cell r="C145"/>
          <cell r="D145"/>
          <cell r="E145" t="str">
            <v>8/4</v>
          </cell>
          <cell r="F145">
            <v>345</v>
          </cell>
          <cell r="G145"/>
          <cell r="H145"/>
        </row>
        <row r="146">
          <cell r="C146" t="str">
            <v>8/5</v>
          </cell>
          <cell r="D146" t="str">
            <v>DA+9</v>
          </cell>
          <cell r="E146"/>
          <cell r="F146"/>
          <cell r="G146">
            <v>27.387600000000006</v>
          </cell>
          <cell r="H146" t="str">
            <v>Approved</v>
          </cell>
        </row>
        <row r="147">
          <cell r="C147"/>
          <cell r="D147"/>
          <cell r="E147" t="str">
            <v>8/5</v>
          </cell>
          <cell r="F147">
            <v>350</v>
          </cell>
          <cell r="G147"/>
          <cell r="H147"/>
        </row>
        <row r="148">
          <cell r="C148" t="str">
            <v>8/6</v>
          </cell>
          <cell r="D148" t="str">
            <v>DA+3</v>
          </cell>
          <cell r="E148"/>
          <cell r="F148"/>
          <cell r="G148">
            <v>27.737600000000008</v>
          </cell>
          <cell r="H148" t="str">
            <v>Approved</v>
          </cell>
        </row>
        <row r="149">
          <cell r="C149"/>
          <cell r="D149"/>
          <cell r="E149" t="str">
            <v>8/6</v>
          </cell>
          <cell r="F149">
            <v>335</v>
          </cell>
          <cell r="G149"/>
          <cell r="H149"/>
        </row>
        <row r="150">
          <cell r="C150" t="str">
            <v>8/7</v>
          </cell>
          <cell r="D150" t="str">
            <v>DA+3</v>
          </cell>
          <cell r="E150"/>
          <cell r="F150"/>
          <cell r="G150">
            <v>28.072600000000008</v>
          </cell>
          <cell r="H150" t="str">
            <v>Approved</v>
          </cell>
        </row>
        <row r="151">
          <cell r="C151"/>
          <cell r="D151"/>
          <cell r="E151" t="str">
            <v>8/7</v>
          </cell>
          <cell r="F151">
            <v>415</v>
          </cell>
          <cell r="G151"/>
          <cell r="H151"/>
        </row>
        <row r="152">
          <cell r="C152" t="str">
            <v>8/8</v>
          </cell>
          <cell r="D152" t="str">
            <v>DA+9</v>
          </cell>
          <cell r="E152"/>
          <cell r="F152"/>
          <cell r="G152">
            <v>28.487600000000008</v>
          </cell>
          <cell r="H152" t="str">
            <v>Approved</v>
          </cell>
        </row>
        <row r="153">
          <cell r="C153"/>
          <cell r="D153"/>
          <cell r="E153" t="str">
            <v>8/8</v>
          </cell>
          <cell r="F153">
            <v>375</v>
          </cell>
          <cell r="G153"/>
          <cell r="H153"/>
        </row>
        <row r="154">
          <cell r="C154" t="str">
            <v>8/9</v>
          </cell>
          <cell r="D154" t="str">
            <v>DA+3</v>
          </cell>
          <cell r="E154"/>
          <cell r="F154"/>
          <cell r="G154">
            <v>28.862600000000008</v>
          </cell>
          <cell r="H154" t="str">
            <v>Approved</v>
          </cell>
        </row>
        <row r="155">
          <cell r="C155"/>
          <cell r="D155"/>
          <cell r="E155" t="str">
            <v>8/9</v>
          </cell>
          <cell r="F155">
            <v>375</v>
          </cell>
          <cell r="G155"/>
          <cell r="H155"/>
        </row>
        <row r="156">
          <cell r="C156" t="str">
            <v>8/10</v>
          </cell>
          <cell r="D156" t="str">
            <v>DA+0</v>
          </cell>
          <cell r="E156"/>
          <cell r="F156"/>
          <cell r="G156">
            <v>29.237600000000008</v>
          </cell>
          <cell r="H156" t="str">
            <v>Approved</v>
          </cell>
        </row>
        <row r="157">
          <cell r="C157"/>
          <cell r="D157"/>
          <cell r="E157" t="str">
            <v>8/10</v>
          </cell>
          <cell r="F157">
            <v>375</v>
          </cell>
          <cell r="G157"/>
          <cell r="H157"/>
        </row>
        <row r="158">
          <cell r="C158" t="str">
            <v>8/11</v>
          </cell>
          <cell r="D158" t="str">
            <v>DA+9</v>
          </cell>
          <cell r="E158"/>
          <cell r="F158"/>
          <cell r="G158">
            <v>29.612600000000008</v>
          </cell>
          <cell r="H158" t="str">
            <v>Approved</v>
          </cell>
        </row>
        <row r="159">
          <cell r="C159"/>
          <cell r="D159"/>
          <cell r="E159" t="str">
            <v>8/11</v>
          </cell>
          <cell r="F159">
            <v>415</v>
          </cell>
          <cell r="G159"/>
          <cell r="H159"/>
        </row>
        <row r="160">
          <cell r="C160" t="str">
            <v>8A/0</v>
          </cell>
          <cell r="D160" t="str">
            <v>DB1+12</v>
          </cell>
          <cell r="E160"/>
          <cell r="F160"/>
          <cell r="G160">
            <v>30.027600000000007</v>
          </cell>
          <cell r="H160" t="str">
            <v>Approved</v>
          </cell>
        </row>
        <row r="161">
          <cell r="C161"/>
          <cell r="D161"/>
          <cell r="E161" t="str">
            <v>8A/0</v>
          </cell>
          <cell r="F161">
            <v>466.62900000000002</v>
          </cell>
          <cell r="G161"/>
          <cell r="H161"/>
        </row>
        <row r="162">
          <cell r="C162" t="str">
            <v>9/0</v>
          </cell>
          <cell r="D162" t="str">
            <v>DB1+12</v>
          </cell>
          <cell r="E162"/>
          <cell r="F162"/>
          <cell r="G162">
            <v>30.494200000000006</v>
          </cell>
          <cell r="H162" t="str">
            <v>Approved</v>
          </cell>
        </row>
        <row r="163">
          <cell r="C163"/>
          <cell r="D163"/>
          <cell r="E163" t="str">
            <v>9/0</v>
          </cell>
          <cell r="F163">
            <v>418.37200000000001</v>
          </cell>
          <cell r="G163"/>
          <cell r="H163"/>
        </row>
        <row r="164">
          <cell r="C164" t="str">
            <v>9/1</v>
          </cell>
          <cell r="D164" t="str">
            <v>DA+3</v>
          </cell>
          <cell r="E164"/>
          <cell r="F164"/>
          <cell r="G164">
            <v>30.912600000000005</v>
          </cell>
          <cell r="H164" t="str">
            <v>Approved</v>
          </cell>
        </row>
        <row r="165">
          <cell r="C165"/>
          <cell r="D165"/>
          <cell r="E165" t="str">
            <v>9/1</v>
          </cell>
          <cell r="F165">
            <v>410</v>
          </cell>
          <cell r="G165"/>
          <cell r="H165"/>
        </row>
        <row r="166">
          <cell r="C166" t="str">
            <v>9/2</v>
          </cell>
          <cell r="D166" t="str">
            <v>DA+3</v>
          </cell>
          <cell r="E166"/>
          <cell r="F166"/>
          <cell r="G166">
            <v>31.322600000000005</v>
          </cell>
          <cell r="H166" t="str">
            <v>Approved</v>
          </cell>
        </row>
        <row r="167">
          <cell r="C167"/>
          <cell r="D167"/>
          <cell r="E167" t="str">
            <v>9/2</v>
          </cell>
          <cell r="F167">
            <v>395</v>
          </cell>
          <cell r="G167"/>
          <cell r="H167"/>
        </row>
        <row r="168">
          <cell r="C168" t="str">
            <v>9/3</v>
          </cell>
          <cell r="D168" t="str">
            <v>DA+0</v>
          </cell>
          <cell r="E168"/>
          <cell r="F168"/>
          <cell r="G168">
            <v>31.717600000000004</v>
          </cell>
          <cell r="H168" t="str">
            <v>Approved</v>
          </cell>
        </row>
        <row r="169">
          <cell r="C169"/>
          <cell r="D169"/>
          <cell r="E169" t="str">
            <v>9/3</v>
          </cell>
          <cell r="F169">
            <v>395</v>
          </cell>
          <cell r="G169"/>
          <cell r="H169"/>
        </row>
        <row r="170">
          <cell r="C170" t="str">
            <v>9/4</v>
          </cell>
          <cell r="D170" t="str">
            <v>DA+6</v>
          </cell>
          <cell r="E170"/>
          <cell r="F170"/>
          <cell r="G170">
            <v>32.112600000000008</v>
          </cell>
          <cell r="H170" t="str">
            <v>Approved</v>
          </cell>
        </row>
        <row r="171">
          <cell r="C171"/>
          <cell r="D171"/>
          <cell r="E171" t="str">
            <v>9/4</v>
          </cell>
          <cell r="F171">
            <v>425</v>
          </cell>
          <cell r="G171"/>
          <cell r="H171"/>
        </row>
        <row r="172">
          <cell r="C172" t="str">
            <v>9/5</v>
          </cell>
          <cell r="D172" t="str">
            <v>DA+3</v>
          </cell>
          <cell r="E172"/>
          <cell r="F172"/>
          <cell r="G172">
            <v>32.537600000000005</v>
          </cell>
          <cell r="H172" t="str">
            <v>Approved</v>
          </cell>
        </row>
        <row r="173">
          <cell r="C173"/>
          <cell r="D173"/>
          <cell r="E173" t="str">
            <v>9/5</v>
          </cell>
          <cell r="F173">
            <v>415</v>
          </cell>
          <cell r="G173"/>
          <cell r="H173"/>
        </row>
        <row r="174">
          <cell r="C174" t="str">
            <v>9/6</v>
          </cell>
          <cell r="D174" t="str">
            <v>DA+3</v>
          </cell>
          <cell r="E174"/>
          <cell r="F174"/>
          <cell r="G174">
            <v>32.952600000000004</v>
          </cell>
          <cell r="H174" t="str">
            <v>Approved</v>
          </cell>
        </row>
        <row r="175">
          <cell r="C175"/>
          <cell r="D175"/>
          <cell r="E175" t="str">
            <v>9/6</v>
          </cell>
          <cell r="F175">
            <v>405</v>
          </cell>
          <cell r="G175"/>
          <cell r="H175"/>
        </row>
        <row r="176">
          <cell r="C176" t="str">
            <v>9/7</v>
          </cell>
          <cell r="D176" t="str">
            <v>DA+9</v>
          </cell>
          <cell r="E176"/>
          <cell r="F176"/>
          <cell r="G176">
            <v>33.357600000000005</v>
          </cell>
          <cell r="H176" t="str">
            <v>Approved</v>
          </cell>
        </row>
        <row r="177">
          <cell r="C177"/>
          <cell r="D177"/>
          <cell r="E177" t="str">
            <v>9/7</v>
          </cell>
          <cell r="F177">
            <v>435</v>
          </cell>
          <cell r="G177"/>
          <cell r="H177"/>
        </row>
        <row r="178">
          <cell r="C178" t="str">
            <v>9/8</v>
          </cell>
          <cell r="D178" t="str">
            <v>DA+0</v>
          </cell>
          <cell r="E178"/>
          <cell r="F178"/>
          <cell r="G178">
            <v>33.792600000000007</v>
          </cell>
          <cell r="H178" t="str">
            <v>Approved</v>
          </cell>
        </row>
        <row r="179">
          <cell r="C179"/>
          <cell r="D179"/>
          <cell r="E179" t="str">
            <v>9/8</v>
          </cell>
          <cell r="F179">
            <v>405</v>
          </cell>
          <cell r="G179"/>
          <cell r="H179"/>
        </row>
        <row r="180">
          <cell r="C180" t="str">
            <v>9/9</v>
          </cell>
          <cell r="D180" t="str">
            <v>DA+0</v>
          </cell>
          <cell r="E180"/>
          <cell r="F180"/>
          <cell r="G180">
            <v>34.197600000000008</v>
          </cell>
          <cell r="H180" t="str">
            <v>Approved</v>
          </cell>
        </row>
        <row r="181">
          <cell r="C181"/>
          <cell r="D181"/>
          <cell r="E181" t="str">
            <v>9/9</v>
          </cell>
          <cell r="F181">
            <v>435</v>
          </cell>
          <cell r="G181"/>
          <cell r="H181"/>
        </row>
        <row r="182">
          <cell r="C182" t="str">
            <v>9/10</v>
          </cell>
          <cell r="D182" t="str">
            <v>DA+3</v>
          </cell>
          <cell r="E182"/>
          <cell r="F182"/>
          <cell r="G182">
            <v>34.632600000000011</v>
          </cell>
          <cell r="H182" t="str">
            <v>Approved</v>
          </cell>
        </row>
        <row r="183">
          <cell r="C183"/>
          <cell r="D183"/>
          <cell r="E183" t="str">
            <v>9/10</v>
          </cell>
          <cell r="F183">
            <v>395</v>
          </cell>
          <cell r="G183"/>
          <cell r="H183"/>
        </row>
        <row r="184">
          <cell r="C184" t="str">
            <v>9/11</v>
          </cell>
          <cell r="D184" t="str">
            <v>DA+3</v>
          </cell>
          <cell r="E184"/>
          <cell r="F184"/>
          <cell r="G184">
            <v>35.027600000000014</v>
          </cell>
          <cell r="H184" t="str">
            <v>Approved</v>
          </cell>
        </row>
        <row r="185">
          <cell r="C185"/>
          <cell r="D185"/>
          <cell r="E185" t="str">
            <v>9/11</v>
          </cell>
          <cell r="F185">
            <v>431.548</v>
          </cell>
          <cell r="G185"/>
          <cell r="H185"/>
        </row>
        <row r="186">
          <cell r="C186" t="str">
            <v>10/0</v>
          </cell>
          <cell r="D186" t="str">
            <v>DB1+6</v>
          </cell>
          <cell r="E186"/>
          <cell r="F186"/>
          <cell r="G186">
            <v>35.459100000000014</v>
          </cell>
          <cell r="H186" t="str">
            <v>Approved</v>
          </cell>
        </row>
        <row r="187">
          <cell r="C187"/>
          <cell r="D187"/>
          <cell r="E187" t="str">
            <v>10/0</v>
          </cell>
          <cell r="F187">
            <v>363.452</v>
          </cell>
          <cell r="G187"/>
          <cell r="H187"/>
        </row>
        <row r="188">
          <cell r="C188" t="str">
            <v>10/1</v>
          </cell>
          <cell r="D188" t="str">
            <v>DA+3</v>
          </cell>
          <cell r="E188"/>
          <cell r="F188"/>
          <cell r="G188">
            <v>35.822600000000016</v>
          </cell>
          <cell r="H188" t="str">
            <v>Approved</v>
          </cell>
        </row>
        <row r="189">
          <cell r="C189"/>
          <cell r="D189"/>
          <cell r="E189" t="str">
            <v>10/1</v>
          </cell>
          <cell r="F189">
            <v>295</v>
          </cell>
          <cell r="G189"/>
          <cell r="H189"/>
        </row>
        <row r="190">
          <cell r="C190" t="str">
            <v>10/2</v>
          </cell>
          <cell r="D190" t="str">
            <v>DA+3</v>
          </cell>
          <cell r="E190"/>
          <cell r="F190"/>
          <cell r="G190">
            <v>36.117600000000017</v>
          </cell>
          <cell r="H190" t="str">
            <v>Approved</v>
          </cell>
        </row>
        <row r="191">
          <cell r="C191"/>
          <cell r="D191"/>
          <cell r="E191" t="str">
            <v>10/2</v>
          </cell>
          <cell r="F191">
            <v>345.73099999999999</v>
          </cell>
          <cell r="G191"/>
          <cell r="H191"/>
        </row>
        <row r="192">
          <cell r="C192" t="str">
            <v>11/0</v>
          </cell>
          <cell r="D192" t="str">
            <v>DD45+0</v>
          </cell>
          <cell r="E192"/>
          <cell r="F192"/>
          <cell r="G192">
            <v>36.463300000000018</v>
          </cell>
          <cell r="H192" t="str">
            <v>Approved</v>
          </cell>
        </row>
        <row r="193">
          <cell r="C193"/>
          <cell r="D193"/>
          <cell r="E193" t="str">
            <v>11/0</v>
          </cell>
          <cell r="F193">
            <v>242.893</v>
          </cell>
          <cell r="G193"/>
          <cell r="H193"/>
        </row>
        <row r="194">
          <cell r="C194" t="str">
            <v>12/0</v>
          </cell>
          <cell r="D194" t="str">
            <v>DB1+9</v>
          </cell>
          <cell r="E194"/>
          <cell r="F194"/>
          <cell r="G194">
            <v>36.706200000000017</v>
          </cell>
          <cell r="H194" t="str">
            <v>Approved</v>
          </cell>
        </row>
        <row r="195">
          <cell r="C195"/>
          <cell r="D195"/>
          <cell r="E195" t="str">
            <v>12/0</v>
          </cell>
          <cell r="F195">
            <v>329.72800000000001</v>
          </cell>
          <cell r="G195"/>
          <cell r="H195"/>
        </row>
        <row r="196">
          <cell r="C196" t="str">
            <v>13/0</v>
          </cell>
          <cell r="D196" t="str">
            <v>DD60+9</v>
          </cell>
          <cell r="E196"/>
          <cell r="F196"/>
          <cell r="G196">
            <v>37.035900000000019</v>
          </cell>
          <cell r="H196" t="str">
            <v>Approved</v>
          </cell>
        </row>
        <row r="197">
          <cell r="C197"/>
          <cell r="D197"/>
          <cell r="E197" t="str">
            <v>13/0</v>
          </cell>
          <cell r="F197">
            <v>416.87799999999999</v>
          </cell>
          <cell r="G197"/>
          <cell r="H197"/>
        </row>
        <row r="198">
          <cell r="C198" t="str">
            <v>13A/0</v>
          </cell>
          <cell r="D198" t="str">
            <v>DB1+9</v>
          </cell>
          <cell r="E198"/>
          <cell r="F198"/>
          <cell r="G198">
            <v>37.452800000000018</v>
          </cell>
          <cell r="H198" t="str">
            <v>Approved</v>
          </cell>
        </row>
        <row r="199">
          <cell r="C199"/>
          <cell r="D199"/>
          <cell r="E199" t="str">
            <v>13A/0</v>
          </cell>
          <cell r="F199">
            <v>480.26900000000001</v>
          </cell>
          <cell r="G199"/>
          <cell r="H199"/>
        </row>
        <row r="200">
          <cell r="C200" t="str">
            <v>14/0</v>
          </cell>
          <cell r="D200" t="str">
            <v>DD60+25</v>
          </cell>
          <cell r="E200"/>
          <cell r="F200"/>
          <cell r="G200">
            <v>37.933100000000017</v>
          </cell>
          <cell r="H200" t="str">
            <v>Approved</v>
          </cell>
        </row>
        <row r="201">
          <cell r="C201"/>
          <cell r="D201"/>
          <cell r="E201" t="str">
            <v>14/0</v>
          </cell>
          <cell r="F201">
            <v>223.816</v>
          </cell>
          <cell r="G201"/>
          <cell r="H201"/>
        </row>
        <row r="202">
          <cell r="C202" t="str">
            <v>15/0</v>
          </cell>
          <cell r="D202" t="str">
            <v>DD60+25</v>
          </cell>
          <cell r="E202"/>
          <cell r="F202"/>
          <cell r="G202">
            <v>38.156900000000014</v>
          </cell>
          <cell r="H202" t="str">
            <v>Approved</v>
          </cell>
        </row>
        <row r="203">
          <cell r="C203"/>
          <cell r="D203"/>
          <cell r="E203" t="str">
            <v>15/0</v>
          </cell>
          <cell r="F203">
            <v>405.91500000000002</v>
          </cell>
          <cell r="G203"/>
          <cell r="H203"/>
        </row>
        <row r="204">
          <cell r="C204" t="str">
            <v>15/1</v>
          </cell>
          <cell r="D204" t="str">
            <v>DA+6</v>
          </cell>
          <cell r="E204"/>
          <cell r="F204"/>
          <cell r="G204">
            <v>38.562800000000017</v>
          </cell>
          <cell r="H204" t="str">
            <v>Approved</v>
          </cell>
        </row>
        <row r="205">
          <cell r="C205"/>
          <cell r="D205"/>
          <cell r="E205" t="str">
            <v>15/1</v>
          </cell>
          <cell r="F205">
            <v>405</v>
          </cell>
          <cell r="G205"/>
          <cell r="H205"/>
        </row>
        <row r="206">
          <cell r="C206" t="str">
            <v>15/2</v>
          </cell>
          <cell r="D206" t="str">
            <v>DA+3</v>
          </cell>
          <cell r="E206"/>
          <cell r="F206"/>
          <cell r="G206">
            <v>38.967800000000018</v>
          </cell>
          <cell r="H206" t="str">
            <v>Approved</v>
          </cell>
        </row>
        <row r="207">
          <cell r="C207"/>
          <cell r="D207"/>
          <cell r="E207" t="str">
            <v>15/2</v>
          </cell>
          <cell r="F207">
            <v>420</v>
          </cell>
          <cell r="G207"/>
          <cell r="H207"/>
        </row>
        <row r="208">
          <cell r="C208" t="str">
            <v>15/3</v>
          </cell>
          <cell r="D208" t="str">
            <v>DA+3</v>
          </cell>
          <cell r="E208"/>
          <cell r="F208"/>
          <cell r="G208">
            <v>39.38780000000002</v>
          </cell>
          <cell r="H208" t="str">
            <v>Approved</v>
          </cell>
        </row>
        <row r="209">
          <cell r="C209"/>
          <cell r="D209"/>
          <cell r="E209" t="str">
            <v>15/3</v>
          </cell>
          <cell r="F209">
            <v>415</v>
          </cell>
          <cell r="G209"/>
          <cell r="H209"/>
        </row>
        <row r="210">
          <cell r="C210" t="str">
            <v>15/4</v>
          </cell>
          <cell r="D210" t="str">
            <v>DA+6</v>
          </cell>
          <cell r="E210"/>
          <cell r="F210"/>
          <cell r="G210">
            <v>39.802800000000019</v>
          </cell>
          <cell r="H210" t="str">
            <v>Approved</v>
          </cell>
        </row>
        <row r="211">
          <cell r="C211"/>
          <cell r="D211"/>
          <cell r="E211" t="str">
            <v>15/4</v>
          </cell>
          <cell r="F211">
            <v>410</v>
          </cell>
          <cell r="G211"/>
          <cell r="H211"/>
        </row>
        <row r="212">
          <cell r="C212" t="str">
            <v>15/5</v>
          </cell>
          <cell r="D212" t="str">
            <v>DA+3</v>
          </cell>
          <cell r="E212"/>
          <cell r="F212"/>
          <cell r="G212">
            <v>40.212800000000016</v>
          </cell>
          <cell r="H212" t="str">
            <v>Approved</v>
          </cell>
        </row>
        <row r="213">
          <cell r="C213"/>
          <cell r="D213"/>
          <cell r="E213" t="str">
            <v>15/5</v>
          </cell>
          <cell r="F213">
            <v>285</v>
          </cell>
          <cell r="G213"/>
          <cell r="H213"/>
        </row>
        <row r="214">
          <cell r="C214" t="str">
            <v>15/6</v>
          </cell>
          <cell r="D214" t="str">
            <v>DA+9</v>
          </cell>
          <cell r="E214"/>
          <cell r="F214"/>
          <cell r="G214">
            <v>40.497800000000012</v>
          </cell>
          <cell r="H214" t="str">
            <v>Approved</v>
          </cell>
        </row>
        <row r="215">
          <cell r="C215"/>
          <cell r="D215"/>
          <cell r="E215" t="str">
            <v>15/6</v>
          </cell>
          <cell r="F215">
            <v>355</v>
          </cell>
          <cell r="G215"/>
          <cell r="H215"/>
        </row>
        <row r="216">
          <cell r="C216" t="str">
            <v>15/7</v>
          </cell>
          <cell r="D216" t="str">
            <v>DA+0</v>
          </cell>
          <cell r="E216"/>
          <cell r="F216"/>
          <cell r="G216">
            <v>40.852800000000009</v>
          </cell>
          <cell r="H216" t="str">
            <v>Approved</v>
          </cell>
        </row>
        <row r="217">
          <cell r="C217"/>
          <cell r="D217"/>
          <cell r="E217" t="str">
            <v>15/7</v>
          </cell>
          <cell r="F217">
            <v>355</v>
          </cell>
          <cell r="G217"/>
          <cell r="H217"/>
        </row>
        <row r="218">
          <cell r="C218" t="str">
            <v>15/8</v>
          </cell>
          <cell r="D218" t="str">
            <v>DA+1.5</v>
          </cell>
          <cell r="E218"/>
          <cell r="F218"/>
          <cell r="G218">
            <v>41.207800000000006</v>
          </cell>
          <cell r="H218" t="str">
            <v>Approved</v>
          </cell>
        </row>
        <row r="219">
          <cell r="C219"/>
          <cell r="D219"/>
          <cell r="E219" t="str">
            <v>15/8</v>
          </cell>
          <cell r="F219">
            <v>410</v>
          </cell>
          <cell r="G219"/>
          <cell r="H219"/>
        </row>
        <row r="220">
          <cell r="C220" t="str">
            <v>15/9</v>
          </cell>
          <cell r="D220" t="str">
            <v>DA+0</v>
          </cell>
          <cell r="E220"/>
          <cell r="F220"/>
          <cell r="G220">
            <v>41.617800000000003</v>
          </cell>
          <cell r="H220" t="str">
            <v>Approved</v>
          </cell>
        </row>
        <row r="221">
          <cell r="C221"/>
          <cell r="D221"/>
          <cell r="E221" t="str">
            <v>15/9</v>
          </cell>
          <cell r="F221">
            <v>430</v>
          </cell>
          <cell r="G221"/>
          <cell r="H221"/>
        </row>
        <row r="222">
          <cell r="C222" t="str">
            <v>15/10</v>
          </cell>
          <cell r="D222" t="str">
            <v>DA-1.5</v>
          </cell>
          <cell r="E222"/>
          <cell r="F222"/>
          <cell r="G222">
            <v>42.047800000000002</v>
          </cell>
          <cell r="H222" t="str">
            <v>Approved</v>
          </cell>
        </row>
        <row r="223">
          <cell r="C223"/>
          <cell r="D223"/>
          <cell r="E223" t="str">
            <v>15/10</v>
          </cell>
          <cell r="F223">
            <v>385</v>
          </cell>
          <cell r="G223"/>
          <cell r="H223"/>
        </row>
        <row r="224">
          <cell r="C224" t="str">
            <v>15/11</v>
          </cell>
          <cell r="D224" t="str">
            <v>DA+0</v>
          </cell>
          <cell r="E224"/>
          <cell r="F224"/>
          <cell r="G224">
            <v>42.4328</v>
          </cell>
          <cell r="H224" t="str">
            <v>Approved</v>
          </cell>
        </row>
        <row r="225">
          <cell r="C225"/>
          <cell r="D225"/>
          <cell r="E225" t="str">
            <v>15/11</v>
          </cell>
          <cell r="F225">
            <v>455</v>
          </cell>
          <cell r="G225"/>
          <cell r="H225"/>
        </row>
        <row r="226">
          <cell r="C226" t="str">
            <v>15/12</v>
          </cell>
          <cell r="D226" t="str">
            <v>DA+6</v>
          </cell>
          <cell r="E226"/>
          <cell r="F226"/>
          <cell r="G226">
            <v>42.887799999999999</v>
          </cell>
          <cell r="H226" t="str">
            <v>Approved</v>
          </cell>
        </row>
        <row r="227">
          <cell r="C227"/>
          <cell r="D227"/>
          <cell r="E227" t="str">
            <v>15/12</v>
          </cell>
          <cell r="F227">
            <v>288.42500000000001</v>
          </cell>
          <cell r="G227"/>
          <cell r="H227"/>
        </row>
        <row r="228">
          <cell r="C228" t="str">
            <v>16/0</v>
          </cell>
          <cell r="D228" t="str">
            <v>DC2+0</v>
          </cell>
          <cell r="E228"/>
          <cell r="F228"/>
          <cell r="G228">
            <v>43.176200000000001</v>
          </cell>
          <cell r="H228" t="str">
            <v>Approved</v>
          </cell>
        </row>
        <row r="229">
          <cell r="C229"/>
          <cell r="D229"/>
          <cell r="E229" t="str">
            <v>16/0</v>
          </cell>
          <cell r="F229">
            <v>392.69400000000002</v>
          </cell>
          <cell r="G229"/>
          <cell r="H229"/>
        </row>
        <row r="230">
          <cell r="C230" t="str">
            <v>17/0</v>
          </cell>
          <cell r="D230" t="str">
            <v>DC1+3</v>
          </cell>
          <cell r="E230"/>
          <cell r="F230"/>
          <cell r="G230">
            <v>43.568899999999999</v>
          </cell>
          <cell r="H230" t="str">
            <v>Approved</v>
          </cell>
        </row>
        <row r="231">
          <cell r="C231"/>
          <cell r="D231"/>
          <cell r="E231" t="str">
            <v>17/0</v>
          </cell>
          <cell r="F231">
            <v>398.404</v>
          </cell>
          <cell r="G231"/>
          <cell r="H231"/>
        </row>
        <row r="232">
          <cell r="C232" t="str">
            <v>18/0</v>
          </cell>
          <cell r="D232" t="str">
            <v>DB2+6</v>
          </cell>
          <cell r="E232"/>
          <cell r="F232"/>
          <cell r="G232">
            <v>43.967300000000002</v>
          </cell>
          <cell r="H232" t="str">
            <v>Approved</v>
          </cell>
        </row>
        <row r="233">
          <cell r="C233"/>
          <cell r="D233"/>
          <cell r="E233" t="str">
            <v>18/0</v>
          </cell>
          <cell r="F233">
            <v>307.59500000000003</v>
          </cell>
          <cell r="G233"/>
          <cell r="H233"/>
        </row>
        <row r="234">
          <cell r="C234" t="str">
            <v>18/1</v>
          </cell>
          <cell r="D234" t="str">
            <v>DA+3</v>
          </cell>
          <cell r="E234"/>
          <cell r="F234"/>
          <cell r="G234">
            <v>44.274900000000002</v>
          </cell>
          <cell r="H234" t="str">
            <v>Approved</v>
          </cell>
        </row>
        <row r="235">
          <cell r="C235"/>
          <cell r="D235"/>
          <cell r="E235" t="str">
            <v>18/1</v>
          </cell>
          <cell r="F235">
            <v>390</v>
          </cell>
          <cell r="G235"/>
          <cell r="H235"/>
        </row>
        <row r="236">
          <cell r="C236" t="str">
            <v>18/2</v>
          </cell>
          <cell r="D236" t="str">
            <v>DA+1.5</v>
          </cell>
          <cell r="E236"/>
          <cell r="F236"/>
          <cell r="G236">
            <v>44.664900000000003</v>
          </cell>
          <cell r="H236" t="str">
            <v>Approved</v>
          </cell>
        </row>
        <row r="237">
          <cell r="C237"/>
          <cell r="D237"/>
          <cell r="E237" t="str">
            <v>18/2</v>
          </cell>
          <cell r="F237">
            <v>380</v>
          </cell>
          <cell r="G237"/>
          <cell r="H237"/>
        </row>
        <row r="238">
          <cell r="C238" t="str">
            <v>18/3</v>
          </cell>
          <cell r="D238" t="str">
            <v>DA+6</v>
          </cell>
          <cell r="E238"/>
          <cell r="F238"/>
          <cell r="G238">
            <v>45.044900000000005</v>
          </cell>
          <cell r="H238" t="str">
            <v>Approved</v>
          </cell>
        </row>
        <row r="239">
          <cell r="C239"/>
          <cell r="D239"/>
          <cell r="E239" t="str">
            <v>18/3</v>
          </cell>
          <cell r="F239">
            <v>405</v>
          </cell>
          <cell r="G239"/>
          <cell r="H239"/>
        </row>
        <row r="240">
          <cell r="C240" t="str">
            <v>18/4</v>
          </cell>
          <cell r="D240" t="str">
            <v>DA-3</v>
          </cell>
          <cell r="E240"/>
          <cell r="F240"/>
          <cell r="G240">
            <v>45.449900000000007</v>
          </cell>
          <cell r="H240" t="str">
            <v>Approved</v>
          </cell>
        </row>
        <row r="241">
          <cell r="C241"/>
          <cell r="D241"/>
          <cell r="E241" t="str">
            <v>18/4</v>
          </cell>
          <cell r="F241">
            <v>335</v>
          </cell>
          <cell r="G241"/>
          <cell r="H241"/>
        </row>
        <row r="242">
          <cell r="C242" t="str">
            <v>18/5</v>
          </cell>
          <cell r="D242" t="str">
            <v>DA+0</v>
          </cell>
          <cell r="E242"/>
          <cell r="F242"/>
          <cell r="G242">
            <v>45.784900000000007</v>
          </cell>
          <cell r="H242" t="str">
            <v>Approved</v>
          </cell>
        </row>
        <row r="243">
          <cell r="C243"/>
          <cell r="D243"/>
          <cell r="E243" t="str">
            <v>18/5</v>
          </cell>
          <cell r="F243">
            <v>425</v>
          </cell>
          <cell r="G243"/>
          <cell r="H243"/>
        </row>
        <row r="244">
          <cell r="C244" t="str">
            <v>18/6</v>
          </cell>
          <cell r="D244" t="str">
            <v>DA+9</v>
          </cell>
          <cell r="E244"/>
          <cell r="F244"/>
          <cell r="G244">
            <v>46.209900000000005</v>
          </cell>
          <cell r="H244" t="str">
            <v>Approved</v>
          </cell>
        </row>
        <row r="245">
          <cell r="C245"/>
          <cell r="D245"/>
          <cell r="E245" t="str">
            <v>18/6</v>
          </cell>
          <cell r="F245">
            <v>402</v>
          </cell>
          <cell r="G245"/>
          <cell r="H245"/>
        </row>
        <row r="246">
          <cell r="C246" t="str">
            <v>18/7</v>
          </cell>
          <cell r="D246" t="str">
            <v>DA+1.5</v>
          </cell>
          <cell r="E246"/>
          <cell r="F246"/>
          <cell r="G246">
            <v>46.611900000000006</v>
          </cell>
          <cell r="H246" t="str">
            <v>Approved</v>
          </cell>
        </row>
        <row r="247">
          <cell r="C247"/>
          <cell r="D247"/>
          <cell r="E247" t="str">
            <v>18/7</v>
          </cell>
          <cell r="F247">
            <v>385.43400000000003</v>
          </cell>
          <cell r="G247"/>
          <cell r="H247"/>
        </row>
        <row r="248">
          <cell r="C248" t="str">
            <v>19/0</v>
          </cell>
          <cell r="D248" t="str">
            <v>DD60+3</v>
          </cell>
          <cell r="E248"/>
          <cell r="F248"/>
          <cell r="G248">
            <v>46.997300000000003</v>
          </cell>
          <cell r="H248" t="str">
            <v>Approved</v>
          </cell>
        </row>
        <row r="249">
          <cell r="C249"/>
          <cell r="D249"/>
          <cell r="E249" t="str">
            <v>19/0</v>
          </cell>
          <cell r="F249">
            <v>279.36</v>
          </cell>
          <cell r="G249"/>
          <cell r="H249"/>
        </row>
        <row r="250">
          <cell r="C250" t="str">
            <v>20/0</v>
          </cell>
          <cell r="D250" t="str">
            <v>DD60+3</v>
          </cell>
          <cell r="E250"/>
          <cell r="F250"/>
          <cell r="G250">
            <v>47.276700000000005</v>
          </cell>
          <cell r="H250" t="str">
            <v>Approved</v>
          </cell>
        </row>
        <row r="251">
          <cell r="C251"/>
          <cell r="D251"/>
          <cell r="E251" t="str">
            <v>20/0</v>
          </cell>
          <cell r="F251">
            <v>388.51499999999999</v>
          </cell>
          <cell r="G251"/>
          <cell r="H251"/>
        </row>
        <row r="252">
          <cell r="C252" t="str">
            <v>20/1</v>
          </cell>
          <cell r="D252" t="str">
            <v>DA-3</v>
          </cell>
          <cell r="E252"/>
          <cell r="F252"/>
          <cell r="G252">
            <v>47.665200000000006</v>
          </cell>
          <cell r="H252" t="str">
            <v>Approved</v>
          </cell>
        </row>
        <row r="253">
          <cell r="C253"/>
          <cell r="D253"/>
          <cell r="E253" t="str">
            <v>20/1</v>
          </cell>
          <cell r="F253">
            <v>330</v>
          </cell>
          <cell r="G253"/>
          <cell r="H253"/>
        </row>
        <row r="254">
          <cell r="C254" t="str">
            <v>20/2</v>
          </cell>
          <cell r="D254" t="str">
            <v>DA-3</v>
          </cell>
          <cell r="E254"/>
          <cell r="F254"/>
          <cell r="G254">
            <v>47.995200000000004</v>
          </cell>
          <cell r="H254" t="str">
            <v>Approved</v>
          </cell>
        </row>
        <row r="255">
          <cell r="C255"/>
          <cell r="D255"/>
          <cell r="E255" t="str">
            <v>20/2</v>
          </cell>
          <cell r="F255">
            <v>340</v>
          </cell>
          <cell r="G255"/>
          <cell r="H255"/>
        </row>
        <row r="256">
          <cell r="C256" t="str">
            <v>20/3</v>
          </cell>
          <cell r="D256" t="str">
            <v>DA+1.5</v>
          </cell>
          <cell r="E256"/>
          <cell r="F256"/>
          <cell r="G256">
            <v>48.335200000000007</v>
          </cell>
          <cell r="H256" t="str">
            <v>Approved</v>
          </cell>
        </row>
        <row r="257">
          <cell r="C257"/>
          <cell r="D257"/>
          <cell r="E257" t="str">
            <v>20/3</v>
          </cell>
          <cell r="F257">
            <v>420</v>
          </cell>
          <cell r="G257"/>
          <cell r="H257"/>
        </row>
        <row r="258">
          <cell r="C258" t="str">
            <v>20/4</v>
          </cell>
          <cell r="D258" t="str">
            <v>DA+3</v>
          </cell>
          <cell r="E258"/>
          <cell r="F258"/>
          <cell r="G258">
            <v>48.755200000000009</v>
          </cell>
          <cell r="H258" t="str">
            <v>Approved</v>
          </cell>
        </row>
        <row r="259">
          <cell r="C259"/>
          <cell r="D259"/>
          <cell r="E259" t="str">
            <v>20/4</v>
          </cell>
          <cell r="F259">
            <v>375</v>
          </cell>
          <cell r="G259"/>
          <cell r="H259"/>
        </row>
        <row r="260">
          <cell r="C260" t="str">
            <v>20/5</v>
          </cell>
          <cell r="D260" t="str">
            <v>DA+0</v>
          </cell>
          <cell r="E260"/>
          <cell r="F260"/>
          <cell r="G260">
            <v>49.130200000000009</v>
          </cell>
          <cell r="H260" t="str">
            <v>Approved</v>
          </cell>
        </row>
        <row r="261">
          <cell r="C261"/>
          <cell r="D261"/>
          <cell r="E261" t="str">
            <v>20/5</v>
          </cell>
          <cell r="F261">
            <v>355</v>
          </cell>
          <cell r="G261"/>
          <cell r="H261"/>
        </row>
        <row r="262">
          <cell r="C262" t="str">
            <v>20/6</v>
          </cell>
          <cell r="D262" t="str">
            <v>DA-3</v>
          </cell>
          <cell r="E262"/>
          <cell r="F262"/>
          <cell r="G262">
            <v>49.485200000000006</v>
          </cell>
          <cell r="H262" t="str">
            <v>Approved</v>
          </cell>
        </row>
        <row r="263">
          <cell r="C263"/>
          <cell r="D263"/>
          <cell r="E263" t="str">
            <v>20/6</v>
          </cell>
          <cell r="F263">
            <v>341.65199999999999</v>
          </cell>
          <cell r="G263"/>
          <cell r="H263"/>
        </row>
        <row r="264">
          <cell r="C264" t="str">
            <v>21/0</v>
          </cell>
          <cell r="D264" t="str">
            <v>DB1+0</v>
          </cell>
          <cell r="E264"/>
          <cell r="F264"/>
          <cell r="G264">
            <v>49.826900000000009</v>
          </cell>
          <cell r="H264" t="str">
            <v>Approved</v>
          </cell>
        </row>
        <row r="265">
          <cell r="C265"/>
          <cell r="D265"/>
          <cell r="E265" t="str">
            <v>21/0</v>
          </cell>
          <cell r="F265">
            <v>326.34800000000001</v>
          </cell>
          <cell r="G265"/>
          <cell r="H265"/>
        </row>
        <row r="266">
          <cell r="C266" t="str">
            <v>21/1</v>
          </cell>
          <cell r="D266" t="str">
            <v>DA+0</v>
          </cell>
          <cell r="E266"/>
          <cell r="F266"/>
          <cell r="G266">
            <v>50.153200000000012</v>
          </cell>
          <cell r="H266" t="str">
            <v>Approved</v>
          </cell>
        </row>
        <row r="267">
          <cell r="C267"/>
          <cell r="D267"/>
          <cell r="E267" t="str">
            <v>21/1</v>
          </cell>
          <cell r="F267">
            <v>427</v>
          </cell>
          <cell r="G267"/>
          <cell r="H267"/>
        </row>
        <row r="268">
          <cell r="C268" t="str">
            <v>21/2</v>
          </cell>
          <cell r="D268" t="str">
            <v>DA+6</v>
          </cell>
          <cell r="E268"/>
          <cell r="F268"/>
          <cell r="G268">
            <v>50.580200000000012</v>
          </cell>
          <cell r="H268" t="str">
            <v>Approved</v>
          </cell>
        </row>
        <row r="269">
          <cell r="C269"/>
          <cell r="D269"/>
          <cell r="E269" t="str">
            <v>21/2</v>
          </cell>
          <cell r="F269">
            <v>410</v>
          </cell>
          <cell r="G269"/>
          <cell r="H269"/>
        </row>
        <row r="270">
          <cell r="C270" t="str">
            <v>21/3</v>
          </cell>
          <cell r="D270" t="str">
            <v>DA+6</v>
          </cell>
          <cell r="E270"/>
          <cell r="F270"/>
          <cell r="G270">
            <v>50.990200000000009</v>
          </cell>
          <cell r="H270" t="str">
            <v>Approved</v>
          </cell>
        </row>
        <row r="271">
          <cell r="C271"/>
          <cell r="D271"/>
          <cell r="E271" t="str">
            <v>21/3</v>
          </cell>
          <cell r="F271">
            <v>405</v>
          </cell>
          <cell r="G271"/>
          <cell r="H271"/>
        </row>
        <row r="272">
          <cell r="C272" t="str">
            <v>21/4</v>
          </cell>
          <cell r="D272" t="str">
            <v>DA+0</v>
          </cell>
          <cell r="E272"/>
          <cell r="F272"/>
          <cell r="G272">
            <v>51.39520000000001</v>
          </cell>
          <cell r="H272" t="str">
            <v>Approved</v>
          </cell>
        </row>
        <row r="273">
          <cell r="C273"/>
          <cell r="D273"/>
          <cell r="E273" t="str">
            <v>21/4</v>
          </cell>
          <cell r="F273">
            <v>300</v>
          </cell>
          <cell r="G273"/>
          <cell r="H273"/>
        </row>
        <row r="274">
          <cell r="C274" t="str">
            <v>21/5</v>
          </cell>
          <cell r="D274" t="str">
            <v>DA+0</v>
          </cell>
          <cell r="E274"/>
          <cell r="F274"/>
          <cell r="G274">
            <v>51.695200000000007</v>
          </cell>
          <cell r="H274" t="str">
            <v>Approved</v>
          </cell>
        </row>
        <row r="275">
          <cell r="C275"/>
          <cell r="D275"/>
          <cell r="E275" t="str">
            <v>21/5</v>
          </cell>
          <cell r="F275">
            <v>415.18700000000001</v>
          </cell>
          <cell r="G275"/>
          <cell r="H275"/>
        </row>
        <row r="276">
          <cell r="C276" t="str">
            <v>22/0</v>
          </cell>
          <cell r="D276" t="str">
            <v>DC2+15</v>
          </cell>
          <cell r="E276"/>
          <cell r="F276"/>
          <cell r="G276">
            <v>52.110400000000006</v>
          </cell>
          <cell r="H276" t="str">
            <v>Approved</v>
          </cell>
        </row>
        <row r="277">
          <cell r="C277"/>
          <cell r="D277"/>
          <cell r="E277" t="str">
            <v>22/0</v>
          </cell>
          <cell r="F277">
            <v>259.048</v>
          </cell>
          <cell r="G277"/>
          <cell r="H277"/>
        </row>
        <row r="278">
          <cell r="C278" t="str">
            <v>23/0</v>
          </cell>
          <cell r="D278" t="str">
            <v>DB2+9</v>
          </cell>
          <cell r="E278"/>
          <cell r="F278"/>
          <cell r="G278">
            <v>52.369400000000006</v>
          </cell>
          <cell r="H278" t="str">
            <v>Approved</v>
          </cell>
        </row>
        <row r="279">
          <cell r="C279"/>
          <cell r="D279"/>
          <cell r="E279" t="str">
            <v>23/0</v>
          </cell>
          <cell r="F279">
            <v>440.45499999999998</v>
          </cell>
          <cell r="G279"/>
          <cell r="H279"/>
        </row>
        <row r="280">
          <cell r="C280" t="str">
            <v>23A/0</v>
          </cell>
          <cell r="D280" t="str">
            <v>DB1+9</v>
          </cell>
          <cell r="E280"/>
          <cell r="F280"/>
          <cell r="G280">
            <v>52.809900000000006</v>
          </cell>
          <cell r="H280" t="str">
            <v>Approved</v>
          </cell>
        </row>
        <row r="281">
          <cell r="C281"/>
          <cell r="D281"/>
          <cell r="E281" t="str">
            <v>23A/0</v>
          </cell>
          <cell r="F281">
            <v>496.685</v>
          </cell>
          <cell r="G281"/>
          <cell r="H281"/>
        </row>
        <row r="282">
          <cell r="C282" t="str">
            <v>24/0</v>
          </cell>
          <cell r="D282" t="str">
            <v>DD60+18</v>
          </cell>
          <cell r="E282"/>
          <cell r="F282"/>
          <cell r="G282">
            <v>53.306600000000003</v>
          </cell>
          <cell r="H282" t="str">
            <v>Approved</v>
          </cell>
        </row>
        <row r="283">
          <cell r="C283"/>
          <cell r="D283"/>
          <cell r="E283" t="str">
            <v>24/0</v>
          </cell>
          <cell r="F283">
            <v>244.029</v>
          </cell>
          <cell r="G283"/>
          <cell r="H283"/>
        </row>
        <row r="284">
          <cell r="C284" t="str">
            <v>25/0</v>
          </cell>
          <cell r="D284" t="str">
            <v>DD60+18</v>
          </cell>
          <cell r="E284"/>
          <cell r="F284"/>
          <cell r="G284">
            <v>53.550600000000003</v>
          </cell>
          <cell r="H284" t="str">
            <v>Approved</v>
          </cell>
        </row>
        <row r="285">
          <cell r="C285"/>
          <cell r="D285"/>
          <cell r="E285" t="str">
            <v>25/0</v>
          </cell>
          <cell r="F285">
            <v>237.428</v>
          </cell>
          <cell r="G285"/>
          <cell r="H285"/>
        </row>
        <row r="286">
          <cell r="C286" t="str">
            <v>26/0</v>
          </cell>
          <cell r="D286" t="str">
            <v>DD60+35</v>
          </cell>
          <cell r="E286"/>
          <cell r="F286"/>
          <cell r="G286">
            <v>53.788000000000004</v>
          </cell>
          <cell r="H286" t="str">
            <v>Hold</v>
          </cell>
        </row>
        <row r="287">
          <cell r="C287"/>
          <cell r="D287"/>
          <cell r="E287" t="str">
            <v>26/0</v>
          </cell>
          <cell r="F287">
            <v>203.47900000000001</v>
          </cell>
          <cell r="G287"/>
          <cell r="H287"/>
        </row>
        <row r="288">
          <cell r="C288" t="str">
            <v>27/0</v>
          </cell>
          <cell r="D288" t="str">
            <v>DD60+35</v>
          </cell>
          <cell r="E288"/>
          <cell r="F288"/>
          <cell r="G288">
            <v>53.991500000000002</v>
          </cell>
          <cell r="H288" t="str">
            <v>Hold</v>
          </cell>
        </row>
        <row r="289">
          <cell r="C289"/>
          <cell r="D289"/>
          <cell r="E289" t="str">
            <v>27/0</v>
          </cell>
          <cell r="F289">
            <v>453.68799999999999</v>
          </cell>
          <cell r="G289"/>
          <cell r="H289"/>
        </row>
        <row r="290">
          <cell r="C290" t="str">
            <v>27/1</v>
          </cell>
          <cell r="D290" t="str">
            <v>DA+9</v>
          </cell>
          <cell r="E290"/>
          <cell r="F290"/>
          <cell r="G290">
            <v>54.4452</v>
          </cell>
          <cell r="H290" t="str">
            <v>Approved</v>
          </cell>
        </row>
        <row r="291">
          <cell r="C291"/>
          <cell r="D291"/>
          <cell r="E291" t="str">
            <v>27/1</v>
          </cell>
          <cell r="F291">
            <v>345</v>
          </cell>
          <cell r="G291"/>
          <cell r="H291"/>
        </row>
        <row r="292">
          <cell r="C292" t="str">
            <v>27/2</v>
          </cell>
          <cell r="D292" t="str">
            <v>DA-1.5</v>
          </cell>
          <cell r="E292"/>
          <cell r="F292"/>
          <cell r="G292">
            <v>54.790199999999999</v>
          </cell>
          <cell r="H292" t="str">
            <v>Approved</v>
          </cell>
        </row>
        <row r="293">
          <cell r="C293"/>
          <cell r="D293"/>
          <cell r="E293" t="str">
            <v>27/2</v>
          </cell>
          <cell r="F293">
            <v>360</v>
          </cell>
          <cell r="G293"/>
          <cell r="H293"/>
        </row>
        <row r="294">
          <cell r="C294" t="str">
            <v>27/3</v>
          </cell>
          <cell r="D294" t="str">
            <v>DA+1.5</v>
          </cell>
          <cell r="E294"/>
          <cell r="F294"/>
          <cell r="G294">
            <v>55.150199999999998</v>
          </cell>
          <cell r="H294" t="str">
            <v>Approved</v>
          </cell>
        </row>
        <row r="295">
          <cell r="C295"/>
          <cell r="D295"/>
          <cell r="E295" t="str">
            <v>27/3</v>
          </cell>
          <cell r="F295">
            <v>410</v>
          </cell>
          <cell r="G295"/>
          <cell r="H295"/>
        </row>
        <row r="296">
          <cell r="C296" t="str">
            <v>27/4</v>
          </cell>
          <cell r="D296" t="str">
            <v>DA+1.5</v>
          </cell>
          <cell r="E296"/>
          <cell r="F296"/>
          <cell r="G296">
            <v>55.560199999999995</v>
          </cell>
          <cell r="H296" t="str">
            <v>Approved</v>
          </cell>
        </row>
        <row r="297">
          <cell r="C297"/>
          <cell r="D297"/>
          <cell r="E297" t="str">
            <v>27/4</v>
          </cell>
          <cell r="F297">
            <v>350</v>
          </cell>
          <cell r="G297"/>
          <cell r="H297"/>
        </row>
        <row r="298">
          <cell r="C298" t="str">
            <v>27/5</v>
          </cell>
          <cell r="D298" t="str">
            <v>DA-1.5</v>
          </cell>
          <cell r="E298"/>
          <cell r="F298"/>
          <cell r="G298">
            <v>55.910199999999996</v>
          </cell>
          <cell r="H298" t="str">
            <v>Approved</v>
          </cell>
        </row>
        <row r="299">
          <cell r="C299"/>
          <cell r="D299"/>
          <cell r="E299" t="str">
            <v>27/5</v>
          </cell>
          <cell r="F299">
            <v>355</v>
          </cell>
          <cell r="G299"/>
          <cell r="H299"/>
        </row>
        <row r="300">
          <cell r="C300" t="str">
            <v>27/6</v>
          </cell>
          <cell r="D300" t="str">
            <v>DA-3</v>
          </cell>
          <cell r="E300"/>
          <cell r="F300"/>
          <cell r="G300">
            <v>56.265199999999993</v>
          </cell>
          <cell r="H300" t="str">
            <v>Approved</v>
          </cell>
        </row>
        <row r="301">
          <cell r="C301"/>
          <cell r="D301"/>
          <cell r="E301" t="str">
            <v>27/6</v>
          </cell>
          <cell r="F301">
            <v>274.58699999999999</v>
          </cell>
          <cell r="G301"/>
          <cell r="H301"/>
        </row>
        <row r="302">
          <cell r="C302" t="str">
            <v>28/0</v>
          </cell>
          <cell r="D302" t="str">
            <v>DC2+0</v>
          </cell>
          <cell r="E302"/>
          <cell r="F302"/>
          <cell r="G302">
            <v>56.539799999999993</v>
          </cell>
          <cell r="H302" t="str">
            <v>Hold</v>
          </cell>
        </row>
        <row r="303">
          <cell r="C303"/>
          <cell r="D303"/>
          <cell r="E303" t="str">
            <v>28/0</v>
          </cell>
          <cell r="F303">
            <v>211.209</v>
          </cell>
          <cell r="G303"/>
          <cell r="H303"/>
        </row>
        <row r="304">
          <cell r="C304" t="str">
            <v>29/0</v>
          </cell>
          <cell r="D304" t="str">
            <v>DC1+0</v>
          </cell>
          <cell r="E304"/>
          <cell r="F304"/>
          <cell r="G304">
            <v>56.750999999999991</v>
          </cell>
          <cell r="H304" t="str">
            <v>Hold</v>
          </cell>
        </row>
        <row r="305">
          <cell r="C305"/>
          <cell r="D305"/>
          <cell r="E305" t="str">
            <v>29/0</v>
          </cell>
          <cell r="F305">
            <v>384.20400000000001</v>
          </cell>
          <cell r="G305"/>
          <cell r="H305"/>
        </row>
        <row r="306">
          <cell r="C306" t="str">
            <v>29/1</v>
          </cell>
          <cell r="D306" t="str">
            <v>DA+6</v>
          </cell>
          <cell r="E306"/>
          <cell r="F306"/>
          <cell r="G306">
            <v>57.13519999999999</v>
          </cell>
          <cell r="H306" t="str">
            <v>Approved</v>
          </cell>
        </row>
        <row r="307">
          <cell r="C307"/>
          <cell r="D307"/>
          <cell r="E307" t="str">
            <v>29/1</v>
          </cell>
          <cell r="F307">
            <v>430</v>
          </cell>
          <cell r="G307"/>
          <cell r="H307"/>
        </row>
        <row r="308">
          <cell r="C308" t="str">
            <v>29/2</v>
          </cell>
          <cell r="D308" t="str">
            <v>DA+0</v>
          </cell>
          <cell r="E308"/>
          <cell r="F308"/>
          <cell r="G308">
            <v>57.56519999999999</v>
          </cell>
          <cell r="H308" t="str">
            <v>Approved</v>
          </cell>
        </row>
        <row r="309">
          <cell r="C309"/>
          <cell r="D309"/>
          <cell r="E309" t="str">
            <v>29/2</v>
          </cell>
          <cell r="F309">
            <v>370</v>
          </cell>
          <cell r="G309"/>
          <cell r="H309"/>
        </row>
        <row r="310">
          <cell r="C310" t="str">
            <v>29/3</v>
          </cell>
          <cell r="D310" t="str">
            <v>DA+0</v>
          </cell>
          <cell r="E310"/>
          <cell r="F310"/>
          <cell r="G310">
            <v>57.935199999999988</v>
          </cell>
          <cell r="H310" t="str">
            <v>Approved</v>
          </cell>
        </row>
        <row r="311">
          <cell r="C311"/>
          <cell r="D311"/>
          <cell r="E311" t="str">
            <v>29/3</v>
          </cell>
          <cell r="F311">
            <v>390</v>
          </cell>
          <cell r="G311"/>
          <cell r="H311"/>
        </row>
        <row r="312">
          <cell r="C312" t="str">
            <v>29/4</v>
          </cell>
          <cell r="D312" t="str">
            <v>DA+3</v>
          </cell>
          <cell r="E312"/>
          <cell r="F312"/>
          <cell r="G312">
            <v>58.325199999999988</v>
          </cell>
          <cell r="H312" t="str">
            <v>Approved</v>
          </cell>
        </row>
        <row r="313">
          <cell r="C313"/>
          <cell r="D313"/>
          <cell r="E313" t="str">
            <v>29/4</v>
          </cell>
          <cell r="F313">
            <v>435</v>
          </cell>
          <cell r="G313"/>
          <cell r="H313"/>
        </row>
        <row r="314">
          <cell r="C314" t="str">
            <v>29/5</v>
          </cell>
          <cell r="D314" t="str">
            <v>DA+0</v>
          </cell>
          <cell r="E314"/>
          <cell r="F314"/>
          <cell r="G314">
            <v>58.76019999999999</v>
          </cell>
          <cell r="H314" t="str">
            <v>Approved</v>
          </cell>
        </row>
        <row r="315">
          <cell r="C315"/>
          <cell r="D315"/>
          <cell r="E315" t="str">
            <v>29/5</v>
          </cell>
          <cell r="F315">
            <v>370</v>
          </cell>
          <cell r="G315"/>
          <cell r="H315"/>
        </row>
        <row r="316">
          <cell r="C316" t="str">
            <v>29A/0</v>
          </cell>
          <cell r="D316" t="str">
            <v>DB1+0</v>
          </cell>
          <cell r="E316"/>
          <cell r="F316"/>
          <cell r="G316">
            <v>59.130199999999988</v>
          </cell>
          <cell r="H316" t="str">
            <v>Approved</v>
          </cell>
        </row>
        <row r="317">
          <cell r="C317"/>
          <cell r="D317"/>
          <cell r="E317" t="str">
            <v>29A/0</v>
          </cell>
          <cell r="F317">
            <v>455</v>
          </cell>
          <cell r="G317"/>
          <cell r="H317"/>
        </row>
        <row r="318">
          <cell r="C318" t="str">
            <v>29A/1</v>
          </cell>
          <cell r="D318" t="str">
            <v>DA+6</v>
          </cell>
          <cell r="E318"/>
          <cell r="F318"/>
          <cell r="G318">
            <v>59.585199999999986</v>
          </cell>
          <cell r="H318" t="str">
            <v>Approved</v>
          </cell>
        </row>
        <row r="319">
          <cell r="C319"/>
          <cell r="D319"/>
          <cell r="E319" t="str">
            <v>29A/1</v>
          </cell>
          <cell r="F319">
            <v>325</v>
          </cell>
          <cell r="G319"/>
          <cell r="H319"/>
        </row>
        <row r="320">
          <cell r="C320" t="str">
            <v>29A/2</v>
          </cell>
          <cell r="D320" t="str">
            <v>DA+6</v>
          </cell>
          <cell r="E320"/>
          <cell r="F320"/>
          <cell r="G320">
            <v>59.910199999999989</v>
          </cell>
          <cell r="H320" t="str">
            <v>Approved</v>
          </cell>
        </row>
        <row r="321">
          <cell r="C321"/>
          <cell r="D321"/>
          <cell r="E321" t="str">
            <v>29A/2</v>
          </cell>
          <cell r="F321">
            <v>395</v>
          </cell>
          <cell r="G321"/>
          <cell r="H321"/>
        </row>
        <row r="322">
          <cell r="C322" t="str">
            <v>29A/3</v>
          </cell>
          <cell r="D322" t="str">
            <v>DA+6</v>
          </cell>
          <cell r="E322"/>
          <cell r="F322"/>
          <cell r="G322">
            <v>60.305199999999992</v>
          </cell>
          <cell r="H322" t="str">
            <v>Approved</v>
          </cell>
        </row>
        <row r="323">
          <cell r="C323"/>
          <cell r="D323"/>
          <cell r="E323" t="str">
            <v>29A/3</v>
          </cell>
          <cell r="F323">
            <v>345</v>
          </cell>
          <cell r="G323"/>
          <cell r="H323"/>
        </row>
        <row r="324">
          <cell r="C324" t="str">
            <v>29A/4</v>
          </cell>
          <cell r="D324" t="str">
            <v>DA+3</v>
          </cell>
          <cell r="E324"/>
          <cell r="F324"/>
          <cell r="G324">
            <v>60.650199999999991</v>
          </cell>
          <cell r="H324" t="str">
            <v>Approved</v>
          </cell>
        </row>
        <row r="325">
          <cell r="C325"/>
          <cell r="D325"/>
          <cell r="E325" t="str">
            <v>29A/4</v>
          </cell>
          <cell r="F325">
            <v>365</v>
          </cell>
          <cell r="G325"/>
          <cell r="H325"/>
        </row>
        <row r="326">
          <cell r="C326" t="str">
            <v>29A/5</v>
          </cell>
          <cell r="D326" t="str">
            <v>DA+3</v>
          </cell>
          <cell r="E326"/>
          <cell r="F326"/>
          <cell r="G326">
            <v>61.015199999999993</v>
          </cell>
          <cell r="H326" t="str">
            <v>Approved</v>
          </cell>
        </row>
        <row r="327">
          <cell r="C327"/>
          <cell r="D327"/>
          <cell r="E327" t="str">
            <v>29A/5</v>
          </cell>
          <cell r="F327">
            <v>420</v>
          </cell>
          <cell r="G327"/>
          <cell r="H327"/>
        </row>
        <row r="328">
          <cell r="C328" t="str">
            <v>29A/6</v>
          </cell>
          <cell r="D328" t="str">
            <v>DA+9</v>
          </cell>
          <cell r="E328"/>
          <cell r="F328"/>
          <cell r="G328">
            <v>61.435199999999995</v>
          </cell>
          <cell r="H328" t="str">
            <v>Approved</v>
          </cell>
        </row>
        <row r="329">
          <cell r="C329"/>
          <cell r="D329"/>
          <cell r="E329" t="str">
            <v>29A/6</v>
          </cell>
          <cell r="F329">
            <v>364.00700000000001</v>
          </cell>
          <cell r="G329"/>
          <cell r="H329"/>
        </row>
        <row r="330">
          <cell r="C330" t="str">
            <v>30/0</v>
          </cell>
          <cell r="D330" t="str">
            <v>DB1+0</v>
          </cell>
          <cell r="E330"/>
          <cell r="F330"/>
          <cell r="G330">
            <v>61.799199999999992</v>
          </cell>
          <cell r="H330" t="str">
            <v>Approved</v>
          </cell>
        </row>
        <row r="331">
          <cell r="C331"/>
          <cell r="D331"/>
          <cell r="E331" t="str">
            <v>30/0</v>
          </cell>
          <cell r="F331">
            <v>295.99299999999999</v>
          </cell>
          <cell r="G331"/>
          <cell r="H331"/>
        </row>
        <row r="332">
          <cell r="C332" t="str">
            <v>30/1</v>
          </cell>
          <cell r="D332" t="str">
            <v>DA+0</v>
          </cell>
          <cell r="E332"/>
          <cell r="F332"/>
          <cell r="G332">
            <v>62.095199999999991</v>
          </cell>
          <cell r="H332" t="str">
            <v>Approved</v>
          </cell>
        </row>
        <row r="333">
          <cell r="C333"/>
          <cell r="D333"/>
          <cell r="E333" t="str">
            <v>30/1</v>
          </cell>
          <cell r="F333">
            <v>425</v>
          </cell>
          <cell r="G333"/>
          <cell r="H333"/>
        </row>
        <row r="334">
          <cell r="C334" t="str">
            <v>30/2</v>
          </cell>
          <cell r="D334" t="str">
            <v>DA+9</v>
          </cell>
          <cell r="E334"/>
          <cell r="F334"/>
          <cell r="G334">
            <v>62.520199999999988</v>
          </cell>
          <cell r="H334" t="str">
            <v>Approved</v>
          </cell>
        </row>
        <row r="335">
          <cell r="C335"/>
          <cell r="D335"/>
          <cell r="E335" t="str">
            <v>30/2</v>
          </cell>
          <cell r="F335">
            <v>315</v>
          </cell>
          <cell r="G335"/>
          <cell r="H335"/>
        </row>
        <row r="336">
          <cell r="C336" t="str">
            <v>30/3</v>
          </cell>
          <cell r="D336" t="str">
            <v>DA+3</v>
          </cell>
          <cell r="E336"/>
          <cell r="F336"/>
          <cell r="G336">
            <v>62.835199999999986</v>
          </cell>
          <cell r="H336" t="str">
            <v>Approved</v>
          </cell>
        </row>
        <row r="337">
          <cell r="C337"/>
          <cell r="D337"/>
          <cell r="E337" t="str">
            <v>30/3</v>
          </cell>
          <cell r="F337">
            <v>380</v>
          </cell>
          <cell r="G337"/>
          <cell r="H337"/>
        </row>
        <row r="338">
          <cell r="C338" t="str">
            <v>30/4</v>
          </cell>
          <cell r="D338" t="str">
            <v>DA+9</v>
          </cell>
          <cell r="E338"/>
          <cell r="F338"/>
          <cell r="G338">
            <v>63.215199999999989</v>
          </cell>
          <cell r="H338" t="str">
            <v>Approved</v>
          </cell>
        </row>
        <row r="339">
          <cell r="C339"/>
          <cell r="D339"/>
          <cell r="E339" t="str">
            <v>30/4</v>
          </cell>
          <cell r="F339">
            <v>430</v>
          </cell>
          <cell r="G339"/>
          <cell r="H339"/>
        </row>
        <row r="340">
          <cell r="C340" t="str">
            <v>30/5</v>
          </cell>
          <cell r="D340" t="str">
            <v>DA+0</v>
          </cell>
          <cell r="E340"/>
          <cell r="F340"/>
          <cell r="G340">
            <v>63.645199999999988</v>
          </cell>
          <cell r="H340" t="str">
            <v>Approved</v>
          </cell>
        </row>
        <row r="341">
          <cell r="C341"/>
          <cell r="D341"/>
          <cell r="E341" t="str">
            <v>30/5</v>
          </cell>
          <cell r="F341">
            <v>380</v>
          </cell>
          <cell r="G341"/>
          <cell r="H341"/>
        </row>
        <row r="342">
          <cell r="C342" t="str">
            <v>30/6</v>
          </cell>
          <cell r="D342" t="str">
            <v>DA+6</v>
          </cell>
          <cell r="E342"/>
          <cell r="F342"/>
          <cell r="G342">
            <v>64.025199999999984</v>
          </cell>
          <cell r="H342" t="str">
            <v>Approved</v>
          </cell>
        </row>
        <row r="343">
          <cell r="C343"/>
          <cell r="D343"/>
          <cell r="E343" t="str">
            <v>30/6</v>
          </cell>
          <cell r="F343">
            <v>335</v>
          </cell>
          <cell r="G343"/>
          <cell r="H343"/>
        </row>
        <row r="344">
          <cell r="C344" t="str">
            <v>30/7</v>
          </cell>
          <cell r="D344" t="str">
            <v>DA-3</v>
          </cell>
          <cell r="E344"/>
          <cell r="F344"/>
          <cell r="G344">
            <v>64.360199999999978</v>
          </cell>
          <cell r="H344" t="str">
            <v>Approved</v>
          </cell>
        </row>
        <row r="345">
          <cell r="C345"/>
          <cell r="D345"/>
          <cell r="E345" t="str">
            <v>30/7</v>
          </cell>
          <cell r="F345">
            <v>395</v>
          </cell>
          <cell r="G345"/>
          <cell r="H345"/>
        </row>
        <row r="346">
          <cell r="C346" t="str">
            <v>30/8</v>
          </cell>
          <cell r="D346" t="str">
            <v>DA+3</v>
          </cell>
          <cell r="E346"/>
          <cell r="F346"/>
          <cell r="G346">
            <v>64.755199999999974</v>
          </cell>
          <cell r="H346" t="str">
            <v>Approved</v>
          </cell>
        </row>
        <row r="347">
          <cell r="C347"/>
          <cell r="D347"/>
          <cell r="E347" t="str">
            <v>30/8</v>
          </cell>
          <cell r="F347">
            <v>390</v>
          </cell>
          <cell r="G347"/>
          <cell r="H347"/>
        </row>
        <row r="348">
          <cell r="C348" t="str">
            <v>30/9</v>
          </cell>
          <cell r="D348" t="str">
            <v>DA-3</v>
          </cell>
          <cell r="E348"/>
          <cell r="F348"/>
          <cell r="G348">
            <v>65.145199999999974</v>
          </cell>
          <cell r="H348" t="str">
            <v>Approved</v>
          </cell>
        </row>
        <row r="349">
          <cell r="C349"/>
          <cell r="D349"/>
          <cell r="E349" t="str">
            <v>30/9</v>
          </cell>
          <cell r="F349">
            <v>350</v>
          </cell>
          <cell r="G349"/>
          <cell r="H349"/>
        </row>
        <row r="350">
          <cell r="C350" t="str">
            <v>30/10</v>
          </cell>
          <cell r="D350" t="str">
            <v>DA+3</v>
          </cell>
          <cell r="E350"/>
          <cell r="F350"/>
          <cell r="G350">
            <v>65.495199999999969</v>
          </cell>
          <cell r="H350" t="str">
            <v>Approved</v>
          </cell>
        </row>
        <row r="351">
          <cell r="C351"/>
          <cell r="D351"/>
          <cell r="E351" t="str">
            <v>30/10</v>
          </cell>
          <cell r="F351">
            <v>428.23899999999998</v>
          </cell>
          <cell r="G351"/>
          <cell r="H351"/>
        </row>
        <row r="352">
          <cell r="C352" t="str">
            <v>31/0</v>
          </cell>
          <cell r="D352" t="str">
            <v>DB1+0</v>
          </cell>
          <cell r="E352"/>
          <cell r="F352"/>
          <cell r="G352">
            <v>65.923399999999972</v>
          </cell>
          <cell r="H352" t="str">
            <v>Approved</v>
          </cell>
        </row>
        <row r="353">
          <cell r="C353"/>
          <cell r="D353"/>
          <cell r="E353" t="str">
            <v>31/0</v>
          </cell>
          <cell r="F353">
            <v>376.76100000000002</v>
          </cell>
          <cell r="G353"/>
          <cell r="H353"/>
        </row>
        <row r="354">
          <cell r="C354" t="str">
            <v>31/1</v>
          </cell>
          <cell r="D354" t="str">
            <v>DA+3</v>
          </cell>
          <cell r="E354"/>
          <cell r="F354"/>
          <cell r="G354">
            <v>66.300199999999975</v>
          </cell>
          <cell r="H354" t="str">
            <v>Approved</v>
          </cell>
        </row>
        <row r="355">
          <cell r="C355"/>
          <cell r="D355"/>
          <cell r="E355" t="str">
            <v>31/1</v>
          </cell>
          <cell r="F355">
            <v>410</v>
          </cell>
          <cell r="G355"/>
          <cell r="H355"/>
        </row>
        <row r="356">
          <cell r="C356" t="str">
            <v>31/2</v>
          </cell>
          <cell r="D356" t="str">
            <v>DA+1.5</v>
          </cell>
          <cell r="E356"/>
          <cell r="F356"/>
          <cell r="G356">
            <v>66.710199999999972</v>
          </cell>
          <cell r="H356" t="str">
            <v>Approved</v>
          </cell>
        </row>
        <row r="357">
          <cell r="C357"/>
          <cell r="D357"/>
          <cell r="E357" t="str">
            <v>31/2</v>
          </cell>
          <cell r="F357">
            <v>430</v>
          </cell>
          <cell r="G357"/>
          <cell r="H357"/>
        </row>
        <row r="358">
          <cell r="C358" t="str">
            <v>31/3</v>
          </cell>
          <cell r="D358" t="str">
            <v>DA+3</v>
          </cell>
          <cell r="E358"/>
          <cell r="F358"/>
          <cell r="G358">
            <v>67.140199999999979</v>
          </cell>
          <cell r="H358" t="str">
            <v>Approved</v>
          </cell>
        </row>
        <row r="359">
          <cell r="C359"/>
          <cell r="D359"/>
          <cell r="E359" t="str">
            <v>31/3</v>
          </cell>
          <cell r="F359">
            <v>380</v>
          </cell>
          <cell r="G359"/>
          <cell r="H359"/>
        </row>
        <row r="360">
          <cell r="C360" t="str">
            <v>31/4</v>
          </cell>
          <cell r="D360" t="str">
            <v>DA-1.5</v>
          </cell>
          <cell r="E360"/>
          <cell r="F360"/>
          <cell r="G360">
            <v>67.520199999999974</v>
          </cell>
          <cell r="H360" t="str">
            <v>Approved</v>
          </cell>
        </row>
        <row r="361">
          <cell r="C361"/>
          <cell r="D361"/>
          <cell r="E361" t="str">
            <v>31/4</v>
          </cell>
          <cell r="F361">
            <v>445</v>
          </cell>
          <cell r="G361"/>
          <cell r="H361"/>
        </row>
        <row r="362">
          <cell r="C362" t="str">
            <v>31/5</v>
          </cell>
          <cell r="D362" t="str">
            <v>DA+6</v>
          </cell>
          <cell r="E362"/>
          <cell r="F362"/>
          <cell r="G362">
            <v>67.965199999999967</v>
          </cell>
          <cell r="H362" t="str">
            <v>Approved</v>
          </cell>
        </row>
        <row r="363">
          <cell r="C363"/>
          <cell r="D363"/>
          <cell r="E363" t="str">
            <v>31/5</v>
          </cell>
          <cell r="F363">
            <v>385</v>
          </cell>
          <cell r="G363"/>
          <cell r="H363"/>
        </row>
        <row r="364">
          <cell r="C364" t="str">
            <v>31/6</v>
          </cell>
          <cell r="D364" t="str">
            <v>DA+9</v>
          </cell>
          <cell r="E364"/>
          <cell r="F364"/>
          <cell r="G364">
            <v>68.350199999999973</v>
          </cell>
          <cell r="H364" t="str">
            <v>Approved</v>
          </cell>
        </row>
        <row r="365">
          <cell r="C365"/>
          <cell r="D365"/>
          <cell r="E365" t="str">
            <v>31/6</v>
          </cell>
          <cell r="F365">
            <v>420</v>
          </cell>
          <cell r="G365"/>
          <cell r="H365"/>
        </row>
        <row r="366">
          <cell r="C366" t="str">
            <v>31/7</v>
          </cell>
          <cell r="D366" t="str">
            <v>DA+0</v>
          </cell>
          <cell r="E366"/>
          <cell r="F366"/>
          <cell r="G366">
            <v>68.770199999999974</v>
          </cell>
          <cell r="H366" t="str">
            <v>Approved</v>
          </cell>
        </row>
        <row r="367">
          <cell r="C367"/>
          <cell r="D367"/>
          <cell r="E367" t="str">
            <v>31/7</v>
          </cell>
          <cell r="F367">
            <v>415</v>
          </cell>
          <cell r="G367"/>
          <cell r="H367"/>
        </row>
        <row r="368">
          <cell r="C368" t="str">
            <v>31/8</v>
          </cell>
          <cell r="D368" t="str">
            <v>DA+0</v>
          </cell>
          <cell r="E368"/>
          <cell r="F368"/>
          <cell r="G368">
            <v>69.18519999999998</v>
          </cell>
          <cell r="H368" t="str">
            <v>Approved</v>
          </cell>
        </row>
        <row r="369">
          <cell r="C369"/>
          <cell r="D369"/>
          <cell r="E369" t="str">
            <v>31/8</v>
          </cell>
          <cell r="F369">
            <v>310</v>
          </cell>
          <cell r="G369"/>
          <cell r="H369"/>
        </row>
        <row r="370">
          <cell r="C370" t="str">
            <v>31/9</v>
          </cell>
          <cell r="D370" t="str">
            <v>DA+1.5</v>
          </cell>
          <cell r="E370"/>
          <cell r="F370"/>
          <cell r="G370">
            <v>69.495199999999983</v>
          </cell>
          <cell r="H370" t="str">
            <v>Approved</v>
          </cell>
        </row>
        <row r="371">
          <cell r="C371"/>
          <cell r="D371"/>
          <cell r="E371" t="str">
            <v>31/9</v>
          </cell>
          <cell r="F371">
            <v>445</v>
          </cell>
          <cell r="G371"/>
          <cell r="H371"/>
        </row>
        <row r="372">
          <cell r="C372" t="str">
            <v>31/10</v>
          </cell>
          <cell r="D372" t="str">
            <v>DA+3</v>
          </cell>
          <cell r="E372"/>
          <cell r="F372"/>
          <cell r="G372">
            <v>69.940199999999976</v>
          </cell>
          <cell r="H372" t="str">
            <v>Approved</v>
          </cell>
        </row>
        <row r="373">
          <cell r="C373"/>
          <cell r="D373"/>
          <cell r="E373" t="str">
            <v>31/10</v>
          </cell>
          <cell r="F373">
            <v>316.608</v>
          </cell>
          <cell r="G373"/>
          <cell r="H373"/>
        </row>
        <row r="374">
          <cell r="C374" t="str">
            <v>32/0</v>
          </cell>
          <cell r="D374" t="str">
            <v>DB2+0</v>
          </cell>
          <cell r="E374"/>
          <cell r="F374"/>
          <cell r="G374">
            <v>70.25679999999997</v>
          </cell>
          <cell r="H374" t="str">
            <v>Approved</v>
          </cell>
        </row>
        <row r="375">
          <cell r="C375"/>
          <cell r="D375"/>
          <cell r="E375" t="str">
            <v>32/0</v>
          </cell>
          <cell r="F375">
            <v>385.51</v>
          </cell>
          <cell r="G375"/>
          <cell r="H375"/>
        </row>
        <row r="376">
          <cell r="C376" t="str">
            <v>32/1</v>
          </cell>
          <cell r="D376" t="str">
            <v>DA+6</v>
          </cell>
          <cell r="E376"/>
          <cell r="F376"/>
          <cell r="G376">
            <v>70.642299999999963</v>
          </cell>
          <cell r="H376" t="str">
            <v>Approved</v>
          </cell>
        </row>
        <row r="377">
          <cell r="C377"/>
          <cell r="D377"/>
          <cell r="E377" t="str">
            <v>32/1</v>
          </cell>
          <cell r="F377">
            <v>390</v>
          </cell>
          <cell r="G377"/>
          <cell r="H377"/>
        </row>
        <row r="378">
          <cell r="C378" t="str">
            <v>32/2</v>
          </cell>
          <cell r="D378" t="str">
            <v>DA+9</v>
          </cell>
          <cell r="E378"/>
          <cell r="F378"/>
          <cell r="G378">
            <v>71.032299999999964</v>
          </cell>
          <cell r="H378" t="str">
            <v>Approved</v>
          </cell>
        </row>
        <row r="379">
          <cell r="C379"/>
          <cell r="D379"/>
          <cell r="E379" t="str">
            <v>32/2</v>
          </cell>
          <cell r="F379">
            <v>410</v>
          </cell>
          <cell r="G379"/>
          <cell r="H379"/>
        </row>
        <row r="380">
          <cell r="C380" t="str">
            <v>32/3</v>
          </cell>
          <cell r="D380" t="str">
            <v>DA+6</v>
          </cell>
          <cell r="E380"/>
          <cell r="F380"/>
          <cell r="G380">
            <v>71.44229999999996</v>
          </cell>
          <cell r="H380" t="str">
            <v>Approved</v>
          </cell>
        </row>
        <row r="381">
          <cell r="C381"/>
          <cell r="D381"/>
          <cell r="E381" t="str">
            <v>32/3</v>
          </cell>
          <cell r="F381">
            <v>430</v>
          </cell>
          <cell r="G381"/>
          <cell r="H381"/>
        </row>
        <row r="382">
          <cell r="C382" t="str">
            <v>32/4</v>
          </cell>
          <cell r="D382" t="str">
            <v>DA+9</v>
          </cell>
          <cell r="E382"/>
          <cell r="F382"/>
          <cell r="G382">
            <v>71.872299999999967</v>
          </cell>
          <cell r="H382" t="str">
            <v>Approved</v>
          </cell>
        </row>
        <row r="383">
          <cell r="C383"/>
          <cell r="D383"/>
          <cell r="E383" t="str">
            <v>32/4</v>
          </cell>
          <cell r="F383">
            <v>390</v>
          </cell>
          <cell r="G383"/>
          <cell r="H383"/>
        </row>
        <row r="384">
          <cell r="C384" t="str">
            <v>32/5</v>
          </cell>
          <cell r="D384" t="str">
            <v>DA+9</v>
          </cell>
          <cell r="E384"/>
          <cell r="F384"/>
          <cell r="G384">
            <v>72.262299999999968</v>
          </cell>
          <cell r="H384" t="str">
            <v>Approved</v>
          </cell>
        </row>
        <row r="385">
          <cell r="C385"/>
          <cell r="D385"/>
          <cell r="E385" t="str">
            <v>32/5</v>
          </cell>
          <cell r="F385">
            <v>439</v>
          </cell>
          <cell r="G385"/>
          <cell r="H385"/>
        </row>
        <row r="386">
          <cell r="C386" t="str">
            <v>32/6</v>
          </cell>
          <cell r="D386" t="str">
            <v>DA+9</v>
          </cell>
          <cell r="E386"/>
          <cell r="F386"/>
          <cell r="G386">
            <v>72.701299999999961</v>
          </cell>
          <cell r="H386" t="str">
            <v>Approved</v>
          </cell>
        </row>
        <row r="387">
          <cell r="C387"/>
          <cell r="D387"/>
          <cell r="E387" t="str">
            <v>32/6</v>
          </cell>
          <cell r="F387">
            <v>360</v>
          </cell>
          <cell r="G387"/>
          <cell r="H387"/>
        </row>
        <row r="388">
          <cell r="C388" t="str">
            <v>32/7</v>
          </cell>
          <cell r="D388" t="str">
            <v>DA+3</v>
          </cell>
          <cell r="E388"/>
          <cell r="F388"/>
          <cell r="G388">
            <v>73.06129999999996</v>
          </cell>
          <cell r="H388" t="str">
            <v>Approved</v>
          </cell>
        </row>
        <row r="389">
          <cell r="C389"/>
          <cell r="D389"/>
          <cell r="E389" t="str">
            <v>32/7</v>
          </cell>
          <cell r="F389">
            <v>479</v>
          </cell>
          <cell r="G389"/>
          <cell r="H389"/>
        </row>
        <row r="390">
          <cell r="C390" t="str">
            <v>32A/0</v>
          </cell>
          <cell r="D390" t="str">
            <v>DB1+9</v>
          </cell>
          <cell r="E390"/>
          <cell r="F390"/>
          <cell r="G390">
            <v>73.540299999999959</v>
          </cell>
          <cell r="H390" t="str">
            <v>Approved</v>
          </cell>
        </row>
        <row r="391">
          <cell r="C391"/>
          <cell r="D391"/>
          <cell r="E391" t="str">
            <v>32A/0</v>
          </cell>
          <cell r="F391">
            <v>402</v>
          </cell>
          <cell r="G391"/>
          <cell r="H391"/>
        </row>
        <row r="392">
          <cell r="C392" t="str">
            <v>32A/1</v>
          </cell>
          <cell r="D392" t="str">
            <v>DA+6</v>
          </cell>
          <cell r="E392"/>
          <cell r="F392"/>
          <cell r="G392">
            <v>73.94229999999996</v>
          </cell>
          <cell r="H392" t="str">
            <v>Approved</v>
          </cell>
        </row>
        <row r="393">
          <cell r="C393"/>
          <cell r="D393"/>
          <cell r="E393" t="str">
            <v>32A/1</v>
          </cell>
          <cell r="F393">
            <v>438.43900000000002</v>
          </cell>
          <cell r="G393"/>
          <cell r="H393"/>
        </row>
        <row r="394">
          <cell r="C394" t="str">
            <v>33/0</v>
          </cell>
          <cell r="D394" t="str">
            <v>DB1+9</v>
          </cell>
          <cell r="E394"/>
          <cell r="F394"/>
          <cell r="G394">
            <v>74.380699999999962</v>
          </cell>
          <cell r="H394" t="str">
            <v>Approved</v>
          </cell>
        </row>
        <row r="395">
          <cell r="C395"/>
          <cell r="D395"/>
          <cell r="E395" t="str">
            <v>33/0</v>
          </cell>
          <cell r="F395">
            <v>441.56099999999998</v>
          </cell>
          <cell r="G395"/>
          <cell r="H395"/>
        </row>
        <row r="396">
          <cell r="C396" t="str">
            <v>33/1</v>
          </cell>
          <cell r="D396" t="str">
            <v>DA+9</v>
          </cell>
          <cell r="E396"/>
          <cell r="F396"/>
          <cell r="G396">
            <v>74.822299999999956</v>
          </cell>
          <cell r="H396" t="str">
            <v>Approved</v>
          </cell>
        </row>
        <row r="397">
          <cell r="C397"/>
          <cell r="D397"/>
          <cell r="E397" t="str">
            <v>33/1</v>
          </cell>
          <cell r="F397">
            <v>395</v>
          </cell>
          <cell r="G397"/>
          <cell r="H397"/>
        </row>
        <row r="398">
          <cell r="C398" t="str">
            <v>33/2</v>
          </cell>
          <cell r="D398" t="str">
            <v>DA+9</v>
          </cell>
          <cell r="E398"/>
          <cell r="F398"/>
          <cell r="G398">
            <v>75.217299999999952</v>
          </cell>
          <cell r="H398" t="str">
            <v>Approved</v>
          </cell>
        </row>
        <row r="399">
          <cell r="C399"/>
          <cell r="D399"/>
          <cell r="E399" t="str">
            <v>33/2</v>
          </cell>
          <cell r="F399">
            <v>435</v>
          </cell>
          <cell r="G399"/>
          <cell r="H399"/>
        </row>
        <row r="400">
          <cell r="C400" t="str">
            <v>33/3</v>
          </cell>
          <cell r="D400" t="str">
            <v>DA+3</v>
          </cell>
          <cell r="E400"/>
          <cell r="F400"/>
          <cell r="G400">
            <v>75.652299999999954</v>
          </cell>
          <cell r="H400" t="str">
            <v>Approved</v>
          </cell>
        </row>
        <row r="401">
          <cell r="C401"/>
          <cell r="D401"/>
          <cell r="E401" t="str">
            <v>33/3</v>
          </cell>
          <cell r="F401">
            <v>405</v>
          </cell>
          <cell r="G401"/>
          <cell r="H401"/>
        </row>
        <row r="402">
          <cell r="C402" t="str">
            <v>33/4</v>
          </cell>
          <cell r="D402" t="str">
            <v>DA+3</v>
          </cell>
          <cell r="E402"/>
          <cell r="F402"/>
          <cell r="G402">
            <v>76.057299999999955</v>
          </cell>
          <cell r="H402" t="str">
            <v>Approved</v>
          </cell>
        </row>
        <row r="403">
          <cell r="C403"/>
          <cell r="D403"/>
          <cell r="E403" t="str">
            <v>33/4</v>
          </cell>
          <cell r="F403">
            <v>420</v>
          </cell>
          <cell r="G403"/>
          <cell r="H403"/>
        </row>
        <row r="404">
          <cell r="C404" t="str">
            <v>33/5</v>
          </cell>
          <cell r="D404" t="str">
            <v>DA+0</v>
          </cell>
          <cell r="E404"/>
          <cell r="F404"/>
          <cell r="G404">
            <v>76.477299999999957</v>
          </cell>
          <cell r="H404" t="str">
            <v>Approved</v>
          </cell>
        </row>
        <row r="405">
          <cell r="C405"/>
          <cell r="D405"/>
          <cell r="E405" t="str">
            <v>33/5</v>
          </cell>
          <cell r="F405">
            <v>405</v>
          </cell>
          <cell r="G405"/>
          <cell r="H405"/>
        </row>
        <row r="406">
          <cell r="C406" t="str">
            <v>33/6</v>
          </cell>
          <cell r="D406" t="str">
            <v>DA+6</v>
          </cell>
          <cell r="E406"/>
          <cell r="F406"/>
          <cell r="G406">
            <v>76.882299999999958</v>
          </cell>
          <cell r="H406" t="str">
            <v>Approved</v>
          </cell>
        </row>
        <row r="407">
          <cell r="C407"/>
          <cell r="D407"/>
          <cell r="E407" t="str">
            <v>33/6</v>
          </cell>
          <cell r="F407">
            <v>415</v>
          </cell>
          <cell r="G407"/>
          <cell r="H407"/>
        </row>
        <row r="408">
          <cell r="C408" t="str">
            <v>33/7</v>
          </cell>
          <cell r="D408" t="str">
            <v>DA+6</v>
          </cell>
          <cell r="E408"/>
          <cell r="F408"/>
          <cell r="G408">
            <v>77.297299999999964</v>
          </cell>
          <cell r="H408" t="str">
            <v>Approved</v>
          </cell>
        </row>
        <row r="409">
          <cell r="C409"/>
          <cell r="D409"/>
          <cell r="E409" t="str">
            <v>33/7</v>
          </cell>
          <cell r="F409">
            <v>355</v>
          </cell>
          <cell r="G409"/>
          <cell r="H409"/>
        </row>
        <row r="410">
          <cell r="C410" t="str">
            <v>33/8</v>
          </cell>
          <cell r="D410" t="str">
            <v>DA+3</v>
          </cell>
          <cell r="E410"/>
          <cell r="F410"/>
          <cell r="G410">
            <v>77.652299999999968</v>
          </cell>
          <cell r="H410" t="str">
            <v>Approved</v>
          </cell>
        </row>
        <row r="411">
          <cell r="C411"/>
          <cell r="D411"/>
          <cell r="E411" t="str">
            <v>33/8</v>
          </cell>
          <cell r="F411">
            <v>380</v>
          </cell>
          <cell r="G411"/>
          <cell r="H411"/>
        </row>
        <row r="412">
          <cell r="C412" t="str">
            <v>33/9</v>
          </cell>
          <cell r="D412" t="str">
            <v>DA+1.5</v>
          </cell>
          <cell r="E412"/>
          <cell r="F412"/>
          <cell r="G412">
            <v>78.032299999999964</v>
          </cell>
          <cell r="H412" t="str">
            <v>Approved</v>
          </cell>
        </row>
        <row r="413">
          <cell r="C413"/>
          <cell r="D413"/>
          <cell r="E413" t="str">
            <v>33/9</v>
          </cell>
          <cell r="F413">
            <v>398.20299999999997</v>
          </cell>
          <cell r="G413"/>
          <cell r="H413"/>
        </row>
        <row r="414">
          <cell r="C414" t="str">
            <v>34/0</v>
          </cell>
          <cell r="D414" t="str">
            <v>DB1+6</v>
          </cell>
          <cell r="E414"/>
          <cell r="F414"/>
          <cell r="G414">
            <v>78.430499999999967</v>
          </cell>
          <cell r="H414" t="str">
            <v>Approved</v>
          </cell>
        </row>
        <row r="415">
          <cell r="C415"/>
          <cell r="D415"/>
          <cell r="E415" t="str">
            <v>34/0</v>
          </cell>
          <cell r="F415">
            <v>441.798</v>
          </cell>
          <cell r="G415"/>
          <cell r="H415"/>
        </row>
        <row r="416">
          <cell r="C416" t="str">
            <v>34/1</v>
          </cell>
          <cell r="D416" t="str">
            <v>DA+9</v>
          </cell>
          <cell r="E416"/>
          <cell r="F416"/>
          <cell r="G416">
            <v>78.872299999999967</v>
          </cell>
          <cell r="H416" t="str">
            <v>Approved</v>
          </cell>
        </row>
        <row r="417">
          <cell r="C417"/>
          <cell r="D417"/>
          <cell r="E417" t="str">
            <v>34/1</v>
          </cell>
          <cell r="F417">
            <v>395</v>
          </cell>
          <cell r="G417"/>
          <cell r="H417"/>
        </row>
        <row r="418">
          <cell r="C418" t="str">
            <v>34/2</v>
          </cell>
          <cell r="D418" t="str">
            <v>DA+9</v>
          </cell>
          <cell r="E418"/>
          <cell r="F418"/>
          <cell r="G418">
            <v>79.267299999999963</v>
          </cell>
          <cell r="H418" t="str">
            <v>Approved</v>
          </cell>
        </row>
        <row r="419">
          <cell r="C419"/>
          <cell r="D419"/>
          <cell r="E419" t="str">
            <v>34/2</v>
          </cell>
          <cell r="F419">
            <v>375</v>
          </cell>
          <cell r="G419"/>
          <cell r="H419"/>
        </row>
        <row r="420">
          <cell r="C420" t="str">
            <v>34/3</v>
          </cell>
          <cell r="D420" t="str">
            <v>DA+1.5</v>
          </cell>
          <cell r="E420"/>
          <cell r="F420"/>
          <cell r="G420">
            <v>79.642299999999963</v>
          </cell>
          <cell r="H420" t="str">
            <v>Approved</v>
          </cell>
        </row>
        <row r="421">
          <cell r="C421"/>
          <cell r="D421"/>
          <cell r="E421" t="str">
            <v>34/3</v>
          </cell>
          <cell r="F421">
            <v>445</v>
          </cell>
          <cell r="G421"/>
          <cell r="H421"/>
        </row>
        <row r="422">
          <cell r="C422" t="str">
            <v>34/4</v>
          </cell>
          <cell r="D422" t="str">
            <v>DA+6</v>
          </cell>
          <cell r="E422"/>
          <cell r="F422"/>
          <cell r="G422">
            <v>80.087299999999956</v>
          </cell>
          <cell r="H422" t="str">
            <v>Approved</v>
          </cell>
        </row>
        <row r="423">
          <cell r="C423"/>
          <cell r="D423"/>
          <cell r="E423" t="str">
            <v>34/4</v>
          </cell>
          <cell r="F423">
            <v>395</v>
          </cell>
          <cell r="G423"/>
          <cell r="H423"/>
        </row>
        <row r="424">
          <cell r="C424" t="str">
            <v>34/5</v>
          </cell>
          <cell r="D424" t="str">
            <v>DA+9</v>
          </cell>
          <cell r="E424"/>
          <cell r="F424"/>
          <cell r="G424">
            <v>80.482299999999952</v>
          </cell>
          <cell r="H424" t="str">
            <v>Approved</v>
          </cell>
        </row>
        <row r="425">
          <cell r="C425"/>
          <cell r="D425"/>
          <cell r="E425" t="str">
            <v>34/5</v>
          </cell>
          <cell r="F425">
            <v>435</v>
          </cell>
          <cell r="G425"/>
          <cell r="H425"/>
        </row>
        <row r="426">
          <cell r="C426" t="str">
            <v>34/6</v>
          </cell>
          <cell r="D426" t="str">
            <v>DA+3</v>
          </cell>
          <cell r="E426"/>
          <cell r="F426"/>
          <cell r="G426">
            <v>80.917299999999955</v>
          </cell>
          <cell r="H426" t="str">
            <v>Approved</v>
          </cell>
        </row>
        <row r="427">
          <cell r="C427"/>
          <cell r="D427"/>
          <cell r="E427" t="str">
            <v>34/6</v>
          </cell>
          <cell r="F427">
            <v>330</v>
          </cell>
          <cell r="G427"/>
          <cell r="H427"/>
        </row>
        <row r="428">
          <cell r="C428" t="str">
            <v>34/7</v>
          </cell>
          <cell r="D428" t="str">
            <v>DA+0</v>
          </cell>
          <cell r="E428"/>
          <cell r="F428"/>
          <cell r="G428">
            <v>81.247299999999953</v>
          </cell>
          <cell r="H428" t="str">
            <v>Approved</v>
          </cell>
        </row>
        <row r="429">
          <cell r="C429"/>
          <cell r="D429"/>
          <cell r="E429" t="str">
            <v>34/7</v>
          </cell>
          <cell r="F429">
            <v>330</v>
          </cell>
          <cell r="G429"/>
          <cell r="H429"/>
        </row>
        <row r="430">
          <cell r="C430" t="str">
            <v>34/8</v>
          </cell>
          <cell r="D430" t="str">
            <v>DA+0</v>
          </cell>
          <cell r="E430"/>
          <cell r="F430"/>
          <cell r="G430">
            <v>81.577299999999951</v>
          </cell>
          <cell r="H430" t="str">
            <v>Approved</v>
          </cell>
        </row>
        <row r="431">
          <cell r="C431"/>
          <cell r="D431"/>
          <cell r="E431" t="str">
            <v>34/8</v>
          </cell>
          <cell r="F431">
            <v>400</v>
          </cell>
          <cell r="G431"/>
          <cell r="H431"/>
        </row>
        <row r="432">
          <cell r="C432" t="str">
            <v>34/9</v>
          </cell>
          <cell r="D432" t="str">
            <v>DA+1.5</v>
          </cell>
          <cell r="E432"/>
          <cell r="F432"/>
          <cell r="G432">
            <v>81.977299999999957</v>
          </cell>
          <cell r="H432" t="str">
            <v>Approved</v>
          </cell>
        </row>
        <row r="433">
          <cell r="C433"/>
          <cell r="D433"/>
          <cell r="E433" t="str">
            <v>34/9</v>
          </cell>
          <cell r="F433">
            <v>310</v>
          </cell>
          <cell r="G433"/>
          <cell r="H433"/>
        </row>
        <row r="434">
          <cell r="C434" t="str">
            <v>34/10</v>
          </cell>
          <cell r="D434" t="str">
            <v>DA-3</v>
          </cell>
          <cell r="E434"/>
          <cell r="F434"/>
          <cell r="G434">
            <v>82.287299999999959</v>
          </cell>
          <cell r="H434" t="str">
            <v>Approved</v>
          </cell>
        </row>
        <row r="435">
          <cell r="C435"/>
          <cell r="D435"/>
          <cell r="E435" t="str">
            <v>34/10</v>
          </cell>
          <cell r="F435">
            <v>315</v>
          </cell>
          <cell r="G435"/>
          <cell r="H435"/>
        </row>
        <row r="436">
          <cell r="C436" t="str">
            <v>34/11</v>
          </cell>
          <cell r="D436" t="str">
            <v>DA+1.5</v>
          </cell>
          <cell r="E436"/>
          <cell r="F436"/>
          <cell r="G436">
            <v>82.602299999999957</v>
          </cell>
          <cell r="H436" t="str">
            <v>Approved</v>
          </cell>
        </row>
        <row r="437">
          <cell r="C437"/>
          <cell r="D437"/>
          <cell r="E437" t="str">
            <v>34/11</v>
          </cell>
          <cell r="F437">
            <v>375</v>
          </cell>
          <cell r="G437"/>
          <cell r="H437"/>
        </row>
        <row r="438">
          <cell r="C438" t="str">
            <v>34/12</v>
          </cell>
          <cell r="D438" t="str">
            <v>DA+3</v>
          </cell>
          <cell r="E438"/>
          <cell r="F438"/>
          <cell r="G438">
            <v>82.977299999999957</v>
          </cell>
          <cell r="H438" t="str">
            <v>Approved</v>
          </cell>
        </row>
        <row r="439">
          <cell r="C439"/>
          <cell r="D439"/>
          <cell r="E439" t="str">
            <v>34/12</v>
          </cell>
          <cell r="F439">
            <v>351.79</v>
          </cell>
          <cell r="G439"/>
          <cell r="H439"/>
        </row>
        <row r="440">
          <cell r="C440" t="str">
            <v>35/0</v>
          </cell>
          <cell r="D440" t="str">
            <v>DB2+0</v>
          </cell>
          <cell r="E440"/>
          <cell r="F440"/>
          <cell r="G440">
            <v>83.329099999999954</v>
          </cell>
          <cell r="H440" t="str">
            <v>Approved</v>
          </cell>
        </row>
        <row r="441">
          <cell r="C441"/>
          <cell r="D441"/>
          <cell r="E441" t="str">
            <v>35/0</v>
          </cell>
          <cell r="F441">
            <v>393.209</v>
          </cell>
          <cell r="G441"/>
          <cell r="H441"/>
        </row>
        <row r="442">
          <cell r="C442" t="str">
            <v>35/1</v>
          </cell>
          <cell r="D442" t="str">
            <v>DA+6</v>
          </cell>
          <cell r="E442"/>
          <cell r="F442"/>
          <cell r="G442">
            <v>83.722299999999947</v>
          </cell>
          <cell r="H442" t="str">
            <v>Approved</v>
          </cell>
        </row>
        <row r="443">
          <cell r="C443"/>
          <cell r="D443"/>
          <cell r="E443" t="str">
            <v>35/1</v>
          </cell>
          <cell r="F443">
            <v>435</v>
          </cell>
          <cell r="G443"/>
          <cell r="H443"/>
        </row>
        <row r="444">
          <cell r="C444" t="str">
            <v>35/2</v>
          </cell>
          <cell r="D444" t="str">
            <v>DA+6</v>
          </cell>
          <cell r="E444"/>
          <cell r="F444"/>
          <cell r="G444">
            <v>84.15729999999995</v>
          </cell>
          <cell r="H444" t="str">
            <v>Approved</v>
          </cell>
        </row>
        <row r="445">
          <cell r="C445"/>
          <cell r="D445"/>
          <cell r="E445" t="str">
            <v>35/2</v>
          </cell>
          <cell r="F445">
            <v>390</v>
          </cell>
          <cell r="G445"/>
          <cell r="H445"/>
        </row>
        <row r="446">
          <cell r="C446" t="str">
            <v>35/3</v>
          </cell>
          <cell r="D446" t="str">
            <v>DA-3</v>
          </cell>
          <cell r="E446"/>
          <cell r="F446"/>
          <cell r="G446">
            <v>84.54729999999995</v>
          </cell>
          <cell r="H446" t="str">
            <v>Approved</v>
          </cell>
        </row>
        <row r="447">
          <cell r="C447"/>
          <cell r="D447"/>
          <cell r="E447" t="str">
            <v>35/3</v>
          </cell>
          <cell r="F447">
            <v>405</v>
          </cell>
          <cell r="G447"/>
          <cell r="H447"/>
        </row>
        <row r="448">
          <cell r="C448" t="str">
            <v>35/4</v>
          </cell>
          <cell r="D448" t="str">
            <v>DA+9</v>
          </cell>
          <cell r="E448"/>
          <cell r="F448"/>
          <cell r="G448">
            <v>84.952299999999951</v>
          </cell>
          <cell r="H448" t="str">
            <v>Approved</v>
          </cell>
        </row>
        <row r="449">
          <cell r="C449"/>
          <cell r="D449"/>
          <cell r="E449" t="str">
            <v>35/4</v>
          </cell>
          <cell r="F449">
            <v>435</v>
          </cell>
          <cell r="G449"/>
          <cell r="H449"/>
        </row>
        <row r="450">
          <cell r="C450" t="str">
            <v>35/5</v>
          </cell>
          <cell r="D450" t="str">
            <v>DA+9</v>
          </cell>
          <cell r="E450"/>
          <cell r="F450"/>
          <cell r="G450">
            <v>85.387299999999954</v>
          </cell>
          <cell r="H450" t="str">
            <v>Approved</v>
          </cell>
        </row>
        <row r="451">
          <cell r="C451"/>
          <cell r="D451"/>
          <cell r="E451" t="str">
            <v>35/5</v>
          </cell>
          <cell r="F451">
            <v>360</v>
          </cell>
          <cell r="G451"/>
          <cell r="H451"/>
        </row>
        <row r="452">
          <cell r="C452" t="str">
            <v>35/6</v>
          </cell>
          <cell r="D452" t="str">
            <v>DA+6</v>
          </cell>
          <cell r="E452"/>
          <cell r="F452"/>
          <cell r="G452">
            <v>85.747299999999953</v>
          </cell>
          <cell r="H452" t="str">
            <v>Approved</v>
          </cell>
        </row>
        <row r="453">
          <cell r="C453"/>
          <cell r="D453"/>
          <cell r="E453" t="str">
            <v>35/6</v>
          </cell>
          <cell r="F453">
            <v>395</v>
          </cell>
          <cell r="G453"/>
          <cell r="H453"/>
        </row>
        <row r="454">
          <cell r="C454" t="str">
            <v>35/7</v>
          </cell>
          <cell r="D454" t="str">
            <v>DA+3</v>
          </cell>
          <cell r="E454"/>
          <cell r="F454"/>
          <cell r="G454">
            <v>86.142299999999949</v>
          </cell>
          <cell r="H454" t="str">
            <v>Approved</v>
          </cell>
        </row>
        <row r="455">
          <cell r="C455"/>
          <cell r="D455"/>
          <cell r="E455" t="str">
            <v>35/7</v>
          </cell>
          <cell r="F455">
            <v>440</v>
          </cell>
          <cell r="G455"/>
          <cell r="H455"/>
        </row>
        <row r="456">
          <cell r="C456" t="str">
            <v>35/8</v>
          </cell>
          <cell r="D456" t="str">
            <v>DA+6</v>
          </cell>
          <cell r="E456"/>
          <cell r="F456"/>
          <cell r="G456">
            <v>86.582299999999947</v>
          </cell>
          <cell r="H456" t="str">
            <v>Approved</v>
          </cell>
        </row>
        <row r="457">
          <cell r="C457"/>
          <cell r="D457"/>
          <cell r="E457" t="str">
            <v>35/8</v>
          </cell>
          <cell r="F457">
            <v>400</v>
          </cell>
          <cell r="G457"/>
          <cell r="H457"/>
        </row>
        <row r="458">
          <cell r="C458" t="str">
            <v>35/9</v>
          </cell>
          <cell r="D458" t="str">
            <v>DA+1.5</v>
          </cell>
          <cell r="E458"/>
          <cell r="F458"/>
          <cell r="G458">
            <v>86.982299999999952</v>
          </cell>
          <cell r="H458" t="str">
            <v>Approved</v>
          </cell>
        </row>
        <row r="459">
          <cell r="C459"/>
          <cell r="D459"/>
          <cell r="E459" t="str">
            <v>35/9</v>
          </cell>
          <cell r="F459">
            <v>440</v>
          </cell>
          <cell r="G459"/>
          <cell r="H459"/>
        </row>
        <row r="460">
          <cell r="C460" t="str">
            <v>35/10</v>
          </cell>
          <cell r="D460" t="str">
            <v>DA+3</v>
          </cell>
          <cell r="E460"/>
          <cell r="F460"/>
          <cell r="G460">
            <v>87.42229999999995</v>
          </cell>
          <cell r="H460" t="str">
            <v>Approved</v>
          </cell>
        </row>
        <row r="461">
          <cell r="C461"/>
          <cell r="D461"/>
          <cell r="E461" t="str">
            <v>35/10</v>
          </cell>
          <cell r="F461">
            <v>330</v>
          </cell>
          <cell r="G461"/>
          <cell r="H461"/>
        </row>
        <row r="462">
          <cell r="C462" t="str">
            <v>35/11</v>
          </cell>
          <cell r="D462" t="str">
            <v>DA+3</v>
          </cell>
          <cell r="E462"/>
          <cell r="F462"/>
          <cell r="G462">
            <v>87.752299999999948</v>
          </cell>
          <cell r="H462" t="str">
            <v>Approved</v>
          </cell>
        </row>
        <row r="463">
          <cell r="C463"/>
          <cell r="D463"/>
          <cell r="E463" t="str">
            <v>35/11</v>
          </cell>
          <cell r="F463">
            <v>493.084</v>
          </cell>
          <cell r="G463"/>
          <cell r="H463"/>
        </row>
        <row r="464">
          <cell r="C464" t="str">
            <v>36/0</v>
          </cell>
          <cell r="D464" t="str">
            <v>DB2+3</v>
          </cell>
          <cell r="E464"/>
          <cell r="F464"/>
          <cell r="G464">
            <v>88.245399999999947</v>
          </cell>
          <cell r="H464" t="str">
            <v>Approved</v>
          </cell>
        </row>
        <row r="465">
          <cell r="C465"/>
          <cell r="D465"/>
          <cell r="E465" t="str">
            <v>36/0</v>
          </cell>
          <cell r="F465">
            <v>453.99900000000002</v>
          </cell>
          <cell r="G465"/>
          <cell r="H465"/>
        </row>
        <row r="466">
          <cell r="C466" t="str">
            <v>36/1</v>
          </cell>
          <cell r="D466" t="str">
            <v>DB1+9</v>
          </cell>
          <cell r="E466"/>
          <cell r="F466"/>
          <cell r="G466">
            <v>88.69939999999994</v>
          </cell>
          <cell r="H466" t="str">
            <v>Approved</v>
          </cell>
        </row>
        <row r="467">
          <cell r="C467"/>
          <cell r="D467"/>
          <cell r="E467" t="str">
            <v>36/1</v>
          </cell>
          <cell r="F467">
            <v>451</v>
          </cell>
          <cell r="G467"/>
          <cell r="H467"/>
        </row>
        <row r="468">
          <cell r="C468" t="str">
            <v>36/2</v>
          </cell>
          <cell r="D468" t="str">
            <v>DA+3</v>
          </cell>
          <cell r="E468"/>
          <cell r="F468"/>
          <cell r="G468">
            <v>89.150399999999934</v>
          </cell>
          <cell r="H468" t="str">
            <v>Approved</v>
          </cell>
        </row>
        <row r="469">
          <cell r="C469"/>
          <cell r="D469"/>
          <cell r="E469" t="str">
            <v>36/2</v>
          </cell>
          <cell r="F469">
            <v>389</v>
          </cell>
          <cell r="G469"/>
          <cell r="H469"/>
        </row>
        <row r="470">
          <cell r="C470" t="str">
            <v>36/3</v>
          </cell>
          <cell r="D470" t="str">
            <v>DA+9</v>
          </cell>
          <cell r="E470"/>
          <cell r="F470"/>
          <cell r="G470">
            <v>89.539399999999929</v>
          </cell>
          <cell r="H470" t="str">
            <v>Approved</v>
          </cell>
        </row>
        <row r="471">
          <cell r="C471"/>
          <cell r="D471"/>
          <cell r="E471" t="str">
            <v>36/3</v>
          </cell>
          <cell r="F471">
            <v>451.52300000000002</v>
          </cell>
          <cell r="G471"/>
          <cell r="H471"/>
        </row>
        <row r="472">
          <cell r="C472" t="str">
            <v>37/0</v>
          </cell>
          <cell r="D472" t="str">
            <v>DB2+3</v>
          </cell>
          <cell r="E472"/>
          <cell r="F472"/>
          <cell r="G472">
            <v>89.990899999999925</v>
          </cell>
          <cell r="H472" t="str">
            <v>Approved</v>
          </cell>
        </row>
        <row r="473">
          <cell r="C473"/>
          <cell r="D473"/>
          <cell r="E473" t="str">
            <v>37/0</v>
          </cell>
          <cell r="F473">
            <v>401.39400000000001</v>
          </cell>
          <cell r="G473"/>
          <cell r="H473"/>
        </row>
        <row r="474">
          <cell r="C474" t="str">
            <v>37/1</v>
          </cell>
          <cell r="D474" t="str">
            <v>DA+3</v>
          </cell>
          <cell r="E474"/>
          <cell r="F474"/>
          <cell r="G474">
            <v>90.392299999999921</v>
          </cell>
          <cell r="H474" t="str">
            <v>Approved</v>
          </cell>
        </row>
        <row r="475">
          <cell r="C475"/>
          <cell r="D475"/>
          <cell r="E475" t="str">
            <v>37/1</v>
          </cell>
          <cell r="F475">
            <v>430</v>
          </cell>
          <cell r="G475"/>
          <cell r="H475"/>
        </row>
        <row r="476">
          <cell r="C476" t="str">
            <v>37/2</v>
          </cell>
          <cell r="D476" t="str">
            <v>DA+3</v>
          </cell>
          <cell r="E476"/>
          <cell r="F476"/>
          <cell r="G476">
            <v>90.822299999999927</v>
          </cell>
          <cell r="H476" t="str">
            <v>Approved</v>
          </cell>
        </row>
        <row r="477">
          <cell r="C477"/>
          <cell r="D477"/>
          <cell r="E477" t="str">
            <v>37/2</v>
          </cell>
          <cell r="F477">
            <v>405</v>
          </cell>
          <cell r="G477"/>
          <cell r="H477"/>
        </row>
        <row r="478">
          <cell r="C478" t="str">
            <v>37/3</v>
          </cell>
          <cell r="D478" t="str">
            <v>DA-1.5</v>
          </cell>
          <cell r="E478"/>
          <cell r="F478"/>
          <cell r="G478">
            <v>91.227299999999929</v>
          </cell>
          <cell r="H478" t="str">
            <v>Approved</v>
          </cell>
        </row>
        <row r="479">
          <cell r="C479"/>
          <cell r="D479"/>
          <cell r="E479" t="str">
            <v>37/3</v>
          </cell>
          <cell r="F479">
            <v>430</v>
          </cell>
          <cell r="G479"/>
          <cell r="H479"/>
        </row>
        <row r="480">
          <cell r="C480" t="str">
            <v>37/4</v>
          </cell>
          <cell r="D480" t="str">
            <v>DA+9</v>
          </cell>
          <cell r="E480"/>
          <cell r="F480"/>
          <cell r="G480">
            <v>91.657299999999935</v>
          </cell>
          <cell r="H480" t="str">
            <v>Approved</v>
          </cell>
        </row>
        <row r="481">
          <cell r="C481"/>
          <cell r="D481"/>
          <cell r="E481" t="str">
            <v>37/4</v>
          </cell>
          <cell r="F481">
            <v>410</v>
          </cell>
          <cell r="G481"/>
          <cell r="H481"/>
        </row>
        <row r="482">
          <cell r="C482" t="str">
            <v>37/5</v>
          </cell>
          <cell r="D482" t="str">
            <v>DA+3</v>
          </cell>
          <cell r="E482"/>
          <cell r="F482"/>
          <cell r="G482">
            <v>92.067299999999932</v>
          </cell>
          <cell r="H482" t="str">
            <v>Approved</v>
          </cell>
        </row>
        <row r="483">
          <cell r="C483"/>
          <cell r="D483"/>
          <cell r="E483" t="str">
            <v>37/5</v>
          </cell>
          <cell r="F483">
            <v>420</v>
          </cell>
          <cell r="G483"/>
          <cell r="H483"/>
        </row>
        <row r="484">
          <cell r="C484" t="str">
            <v>37A/0</v>
          </cell>
          <cell r="D484" t="str">
            <v>DB1+0</v>
          </cell>
          <cell r="E484"/>
          <cell r="F484"/>
          <cell r="G484">
            <v>92.487299999999934</v>
          </cell>
          <cell r="H484" t="str">
            <v>Approved</v>
          </cell>
        </row>
        <row r="485">
          <cell r="C485"/>
          <cell r="D485"/>
          <cell r="E485" t="str">
            <v>37A/0</v>
          </cell>
          <cell r="F485">
            <v>280</v>
          </cell>
          <cell r="G485"/>
          <cell r="H485"/>
        </row>
        <row r="486">
          <cell r="C486" t="str">
            <v>37A/1</v>
          </cell>
          <cell r="D486" t="str">
            <v>DA+3</v>
          </cell>
          <cell r="E486"/>
          <cell r="F486"/>
          <cell r="G486">
            <v>92.767299999999935</v>
          </cell>
          <cell r="H486" t="str">
            <v>Approved</v>
          </cell>
        </row>
        <row r="487">
          <cell r="C487"/>
          <cell r="D487"/>
          <cell r="E487" t="str">
            <v>37A/1</v>
          </cell>
          <cell r="F487">
            <v>345</v>
          </cell>
          <cell r="G487"/>
          <cell r="H487"/>
        </row>
        <row r="488">
          <cell r="C488" t="str">
            <v>37A/2</v>
          </cell>
          <cell r="D488" t="str">
            <v>DA+1.5</v>
          </cell>
          <cell r="E488"/>
          <cell r="F488"/>
          <cell r="G488">
            <v>93.112299999999934</v>
          </cell>
          <cell r="H488" t="str">
            <v>Approved</v>
          </cell>
        </row>
        <row r="489">
          <cell r="C489"/>
          <cell r="D489"/>
          <cell r="E489" t="str">
            <v>37A/2</v>
          </cell>
          <cell r="F489">
            <v>330</v>
          </cell>
          <cell r="G489"/>
          <cell r="H489"/>
        </row>
        <row r="490">
          <cell r="C490" t="str">
            <v>37A/3</v>
          </cell>
          <cell r="D490" t="str">
            <v>DA+3</v>
          </cell>
          <cell r="E490"/>
          <cell r="F490"/>
          <cell r="G490">
            <v>93.442299999999932</v>
          </cell>
          <cell r="H490" t="str">
            <v>Approved</v>
          </cell>
        </row>
        <row r="491">
          <cell r="C491"/>
          <cell r="D491"/>
          <cell r="E491" t="str">
            <v>37A/3</v>
          </cell>
          <cell r="F491">
            <v>455</v>
          </cell>
          <cell r="G491"/>
          <cell r="H491"/>
        </row>
        <row r="492">
          <cell r="C492" t="str">
            <v>37A/4</v>
          </cell>
          <cell r="D492" t="str">
            <v>DA+9</v>
          </cell>
          <cell r="E492"/>
          <cell r="F492"/>
          <cell r="G492">
            <v>93.89729999999993</v>
          </cell>
          <cell r="H492" t="str">
            <v>Approved</v>
          </cell>
        </row>
        <row r="493">
          <cell r="C493"/>
          <cell r="D493"/>
          <cell r="E493" t="str">
            <v>37A/4</v>
          </cell>
          <cell r="F493">
            <v>340</v>
          </cell>
          <cell r="G493"/>
          <cell r="H493"/>
        </row>
        <row r="494">
          <cell r="C494" t="str">
            <v>37A/5</v>
          </cell>
          <cell r="D494" t="str">
            <v>DA+3</v>
          </cell>
          <cell r="E494"/>
          <cell r="F494"/>
          <cell r="G494">
            <v>94.237299999999934</v>
          </cell>
          <cell r="H494" t="str">
            <v>Approved</v>
          </cell>
        </row>
        <row r="495">
          <cell r="C495"/>
          <cell r="D495"/>
          <cell r="E495" t="str">
            <v>37A/5</v>
          </cell>
          <cell r="F495">
            <v>435</v>
          </cell>
          <cell r="G495"/>
          <cell r="H495"/>
        </row>
        <row r="496">
          <cell r="C496" t="str">
            <v>37A/6</v>
          </cell>
          <cell r="D496" t="str">
            <v>DA+3</v>
          </cell>
          <cell r="E496"/>
          <cell r="F496"/>
          <cell r="G496">
            <v>94.672299999999936</v>
          </cell>
          <cell r="H496" t="str">
            <v>Approved</v>
          </cell>
        </row>
        <row r="497">
          <cell r="C497"/>
          <cell r="D497"/>
          <cell r="E497" t="str">
            <v>37A/6</v>
          </cell>
          <cell r="F497">
            <v>398.589</v>
          </cell>
          <cell r="G497"/>
          <cell r="H497"/>
        </row>
        <row r="498">
          <cell r="C498" t="str">
            <v>38/0</v>
          </cell>
          <cell r="D498" t="str">
            <v>DB1+3</v>
          </cell>
          <cell r="E498"/>
          <cell r="F498"/>
          <cell r="G498">
            <v>95.070899999999938</v>
          </cell>
          <cell r="H498" t="str">
            <v>Approved</v>
          </cell>
        </row>
        <row r="499">
          <cell r="C499"/>
          <cell r="D499"/>
          <cell r="E499" t="str">
            <v>38/0</v>
          </cell>
          <cell r="F499">
            <v>426.411</v>
          </cell>
          <cell r="G499"/>
          <cell r="H499"/>
        </row>
        <row r="500">
          <cell r="C500" t="str">
            <v>38/1</v>
          </cell>
          <cell r="D500" t="str">
            <v>DA+0</v>
          </cell>
          <cell r="E500"/>
          <cell r="F500"/>
          <cell r="G500">
            <v>95.497299999999939</v>
          </cell>
          <cell r="H500" t="str">
            <v>Approved</v>
          </cell>
        </row>
        <row r="501">
          <cell r="C501"/>
          <cell r="D501"/>
          <cell r="E501" t="str">
            <v>38/1</v>
          </cell>
          <cell r="F501">
            <v>390</v>
          </cell>
          <cell r="G501"/>
          <cell r="H501"/>
        </row>
        <row r="502">
          <cell r="C502" t="str">
            <v>38/2</v>
          </cell>
          <cell r="D502" t="str">
            <v>DA+0</v>
          </cell>
          <cell r="E502"/>
          <cell r="F502"/>
          <cell r="G502">
            <v>95.887299999999939</v>
          </cell>
          <cell r="H502" t="str">
            <v>Approved</v>
          </cell>
        </row>
        <row r="503">
          <cell r="C503"/>
          <cell r="D503"/>
          <cell r="E503" t="str">
            <v>38/2</v>
          </cell>
          <cell r="F503">
            <v>335</v>
          </cell>
          <cell r="G503"/>
          <cell r="H503"/>
        </row>
        <row r="504">
          <cell r="C504" t="str">
            <v>38/3</v>
          </cell>
          <cell r="D504" t="str">
            <v>DA+3</v>
          </cell>
          <cell r="E504"/>
          <cell r="F504"/>
          <cell r="G504">
            <v>96.222299999999933</v>
          </cell>
          <cell r="H504" t="str">
            <v>Approved</v>
          </cell>
        </row>
        <row r="505">
          <cell r="C505"/>
          <cell r="D505"/>
          <cell r="E505" t="str">
            <v>38/3</v>
          </cell>
          <cell r="F505">
            <v>440</v>
          </cell>
          <cell r="G505"/>
          <cell r="H505"/>
        </row>
        <row r="506">
          <cell r="C506" t="str">
            <v>38/4</v>
          </cell>
          <cell r="D506" t="str">
            <v>DA+1.5</v>
          </cell>
          <cell r="E506"/>
          <cell r="F506"/>
          <cell r="G506">
            <v>96.662299999999931</v>
          </cell>
          <cell r="H506" t="str">
            <v>Approved</v>
          </cell>
        </row>
        <row r="507">
          <cell r="C507"/>
          <cell r="D507"/>
          <cell r="E507" t="str">
            <v>38/4</v>
          </cell>
          <cell r="F507">
            <v>280</v>
          </cell>
          <cell r="G507"/>
          <cell r="H507"/>
        </row>
        <row r="508">
          <cell r="C508" t="str">
            <v>38/5</v>
          </cell>
          <cell r="D508" t="str">
            <v>DA+3</v>
          </cell>
          <cell r="E508"/>
          <cell r="F508"/>
          <cell r="G508">
            <v>96.942299999999932</v>
          </cell>
          <cell r="H508" t="str">
            <v>Approved</v>
          </cell>
        </row>
        <row r="509">
          <cell r="C509"/>
          <cell r="D509"/>
          <cell r="E509" t="str">
            <v>38/5</v>
          </cell>
          <cell r="F509">
            <v>450</v>
          </cell>
          <cell r="G509"/>
          <cell r="H509"/>
        </row>
        <row r="510">
          <cell r="C510" t="str">
            <v>38/6</v>
          </cell>
          <cell r="D510" t="str">
            <v>DA+6</v>
          </cell>
          <cell r="E510"/>
          <cell r="F510"/>
          <cell r="G510">
            <v>97.392299999999935</v>
          </cell>
          <cell r="H510" t="str">
            <v>Approved</v>
          </cell>
        </row>
        <row r="511">
          <cell r="C511"/>
          <cell r="D511"/>
          <cell r="E511" t="str">
            <v>38/6</v>
          </cell>
          <cell r="F511">
            <v>285</v>
          </cell>
          <cell r="G511"/>
          <cell r="H511"/>
        </row>
        <row r="512">
          <cell r="C512" t="str">
            <v>38/7</v>
          </cell>
          <cell r="D512" t="str">
            <v>DA+9</v>
          </cell>
          <cell r="E512"/>
          <cell r="F512"/>
          <cell r="G512">
            <v>97.677299999999931</v>
          </cell>
          <cell r="H512" t="str">
            <v>Approved</v>
          </cell>
        </row>
        <row r="513">
          <cell r="C513"/>
          <cell r="D513"/>
          <cell r="E513" t="str">
            <v>38/7</v>
          </cell>
          <cell r="F513">
            <v>445</v>
          </cell>
          <cell r="G513"/>
          <cell r="H513"/>
        </row>
        <row r="514">
          <cell r="C514" t="str">
            <v>38/8</v>
          </cell>
          <cell r="D514" t="str">
            <v>DA+1.5</v>
          </cell>
          <cell r="E514"/>
          <cell r="F514"/>
          <cell r="G514">
            <v>98.122299999999925</v>
          </cell>
          <cell r="H514" t="str">
            <v>Approved</v>
          </cell>
        </row>
        <row r="515">
          <cell r="C515"/>
          <cell r="D515"/>
          <cell r="E515" t="str">
            <v>38/8</v>
          </cell>
          <cell r="F515">
            <v>360</v>
          </cell>
          <cell r="G515"/>
          <cell r="H515"/>
        </row>
        <row r="516">
          <cell r="C516" t="str">
            <v>38/9</v>
          </cell>
          <cell r="D516" t="str">
            <v>DA+0</v>
          </cell>
          <cell r="E516"/>
          <cell r="F516"/>
          <cell r="G516">
            <v>98.482299999999924</v>
          </cell>
          <cell r="H516" t="str">
            <v>Approved</v>
          </cell>
        </row>
        <row r="517">
          <cell r="C517"/>
          <cell r="D517"/>
          <cell r="E517" t="str">
            <v>38/9</v>
          </cell>
          <cell r="F517">
            <v>430</v>
          </cell>
          <cell r="G517"/>
          <cell r="H517"/>
        </row>
        <row r="518">
          <cell r="C518" t="str">
            <v>38/10</v>
          </cell>
          <cell r="D518" t="str">
            <v>DA+3</v>
          </cell>
          <cell r="E518"/>
          <cell r="F518"/>
          <cell r="G518">
            <v>98.912299999999931</v>
          </cell>
          <cell r="H518" t="str">
            <v>Approved</v>
          </cell>
        </row>
        <row r="519">
          <cell r="C519"/>
          <cell r="D519"/>
          <cell r="E519" t="str">
            <v>38/10</v>
          </cell>
          <cell r="F519">
            <v>322.26600000000002</v>
          </cell>
          <cell r="G519"/>
          <cell r="H519"/>
        </row>
        <row r="520">
          <cell r="C520" t="str">
            <v>39/0</v>
          </cell>
          <cell r="D520" t="str">
            <v>DB2+0</v>
          </cell>
          <cell r="E520"/>
          <cell r="F520"/>
          <cell r="G520">
            <v>99.234599999999929</v>
          </cell>
          <cell r="H520" t="str">
            <v>Approved</v>
          </cell>
        </row>
        <row r="521">
          <cell r="C521"/>
          <cell r="D521"/>
          <cell r="E521" t="str">
            <v>39/0</v>
          </cell>
          <cell r="F521">
            <v>392.73</v>
          </cell>
          <cell r="G521"/>
          <cell r="H521"/>
        </row>
        <row r="522">
          <cell r="C522" t="str">
            <v>39/1</v>
          </cell>
          <cell r="D522" t="str">
            <v>DA-1.5</v>
          </cell>
          <cell r="E522"/>
          <cell r="F522"/>
          <cell r="G522">
            <v>99.627299999999934</v>
          </cell>
          <cell r="H522" t="str">
            <v>Approved</v>
          </cell>
        </row>
        <row r="523">
          <cell r="C523"/>
          <cell r="D523"/>
          <cell r="E523" t="str">
            <v>39/1</v>
          </cell>
          <cell r="F523">
            <v>395</v>
          </cell>
          <cell r="G523"/>
          <cell r="H523"/>
        </row>
        <row r="524">
          <cell r="C524" t="str">
            <v>39/2</v>
          </cell>
          <cell r="D524" t="str">
            <v>DA+3</v>
          </cell>
          <cell r="E524"/>
          <cell r="F524"/>
          <cell r="G524">
            <v>100.02229999999993</v>
          </cell>
          <cell r="H524" t="str">
            <v>Approved</v>
          </cell>
        </row>
        <row r="525">
          <cell r="C525"/>
          <cell r="D525"/>
          <cell r="E525" t="str">
            <v>39/2</v>
          </cell>
          <cell r="F525">
            <v>385</v>
          </cell>
          <cell r="G525"/>
          <cell r="H525"/>
        </row>
        <row r="526">
          <cell r="C526" t="str">
            <v>39/3</v>
          </cell>
          <cell r="D526" t="str">
            <v>DA+1.5</v>
          </cell>
          <cell r="E526"/>
          <cell r="F526"/>
          <cell r="G526">
            <v>100.40729999999994</v>
          </cell>
          <cell r="H526" t="str">
            <v>Approved</v>
          </cell>
        </row>
        <row r="527">
          <cell r="C527"/>
          <cell r="D527"/>
          <cell r="E527" t="str">
            <v>39/3</v>
          </cell>
          <cell r="F527">
            <v>340</v>
          </cell>
          <cell r="G527"/>
          <cell r="H527"/>
        </row>
        <row r="528">
          <cell r="C528" t="str">
            <v>39/4</v>
          </cell>
          <cell r="D528" t="str">
            <v>DA+3</v>
          </cell>
          <cell r="E528"/>
          <cell r="F528"/>
          <cell r="G528">
            <v>100.74729999999994</v>
          </cell>
          <cell r="H528" t="str">
            <v>Approved</v>
          </cell>
        </row>
        <row r="529">
          <cell r="C529"/>
          <cell r="D529"/>
          <cell r="E529" t="str">
            <v>39/4</v>
          </cell>
          <cell r="F529">
            <v>395</v>
          </cell>
          <cell r="G529"/>
          <cell r="H529"/>
        </row>
        <row r="530">
          <cell r="C530" t="str">
            <v>39/5</v>
          </cell>
          <cell r="D530" t="str">
            <v>DA+1.5</v>
          </cell>
          <cell r="E530"/>
          <cell r="F530"/>
          <cell r="G530">
            <v>101.14229999999993</v>
          </cell>
          <cell r="H530" t="str">
            <v>Approved</v>
          </cell>
        </row>
        <row r="531">
          <cell r="C531"/>
          <cell r="D531"/>
          <cell r="E531" t="str">
            <v>39/5</v>
          </cell>
          <cell r="F531">
            <v>410</v>
          </cell>
          <cell r="G531"/>
          <cell r="H531"/>
        </row>
        <row r="532">
          <cell r="C532" t="str">
            <v>39/6</v>
          </cell>
          <cell r="D532" t="str">
            <v>DA+1.5</v>
          </cell>
          <cell r="E532"/>
          <cell r="F532"/>
          <cell r="G532">
            <v>101.55229999999993</v>
          </cell>
          <cell r="H532" t="str">
            <v>Approved</v>
          </cell>
        </row>
        <row r="533">
          <cell r="C533"/>
          <cell r="D533"/>
          <cell r="E533" t="str">
            <v>39/6</v>
          </cell>
          <cell r="F533">
            <v>415</v>
          </cell>
          <cell r="G533"/>
          <cell r="H533"/>
        </row>
        <row r="534">
          <cell r="C534" t="str">
            <v>39/7</v>
          </cell>
          <cell r="D534" t="str">
            <v>DA+3</v>
          </cell>
          <cell r="E534"/>
          <cell r="F534"/>
          <cell r="G534">
            <v>101.96729999999994</v>
          </cell>
          <cell r="H534" t="str">
            <v>Approved</v>
          </cell>
        </row>
        <row r="535">
          <cell r="C535"/>
          <cell r="D535"/>
          <cell r="E535" t="str">
            <v>39/7</v>
          </cell>
          <cell r="F535">
            <v>415</v>
          </cell>
          <cell r="G535"/>
          <cell r="H535"/>
        </row>
        <row r="536">
          <cell r="C536" t="str">
            <v>39/8</v>
          </cell>
          <cell r="D536" t="str">
            <v>DA+1.5</v>
          </cell>
          <cell r="E536"/>
          <cell r="F536"/>
          <cell r="G536">
            <v>102.38229999999994</v>
          </cell>
          <cell r="H536" t="str">
            <v>Approved</v>
          </cell>
        </row>
        <row r="537">
          <cell r="C537"/>
          <cell r="D537"/>
          <cell r="E537" t="str">
            <v>39/8</v>
          </cell>
          <cell r="F537">
            <v>350</v>
          </cell>
          <cell r="G537"/>
          <cell r="H537"/>
        </row>
        <row r="538">
          <cell r="C538" t="str">
            <v>39/9</v>
          </cell>
          <cell r="D538" t="str">
            <v>DA+6</v>
          </cell>
          <cell r="E538"/>
          <cell r="F538"/>
          <cell r="G538">
            <v>102.73229999999994</v>
          </cell>
          <cell r="H538" t="str">
            <v>Approved</v>
          </cell>
        </row>
        <row r="539">
          <cell r="C539"/>
          <cell r="D539"/>
          <cell r="E539" t="str">
            <v>39/9</v>
          </cell>
          <cell r="F539">
            <v>425</v>
          </cell>
          <cell r="G539"/>
          <cell r="H539"/>
        </row>
        <row r="540">
          <cell r="C540" t="str">
            <v>39/10</v>
          </cell>
          <cell r="D540" t="str">
            <v>DA+3</v>
          </cell>
          <cell r="E540"/>
          <cell r="F540"/>
          <cell r="G540">
            <v>103.15729999999994</v>
          </cell>
          <cell r="H540" t="str">
            <v>Approved</v>
          </cell>
        </row>
        <row r="541">
          <cell r="C541"/>
          <cell r="D541"/>
          <cell r="E541" t="str">
            <v>39/10</v>
          </cell>
          <cell r="F541">
            <v>350</v>
          </cell>
          <cell r="G541"/>
          <cell r="H541"/>
        </row>
        <row r="542">
          <cell r="C542" t="str">
            <v>39/11</v>
          </cell>
          <cell r="D542" t="str">
            <v>DA+6</v>
          </cell>
          <cell r="E542"/>
          <cell r="F542"/>
          <cell r="G542">
            <v>103.50729999999993</v>
          </cell>
          <cell r="H542" t="str">
            <v>Approved</v>
          </cell>
        </row>
        <row r="543">
          <cell r="C543"/>
          <cell r="D543"/>
          <cell r="E543" t="str">
            <v>39/11</v>
          </cell>
          <cell r="F543">
            <v>444.08100000000002</v>
          </cell>
          <cell r="G543"/>
          <cell r="H543"/>
        </row>
        <row r="544">
          <cell r="C544" t="str">
            <v>40/0</v>
          </cell>
          <cell r="D544" t="str">
            <v>DB1+6</v>
          </cell>
          <cell r="E544"/>
          <cell r="F544"/>
          <cell r="G544">
            <v>103.95139999999994</v>
          </cell>
          <cell r="H544" t="str">
            <v>Approved</v>
          </cell>
        </row>
        <row r="545">
          <cell r="C545"/>
          <cell r="D545"/>
          <cell r="E545" t="str">
            <v>40/0</v>
          </cell>
          <cell r="F545">
            <v>260.91800000000001</v>
          </cell>
          <cell r="G545"/>
          <cell r="H545"/>
        </row>
        <row r="546">
          <cell r="C546" t="str">
            <v>40/1</v>
          </cell>
          <cell r="D546" t="str">
            <v>DA+9</v>
          </cell>
          <cell r="E546"/>
          <cell r="F546"/>
          <cell r="G546">
            <v>104.21229999999994</v>
          </cell>
          <cell r="H546" t="str">
            <v>Approved</v>
          </cell>
        </row>
        <row r="547">
          <cell r="C547"/>
          <cell r="D547"/>
          <cell r="E547" t="str">
            <v>40/1</v>
          </cell>
          <cell r="F547">
            <v>385</v>
          </cell>
          <cell r="G547"/>
          <cell r="H547"/>
        </row>
        <row r="548">
          <cell r="C548" t="str">
            <v>40/2</v>
          </cell>
          <cell r="D548" t="str">
            <v>DA+6</v>
          </cell>
          <cell r="E548"/>
          <cell r="F548"/>
          <cell r="G548">
            <v>104.59729999999995</v>
          </cell>
          <cell r="H548" t="str">
            <v>Approved</v>
          </cell>
        </row>
        <row r="549">
          <cell r="C549"/>
          <cell r="D549"/>
          <cell r="E549" t="str">
            <v>40/2</v>
          </cell>
          <cell r="F549">
            <v>435</v>
          </cell>
          <cell r="G549"/>
          <cell r="H549"/>
        </row>
        <row r="550">
          <cell r="C550" t="str">
            <v>40/3</v>
          </cell>
          <cell r="D550" t="str">
            <v>DA+3</v>
          </cell>
          <cell r="E550"/>
          <cell r="F550"/>
          <cell r="G550">
            <v>105.03229999999995</v>
          </cell>
          <cell r="H550" t="str">
            <v>Approved</v>
          </cell>
        </row>
        <row r="551">
          <cell r="C551"/>
          <cell r="D551"/>
          <cell r="E551" t="str">
            <v>40/3</v>
          </cell>
          <cell r="F551">
            <v>385</v>
          </cell>
          <cell r="G551"/>
          <cell r="H551"/>
        </row>
        <row r="552">
          <cell r="C552" t="str">
            <v>40/4</v>
          </cell>
          <cell r="D552" t="str">
            <v>DA+6</v>
          </cell>
          <cell r="E552"/>
          <cell r="F552"/>
          <cell r="G552">
            <v>105.41729999999995</v>
          </cell>
          <cell r="H552" t="str">
            <v>Approved</v>
          </cell>
        </row>
        <row r="553">
          <cell r="C553"/>
          <cell r="D553"/>
          <cell r="E553" t="str">
            <v>40/4</v>
          </cell>
          <cell r="F553">
            <v>455</v>
          </cell>
          <cell r="G553"/>
          <cell r="H553"/>
        </row>
        <row r="554">
          <cell r="C554" t="str">
            <v>40/5</v>
          </cell>
          <cell r="D554" t="str">
            <v>DA+9</v>
          </cell>
          <cell r="E554"/>
          <cell r="F554"/>
          <cell r="G554">
            <v>105.87229999999995</v>
          </cell>
          <cell r="H554" t="str">
            <v>Approved</v>
          </cell>
        </row>
        <row r="555">
          <cell r="C555"/>
          <cell r="D555"/>
          <cell r="E555" t="str">
            <v>40/5</v>
          </cell>
          <cell r="F555">
            <v>370</v>
          </cell>
          <cell r="G555"/>
          <cell r="H555"/>
        </row>
        <row r="556">
          <cell r="C556" t="str">
            <v>40/6</v>
          </cell>
          <cell r="D556" t="str">
            <v>DA+9</v>
          </cell>
          <cell r="E556"/>
          <cell r="F556"/>
          <cell r="G556">
            <v>106.24229999999996</v>
          </cell>
          <cell r="H556" t="str">
            <v>Approved</v>
          </cell>
        </row>
        <row r="557">
          <cell r="C557"/>
          <cell r="D557"/>
          <cell r="E557" t="str">
            <v>40/6</v>
          </cell>
          <cell r="F557">
            <v>400</v>
          </cell>
          <cell r="G557"/>
          <cell r="H557"/>
        </row>
        <row r="558">
          <cell r="C558" t="str">
            <v>40/7</v>
          </cell>
          <cell r="D558" t="str">
            <v>DA+3</v>
          </cell>
          <cell r="E558"/>
          <cell r="F558"/>
          <cell r="G558">
            <v>106.64229999999996</v>
          </cell>
          <cell r="H558" t="str">
            <v>Approved</v>
          </cell>
        </row>
        <row r="559">
          <cell r="C559"/>
          <cell r="D559"/>
          <cell r="E559" t="str">
            <v>40/7</v>
          </cell>
          <cell r="F559">
            <v>350</v>
          </cell>
          <cell r="G559"/>
          <cell r="H559"/>
        </row>
        <row r="560">
          <cell r="C560" t="str">
            <v>40/8</v>
          </cell>
          <cell r="D560" t="str">
            <v>DA-1.5</v>
          </cell>
          <cell r="E560"/>
          <cell r="F560"/>
          <cell r="G560">
            <v>106.99229999999996</v>
          </cell>
          <cell r="H560" t="str">
            <v>Approved</v>
          </cell>
        </row>
        <row r="561">
          <cell r="C561"/>
          <cell r="D561"/>
          <cell r="E561" t="str">
            <v>40/8</v>
          </cell>
          <cell r="F561">
            <v>470</v>
          </cell>
          <cell r="G561"/>
          <cell r="H561"/>
        </row>
        <row r="562">
          <cell r="C562" t="str">
            <v>40/9</v>
          </cell>
          <cell r="D562" t="str">
            <v>DA+9</v>
          </cell>
          <cell r="E562"/>
          <cell r="F562"/>
          <cell r="G562">
            <v>107.46229999999996</v>
          </cell>
          <cell r="H562" t="str">
            <v>Approved</v>
          </cell>
        </row>
        <row r="563">
          <cell r="C563"/>
          <cell r="D563"/>
          <cell r="E563" t="str">
            <v>40/9</v>
          </cell>
          <cell r="F563">
            <v>355</v>
          </cell>
          <cell r="G563"/>
          <cell r="H563"/>
        </row>
        <row r="564">
          <cell r="C564" t="str">
            <v>40/10</v>
          </cell>
          <cell r="D564" t="str">
            <v>DA+3</v>
          </cell>
          <cell r="E564"/>
          <cell r="F564"/>
          <cell r="G564">
            <v>107.81729999999996</v>
          </cell>
          <cell r="H564" t="str">
            <v>Approved</v>
          </cell>
        </row>
        <row r="565">
          <cell r="C565"/>
          <cell r="D565"/>
          <cell r="E565" t="str">
            <v>40/10</v>
          </cell>
          <cell r="F565">
            <v>485</v>
          </cell>
          <cell r="G565"/>
          <cell r="H565"/>
        </row>
        <row r="566">
          <cell r="C566" t="str">
            <v>40/11</v>
          </cell>
          <cell r="D566" t="str">
            <v>DA+9</v>
          </cell>
          <cell r="E566"/>
          <cell r="F566"/>
          <cell r="G566">
            <v>108.30229999999996</v>
          </cell>
          <cell r="H566" t="str">
            <v>Approved</v>
          </cell>
        </row>
        <row r="567">
          <cell r="C567"/>
          <cell r="D567"/>
          <cell r="E567" t="str">
            <v>40/11</v>
          </cell>
          <cell r="F567">
            <v>315</v>
          </cell>
          <cell r="G567"/>
          <cell r="H567"/>
        </row>
        <row r="568">
          <cell r="C568" t="str">
            <v>40A/0</v>
          </cell>
          <cell r="D568" t="str">
            <v>DB1+9</v>
          </cell>
          <cell r="E568"/>
          <cell r="F568"/>
          <cell r="G568">
            <v>108.61729999999996</v>
          </cell>
          <cell r="H568" t="str">
            <v>Approved</v>
          </cell>
        </row>
        <row r="569">
          <cell r="C569"/>
          <cell r="D569"/>
          <cell r="E569" t="str">
            <v>40A/0</v>
          </cell>
          <cell r="F569">
            <v>410.60700000000003</v>
          </cell>
          <cell r="G569"/>
          <cell r="H569"/>
        </row>
        <row r="570">
          <cell r="C570" t="str">
            <v>41/0</v>
          </cell>
          <cell r="D570" t="str">
            <v>DB1+9</v>
          </cell>
          <cell r="E570"/>
          <cell r="F570"/>
          <cell r="G570">
            <v>109.02789999999996</v>
          </cell>
          <cell r="H570" t="str">
            <v>Approved</v>
          </cell>
        </row>
        <row r="571">
          <cell r="C571"/>
          <cell r="D571"/>
          <cell r="E571" t="str">
            <v>41/0</v>
          </cell>
          <cell r="F571">
            <v>358</v>
          </cell>
          <cell r="G571"/>
          <cell r="H571"/>
        </row>
        <row r="572">
          <cell r="C572" t="str">
            <v>41/1</v>
          </cell>
          <cell r="D572" t="str">
            <v>DA+9</v>
          </cell>
          <cell r="E572"/>
          <cell r="F572"/>
          <cell r="G572">
            <v>109.38589999999996</v>
          </cell>
          <cell r="H572" t="str">
            <v>Approved</v>
          </cell>
        </row>
        <row r="573">
          <cell r="C573"/>
          <cell r="D573"/>
          <cell r="E573" t="str">
            <v>41/1</v>
          </cell>
          <cell r="F573">
            <v>465.78199999999998</v>
          </cell>
          <cell r="G573"/>
          <cell r="H573"/>
        </row>
        <row r="574">
          <cell r="C574" t="str">
            <v>42/0</v>
          </cell>
          <cell r="D574" t="str">
            <v>DB2+0</v>
          </cell>
          <cell r="E574"/>
          <cell r="F574"/>
          <cell r="G574">
            <v>109.85169999999997</v>
          </cell>
          <cell r="H574" t="str">
            <v>Approved</v>
          </cell>
        </row>
        <row r="575">
          <cell r="C575"/>
          <cell r="D575"/>
          <cell r="E575" t="str">
            <v>42/0</v>
          </cell>
          <cell r="F575">
            <v>419.99799999999999</v>
          </cell>
          <cell r="G575"/>
          <cell r="H575"/>
        </row>
        <row r="576">
          <cell r="C576" t="str">
            <v>42/1</v>
          </cell>
          <cell r="D576" t="str">
            <v>DA+3</v>
          </cell>
          <cell r="E576"/>
          <cell r="F576"/>
          <cell r="G576">
            <v>110.27169999999997</v>
          </cell>
          <cell r="H576" t="str">
            <v>Approved</v>
          </cell>
        </row>
        <row r="577">
          <cell r="C577"/>
          <cell r="D577"/>
          <cell r="E577" t="str">
            <v>42/1</v>
          </cell>
          <cell r="F577">
            <v>375</v>
          </cell>
          <cell r="G577"/>
          <cell r="H577"/>
        </row>
        <row r="578">
          <cell r="C578" t="str">
            <v>42/2</v>
          </cell>
          <cell r="D578" t="str">
            <v>DA+9</v>
          </cell>
          <cell r="E578"/>
          <cell r="F578"/>
          <cell r="G578">
            <v>110.64669999999997</v>
          </cell>
          <cell r="H578" t="str">
            <v>Approved</v>
          </cell>
        </row>
        <row r="579">
          <cell r="C579"/>
          <cell r="D579"/>
          <cell r="E579" t="str">
            <v>42/2</v>
          </cell>
          <cell r="F579">
            <v>464</v>
          </cell>
          <cell r="G579"/>
          <cell r="H579"/>
        </row>
        <row r="580">
          <cell r="C580" t="str">
            <v>42/3</v>
          </cell>
          <cell r="D580" t="str">
            <v>DB1+9</v>
          </cell>
          <cell r="E580"/>
          <cell r="F580"/>
          <cell r="G580">
            <v>111.11069999999997</v>
          </cell>
          <cell r="H580" t="str">
            <v>Approved</v>
          </cell>
        </row>
        <row r="581">
          <cell r="C581"/>
          <cell r="D581"/>
          <cell r="E581" t="str">
            <v>42/3</v>
          </cell>
          <cell r="F581">
            <v>424.89100000000002</v>
          </cell>
          <cell r="G581"/>
          <cell r="H581"/>
        </row>
        <row r="582">
          <cell r="C582" t="str">
            <v>43/0</v>
          </cell>
          <cell r="D582" t="str">
            <v>DB1+0</v>
          </cell>
          <cell r="E582"/>
          <cell r="F582"/>
          <cell r="G582">
            <v>111.53559999999996</v>
          </cell>
          <cell r="H582" t="str">
            <v>Approved</v>
          </cell>
        </row>
        <row r="583">
          <cell r="C583"/>
          <cell r="D583"/>
          <cell r="E583" t="str">
            <v>43/0</v>
          </cell>
          <cell r="F583">
            <v>341.86599999999999</v>
          </cell>
          <cell r="G583"/>
          <cell r="H583"/>
        </row>
        <row r="584">
          <cell r="C584" t="str">
            <v>43/1</v>
          </cell>
          <cell r="D584" t="str">
            <v>DA-1.5</v>
          </cell>
          <cell r="E584"/>
          <cell r="F584"/>
          <cell r="G584">
            <v>111.87749999999996</v>
          </cell>
          <cell r="H584" t="str">
            <v>Approved</v>
          </cell>
        </row>
        <row r="585">
          <cell r="C585"/>
          <cell r="D585"/>
          <cell r="E585" t="str">
            <v>43/1</v>
          </cell>
          <cell r="F585">
            <v>375</v>
          </cell>
          <cell r="G585"/>
          <cell r="H585"/>
        </row>
        <row r="586">
          <cell r="C586" t="str">
            <v>43/2</v>
          </cell>
          <cell r="D586" t="str">
            <v>DA+6</v>
          </cell>
          <cell r="E586"/>
          <cell r="F586"/>
          <cell r="G586">
            <v>112.25249999999996</v>
          </cell>
          <cell r="H586" t="str">
            <v>Approved</v>
          </cell>
        </row>
        <row r="587">
          <cell r="C587"/>
          <cell r="D587"/>
          <cell r="E587" t="str">
            <v>43/2</v>
          </cell>
          <cell r="F587">
            <v>375</v>
          </cell>
          <cell r="G587"/>
          <cell r="H587"/>
        </row>
        <row r="588">
          <cell r="C588" t="str">
            <v>43/3</v>
          </cell>
          <cell r="D588" t="str">
            <v>DA-1.5</v>
          </cell>
          <cell r="E588"/>
          <cell r="F588"/>
          <cell r="G588">
            <v>112.62749999999996</v>
          </cell>
          <cell r="H588" t="str">
            <v>Approved</v>
          </cell>
        </row>
        <row r="589">
          <cell r="C589"/>
          <cell r="D589"/>
          <cell r="E589" t="str">
            <v>43/3</v>
          </cell>
          <cell r="F589">
            <v>355</v>
          </cell>
          <cell r="G589"/>
          <cell r="H589"/>
        </row>
        <row r="590">
          <cell r="C590" t="str">
            <v>43/4</v>
          </cell>
          <cell r="D590" t="str">
            <v>DA+0</v>
          </cell>
          <cell r="E590"/>
          <cell r="F590"/>
          <cell r="G590">
            <v>112.98249999999996</v>
          </cell>
          <cell r="H590" t="str">
            <v>Approved</v>
          </cell>
        </row>
        <row r="591">
          <cell r="C591"/>
          <cell r="D591"/>
          <cell r="E591" t="str">
            <v>43/4</v>
          </cell>
          <cell r="F591">
            <v>405</v>
          </cell>
          <cell r="G591"/>
          <cell r="H591"/>
        </row>
        <row r="592">
          <cell r="C592" t="str">
            <v>43/5</v>
          </cell>
          <cell r="D592" t="str">
            <v>DA+0</v>
          </cell>
          <cell r="E592"/>
          <cell r="F592"/>
          <cell r="G592">
            <v>113.38749999999996</v>
          </cell>
          <cell r="H592" t="str">
            <v>Approved</v>
          </cell>
        </row>
        <row r="593">
          <cell r="C593"/>
          <cell r="D593"/>
          <cell r="E593" t="str">
            <v>43/5</v>
          </cell>
          <cell r="F593">
            <v>375</v>
          </cell>
          <cell r="G593"/>
          <cell r="H593"/>
        </row>
        <row r="594">
          <cell r="C594" t="str">
            <v>43/6</v>
          </cell>
          <cell r="D594" t="str">
            <v>DA+3</v>
          </cell>
          <cell r="E594"/>
          <cell r="F594"/>
          <cell r="G594">
            <v>113.76249999999996</v>
          </cell>
          <cell r="H594" t="str">
            <v>Approved</v>
          </cell>
        </row>
        <row r="595">
          <cell r="C595"/>
          <cell r="D595"/>
          <cell r="E595" t="str">
            <v>43/6</v>
          </cell>
          <cell r="F595">
            <v>385</v>
          </cell>
          <cell r="G595"/>
          <cell r="H595"/>
        </row>
        <row r="596">
          <cell r="C596" t="str">
            <v>43/7</v>
          </cell>
          <cell r="D596" t="str">
            <v>DA+0</v>
          </cell>
          <cell r="E596"/>
          <cell r="F596"/>
          <cell r="G596">
            <v>114.14749999999997</v>
          </cell>
          <cell r="H596" t="str">
            <v>Approved</v>
          </cell>
        </row>
        <row r="597">
          <cell r="C597"/>
          <cell r="D597"/>
          <cell r="E597" t="str">
            <v>43/7</v>
          </cell>
          <cell r="F597">
            <v>415</v>
          </cell>
          <cell r="G597"/>
          <cell r="H597"/>
        </row>
        <row r="598">
          <cell r="C598" t="str">
            <v>43/8</v>
          </cell>
          <cell r="D598" t="str">
            <v>DA+9</v>
          </cell>
          <cell r="E598"/>
          <cell r="F598"/>
          <cell r="G598">
            <v>114.56249999999997</v>
          </cell>
          <cell r="H598" t="str">
            <v>Approved</v>
          </cell>
        </row>
        <row r="599">
          <cell r="C599"/>
          <cell r="D599"/>
          <cell r="E599" t="str">
            <v>43/8</v>
          </cell>
          <cell r="F599">
            <v>409.54599999999999</v>
          </cell>
          <cell r="G599"/>
          <cell r="H599"/>
        </row>
        <row r="600">
          <cell r="C600" t="str">
            <v>44/0</v>
          </cell>
          <cell r="D600" t="str">
            <v>DB1+6</v>
          </cell>
          <cell r="E600"/>
          <cell r="F600"/>
          <cell r="G600">
            <v>114.97199999999997</v>
          </cell>
          <cell r="H600" t="str">
            <v>Approved</v>
          </cell>
        </row>
        <row r="601">
          <cell r="C601"/>
          <cell r="D601"/>
          <cell r="E601" t="str">
            <v>44/0</v>
          </cell>
          <cell r="F601"/>
          <cell r="G601"/>
          <cell r="H601"/>
        </row>
        <row r="602">
          <cell r="C602"/>
          <cell r="D602"/>
          <cell r="E602"/>
          <cell r="F602"/>
          <cell r="G602"/>
          <cell r="H602"/>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413_PBNTL"/>
      <sheetName val="Month"/>
      <sheetName val="DPR Sheet "/>
      <sheetName val="L2 Plan vs Actual"/>
      <sheetName val="Visual Chart"/>
      <sheetName val="Visual Chart (2)"/>
      <sheetName val="Survey summary"/>
      <sheetName val="Detailed Survey "/>
      <sheetName val="Check Survey "/>
      <sheetName val="Foundation"/>
      <sheetName val="Foundation Daily Progress"/>
      <sheetName val="Earthing"/>
      <sheetName val="Erection"/>
      <sheetName val="Tack Welding"/>
      <sheetName val="Stringing"/>
      <sheetName val="OPGW"/>
      <sheetName val="Accessories"/>
      <sheetName val="ROW Tracker"/>
      <sheetName val="Tower supply"/>
      <sheetName val="Supply Status "/>
      <sheetName val="Hardware Supply"/>
      <sheetName val="Crossing status"/>
      <sheetName val="Statuary clearance"/>
      <sheetName val="Organogram"/>
      <sheetName val="Location summary"/>
      <sheetName val="Tower Summary"/>
      <sheetName val="Tower Abstarct "/>
      <sheetName val="Sheet1"/>
      <sheetName val="TA413_PRS"/>
    </sheetNames>
    <sheetDataSet>
      <sheetData sheetId="0">
        <row r="1">
          <cell r="L1">
            <v>45522</v>
          </cell>
        </row>
        <row r="3">
          <cell r="A3" t="str">
            <v>Name of Line: 765 KV D/C Bikaner III - Neemrana II TL02</v>
          </cell>
        </row>
      </sheetData>
      <sheetData sheetId="1"/>
      <sheetData sheetId="2">
        <row r="3">
          <cell r="D3" t="str">
            <v>TA413 : 765 KV D/C Bikaner III - Neemrana II TL02</v>
          </cell>
        </row>
      </sheetData>
      <sheetData sheetId="3"/>
      <sheetData sheetId="4"/>
      <sheetData sheetId="5"/>
      <sheetData sheetId="6"/>
      <sheetData sheetId="7"/>
      <sheetData sheetId="8"/>
      <sheetData sheetId="9">
        <row r="5">
          <cell r="G5">
            <v>45449</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persons/person.xml><?xml version="1.0" encoding="utf-8"?>
<personList xmlns="http://schemas.microsoft.com/office/spreadsheetml/2018/threadedcomments" xmlns:x="http://schemas.openxmlformats.org/spreadsheetml/2006/main">
  <person displayName="Santosh Kumar" id="{CAF7D74A-C73E-4065-9F12-D783A4FCD883}" userId="S::kumarsan50@KECRPG.COM::90f66c38-2d86-4faa-a4af-2ff1c3a18a6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11" dT="2024-09-09T04:29:48.85" personId="{CAF7D74A-C73E-4065-9F12-D783A4FCD883}" id="{85D392B0-C9AD-4F93-9DA0-0337AC92884A}">
    <text>B type Stub</text>
  </threadedComment>
</ThreadedComments>
</file>

<file path=xl/threadedComments/threadedComment2.xml><?xml version="1.0" encoding="utf-8"?>
<ThreadedComments xmlns="http://schemas.microsoft.com/office/spreadsheetml/2018/threadedcomments" xmlns:x="http://schemas.openxmlformats.org/spreadsheetml/2006/main">
  <threadedComment ref="M23" dT="2025-05-05T04:58:15.93" personId="{CAF7D74A-C73E-4065-9F12-D783A4FCD883}" id="{084CA4A6-D9E5-42F1-91EE-F88DCD0293CA}">
    <text>1 Nos DCT tower</text>
  </threadedComment>
  <threadedComment ref="M31" dT="2024-11-29T10:56:27.86" personId="{CAF7D74A-C73E-4065-9F12-D783A4FCD883}" id="{214A1E32-B72E-4532-9E69-0277C0E5D7AA}">
    <text>DD60+25 to DD60+18</text>
  </threadedComment>
  <threadedComment ref="K103" dT="2024-11-29T10:56:27.86" personId="{CAF7D74A-C73E-4065-9F12-D783A4FCD883}" id="{2017CB69-12F8-42C6-B7B2-2967FB3960AA}">
    <text>DD60+25 to DD60+18</text>
  </threadedComment>
</ThreadedComments>
</file>

<file path=xl/threadedComments/threadedComment3.xml><?xml version="1.0" encoding="utf-8"?>
<ThreadedComments xmlns="http://schemas.microsoft.com/office/spreadsheetml/2018/threadedcomments" xmlns:x="http://schemas.openxmlformats.org/spreadsheetml/2006/main">
  <threadedComment ref="F103" dT="2024-10-03T05:33:09.75" personId="{CAF7D74A-C73E-4065-9F12-D783A4FCD883}" id="{B1F6E308-BAC4-4314-A289-CA8BAA38F716}">
    <text>DD60+25 to DD60+18</text>
  </threadedComment>
  <threadedComment ref="E154" dT="2024-10-03T05:29:30.98" personId="{CAF7D74A-C73E-4065-9F12-D783A4FCD883}" id="{3CF839FD-E83F-433A-955E-CB835824DED6}">
    <text xml:space="preserve">DC2+0 to DC-3 </text>
  </threadedComment>
</ThreadedComments>
</file>

<file path=xl/threadedComments/threadedComment4.xml><?xml version="1.0" encoding="utf-8"?>
<ThreadedComments xmlns="http://schemas.microsoft.com/office/spreadsheetml/2018/threadedcomments" xmlns:x="http://schemas.openxmlformats.org/spreadsheetml/2006/main">
  <threadedComment ref="D4" dT="2024-11-28T05:37:21.59" personId="{CAF7D74A-C73E-4065-9F12-D783A4FCD883}" id="{FA6838EE-E5B0-4100-914A-5985954484C3}">
    <text xml:space="preserve">DD60+0 to gantry </text>
  </threadedComment>
  <threadedComment ref="D6" dT="2024-11-28T05:38:13.47" personId="{CAF7D74A-C73E-4065-9F12-D783A4FCD883}" id="{C73C1DA1-4A36-4150-9FBE-A4108742B5DA}">
    <text>DC2+0 to DD60+0</text>
  </threadedComment>
  <threadedComment ref="D202" dT="2024-11-29T10:56:27.86" personId="{CAF7D74A-C73E-4065-9F12-D783A4FCD883}" id="{FB002323-643E-4DB4-8B29-196939105587}">
    <text>DD60+25 to DD60+18</text>
  </threadedComment>
</ThreadedComments>
</file>

<file path=xl/threadedComments/threadedComment5.xml><?xml version="1.0" encoding="utf-8"?>
<ThreadedComments xmlns="http://schemas.microsoft.com/office/spreadsheetml/2018/threadedcomments" xmlns:x="http://schemas.openxmlformats.org/spreadsheetml/2006/main">
  <threadedComment ref="K1312" dT="2025-07-11T04:54:36.81" personId="{CAF7D74A-C73E-4065-9F12-D783A4FCD883}" id="{B9BD2319-F344-4ED3-9D55-955AF28E8FF5}">
    <text xml:space="preserve">STEPBOX
</text>
  </threadedComment>
</ThreadedComments>
</file>

<file path=xl/threadedComments/threadedComment6.xml><?xml version="1.0" encoding="utf-8"?>
<ThreadedComments xmlns="http://schemas.microsoft.com/office/spreadsheetml/2018/threadedcomments" xmlns:x="http://schemas.openxmlformats.org/spreadsheetml/2006/main">
  <threadedComment ref="F26" dT="2025-03-14T16:34:32.35" personId="{CAF7D74A-C73E-4065-9F12-D783A4FCD883}" id="{945B1D98-359B-4A12-B81D-AF5CCAF0DBB3}">
    <text xml:space="preserve">1nos Incl DCT tower </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1">
    <wetp:webextensionref xmlns:r="http://schemas.openxmlformats.org/officeDocument/2006/relationships" r:id="rId1"/>
  </wetp:taskpane>
  <wetp:taskpane dockstate="right" visibility="0" width="438" row="1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85AE3D14-9F84-4C67-BFD8-5F65D10EF6B1}">
  <we:reference id="wa200005271" version="2.2.0.0" store="en-US" storeType="OMEX"/>
  <we:alternateReferences>
    <we:reference id="WA200005271" version="2.2.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3FBD8487-2FD9-476B-B242-F97854B25597}">
  <we:reference id="wa200005502" version="1.0.0.11" store="en-US" storeType="OMEX"/>
  <we:alternateReferences>
    <we:reference id="wa200005502" version="1.0.0.11" store="wa200005502" storeType="OMEX"/>
  </we:alternateReferences>
  <we:properties>
    <we:property name="docId" value="&quot;hGLf3NE9-YkJmFn6kGKXC&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0.bin"/><Relationship Id="rId4" Type="http://schemas.microsoft.com/office/2017/10/relationships/threadedComment" Target="../threadedComments/threadedComment2.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2.bin"/><Relationship Id="rId4" Type="http://schemas.microsoft.com/office/2017/10/relationships/threadedComment" Target="../threadedComments/threadedComment3.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3.bin"/><Relationship Id="rId4" Type="http://schemas.microsoft.com/office/2017/10/relationships/threadedComment" Target="../threadedComments/threadedComment4.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4.bin"/><Relationship Id="rId4" Type="http://schemas.microsoft.com/office/2017/10/relationships/threadedComment" Target="../threadedComments/threadedComment5.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5.bin"/><Relationship Id="rId4" Type="http://schemas.microsoft.com/office/2017/10/relationships/threadedComment" Target="../threadedComments/threadedComment6.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FFFF00"/>
    <pageSetUpPr fitToPage="1"/>
  </sheetPr>
  <dimension ref="A1:IV269"/>
  <sheetViews>
    <sheetView showGridLines="0" tabSelected="1" view="pageBreakPreview" zoomScale="96" zoomScaleNormal="100" zoomScaleSheetLayoutView="96" workbookViewId="0">
      <pane xSplit="1" ySplit="6" topLeftCell="B10" activePane="bottomRight" state="frozen"/>
      <selection activeCell="I260" sqref="I260"/>
      <selection pane="topRight" activeCell="I260" sqref="I260"/>
      <selection pane="bottomLeft" activeCell="I260" sqref="I260"/>
      <selection pane="bottomRight" sqref="A1:M24"/>
    </sheetView>
  </sheetViews>
  <sheetFormatPr defaultColWidth="9.1796875" defaultRowHeight="12.5"/>
  <cols>
    <col min="1" max="1" width="7.7265625" style="158" customWidth="1"/>
    <col min="2" max="2" width="32.54296875" style="156" customWidth="1"/>
    <col min="3" max="3" width="9.7265625" style="158" customWidth="1"/>
    <col min="4" max="4" width="10.54296875" style="158" customWidth="1"/>
    <col min="5" max="5" width="12.54296875" style="158" customWidth="1"/>
    <col min="6" max="6" width="13" style="159" customWidth="1"/>
    <col min="7" max="7" width="9.7265625" style="159" customWidth="1"/>
    <col min="8" max="8" width="10.453125" style="156" customWidth="1"/>
    <col min="9" max="9" width="10.26953125" style="158" customWidth="1"/>
    <col min="10" max="10" width="12.54296875" style="159" customWidth="1"/>
    <col min="11" max="11" width="11.1796875" style="158" customWidth="1"/>
    <col min="12" max="12" width="9.26953125" style="158" customWidth="1"/>
    <col min="13" max="13" width="39.453125" style="156" customWidth="1"/>
    <col min="14" max="14" width="29" style="156" customWidth="1"/>
    <col min="15" max="16384" width="9.1796875" style="156"/>
  </cols>
  <sheetData>
    <row r="1" spans="1:256" ht="25" customHeight="1">
      <c r="A1" s="1315" t="s">
        <v>1025</v>
      </c>
      <c r="B1" s="1315"/>
      <c r="C1" s="1315"/>
      <c r="D1" s="1315"/>
      <c r="E1" s="1315"/>
      <c r="F1" s="1315"/>
      <c r="G1" s="1315"/>
      <c r="H1" s="1315"/>
      <c r="I1" s="1315"/>
      <c r="J1" s="1315"/>
      <c r="K1" s="1315"/>
      <c r="L1" s="1315"/>
      <c r="M1" s="94" t="s">
        <v>1814</v>
      </c>
    </row>
    <row r="2" spans="1:256" s="1" customFormat="1" ht="20.149999999999999" customHeight="1">
      <c r="A2" s="1318" t="s">
        <v>1690</v>
      </c>
      <c r="B2" s="1318"/>
      <c r="C2" s="1318"/>
      <c r="D2" s="1318"/>
      <c r="E2" s="1318"/>
      <c r="F2" s="1318"/>
      <c r="G2" s="1318"/>
      <c r="H2" s="1318"/>
      <c r="I2" s="1318"/>
      <c r="J2" s="1318"/>
      <c r="K2" s="1318"/>
      <c r="L2" s="1318"/>
      <c r="M2" s="1319"/>
    </row>
    <row r="3" spans="1:256" s="1" customFormat="1" ht="20.149999999999999" customHeight="1">
      <c r="A3" s="1318" t="s">
        <v>1762</v>
      </c>
      <c r="B3" s="1318"/>
      <c r="C3" s="1318"/>
      <c r="D3" s="1318"/>
      <c r="E3" s="1318"/>
      <c r="F3" s="1318"/>
      <c r="G3" s="1318"/>
      <c r="H3" s="1318"/>
      <c r="I3" s="1318"/>
      <c r="J3" s="1318"/>
      <c r="K3" s="1318"/>
      <c r="L3" s="1318"/>
      <c r="M3" s="1319"/>
      <c r="N3" s="565"/>
      <c r="O3" s="565"/>
      <c r="P3" s="565"/>
      <c r="Q3" s="565"/>
      <c r="R3" s="565"/>
      <c r="S3" s="565"/>
      <c r="T3" s="565"/>
      <c r="U3" s="565"/>
      <c r="V3" s="565"/>
      <c r="W3" s="565"/>
      <c r="X3" s="565"/>
      <c r="Y3" s="1313"/>
      <c r="Z3" s="1313"/>
      <c r="AA3" s="1313"/>
      <c r="AB3" s="1313"/>
      <c r="AC3" s="1313"/>
      <c r="AD3" s="1313"/>
      <c r="AE3" s="1313"/>
      <c r="AF3" s="1313"/>
      <c r="AG3" s="1313"/>
      <c r="AH3" s="1313"/>
      <c r="AI3" s="1313"/>
      <c r="AJ3" s="1313"/>
      <c r="AK3" s="1313"/>
      <c r="AL3" s="1313"/>
      <c r="AM3" s="1313"/>
      <c r="AN3" s="1313"/>
      <c r="AO3" s="1313"/>
      <c r="AP3" s="1313"/>
      <c r="AQ3" s="1313"/>
      <c r="AR3" s="1313"/>
      <c r="AS3" s="1313"/>
      <c r="AT3" s="1313"/>
      <c r="AU3" s="1313"/>
      <c r="AV3" s="1313"/>
      <c r="AW3" s="1313"/>
      <c r="AX3" s="1313"/>
      <c r="AY3" s="1313"/>
      <c r="AZ3" s="1313"/>
      <c r="BA3" s="1313"/>
      <c r="BB3" s="1313"/>
      <c r="BC3" s="1313"/>
      <c r="BD3" s="1313"/>
      <c r="BE3" s="1313"/>
      <c r="BF3" s="1313"/>
      <c r="BG3" s="1313"/>
      <c r="BH3" s="1313"/>
      <c r="BI3" s="1313"/>
      <c r="BJ3" s="1313"/>
      <c r="BK3" s="1313"/>
      <c r="BL3" s="1313"/>
      <c r="BM3" s="1313"/>
      <c r="BN3" s="1313"/>
      <c r="BO3" s="1313"/>
      <c r="BP3" s="1313"/>
      <c r="BQ3" s="1313"/>
      <c r="BR3" s="1313"/>
      <c r="BS3" s="1313"/>
      <c r="BT3" s="1313"/>
      <c r="BU3" s="1313"/>
      <c r="BV3" s="1313"/>
      <c r="BW3" s="1313"/>
      <c r="BX3" s="1313"/>
      <c r="BY3" s="1313"/>
      <c r="BZ3" s="1313"/>
      <c r="CA3" s="1313"/>
      <c r="CB3" s="1313"/>
      <c r="CC3" s="1313"/>
      <c r="CD3" s="1313"/>
      <c r="CE3" s="1313"/>
      <c r="CF3" s="1313"/>
      <c r="CG3" s="1313"/>
      <c r="CH3" s="1313"/>
      <c r="CI3" s="1313"/>
      <c r="CJ3" s="1313"/>
      <c r="CK3" s="1313"/>
      <c r="CL3" s="1313"/>
      <c r="CM3" s="1313"/>
      <c r="CN3" s="1313"/>
      <c r="CO3" s="1313"/>
      <c r="CP3" s="1313"/>
      <c r="CQ3" s="1313"/>
      <c r="CR3" s="1313"/>
      <c r="CS3" s="1313"/>
      <c r="CT3" s="1313"/>
      <c r="CU3" s="1313"/>
      <c r="CV3" s="1313"/>
      <c r="CW3" s="1313"/>
      <c r="CX3" s="1313"/>
      <c r="CY3" s="1313"/>
      <c r="CZ3" s="1313"/>
      <c r="DA3" s="1313"/>
      <c r="DB3" s="1313"/>
      <c r="DC3" s="1313"/>
      <c r="DD3" s="1313"/>
      <c r="DE3" s="1313"/>
      <c r="DF3" s="1313"/>
      <c r="DG3" s="1313"/>
      <c r="DH3" s="1313"/>
      <c r="DI3" s="1313"/>
      <c r="DJ3" s="1313"/>
      <c r="DK3" s="1313"/>
      <c r="DL3" s="1313"/>
      <c r="DM3" s="1313"/>
      <c r="DN3" s="1313"/>
      <c r="DO3" s="1313"/>
      <c r="DP3" s="1313"/>
      <c r="DQ3" s="1313"/>
      <c r="DR3" s="1313"/>
      <c r="DS3" s="1313"/>
      <c r="DT3" s="1313"/>
      <c r="DU3" s="1313"/>
      <c r="DV3" s="1313"/>
      <c r="DW3" s="1313"/>
      <c r="DX3" s="1313"/>
      <c r="DY3" s="1313"/>
      <c r="DZ3" s="1313"/>
      <c r="EA3" s="1313"/>
      <c r="EB3" s="1313"/>
      <c r="EC3" s="1313"/>
      <c r="ED3" s="1313"/>
      <c r="EE3" s="1313"/>
      <c r="EF3" s="1313"/>
      <c r="EG3" s="1313"/>
      <c r="EH3" s="1313"/>
      <c r="EI3" s="1313"/>
      <c r="EJ3" s="1313"/>
      <c r="EK3" s="1313"/>
      <c r="EL3" s="1313"/>
      <c r="EM3" s="1313"/>
      <c r="EN3" s="1313"/>
      <c r="EO3" s="1313"/>
      <c r="EP3" s="1313"/>
      <c r="EQ3" s="1313"/>
      <c r="ER3" s="1313"/>
      <c r="ES3" s="1313"/>
      <c r="ET3" s="1313"/>
      <c r="EU3" s="1313"/>
      <c r="EV3" s="1313"/>
      <c r="EW3" s="1313"/>
      <c r="EX3" s="1313"/>
      <c r="EY3" s="1313"/>
      <c r="EZ3" s="1313"/>
      <c r="FA3" s="1313"/>
      <c r="FB3" s="1313"/>
      <c r="FC3" s="1313"/>
      <c r="FD3" s="1313"/>
      <c r="FE3" s="1313"/>
      <c r="FF3" s="1313"/>
      <c r="FG3" s="1313"/>
      <c r="FH3" s="1313"/>
      <c r="FI3" s="1313"/>
      <c r="FJ3" s="1313"/>
      <c r="FK3" s="1313"/>
      <c r="FL3" s="1313"/>
      <c r="FM3" s="1313"/>
      <c r="FN3" s="1313"/>
      <c r="FO3" s="1313"/>
      <c r="FP3" s="1313"/>
      <c r="FQ3" s="1313"/>
      <c r="FR3" s="1313"/>
      <c r="FS3" s="1313"/>
      <c r="FT3" s="1313"/>
      <c r="FU3" s="1313"/>
      <c r="FV3" s="1313"/>
      <c r="FW3" s="1313"/>
      <c r="FX3" s="1313"/>
      <c r="FY3" s="1313"/>
      <c r="FZ3" s="1313"/>
      <c r="GA3" s="1313"/>
      <c r="GB3" s="1313"/>
      <c r="GC3" s="1313"/>
      <c r="GD3" s="1313"/>
      <c r="GE3" s="1313"/>
      <c r="GF3" s="1313"/>
      <c r="GG3" s="1313"/>
      <c r="GH3" s="1313"/>
      <c r="GI3" s="1313"/>
      <c r="GJ3" s="1313"/>
      <c r="GK3" s="1313"/>
      <c r="GL3" s="1313"/>
      <c r="GM3" s="1313"/>
      <c r="GN3" s="1313"/>
      <c r="GO3" s="1313"/>
      <c r="GP3" s="1313"/>
      <c r="GQ3" s="1313"/>
      <c r="GR3" s="1313"/>
      <c r="GS3" s="1313"/>
      <c r="GT3" s="1313"/>
      <c r="GU3" s="1313"/>
      <c r="GV3" s="1313"/>
      <c r="GW3" s="1313"/>
      <c r="GX3" s="1313"/>
      <c r="GY3" s="1313"/>
      <c r="GZ3" s="1313"/>
      <c r="HA3" s="1313"/>
      <c r="HB3" s="1313"/>
      <c r="HC3" s="1313"/>
      <c r="HD3" s="1313"/>
      <c r="HE3" s="1313"/>
      <c r="HF3" s="1313"/>
      <c r="HG3" s="1313"/>
      <c r="HH3" s="1313"/>
      <c r="HI3" s="1313"/>
      <c r="HJ3" s="1313"/>
      <c r="HK3" s="1313"/>
      <c r="HL3" s="1313"/>
      <c r="HM3" s="1313"/>
      <c r="HN3" s="1313"/>
      <c r="HO3" s="1313"/>
      <c r="HP3" s="1313"/>
      <c r="HQ3" s="1313"/>
      <c r="HR3" s="1313"/>
      <c r="HS3" s="1313"/>
      <c r="HT3" s="1313"/>
      <c r="HU3" s="1313"/>
      <c r="HV3" s="1313"/>
      <c r="HW3" s="1313"/>
      <c r="HX3" s="1313"/>
      <c r="HY3" s="1313"/>
      <c r="HZ3" s="1313"/>
      <c r="IA3" s="1313"/>
      <c r="IB3" s="1313"/>
      <c r="IC3" s="1313"/>
      <c r="ID3" s="1313"/>
      <c r="IE3" s="1313"/>
      <c r="IF3" s="1313"/>
      <c r="IG3" s="1313"/>
      <c r="IH3" s="1313"/>
      <c r="II3" s="1313"/>
      <c r="IJ3" s="1313"/>
      <c r="IK3" s="1313"/>
      <c r="IL3" s="1313"/>
      <c r="IM3" s="1313"/>
      <c r="IN3" s="1313"/>
      <c r="IO3" s="1313"/>
      <c r="IP3" s="1313"/>
      <c r="IQ3" s="1313"/>
      <c r="IR3" s="1313"/>
      <c r="IS3" s="1313"/>
      <c r="IT3" s="1313"/>
      <c r="IU3" s="1313"/>
      <c r="IV3" s="1313"/>
    </row>
    <row r="4" spans="1:256" s="1" customFormat="1" ht="20.149999999999999" customHeight="1">
      <c r="A4" s="1320" t="s">
        <v>1494</v>
      </c>
      <c r="B4" s="1320"/>
      <c r="C4" s="1320"/>
      <c r="D4" s="1320"/>
      <c r="E4" s="1320"/>
      <c r="F4" s="1320"/>
      <c r="G4" s="1320"/>
      <c r="H4" s="1320"/>
      <c r="I4" s="1320"/>
      <c r="J4" s="1320"/>
      <c r="K4" s="1320"/>
      <c r="L4" s="1320"/>
      <c r="M4" s="1321"/>
      <c r="N4" s="565"/>
      <c r="O4" s="565"/>
      <c r="P4" s="565"/>
      <c r="Q4" s="565"/>
      <c r="R4" s="565"/>
      <c r="S4" s="565"/>
      <c r="T4" s="565"/>
      <c r="U4" s="565"/>
      <c r="V4" s="565"/>
      <c r="W4" s="565"/>
      <c r="X4" s="565"/>
      <c r="Y4" s="1313"/>
      <c r="Z4" s="1313"/>
      <c r="AA4" s="1313"/>
      <c r="AB4" s="1313"/>
      <c r="AC4" s="1313"/>
      <c r="AD4" s="1313"/>
      <c r="AE4" s="1313"/>
      <c r="AF4" s="1313"/>
      <c r="AG4" s="1313"/>
      <c r="AH4" s="1313"/>
      <c r="AI4" s="1313"/>
      <c r="AJ4" s="1313"/>
      <c r="AK4" s="1313"/>
      <c r="AL4" s="1313"/>
      <c r="AM4" s="1313"/>
      <c r="AN4" s="1313"/>
      <c r="AO4" s="1313"/>
      <c r="AP4" s="1313"/>
      <c r="AQ4" s="1313"/>
      <c r="AR4" s="1313"/>
      <c r="AS4" s="1313"/>
      <c r="AT4" s="1313"/>
      <c r="AU4" s="1313"/>
      <c r="AV4" s="1313"/>
      <c r="AW4" s="1313"/>
      <c r="AX4" s="1313"/>
      <c r="AY4" s="1313"/>
      <c r="AZ4" s="1313"/>
      <c r="BA4" s="1313"/>
      <c r="BB4" s="1313"/>
      <c r="BC4" s="1313"/>
      <c r="BD4" s="1313"/>
      <c r="BE4" s="1313"/>
      <c r="BF4" s="1313"/>
      <c r="BG4" s="1313"/>
      <c r="BH4" s="1313"/>
      <c r="BI4" s="1313"/>
      <c r="BJ4" s="1313"/>
      <c r="BK4" s="1313"/>
      <c r="BL4" s="1313"/>
      <c r="BM4" s="1313"/>
      <c r="BN4" s="1313"/>
      <c r="BO4" s="1313"/>
      <c r="BP4" s="1313"/>
      <c r="BQ4" s="1313"/>
      <c r="BR4" s="1313"/>
      <c r="BS4" s="1313"/>
      <c r="BT4" s="1313"/>
      <c r="BU4" s="1313"/>
      <c r="BV4" s="1313"/>
      <c r="BW4" s="1313"/>
      <c r="BX4" s="1313"/>
      <c r="BY4" s="1313"/>
      <c r="BZ4" s="1313"/>
      <c r="CA4" s="1313"/>
      <c r="CB4" s="1313"/>
      <c r="CC4" s="1313"/>
      <c r="CD4" s="1313"/>
      <c r="CE4" s="1313"/>
      <c r="CF4" s="1313"/>
      <c r="CG4" s="1313"/>
      <c r="CH4" s="1313"/>
      <c r="CI4" s="1313"/>
      <c r="CJ4" s="1313"/>
      <c r="CK4" s="1313"/>
      <c r="CL4" s="1313"/>
      <c r="CM4" s="1313"/>
      <c r="CN4" s="1313"/>
      <c r="CO4" s="1313"/>
      <c r="CP4" s="1313"/>
      <c r="CQ4" s="1313"/>
      <c r="CR4" s="1313"/>
      <c r="CS4" s="1313"/>
      <c r="CT4" s="1313"/>
      <c r="CU4" s="1313"/>
      <c r="CV4" s="1313"/>
      <c r="CW4" s="1313"/>
      <c r="CX4" s="1313"/>
      <c r="CY4" s="1313"/>
      <c r="CZ4" s="1313"/>
      <c r="DA4" s="1313"/>
      <c r="DB4" s="1313"/>
      <c r="DC4" s="1313"/>
      <c r="DD4" s="1313"/>
      <c r="DE4" s="1313"/>
      <c r="DF4" s="1313"/>
      <c r="DG4" s="1313"/>
      <c r="DH4" s="1313"/>
      <c r="DI4" s="1313"/>
      <c r="DJ4" s="1313"/>
      <c r="DK4" s="1313"/>
      <c r="DL4" s="1313"/>
      <c r="DM4" s="1313"/>
      <c r="DN4" s="1313"/>
      <c r="DO4" s="1313"/>
      <c r="DP4" s="1313"/>
      <c r="DQ4" s="1313"/>
      <c r="DR4" s="1313"/>
      <c r="DS4" s="1313"/>
      <c r="DT4" s="1313"/>
      <c r="DU4" s="1313"/>
      <c r="DV4" s="1313"/>
      <c r="DW4" s="1313"/>
      <c r="DX4" s="1313"/>
      <c r="DY4" s="1313"/>
      <c r="DZ4" s="1313"/>
      <c r="EA4" s="1313"/>
      <c r="EB4" s="1313"/>
      <c r="EC4" s="1313"/>
      <c r="ED4" s="1313"/>
      <c r="EE4" s="1313"/>
      <c r="EF4" s="1313"/>
      <c r="EG4" s="1313"/>
      <c r="EH4" s="1313"/>
      <c r="EI4" s="1313"/>
      <c r="EJ4" s="1313"/>
      <c r="EK4" s="1313"/>
      <c r="EL4" s="1313"/>
      <c r="EM4" s="1313"/>
      <c r="EN4" s="1313"/>
      <c r="EO4" s="1313"/>
      <c r="EP4" s="1313"/>
      <c r="EQ4" s="1313"/>
      <c r="ER4" s="1313"/>
      <c r="ES4" s="1313"/>
      <c r="ET4" s="1313"/>
      <c r="EU4" s="1313"/>
      <c r="EV4" s="1313"/>
      <c r="EW4" s="1313"/>
      <c r="EX4" s="1313"/>
      <c r="EY4" s="1313"/>
      <c r="EZ4" s="1313"/>
      <c r="FA4" s="1313"/>
      <c r="FB4" s="1313"/>
      <c r="FC4" s="1313"/>
      <c r="FD4" s="1313"/>
      <c r="FE4" s="1313"/>
      <c r="FF4" s="1313"/>
      <c r="FG4" s="1313"/>
      <c r="FH4" s="1313"/>
      <c r="FI4" s="1313"/>
      <c r="FJ4" s="1313"/>
      <c r="FK4" s="1313"/>
      <c r="FL4" s="1313"/>
      <c r="FM4" s="1313"/>
      <c r="FN4" s="1313"/>
      <c r="FO4" s="1313"/>
      <c r="FP4" s="1313"/>
      <c r="FQ4" s="1313"/>
      <c r="FR4" s="1313"/>
      <c r="FS4" s="1313"/>
      <c r="FT4" s="1313"/>
      <c r="FU4" s="1313"/>
      <c r="FV4" s="1313"/>
      <c r="FW4" s="1313"/>
      <c r="FX4" s="1313"/>
      <c r="FY4" s="1313"/>
      <c r="FZ4" s="1313"/>
      <c r="GA4" s="1313"/>
      <c r="GB4" s="1313"/>
      <c r="GC4" s="1313"/>
      <c r="GD4" s="1313"/>
      <c r="GE4" s="1313"/>
      <c r="GF4" s="1313"/>
      <c r="GG4" s="1313"/>
      <c r="GH4" s="1313"/>
      <c r="GI4" s="1313"/>
      <c r="GJ4" s="1313"/>
      <c r="GK4" s="1313"/>
      <c r="GL4" s="1313"/>
      <c r="GM4" s="1313"/>
      <c r="GN4" s="1313"/>
      <c r="GO4" s="1313"/>
      <c r="GP4" s="1313"/>
      <c r="GQ4" s="1313"/>
      <c r="GR4" s="1313"/>
      <c r="GS4" s="1313"/>
      <c r="GT4" s="1313"/>
      <c r="GU4" s="1313"/>
      <c r="GV4" s="1313"/>
      <c r="GW4" s="1313"/>
      <c r="GX4" s="1313"/>
      <c r="GY4" s="1313"/>
      <c r="GZ4" s="1313"/>
      <c r="HA4" s="1313"/>
      <c r="HB4" s="1313"/>
      <c r="HC4" s="1313"/>
      <c r="HD4" s="1313"/>
      <c r="HE4" s="1313"/>
      <c r="HF4" s="1313"/>
      <c r="HG4" s="1313"/>
      <c r="HH4" s="1313"/>
      <c r="HI4" s="1313"/>
      <c r="HJ4" s="1313"/>
      <c r="HK4" s="1313"/>
      <c r="HL4" s="1313"/>
      <c r="HM4" s="1313"/>
      <c r="HN4" s="1313"/>
      <c r="HO4" s="1313"/>
      <c r="HP4" s="1313"/>
      <c r="HQ4" s="1313"/>
      <c r="HR4" s="1313"/>
      <c r="HS4" s="1313"/>
      <c r="HT4" s="1313"/>
      <c r="HU4" s="1313"/>
      <c r="HV4" s="1313"/>
      <c r="HW4" s="1313"/>
      <c r="HX4" s="1313"/>
      <c r="HY4" s="1313"/>
      <c r="HZ4" s="1313"/>
      <c r="IA4" s="1313"/>
      <c r="IB4" s="1313"/>
      <c r="IC4" s="1313"/>
      <c r="ID4" s="1313"/>
      <c r="IE4" s="1313"/>
      <c r="IF4" s="1313"/>
      <c r="IG4" s="1313"/>
      <c r="IH4" s="1313"/>
      <c r="II4" s="1313"/>
      <c r="IJ4" s="1313"/>
      <c r="IK4" s="1313"/>
      <c r="IL4" s="1313"/>
      <c r="IM4" s="1313"/>
      <c r="IN4" s="1313"/>
      <c r="IO4" s="1313"/>
      <c r="IP4" s="1313"/>
      <c r="IQ4" s="1313"/>
      <c r="IR4" s="1313"/>
      <c r="IS4" s="1313"/>
      <c r="IT4" s="1313"/>
      <c r="IU4" s="1313"/>
      <c r="IV4" s="1313"/>
    </row>
    <row r="5" spans="1:256" s="1" customFormat="1" ht="20.149999999999999" customHeight="1">
      <c r="A5" s="1316" t="s">
        <v>674</v>
      </c>
      <c r="B5" s="1316"/>
      <c r="C5" s="1316"/>
      <c r="D5" s="1316"/>
      <c r="E5" s="1316"/>
      <c r="F5" s="1316"/>
      <c r="G5" s="1316"/>
      <c r="H5" s="1316"/>
      <c r="I5" s="1316"/>
      <c r="J5" s="1316"/>
      <c r="K5" s="1316"/>
      <c r="L5" s="1316"/>
      <c r="M5" s="1317"/>
      <c r="N5" s="565"/>
      <c r="O5" s="565"/>
      <c r="P5" s="565"/>
      <c r="Q5" s="565"/>
      <c r="R5" s="565"/>
      <c r="S5" s="565"/>
      <c r="T5" s="565"/>
      <c r="U5" s="565"/>
      <c r="V5" s="565"/>
      <c r="W5" s="565"/>
      <c r="X5" s="565"/>
      <c r="Y5" s="565"/>
      <c r="Z5" s="565"/>
      <c r="AA5" s="565"/>
      <c r="AB5" s="565"/>
      <c r="AC5" s="565"/>
      <c r="AD5" s="565"/>
      <c r="AE5" s="565"/>
      <c r="AF5" s="565"/>
      <c r="AG5" s="565"/>
      <c r="AH5" s="565"/>
      <c r="AI5" s="565"/>
      <c r="AJ5" s="565"/>
      <c r="AK5" s="1312"/>
      <c r="AL5" s="1312"/>
      <c r="AM5" s="1312"/>
      <c r="AN5" s="1312"/>
      <c r="AO5" s="1312"/>
      <c r="AP5" s="1312"/>
      <c r="AQ5" s="1312"/>
      <c r="AR5" s="1312"/>
      <c r="AS5" s="1312"/>
      <c r="AT5" s="1312"/>
      <c r="AU5" s="1312"/>
      <c r="AV5" s="1312"/>
      <c r="AW5" s="1312"/>
      <c r="AX5" s="1312"/>
      <c r="AY5" s="1312"/>
      <c r="AZ5" s="1312"/>
      <c r="BA5" s="1312"/>
      <c r="BB5" s="1312"/>
      <c r="BC5" s="1312"/>
      <c r="BD5" s="1312"/>
      <c r="BE5" s="1312"/>
      <c r="BF5" s="1312"/>
      <c r="BG5" s="1312"/>
      <c r="BH5" s="1312"/>
      <c r="BI5" s="1312"/>
      <c r="BJ5" s="1312"/>
      <c r="BK5" s="1312"/>
      <c r="BL5" s="1312"/>
      <c r="BM5" s="1312"/>
      <c r="BN5" s="1312"/>
      <c r="BO5" s="1312"/>
      <c r="BP5" s="1312"/>
      <c r="BQ5" s="1312"/>
      <c r="BR5" s="1312"/>
      <c r="BS5" s="1312"/>
      <c r="BT5" s="1312"/>
      <c r="BU5" s="1312"/>
      <c r="BV5" s="1312"/>
      <c r="BW5" s="1312"/>
      <c r="BX5" s="1312"/>
      <c r="BY5" s="1312"/>
      <c r="BZ5" s="1312"/>
      <c r="CA5" s="1312"/>
      <c r="CB5" s="1312"/>
      <c r="CC5" s="1312"/>
      <c r="CD5" s="1312"/>
      <c r="CE5" s="1312"/>
      <c r="CF5" s="1312"/>
      <c r="CG5" s="1312"/>
      <c r="CH5" s="1312"/>
      <c r="CI5" s="1312"/>
      <c r="CJ5" s="1312"/>
      <c r="CK5" s="1312"/>
      <c r="CL5" s="1312"/>
      <c r="CM5" s="1312"/>
      <c r="CN5" s="1312"/>
      <c r="CO5" s="1312"/>
      <c r="CP5" s="1312"/>
      <c r="CQ5" s="1312"/>
      <c r="CR5" s="1312"/>
      <c r="CS5" s="1312"/>
      <c r="CT5" s="1312"/>
      <c r="CU5" s="1312"/>
      <c r="CV5" s="1312"/>
      <c r="CW5" s="1312"/>
      <c r="CX5" s="1312"/>
      <c r="CY5" s="1312"/>
      <c r="CZ5" s="1312"/>
      <c r="DA5" s="1312"/>
      <c r="DB5" s="1312"/>
      <c r="DC5" s="1312"/>
      <c r="DD5" s="1312"/>
      <c r="DE5" s="1312"/>
      <c r="DF5" s="1312"/>
      <c r="DG5" s="1312"/>
      <c r="DH5" s="1312"/>
      <c r="DI5" s="1312"/>
      <c r="DJ5" s="1312"/>
      <c r="DK5" s="1312"/>
      <c r="DL5" s="1312"/>
      <c r="DM5" s="1312"/>
      <c r="DN5" s="1312"/>
      <c r="DO5" s="1312"/>
      <c r="DP5" s="1312"/>
      <c r="DQ5" s="659"/>
      <c r="DR5" s="565"/>
      <c r="DS5" s="565"/>
      <c r="DT5" s="565"/>
      <c r="DU5" s="565"/>
      <c r="DV5" s="565"/>
      <c r="DW5" s="565"/>
      <c r="DX5" s="565"/>
      <c r="DY5" s="565"/>
      <c r="DZ5" s="565"/>
      <c r="EA5" s="565"/>
      <c r="EB5" s="660"/>
      <c r="EC5" s="1312"/>
      <c r="ED5" s="1312"/>
      <c r="EE5" s="1312"/>
      <c r="EF5" s="1312"/>
      <c r="EG5" s="1312"/>
      <c r="EH5" s="1312"/>
      <c r="EI5" s="1312"/>
      <c r="EJ5" s="1312"/>
      <c r="EK5" s="1312"/>
      <c r="EL5" s="1312"/>
      <c r="EM5" s="1312"/>
      <c r="EN5" s="1312"/>
      <c r="EO5" s="1312"/>
      <c r="EP5" s="1312"/>
      <c r="EQ5" s="1312"/>
      <c r="ER5" s="1312"/>
      <c r="ES5" s="1312"/>
      <c r="ET5" s="1312"/>
      <c r="EU5" s="1312"/>
      <c r="EV5" s="1312"/>
      <c r="EW5" s="1312"/>
      <c r="EX5" s="1312"/>
      <c r="EY5" s="1312"/>
      <c r="EZ5" s="1312"/>
      <c r="FA5" s="1312"/>
      <c r="FB5" s="1312"/>
      <c r="FC5" s="1312"/>
      <c r="FD5" s="1312"/>
      <c r="FE5" s="1312"/>
      <c r="FF5" s="1312"/>
      <c r="FG5" s="1312"/>
      <c r="FH5" s="1312"/>
      <c r="FI5" s="1312"/>
      <c r="FJ5" s="1312"/>
      <c r="FK5" s="1312"/>
      <c r="FL5" s="1312"/>
      <c r="FM5" s="1312"/>
      <c r="FN5" s="1312"/>
      <c r="FO5" s="1312"/>
      <c r="FP5" s="1312"/>
      <c r="FQ5" s="1312"/>
      <c r="FR5" s="1312"/>
      <c r="FS5" s="1312"/>
      <c r="FT5" s="1312"/>
      <c r="FU5" s="1312"/>
      <c r="FV5" s="1312"/>
      <c r="FW5" s="1312"/>
      <c r="FX5" s="1312"/>
      <c r="FY5" s="1312"/>
      <c r="FZ5" s="1312"/>
      <c r="GA5" s="1312"/>
      <c r="GB5" s="1312"/>
      <c r="GC5" s="1312"/>
      <c r="GD5" s="1312"/>
      <c r="GE5" s="1312"/>
      <c r="GF5" s="1312"/>
      <c r="GG5" s="1312"/>
      <c r="GH5" s="1312"/>
      <c r="GI5" s="1312"/>
      <c r="GJ5" s="1312"/>
      <c r="GK5" s="1312"/>
      <c r="GL5" s="1312"/>
      <c r="GM5" s="1312"/>
      <c r="GN5" s="1312"/>
      <c r="GO5" s="1312"/>
      <c r="GP5" s="1312"/>
      <c r="GQ5" s="1312"/>
      <c r="GR5" s="1312"/>
      <c r="GS5" s="1312"/>
      <c r="GT5" s="1312"/>
      <c r="GU5" s="1312"/>
      <c r="GV5" s="1312"/>
      <c r="GW5" s="1312"/>
      <c r="GX5" s="1312"/>
      <c r="GY5" s="1312"/>
      <c r="GZ5" s="1312"/>
      <c r="HA5" s="1312"/>
      <c r="HB5" s="1312"/>
      <c r="HC5" s="1312"/>
      <c r="HD5" s="1312"/>
      <c r="HE5" s="1312"/>
      <c r="HF5" s="1312"/>
      <c r="HG5" s="1312"/>
      <c r="HH5" s="1312"/>
      <c r="HI5" s="1312"/>
      <c r="HJ5" s="1312"/>
      <c r="HK5" s="1312"/>
      <c r="HL5" s="1312"/>
      <c r="HM5" s="1312"/>
      <c r="HN5" s="1312"/>
      <c r="HO5" s="1312"/>
      <c r="HP5" s="1312"/>
      <c r="HQ5" s="1312"/>
      <c r="HR5" s="1312"/>
      <c r="HS5" s="1312"/>
      <c r="HT5" s="1312"/>
      <c r="HU5" s="1312"/>
      <c r="HV5" s="1312"/>
      <c r="HW5" s="1312"/>
      <c r="HX5" s="1312"/>
      <c r="HY5" s="1312"/>
      <c r="HZ5" s="1312"/>
      <c r="IA5" s="1312"/>
      <c r="IB5" s="1312"/>
      <c r="IC5" s="1312"/>
      <c r="ID5" s="1312"/>
      <c r="IE5" s="1312"/>
      <c r="IF5" s="1312"/>
      <c r="IG5" s="1312"/>
      <c r="IH5" s="1312"/>
      <c r="II5" s="1312"/>
      <c r="IJ5" s="1312"/>
      <c r="IK5" s="1312"/>
      <c r="IL5" s="1312"/>
      <c r="IM5" s="1312"/>
      <c r="IN5" s="1312"/>
      <c r="IO5" s="1312"/>
      <c r="IP5" s="1312"/>
      <c r="IQ5" s="1312"/>
      <c r="IR5" s="1312"/>
      <c r="IS5" s="1312"/>
      <c r="IT5" s="1312"/>
      <c r="IU5" s="1312"/>
      <c r="IV5" s="1312"/>
    </row>
    <row r="6" spans="1:256" s="1" customFormat="1" ht="57.5">
      <c r="A6" s="104" t="s">
        <v>678</v>
      </c>
      <c r="B6" s="105" t="s">
        <v>14</v>
      </c>
      <c r="C6" s="105" t="s">
        <v>122</v>
      </c>
      <c r="D6" s="105" t="s">
        <v>250</v>
      </c>
      <c r="E6" s="105" t="s">
        <v>32</v>
      </c>
      <c r="F6" s="105" t="s">
        <v>1767</v>
      </c>
      <c r="G6" s="105" t="s">
        <v>1388</v>
      </c>
      <c r="H6" s="1061" t="s">
        <v>768</v>
      </c>
      <c r="I6" s="105" t="s">
        <v>15</v>
      </c>
      <c r="J6" s="105" t="s">
        <v>242</v>
      </c>
      <c r="K6" s="105" t="s">
        <v>0</v>
      </c>
      <c r="L6" s="105" t="s">
        <v>16</v>
      </c>
      <c r="M6" s="106" t="s">
        <v>1</v>
      </c>
      <c r="N6" s="565"/>
      <c r="O6" s="565"/>
      <c r="P6" s="565"/>
      <c r="Q6" s="565"/>
      <c r="R6" s="565"/>
      <c r="S6" s="565"/>
      <c r="T6" s="565"/>
      <c r="U6" s="565"/>
      <c r="V6" s="565"/>
      <c r="W6" s="565"/>
      <c r="X6" s="565"/>
    </row>
    <row r="7" spans="1:256" s="642" customFormat="1" ht="20.149999999999999" customHeight="1">
      <c r="A7" s="640">
        <v>1</v>
      </c>
      <c r="B7" s="641" t="s">
        <v>31</v>
      </c>
      <c r="C7" s="1060">
        <v>112.611</v>
      </c>
      <c r="D7" s="1060">
        <f>117850.851/1000</f>
        <v>117.85085099999999</v>
      </c>
      <c r="E7" s="1060">
        <v>117.85085099999999</v>
      </c>
      <c r="F7" s="1060">
        <v>112.611</v>
      </c>
      <c r="G7" s="669"/>
      <c r="H7" s="669">
        <f t="shared" ref="H7:H12" si="0">D7-E7</f>
        <v>0</v>
      </c>
      <c r="I7" s="667">
        <v>0</v>
      </c>
      <c r="J7" s="669">
        <f t="shared" ref="J7:J14" si="1">E7+H7</f>
        <v>117.85085099999999</v>
      </c>
      <c r="K7" s="669">
        <f t="shared" ref="K7:K12" si="2">D7-J7</f>
        <v>0</v>
      </c>
      <c r="L7" s="668"/>
      <c r="M7" s="601" t="s">
        <v>975</v>
      </c>
    </row>
    <row r="8" spans="1:256" s="642" customFormat="1" ht="20.149999999999999" customHeight="1">
      <c r="A8" s="640">
        <v>2</v>
      </c>
      <c r="B8" s="641" t="s">
        <v>1173</v>
      </c>
      <c r="C8" s="1060">
        <v>112.611</v>
      </c>
      <c r="D8" s="1060">
        <f>D7</f>
        <v>117.85085099999999</v>
      </c>
      <c r="E8" s="1060">
        <v>117.85085099999999</v>
      </c>
      <c r="F8" s="1060">
        <v>112.611</v>
      </c>
      <c r="G8" s="669"/>
      <c r="H8" s="669">
        <f t="shared" si="0"/>
        <v>0</v>
      </c>
      <c r="I8" s="667">
        <v>0</v>
      </c>
      <c r="J8" s="669">
        <f t="shared" si="1"/>
        <v>117.85085099999999</v>
      </c>
      <c r="K8" s="669">
        <f>D8-J8</f>
        <v>0</v>
      </c>
      <c r="L8" s="668"/>
      <c r="M8" s="601" t="s">
        <v>975</v>
      </c>
      <c r="N8" s="643"/>
    </row>
    <row r="9" spans="1:256" s="642" customFormat="1" ht="20.149999999999999" customHeight="1">
      <c r="A9" s="640" t="s">
        <v>313</v>
      </c>
      <c r="B9" s="641" t="s">
        <v>1171</v>
      </c>
      <c r="C9" s="1060">
        <v>112.611</v>
      </c>
      <c r="D9" s="1060">
        <f>D8</f>
        <v>117.85085099999999</v>
      </c>
      <c r="E9" s="1060">
        <v>117.85085099999999</v>
      </c>
      <c r="F9" s="1060">
        <v>112.611</v>
      </c>
      <c r="G9" s="669"/>
      <c r="H9" s="669">
        <f t="shared" si="0"/>
        <v>0</v>
      </c>
      <c r="I9" s="667">
        <v>0</v>
      </c>
      <c r="J9" s="669">
        <f t="shared" si="1"/>
        <v>117.85085099999999</v>
      </c>
      <c r="K9" s="669">
        <f>D9-J9</f>
        <v>0</v>
      </c>
      <c r="L9" s="668"/>
      <c r="M9" s="601" t="s">
        <v>975</v>
      </c>
      <c r="N9" s="643"/>
    </row>
    <row r="10" spans="1:256" s="642" customFormat="1" ht="20.149999999999999" customHeight="1">
      <c r="A10" s="640" t="s">
        <v>314</v>
      </c>
      <c r="B10" s="641" t="s">
        <v>1172</v>
      </c>
      <c r="C10" s="1060">
        <v>112.611</v>
      </c>
      <c r="D10" s="1060">
        <f>D7</f>
        <v>117.85085099999999</v>
      </c>
      <c r="E10" s="1060">
        <v>117.85085099999999</v>
      </c>
      <c r="F10" s="1060">
        <v>112.611</v>
      </c>
      <c r="G10" s="669"/>
      <c r="H10" s="669">
        <f t="shared" si="0"/>
        <v>0</v>
      </c>
      <c r="I10" s="667">
        <v>0</v>
      </c>
      <c r="J10" s="669">
        <f t="shared" si="1"/>
        <v>117.85085099999999</v>
      </c>
      <c r="K10" s="669">
        <f t="shared" si="2"/>
        <v>0</v>
      </c>
      <c r="L10" s="668"/>
      <c r="M10" s="601" t="s">
        <v>975</v>
      </c>
      <c r="N10" s="644"/>
    </row>
    <row r="11" spans="1:256" s="642" customFormat="1" ht="20.149999999999999" customHeight="1">
      <c r="A11" s="640" t="s">
        <v>315</v>
      </c>
      <c r="B11" s="641" t="s">
        <v>321</v>
      </c>
      <c r="C11" s="1060">
        <f>C8</f>
        <v>112.611</v>
      </c>
      <c r="D11" s="1060">
        <f>D7</f>
        <v>117.85085099999999</v>
      </c>
      <c r="E11" s="1060">
        <v>117.85085099999999</v>
      </c>
      <c r="F11" s="1060">
        <v>112.611</v>
      </c>
      <c r="G11" s="669"/>
      <c r="H11" s="669">
        <f t="shared" si="0"/>
        <v>0</v>
      </c>
      <c r="I11" s="667">
        <v>0</v>
      </c>
      <c r="J11" s="669">
        <f t="shared" si="1"/>
        <v>117.85085099999999</v>
      </c>
      <c r="K11" s="669">
        <f t="shared" si="2"/>
        <v>0</v>
      </c>
      <c r="L11" s="668"/>
      <c r="M11" s="601" t="s">
        <v>975</v>
      </c>
    </row>
    <row r="12" spans="1:256" s="647" customFormat="1" ht="20.149999999999999" customHeight="1">
      <c r="A12" s="645" t="s">
        <v>316</v>
      </c>
      <c r="B12" s="646" t="s">
        <v>162</v>
      </c>
      <c r="C12" s="671">
        <f>C10</f>
        <v>112.611</v>
      </c>
      <c r="D12" s="671">
        <f>D7</f>
        <v>117.85085099999999</v>
      </c>
      <c r="E12" s="671">
        <v>117.85085099999999</v>
      </c>
      <c r="F12" s="1060">
        <v>112.611</v>
      </c>
      <c r="G12" s="670"/>
      <c r="H12" s="669">
        <f t="shared" si="0"/>
        <v>0</v>
      </c>
      <c r="I12" s="667">
        <v>0</v>
      </c>
      <c r="J12" s="670">
        <f t="shared" si="1"/>
        <v>117.85085099999999</v>
      </c>
      <c r="K12" s="677">
        <f t="shared" si="2"/>
        <v>0</v>
      </c>
      <c r="L12" s="672"/>
      <c r="M12" s="601" t="s">
        <v>975</v>
      </c>
      <c r="N12" s="678"/>
      <c r="O12" s="648"/>
    </row>
    <row r="13" spans="1:256" s="642" customFormat="1" ht="20.149999999999999" customHeight="1">
      <c r="A13" s="640">
        <v>4</v>
      </c>
      <c r="B13" s="641" t="s">
        <v>30</v>
      </c>
      <c r="C13" s="1060">
        <v>29</v>
      </c>
      <c r="D13" s="1060">
        <v>29</v>
      </c>
      <c r="E13" s="1060">
        <v>26</v>
      </c>
      <c r="F13" s="1060">
        <v>0</v>
      </c>
      <c r="G13" s="669"/>
      <c r="H13" s="669">
        <v>0</v>
      </c>
      <c r="I13" s="667">
        <v>0</v>
      </c>
      <c r="J13" s="669">
        <f t="shared" si="1"/>
        <v>26</v>
      </c>
      <c r="K13" s="669">
        <v>0</v>
      </c>
      <c r="L13" s="668"/>
      <c r="M13" s="601" t="s">
        <v>975</v>
      </c>
    </row>
    <row r="14" spans="1:256" s="647" customFormat="1" ht="19.5" customHeight="1">
      <c r="A14" s="645" t="s">
        <v>1218</v>
      </c>
      <c r="B14" s="646" t="s">
        <v>690</v>
      </c>
      <c r="C14" s="671">
        <f>C11</f>
        <v>112.611</v>
      </c>
      <c r="D14" s="671">
        <f>D7</f>
        <v>117.85085099999999</v>
      </c>
      <c r="E14" s="671">
        <v>117.85085099999999</v>
      </c>
      <c r="F14" s="671">
        <f>F12</f>
        <v>112.611</v>
      </c>
      <c r="G14" s="670"/>
      <c r="H14" s="669">
        <v>0</v>
      </c>
      <c r="I14" s="667">
        <v>0</v>
      </c>
      <c r="J14" s="670">
        <f t="shared" si="1"/>
        <v>117.85085099999999</v>
      </c>
      <c r="K14" s="670">
        <f t="shared" ref="K14:K24" si="3">D14-J14</f>
        <v>0</v>
      </c>
      <c r="L14" s="758"/>
      <c r="M14" s="601" t="s">
        <v>975</v>
      </c>
      <c r="N14" s="648"/>
      <c r="O14" s="678"/>
      <c r="Q14" s="678"/>
    </row>
    <row r="15" spans="1:256" s="642" customFormat="1" ht="20.149999999999999" customHeight="1">
      <c r="A15" s="640" t="s">
        <v>317</v>
      </c>
      <c r="B15" s="641" t="s">
        <v>163</v>
      </c>
      <c r="C15" s="1060">
        <v>287</v>
      </c>
      <c r="D15" s="1060">
        <v>316</v>
      </c>
      <c r="E15" s="1060">
        <f>17+21+18+41+36+24+32+35+31+19+23+10+4+2+1+1+1</f>
        <v>316</v>
      </c>
      <c r="F15" s="1060">
        <v>287</v>
      </c>
      <c r="G15" s="671">
        <v>0</v>
      </c>
      <c r="H15" s="1060">
        <v>0</v>
      </c>
      <c r="I15" s="667">
        <v>0</v>
      </c>
      <c r="J15" s="1060">
        <f>E15+H15</f>
        <v>316</v>
      </c>
      <c r="K15" s="1060">
        <f t="shared" si="3"/>
        <v>0</v>
      </c>
      <c r="L15" s="641"/>
      <c r="M15" s="601" t="s">
        <v>975</v>
      </c>
    </row>
    <row r="16" spans="1:256" s="642" customFormat="1" ht="20.149999999999999" customHeight="1">
      <c r="A16" s="640" t="s">
        <v>318</v>
      </c>
      <c r="B16" s="641" t="s">
        <v>29</v>
      </c>
      <c r="C16" s="1060">
        <v>287</v>
      </c>
      <c r="D16" s="1060">
        <v>316</v>
      </c>
      <c r="E16" s="1060">
        <f>17+21+18+41+36+24+32+35+31+19+23+10+4+2+1+1+1</f>
        <v>316</v>
      </c>
      <c r="F16" s="1060">
        <v>287</v>
      </c>
      <c r="G16" s="671">
        <v>0</v>
      </c>
      <c r="H16" s="1060">
        <v>0</v>
      </c>
      <c r="I16" s="667">
        <v>0</v>
      </c>
      <c r="J16" s="1060">
        <f t="shared" ref="J16:J21" si="4">E16+H16</f>
        <v>316</v>
      </c>
      <c r="K16" s="1060">
        <f t="shared" si="3"/>
        <v>0</v>
      </c>
      <c r="L16" s="641"/>
      <c r="M16" s="601" t="s">
        <v>975</v>
      </c>
    </row>
    <row r="17" spans="1:15" s="642" customFormat="1" ht="20.149999999999999" customHeight="1">
      <c r="A17" s="640">
        <v>6</v>
      </c>
      <c r="B17" s="641" t="s">
        <v>28</v>
      </c>
      <c r="C17" s="1060">
        <f>C16</f>
        <v>287</v>
      </c>
      <c r="D17" s="1060">
        <v>316</v>
      </c>
      <c r="E17" s="1060">
        <f>17+21+18+41+36+24+32+35+31+19+23+10+4+2+1+1+1</f>
        <v>316</v>
      </c>
      <c r="F17" s="1060">
        <v>287</v>
      </c>
      <c r="G17" s="671">
        <v>0</v>
      </c>
      <c r="H17" s="1060">
        <v>0</v>
      </c>
      <c r="I17" s="667">
        <v>0</v>
      </c>
      <c r="J17" s="1060">
        <f>E17+H17</f>
        <v>316</v>
      </c>
      <c r="K17" s="1060">
        <f>D17-J17</f>
        <v>0</v>
      </c>
      <c r="L17" s="641"/>
      <c r="M17" s="601" t="s">
        <v>975</v>
      </c>
    </row>
    <row r="18" spans="1:15" s="642" customFormat="1" ht="20.149999999999999" customHeight="1">
      <c r="A18" s="640">
        <v>7</v>
      </c>
      <c r="B18" s="641" t="s">
        <v>19</v>
      </c>
      <c r="C18" s="1060">
        <f>C17</f>
        <v>287</v>
      </c>
      <c r="D18" s="1060">
        <v>309</v>
      </c>
      <c r="E18" s="1060">
        <f>26+70+28+16+29+8+75+25+15+6+6+3</f>
        <v>307</v>
      </c>
      <c r="F18" s="667">
        <f>F17</f>
        <v>287</v>
      </c>
      <c r="G18" s="671">
        <v>0</v>
      </c>
      <c r="H18" s="1060">
        <v>0</v>
      </c>
      <c r="I18" s="667">
        <v>0</v>
      </c>
      <c r="J18" s="1060">
        <f>E18+H18</f>
        <v>307</v>
      </c>
      <c r="K18" s="1060">
        <f t="shared" si="3"/>
        <v>2</v>
      </c>
      <c r="L18" s="21"/>
      <c r="M18" s="1082"/>
      <c r="N18" s="1044"/>
    </row>
    <row r="19" spans="1:15" s="642" customFormat="1" ht="20.149999999999999" customHeight="1">
      <c r="A19" s="640">
        <v>8</v>
      </c>
      <c r="B19" s="641" t="s">
        <v>27</v>
      </c>
      <c r="C19" s="1060">
        <v>287</v>
      </c>
      <c r="D19" s="1060">
        <v>306</v>
      </c>
      <c r="E19" s="1060">
        <v>302</v>
      </c>
      <c r="F19" s="667">
        <v>287</v>
      </c>
      <c r="G19" s="671">
        <v>1</v>
      </c>
      <c r="H19" s="1060">
        <v>0</v>
      </c>
      <c r="I19" s="667">
        <v>0</v>
      </c>
      <c r="J19" s="1060">
        <f>E19+H19</f>
        <v>302</v>
      </c>
      <c r="K19" s="1060">
        <f>D19-J19</f>
        <v>4</v>
      </c>
      <c r="L19" s="21"/>
      <c r="M19" s="1230"/>
      <c r="N19" s="1044"/>
    </row>
    <row r="20" spans="1:15" s="642" customFormat="1" ht="20.149999999999999" customHeight="1">
      <c r="A20" s="640">
        <v>9</v>
      </c>
      <c r="B20" s="641" t="s">
        <v>36</v>
      </c>
      <c r="C20" s="1060">
        <f>C19</f>
        <v>287</v>
      </c>
      <c r="D20" s="1060">
        <v>306</v>
      </c>
      <c r="E20" s="1060">
        <f>126+15+30+40</f>
        <v>211</v>
      </c>
      <c r="F20" s="1060">
        <v>287</v>
      </c>
      <c r="G20" s="671">
        <v>40</v>
      </c>
      <c r="H20" s="1178">
        <v>10</v>
      </c>
      <c r="I20" s="667">
        <v>6</v>
      </c>
      <c r="J20" s="1060">
        <f t="shared" si="4"/>
        <v>221</v>
      </c>
      <c r="K20" s="1060">
        <f>D20-J20</f>
        <v>85</v>
      </c>
      <c r="L20" s="1099">
        <v>1</v>
      </c>
      <c r="M20" s="1082" t="s">
        <v>1623</v>
      </c>
    </row>
    <row r="21" spans="1:15" s="642" customFormat="1" ht="19.899999999999999" customHeight="1">
      <c r="A21" s="640">
        <v>10</v>
      </c>
      <c r="B21" s="641" t="s">
        <v>1217</v>
      </c>
      <c r="C21" s="667">
        <v>112.611</v>
      </c>
      <c r="D21" s="667">
        <f>D7</f>
        <v>117.85085099999999</v>
      </c>
      <c r="E21" s="669">
        <f>21.496+4.922+4.901+8.229+9.801+14.275</f>
        <v>63.624000000000002</v>
      </c>
      <c r="F21" s="1060">
        <v>112</v>
      </c>
      <c r="G21" s="671">
        <v>28</v>
      </c>
      <c r="H21" s="1311">
        <v>4.9649999999999999</v>
      </c>
      <c r="I21" s="667">
        <v>0</v>
      </c>
      <c r="J21" s="669">
        <f t="shared" si="4"/>
        <v>68.588999999999999</v>
      </c>
      <c r="K21" s="669">
        <f t="shared" si="3"/>
        <v>49.261850999999993</v>
      </c>
      <c r="L21" s="1322">
        <v>2</v>
      </c>
      <c r="M21" s="1082" t="s">
        <v>1769</v>
      </c>
      <c r="O21" s="1251">
        <f>D22-E22</f>
        <v>54.226850999999989</v>
      </c>
    </row>
    <row r="22" spans="1:15" s="650" customFormat="1" ht="18.75" customHeight="1">
      <c r="A22" s="22" t="s">
        <v>37</v>
      </c>
      <c r="B22" s="649" t="s">
        <v>17</v>
      </c>
      <c r="C22" s="667">
        <f>C10</f>
        <v>112.611</v>
      </c>
      <c r="D22" s="667">
        <f>D7</f>
        <v>117.85085099999999</v>
      </c>
      <c r="E22" s="669">
        <f>21.496+4.922+4.901+8.229+9.801+10.151+4.124</f>
        <v>63.624000000000002</v>
      </c>
      <c r="F22" s="1060">
        <v>112</v>
      </c>
      <c r="G22" s="667">
        <v>28</v>
      </c>
      <c r="H22" s="673">
        <f>4.965+1.004</f>
        <v>5.9689999999999994</v>
      </c>
      <c r="I22" s="673">
        <v>0</v>
      </c>
      <c r="J22" s="673">
        <f>E22+H22</f>
        <v>69.593000000000004</v>
      </c>
      <c r="K22" s="673">
        <f t="shared" si="3"/>
        <v>48.257850999999988</v>
      </c>
      <c r="L22" s="1323"/>
      <c r="M22" s="1082" t="s">
        <v>1770</v>
      </c>
    </row>
    <row r="23" spans="1:15" s="650" customFormat="1" ht="21.75" customHeight="1">
      <c r="A23" s="22" t="s">
        <v>38</v>
      </c>
      <c r="B23" s="649" t="s">
        <v>18</v>
      </c>
      <c r="C23" s="667">
        <f>C22</f>
        <v>112.611</v>
      </c>
      <c r="D23" s="667">
        <f>D7</f>
        <v>117.85085099999999</v>
      </c>
      <c r="E23" s="669">
        <f>21.496+4.922+4.901+8.229+9.801+10.151+4.124</f>
        <v>63.624000000000002</v>
      </c>
      <c r="F23" s="1060">
        <v>112</v>
      </c>
      <c r="G23" s="667">
        <v>28</v>
      </c>
      <c r="H23" s="673">
        <f>H21</f>
        <v>4.9649999999999999</v>
      </c>
      <c r="I23" s="673">
        <v>0</v>
      </c>
      <c r="J23" s="673">
        <f>E23+H23</f>
        <v>68.588999999999999</v>
      </c>
      <c r="K23" s="673">
        <f t="shared" si="3"/>
        <v>49.261850999999993</v>
      </c>
      <c r="L23" s="649"/>
      <c r="M23" s="1082"/>
    </row>
    <row r="24" spans="1:15" s="642" customFormat="1" ht="18" customHeight="1" thickBot="1">
      <c r="A24" s="651">
        <v>11</v>
      </c>
      <c r="B24" s="652" t="s">
        <v>105</v>
      </c>
      <c r="C24" s="979">
        <f>C23</f>
        <v>112.611</v>
      </c>
      <c r="D24" s="979">
        <f>D7</f>
        <v>117.85085099999999</v>
      </c>
      <c r="E24" s="979">
        <f>13.612+4.6+18.591+22.959</f>
        <v>59.762</v>
      </c>
      <c r="F24" s="979">
        <v>112</v>
      </c>
      <c r="G24" s="979">
        <v>20</v>
      </c>
      <c r="H24" s="673">
        <v>0</v>
      </c>
      <c r="I24" s="673">
        <v>0</v>
      </c>
      <c r="J24" s="674">
        <f>+E24+H24</f>
        <v>59.762</v>
      </c>
      <c r="K24" s="674">
        <f t="shared" si="3"/>
        <v>58.088850999999991</v>
      </c>
      <c r="L24" s="1055"/>
      <c r="M24" s="1082"/>
    </row>
    <row r="25" spans="1:15" s="1" customFormat="1" ht="14.5">
      <c r="D25" s="777"/>
      <c r="F25" s="157"/>
      <c r="G25" s="157"/>
      <c r="H25" s="82"/>
      <c r="J25" s="82"/>
      <c r="K25" s="82"/>
      <c r="L25" s="82"/>
      <c r="M25" s="1045"/>
    </row>
    <row r="26" spans="1:15" s="1" customFormat="1" ht="14.5">
      <c r="F26" s="157"/>
      <c r="G26" s="157"/>
      <c r="H26" s="82"/>
      <c r="J26" s="1314"/>
      <c r="K26" s="1314"/>
      <c r="L26" s="82"/>
      <c r="M26" s="1045"/>
    </row>
    <row r="27" spans="1:15" s="1" customFormat="1" ht="14.5">
      <c r="F27" s="157"/>
      <c r="G27" s="157"/>
      <c r="H27" s="82"/>
      <c r="J27" s="1314"/>
      <c r="K27" s="1314"/>
      <c r="L27" s="82"/>
      <c r="M27" s="1046"/>
    </row>
    <row r="28" spans="1:15">
      <c r="M28" s="82"/>
    </row>
    <row r="29" spans="1:15">
      <c r="M29" s="82"/>
    </row>
    <row r="30" spans="1:15">
      <c r="M30" s="82"/>
    </row>
    <row r="31" spans="1:15">
      <c r="A31" s="158" t="s">
        <v>308</v>
      </c>
    </row>
    <row r="267" spans="5:5">
      <c r="E267" s="883" t="s">
        <v>1381</v>
      </c>
    </row>
    <row r="268" spans="5:5">
      <c r="E268" s="883" t="s">
        <v>1381</v>
      </c>
    </row>
    <row r="269" spans="5:5">
      <c r="E269" s="883" t="s">
        <v>1381</v>
      </c>
    </row>
  </sheetData>
  <mergeCells count="66">
    <mergeCell ref="A1:L1"/>
    <mergeCell ref="A5:M5"/>
    <mergeCell ref="J27:K27"/>
    <mergeCell ref="A2:M2"/>
    <mergeCell ref="A3:M3"/>
    <mergeCell ref="A4:M4"/>
    <mergeCell ref="L21:L22"/>
    <mergeCell ref="Y3:AJ3"/>
    <mergeCell ref="J26:K26"/>
    <mergeCell ref="AK3:AV3"/>
    <mergeCell ref="AW3:BH3"/>
    <mergeCell ref="BI3:BT3"/>
    <mergeCell ref="BU3:CF3"/>
    <mergeCell ref="CG3:CR3"/>
    <mergeCell ref="CS3:DD3"/>
    <mergeCell ref="DE3:DP3"/>
    <mergeCell ref="DQ3:EB3"/>
    <mergeCell ref="EC3:EN3"/>
    <mergeCell ref="EO3:EZ3"/>
    <mergeCell ref="FA3:FL3"/>
    <mergeCell ref="FM3:FX3"/>
    <mergeCell ref="FY3:GJ3"/>
    <mergeCell ref="GK3:GV3"/>
    <mergeCell ref="GW3:HH3"/>
    <mergeCell ref="HI3:HT3"/>
    <mergeCell ref="HU3:IF3"/>
    <mergeCell ref="IG3:IR3"/>
    <mergeCell ref="IS3:IV3"/>
    <mergeCell ref="Y4:AJ4"/>
    <mergeCell ref="AK4:AV4"/>
    <mergeCell ref="AW4:BH4"/>
    <mergeCell ref="BI4:BT4"/>
    <mergeCell ref="BU4:CF4"/>
    <mergeCell ref="CG4:CR4"/>
    <mergeCell ref="CS4:DD4"/>
    <mergeCell ref="DE4:DP4"/>
    <mergeCell ref="DQ4:EB4"/>
    <mergeCell ref="EC4:EN4"/>
    <mergeCell ref="EO4:EZ4"/>
    <mergeCell ref="FA4:FL4"/>
    <mergeCell ref="IG4:IR4"/>
    <mergeCell ref="IS4:IV4"/>
    <mergeCell ref="FM4:FX4"/>
    <mergeCell ref="IG5:IR5"/>
    <mergeCell ref="IS5:IV5"/>
    <mergeCell ref="FM5:FX5"/>
    <mergeCell ref="FY5:GJ5"/>
    <mergeCell ref="GK5:GV5"/>
    <mergeCell ref="GW5:HH5"/>
    <mergeCell ref="HI5:HT5"/>
    <mergeCell ref="HU5:IF5"/>
    <mergeCell ref="EO5:EZ5"/>
    <mergeCell ref="AK5:AV5"/>
    <mergeCell ref="AW5:BH5"/>
    <mergeCell ref="BI5:BT5"/>
    <mergeCell ref="BU5:CF5"/>
    <mergeCell ref="CG5:CR5"/>
    <mergeCell ref="CS5:DD5"/>
    <mergeCell ref="DE5:DP5"/>
    <mergeCell ref="EC5:EN5"/>
    <mergeCell ref="FA5:FL5"/>
    <mergeCell ref="HU4:IF4"/>
    <mergeCell ref="FY4:GJ4"/>
    <mergeCell ref="GK4:GV4"/>
    <mergeCell ref="GW4:HH4"/>
    <mergeCell ref="HI4:HT4"/>
  </mergeCells>
  <hyperlinks>
    <hyperlink ref="B17" location="Foundation!Print_Area" display="Foundation (Nos.) " xr:uid="{4F3D564F-B8BB-4B34-8ABB-3FF46005420B}"/>
  </hyperlinks>
  <printOptions horizontalCentered="1"/>
  <pageMargins left="0.2" right="0.12" top="0.43" bottom="0.47" header="0.19" footer="0.5"/>
  <pageSetup paperSize="9" scale="76" orientation="landscape" r:id="rId1"/>
  <headerFooter alignWithMargins="0"/>
  <ignoredErrors>
    <ignoredError sqref="D12 D23"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5165E-7395-4A33-BC61-B58C928E58FA}">
  <sheetPr codeName="Sheet16">
    <tabColor rgb="FFFF0000"/>
    <pageSetUpPr fitToPage="1"/>
  </sheetPr>
  <dimension ref="B1:BB165"/>
  <sheetViews>
    <sheetView showGridLines="0" view="pageBreakPreview" topLeftCell="A83" zoomScaleNormal="98" zoomScaleSheetLayoutView="100" workbookViewId="0">
      <selection activeCell="V20" sqref="V20"/>
    </sheetView>
  </sheetViews>
  <sheetFormatPr defaultColWidth="4" defaultRowHeight="13"/>
  <cols>
    <col min="1" max="1" width="1.54296875" style="321" customWidth="1"/>
    <col min="2" max="2" width="4.26953125" style="321" customWidth="1"/>
    <col min="3" max="3" width="5.81640625" style="321" customWidth="1"/>
    <col min="4" max="4" width="4.7265625" style="321" customWidth="1"/>
    <col min="5" max="5" width="5.1796875" style="321" customWidth="1"/>
    <col min="6" max="6" width="4.26953125" style="321" customWidth="1"/>
    <col min="7" max="7" width="5.1796875" style="321" customWidth="1"/>
    <col min="8" max="8" width="4.7265625" style="321" customWidth="1"/>
    <col min="9" max="11" width="5.453125" style="321" customWidth="1"/>
    <col min="12" max="12" width="4.26953125" style="321" customWidth="1"/>
    <col min="13" max="13" width="5.1796875" style="321" customWidth="1"/>
    <col min="14" max="14" width="4.26953125" style="321" customWidth="1"/>
    <col min="15" max="15" width="5.7265625" style="321" customWidth="1"/>
    <col min="16" max="16" width="4.26953125" style="321" customWidth="1"/>
    <col min="17" max="17" width="5.81640625" style="321" customWidth="1"/>
    <col min="18" max="18" width="4.54296875" style="321" customWidth="1"/>
    <col min="19" max="19" width="5.1796875" style="321" customWidth="1"/>
    <col min="20" max="20" width="4.26953125" style="321" customWidth="1"/>
    <col min="21" max="21" width="5.1796875" style="321" customWidth="1"/>
    <col min="22" max="22" width="4.26953125" style="321" customWidth="1"/>
    <col min="23" max="23" width="5.1796875" style="321" customWidth="1"/>
    <col min="24" max="24" width="4.26953125" style="321" customWidth="1"/>
    <col min="25" max="25" width="5.1796875" style="321" customWidth="1"/>
    <col min="26" max="26" width="4.26953125" style="321" customWidth="1"/>
    <col min="27" max="27" width="5.1796875" style="321" customWidth="1"/>
    <col min="28" max="28" width="4.7265625" style="321" customWidth="1"/>
    <col min="29" max="29" width="5.1796875" style="321" customWidth="1"/>
    <col min="30" max="30" width="4.26953125" style="321" customWidth="1"/>
    <col min="31" max="31" width="5.1796875" style="321" customWidth="1"/>
    <col min="32" max="32" width="4.7265625" style="321" customWidth="1"/>
    <col min="33" max="33" width="5.1796875" style="321" customWidth="1"/>
    <col min="34" max="34" width="4.26953125" style="321" customWidth="1"/>
    <col min="35" max="35" width="5.1796875" style="321" customWidth="1"/>
    <col min="36" max="36" width="4.453125" style="321" customWidth="1"/>
    <col min="37" max="37" width="5.7265625" style="321" customWidth="1"/>
    <col min="38" max="38" width="4.26953125" style="321" customWidth="1"/>
    <col min="39" max="39" width="5.1796875" style="321" customWidth="1"/>
    <col min="40" max="40" width="4.7265625" style="321" customWidth="1"/>
    <col min="41" max="41" width="5.1796875" style="321" customWidth="1"/>
    <col min="42" max="42" width="3.81640625" style="321" customWidth="1"/>
    <col min="43" max="43" width="5.1796875" style="321" customWidth="1"/>
    <col min="44" max="44" width="5" style="321" customWidth="1"/>
    <col min="45" max="45" width="5.54296875" style="321" customWidth="1"/>
    <col min="46" max="46" width="6" style="321" customWidth="1"/>
    <col min="47" max="47" width="1.81640625" style="321" customWidth="1"/>
    <col min="48" max="48" width="4" style="321"/>
    <col min="49" max="49" width="6.453125" style="321" bestFit="1" customWidth="1"/>
    <col min="50" max="50" width="5.1796875" style="321" customWidth="1"/>
    <col min="51" max="53" width="4" style="321"/>
    <col min="54" max="54" width="6.7265625" style="321" bestFit="1" customWidth="1"/>
    <col min="55" max="16384" width="4" style="321"/>
  </cols>
  <sheetData>
    <row r="1" spans="2:54" ht="17.25" customHeight="1" thickBot="1">
      <c r="B1" s="1391" t="s">
        <v>192</v>
      </c>
      <c r="C1" s="1392"/>
      <c r="D1" s="1392"/>
      <c r="E1" s="1392"/>
      <c r="F1" s="1392"/>
      <c r="G1" s="1392"/>
      <c r="H1" s="1392"/>
      <c r="I1" s="1392"/>
      <c r="J1" s="1392"/>
      <c r="K1" s="1392"/>
      <c r="L1" s="1392"/>
      <c r="M1" s="1392"/>
      <c r="N1" s="1392"/>
      <c r="O1" s="1392"/>
      <c r="P1" s="1392"/>
      <c r="Q1" s="1392"/>
      <c r="R1" s="1392"/>
      <c r="S1" s="1392"/>
      <c r="T1" s="1392"/>
      <c r="U1" s="1392"/>
      <c r="V1" s="1392"/>
      <c r="W1" s="1392"/>
      <c r="X1" s="1392"/>
      <c r="Y1" s="1392"/>
      <c r="Z1" s="1392"/>
      <c r="AA1" s="1392"/>
      <c r="AB1" s="1392"/>
      <c r="AC1" s="1392"/>
      <c r="AD1" s="1392"/>
      <c r="AE1" s="1392"/>
      <c r="AF1" s="1392"/>
      <c r="AG1" s="1392"/>
      <c r="AH1" s="1392"/>
      <c r="AI1" s="1392"/>
      <c r="AJ1" s="1392"/>
      <c r="AK1" s="1392"/>
      <c r="AL1" s="1392"/>
      <c r="AM1" s="1392"/>
      <c r="AN1" s="1392"/>
      <c r="AO1" s="1392"/>
      <c r="AP1" s="1392"/>
      <c r="AQ1" s="1392"/>
      <c r="AR1" s="1392"/>
      <c r="AS1" s="1392"/>
      <c r="AT1" s="1393"/>
    </row>
    <row r="2" spans="2:54" ht="20.25" customHeight="1" thickBot="1">
      <c r="B2" s="322" t="str">
        <f>TA413_PBNTL!A3</f>
        <v>Name of Line: 765 KV D/C Bikaner III - Neemrana II TL02                                                                                                                                                                                                                                           LOA Value: 389.96 Crore</v>
      </c>
      <c r="C2" s="323"/>
      <c r="D2" s="323"/>
      <c r="E2" s="323"/>
      <c r="F2" s="323"/>
      <c r="G2" s="323"/>
      <c r="H2" s="323"/>
      <c r="I2" s="323"/>
      <c r="J2" s="323"/>
      <c r="K2" s="323"/>
      <c r="L2" s="323"/>
      <c r="M2" s="323"/>
      <c r="N2" s="323"/>
      <c r="O2" s="323"/>
      <c r="P2" s="323"/>
      <c r="Q2" s="323"/>
      <c r="R2" s="323"/>
      <c r="S2" s="323"/>
      <c r="T2" s="323"/>
      <c r="U2" s="323"/>
      <c r="V2" s="324" t="s">
        <v>703</v>
      </c>
      <c r="W2" s="323"/>
      <c r="X2" s="323"/>
      <c r="Y2" s="323"/>
      <c r="Z2" s="179"/>
      <c r="AA2" s="179"/>
      <c r="AB2" s="179"/>
      <c r="AC2" s="179"/>
      <c r="AD2" s="179"/>
      <c r="AE2" s="179"/>
      <c r="AF2" s="179"/>
      <c r="AG2" s="179"/>
      <c r="AH2" s="179"/>
      <c r="AI2" s="179"/>
      <c r="AJ2" s="179"/>
      <c r="AK2" s="179"/>
      <c r="AL2" s="179"/>
      <c r="AM2" s="179"/>
      <c r="AN2" s="179"/>
      <c r="AO2" s="179"/>
      <c r="AP2" s="179"/>
      <c r="AQ2" s="1394" t="str">
        <f>TA413_PBNTL!M1</f>
        <v>14.04.2026</v>
      </c>
      <c r="AR2" s="1395"/>
      <c r="AS2" s="1395"/>
      <c r="AT2" s="180"/>
    </row>
    <row r="3" spans="2:54" ht="15.75" customHeight="1">
      <c r="B3" s="96"/>
      <c r="C3" s="181"/>
      <c r="D3" s="181"/>
      <c r="E3" s="181"/>
      <c r="F3" s="181"/>
      <c r="G3" s="181"/>
      <c r="H3" s="181"/>
      <c r="I3" s="181"/>
      <c r="J3" s="181"/>
      <c r="K3" s="181"/>
      <c r="L3" s="181"/>
      <c r="M3" s="181"/>
      <c r="N3" s="181"/>
      <c r="O3" s="181"/>
      <c r="P3" s="181"/>
      <c r="Q3" s="181"/>
      <c r="R3" s="181"/>
      <c r="S3" s="181"/>
      <c r="T3" s="181"/>
      <c r="U3" s="181"/>
      <c r="V3" s="181"/>
      <c r="W3" s="181"/>
      <c r="X3" s="181"/>
      <c r="AR3" s="181"/>
      <c r="AS3" s="181"/>
      <c r="AT3" s="97"/>
    </row>
    <row r="4" spans="2:54" ht="15" customHeight="1">
      <c r="B4" s="96"/>
      <c r="C4" s="1375" t="s">
        <v>92</v>
      </c>
      <c r="D4" s="1375"/>
      <c r="E4" s="1375" t="s">
        <v>132</v>
      </c>
      <c r="F4" s="1375"/>
      <c r="G4" s="1375"/>
      <c r="H4" s="1375"/>
      <c r="I4" s="1375" t="s">
        <v>277</v>
      </c>
      <c r="J4" s="1375"/>
      <c r="K4" s="1375" t="s">
        <v>999</v>
      </c>
      <c r="L4" s="1375"/>
      <c r="M4" s="1375" t="s">
        <v>258</v>
      </c>
      <c r="N4" s="1375"/>
      <c r="O4" s="1375"/>
      <c r="P4" s="1375" t="s">
        <v>0</v>
      </c>
      <c r="Q4" s="1375"/>
      <c r="R4" s="181"/>
      <c r="S4" s="181"/>
      <c r="T4" s="181" t="s">
        <v>530</v>
      </c>
      <c r="U4" s="181"/>
      <c r="V4" s="181"/>
      <c r="W4" s="181"/>
      <c r="X4" s="181"/>
      <c r="Z4" s="325"/>
      <c r="AA4" s="326"/>
      <c r="AC4" s="1375" t="s">
        <v>193</v>
      </c>
      <c r="AD4" s="1375"/>
      <c r="AE4" s="1375"/>
      <c r="AF4" s="1375"/>
      <c r="AI4" s="325"/>
      <c r="AJ4" s="326"/>
      <c r="AL4" s="1375" t="s">
        <v>202</v>
      </c>
      <c r="AM4" s="1375"/>
      <c r="AN4" s="1375"/>
      <c r="AO4" s="1375"/>
      <c r="AP4" s="1375"/>
      <c r="AQ4" s="1375"/>
      <c r="AR4" s="181"/>
      <c r="AS4" s="181"/>
      <c r="AT4" s="97"/>
    </row>
    <row r="5" spans="2:54" ht="15" customHeight="1">
      <c r="B5" s="96"/>
      <c r="C5" s="1378">
        <v>1</v>
      </c>
      <c r="D5" s="1378"/>
      <c r="E5" s="1375" t="s">
        <v>100</v>
      </c>
      <c r="F5" s="1375"/>
      <c r="G5" s="1375"/>
      <c r="H5" s="1375"/>
      <c r="I5" s="1378" t="s">
        <v>123</v>
      </c>
      <c r="J5" s="1378"/>
      <c r="K5" s="1379">
        <f>TA413_PBNTL!D17</f>
        <v>316</v>
      </c>
      <c r="L5" s="1379"/>
      <c r="M5" s="1376">
        <f>TA413_PBNTL!J17</f>
        <v>316</v>
      </c>
      <c r="N5" s="1376"/>
      <c r="O5" s="1376"/>
      <c r="P5" s="1376">
        <f>K5-M5</f>
        <v>0</v>
      </c>
      <c r="Q5" s="1376"/>
      <c r="R5" s="181"/>
      <c r="S5" s="181"/>
      <c r="T5" s="181"/>
      <c r="U5" s="181"/>
      <c r="V5" s="181"/>
      <c r="W5" s="181"/>
      <c r="X5" s="181"/>
      <c r="Z5" s="325"/>
      <c r="AA5" s="325"/>
      <c r="AC5" s="1375" t="s">
        <v>194</v>
      </c>
      <c r="AD5" s="1375"/>
      <c r="AE5" s="1375"/>
      <c r="AF5" s="1375"/>
      <c r="AI5" s="325"/>
      <c r="AJ5" s="325"/>
      <c r="AL5" s="1375" t="s">
        <v>203</v>
      </c>
      <c r="AM5" s="1375"/>
      <c r="AN5" s="1375"/>
      <c r="AO5" s="1375"/>
      <c r="AP5" s="1375"/>
      <c r="AQ5" s="1375"/>
      <c r="AR5" s="181"/>
      <c r="AS5" s="181"/>
      <c r="AT5" s="97"/>
    </row>
    <row r="6" spans="2:54">
      <c r="B6" s="96"/>
      <c r="C6" s="1378">
        <v>2</v>
      </c>
      <c r="D6" s="1378"/>
      <c r="E6" s="1375" t="s">
        <v>35</v>
      </c>
      <c r="F6" s="1375"/>
      <c r="G6" s="1375"/>
      <c r="H6" s="1375"/>
      <c r="I6" s="1378" t="s">
        <v>123</v>
      </c>
      <c r="J6" s="1378"/>
      <c r="K6" s="1379">
        <f>TA413_PBNTL!D18</f>
        <v>309</v>
      </c>
      <c r="L6" s="1379"/>
      <c r="M6" s="1376">
        <f>TA413_PBNTL!J18</f>
        <v>307</v>
      </c>
      <c r="N6" s="1376"/>
      <c r="O6" s="1376"/>
      <c r="P6" s="1376">
        <f>K6-M6</f>
        <v>2</v>
      </c>
      <c r="Q6" s="1376"/>
      <c r="R6" s="181"/>
      <c r="S6" s="181"/>
      <c r="T6" s="181" t="s">
        <v>532</v>
      </c>
      <c r="U6" s="181"/>
      <c r="V6" s="181"/>
      <c r="W6" s="181"/>
      <c r="X6" s="181"/>
      <c r="Z6" s="1377"/>
      <c r="AA6" s="325"/>
      <c r="AB6" s="1377"/>
      <c r="AC6" s="1375" t="s">
        <v>197</v>
      </c>
      <c r="AD6" s="1375"/>
      <c r="AE6" s="1375"/>
      <c r="AF6" s="1375"/>
      <c r="AI6" s="1377"/>
      <c r="AJ6" s="325">
        <v>4</v>
      </c>
      <c r="AK6" s="1377"/>
      <c r="AL6" s="1375" t="s">
        <v>204</v>
      </c>
      <c r="AM6" s="1375"/>
      <c r="AN6" s="1375"/>
      <c r="AO6" s="1375"/>
      <c r="AP6" s="1375"/>
      <c r="AQ6" s="1375"/>
      <c r="AR6" s="181"/>
      <c r="AS6" s="181"/>
      <c r="AT6" s="97"/>
    </row>
    <row r="7" spans="2:54">
      <c r="B7" s="96"/>
      <c r="C7" s="1378">
        <v>3</v>
      </c>
      <c r="D7" s="1378"/>
      <c r="E7" s="1375" t="s">
        <v>278</v>
      </c>
      <c r="F7" s="1375"/>
      <c r="G7" s="1375"/>
      <c r="H7" s="1375"/>
      <c r="I7" s="1378" t="s">
        <v>123</v>
      </c>
      <c r="J7" s="1378"/>
      <c r="K7" s="1379">
        <f>TA413_PBNTL!D19</f>
        <v>306</v>
      </c>
      <c r="L7" s="1379"/>
      <c r="M7" s="1376">
        <f>TA413_PBNTL!J19</f>
        <v>302</v>
      </c>
      <c r="N7" s="1376"/>
      <c r="O7" s="1376"/>
      <c r="P7" s="1376">
        <f>K7-M7</f>
        <v>4</v>
      </c>
      <c r="Q7" s="1376"/>
      <c r="R7" s="181"/>
      <c r="S7" s="181"/>
      <c r="T7" s="181"/>
      <c r="U7" s="181"/>
      <c r="V7" s="181"/>
      <c r="W7" s="181"/>
      <c r="X7" s="181"/>
      <c r="Z7" s="1377"/>
      <c r="AA7" s="1383">
        <v>1</v>
      </c>
      <c r="AB7" s="1377"/>
      <c r="AC7" s="1375" t="s">
        <v>198</v>
      </c>
      <c r="AD7" s="1375"/>
      <c r="AE7" s="1375"/>
      <c r="AF7" s="1375"/>
      <c r="AI7" s="1377"/>
      <c r="AJ7" s="327"/>
      <c r="AK7" s="1377"/>
      <c r="AL7" s="1419" t="s">
        <v>205</v>
      </c>
      <c r="AM7" s="1420"/>
      <c r="AN7" s="1420"/>
      <c r="AO7" s="1420"/>
      <c r="AP7" s="1420"/>
      <c r="AQ7" s="1421"/>
      <c r="AR7" s="181"/>
      <c r="AS7" s="181"/>
      <c r="AT7" s="97"/>
    </row>
    <row r="8" spans="2:54" ht="15" customHeight="1">
      <c r="B8" s="96"/>
      <c r="C8" s="1378">
        <v>4</v>
      </c>
      <c r="D8" s="1378"/>
      <c r="E8" s="1409" t="s">
        <v>279</v>
      </c>
      <c r="F8" s="1410"/>
      <c r="G8" s="1410"/>
      <c r="H8" s="1411"/>
      <c r="I8" s="1386" t="s">
        <v>160</v>
      </c>
      <c r="J8" s="1387"/>
      <c r="K8" s="1388">
        <f>TA413_PBNTL!D22</f>
        <v>117.85085099999999</v>
      </c>
      <c r="L8" s="1389"/>
      <c r="M8" s="1380">
        <f>TA413_PBNTL!J22</f>
        <v>69.593000000000004</v>
      </c>
      <c r="N8" s="1382"/>
      <c r="O8" s="1381"/>
      <c r="P8" s="1380">
        <f>K8-M8</f>
        <v>48.257850999999988</v>
      </c>
      <c r="Q8" s="1381"/>
      <c r="R8" s="181"/>
      <c r="S8" s="181"/>
      <c r="T8" s="181" t="s">
        <v>531</v>
      </c>
      <c r="U8" s="181"/>
      <c r="V8" s="181"/>
      <c r="W8" s="181"/>
      <c r="X8" s="181"/>
      <c r="Z8" s="1377"/>
      <c r="AA8" s="1384"/>
      <c r="AB8" s="1377"/>
      <c r="AC8" s="1375"/>
      <c r="AD8" s="1375"/>
      <c r="AE8" s="1375"/>
      <c r="AF8" s="1375"/>
      <c r="AI8" s="1377"/>
      <c r="AJ8" s="328">
        <v>3</v>
      </c>
      <c r="AK8" s="1377"/>
      <c r="AL8" s="1422"/>
      <c r="AM8" s="1423"/>
      <c r="AN8" s="1423"/>
      <c r="AO8" s="1423"/>
      <c r="AP8" s="1423"/>
      <c r="AQ8" s="1424"/>
      <c r="AR8" s="181"/>
      <c r="AS8" s="181"/>
      <c r="AT8" s="97"/>
    </row>
    <row r="9" spans="2:54" ht="15" customHeight="1">
      <c r="B9" s="96"/>
      <c r="C9" s="1386">
        <v>5</v>
      </c>
      <c r="D9" s="1387"/>
      <c r="E9" s="1409" t="s">
        <v>280</v>
      </c>
      <c r="F9" s="1410"/>
      <c r="G9" s="1410"/>
      <c r="H9" s="1411"/>
      <c r="I9" s="1386" t="s">
        <v>160</v>
      </c>
      <c r="J9" s="1387"/>
      <c r="K9" s="1388">
        <f>TA413_PBNTL!D23</f>
        <v>117.85085099999999</v>
      </c>
      <c r="L9" s="1389"/>
      <c r="M9" s="1380">
        <f>TA413_PBNTL!J23</f>
        <v>68.588999999999999</v>
      </c>
      <c r="N9" s="1382"/>
      <c r="O9" s="1381"/>
      <c r="P9" s="1380">
        <f>K9-M9</f>
        <v>49.261850999999993</v>
      </c>
      <c r="Q9" s="1381"/>
      <c r="R9" s="181"/>
      <c r="S9" s="181"/>
      <c r="T9" s="181"/>
      <c r="U9" s="181"/>
      <c r="V9" s="181"/>
      <c r="W9" s="181"/>
      <c r="X9" s="181"/>
      <c r="Z9" s="1377"/>
      <c r="AA9" s="329">
        <v>1</v>
      </c>
      <c r="AB9" s="1377"/>
      <c r="AC9" s="1375" t="s">
        <v>199</v>
      </c>
      <c r="AD9" s="1375"/>
      <c r="AE9" s="1375"/>
      <c r="AF9" s="1375"/>
      <c r="AI9" s="1377"/>
      <c r="AJ9" s="330">
        <v>2</v>
      </c>
      <c r="AK9" s="1377"/>
      <c r="AL9" s="1375" t="s">
        <v>206</v>
      </c>
      <c r="AM9" s="1375"/>
      <c r="AN9" s="1375"/>
      <c r="AO9" s="1375"/>
      <c r="AP9" s="1375"/>
      <c r="AQ9" s="1375"/>
      <c r="AR9" s="181"/>
      <c r="AS9" s="181"/>
      <c r="AT9" s="97"/>
    </row>
    <row r="10" spans="2:54" ht="15" customHeight="1">
      <c r="B10" s="96"/>
      <c r="C10" s="181"/>
      <c r="D10" s="181"/>
      <c r="E10" s="181"/>
      <c r="F10" s="181"/>
      <c r="G10" s="181"/>
      <c r="H10" s="181"/>
      <c r="I10" s="181"/>
      <c r="J10" s="181"/>
      <c r="K10" s="181"/>
      <c r="L10" s="181"/>
      <c r="M10" s="181"/>
      <c r="N10" s="181"/>
      <c r="O10" s="181"/>
      <c r="P10" s="181"/>
      <c r="Q10" s="181"/>
      <c r="R10" s="181"/>
      <c r="S10" s="181"/>
      <c r="T10" s="181" t="s">
        <v>526</v>
      </c>
      <c r="U10" s="181"/>
      <c r="V10" s="181"/>
      <c r="W10" s="181"/>
      <c r="X10" s="181"/>
      <c r="Z10" s="325"/>
      <c r="AA10" s="325"/>
      <c r="AC10" s="1378"/>
      <c r="AD10" s="1378"/>
      <c r="AE10" s="1378"/>
      <c r="AF10" s="1378"/>
      <c r="AI10" s="325"/>
      <c r="AJ10" s="325"/>
      <c r="AL10" s="1375" t="s">
        <v>207</v>
      </c>
      <c r="AM10" s="1375"/>
      <c r="AN10" s="1375"/>
      <c r="AO10" s="1375"/>
      <c r="AP10" s="1375"/>
      <c r="AQ10" s="1375"/>
      <c r="AR10" s="181"/>
      <c r="AS10" s="181"/>
      <c r="AT10" s="97"/>
    </row>
    <row r="11" spans="2:54" ht="15" customHeight="1">
      <c r="B11" s="96"/>
      <c r="C11" s="181"/>
      <c r="D11" s="181"/>
      <c r="E11" s="181"/>
      <c r="F11" s="181"/>
      <c r="G11" s="181"/>
      <c r="H11" s="181"/>
      <c r="I11" s="181"/>
      <c r="J11" s="181"/>
      <c r="K11" s="181"/>
      <c r="L11" s="181"/>
      <c r="M11" s="181"/>
      <c r="N11" s="181"/>
      <c r="O11" s="181"/>
      <c r="P11" s="1390"/>
      <c r="Q11" s="1390"/>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97"/>
    </row>
    <row r="12" spans="2:54" ht="15" customHeight="1">
      <c r="B12" s="331"/>
      <c r="C12" s="332"/>
      <c r="D12" s="333"/>
      <c r="E12" s="334"/>
      <c r="F12" s="332"/>
      <c r="G12" s="332"/>
      <c r="H12" s="335"/>
      <c r="I12" s="336"/>
      <c r="J12" s="335"/>
      <c r="K12" s="336"/>
      <c r="L12" s="336"/>
      <c r="M12" s="336"/>
      <c r="N12" s="335"/>
      <c r="O12" s="336"/>
      <c r="P12" s="335"/>
      <c r="Q12" s="336">
        <f>O12+1</f>
        <v>1</v>
      </c>
      <c r="R12" s="336"/>
      <c r="S12" s="336">
        <v>2</v>
      </c>
      <c r="T12" s="336"/>
      <c r="U12" s="336">
        <f>S12+1</f>
        <v>3</v>
      </c>
      <c r="V12" s="336"/>
      <c r="W12" s="336">
        <f>U12+1</f>
        <v>4</v>
      </c>
      <c r="X12" s="336"/>
      <c r="Y12" s="336">
        <f>W12+1</f>
        <v>5</v>
      </c>
      <c r="Z12" s="336"/>
      <c r="AA12" s="336">
        <f>Y12+1</f>
        <v>6</v>
      </c>
      <c r="AB12" s="336"/>
      <c r="AC12" s="336">
        <f>AA12+1</f>
        <v>7</v>
      </c>
      <c r="AD12" s="336"/>
      <c r="AE12" s="336">
        <f>AC12+1</f>
        <v>8</v>
      </c>
      <c r="AF12" s="336"/>
      <c r="AG12" s="336">
        <f>AE12+1</f>
        <v>9</v>
      </c>
      <c r="AH12" s="336"/>
      <c r="AI12" s="336">
        <f>AG12+1</f>
        <v>10</v>
      </c>
      <c r="AJ12" s="336"/>
      <c r="AK12" s="336">
        <f>AI12+1</f>
        <v>11</v>
      </c>
      <c r="AL12" s="336"/>
      <c r="AM12" s="336">
        <f>AK12+1</f>
        <v>12</v>
      </c>
      <c r="AN12" s="336"/>
      <c r="AO12" s="336">
        <f>AM12+1</f>
        <v>13</v>
      </c>
      <c r="AP12" s="336"/>
      <c r="AQ12" s="336">
        <f>AO12+1</f>
        <v>14</v>
      </c>
      <c r="AR12" s="336"/>
      <c r="AS12" s="336">
        <f>AQ12+1</f>
        <v>15</v>
      </c>
      <c r="AT12" s="337"/>
      <c r="BB12" s="966"/>
    </row>
    <row r="13" spans="2:54" ht="15" customHeight="1">
      <c r="B13" s="331"/>
      <c r="C13" s="332"/>
      <c r="D13" s="333" t="s">
        <v>666</v>
      </c>
      <c r="E13" s="334"/>
      <c r="F13" s="332"/>
      <c r="G13" s="332"/>
      <c r="H13" s="338"/>
      <c r="I13" s="336"/>
      <c r="J13" s="338"/>
      <c r="K13" s="338"/>
      <c r="L13" s="338"/>
      <c r="M13" s="338"/>
      <c r="N13" s="339"/>
      <c r="O13" s="340" t="s">
        <v>1176</v>
      </c>
      <c r="P13" s="339"/>
      <c r="Q13" s="340" t="s">
        <v>271</v>
      </c>
      <c r="R13" s="340"/>
      <c r="S13" s="340" t="s">
        <v>1274</v>
      </c>
      <c r="T13" s="340"/>
      <c r="U13" s="340" t="s">
        <v>1276</v>
      </c>
      <c r="V13" s="340"/>
      <c r="W13" s="340" t="s">
        <v>1277</v>
      </c>
      <c r="X13" s="340"/>
      <c r="Y13" s="340" t="s">
        <v>1278</v>
      </c>
      <c r="Z13" s="340"/>
      <c r="AA13" s="340" t="s">
        <v>1279</v>
      </c>
      <c r="AB13" s="340"/>
      <c r="AC13" s="340" t="s">
        <v>1280</v>
      </c>
      <c r="AD13" s="340"/>
      <c r="AE13" s="340" t="s">
        <v>1281</v>
      </c>
      <c r="AF13" s="340"/>
      <c r="AG13" s="340" t="s">
        <v>1282</v>
      </c>
      <c r="AH13" s="340"/>
      <c r="AI13" s="340" t="s">
        <v>1283</v>
      </c>
      <c r="AJ13" s="340"/>
      <c r="AK13" s="340" t="s">
        <v>1284</v>
      </c>
      <c r="AL13" s="340"/>
      <c r="AM13" s="340" t="s">
        <v>1285</v>
      </c>
      <c r="AN13" s="340"/>
      <c r="AO13" s="340" t="s">
        <v>1286</v>
      </c>
      <c r="AP13" s="340"/>
      <c r="AQ13" s="340" t="s">
        <v>1287</v>
      </c>
      <c r="AR13" s="340"/>
      <c r="AS13" s="340" t="s">
        <v>1288</v>
      </c>
      <c r="AT13" s="337"/>
    </row>
    <row r="14" spans="2:54" ht="15" customHeight="1">
      <c r="B14" s="341"/>
      <c r="C14" s="342"/>
      <c r="D14" s="342"/>
      <c r="E14" s="342"/>
      <c r="F14" s="342"/>
      <c r="G14" s="342"/>
      <c r="T14" s="325"/>
      <c r="V14" s="325"/>
      <c r="X14" s="325"/>
      <c r="Z14" s="325"/>
      <c r="AB14" s="325"/>
      <c r="AD14" s="325"/>
      <c r="AF14" s="325"/>
      <c r="AH14" s="325"/>
      <c r="AJ14" s="325"/>
      <c r="AL14" s="325"/>
      <c r="AN14" s="325"/>
      <c r="AP14" s="325"/>
      <c r="AR14" s="325"/>
      <c r="AT14" s="337"/>
    </row>
    <row r="15" spans="2:54" ht="15" customHeight="1">
      <c r="B15" s="1385"/>
      <c r="C15" s="342"/>
      <c r="D15" s="333" t="s">
        <v>281</v>
      </c>
      <c r="E15" s="342"/>
      <c r="F15" s="342"/>
      <c r="G15" s="342"/>
      <c r="H15" s="344"/>
      <c r="AT15" s="337"/>
      <c r="AW15" s="970"/>
      <c r="AX15" s="970"/>
      <c r="AY15" s="970"/>
      <c r="AZ15" s="970"/>
      <c r="BA15" s="970"/>
      <c r="BB15" s="970"/>
    </row>
    <row r="16" spans="2:54" ht="21" customHeight="1">
      <c r="B16" s="1385"/>
      <c r="C16" s="342"/>
      <c r="D16" s="342"/>
      <c r="E16" s="342"/>
      <c r="F16" s="342"/>
      <c r="G16" s="342"/>
      <c r="K16" s="345" t="s">
        <v>322</v>
      </c>
      <c r="O16" s="346"/>
      <c r="P16" s="325">
        <v>150</v>
      </c>
      <c r="Q16" s="676">
        <v>3</v>
      </c>
      <c r="R16" s="348">
        <v>290.20999999999998</v>
      </c>
      <c r="S16" s="676">
        <v>3</v>
      </c>
      <c r="T16" s="348">
        <f>VLOOKUP(S13,'Location Summary'!$G$2:$H$604,2,FALSE)</f>
        <v>378</v>
      </c>
      <c r="U16" s="676">
        <v>3</v>
      </c>
      <c r="V16" s="348">
        <f>VLOOKUP(U13,'Location Summary'!$G$2:$H$604,2,FALSE)</f>
        <v>381</v>
      </c>
      <c r="W16" s="676">
        <v>3</v>
      </c>
      <c r="X16" s="348">
        <f>VLOOKUP(W13,'Location Summary'!$G$2:$H$604,2,FALSE)</f>
        <v>419</v>
      </c>
      <c r="Y16" s="676">
        <v>3</v>
      </c>
      <c r="Z16" s="348">
        <f>VLOOKUP(Y13,'Location Summary'!$G$2:$H$604,2,FALSE)</f>
        <v>422</v>
      </c>
      <c r="AA16" s="676">
        <v>3</v>
      </c>
      <c r="AB16" s="348">
        <f>VLOOKUP(AA13,'Location Summary'!$G$2:$H$604,2,FALSE)</f>
        <v>399</v>
      </c>
      <c r="AC16" s="676">
        <v>3</v>
      </c>
      <c r="AD16" s="348">
        <f>VLOOKUP(AC13,'Location Summary'!$G$2:$H$604,2,FALSE)</f>
        <v>423</v>
      </c>
      <c r="AE16" s="347">
        <v>3</v>
      </c>
      <c r="AF16" s="348">
        <f>VLOOKUP(AE13,'Location Summary'!$G$2:$H$604,2,FALSE)</f>
        <v>414.99200000000002</v>
      </c>
      <c r="AG16" s="676">
        <v>3</v>
      </c>
      <c r="AH16" s="348">
        <f>VLOOKUP(AG13,'Location Summary'!$G$2:$H$604,2,FALSE)</f>
        <v>409</v>
      </c>
      <c r="AI16" s="347">
        <v>3</v>
      </c>
      <c r="AJ16" s="348">
        <f>VLOOKUP(AI13,'Location Summary'!$G$2:$H$604,2,FALSE)</f>
        <v>402</v>
      </c>
      <c r="AK16" s="347">
        <v>3</v>
      </c>
      <c r="AL16" s="348">
        <f>VLOOKUP(AK13,'Location Summary'!$G$2:$H$604,2,FALSE)</f>
        <v>409</v>
      </c>
      <c r="AM16" s="347">
        <v>3</v>
      </c>
      <c r="AN16" s="348">
        <f>VLOOKUP(AM13,'Location Summary'!$G$2:$H$604,2,FALSE)</f>
        <v>337</v>
      </c>
      <c r="AO16" s="347">
        <v>3</v>
      </c>
      <c r="AP16" s="348">
        <f>VLOOKUP(AO13,'Location Summary'!$G$2:$H$604,2,FALSE)</f>
        <v>365</v>
      </c>
      <c r="AQ16" s="347">
        <v>3</v>
      </c>
      <c r="AR16" s="348">
        <f>VLOOKUP(AQ13,'Location Summary'!$G$2:$H$604,2,FALSE)</f>
        <v>378</v>
      </c>
      <c r="AS16" s="347">
        <v>3</v>
      </c>
      <c r="AT16" s="349">
        <f>VLOOKUP(AS13,'Location Summary'!$G$2:$H$604,2,FALSE)</f>
        <v>391.46699999999998</v>
      </c>
    </row>
    <row r="17" spans="2:53" ht="15" customHeight="1">
      <c r="B17" s="1385"/>
      <c r="C17" s="332"/>
      <c r="D17" s="350" t="s">
        <v>282</v>
      </c>
      <c r="E17" s="350"/>
      <c r="F17" s="332"/>
      <c r="G17" s="332"/>
      <c r="H17" s="344"/>
      <c r="I17" s="339"/>
      <c r="J17" s="339"/>
      <c r="K17" s="339"/>
      <c r="L17" s="339"/>
      <c r="O17" s="351"/>
      <c r="P17" s="339"/>
      <c r="Q17" s="352">
        <v>2</v>
      </c>
      <c r="S17" s="352">
        <v>2</v>
      </c>
      <c r="U17" s="352">
        <v>2</v>
      </c>
      <c r="W17" s="352">
        <v>2</v>
      </c>
      <c r="Y17" s="352">
        <v>2</v>
      </c>
      <c r="AA17" s="352">
        <v>2</v>
      </c>
      <c r="AC17" s="352">
        <v>2</v>
      </c>
      <c r="AE17" s="352">
        <v>2</v>
      </c>
      <c r="AG17" s="352">
        <v>2</v>
      </c>
      <c r="AI17" s="352">
        <v>2</v>
      </c>
      <c r="AK17" s="352">
        <v>2</v>
      </c>
      <c r="AM17" s="352">
        <v>2</v>
      </c>
      <c r="AO17" s="352">
        <v>2</v>
      </c>
      <c r="AQ17" s="352">
        <v>2</v>
      </c>
      <c r="AS17" s="352">
        <v>2</v>
      </c>
      <c r="AT17" s="337"/>
      <c r="BA17" s="967"/>
    </row>
    <row r="18" spans="2:53" ht="15" customHeight="1">
      <c r="B18" s="343"/>
      <c r="C18" s="332"/>
      <c r="D18" s="332"/>
      <c r="E18" s="332"/>
      <c r="F18" s="332"/>
      <c r="G18" s="332"/>
      <c r="H18" s="339"/>
      <c r="I18" s="339"/>
      <c r="J18" s="339"/>
      <c r="K18" s="339"/>
      <c r="L18" s="339"/>
      <c r="O18" s="325" t="s">
        <v>247</v>
      </c>
      <c r="P18" s="339"/>
      <c r="Q18" s="325" t="str">
        <f>VLOOKUP(Q13,'Location Summary'!$C$2:$J$604,2,FALSE)</f>
        <v>DD60+0</v>
      </c>
      <c r="R18" s="339"/>
      <c r="S18" s="325" t="str">
        <f>VLOOKUP(S13,'Location Summary'!$C$2:$J$604,2,FALSE)</f>
        <v>DD45+0</v>
      </c>
      <c r="T18" s="353"/>
      <c r="U18" s="325" t="str">
        <f>VLOOKUP(U13,'Location Summary'!$C$2:$J$604,2,FALSE)</f>
        <v>DA+0</v>
      </c>
      <c r="V18" s="353"/>
      <c r="W18" s="325" t="str">
        <f>VLOOKUP(W13,'Location Summary'!$C$2:$J$604,2,FALSE)</f>
        <v>DA+3</v>
      </c>
      <c r="X18" s="353"/>
      <c r="Y18" s="325" t="str">
        <f>VLOOKUP(Y13,'Location Summary'!$C$2:$J$604,2,FALSE)</f>
        <v>DA+3</v>
      </c>
      <c r="Z18" s="353"/>
      <c r="AA18" s="325" t="str">
        <f>VLOOKUP(AA13,'Location Summary'!$C$2:$J$604,2,FALSE)</f>
        <v>DA+3</v>
      </c>
      <c r="AB18" s="353"/>
      <c r="AC18" s="325" t="str">
        <f>VLOOKUP(AC13,'Location Summary'!$C$2:$J$604,2,FALSE)</f>
        <v>DA+3</v>
      </c>
      <c r="AD18" s="353"/>
      <c r="AE18" s="325" t="str">
        <f>VLOOKUP(AE13,'Location Summary'!$C$2:$J$604,2,FALSE)</f>
        <v>DA+6</v>
      </c>
      <c r="AF18" s="353"/>
      <c r="AG18" s="325" t="str">
        <f>VLOOKUP(AG13,'Location Summary'!$C$2:$J$604,2,FALSE)</f>
        <v>DD45+3</v>
      </c>
      <c r="AH18" s="353"/>
      <c r="AI18" s="325" t="str">
        <f>VLOOKUP(AI13,'Location Summary'!$C$2:$J$604,2,FALSE)</f>
        <v>DA+3</v>
      </c>
      <c r="AJ18" s="353"/>
      <c r="AK18" s="325" t="str">
        <f>VLOOKUP(AK13,'Location Summary'!$C$2:$J$604,2,FALSE)</f>
        <v>DA+3</v>
      </c>
      <c r="AL18" s="353"/>
      <c r="AM18" s="325" t="str">
        <f>VLOOKUP(AM13,'Location Summary'!$C$2:$J$604,2,FALSE)</f>
        <v>DA+0</v>
      </c>
      <c r="AN18" s="353"/>
      <c r="AO18" s="325" t="str">
        <f>VLOOKUP(AO13,'Location Summary'!$C$2:$J$604,2,FALSE)</f>
        <v>DA+0</v>
      </c>
      <c r="AP18" s="353"/>
      <c r="AQ18" s="325" t="str">
        <f>VLOOKUP(AQ13,'Location Summary'!$C$2:$J$604,2,FALSE)</f>
        <v>DA+3</v>
      </c>
      <c r="AS18" s="325" t="str">
        <f>VLOOKUP(AS13,'Location Summary'!$C$2:$J$604,2,FALSE)</f>
        <v>DA+0</v>
      </c>
      <c r="AT18" s="337"/>
    </row>
    <row r="19" spans="2:53" ht="15" customHeight="1">
      <c r="B19" s="343"/>
      <c r="C19" s="332"/>
      <c r="D19" s="332"/>
      <c r="E19" s="332"/>
      <c r="F19" s="332"/>
      <c r="G19" s="332"/>
      <c r="H19" s="339"/>
      <c r="I19" s="339"/>
      <c r="J19" s="339"/>
      <c r="K19" s="339"/>
      <c r="L19" s="339"/>
      <c r="M19" s="339"/>
      <c r="N19" s="339"/>
      <c r="O19" s="339"/>
      <c r="P19" s="339"/>
      <c r="Q19" s="1047"/>
      <c r="R19" s="1047"/>
      <c r="S19" s="1047"/>
      <c r="T19" s="1047"/>
      <c r="U19" s="1047"/>
      <c r="V19" s="353"/>
      <c r="W19" s="325"/>
      <c r="X19" s="353"/>
      <c r="Y19" s="354"/>
      <c r="Z19" s="353"/>
      <c r="AA19" s="325"/>
      <c r="AB19" s="353"/>
      <c r="AC19" s="325"/>
      <c r="AD19" s="353"/>
      <c r="AE19" s="325"/>
      <c r="AF19" s="353"/>
      <c r="AG19" s="355"/>
      <c r="AH19" s="355"/>
      <c r="AI19" s="355"/>
      <c r="AJ19" s="355"/>
      <c r="AK19" s="355"/>
      <c r="AL19" s="355"/>
      <c r="AM19" s="355"/>
      <c r="AN19" s="355"/>
      <c r="AO19" s="355"/>
      <c r="AP19" s="355"/>
      <c r="AQ19" s="355"/>
      <c r="AR19" s="355"/>
      <c r="AS19" s="355"/>
      <c r="AT19" s="337"/>
    </row>
    <row r="20" spans="2:53" ht="15" customHeight="1">
      <c r="B20" s="356"/>
      <c r="C20" s="354">
        <f>AS12+1</f>
        <v>16</v>
      </c>
      <c r="D20" s="354"/>
      <c r="E20" s="354">
        <f>C20+1</f>
        <v>17</v>
      </c>
      <c r="F20" s="354"/>
      <c r="G20" s="354">
        <f>E20+1</f>
        <v>18</v>
      </c>
      <c r="H20" s="354"/>
      <c r="I20" s="354">
        <f>G20+1</f>
        <v>19</v>
      </c>
      <c r="J20" s="354"/>
      <c r="K20" s="354">
        <f>I20+1</f>
        <v>20</v>
      </c>
      <c r="L20" s="354"/>
      <c r="M20" s="354">
        <f>K20+1</f>
        <v>21</v>
      </c>
      <c r="N20" s="354"/>
      <c r="O20" s="354">
        <f>M20+1</f>
        <v>22</v>
      </c>
      <c r="P20" s="354"/>
      <c r="Q20" s="354">
        <f>O20+1</f>
        <v>23</v>
      </c>
      <c r="R20" s="354"/>
      <c r="S20" s="354">
        <f>Q20+1</f>
        <v>24</v>
      </c>
      <c r="T20" s="354"/>
      <c r="U20" s="354">
        <f>S20+1</f>
        <v>25</v>
      </c>
      <c r="V20" s="354"/>
      <c r="W20" s="354">
        <f>U20+1</f>
        <v>26</v>
      </c>
      <c r="X20" s="354"/>
      <c r="Y20" s="354">
        <f>W20+1</f>
        <v>27</v>
      </c>
      <c r="Z20" s="354"/>
      <c r="AA20" s="354">
        <f>Y20+1</f>
        <v>28</v>
      </c>
      <c r="AB20" s="354"/>
      <c r="AC20" s="354">
        <f>AA20+1</f>
        <v>29</v>
      </c>
      <c r="AD20" s="354"/>
      <c r="AE20" s="354">
        <f>AC20+1</f>
        <v>30</v>
      </c>
      <c r="AF20" s="354"/>
      <c r="AG20" s="354">
        <f>AE20+1</f>
        <v>31</v>
      </c>
      <c r="AH20" s="354"/>
      <c r="AI20" s="354">
        <f>AG20+1</f>
        <v>32</v>
      </c>
      <c r="AJ20" s="354"/>
      <c r="AK20" s="354">
        <f>AI20+1</f>
        <v>33</v>
      </c>
      <c r="AL20" s="354"/>
      <c r="AM20" s="354">
        <f>AK20+1</f>
        <v>34</v>
      </c>
      <c r="AN20" s="354"/>
      <c r="AO20" s="354">
        <f>AM20+1</f>
        <v>35</v>
      </c>
      <c r="AP20" s="354"/>
      <c r="AQ20" s="354">
        <f>AO20+1</f>
        <v>36</v>
      </c>
      <c r="AR20" s="354"/>
      <c r="AS20" s="354">
        <f>AQ20+1</f>
        <v>37</v>
      </c>
      <c r="AT20" s="337"/>
    </row>
    <row r="21" spans="2:53" s="362" customFormat="1" ht="15" customHeight="1">
      <c r="B21" s="357"/>
      <c r="C21" s="358" t="s">
        <v>1289</v>
      </c>
      <c r="D21" s="354"/>
      <c r="E21" s="358" t="s">
        <v>1290</v>
      </c>
      <c r="F21" s="354"/>
      <c r="G21" s="358" t="s">
        <v>1291</v>
      </c>
      <c r="H21" s="354"/>
      <c r="I21" s="340" t="s">
        <v>1292</v>
      </c>
      <c r="J21" s="359"/>
      <c r="K21" s="340" t="s">
        <v>259</v>
      </c>
      <c r="L21" s="354"/>
      <c r="M21" s="360" t="s">
        <v>469</v>
      </c>
      <c r="N21" s="354"/>
      <c r="O21" s="358" t="s">
        <v>903</v>
      </c>
      <c r="P21" s="354"/>
      <c r="Q21" s="358" t="s">
        <v>904</v>
      </c>
      <c r="R21" s="354"/>
      <c r="S21" s="340" t="s">
        <v>905</v>
      </c>
      <c r="T21" s="354"/>
      <c r="U21" s="340" t="s">
        <v>906</v>
      </c>
      <c r="V21" s="354"/>
      <c r="W21" s="340" t="s">
        <v>907</v>
      </c>
      <c r="Y21" s="358" t="s">
        <v>908</v>
      </c>
      <c r="Z21" s="354"/>
      <c r="AA21" s="358" t="s">
        <v>909</v>
      </c>
      <c r="AB21" s="354"/>
      <c r="AC21" s="358" t="s">
        <v>260</v>
      </c>
      <c r="AD21" s="354"/>
      <c r="AE21" s="358" t="s">
        <v>470</v>
      </c>
      <c r="AF21" s="354"/>
      <c r="AG21" s="358" t="s">
        <v>471</v>
      </c>
      <c r="AH21" s="354"/>
      <c r="AI21" s="340" t="s">
        <v>472</v>
      </c>
      <c r="AJ21" s="359"/>
      <c r="AK21" s="340" t="s">
        <v>473</v>
      </c>
      <c r="AL21" s="354"/>
      <c r="AM21" s="360" t="s">
        <v>474</v>
      </c>
      <c r="AN21" s="354"/>
      <c r="AO21" s="358" t="s">
        <v>475</v>
      </c>
      <c r="AP21" s="354"/>
      <c r="AQ21" s="358" t="s">
        <v>476</v>
      </c>
      <c r="AR21" s="354"/>
      <c r="AS21" s="340" t="s">
        <v>477</v>
      </c>
      <c r="AT21" s="361"/>
      <c r="AU21" s="340"/>
      <c r="AV21" s="354"/>
    </row>
    <row r="22" spans="2:53" ht="15" customHeight="1">
      <c r="B22" s="363"/>
      <c r="T22" s="325"/>
      <c r="V22" s="325"/>
      <c r="X22" s="325"/>
      <c r="Z22" s="325"/>
      <c r="AB22" s="325"/>
      <c r="AD22" s="325"/>
      <c r="AF22" s="325"/>
      <c r="AH22" s="325"/>
      <c r="AJ22" s="325"/>
      <c r="AL22" s="325"/>
      <c r="AN22" s="325"/>
      <c r="AP22" s="325"/>
      <c r="AR22" s="325"/>
      <c r="AT22" s="337"/>
    </row>
    <row r="23" spans="2:53" ht="15" customHeight="1">
      <c r="B23" s="1374"/>
      <c r="AT23" s="337"/>
    </row>
    <row r="24" spans="2:53" ht="20.25" customHeight="1">
      <c r="B24" s="1374"/>
      <c r="C24" s="676">
        <v>3</v>
      </c>
      <c r="D24" s="348">
        <f>VLOOKUP(C21,'Location Summary'!$G$2:$H$604,2,FALSE)</f>
        <v>356</v>
      </c>
      <c r="E24" s="676">
        <v>3</v>
      </c>
      <c r="F24" s="348">
        <f>VLOOKUP(E21,'Location Summary'!$G$2:$H$604,2,FALSE)</f>
        <v>439</v>
      </c>
      <c r="G24" s="676">
        <v>3</v>
      </c>
      <c r="H24" s="348">
        <f>VLOOKUP(G21,'Location Summary'!$G$2:$H$604,2,FALSE)</f>
        <v>377</v>
      </c>
      <c r="I24" s="676">
        <v>3</v>
      </c>
      <c r="J24" s="348">
        <f>VLOOKUP(I21,'Location Summary'!$G$2:$H$604,2,FALSE)</f>
        <v>455.07</v>
      </c>
      <c r="K24" s="676">
        <v>3</v>
      </c>
      <c r="L24" s="348">
        <f>VLOOKUP(K21,'Location Summary'!$G$2:$H$604,2,FALSE)</f>
        <v>344.16300000000001</v>
      </c>
      <c r="M24" s="347">
        <v>3</v>
      </c>
      <c r="N24" s="348">
        <f>VLOOKUP(M21,'Location Summary'!$G$2:$H$604,2,FALSE)</f>
        <v>365</v>
      </c>
      <c r="O24" s="347">
        <v>3</v>
      </c>
      <c r="P24" s="348">
        <f>VLOOKUP(O21,'Location Summary'!$G$2:$H$604,2,FALSE)</f>
        <v>340</v>
      </c>
      <c r="Q24" s="347">
        <v>3</v>
      </c>
      <c r="R24" s="348">
        <f>VLOOKUP(Q21,'Location Summary'!$G$2:$H$604,2,FALSE)</f>
        <v>420</v>
      </c>
      <c r="S24" s="347">
        <v>3</v>
      </c>
      <c r="T24" s="348">
        <f>VLOOKUP(S21,'Location Summary'!$G$2:$H$604,2,FALSE)</f>
        <v>415</v>
      </c>
      <c r="U24" s="347">
        <v>3</v>
      </c>
      <c r="V24" s="348">
        <f>VLOOKUP(U21,'Location Summary'!$G$2:$H$604,2,FALSE)</f>
        <v>365</v>
      </c>
      <c r="W24" s="347">
        <v>3</v>
      </c>
      <c r="X24" s="348">
        <f>VLOOKUP(W21,'Location Summary'!$G$2:$H$604,2,FALSE)</f>
        <v>330</v>
      </c>
      <c r="Y24" s="347">
        <v>3</v>
      </c>
      <c r="Z24" s="348">
        <f>VLOOKUP(Y21,'Location Summary'!$G$2:$H$604,2,FALSE)</f>
        <v>457</v>
      </c>
      <c r="AA24" s="347">
        <v>3</v>
      </c>
      <c r="AB24" s="348">
        <f>VLOOKUP(AA21,'Location Summary'!$G$2:$H$604,2,FALSE)</f>
        <v>354.61099999999999</v>
      </c>
      <c r="AC24" s="676">
        <v>3</v>
      </c>
      <c r="AD24" s="348">
        <f>VLOOKUP(AC21,'Location Summary'!$G$2:$H$604,2,FALSE)</f>
        <v>428.38900000000001</v>
      </c>
      <c r="AE24" s="676">
        <v>3</v>
      </c>
      <c r="AF24" s="348">
        <f>VLOOKUP(AE21,'Location Summary'!$G$2:$H$604,2,FALSE)</f>
        <v>340</v>
      </c>
      <c r="AG24" s="347">
        <v>3</v>
      </c>
      <c r="AH24" s="348">
        <f>VLOOKUP(AG21,'Location Summary'!$G$2:$H$604,2,FALSE)</f>
        <v>375</v>
      </c>
      <c r="AI24" s="347">
        <v>3</v>
      </c>
      <c r="AJ24" s="348">
        <f>VLOOKUP(AI21,'Location Summary'!$G$2:$H$604,2,FALSE)</f>
        <v>365</v>
      </c>
      <c r="AK24" s="347">
        <v>3</v>
      </c>
      <c r="AL24" s="348">
        <f>VLOOKUP(AK21,'Location Summary'!$G$2:$H$604,2,FALSE)</f>
        <v>460</v>
      </c>
      <c r="AM24" s="347">
        <v>3</v>
      </c>
      <c r="AN24" s="348">
        <f>VLOOKUP(AM21,'Location Summary'!$G$2:$H$604,2,FALSE)</f>
        <v>380</v>
      </c>
      <c r="AO24" s="347">
        <v>3</v>
      </c>
      <c r="AP24" s="348">
        <f>VLOOKUP(AO21,'Location Summary'!$G$2:$H$604,2,FALSE)</f>
        <v>410</v>
      </c>
      <c r="AQ24" s="347">
        <v>3</v>
      </c>
      <c r="AR24" s="348">
        <f>VLOOKUP(AQ21,'Location Summary'!$G$2:$H$604,2,FALSE)</f>
        <v>400</v>
      </c>
      <c r="AS24" s="347">
        <v>3</v>
      </c>
      <c r="AT24" s="349">
        <f>VLOOKUP(AS21,'Location Summary'!$G$2:$H$604,2,FALSE)</f>
        <v>420</v>
      </c>
    </row>
    <row r="25" spans="2:53" ht="15" customHeight="1">
      <c r="B25" s="1374"/>
      <c r="C25" s="352">
        <v>2</v>
      </c>
      <c r="E25" s="352">
        <v>2</v>
      </c>
      <c r="G25" s="352">
        <v>2</v>
      </c>
      <c r="I25" s="352">
        <v>2</v>
      </c>
      <c r="K25" s="352">
        <v>2</v>
      </c>
      <c r="M25" s="352">
        <v>2</v>
      </c>
      <c r="O25" s="352">
        <v>2</v>
      </c>
      <c r="Q25" s="352">
        <v>2</v>
      </c>
      <c r="S25" s="352">
        <v>2</v>
      </c>
      <c r="U25" s="352">
        <v>2</v>
      </c>
      <c r="W25" s="352">
        <v>2</v>
      </c>
      <c r="Y25" s="352">
        <v>2</v>
      </c>
      <c r="AA25" s="352">
        <v>2</v>
      </c>
      <c r="AC25" s="352">
        <v>2</v>
      </c>
      <c r="AE25" s="352">
        <v>2</v>
      </c>
      <c r="AG25" s="352">
        <v>2</v>
      </c>
      <c r="AI25" s="352">
        <v>2</v>
      </c>
      <c r="AK25" s="352">
        <v>2</v>
      </c>
      <c r="AM25" s="352">
        <v>2</v>
      </c>
      <c r="AO25" s="352">
        <v>2</v>
      </c>
      <c r="AQ25" s="352">
        <v>2</v>
      </c>
      <c r="AS25" s="352">
        <v>2</v>
      </c>
      <c r="AT25" s="337"/>
    </row>
    <row r="26" spans="2:53" ht="15" customHeight="1">
      <c r="B26" s="363"/>
      <c r="C26" s="325" t="str">
        <f>VLOOKUP(C21,'Location Summary'!$C$2:$J$604,2,FALSE)</f>
        <v>DB1+9</v>
      </c>
      <c r="D26" s="339"/>
      <c r="E26" s="325" t="str">
        <f>VLOOKUP(E21,'Location Summary'!$C$2:$J$604,2,FALSE)</f>
        <v>DA+3</v>
      </c>
      <c r="F26" s="339"/>
      <c r="G26" s="325" t="str">
        <f>VLOOKUP(G21,'Location Summary'!$C$2:$J$604,2,FALSE)</f>
        <v>DA+9</v>
      </c>
      <c r="H26" s="339"/>
      <c r="I26" s="325" t="str">
        <f>VLOOKUP(I21,'Location Summary'!$C$2:$J$604,2,FALSE)</f>
        <v>DA+6</v>
      </c>
      <c r="J26" s="339"/>
      <c r="K26" s="325" t="str">
        <f>VLOOKUP(K21,'Location Summary'!$C$2:$J$604,2,FALSE)</f>
        <v>DB2+9</v>
      </c>
      <c r="L26" s="339"/>
      <c r="M26" s="325" t="str">
        <f>VLOOKUP(M21,'Location Summary'!$C$2:$J$604,2,FALSE)</f>
        <v>DA+6</v>
      </c>
      <c r="N26" s="339"/>
      <c r="O26" s="325" t="str">
        <f>VLOOKUP(O21,'Location Summary'!$C$2:$J$604,2,FALSE)</f>
        <v>DB1+3</v>
      </c>
      <c r="P26" s="339"/>
      <c r="Q26" s="325" t="str">
        <f>VLOOKUP(Q21,'Location Summary'!$C$2:$J$604,2,FALSE)</f>
        <v>DA+6</v>
      </c>
      <c r="R26" s="339"/>
      <c r="S26" s="325" t="str">
        <f>VLOOKUP(S21,'Location Summary'!$C$2:$J$604,2,FALSE)</f>
        <v>DA+6</v>
      </c>
      <c r="T26" s="353"/>
      <c r="U26" s="325" t="str">
        <f>VLOOKUP(U21,'Location Summary'!$C$2:$J$604,2,FALSE)</f>
        <v>DA+9</v>
      </c>
      <c r="V26" s="353"/>
      <c r="W26" s="325" t="str">
        <f>VLOOKUP(W21,'Location Summary'!$C$2:$J$604,2,FALSE)</f>
        <v>DA+6</v>
      </c>
      <c r="X26" s="353"/>
      <c r="Y26" s="325" t="str">
        <f>VLOOKUP(Y21,'Location Summary'!$C$2:$J$604,2,FALSE)</f>
        <v>DA+9</v>
      </c>
      <c r="Z26" s="353"/>
      <c r="AA26" s="325" t="str">
        <f>VLOOKUP(AA21,'Location Summary'!$C$2:$J$604,2,FALSE)</f>
        <v>DA+9</v>
      </c>
      <c r="AB26" s="353"/>
      <c r="AC26" s="325" t="str">
        <f>VLOOKUP(AC21,'Location Summary'!$C$2:$J$604,2,FALSE)</f>
        <v>DB1+6</v>
      </c>
      <c r="AD26" s="353"/>
      <c r="AE26" s="325" t="str">
        <f>VLOOKUP(AE21,'Location Summary'!$C$2:$J$604,2,FALSE)</f>
        <v>DA+6</v>
      </c>
      <c r="AF26" s="353"/>
      <c r="AG26" s="325" t="str">
        <f>VLOOKUP(AG21,'Location Summary'!$C$2:$J$604,2,FALSE)</f>
        <v>DA+9</v>
      </c>
      <c r="AH26" s="353"/>
      <c r="AI26" s="325" t="str">
        <f>VLOOKUP(AI21,'Location Summary'!$C$2:$J$604,2,FALSE)</f>
        <v>DA+9</v>
      </c>
      <c r="AJ26" s="353"/>
      <c r="AK26" s="325" t="str">
        <f>VLOOKUP(AK21,'Location Summary'!$C$2:$J$604,2,FALSE)</f>
        <v>DA-1.5</v>
      </c>
      <c r="AL26" s="353"/>
      <c r="AM26" s="325" t="str">
        <f>VLOOKUP(AM21,'Location Summary'!$C$2:$J$604,2,FALSE)</f>
        <v>DA+6</v>
      </c>
      <c r="AN26" s="353"/>
      <c r="AO26" s="325" t="str">
        <f>VLOOKUP(AO21,'Location Summary'!$C$2:$J$604,2,FALSE)</f>
        <v>DA+3</v>
      </c>
      <c r="AP26" s="353"/>
      <c r="AQ26" s="325" t="str">
        <f>VLOOKUP(AQ21,'Location Summary'!$C$2:$J$604,2,FALSE)</f>
        <v>DA+9</v>
      </c>
      <c r="AS26" s="325" t="str">
        <f>VLOOKUP(AS21,'Location Summary'!$C$2:$J$604,2,FALSE)</f>
        <v>DA+6</v>
      </c>
      <c r="AT26" s="337"/>
    </row>
    <row r="27" spans="2:53" ht="15" customHeight="1">
      <c r="B27" s="975"/>
      <c r="C27" s="353"/>
      <c r="D27" s="353"/>
      <c r="E27" s="336"/>
      <c r="F27" s="364"/>
      <c r="G27" s="335"/>
      <c r="H27" s="364"/>
      <c r="I27" s="354"/>
      <c r="J27" s="364"/>
      <c r="K27" s="335"/>
      <c r="L27" s="335"/>
      <c r="M27" s="335"/>
      <c r="N27" s="335"/>
      <c r="O27" s="325"/>
      <c r="P27" s="325"/>
      <c r="Q27" s="325"/>
      <c r="R27" s="325"/>
      <c r="S27" s="325"/>
      <c r="T27" s="325"/>
      <c r="U27" s="325"/>
      <c r="V27" s="325"/>
      <c r="W27" s="325"/>
      <c r="X27" s="325"/>
      <c r="Y27" s="325"/>
      <c r="Z27" s="325"/>
      <c r="AA27" s="325"/>
      <c r="AB27" s="325"/>
      <c r="AC27" s="325"/>
      <c r="AD27" s="325"/>
      <c r="AE27" s="325"/>
      <c r="AF27" s="325"/>
      <c r="AG27" s="325"/>
      <c r="AH27" s="325"/>
      <c r="AI27" s="325"/>
      <c r="AJ27" s="325"/>
      <c r="AK27" s="325"/>
      <c r="AM27" s="325"/>
      <c r="AT27" s="337"/>
    </row>
    <row r="28" spans="2:53" ht="15" customHeight="1">
      <c r="B28" s="356"/>
      <c r="C28" s="354">
        <f>AS20+1</f>
        <v>38</v>
      </c>
      <c r="D28" s="354"/>
      <c r="E28" s="354">
        <f>C28+1</f>
        <v>39</v>
      </c>
      <c r="F28" s="354"/>
      <c r="G28" s="354">
        <f>E28+1</f>
        <v>40</v>
      </c>
      <c r="H28" s="354"/>
      <c r="I28" s="354">
        <f>G28+1</f>
        <v>41</v>
      </c>
      <c r="J28" s="354"/>
      <c r="K28" s="354">
        <f>I28+1</f>
        <v>42</v>
      </c>
      <c r="L28" s="354"/>
      <c r="M28" s="354">
        <f>K28+1</f>
        <v>43</v>
      </c>
      <c r="N28" s="354"/>
      <c r="O28" s="354">
        <f>M28+1</f>
        <v>44</v>
      </c>
      <c r="P28" s="354"/>
      <c r="Q28" s="354">
        <f>O28+1</f>
        <v>45</v>
      </c>
      <c r="R28" s="354"/>
      <c r="S28" s="354">
        <f>Q28+1</f>
        <v>46</v>
      </c>
      <c r="T28" s="354"/>
      <c r="U28" s="354">
        <f>S28+1</f>
        <v>47</v>
      </c>
      <c r="V28" s="354"/>
      <c r="W28" s="354">
        <f>U28+1</f>
        <v>48</v>
      </c>
      <c r="X28" s="354"/>
      <c r="Y28" s="354">
        <f>W28+1</f>
        <v>49</v>
      </c>
      <c r="Z28" s="354"/>
      <c r="AA28" s="354">
        <f>Y28+1</f>
        <v>50</v>
      </c>
      <c r="AB28" s="354"/>
      <c r="AC28" s="354">
        <f>AA28+1</f>
        <v>51</v>
      </c>
      <c r="AD28" s="354"/>
      <c r="AE28" s="354">
        <f>AC28+1</f>
        <v>52</v>
      </c>
      <c r="AF28" s="354"/>
      <c r="AG28" s="354">
        <f>AE28+1</f>
        <v>53</v>
      </c>
      <c r="AH28" s="354"/>
      <c r="AI28" s="354">
        <f>AG28+1</f>
        <v>54</v>
      </c>
      <c r="AJ28" s="354"/>
      <c r="AK28" s="354">
        <f>AI28+1</f>
        <v>55</v>
      </c>
      <c r="AL28" s="354"/>
      <c r="AM28" s="354">
        <f>AK28+1</f>
        <v>56</v>
      </c>
      <c r="AN28" s="354"/>
      <c r="AO28" s="354">
        <f>AM28+1</f>
        <v>57</v>
      </c>
      <c r="AP28" s="354"/>
      <c r="AQ28" s="354">
        <f>AO28+1</f>
        <v>58</v>
      </c>
      <c r="AR28" s="354"/>
      <c r="AS28" s="354">
        <f>AQ28+1</f>
        <v>59</v>
      </c>
      <c r="AT28" s="337"/>
    </row>
    <row r="29" spans="2:53" s="367" customFormat="1" ht="15" customHeight="1">
      <c r="B29" s="357"/>
      <c r="C29" s="358" t="s">
        <v>478</v>
      </c>
      <c r="D29" s="359"/>
      <c r="E29" s="358" t="s">
        <v>479</v>
      </c>
      <c r="F29" s="359"/>
      <c r="G29" s="365" t="s">
        <v>685</v>
      </c>
      <c r="H29" s="359"/>
      <c r="I29" s="365" t="s">
        <v>261</v>
      </c>
      <c r="J29" s="359"/>
      <c r="K29" s="359" t="s">
        <v>262</v>
      </c>
      <c r="L29" s="359"/>
      <c r="M29" s="359" t="s">
        <v>263</v>
      </c>
      <c r="N29" s="359"/>
      <c r="O29" s="366" t="s">
        <v>480</v>
      </c>
      <c r="P29" s="359"/>
      <c r="Q29" s="359" t="s">
        <v>481</v>
      </c>
      <c r="R29" s="359"/>
      <c r="S29" s="359" t="s">
        <v>482</v>
      </c>
      <c r="T29" s="359"/>
      <c r="U29" s="366" t="s">
        <v>483</v>
      </c>
      <c r="V29" s="359"/>
      <c r="W29" s="359" t="s">
        <v>484</v>
      </c>
      <c r="X29" s="359"/>
      <c r="Y29" s="366" t="s">
        <v>485</v>
      </c>
      <c r="Z29" s="359"/>
      <c r="AA29" s="365" t="s">
        <v>486</v>
      </c>
      <c r="AB29" s="359"/>
      <c r="AC29" s="365" t="s">
        <v>487</v>
      </c>
      <c r="AD29" s="359"/>
      <c r="AE29" s="340" t="s">
        <v>488</v>
      </c>
      <c r="AF29" s="359"/>
      <c r="AG29" s="365" t="s">
        <v>503</v>
      </c>
      <c r="AH29" s="359"/>
      <c r="AI29" s="340" t="s">
        <v>264</v>
      </c>
      <c r="AJ29" s="359"/>
      <c r="AK29" s="365" t="s">
        <v>489</v>
      </c>
      <c r="AM29" s="340" t="s">
        <v>490</v>
      </c>
      <c r="AO29" s="367" t="s">
        <v>491</v>
      </c>
      <c r="AQ29" s="367" t="s">
        <v>492</v>
      </c>
      <c r="AS29" s="367" t="s">
        <v>493</v>
      </c>
      <c r="AT29" s="368"/>
    </row>
    <row r="30" spans="2:53" ht="15" customHeight="1">
      <c r="B30" s="357"/>
      <c r="T30" s="325"/>
      <c r="V30" s="325"/>
      <c r="X30" s="325"/>
      <c r="Z30" s="325"/>
      <c r="AB30" s="325"/>
      <c r="AD30" s="325"/>
      <c r="AF30" s="325"/>
      <c r="AH30" s="325"/>
      <c r="AJ30" s="325"/>
      <c r="AL30" s="325"/>
      <c r="AN30" s="325"/>
      <c r="AP30" s="325"/>
      <c r="AR30" s="325"/>
      <c r="AT30" s="337"/>
    </row>
    <row r="31" spans="2:53" ht="15" customHeight="1">
      <c r="B31" s="357"/>
      <c r="AT31" s="337"/>
    </row>
    <row r="32" spans="2:53" ht="20.25" customHeight="1">
      <c r="B32" s="369"/>
      <c r="C32" s="347">
        <v>3</v>
      </c>
      <c r="D32" s="348">
        <f>VLOOKUP(C29,'Location Summary'!$G$2:$H$604,2,FALSE)</f>
        <v>345</v>
      </c>
      <c r="E32" s="347">
        <v>3</v>
      </c>
      <c r="F32" s="348">
        <f>VLOOKUP(E29,'Location Summary'!$G$2:$H$604,2,FALSE)</f>
        <v>495</v>
      </c>
      <c r="G32" s="347">
        <v>3</v>
      </c>
      <c r="H32" s="348">
        <f>VLOOKUP(G29,'Location Summary'!$G$2:$H$604,2,FALSE)</f>
        <v>419.48</v>
      </c>
      <c r="I32" s="347">
        <v>3</v>
      </c>
      <c r="J32" s="348">
        <f>VLOOKUP(I29,'Location Summary'!$G$2:$H$604,2,FALSE)</f>
        <v>350.52</v>
      </c>
      <c r="K32" s="347">
        <v>3</v>
      </c>
      <c r="L32" s="348">
        <f>VLOOKUP(K29,'Location Summary'!$G$2:$H$604,2,FALSE)</f>
        <v>445</v>
      </c>
      <c r="M32" s="347">
        <v>3</v>
      </c>
      <c r="N32" s="348">
        <f>VLOOKUP(M29,'Location Summary'!$G$2:$H$604,2,FALSE)</f>
        <v>390</v>
      </c>
      <c r="O32" s="347">
        <v>3</v>
      </c>
      <c r="P32" s="348">
        <f>VLOOKUP(O29,'Location Summary'!$G$2:$H$604,2,FALSE)</f>
        <v>350</v>
      </c>
      <c r="Q32" s="347">
        <v>3</v>
      </c>
      <c r="R32" s="348">
        <f>VLOOKUP(Q29,'Location Summary'!$G$2:$H$604,2,FALSE)</f>
        <v>490</v>
      </c>
      <c r="S32" s="347">
        <v>3</v>
      </c>
      <c r="T32" s="348">
        <f>VLOOKUP(S29,'Location Summary'!$G$2:$H$604,2,FALSE)</f>
        <v>350</v>
      </c>
      <c r="U32" s="347">
        <v>3</v>
      </c>
      <c r="V32" s="348">
        <f>VLOOKUP(U29,'Location Summary'!$G$2:$H$604,2,FALSE)</f>
        <v>347</v>
      </c>
      <c r="W32" s="347">
        <v>3</v>
      </c>
      <c r="X32" s="348">
        <f>VLOOKUP(W29,'Location Summary'!$G$2:$H$604,2,FALSE)</f>
        <v>373</v>
      </c>
      <c r="Y32" s="347">
        <v>3</v>
      </c>
      <c r="Z32" s="348">
        <f>VLOOKUP(Y29,'Location Summary'!$G$2:$H$604,2,FALSE)</f>
        <v>380</v>
      </c>
      <c r="AA32" s="347">
        <v>3</v>
      </c>
      <c r="AB32" s="348">
        <f>VLOOKUP(AA29,'Location Summary'!$G$2:$H$604,2,FALSE)</f>
        <v>335</v>
      </c>
      <c r="AC32" s="347">
        <v>3</v>
      </c>
      <c r="AD32" s="348">
        <f>VLOOKUP(AC29,'Location Summary'!$G$2:$H$604,2,FALSE)</f>
        <v>315</v>
      </c>
      <c r="AE32" s="347">
        <v>3</v>
      </c>
      <c r="AF32" s="348">
        <f>VLOOKUP(AE29,'Location Summary'!$G$2:$H$604,2,FALSE)</f>
        <v>410</v>
      </c>
      <c r="AG32" s="347">
        <v>3</v>
      </c>
      <c r="AH32" s="348">
        <f>VLOOKUP(AG29,'Location Summary'!$G$2:$H$604,2,FALSE)</f>
        <v>365.71600000000001</v>
      </c>
      <c r="AI32" s="347">
        <v>3</v>
      </c>
      <c r="AJ32" s="348">
        <f>VLOOKUP(AI29,'Location Summary'!$G$2:$H$604,2,FALSE)</f>
        <v>319.28399999999999</v>
      </c>
      <c r="AK32" s="347">
        <v>3</v>
      </c>
      <c r="AL32" s="348">
        <f>VLOOKUP(AK29,'Location Summary'!$G$2:$H$604,2,FALSE)</f>
        <v>465</v>
      </c>
      <c r="AM32" s="347">
        <v>3</v>
      </c>
      <c r="AN32" s="348">
        <f>VLOOKUP(AM29,'Location Summary'!$G$2:$H$604,2,FALSE)</f>
        <v>375</v>
      </c>
      <c r="AO32" s="347">
        <v>3</v>
      </c>
      <c r="AP32" s="348">
        <f>VLOOKUP(AO29,'Location Summary'!$G$2:$H$604,2,FALSE)</f>
        <v>355</v>
      </c>
      <c r="AQ32" s="347">
        <v>3</v>
      </c>
      <c r="AR32" s="348">
        <f>VLOOKUP(AQ29,'Location Summary'!$G$2:$H$604,2,FALSE)</f>
        <v>420</v>
      </c>
      <c r="AS32" s="347">
        <v>3</v>
      </c>
      <c r="AT32" s="349">
        <f>VLOOKUP(AS29,'Location Summary'!$G$2:$H$604,2,FALSE)</f>
        <v>315</v>
      </c>
    </row>
    <row r="33" spans="2:48" ht="15" customHeight="1">
      <c r="B33" s="370"/>
      <c r="C33" s="352">
        <v>2</v>
      </c>
      <c r="E33" s="352">
        <v>2</v>
      </c>
      <c r="G33" s="352">
        <v>2</v>
      </c>
      <c r="I33" s="352">
        <v>2</v>
      </c>
      <c r="K33" s="352">
        <v>2</v>
      </c>
      <c r="M33" s="352">
        <v>2</v>
      </c>
      <c r="O33" s="352">
        <v>2</v>
      </c>
      <c r="Q33" s="352">
        <v>2</v>
      </c>
      <c r="S33" s="352">
        <v>2</v>
      </c>
      <c r="U33" s="352">
        <v>2</v>
      </c>
      <c r="W33" s="352">
        <v>2</v>
      </c>
      <c r="Y33" s="352">
        <v>2</v>
      </c>
      <c r="AA33" s="352">
        <v>2</v>
      </c>
      <c r="AC33" s="352">
        <v>2</v>
      </c>
      <c r="AE33" s="352">
        <v>2</v>
      </c>
      <c r="AG33" s="352">
        <v>2</v>
      </c>
      <c r="AI33" s="352">
        <v>2</v>
      </c>
      <c r="AK33" s="352">
        <v>2</v>
      </c>
      <c r="AM33" s="352">
        <v>2</v>
      </c>
      <c r="AO33" s="352">
        <v>2</v>
      </c>
      <c r="AQ33" s="352">
        <v>2</v>
      </c>
      <c r="AS33" s="352">
        <v>2</v>
      </c>
      <c r="AT33" s="337"/>
    </row>
    <row r="34" spans="2:48" ht="15" customHeight="1">
      <c r="B34" s="363"/>
      <c r="C34" s="325" t="str">
        <f>VLOOKUP(C29,'Location Summary'!$C$2:$J$604,2,FALSE)</f>
        <v>DA+6</v>
      </c>
      <c r="D34" s="339"/>
      <c r="E34" s="325" t="str">
        <f>VLOOKUP(E29,'Location Summary'!$C$2:$J$604,2,FALSE)</f>
        <v>DA+9</v>
      </c>
      <c r="F34" s="339"/>
      <c r="G34" s="325" t="str">
        <f>VLOOKUP(G29,'Location Summary'!$C$2:$J$604,2,FALSE)</f>
        <v>DB1+12</v>
      </c>
      <c r="H34" s="339"/>
      <c r="I34" s="325" t="str">
        <f>VLOOKUP(I29,'Location Summary'!$C$2:$J$604,2,FALSE)</f>
        <v>DB1+9</v>
      </c>
      <c r="J34" s="339"/>
      <c r="K34" s="325" t="str">
        <f>VLOOKUP(K29,'Location Summary'!$C$2:$J$604,2,FALSE)</f>
        <v>DA+9</v>
      </c>
      <c r="L34" s="339"/>
      <c r="M34" s="325" t="str">
        <f>VLOOKUP(M29,'Location Summary'!$C$2:$J$604,2,FALSE)</f>
        <v>DA+6</v>
      </c>
      <c r="N34" s="339"/>
      <c r="O34" s="325" t="str">
        <f>VLOOKUP(O29,'Location Summary'!$C$2:$J$604,2,FALSE)</f>
        <v>DA+3</v>
      </c>
      <c r="P34" s="339"/>
      <c r="Q34" s="325" t="str">
        <f>VLOOKUP(Q29,'Location Summary'!$C$2:$J$604,2,FALSE)</f>
        <v>DA+9</v>
      </c>
      <c r="R34" s="339"/>
      <c r="S34" s="325" t="str">
        <f>VLOOKUP(S29,'Location Summary'!$C$2:$J$604,2,FALSE)</f>
        <v>DA+9</v>
      </c>
      <c r="T34" s="353"/>
      <c r="U34" s="325" t="str">
        <f>VLOOKUP(U29,'Location Summary'!$C$2:$J$604,2,FALSE)</f>
        <v>DA-3</v>
      </c>
      <c r="V34" s="353"/>
      <c r="W34" s="325" t="str">
        <f>VLOOKUP(W29,'Location Summary'!$C$2:$J$604,2,FALSE)</f>
        <v>DA+1.5</v>
      </c>
      <c r="X34" s="353"/>
      <c r="Y34" s="325" t="str">
        <f>VLOOKUP(Y29,'Location Summary'!$C$2:$J$604,2,FALSE)</f>
        <v>DA+3</v>
      </c>
      <c r="Z34" s="353"/>
      <c r="AA34" s="325" t="str">
        <f>VLOOKUP(AA29,'Location Summary'!$C$2:$J$604,2,FALSE)</f>
        <v>DA+6</v>
      </c>
      <c r="AB34" s="353"/>
      <c r="AC34" s="325" t="str">
        <f>VLOOKUP(AC29,'Location Summary'!$C$2:$J$604,2,FALSE)</f>
        <v>DA+1.5</v>
      </c>
      <c r="AD34" s="353"/>
      <c r="AE34" s="325" t="str">
        <f>VLOOKUP(AE29,'Location Summary'!$C$2:$J$604,2,FALSE)</f>
        <v>DA-1.5</v>
      </c>
      <c r="AF34" s="353"/>
      <c r="AG34" s="325" t="str">
        <f>VLOOKUP(AG29,'Location Summary'!$C$2:$J$604,2,FALSE)</f>
        <v>DA+1.5</v>
      </c>
      <c r="AH34" s="353"/>
      <c r="AI34" s="325" t="str">
        <f>VLOOKUP(AI29,'Location Summary'!$C$2:$J$604,2,FALSE)</f>
        <v>DB2+0</v>
      </c>
      <c r="AJ34" s="353"/>
      <c r="AK34" s="325" t="str">
        <f>VLOOKUP(AK29,'Location Summary'!$C$2:$J$604,2,FALSE)</f>
        <v>DA-3</v>
      </c>
      <c r="AL34" s="353"/>
      <c r="AM34" s="325" t="str">
        <f>VLOOKUP(AM29,'Location Summary'!$C$2:$J$604,2,FALSE)</f>
        <v>DA+6</v>
      </c>
      <c r="AN34" s="353"/>
      <c r="AO34" s="325" t="str">
        <f>VLOOKUP(AO29,'Location Summary'!$C$2:$J$604,2,FALSE)</f>
        <v>DA+9</v>
      </c>
      <c r="AP34" s="353"/>
      <c r="AQ34" s="325" t="str">
        <f>VLOOKUP(AQ29,'Location Summary'!$C$2:$J$604,2,FALSE)</f>
        <v>DA+6</v>
      </c>
      <c r="AS34" s="325" t="str">
        <f>VLOOKUP(AS29,'Location Summary'!$C$2:$J$604,2,FALSE)</f>
        <v>DA+6</v>
      </c>
      <c r="AT34" s="337"/>
    </row>
    <row r="35" spans="2:48" ht="15" customHeight="1">
      <c r="B35" s="363"/>
      <c r="C35" s="325"/>
      <c r="D35" s="325"/>
      <c r="E35" s="325"/>
      <c r="F35" s="325"/>
      <c r="G35" s="325"/>
      <c r="H35" s="325"/>
      <c r="I35" s="325"/>
      <c r="J35" s="325"/>
      <c r="K35" s="325"/>
      <c r="L35" s="325"/>
      <c r="M35" s="325"/>
      <c r="N35" s="325"/>
      <c r="O35" s="325"/>
      <c r="P35" s="325"/>
      <c r="Q35" s="325"/>
      <c r="R35" s="325"/>
      <c r="S35" s="325"/>
      <c r="T35" s="325"/>
      <c r="U35" s="325"/>
      <c r="V35" s="325"/>
      <c r="W35" s="325"/>
      <c r="X35" s="325"/>
      <c r="Y35" s="325"/>
      <c r="Z35" s="325"/>
      <c r="AA35" s="325"/>
      <c r="AB35" s="325"/>
      <c r="AC35" s="325"/>
      <c r="AD35" s="325"/>
      <c r="AE35" s="325"/>
      <c r="AF35" s="325"/>
      <c r="AG35" s="325"/>
      <c r="AH35" s="325"/>
      <c r="AI35" s="325"/>
      <c r="AJ35" s="325"/>
      <c r="AK35" s="325"/>
      <c r="AL35" s="325"/>
      <c r="AM35" s="325"/>
      <c r="AN35" s="325"/>
      <c r="AO35" s="325"/>
      <c r="AP35" s="325"/>
      <c r="AQ35" s="325"/>
      <c r="AR35" s="325"/>
      <c r="AS35" s="325"/>
      <c r="AT35" s="337"/>
      <c r="AV35" s="362"/>
    </row>
    <row r="36" spans="2:48" ht="15" customHeight="1">
      <c r="B36" s="356"/>
      <c r="C36" s="354">
        <f>AS28+1</f>
        <v>60</v>
      </c>
      <c r="D36" s="335"/>
      <c r="E36" s="354">
        <f>C36+1</f>
        <v>61</v>
      </c>
      <c r="F36" s="354"/>
      <c r="G36" s="354">
        <f>E36+1</f>
        <v>62</v>
      </c>
      <c r="H36" s="354"/>
      <c r="I36" s="354">
        <f>G36+1</f>
        <v>63</v>
      </c>
      <c r="J36" s="354"/>
      <c r="K36" s="354">
        <f>I36+1</f>
        <v>64</v>
      </c>
      <c r="L36" s="354"/>
      <c r="M36" s="354">
        <f>K36+1</f>
        <v>65</v>
      </c>
      <c r="N36" s="354"/>
      <c r="O36" s="354">
        <f>M36+1</f>
        <v>66</v>
      </c>
      <c r="P36" s="354"/>
      <c r="Q36" s="354">
        <f>O36+1</f>
        <v>67</v>
      </c>
      <c r="R36" s="354"/>
      <c r="S36" s="354">
        <f>Q36+1</f>
        <v>68</v>
      </c>
      <c r="U36" s="354">
        <f>S36+1</f>
        <v>69</v>
      </c>
      <c r="V36" s="354"/>
      <c r="W36" s="354">
        <f>U36+1</f>
        <v>70</v>
      </c>
      <c r="X36" s="354"/>
      <c r="Y36" s="354">
        <f>W36+1</f>
        <v>71</v>
      </c>
      <c r="Z36" s="354"/>
      <c r="AA36" s="354">
        <f>Y36+1</f>
        <v>72</v>
      </c>
      <c r="AB36" s="354"/>
      <c r="AC36" s="354">
        <f>AA36+1</f>
        <v>73</v>
      </c>
      <c r="AD36" s="354"/>
      <c r="AE36" s="354">
        <f>AC36+1</f>
        <v>74</v>
      </c>
      <c r="AF36" s="354"/>
      <c r="AG36" s="354">
        <f>AE36+1</f>
        <v>75</v>
      </c>
      <c r="AH36" s="354"/>
      <c r="AI36" s="354">
        <f>AG36+1</f>
        <v>76</v>
      </c>
      <c r="AJ36" s="354"/>
      <c r="AK36" s="354">
        <f>AI36+1</f>
        <v>77</v>
      </c>
      <c r="AL36" s="354"/>
      <c r="AM36" s="354">
        <f>AK36+1</f>
        <v>78</v>
      </c>
      <c r="AO36" s="354">
        <f>AM36+1</f>
        <v>79</v>
      </c>
      <c r="AP36" s="354"/>
      <c r="AQ36" s="354">
        <f>AO36+1</f>
        <v>80</v>
      </c>
      <c r="AR36" s="354"/>
      <c r="AS36" s="354">
        <f>AQ36+1</f>
        <v>81</v>
      </c>
      <c r="AT36" s="337"/>
    </row>
    <row r="37" spans="2:48" s="367" customFormat="1" ht="15" customHeight="1">
      <c r="B37" s="357"/>
      <c r="C37" s="367" t="s">
        <v>494</v>
      </c>
      <c r="E37" s="367" t="s">
        <v>504</v>
      </c>
      <c r="G37" s="367" t="s">
        <v>505</v>
      </c>
      <c r="I37" s="367" t="s">
        <v>506</v>
      </c>
      <c r="K37" s="367" t="s">
        <v>507</v>
      </c>
      <c r="M37" s="367" t="s">
        <v>508</v>
      </c>
      <c r="O37" s="367" t="s">
        <v>509</v>
      </c>
      <c r="Q37" s="367" t="s">
        <v>265</v>
      </c>
      <c r="S37" s="367" t="s">
        <v>403</v>
      </c>
      <c r="U37" s="367" t="s">
        <v>404</v>
      </c>
      <c r="W37" s="367" t="s">
        <v>405</v>
      </c>
      <c r="Y37" s="367" t="s">
        <v>406</v>
      </c>
      <c r="AA37" s="367" t="s">
        <v>407</v>
      </c>
      <c r="AC37" s="367" t="s">
        <v>408</v>
      </c>
      <c r="AE37" s="367" t="s">
        <v>409</v>
      </c>
      <c r="AG37" s="367" t="s">
        <v>410</v>
      </c>
      <c r="AI37" s="367" t="s">
        <v>411</v>
      </c>
      <c r="AK37" s="367" t="s">
        <v>412</v>
      </c>
      <c r="AM37" s="367" t="s">
        <v>413</v>
      </c>
      <c r="AO37" s="367" t="s">
        <v>495</v>
      </c>
      <c r="AQ37" s="367" t="s">
        <v>266</v>
      </c>
      <c r="AS37" s="367" t="s">
        <v>415</v>
      </c>
      <c r="AT37" s="368"/>
    </row>
    <row r="38" spans="2:48" ht="15" customHeight="1">
      <c r="B38" s="363"/>
      <c r="T38" s="325"/>
      <c r="V38" s="325"/>
      <c r="X38" s="325"/>
      <c r="Z38" s="325"/>
      <c r="AB38" s="325"/>
      <c r="AD38" s="325"/>
      <c r="AF38" s="325"/>
      <c r="AH38" s="325"/>
      <c r="AJ38" s="325"/>
      <c r="AL38" s="325"/>
      <c r="AN38" s="325"/>
      <c r="AP38" s="325"/>
      <c r="AR38" s="325"/>
      <c r="AT38" s="337"/>
    </row>
    <row r="39" spans="2:48" ht="15" customHeight="1">
      <c r="B39" s="369"/>
      <c r="AT39" s="337"/>
    </row>
    <row r="40" spans="2:48" ht="20.25" customHeight="1">
      <c r="B40" s="369"/>
      <c r="C40" s="347">
        <v>3</v>
      </c>
      <c r="D40" s="348">
        <f>VLOOKUP(C37,'Location Summary'!$G$2:$H$604,2,FALSE)</f>
        <v>450</v>
      </c>
      <c r="E40" s="347">
        <v>3</v>
      </c>
      <c r="F40" s="348">
        <f>VLOOKUP(E37,'Location Summary'!$G$2:$H$604,2,FALSE)</f>
        <v>435</v>
      </c>
      <c r="G40" s="347">
        <v>3</v>
      </c>
      <c r="H40" s="348">
        <f>VLOOKUP(G37,'Location Summary'!$G$2:$H$604,2,FALSE)</f>
        <v>385</v>
      </c>
      <c r="I40" s="347">
        <v>3</v>
      </c>
      <c r="J40" s="348">
        <f>VLOOKUP(I37,'Location Summary'!$G$2:$H$604,2,FALSE)</f>
        <v>390</v>
      </c>
      <c r="K40" s="347">
        <v>3</v>
      </c>
      <c r="L40" s="348">
        <f>VLOOKUP(K37,'Location Summary'!$G$2:$H$604,2,FALSE)</f>
        <v>405</v>
      </c>
      <c r="M40" s="347">
        <v>3</v>
      </c>
      <c r="N40" s="348">
        <f>VLOOKUP(M37,'Location Summary'!$G$2:$H$604,2,FALSE)</f>
        <v>390</v>
      </c>
      <c r="O40" s="347">
        <v>3</v>
      </c>
      <c r="P40" s="348">
        <f>VLOOKUP(O37,'Location Summary'!$G$2:$H$604,2,FALSE)</f>
        <v>429.77</v>
      </c>
      <c r="Q40" s="347">
        <v>3</v>
      </c>
      <c r="R40" s="348">
        <f>VLOOKUP(Q37,'Location Summary'!$G$2:$H$604,2,FALSE)</f>
        <v>350</v>
      </c>
      <c r="S40" s="347">
        <v>3</v>
      </c>
      <c r="T40" s="348">
        <f>VLOOKUP(S37,'Location Summary'!$G$2:$H$604,2,FALSE)</f>
        <v>330</v>
      </c>
      <c r="U40" s="347">
        <v>3</v>
      </c>
      <c r="V40" s="348">
        <f>VLOOKUP(U37,'Location Summary'!$G$2:$H$604,2,FALSE)</f>
        <v>390</v>
      </c>
      <c r="W40" s="347">
        <v>3</v>
      </c>
      <c r="X40" s="348">
        <f>VLOOKUP(W37,'Location Summary'!$G$2:$H$604,2,FALSE)</f>
        <v>400</v>
      </c>
      <c r="Y40" s="347">
        <v>3</v>
      </c>
      <c r="Z40" s="348">
        <f>VLOOKUP(Y37,'Location Summary'!$G$2:$H$604,2,FALSE)</f>
        <v>338</v>
      </c>
      <c r="AA40" s="347">
        <v>3</v>
      </c>
      <c r="AB40" s="348">
        <f>VLOOKUP(AA37,'Location Summary'!$G$2:$H$604,2,FALSE)</f>
        <v>357</v>
      </c>
      <c r="AC40" s="347">
        <v>3</v>
      </c>
      <c r="AD40" s="348">
        <f>VLOOKUP(AC37,'Location Summary'!$G$2:$H$604,2,FALSE)</f>
        <v>335</v>
      </c>
      <c r="AE40" s="347">
        <v>3</v>
      </c>
      <c r="AF40" s="348">
        <f>VLOOKUP(AE37,'Location Summary'!$G$2:$H$604,2,FALSE)</f>
        <v>415</v>
      </c>
      <c r="AG40" s="347">
        <v>3</v>
      </c>
      <c r="AH40" s="348">
        <f>VLOOKUP(AG37,'Location Summary'!$G$2:$H$604,2,FALSE)</f>
        <v>375</v>
      </c>
      <c r="AI40" s="347">
        <v>3</v>
      </c>
      <c r="AJ40" s="348">
        <f>VLOOKUP(AI37,'Location Summary'!$G$2:$H$604,2,FALSE)</f>
        <v>375</v>
      </c>
      <c r="AK40" s="347">
        <v>3</v>
      </c>
      <c r="AL40" s="348">
        <f>VLOOKUP(AK37,'Location Summary'!$G$2:$H$604,2,FALSE)</f>
        <v>375</v>
      </c>
      <c r="AM40" s="661">
        <v>3</v>
      </c>
      <c r="AN40" s="348">
        <f>VLOOKUP(AM37,'Location Summary'!$G$2:$H$604,2,FALSE)</f>
        <v>415</v>
      </c>
      <c r="AO40" s="347">
        <v>3</v>
      </c>
      <c r="AP40" s="348">
        <f>VLOOKUP(AO37,'Location Summary'!$G$2:$H$604,2,FALSE)</f>
        <v>466.63</v>
      </c>
      <c r="AQ40" s="347">
        <v>3</v>
      </c>
      <c r="AR40" s="348">
        <f>VLOOKUP(AQ37,'Location Summary'!$G$2:$H$604,2,FALSE)</f>
        <v>418.37200000000001</v>
      </c>
      <c r="AS40" s="347">
        <v>3</v>
      </c>
      <c r="AT40" s="349">
        <f>VLOOKUP(AS37,'Location Summary'!$G$2:$H$604,2,FALSE)</f>
        <v>410</v>
      </c>
    </row>
    <row r="41" spans="2:48" ht="15" customHeight="1">
      <c r="B41" s="369"/>
      <c r="C41" s="352">
        <v>2</v>
      </c>
      <c r="E41" s="352">
        <v>2</v>
      </c>
      <c r="G41" s="352">
        <v>2</v>
      </c>
      <c r="I41" s="352">
        <v>2</v>
      </c>
      <c r="K41" s="352">
        <v>2</v>
      </c>
      <c r="M41" s="352">
        <v>2</v>
      </c>
      <c r="O41" s="352">
        <v>2</v>
      </c>
      <c r="Q41" s="352">
        <v>2</v>
      </c>
      <c r="S41" s="352">
        <v>2</v>
      </c>
      <c r="U41" s="352">
        <v>2</v>
      </c>
      <c r="W41" s="352">
        <v>2</v>
      </c>
      <c r="Y41" s="352">
        <v>2</v>
      </c>
      <c r="AA41" s="371">
        <v>2</v>
      </c>
      <c r="AC41" s="352">
        <v>2</v>
      </c>
      <c r="AE41" s="352">
        <v>2</v>
      </c>
      <c r="AG41" s="352">
        <v>2</v>
      </c>
      <c r="AI41" s="352">
        <v>2</v>
      </c>
      <c r="AK41" s="352">
        <v>2</v>
      </c>
      <c r="AM41" s="372">
        <v>2</v>
      </c>
      <c r="AO41" s="352">
        <v>2</v>
      </c>
      <c r="AQ41" s="352">
        <v>2</v>
      </c>
      <c r="AS41" s="352">
        <v>2</v>
      </c>
      <c r="AT41" s="337"/>
    </row>
    <row r="42" spans="2:48" ht="15" customHeight="1">
      <c r="B42" s="363"/>
      <c r="C42" s="325" t="str">
        <f>VLOOKUP(C37,'Location Summary'!$C$2:$J$604,2,FALSE)</f>
        <v>DA-1.5</v>
      </c>
      <c r="D42" s="325"/>
      <c r="E42" s="325" t="str">
        <f>VLOOKUP(E37,'Location Summary'!$C$2:$J$604,2,FALSE)</f>
        <v>DB1+6</v>
      </c>
      <c r="F42" s="325"/>
      <c r="G42" s="325" t="str">
        <f>VLOOKUP(G37,'Location Summary'!$C$2:$J$604,2,FALSE)</f>
        <v>DA+1.5</v>
      </c>
      <c r="H42" s="325"/>
      <c r="I42" s="325" t="str">
        <f>VLOOKUP(I37,'Location Summary'!$C$2:$J$604,2,FALSE)</f>
        <v>DA+3</v>
      </c>
      <c r="J42" s="325"/>
      <c r="K42" s="325" t="str">
        <f>VLOOKUP(K37,'Location Summary'!$C$2:$J$604,2,FALSE)</f>
        <v>DA+3</v>
      </c>
      <c r="L42" s="325"/>
      <c r="M42" s="325" t="str">
        <f>VLOOKUP(M37,'Location Summary'!$C$2:$J$604,2,FALSE)</f>
        <v>DA+3</v>
      </c>
      <c r="N42" s="325"/>
      <c r="O42" s="325" t="str">
        <f>VLOOKUP(O37,'Location Summary'!$C$2:$J$604,2,FALSE)</f>
        <v>DA+3</v>
      </c>
      <c r="P42" s="325"/>
      <c r="Q42" s="325" t="str">
        <f>VLOOKUP(Q37,'Location Summary'!$C$2:$J$604,2,FALSE)</f>
        <v>DB1+0</v>
      </c>
      <c r="R42" s="325"/>
      <c r="S42" s="325" t="str">
        <f>VLOOKUP(S37,'Location Summary'!$C$2:$J$604,2,FALSE)</f>
        <v>DA-3</v>
      </c>
      <c r="T42" s="325"/>
      <c r="U42" s="325" t="str">
        <f>VLOOKUP(U37,'Location Summary'!$C$2:$J$604,2,FALSE)</f>
        <v>DA+6</v>
      </c>
      <c r="V42" s="325"/>
      <c r="W42" s="325" t="str">
        <f>VLOOKUP(W37,'Location Summary'!$C$2:$J$604,2,FALSE)</f>
        <v>DA+9</v>
      </c>
      <c r="X42" s="325"/>
      <c r="Y42" s="325" t="str">
        <f>VLOOKUP(Y37,'Location Summary'!$C$2:$J$604,2,FALSE)</f>
        <v>DA+6</v>
      </c>
      <c r="Z42" s="325"/>
      <c r="AA42" s="325" t="str">
        <f>VLOOKUP(AA37,'Location Summary'!$C$2:$J$604,2,FALSE)</f>
        <v>DA+9</v>
      </c>
      <c r="AB42" s="325"/>
      <c r="AC42" s="325" t="str">
        <f>VLOOKUP(AC37,'Location Summary'!$C$2:$J$604,2,FALSE)</f>
        <v>DA+3</v>
      </c>
      <c r="AD42" s="325"/>
      <c r="AE42" s="325" t="str">
        <f>VLOOKUP(AE37,'Location Summary'!$C$2:$J$604,2,FALSE)</f>
        <v>DA+3</v>
      </c>
      <c r="AF42" s="325"/>
      <c r="AG42" s="325" t="str">
        <f>VLOOKUP(AG37,'Location Summary'!$C$2:$J$604,2,FALSE)</f>
        <v>DA+9</v>
      </c>
      <c r="AH42" s="325"/>
      <c r="AI42" s="325" t="str">
        <f>VLOOKUP(AI37,'Location Summary'!$C$2:$J$604,2,FALSE)</f>
        <v>DA+3</v>
      </c>
      <c r="AJ42" s="325"/>
      <c r="AK42" s="325" t="str">
        <f>VLOOKUP(AK37,'Location Summary'!$C$2:$J$604,2,FALSE)</f>
        <v>DA+0</v>
      </c>
      <c r="AL42" s="353"/>
      <c r="AM42" s="325" t="str">
        <f>VLOOKUP(AM37,'Location Summary'!$C$2:$J$604,2,FALSE)</f>
        <v>DA+9</v>
      </c>
      <c r="AN42" s="353"/>
      <c r="AO42" s="325" t="str">
        <f>VLOOKUP(AO37,'Location Summary'!$C$2:$J$604,2,FALSE)</f>
        <v>DB1+12</v>
      </c>
      <c r="AP42" s="353"/>
      <c r="AQ42" s="325" t="str">
        <f>VLOOKUP(AQ37,'Location Summary'!$C$2:$J$604,2,FALSE)</f>
        <v>DB1+12</v>
      </c>
      <c r="AS42" s="325" t="str">
        <f>VLOOKUP(AS37,'Location Summary'!$C$2:$J$604,2,FALSE)</f>
        <v>DA+3</v>
      </c>
      <c r="AT42" s="337"/>
    </row>
    <row r="43" spans="2:48" ht="15" customHeight="1">
      <c r="B43" s="363"/>
      <c r="C43" s="325"/>
      <c r="D43" s="325"/>
      <c r="E43" s="325"/>
      <c r="F43" s="325"/>
      <c r="G43" s="325"/>
      <c r="H43" s="353"/>
      <c r="I43" s="353"/>
      <c r="J43" s="353"/>
      <c r="K43" s="353"/>
      <c r="L43" s="353"/>
      <c r="M43" s="353"/>
      <c r="N43" s="353"/>
      <c r="O43" s="353"/>
      <c r="P43" s="325"/>
      <c r="Q43" s="325"/>
      <c r="R43" s="325"/>
      <c r="S43" s="325"/>
      <c r="T43" s="325"/>
      <c r="U43" s="325"/>
      <c r="V43" s="325"/>
      <c r="W43" s="325"/>
      <c r="X43" s="325"/>
      <c r="Y43" s="325"/>
      <c r="Z43" s="325"/>
      <c r="AA43" s="325"/>
      <c r="AB43" s="325"/>
      <c r="AC43" s="325"/>
      <c r="AD43" s="325"/>
      <c r="AE43" s="325"/>
      <c r="AF43" s="325"/>
      <c r="AG43" s="325"/>
      <c r="AH43" s="354"/>
      <c r="AI43" s="325"/>
      <c r="AJ43" s="325"/>
      <c r="AK43" s="325"/>
      <c r="AL43" s="325"/>
      <c r="AM43" s="325"/>
      <c r="AN43" s="354"/>
      <c r="AO43" s="325"/>
      <c r="AP43" s="325"/>
      <c r="AQ43" s="325"/>
      <c r="AR43" s="325"/>
      <c r="AS43" s="325"/>
      <c r="AT43" s="337"/>
      <c r="AV43" s="362"/>
    </row>
    <row r="44" spans="2:48" ht="15" customHeight="1">
      <c r="B44" s="356"/>
      <c r="C44" s="354">
        <f>AS36+1</f>
        <v>82</v>
      </c>
      <c r="D44" s="335"/>
      <c r="E44" s="354">
        <f>C44+1</f>
        <v>83</v>
      </c>
      <c r="F44" s="354"/>
      <c r="G44" s="354">
        <f>E44+1</f>
        <v>84</v>
      </c>
      <c r="H44" s="354"/>
      <c r="I44" s="354">
        <f>G44+1</f>
        <v>85</v>
      </c>
      <c r="J44" s="354"/>
      <c r="K44" s="354">
        <f>I44+1</f>
        <v>86</v>
      </c>
      <c r="L44" s="354"/>
      <c r="M44" s="354">
        <f>K44+1</f>
        <v>87</v>
      </c>
      <c r="N44" s="354"/>
      <c r="O44" s="354">
        <f>M44+1</f>
        <v>88</v>
      </c>
      <c r="P44" s="354"/>
      <c r="Q44" s="354">
        <f>O44+1</f>
        <v>89</v>
      </c>
      <c r="R44" s="354"/>
      <c r="S44" s="354">
        <f>Q44+1</f>
        <v>90</v>
      </c>
      <c r="T44" s="354"/>
      <c r="U44" s="354">
        <f>S44+1</f>
        <v>91</v>
      </c>
      <c r="V44" s="354"/>
      <c r="W44" s="354">
        <f>U44+1</f>
        <v>92</v>
      </c>
      <c r="X44" s="354"/>
      <c r="Y44" s="354">
        <f>W44+1</f>
        <v>93</v>
      </c>
      <c r="Z44" s="354"/>
      <c r="AA44" s="354">
        <f>Y44+1</f>
        <v>94</v>
      </c>
      <c r="AB44" s="354"/>
      <c r="AC44" s="354">
        <f>AA44+1</f>
        <v>95</v>
      </c>
      <c r="AD44" s="354"/>
      <c r="AE44" s="354">
        <f>AC44+1</f>
        <v>96</v>
      </c>
      <c r="AF44" s="354"/>
      <c r="AG44" s="354">
        <f>AE44+1</f>
        <v>97</v>
      </c>
      <c r="AI44" s="354">
        <f>AG44+1</f>
        <v>98</v>
      </c>
      <c r="AJ44" s="367"/>
      <c r="AK44" s="354">
        <f>AI44+1</f>
        <v>99</v>
      </c>
      <c r="AL44" s="354"/>
      <c r="AM44" s="354">
        <f>AK44+1</f>
        <v>100</v>
      </c>
      <c r="AO44" s="354">
        <f>AM44+1</f>
        <v>101</v>
      </c>
      <c r="AP44" s="354"/>
      <c r="AQ44" s="354">
        <f>AO44+1</f>
        <v>102</v>
      </c>
      <c r="AR44" s="354"/>
      <c r="AS44" s="354">
        <f>AQ44+1</f>
        <v>103</v>
      </c>
      <c r="AT44" s="337"/>
    </row>
    <row r="45" spans="2:48" s="359" customFormat="1" ht="15" customHeight="1">
      <c r="B45" s="373"/>
      <c r="C45" s="367" t="s">
        <v>417</v>
      </c>
      <c r="D45" s="367"/>
      <c r="E45" s="367" t="s">
        <v>418</v>
      </c>
      <c r="F45" s="367"/>
      <c r="G45" s="367" t="s">
        <v>381</v>
      </c>
      <c r="H45" s="367"/>
      <c r="I45" s="367" t="s">
        <v>382</v>
      </c>
      <c r="J45" s="367"/>
      <c r="K45" s="367" t="s">
        <v>383</v>
      </c>
      <c r="L45" s="367"/>
      <c r="M45" s="367" t="s">
        <v>419</v>
      </c>
      <c r="N45" s="367"/>
      <c r="O45" s="367" t="s">
        <v>420</v>
      </c>
      <c r="P45" s="367"/>
      <c r="Q45" s="367" t="s">
        <v>421</v>
      </c>
      <c r="R45" s="367"/>
      <c r="S45" s="367" t="s">
        <v>422</v>
      </c>
      <c r="T45" s="367"/>
      <c r="U45" s="367" t="s">
        <v>423</v>
      </c>
      <c r="V45" s="367"/>
      <c r="W45" s="367" t="s">
        <v>267</v>
      </c>
      <c r="X45" s="367"/>
      <c r="Y45" s="367" t="s">
        <v>424</v>
      </c>
      <c r="Z45" s="367"/>
      <c r="AA45" s="367" t="s">
        <v>425</v>
      </c>
      <c r="AB45" s="367"/>
      <c r="AC45" s="367" t="s">
        <v>268</v>
      </c>
      <c r="AD45" s="367"/>
      <c r="AE45" s="367" t="s">
        <v>269</v>
      </c>
      <c r="AF45" s="367"/>
      <c r="AG45" s="367" t="s">
        <v>270</v>
      </c>
      <c r="AH45" s="367"/>
      <c r="AI45" s="367" t="s">
        <v>496</v>
      </c>
      <c r="AK45" s="367" t="s">
        <v>11</v>
      </c>
      <c r="AL45" s="367"/>
      <c r="AM45" s="367" t="s">
        <v>170</v>
      </c>
      <c r="AN45" s="367"/>
      <c r="AO45" s="367" t="s">
        <v>311</v>
      </c>
      <c r="AP45" s="367"/>
      <c r="AQ45" s="367" t="s">
        <v>426</v>
      </c>
      <c r="AR45" s="367"/>
      <c r="AS45" s="367" t="s">
        <v>427</v>
      </c>
      <c r="AT45" s="368"/>
    </row>
    <row r="46" spans="2:48" ht="15" customHeight="1">
      <c r="B46" s="363"/>
      <c r="T46" s="325"/>
      <c r="V46" s="325"/>
      <c r="X46" s="325"/>
      <c r="Z46" s="325"/>
      <c r="AB46" s="325"/>
      <c r="AD46" s="325"/>
      <c r="AF46" s="374" t="s">
        <v>237</v>
      </c>
      <c r="AG46" s="325"/>
      <c r="AJ46" s="325"/>
      <c r="AL46" s="374" t="s">
        <v>235</v>
      </c>
      <c r="AN46" s="325"/>
      <c r="AP46" s="325"/>
      <c r="AR46" s="325"/>
      <c r="AT46" s="337"/>
    </row>
    <row r="47" spans="2:48" ht="15" customHeight="1">
      <c r="B47" s="369"/>
      <c r="AT47" s="337"/>
    </row>
    <row r="48" spans="2:48" s="378" customFormat="1" ht="20.25" customHeight="1">
      <c r="B48" s="375"/>
      <c r="C48" s="347">
        <v>3</v>
      </c>
      <c r="D48" s="376">
        <f>VLOOKUP(C45,'Location Summary'!$G$2:$H$604,2,FALSE)</f>
        <v>395</v>
      </c>
      <c r="E48" s="347">
        <v>3</v>
      </c>
      <c r="F48" s="376">
        <f>VLOOKUP(E45,'Location Summary'!$G$2:$H$604,2,FALSE)</f>
        <v>395</v>
      </c>
      <c r="G48" s="347">
        <v>3</v>
      </c>
      <c r="H48" s="376">
        <f>VLOOKUP(G45,'Location Summary'!$G$2:$H$604,2,FALSE)</f>
        <v>425</v>
      </c>
      <c r="I48" s="347">
        <v>3</v>
      </c>
      <c r="J48" s="376">
        <f>VLOOKUP(I45,'Location Summary'!$G$2:$H$604,2,FALSE)</f>
        <v>415</v>
      </c>
      <c r="K48" s="676">
        <v>3</v>
      </c>
      <c r="L48" s="376">
        <f>VLOOKUP(K45,'Location Summary'!$G$2:$H$604,2,FALSE)</f>
        <v>405</v>
      </c>
      <c r="M48" s="676">
        <v>3</v>
      </c>
      <c r="N48" s="376">
        <f>VLOOKUP(M45,'Location Summary'!$G$2:$H$604,2,FALSE)</f>
        <v>435</v>
      </c>
      <c r="O48" s="676">
        <v>3</v>
      </c>
      <c r="P48" s="376">
        <f>VLOOKUP(O45,'Location Summary'!$G$2:$H$604,2,FALSE)</f>
        <v>405</v>
      </c>
      <c r="Q48" s="676">
        <v>3</v>
      </c>
      <c r="R48" s="376">
        <f>VLOOKUP(Q45,'Location Summary'!$G$2:$H$604,2,FALSE)</f>
        <v>435</v>
      </c>
      <c r="S48" s="347">
        <v>3</v>
      </c>
      <c r="T48" s="376">
        <f>VLOOKUP(S45,'Location Summary'!$G$2:$H$604,2,FALSE)</f>
        <v>395</v>
      </c>
      <c r="U48" s="347">
        <v>3</v>
      </c>
      <c r="V48" s="376">
        <f>VLOOKUP(U45,'Location Summary'!$G$2:$H$604,2,FALSE)</f>
        <v>431.548</v>
      </c>
      <c r="W48" s="347">
        <v>3</v>
      </c>
      <c r="X48" s="376">
        <f>VLOOKUP(W45,'Location Summary'!$G$2:$H$604,2,FALSE)</f>
        <v>363.452</v>
      </c>
      <c r="Y48" s="347">
        <v>3</v>
      </c>
      <c r="Z48" s="376">
        <f>VLOOKUP(Y45,'Location Summary'!$G$2:$H$604,2,FALSE)</f>
        <v>295</v>
      </c>
      <c r="AA48" s="347">
        <v>3</v>
      </c>
      <c r="AB48" s="376">
        <f>VLOOKUP(AA45,'Location Summary'!$G$2:$H$604,2,FALSE)</f>
        <v>345.73099999999999</v>
      </c>
      <c r="AC48" s="675">
        <v>3</v>
      </c>
      <c r="AD48" s="376">
        <f>VLOOKUP(AC45,'Location Summary'!$G$2:$H$604,2,FALSE)</f>
        <v>242.89</v>
      </c>
      <c r="AE48" s="675">
        <v>3</v>
      </c>
      <c r="AF48" s="376">
        <f>VLOOKUP(AE45,'Location Summary'!$G$2:$H$604,2,FALSE)</f>
        <v>329.73</v>
      </c>
      <c r="AG48" s="675">
        <v>3</v>
      </c>
      <c r="AH48" s="376">
        <f>VLOOKUP(AG45,'Location Summary'!$G$2:$H$604,2,FALSE)</f>
        <v>416.88</v>
      </c>
      <c r="AI48" s="675">
        <v>3</v>
      </c>
      <c r="AJ48" s="376">
        <f>VLOOKUP(AI45,'Location Summary'!$G$2:$H$604,2,FALSE)</f>
        <v>480.27</v>
      </c>
      <c r="AK48" s="675">
        <v>3</v>
      </c>
      <c r="AL48" s="376">
        <f>VLOOKUP(AK45,'Location Summary'!$G$2:$H$604,2,FALSE)</f>
        <v>223.82</v>
      </c>
      <c r="AM48" s="675">
        <v>3</v>
      </c>
      <c r="AN48" s="376">
        <f>VLOOKUP(AM45,'Location Summary'!$G$2:$H$604,2,FALSE)</f>
        <v>405.91500000000002</v>
      </c>
      <c r="AO48" s="347">
        <v>3</v>
      </c>
      <c r="AP48" s="376">
        <f>VLOOKUP(AO45,'Location Summary'!$G$2:$H$604,2,FALSE)</f>
        <v>405</v>
      </c>
      <c r="AQ48" s="347">
        <v>3</v>
      </c>
      <c r="AR48" s="376">
        <f>VLOOKUP(AQ45,'Location Summary'!$G$2:$H$604,2,FALSE)</f>
        <v>420</v>
      </c>
      <c r="AS48" s="347">
        <v>3</v>
      </c>
      <c r="AT48" s="377">
        <f>VLOOKUP(AS45,'Location Summary'!$G$2:$H$604,2,FALSE)</f>
        <v>415</v>
      </c>
    </row>
    <row r="49" spans="2:48" ht="15" customHeight="1">
      <c r="B49" s="369"/>
      <c r="C49" s="352">
        <v>2</v>
      </c>
      <c r="E49" s="371">
        <v>2</v>
      </c>
      <c r="F49" s="378"/>
      <c r="G49" s="371">
        <v>2</v>
      </c>
      <c r="H49" s="378"/>
      <c r="I49" s="371">
        <v>2</v>
      </c>
      <c r="K49" s="352">
        <v>2</v>
      </c>
      <c r="M49" s="352">
        <v>2</v>
      </c>
      <c r="O49" s="352">
        <v>2</v>
      </c>
      <c r="Q49" s="352">
        <v>2</v>
      </c>
      <c r="S49" s="352">
        <v>2</v>
      </c>
      <c r="U49" s="371">
        <v>2</v>
      </c>
      <c r="W49" s="352">
        <v>2</v>
      </c>
      <c r="Y49" s="371">
        <v>2</v>
      </c>
      <c r="AA49" s="371">
        <v>2</v>
      </c>
      <c r="AC49" s="352">
        <v>2</v>
      </c>
      <c r="AE49" s="352">
        <v>2</v>
      </c>
      <c r="AG49" s="352">
        <v>2</v>
      </c>
      <c r="AI49" s="352">
        <v>2</v>
      </c>
      <c r="AK49" s="352">
        <v>2</v>
      </c>
      <c r="AM49" s="352">
        <v>2</v>
      </c>
      <c r="AO49" s="352">
        <v>2</v>
      </c>
      <c r="AQ49" s="371">
        <v>2</v>
      </c>
      <c r="AS49" s="371">
        <v>2</v>
      </c>
      <c r="AT49" s="337"/>
    </row>
    <row r="50" spans="2:48" s="381" customFormat="1" ht="21" customHeight="1">
      <c r="B50" s="379"/>
      <c r="C50" s="325" t="str">
        <f>VLOOKUP(C45,'Location Summary'!$C$2:$J$604,2,FALSE)</f>
        <v>DA+3</v>
      </c>
      <c r="D50" s="339"/>
      <c r="E50" s="325" t="str">
        <f>VLOOKUP(E45,'Location Summary'!$C$2:$J$604,2,FALSE)</f>
        <v>DA+0</v>
      </c>
      <c r="F50" s="339"/>
      <c r="G50" s="325" t="str">
        <f>VLOOKUP(G45,'Location Summary'!$C$2:$J$604,2,FALSE)</f>
        <v>DA+6</v>
      </c>
      <c r="H50" s="339"/>
      <c r="I50" s="325" t="str">
        <f>VLOOKUP(I45,'Location Summary'!$C$2:$J$604,2,FALSE)</f>
        <v>DA+3</v>
      </c>
      <c r="J50" s="339"/>
      <c r="K50" s="325" t="str">
        <f>VLOOKUP(K45,'Location Summary'!$C$2:$J$604,2,FALSE)</f>
        <v>DA+3</v>
      </c>
      <c r="L50" s="339"/>
      <c r="M50" s="325" t="str">
        <f>VLOOKUP(M45,'Location Summary'!$C$2:$J$604,2,FALSE)</f>
        <v>DA+9</v>
      </c>
      <c r="N50" s="339"/>
      <c r="O50" s="325" t="str">
        <f>VLOOKUP(O45,'Location Summary'!$C$2:$J$604,2,FALSE)</f>
        <v>DA+0</v>
      </c>
      <c r="P50" s="339"/>
      <c r="Q50" s="325" t="str">
        <f>VLOOKUP(Q45,'Location Summary'!$C$2:$J$604,2,FALSE)</f>
        <v>DA+0</v>
      </c>
      <c r="R50" s="339"/>
      <c r="S50" s="325" t="str">
        <f>VLOOKUP(S45,'Location Summary'!$C$2:$J$604,2,FALSE)</f>
        <v>DA+3</v>
      </c>
      <c r="T50" s="353"/>
      <c r="U50" s="325" t="str">
        <f>VLOOKUP(U45,'Location Summary'!$C$2:$J$604,2,FALSE)</f>
        <v>DA+3</v>
      </c>
      <c r="V50" s="353"/>
      <c r="W50" s="325" t="str">
        <f>VLOOKUP(W45,'Location Summary'!$C$2:$J$604,2,FALSE)</f>
        <v>DB1+6</v>
      </c>
      <c r="X50" s="353"/>
      <c r="Y50" s="325" t="str">
        <f>VLOOKUP(Y45,'Location Summary'!$C$2:$J$604,2,FALSE)</f>
        <v>DA+3</v>
      </c>
      <c r="Z50" s="353"/>
      <c r="AA50" s="325" t="str">
        <f>VLOOKUP(AA45,'Location Summary'!$C$2:$J$604,2,FALSE)</f>
        <v>DA+3</v>
      </c>
      <c r="AB50" s="353"/>
      <c r="AC50" s="380" t="str">
        <f>VLOOKUP(AC45,'Location Summary'!$C$2:$J$604,2,FALSE)</f>
        <v>DD45+0</v>
      </c>
      <c r="AD50" s="353"/>
      <c r="AE50" s="325" t="str">
        <f>VLOOKUP(AE45,'Location Summary'!$C$2:$J$604,2,FALSE)</f>
        <v>DB1+9</v>
      </c>
      <c r="AF50" s="353"/>
      <c r="AG50" s="325" t="str">
        <f>VLOOKUP(AG45,'Location Summary'!$C$2:$J$604,2,FALSE)</f>
        <v>DD60+9</v>
      </c>
      <c r="AH50" s="353"/>
      <c r="AI50" s="325" t="str">
        <f>VLOOKUP(AI45,'Location Summary'!$C$2:$J$604,2,FALSE)</f>
        <v>DB1+9</v>
      </c>
      <c r="AJ50" s="353"/>
      <c r="AK50" s="325" t="str">
        <f>VLOOKUP(AK45,'Location Summary'!$C$2:$J$604,2,FALSE)</f>
        <v>DD60+18</v>
      </c>
      <c r="AL50" s="353"/>
      <c r="AM50" s="325" t="str">
        <f>VLOOKUP(AM45,'Location Summary'!$C$2:$J$604,2,FALSE)</f>
        <v>DD60+25</v>
      </c>
      <c r="AN50" s="353"/>
      <c r="AO50" s="325" t="str">
        <f>VLOOKUP(AO45,'Location Summary'!$C$2:$J$604,2,FALSE)</f>
        <v>DA+6</v>
      </c>
      <c r="AP50" s="353"/>
      <c r="AQ50" s="325" t="str">
        <f>VLOOKUP(AQ45,'Location Summary'!$C$2:$J$604,2,FALSE)</f>
        <v>DA+3</v>
      </c>
      <c r="AR50" s="321"/>
      <c r="AS50" s="325" t="str">
        <f>VLOOKUP(AS45,'Location Summary'!$C$2:$J$604,2,FALSE)</f>
        <v>DA+3</v>
      </c>
      <c r="AT50" s="337"/>
    </row>
    <row r="51" spans="2:48" ht="15" customHeight="1" thickBot="1">
      <c r="B51" s="382"/>
      <c r="C51" s="383"/>
      <c r="D51" s="383"/>
      <c r="E51" s="383"/>
      <c r="F51" s="383"/>
      <c r="G51" s="383"/>
      <c r="H51" s="383"/>
      <c r="I51" s="383"/>
      <c r="J51" s="383"/>
      <c r="K51" s="383"/>
      <c r="L51" s="383"/>
      <c r="M51" s="383"/>
      <c r="N51" s="383"/>
      <c r="O51" s="1138"/>
      <c r="P51" s="383"/>
      <c r="Q51" s="383"/>
      <c r="R51" s="631"/>
      <c r="S51" s="631"/>
      <c r="T51" s="631"/>
      <c r="U51" s="631"/>
      <c r="V51" s="631"/>
      <c r="W51" s="631"/>
      <c r="X51" s="631"/>
      <c r="Y51" s="631"/>
      <c r="Z51" s="631"/>
      <c r="AA51" s="631"/>
      <c r="AB51" s="631"/>
      <c r="AC51" s="1329" t="s">
        <v>700</v>
      </c>
      <c r="AD51" s="1329"/>
      <c r="AE51" s="1329"/>
      <c r="AF51" s="383"/>
      <c r="AG51" s="397"/>
      <c r="AH51" s="383"/>
      <c r="AI51" s="397"/>
      <c r="AJ51" s="1340" t="s">
        <v>1182</v>
      </c>
      <c r="AK51" s="1340"/>
      <c r="AL51" s="1340"/>
      <c r="AM51" s="383"/>
      <c r="AN51" s="383"/>
      <c r="AO51" s="383"/>
      <c r="AP51" s="383"/>
      <c r="AQ51" s="383"/>
      <c r="AR51" s="383"/>
      <c r="AS51" s="383"/>
      <c r="AT51" s="384"/>
      <c r="AV51" s="362"/>
    </row>
    <row r="52" spans="2:48" ht="15" customHeight="1">
      <c r="B52" s="356"/>
      <c r="C52" s="354">
        <f>AS44+1</f>
        <v>104</v>
      </c>
      <c r="D52" s="335"/>
      <c r="E52" s="354">
        <f>C52+1</f>
        <v>105</v>
      </c>
      <c r="F52" s="354"/>
      <c r="G52" s="354">
        <f>E52+1</f>
        <v>106</v>
      </c>
      <c r="H52" s="354"/>
      <c r="I52" s="354">
        <f>G52+1</f>
        <v>107</v>
      </c>
      <c r="J52" s="354"/>
      <c r="K52" s="354">
        <f>I52+1</f>
        <v>108</v>
      </c>
      <c r="L52" s="354"/>
      <c r="M52" s="354">
        <f>K52+1</f>
        <v>109</v>
      </c>
      <c r="N52" s="354"/>
      <c r="O52" s="354">
        <f>M52+1</f>
        <v>110</v>
      </c>
      <c r="P52" s="354"/>
      <c r="Q52" s="354">
        <f>O52+1</f>
        <v>111</v>
      </c>
      <c r="R52" s="354"/>
      <c r="S52" s="354">
        <f>Q52+1</f>
        <v>112</v>
      </c>
      <c r="T52" s="354"/>
      <c r="U52" s="354">
        <f>S52+1</f>
        <v>113</v>
      </c>
      <c r="V52" s="354"/>
      <c r="W52" s="354">
        <f>U52+1</f>
        <v>114</v>
      </c>
      <c r="X52" s="354"/>
      <c r="Y52" s="354">
        <f>W52+1</f>
        <v>115</v>
      </c>
      <c r="Z52" s="354"/>
      <c r="AA52" s="354">
        <f>Y52+1</f>
        <v>116</v>
      </c>
      <c r="AB52" s="354"/>
      <c r="AC52" s="354">
        <f>AA52+1</f>
        <v>117</v>
      </c>
      <c r="AD52" s="354"/>
      <c r="AE52" s="354">
        <f>AC52+1</f>
        <v>118</v>
      </c>
      <c r="AF52" s="354"/>
      <c r="AG52" s="354">
        <f>AE52+1</f>
        <v>119</v>
      </c>
      <c r="AH52" s="354"/>
      <c r="AI52" s="354">
        <f>AG52+1</f>
        <v>120</v>
      </c>
      <c r="AJ52" s="354"/>
      <c r="AK52" s="354">
        <f>AI52+1</f>
        <v>121</v>
      </c>
      <c r="AL52" s="354"/>
      <c r="AM52" s="354">
        <f>AK52+1</f>
        <v>122</v>
      </c>
      <c r="AO52" s="354">
        <f>AM52+1</f>
        <v>123</v>
      </c>
      <c r="AP52" s="354"/>
      <c r="AQ52" s="354">
        <f>AO52+1</f>
        <v>124</v>
      </c>
      <c r="AR52" s="354"/>
      <c r="AS52" s="354">
        <f>AQ52+1</f>
        <v>125</v>
      </c>
      <c r="AT52" s="337"/>
    </row>
    <row r="53" spans="2:48" s="359" customFormat="1" ht="15" customHeight="1">
      <c r="B53" s="373"/>
      <c r="C53" s="367" t="s">
        <v>428</v>
      </c>
      <c r="D53" s="367"/>
      <c r="E53" s="367" t="s">
        <v>429</v>
      </c>
      <c r="F53" s="367"/>
      <c r="G53" s="367" t="s">
        <v>430</v>
      </c>
      <c r="H53" s="367"/>
      <c r="I53" s="367" t="s">
        <v>431</v>
      </c>
      <c r="J53" s="367"/>
      <c r="K53" s="367" t="s">
        <v>432</v>
      </c>
      <c r="L53" s="367"/>
      <c r="M53" s="367" t="s">
        <v>433</v>
      </c>
      <c r="N53" s="367"/>
      <c r="O53" s="367" t="s">
        <v>434</v>
      </c>
      <c r="P53" s="367"/>
      <c r="Q53" s="367" t="s">
        <v>435</v>
      </c>
      <c r="R53" s="367"/>
      <c r="S53" s="367" t="s">
        <v>436</v>
      </c>
      <c r="T53" s="367"/>
      <c r="U53" s="367" t="s">
        <v>12</v>
      </c>
      <c r="V53" s="321"/>
      <c r="W53" s="367" t="s">
        <v>13</v>
      </c>
      <c r="X53" s="367"/>
      <c r="Y53" s="367" t="s">
        <v>52</v>
      </c>
      <c r="Z53" s="367"/>
      <c r="AA53" s="367" t="s">
        <v>195</v>
      </c>
      <c r="AB53" s="367"/>
      <c r="AC53" s="367" t="s">
        <v>196</v>
      </c>
      <c r="AD53" s="367"/>
      <c r="AE53" s="367" t="s">
        <v>257</v>
      </c>
      <c r="AF53" s="367"/>
      <c r="AG53" s="367" t="s">
        <v>256</v>
      </c>
      <c r="AH53" s="367"/>
      <c r="AI53" s="367" t="s">
        <v>255</v>
      </c>
      <c r="AJ53" s="367"/>
      <c r="AK53" s="367" t="s">
        <v>254</v>
      </c>
      <c r="AL53" s="367"/>
      <c r="AM53" s="367" t="s">
        <v>437</v>
      </c>
      <c r="AN53" s="367"/>
      <c r="AO53" s="367" t="s">
        <v>53</v>
      </c>
      <c r="AP53" s="367"/>
      <c r="AQ53" s="367" t="s">
        <v>54</v>
      </c>
      <c r="AR53" s="367"/>
      <c r="AS53" s="367" t="s">
        <v>177</v>
      </c>
      <c r="AT53" s="368"/>
    </row>
    <row r="54" spans="2:48" ht="15" customHeight="1">
      <c r="B54" s="363"/>
      <c r="T54" s="325"/>
      <c r="V54" s="325"/>
      <c r="X54" s="325"/>
      <c r="Z54" s="325"/>
      <c r="AB54" s="325"/>
      <c r="AD54" s="325"/>
      <c r="AF54" s="325"/>
      <c r="AH54" s="325"/>
      <c r="AJ54" s="325"/>
      <c r="AL54" s="325"/>
      <c r="AN54" s="325"/>
      <c r="AP54" s="325"/>
      <c r="AR54" s="325"/>
      <c r="AT54" s="337"/>
    </row>
    <row r="55" spans="2:48" ht="15" customHeight="1">
      <c r="B55" s="369"/>
      <c r="AT55" s="337"/>
    </row>
    <row r="56" spans="2:48" s="378" customFormat="1" ht="20.25" customHeight="1">
      <c r="B56" s="375"/>
      <c r="C56" s="347">
        <v>3</v>
      </c>
      <c r="D56" s="376">
        <f>VLOOKUP(C53,'Location Summary'!$G$2:$H$604,2,FALSE)</f>
        <v>410</v>
      </c>
      <c r="E56" s="347">
        <v>3</v>
      </c>
      <c r="F56" s="376">
        <f>VLOOKUP(E53,'Location Summary'!$G$2:$H$604,2,FALSE)</f>
        <v>285</v>
      </c>
      <c r="G56" s="347">
        <v>3</v>
      </c>
      <c r="H56" s="376">
        <f>VLOOKUP(G53,'Location Summary'!$G$2:$H$604,2,FALSE)</f>
        <v>355</v>
      </c>
      <c r="I56" s="347">
        <v>3</v>
      </c>
      <c r="J56" s="376">
        <f>VLOOKUP(I53,'Location Summary'!$G$2:$H$604,2,FALSE)</f>
        <v>355</v>
      </c>
      <c r="K56" s="347">
        <v>3</v>
      </c>
      <c r="L56" s="376">
        <f>VLOOKUP(K53,'Location Summary'!$G$2:$H$604,2,FALSE)</f>
        <v>410</v>
      </c>
      <c r="M56" s="347">
        <v>3</v>
      </c>
      <c r="N56" s="376">
        <f>VLOOKUP(M53,'Location Summary'!$G$2:$H$604,2,FALSE)</f>
        <v>430</v>
      </c>
      <c r="O56" s="347">
        <v>3</v>
      </c>
      <c r="P56" s="376">
        <f>VLOOKUP(O53,'Location Summary'!$G$2:$H$604,2,FALSE)</f>
        <v>385</v>
      </c>
      <c r="Q56" s="347">
        <v>3</v>
      </c>
      <c r="R56" s="376">
        <f>VLOOKUP(Q53,'Location Summary'!$G$2:$H$604,2,FALSE)</f>
        <v>455</v>
      </c>
      <c r="S56" s="347">
        <v>3</v>
      </c>
      <c r="T56" s="376">
        <f>VLOOKUP(S53,'Location Summary'!$G$2:$H$604,2,FALSE)</f>
        <v>288.42500000000001</v>
      </c>
      <c r="U56" s="347">
        <v>3</v>
      </c>
      <c r="V56" s="376">
        <f>VLOOKUP(U53,'Location Summary'!$G$2:$H$604,2,FALSE)</f>
        <v>392.69</v>
      </c>
      <c r="W56" s="347">
        <v>3</v>
      </c>
      <c r="X56" s="376">
        <f>VLOOKUP(W53,'Location Summary'!$G$2:$H$604,2,FALSE)</f>
        <v>398.4</v>
      </c>
      <c r="Y56" s="347">
        <v>3</v>
      </c>
      <c r="Z56" s="376">
        <f>VLOOKUP(Y53,'Location Summary'!$G$2:$H$604,2,FALSE)</f>
        <v>307.59500000000003</v>
      </c>
      <c r="AA56" s="347">
        <v>3</v>
      </c>
      <c r="AB56" s="376">
        <f>VLOOKUP(AA53,'Location Summary'!$G$2:$H$604,2,FALSE)</f>
        <v>390</v>
      </c>
      <c r="AC56" s="347">
        <v>3</v>
      </c>
      <c r="AD56" s="376">
        <f>VLOOKUP(AC53,'Location Summary'!$G$2:$H$604,2,FALSE)</f>
        <v>380</v>
      </c>
      <c r="AE56" s="347">
        <v>3</v>
      </c>
      <c r="AF56" s="376">
        <f>VLOOKUP(AE53,'Location Summary'!$G$2:$H$604,2,FALSE)</f>
        <v>405</v>
      </c>
      <c r="AG56" s="347">
        <v>3</v>
      </c>
      <c r="AH56" s="376">
        <f>VLOOKUP(AG53,'Location Summary'!$G$2:$H$604,2,FALSE)</f>
        <v>335</v>
      </c>
      <c r="AI56" s="347">
        <v>3</v>
      </c>
      <c r="AJ56" s="376">
        <f>VLOOKUP(AI53,'Location Summary'!$G$2:$H$604,2,FALSE)</f>
        <v>425</v>
      </c>
      <c r="AK56" s="347">
        <v>3</v>
      </c>
      <c r="AL56" s="376">
        <f>VLOOKUP(AK53,'Location Summary'!$G$2:$H$604,2,FALSE)</f>
        <v>402</v>
      </c>
      <c r="AM56" s="387">
        <v>3</v>
      </c>
      <c r="AN56" s="376">
        <f>VLOOKUP(AM53,'Location Summary'!$G$2:$H$604,2,FALSE)</f>
        <v>385.43400000000003</v>
      </c>
      <c r="AO56" s="347">
        <v>3</v>
      </c>
      <c r="AP56" s="376">
        <f>VLOOKUP(AO53,'Location Summary'!$G$2:$H$604,2,FALSE)</f>
        <v>279.36</v>
      </c>
      <c r="AQ56" s="347">
        <v>3</v>
      </c>
      <c r="AR56" s="376">
        <f>VLOOKUP(AQ53,'Location Summary'!$G$2:$H$604,2,FALSE)</f>
        <v>388.51499999999999</v>
      </c>
      <c r="AS56" s="347">
        <v>3</v>
      </c>
      <c r="AT56" s="377">
        <f>VLOOKUP(AS53,'Location Summary'!$G$2:$H$604,2,FALSE)</f>
        <v>330</v>
      </c>
    </row>
    <row r="57" spans="2:48" ht="15" customHeight="1">
      <c r="B57" s="369"/>
      <c r="C57" s="330"/>
      <c r="E57" s="330"/>
      <c r="G57" s="385">
        <v>2</v>
      </c>
      <c r="I57" s="352">
        <v>2</v>
      </c>
      <c r="K57" s="352">
        <v>2</v>
      </c>
      <c r="M57" s="352">
        <v>2</v>
      </c>
      <c r="O57" s="352">
        <v>2</v>
      </c>
      <c r="Q57" s="352">
        <v>2</v>
      </c>
      <c r="S57" s="352">
        <v>2</v>
      </c>
      <c r="U57" s="352">
        <v>2</v>
      </c>
      <c r="W57" s="352">
        <v>2</v>
      </c>
      <c r="Y57" s="352">
        <v>2</v>
      </c>
      <c r="AA57" s="352">
        <v>2</v>
      </c>
      <c r="AC57" s="352">
        <v>2</v>
      </c>
      <c r="AE57" s="352">
        <v>2</v>
      </c>
      <c r="AG57" s="352">
        <v>2</v>
      </c>
      <c r="AI57" s="352">
        <v>2</v>
      </c>
      <c r="AK57" s="352">
        <v>2</v>
      </c>
      <c r="AM57" s="352">
        <v>2</v>
      </c>
      <c r="AO57" s="352">
        <v>2</v>
      </c>
      <c r="AQ57" s="352">
        <v>2</v>
      </c>
      <c r="AS57" s="352">
        <v>2</v>
      </c>
      <c r="AT57" s="337"/>
    </row>
    <row r="58" spans="2:48" ht="15" customHeight="1">
      <c r="B58" s="363"/>
      <c r="C58" s="325" t="str">
        <f>VLOOKUP(C53,'Location Summary'!$C$2:$J$604,2,FALSE)</f>
        <v>DA+6</v>
      </c>
      <c r="D58" s="339"/>
      <c r="E58" s="325" t="str">
        <f>VLOOKUP(E53,'Location Summary'!$C$2:$J$604,2,FALSE)</f>
        <v>DA+3</v>
      </c>
      <c r="F58" s="339"/>
      <c r="G58" s="325" t="str">
        <f>VLOOKUP(G53,'Location Summary'!$C$2:$J$604,2,FALSE)</f>
        <v>DA+9</v>
      </c>
      <c r="H58" s="339"/>
      <c r="I58" s="325" t="str">
        <f>VLOOKUP(I53,'Location Summary'!$C$2:$J$604,2,FALSE)</f>
        <v>DA+0</v>
      </c>
      <c r="J58" s="339"/>
      <c r="K58" s="325" t="str">
        <f>VLOOKUP(K53,'Location Summary'!$C$2:$J$604,2,FALSE)</f>
        <v>DA+1.5</v>
      </c>
      <c r="L58" s="339"/>
      <c r="M58" s="325" t="str">
        <f>VLOOKUP(M53,'Location Summary'!$C$2:$J$604,2,FALSE)</f>
        <v>DA+0</v>
      </c>
      <c r="N58" s="339"/>
      <c r="O58" s="325" t="str">
        <f>VLOOKUP(O53,'Location Summary'!$C$2:$J$604,2,FALSE)</f>
        <v>DA-1.5</v>
      </c>
      <c r="P58" s="339"/>
      <c r="Q58" s="325" t="str">
        <f>VLOOKUP(Q53,'Location Summary'!$C$2:$J$604,2,FALSE)</f>
        <v>DA+0</v>
      </c>
      <c r="R58" s="339"/>
      <c r="S58" s="325" t="str">
        <f>VLOOKUP(S53,'Location Summary'!$C$2:$J$604,2,FALSE)</f>
        <v>DA+6</v>
      </c>
      <c r="T58" s="353"/>
      <c r="U58" s="325" t="str">
        <f>VLOOKUP(U53,'Location Summary'!$C$2:$J$604,2,FALSE)</f>
        <v>DC2+0</v>
      </c>
      <c r="V58" s="353"/>
      <c r="W58" s="325" t="str">
        <f>VLOOKUP(W53,'Location Summary'!$C$2:$J$604,2,FALSE)</f>
        <v>DC1+3</v>
      </c>
      <c r="X58" s="353"/>
      <c r="Y58" s="325" t="str">
        <f>VLOOKUP(Y53,'Location Summary'!$C$2:$J$604,2,FALSE)</f>
        <v>DB2+6</v>
      </c>
      <c r="Z58" s="353"/>
      <c r="AA58" s="325" t="str">
        <f>VLOOKUP(AA53,'Location Summary'!$C$2:$J$604,2,FALSE)</f>
        <v>DA+3</v>
      </c>
      <c r="AB58" s="353"/>
      <c r="AC58" s="325" t="str">
        <f>VLOOKUP(AC53,'Location Summary'!$C$2:$J$604,2,FALSE)</f>
        <v>DA+1.5</v>
      </c>
      <c r="AD58" s="353"/>
      <c r="AE58" s="325" t="str">
        <f>VLOOKUP(AE53,'Location Summary'!$C$2:$J$604,2,FALSE)</f>
        <v>DA+6</v>
      </c>
      <c r="AF58" s="353"/>
      <c r="AG58" s="325" t="str">
        <f>VLOOKUP(AG53,'Location Summary'!$C$2:$J$604,2,FALSE)</f>
        <v>DA-3</v>
      </c>
      <c r="AH58" s="353"/>
      <c r="AI58" s="325" t="str">
        <f>VLOOKUP(AI53,'Location Summary'!$C$2:$J$604,2,FALSE)</f>
        <v>DA+0</v>
      </c>
      <c r="AJ58" s="353"/>
      <c r="AK58" s="325" t="str">
        <f>VLOOKUP(AK53,'Location Summary'!$C$2:$J$604,2,FALSE)</f>
        <v>DA+9</v>
      </c>
      <c r="AL58" s="353"/>
      <c r="AM58" s="325" t="str">
        <f>VLOOKUP(AM53,'Location Summary'!$C$2:$J$604,2,FALSE)</f>
        <v>DA+1.5</v>
      </c>
      <c r="AN58" s="353"/>
      <c r="AO58" s="380" t="str">
        <f>VLOOKUP(AO53,'Location Summary'!$C$2:$J$604,2,FALSE)</f>
        <v>DD60+3</v>
      </c>
      <c r="AP58" s="353"/>
      <c r="AQ58" s="386" t="str">
        <f>VLOOKUP(AQ53,'Location Summary'!$C$2:$J$604,2,FALSE)</f>
        <v>DD60+3</v>
      </c>
      <c r="AS58" s="325" t="str">
        <f>VLOOKUP(AS53,'Location Summary'!$C$2:$J$604,2,FALSE)</f>
        <v>DA-3</v>
      </c>
      <c r="AT58" s="337"/>
    </row>
    <row r="59" spans="2:48" ht="15" customHeight="1">
      <c r="B59" s="363"/>
      <c r="C59" s="325"/>
      <c r="D59" s="325"/>
      <c r="E59" s="325"/>
      <c r="F59" s="325"/>
      <c r="G59" s="325"/>
      <c r="H59" s="325"/>
      <c r="I59" s="325"/>
      <c r="J59" s="325"/>
      <c r="K59" s="1328" t="s">
        <v>526</v>
      </c>
      <c r="L59" s="1328"/>
      <c r="M59" s="1328"/>
      <c r="N59" s="325"/>
      <c r="O59" s="325"/>
      <c r="P59" s="353"/>
      <c r="Q59" s="336"/>
      <c r="R59" s="325"/>
      <c r="T59" s="353"/>
      <c r="U59" s="354"/>
      <c r="V59" s="325"/>
      <c r="W59" s="354"/>
      <c r="X59" s="325"/>
      <c r="Y59" s="325"/>
      <c r="Z59" s="325"/>
      <c r="AA59" s="325"/>
      <c r="AB59" s="325"/>
      <c r="AC59" s="325"/>
      <c r="AD59" s="325"/>
      <c r="AE59" s="325"/>
      <c r="AF59" s="325"/>
      <c r="AG59" s="325"/>
      <c r="AH59" s="353"/>
      <c r="AI59" s="325"/>
      <c r="AJ59" s="325"/>
      <c r="AK59" s="325"/>
      <c r="AL59" s="325"/>
      <c r="AM59" s="325"/>
      <c r="AN59" s="1328" t="s">
        <v>312</v>
      </c>
      <c r="AO59" s="1328"/>
      <c r="AP59" s="1328"/>
      <c r="AQ59" s="1328"/>
      <c r="AR59" s="325"/>
      <c r="AS59" s="325"/>
      <c r="AT59" s="337"/>
      <c r="AV59" s="362"/>
    </row>
    <row r="60" spans="2:48" ht="15" customHeight="1">
      <c r="B60" s="356"/>
      <c r="C60" s="354">
        <f>AS52+1</f>
        <v>126</v>
      </c>
      <c r="D60" s="335"/>
      <c r="E60" s="354">
        <f>C60+1</f>
        <v>127</v>
      </c>
      <c r="F60" s="354"/>
      <c r="G60" s="354">
        <f>E60+1</f>
        <v>128</v>
      </c>
      <c r="H60" s="354"/>
      <c r="I60" s="354">
        <f>G60+1</f>
        <v>129</v>
      </c>
      <c r="J60" s="354"/>
      <c r="K60" s="354">
        <f>I60+1</f>
        <v>130</v>
      </c>
      <c r="L60" s="354"/>
      <c r="M60" s="354">
        <f>K60+1</f>
        <v>131</v>
      </c>
      <c r="N60" s="354"/>
      <c r="O60" s="354">
        <f>M60+1</f>
        <v>132</v>
      </c>
      <c r="P60" s="354"/>
      <c r="Q60" s="354">
        <f>O60+1</f>
        <v>133</v>
      </c>
      <c r="R60" s="354"/>
      <c r="S60" s="354">
        <f>Q60+1</f>
        <v>134</v>
      </c>
      <c r="T60" s="354"/>
      <c r="U60" s="354">
        <f>S60+1</f>
        <v>135</v>
      </c>
      <c r="V60" s="354"/>
      <c r="W60" s="354">
        <f>U60+1</f>
        <v>136</v>
      </c>
      <c r="X60" s="354"/>
      <c r="Y60" s="354">
        <f>W60+1</f>
        <v>137</v>
      </c>
      <c r="Z60" s="354"/>
      <c r="AA60" s="354">
        <f>Y60+1</f>
        <v>138</v>
      </c>
      <c r="AB60" s="354"/>
      <c r="AC60" s="354">
        <f>AA60+1</f>
        <v>139</v>
      </c>
      <c r="AD60" s="354"/>
      <c r="AE60" s="354">
        <f>AC60+1</f>
        <v>140</v>
      </c>
      <c r="AF60" s="354"/>
      <c r="AG60" s="354">
        <f>AE60+1</f>
        <v>141</v>
      </c>
      <c r="AH60" s="354"/>
      <c r="AI60" s="354">
        <f>AG60+1</f>
        <v>142</v>
      </c>
      <c r="AJ60" s="354"/>
      <c r="AK60" s="354">
        <f>AI60+1</f>
        <v>143</v>
      </c>
      <c r="AL60" s="354"/>
      <c r="AM60" s="354">
        <f>AK60+1</f>
        <v>144</v>
      </c>
      <c r="AO60" s="354">
        <f>AM60+1</f>
        <v>145</v>
      </c>
      <c r="AP60" s="354"/>
      <c r="AQ60" s="354">
        <f>AO60+1</f>
        <v>146</v>
      </c>
      <c r="AR60" s="354"/>
      <c r="AS60" s="354">
        <f>AQ60+1</f>
        <v>147</v>
      </c>
      <c r="AT60" s="337"/>
    </row>
    <row r="61" spans="2:48" s="367" customFormat="1" ht="15" customHeight="1">
      <c r="B61" s="357"/>
      <c r="C61" s="367" t="s">
        <v>178</v>
      </c>
      <c r="E61" s="367" t="s">
        <v>179</v>
      </c>
      <c r="G61" s="367" t="s">
        <v>180</v>
      </c>
      <c r="I61" s="367" t="s">
        <v>438</v>
      </c>
      <c r="K61" s="367" t="s">
        <v>439</v>
      </c>
      <c r="M61" s="367" t="s">
        <v>55</v>
      </c>
      <c r="O61" s="367" t="s">
        <v>182</v>
      </c>
      <c r="Q61" s="367" t="s">
        <v>183</v>
      </c>
      <c r="S61" s="367" t="s">
        <v>184</v>
      </c>
      <c r="U61" s="367" t="s">
        <v>185</v>
      </c>
      <c r="W61" s="367" t="s">
        <v>440</v>
      </c>
      <c r="Y61" s="367" t="s">
        <v>56</v>
      </c>
      <c r="AA61" s="367" t="s">
        <v>57</v>
      </c>
      <c r="AC61" s="367" t="s">
        <v>687</v>
      </c>
      <c r="AE61" s="367" t="s">
        <v>58</v>
      </c>
      <c r="AG61" s="367" t="s">
        <v>59</v>
      </c>
      <c r="AI61" s="367" t="s">
        <v>60</v>
      </c>
      <c r="AK61" s="367" t="s">
        <v>61</v>
      </c>
      <c r="AM61" s="367" t="s">
        <v>62</v>
      </c>
      <c r="AO61" s="367" t="s">
        <v>63</v>
      </c>
      <c r="AQ61" s="367" t="s">
        <v>154</v>
      </c>
      <c r="AS61" s="367" t="s">
        <v>156</v>
      </c>
      <c r="AT61" s="368"/>
    </row>
    <row r="62" spans="2:48" ht="15" customHeight="1">
      <c r="B62" s="388"/>
      <c r="T62" s="325"/>
      <c r="V62" s="325"/>
      <c r="X62" s="325"/>
      <c r="Z62" s="374" t="s">
        <v>236</v>
      </c>
      <c r="AB62" s="325"/>
      <c r="AD62" s="325"/>
      <c r="AF62" s="374" t="s">
        <v>235</v>
      </c>
      <c r="AH62" s="325"/>
      <c r="AJ62" s="374" t="s">
        <v>699</v>
      </c>
      <c r="AL62" s="325"/>
      <c r="AN62" s="325"/>
      <c r="AP62" s="325"/>
      <c r="AR62" s="325"/>
      <c r="AT62" s="337"/>
    </row>
    <row r="63" spans="2:48" ht="15" customHeight="1">
      <c r="B63" s="369"/>
      <c r="AT63" s="337"/>
    </row>
    <row r="64" spans="2:48" s="378" customFormat="1" ht="20.25" customHeight="1">
      <c r="B64" s="369"/>
      <c r="C64" s="676">
        <v>3</v>
      </c>
      <c r="D64" s="348">
        <f>VLOOKUP(C61,'Location Summary'!$G$2:$H$604,2,FALSE)</f>
        <v>340</v>
      </c>
      <c r="E64" s="676">
        <v>3</v>
      </c>
      <c r="F64" s="348">
        <f>VLOOKUP(E61,'Location Summary'!$G$2:$H$604,2,FALSE)</f>
        <v>420</v>
      </c>
      <c r="G64" s="676">
        <v>3</v>
      </c>
      <c r="H64" s="348">
        <f>VLOOKUP(G61,'Location Summary'!$G$2:$H$604,2,FALSE)</f>
        <v>396</v>
      </c>
      <c r="I64" s="676">
        <v>3</v>
      </c>
      <c r="J64" s="348">
        <f>VLOOKUP(I61,'Location Summary'!$G$2:$H$604,2,FALSE)</f>
        <v>355</v>
      </c>
      <c r="K64" s="676">
        <v>3</v>
      </c>
      <c r="L64" s="348">
        <f>VLOOKUP(K61,'Location Summary'!$G$2:$H$604,2,FALSE)</f>
        <v>320.65199999999999</v>
      </c>
      <c r="M64" s="676">
        <v>3</v>
      </c>
      <c r="N64" s="348">
        <f>VLOOKUP(M61,'Location Summary'!$G$2:$H$604,2,FALSE)</f>
        <v>326.34800000000001</v>
      </c>
      <c r="O64" s="676">
        <v>3</v>
      </c>
      <c r="P64" s="348">
        <f>VLOOKUP(O61,'Location Summary'!$G$2:$H$604,2,FALSE)</f>
        <v>427</v>
      </c>
      <c r="Q64" s="676">
        <v>3</v>
      </c>
      <c r="R64" s="348">
        <f>VLOOKUP(Q61,'Location Summary'!$G$2:$H$604,2,FALSE)</f>
        <v>410</v>
      </c>
      <c r="S64" s="676">
        <v>3</v>
      </c>
      <c r="T64" s="348">
        <f>VLOOKUP(S61,'Location Summary'!$G$2:$H$604,2,FALSE)</f>
        <v>405</v>
      </c>
      <c r="U64" s="676">
        <v>3</v>
      </c>
      <c r="V64" s="348">
        <f>VLOOKUP(U61,'Location Summary'!$G$2:$H$604,2,FALSE)</f>
        <v>300</v>
      </c>
      <c r="W64" s="676">
        <v>3</v>
      </c>
      <c r="X64" s="348">
        <f>VLOOKUP(W61,'Location Summary'!$G$2:$H$604,2,FALSE)</f>
        <v>415.18700000000001</v>
      </c>
      <c r="Y64" s="347">
        <v>3</v>
      </c>
      <c r="Z64" s="348">
        <f>VLOOKUP(Y61,'Location Summary'!$G$2:$H$604,2,FALSE)</f>
        <v>259.05</v>
      </c>
      <c r="AA64" s="347">
        <v>3</v>
      </c>
      <c r="AB64" s="348">
        <f>VLOOKUP(AA61,'Location Summary'!$G$2:$H$604,2,FALSE)</f>
        <v>440.46</v>
      </c>
      <c r="AC64" s="347">
        <v>3</v>
      </c>
      <c r="AD64" s="348">
        <f>VLOOKUP(AC61,'Location Summary'!$G$2:$H$604,2,FALSE)</f>
        <v>496.69</v>
      </c>
      <c r="AE64" s="347">
        <v>3</v>
      </c>
      <c r="AF64" s="348">
        <f>VLOOKUP(AE61,'Location Summary'!$G$2:$H$604,2,FALSE)</f>
        <v>244.03</v>
      </c>
      <c r="AG64" s="347">
        <v>3</v>
      </c>
      <c r="AH64" s="348">
        <f>VLOOKUP(AG61,'Location Summary'!$G$2:$H$604,2,FALSE)</f>
        <v>237.43</v>
      </c>
      <c r="AI64" s="347">
        <v>3</v>
      </c>
      <c r="AJ64" s="348">
        <f>VLOOKUP(AI61,'Location Summary'!$G$2:$H$604,2,FALSE)</f>
        <v>203.48</v>
      </c>
      <c r="AK64" s="347">
        <v>3</v>
      </c>
      <c r="AL64" s="348">
        <f>VLOOKUP(AK61,'Location Summary'!$G$2:$H$604,2,FALSE)</f>
        <v>453.68799999999999</v>
      </c>
      <c r="AM64" s="347">
        <v>3</v>
      </c>
      <c r="AN64" s="348">
        <f>VLOOKUP(AM61,'Location Summary'!$G$2:$H$604,2,FALSE)</f>
        <v>345</v>
      </c>
      <c r="AO64" s="347">
        <v>3</v>
      </c>
      <c r="AP64" s="348">
        <f>VLOOKUP(AO61,'Location Summary'!$G$2:$H$604,2,FALSE)</f>
        <v>360</v>
      </c>
      <c r="AQ64" s="347">
        <v>3</v>
      </c>
      <c r="AR64" s="348">
        <f>VLOOKUP(AQ61,'Location Summary'!$G$2:$H$604,2,FALSE)</f>
        <v>410</v>
      </c>
      <c r="AS64" s="347">
        <v>3</v>
      </c>
      <c r="AT64" s="349">
        <f>VLOOKUP(AS61,'Location Summary'!$G$2:$H$604,2,FALSE)</f>
        <v>350</v>
      </c>
    </row>
    <row r="65" spans="2:48" s="378" customFormat="1" ht="15" customHeight="1">
      <c r="B65" s="375"/>
      <c r="C65" s="352">
        <v>2</v>
      </c>
      <c r="D65" s="321"/>
      <c r="E65" s="352">
        <v>2</v>
      </c>
      <c r="F65" s="321"/>
      <c r="G65" s="352">
        <v>2</v>
      </c>
      <c r="H65" s="321"/>
      <c r="I65" s="352">
        <v>2</v>
      </c>
      <c r="J65" s="321"/>
      <c r="K65" s="352">
        <v>2</v>
      </c>
      <c r="L65" s="321"/>
      <c r="M65" s="352">
        <v>2</v>
      </c>
      <c r="N65" s="321"/>
      <c r="O65" s="352">
        <v>2</v>
      </c>
      <c r="P65" s="321"/>
      <c r="Q65" s="352">
        <v>2</v>
      </c>
      <c r="R65" s="321"/>
      <c r="S65" s="352">
        <v>2</v>
      </c>
      <c r="T65" s="321"/>
      <c r="U65" s="352">
        <v>2</v>
      </c>
      <c r="V65" s="321"/>
      <c r="W65" s="352">
        <v>2</v>
      </c>
      <c r="X65" s="321"/>
      <c r="Y65" s="352">
        <v>2</v>
      </c>
      <c r="Z65" s="321"/>
      <c r="AA65" s="352">
        <v>2</v>
      </c>
      <c r="AB65" s="321"/>
      <c r="AC65" s="352">
        <v>2</v>
      </c>
      <c r="AD65" s="321"/>
      <c r="AE65" s="352">
        <v>2</v>
      </c>
      <c r="AF65" s="321"/>
      <c r="AG65" s="352">
        <v>2</v>
      </c>
      <c r="AH65" s="321"/>
      <c r="AI65" s="352">
        <v>2</v>
      </c>
      <c r="AJ65" s="321"/>
      <c r="AK65" s="352">
        <v>2</v>
      </c>
      <c r="AL65" s="321"/>
      <c r="AM65" s="352">
        <v>2</v>
      </c>
      <c r="AN65" s="321"/>
      <c r="AO65" s="352">
        <v>2</v>
      </c>
      <c r="AP65" s="321"/>
      <c r="AQ65" s="352">
        <v>2</v>
      </c>
      <c r="AR65" s="321"/>
      <c r="AS65" s="352">
        <v>2</v>
      </c>
      <c r="AT65" s="337"/>
    </row>
    <row r="66" spans="2:48" ht="15" customHeight="1">
      <c r="B66" s="363"/>
      <c r="C66" s="325" t="str">
        <f>VLOOKUP(C61,'Location Summary'!$C$2:$J$604,2,FALSE)</f>
        <v>DA-3</v>
      </c>
      <c r="D66" s="339"/>
      <c r="E66" s="325" t="str">
        <f>VLOOKUP(E61,'Location Summary'!$C$2:$J$604,2,FALSE)</f>
        <v>DA+1.5</v>
      </c>
      <c r="F66" s="339"/>
      <c r="G66" s="325" t="str">
        <f>VLOOKUP(G61,'Location Summary'!$C$2:$J$604,2,FALSE)</f>
        <v>DA+3</v>
      </c>
      <c r="H66" s="339"/>
      <c r="I66" s="325" t="str">
        <f>VLOOKUP(I61,'Location Summary'!$C$2:$J$604,2,FALSE)</f>
        <v>DA+0</v>
      </c>
      <c r="J66" s="339"/>
      <c r="K66" s="325" t="str">
        <f>VLOOKUP(K61,'Location Summary'!$C$2:$J$604,2,FALSE)</f>
        <v>DA-3</v>
      </c>
      <c r="L66" s="339"/>
      <c r="M66" s="325" t="str">
        <f>VLOOKUP(M61,'Location Summary'!$C$2:$J$604,2,FALSE)</f>
        <v>DB1+0</v>
      </c>
      <c r="N66" s="339"/>
      <c r="O66" s="325" t="str">
        <f>VLOOKUP(O61,'Location Summary'!$C$2:$J$604,2,FALSE)</f>
        <v>DA+0</v>
      </c>
      <c r="P66" s="339"/>
      <c r="Q66" s="325" t="str">
        <f>VLOOKUP(Q61,'Location Summary'!$C$2:$J$604,2,FALSE)</f>
        <v>DA+6</v>
      </c>
      <c r="R66" s="339"/>
      <c r="S66" s="325" t="str">
        <f>VLOOKUP(S61,'Location Summary'!$C$2:$J$604,2,FALSE)</f>
        <v>DA+6</v>
      </c>
      <c r="T66" s="353"/>
      <c r="U66" s="325" t="str">
        <f>VLOOKUP(U61,'Location Summary'!$C$2:$J$604,2,FALSE)</f>
        <v>DA+0</v>
      </c>
      <c r="V66" s="353"/>
      <c r="W66" s="325" t="str">
        <f>VLOOKUP(W61,'Location Summary'!$C$2:$J$604,2,FALSE)</f>
        <v>DA+0</v>
      </c>
      <c r="X66" s="353"/>
      <c r="Y66" s="325" t="str">
        <f>VLOOKUP(Y61,'Location Summary'!$C$2:$J$604,2,FALSE)</f>
        <v>DC2+15</v>
      </c>
      <c r="Z66" s="353"/>
      <c r="AA66" s="325" t="str">
        <f>VLOOKUP(AA61,'Location Summary'!$C$2:$J$604,2,FALSE)</f>
        <v>DB2+9</v>
      </c>
      <c r="AB66" s="353"/>
      <c r="AC66" s="325" t="str">
        <f>VLOOKUP(AC61,'Location Summary'!$C$2:$J$604,2,FALSE)</f>
        <v>DB1+9</v>
      </c>
      <c r="AD66" s="353"/>
      <c r="AE66" s="325" t="str">
        <f>VLOOKUP(AE61,'Location Summary'!$C$2:$J$604,2,FALSE)</f>
        <v>DD60+18</v>
      </c>
      <c r="AF66" s="353"/>
      <c r="AG66" s="325" t="str">
        <f>VLOOKUP(AG61,'Location Summary'!$C$2:$J$604,2,FALSE)</f>
        <v>DD60+18</v>
      </c>
      <c r="AH66" s="353"/>
      <c r="AI66" s="325" t="str">
        <f>VLOOKUP(AI61,'Location Summary'!$C$2:$J$604,2,FALSE)</f>
        <v>DD60+35</v>
      </c>
      <c r="AJ66" s="353"/>
      <c r="AK66" s="325" t="str">
        <f>VLOOKUP(AK61,'Location Summary'!$C$2:$J$604,2,FALSE)</f>
        <v>DD60+35</v>
      </c>
      <c r="AL66" s="353"/>
      <c r="AM66" s="325" t="str">
        <f>VLOOKUP(AM61,'Location Summary'!$C$2:$J$604,2,FALSE)</f>
        <v>DA+9</v>
      </c>
      <c r="AN66" s="353"/>
      <c r="AO66" s="325" t="str">
        <f>VLOOKUP(AO61,'Location Summary'!$C$2:$J$604,2,FALSE)</f>
        <v>DA-1.5</v>
      </c>
      <c r="AP66" s="353"/>
      <c r="AQ66" s="325" t="str">
        <f>VLOOKUP(AQ61,'Location Summary'!$C$2:$J$604,2,FALSE)</f>
        <v>DA+1.5</v>
      </c>
      <c r="AS66" s="325" t="str">
        <f>VLOOKUP(AS61,'Location Summary'!$C$2:$J$604,2,FALSE)</f>
        <v>DA+1.5</v>
      </c>
      <c r="AT66" s="337"/>
    </row>
    <row r="67" spans="2:48" ht="15" customHeight="1">
      <c r="B67" s="389"/>
      <c r="C67" s="325"/>
      <c r="D67" s="325"/>
      <c r="E67" s="1021"/>
      <c r="F67" s="1021"/>
      <c r="G67" s="1008"/>
      <c r="H67" s="978"/>
      <c r="I67" s="978"/>
      <c r="J67" s="978"/>
      <c r="K67" s="978"/>
      <c r="L67" s="978"/>
      <c r="M67" s="978"/>
      <c r="N67" s="978"/>
      <c r="O67" s="978"/>
      <c r="P67" s="978"/>
      <c r="Q67" s="978"/>
      <c r="R67" s="325"/>
      <c r="S67" s="354"/>
      <c r="T67" s="325"/>
      <c r="U67" s="325"/>
      <c r="V67" s="325"/>
      <c r="W67" s="325"/>
      <c r="X67" s="325"/>
      <c r="Y67" s="325"/>
      <c r="Z67" s="325"/>
      <c r="AA67" s="325"/>
      <c r="AB67" s="325"/>
      <c r="AC67" s="325"/>
      <c r="AD67" s="325"/>
      <c r="AE67" s="325"/>
      <c r="AF67" s="325"/>
      <c r="AG67" s="325"/>
      <c r="AH67" s="325"/>
      <c r="AI67" s="325"/>
      <c r="AJ67" s="325"/>
      <c r="AK67" s="325"/>
      <c r="AL67" s="325"/>
      <c r="AM67" s="354"/>
      <c r="AN67" s="325"/>
      <c r="AO67" s="325"/>
      <c r="AP67" s="325"/>
      <c r="AQ67" s="354"/>
      <c r="AR67" s="325"/>
      <c r="AS67" s="325"/>
      <c r="AT67" s="337"/>
      <c r="AV67" s="362"/>
    </row>
    <row r="68" spans="2:48" ht="15" customHeight="1">
      <c r="B68" s="356"/>
      <c r="C68" s="354">
        <f>AS60+1</f>
        <v>148</v>
      </c>
      <c r="D68" s="335"/>
      <c r="E68" s="354">
        <f>C68+1</f>
        <v>149</v>
      </c>
      <c r="F68" s="354"/>
      <c r="G68" s="354">
        <f>E68+1</f>
        <v>150</v>
      </c>
      <c r="H68" s="354"/>
      <c r="I68" s="354">
        <f>G68+1</f>
        <v>151</v>
      </c>
      <c r="J68" s="354"/>
      <c r="K68" s="354">
        <f>I68+1</f>
        <v>152</v>
      </c>
      <c r="L68" s="354"/>
      <c r="M68" s="354">
        <f>K68+1</f>
        <v>153</v>
      </c>
      <c r="N68" s="354"/>
      <c r="O68" s="354">
        <f>M68+1</f>
        <v>154</v>
      </c>
      <c r="P68" s="354"/>
      <c r="Q68" s="354">
        <f>O68+1</f>
        <v>155</v>
      </c>
      <c r="R68" s="354"/>
      <c r="S68" s="354">
        <f>Q68+1</f>
        <v>156</v>
      </c>
      <c r="T68" s="354"/>
      <c r="U68" s="354">
        <f>S68+1</f>
        <v>157</v>
      </c>
      <c r="V68" s="354"/>
      <c r="W68" s="354">
        <f>U68+1</f>
        <v>158</v>
      </c>
      <c r="X68" s="354"/>
      <c r="Y68" s="354">
        <f>W68+1</f>
        <v>159</v>
      </c>
      <c r="Z68" s="354"/>
      <c r="AA68" s="354">
        <f>Y68+1</f>
        <v>160</v>
      </c>
      <c r="AB68" s="354"/>
      <c r="AC68" s="354">
        <f>AA68+1</f>
        <v>161</v>
      </c>
      <c r="AD68" s="354"/>
      <c r="AE68" s="354">
        <f>AC68+1</f>
        <v>162</v>
      </c>
      <c r="AF68" s="354"/>
      <c r="AG68" s="354">
        <f>AE68+1</f>
        <v>163</v>
      </c>
      <c r="AH68" s="354"/>
      <c r="AI68" s="354">
        <f>AG68+1</f>
        <v>164</v>
      </c>
      <c r="AJ68" s="354"/>
      <c r="AK68" s="354">
        <f>AI68+1</f>
        <v>165</v>
      </c>
      <c r="AL68" s="354"/>
      <c r="AM68" s="354">
        <f>AK68+1</f>
        <v>166</v>
      </c>
      <c r="AN68" s="325"/>
      <c r="AO68" s="354">
        <f>AM68+1</f>
        <v>167</v>
      </c>
      <c r="AP68" s="354"/>
      <c r="AQ68" s="354">
        <f>AO68+1</f>
        <v>168</v>
      </c>
      <c r="AR68" s="354"/>
      <c r="AS68" s="354">
        <f>AQ68+1</f>
        <v>169</v>
      </c>
      <c r="AT68" s="337"/>
    </row>
    <row r="69" spans="2:48" s="367" customFormat="1" ht="15" customHeight="1">
      <c r="B69" s="357"/>
      <c r="C69" s="367" t="s">
        <v>157</v>
      </c>
      <c r="E69" s="367" t="s">
        <v>165</v>
      </c>
      <c r="G69" s="367" t="s">
        <v>64</v>
      </c>
      <c r="I69" s="367" t="s">
        <v>65</v>
      </c>
      <c r="K69" s="367" t="s">
        <v>443</v>
      </c>
      <c r="M69" s="367" t="s">
        <v>444</v>
      </c>
      <c r="O69" s="367" t="s">
        <v>445</v>
      </c>
      <c r="Q69" s="367" t="s">
        <v>446</v>
      </c>
      <c r="S69" s="367" t="s">
        <v>447</v>
      </c>
      <c r="U69" s="367" t="s">
        <v>911</v>
      </c>
      <c r="W69" s="367" t="s">
        <v>912</v>
      </c>
      <c r="Y69" s="367" t="s">
        <v>913</v>
      </c>
      <c r="AA69" s="367" t="s">
        <v>914</v>
      </c>
      <c r="AC69" s="367" t="s">
        <v>915</v>
      </c>
      <c r="AE69" s="367" t="s">
        <v>916</v>
      </c>
      <c r="AG69" s="367" t="s">
        <v>917</v>
      </c>
      <c r="AI69" s="367" t="s">
        <v>66</v>
      </c>
      <c r="AK69" s="367" t="s">
        <v>26</v>
      </c>
      <c r="AM69" s="367" t="s">
        <v>448</v>
      </c>
      <c r="AN69" s="325"/>
      <c r="AO69" s="367" t="s">
        <v>449</v>
      </c>
      <c r="AQ69" s="367" t="s">
        <v>450</v>
      </c>
      <c r="AS69" s="367" t="s">
        <v>451</v>
      </c>
      <c r="AT69" s="368"/>
    </row>
    <row r="70" spans="2:48" ht="15" customHeight="1">
      <c r="B70" s="363"/>
      <c r="D70" s="367"/>
      <c r="T70" s="325"/>
      <c r="V70" s="325"/>
      <c r="X70" s="325"/>
      <c r="Z70" s="325"/>
      <c r="AB70" s="325"/>
      <c r="AD70" s="325"/>
      <c r="AF70" s="325"/>
      <c r="AH70" s="325"/>
      <c r="AJ70" s="325"/>
      <c r="AL70" s="325"/>
      <c r="AN70" s="325"/>
      <c r="AP70" s="325"/>
      <c r="AR70" s="325"/>
      <c r="AT70" s="337"/>
    </row>
    <row r="71" spans="2:48" ht="15" customHeight="1">
      <c r="B71" s="369"/>
      <c r="AT71" s="337"/>
    </row>
    <row r="72" spans="2:48" s="378" customFormat="1" ht="20.25" customHeight="1">
      <c r="B72" s="369"/>
      <c r="C72" s="347">
        <v>3</v>
      </c>
      <c r="D72" s="348">
        <f>VLOOKUP(C69,'Location Summary'!$G$2:$H$604,2,FALSE)</f>
        <v>355</v>
      </c>
      <c r="E72" s="347">
        <v>3</v>
      </c>
      <c r="F72" s="348">
        <f>VLOOKUP(E69,'Location Summary'!$G$2:$H$604,2,FALSE)</f>
        <v>274.58699999999999</v>
      </c>
      <c r="G72" s="347">
        <v>3</v>
      </c>
      <c r="H72" s="348">
        <f>VLOOKUP(G69,'Location Summary'!$G$2:$H$604,2,FALSE)</f>
        <v>211.21</v>
      </c>
      <c r="I72" s="347">
        <v>3</v>
      </c>
      <c r="J72" s="348">
        <f>VLOOKUP(I69,'Location Summary'!$G$2:$H$604,2,FALSE)</f>
        <v>384.20400000000001</v>
      </c>
      <c r="K72" s="347">
        <v>3</v>
      </c>
      <c r="L72" s="348">
        <f>VLOOKUP(K69,'Location Summary'!$G$2:$H$604,2,FALSE)</f>
        <v>430</v>
      </c>
      <c r="M72" s="347">
        <v>3</v>
      </c>
      <c r="N72" s="348">
        <f>VLOOKUP(M69,'Location Summary'!$G$2:$H$604,2,FALSE)</f>
        <v>370</v>
      </c>
      <c r="O72" s="347">
        <v>3</v>
      </c>
      <c r="P72" s="348">
        <f>VLOOKUP(O69,'Location Summary'!$G$2:$H$604,2,FALSE)</f>
        <v>390</v>
      </c>
      <c r="Q72" s="347">
        <v>3</v>
      </c>
      <c r="R72" s="348">
        <f>VLOOKUP(Q69,'Location Summary'!$G$2:$H$604,2,FALSE)</f>
        <v>435</v>
      </c>
      <c r="S72" s="347">
        <v>3</v>
      </c>
      <c r="T72" s="348">
        <f>VLOOKUP(S69,'Location Summary'!$G$2:$H$604,2,FALSE)</f>
        <v>370</v>
      </c>
      <c r="U72" s="347">
        <v>3</v>
      </c>
      <c r="V72" s="348">
        <f>VLOOKUP(U69,'Location Summary'!$G$2:$H$604,2,FALSE)</f>
        <v>455</v>
      </c>
      <c r="W72" s="347">
        <v>3</v>
      </c>
      <c r="X72" s="348">
        <f>VLOOKUP(W69,'Location Summary'!$G$2:$H$604,2,FALSE)</f>
        <v>325</v>
      </c>
      <c r="Y72" s="347">
        <v>3</v>
      </c>
      <c r="Z72" s="348">
        <f>VLOOKUP(Y69,'Location Summary'!$G$2:$H$604,2,FALSE)</f>
        <v>395</v>
      </c>
      <c r="AA72" s="347">
        <v>3</v>
      </c>
      <c r="AB72" s="348">
        <f>VLOOKUP(AA69,'Location Summary'!$G$2:$H$604,2,FALSE)</f>
        <v>345</v>
      </c>
      <c r="AC72" s="347">
        <v>3</v>
      </c>
      <c r="AD72" s="348">
        <f>VLOOKUP(AC69,'Location Summary'!$G$2:$H$604,2,FALSE)</f>
        <v>345</v>
      </c>
      <c r="AE72" s="347">
        <v>3</v>
      </c>
      <c r="AF72" s="348">
        <f>VLOOKUP(AE69,'Location Summary'!$G$2:$H$604,2,FALSE)</f>
        <v>440</v>
      </c>
      <c r="AG72" s="347">
        <v>3</v>
      </c>
      <c r="AH72" s="348">
        <f>VLOOKUP(AG69,'Location Summary'!$G$2:$H$604,2,FALSE)</f>
        <v>364.00799999999998</v>
      </c>
      <c r="AI72" s="347">
        <v>3</v>
      </c>
      <c r="AJ72" s="348">
        <f>VLOOKUP(AI69,'Location Summary'!$G$2:$H$604,2,FALSE)</f>
        <v>295.99299999999999</v>
      </c>
      <c r="AK72" s="347">
        <v>3</v>
      </c>
      <c r="AL72" s="348">
        <f>VLOOKUP(AK69,'Location Summary'!$G$2:$H$604,2,FALSE)</f>
        <v>425</v>
      </c>
      <c r="AM72" s="347">
        <v>3</v>
      </c>
      <c r="AN72" s="348">
        <f>VLOOKUP(AM69,'Location Summary'!$G$2:$H$604,2,FALSE)</f>
        <v>315</v>
      </c>
      <c r="AO72" s="347">
        <v>3</v>
      </c>
      <c r="AP72" s="348">
        <f>VLOOKUP(AO69,'Location Summary'!$G$2:$H$604,2,FALSE)</f>
        <v>380</v>
      </c>
      <c r="AQ72" s="347">
        <v>3</v>
      </c>
      <c r="AR72" s="348">
        <f>VLOOKUP(AQ69,'Location Summary'!$G$2:$H$604,2,FALSE)</f>
        <v>430</v>
      </c>
      <c r="AS72" s="347">
        <v>3</v>
      </c>
      <c r="AT72" s="349">
        <f>VLOOKUP(AS69,'Location Summary'!$G$2:$H$604,2,FALSE)</f>
        <v>380</v>
      </c>
    </row>
    <row r="73" spans="2:48" s="378" customFormat="1" ht="15" customHeight="1">
      <c r="B73" s="375"/>
      <c r="C73" s="352">
        <v>2</v>
      </c>
      <c r="D73" s="321"/>
      <c r="E73" s="352">
        <v>2</v>
      </c>
      <c r="F73" s="321"/>
      <c r="G73" s="352">
        <v>2</v>
      </c>
      <c r="H73" s="321"/>
      <c r="I73" s="352">
        <v>2</v>
      </c>
      <c r="J73" s="321"/>
      <c r="K73" s="352">
        <v>2</v>
      </c>
      <c r="L73" s="321"/>
      <c r="M73" s="352">
        <v>2</v>
      </c>
      <c r="N73" s="321"/>
      <c r="O73" s="352">
        <v>2</v>
      </c>
      <c r="P73" s="321"/>
      <c r="Q73" s="352">
        <v>2</v>
      </c>
      <c r="R73" s="321"/>
      <c r="S73" s="352">
        <v>2</v>
      </c>
      <c r="T73" s="321"/>
      <c r="U73" s="352">
        <v>2</v>
      </c>
      <c r="V73" s="321"/>
      <c r="W73" s="352">
        <v>2</v>
      </c>
      <c r="X73" s="321"/>
      <c r="Y73" s="352">
        <v>2</v>
      </c>
      <c r="Z73" s="321"/>
      <c r="AA73" s="352">
        <v>2</v>
      </c>
      <c r="AB73" s="321"/>
      <c r="AC73" s="352">
        <v>2</v>
      </c>
      <c r="AD73" s="321"/>
      <c r="AE73" s="352">
        <v>2</v>
      </c>
      <c r="AF73" s="321"/>
      <c r="AG73" s="352">
        <v>2</v>
      </c>
      <c r="AH73" s="321"/>
      <c r="AI73" s="352">
        <v>2</v>
      </c>
      <c r="AJ73" s="321"/>
      <c r="AK73" s="352">
        <v>2</v>
      </c>
      <c r="AL73" s="321"/>
      <c r="AM73" s="352">
        <v>2</v>
      </c>
      <c r="AN73" s="321"/>
      <c r="AO73" s="352">
        <v>2</v>
      </c>
      <c r="AP73" s="321"/>
      <c r="AQ73" s="352">
        <v>2</v>
      </c>
      <c r="AR73" s="321"/>
      <c r="AS73" s="352">
        <v>2</v>
      </c>
      <c r="AT73" s="337"/>
    </row>
    <row r="74" spans="2:48" s="391" customFormat="1" ht="15" customHeight="1">
      <c r="B74" s="390"/>
      <c r="C74" s="325" t="str">
        <f>VLOOKUP(C69,'Location Summary'!$C$2:$J$604,2,FALSE)</f>
        <v>DA-1.5</v>
      </c>
      <c r="D74" s="339"/>
      <c r="E74" s="325" t="str">
        <f>VLOOKUP(E69,'Location Summary'!$C$2:$J$604,2,FALSE)</f>
        <v>DA-3</v>
      </c>
      <c r="F74" s="339"/>
      <c r="G74" s="380" t="str">
        <f>VLOOKUP(G69,'Location Summary'!$C$2:$J$604,2,FALSE)</f>
        <v>DC2-3</v>
      </c>
      <c r="H74" s="339"/>
      <c r="I74" s="325" t="str">
        <f>VLOOKUP(I69,'Location Summary'!$C$2:$J$604,2,FALSE)</f>
        <v>DC1+0</v>
      </c>
      <c r="J74" s="339"/>
      <c r="K74" s="325" t="str">
        <f>VLOOKUP(K69,'Location Summary'!$C$2:$J$604,2,FALSE)</f>
        <v>DA+6</v>
      </c>
      <c r="L74" s="339"/>
      <c r="M74" s="325" t="str">
        <f>VLOOKUP(M69,'Location Summary'!$C$2:$J$604,2,FALSE)</f>
        <v>DA+0</v>
      </c>
      <c r="N74" s="339"/>
      <c r="O74" s="325" t="str">
        <f>VLOOKUP(O69,'Location Summary'!$C$2:$J$604,2,FALSE)</f>
        <v>DA+0</v>
      </c>
      <c r="P74" s="339"/>
      <c r="Q74" s="325" t="str">
        <f>VLOOKUP(Q69,'Location Summary'!$C$2:$J$604,2,FALSE)</f>
        <v>DA+3</v>
      </c>
      <c r="R74" s="339"/>
      <c r="S74" s="325" t="str">
        <f>VLOOKUP(S69,'Location Summary'!$C$2:$J$604,2,FALSE)</f>
        <v>DA+0</v>
      </c>
      <c r="T74" s="353"/>
      <c r="U74" s="325" t="str">
        <f>VLOOKUP(U69,'Location Summary'!$C$2:$J$604,2,FALSE)</f>
        <v>DB1+0</v>
      </c>
      <c r="V74" s="353"/>
      <c r="W74" s="325" t="str">
        <f>VLOOKUP(W69,'Location Summary'!$C$2:$J$604,2,FALSE)</f>
        <v>DA+6</v>
      </c>
      <c r="X74" s="353"/>
      <c r="Y74" s="325" t="str">
        <f>VLOOKUP(Y69,'Location Summary'!$C$2:$J$604,2,FALSE)</f>
        <v>DA+6</v>
      </c>
      <c r="Z74" s="353"/>
      <c r="AA74" s="325" t="str">
        <f>VLOOKUP(AA69,'Location Summary'!$C$2:$J$604,2,FALSE)</f>
        <v>DA+6</v>
      </c>
      <c r="AB74" s="353"/>
      <c r="AC74" s="325" t="str">
        <f>VLOOKUP(AC69,'Location Summary'!$C$2:$J$604,2,FALSE)</f>
        <v>DA+3</v>
      </c>
      <c r="AD74" s="353"/>
      <c r="AE74" s="325" t="str">
        <f>VLOOKUP(AE69,'Location Summary'!$C$2:$J$604,2,FALSE)</f>
        <v>DA+6</v>
      </c>
      <c r="AF74" s="353"/>
      <c r="AG74" s="325" t="str">
        <f>VLOOKUP(AG69,'Location Summary'!$C$2:$J$604,2,FALSE)</f>
        <v>DA+9</v>
      </c>
      <c r="AH74" s="353"/>
      <c r="AI74" s="325" t="str">
        <f>VLOOKUP(AI69,'Location Summary'!$C$2:$J$604,2,FALSE)</f>
        <v>DB1+0</v>
      </c>
      <c r="AJ74" s="353"/>
      <c r="AK74" s="325" t="str">
        <f>VLOOKUP(AK69,'Location Summary'!$C$2:$J$604,2,FALSE)</f>
        <v>DA+0</v>
      </c>
      <c r="AL74" s="353"/>
      <c r="AM74" s="325" t="str">
        <f>VLOOKUP(AM69,'Location Summary'!$C$2:$J$604,2,FALSE)</f>
        <v>DA+9</v>
      </c>
      <c r="AN74" s="353"/>
      <c r="AO74" s="325" t="str">
        <f>VLOOKUP(AO69,'Location Summary'!$C$2:$J$604,2,FALSE)</f>
        <v>DA+3</v>
      </c>
      <c r="AP74" s="353"/>
      <c r="AQ74" s="325" t="str">
        <f>VLOOKUP(AQ69,'Location Summary'!$C$2:$J$604,2,FALSE)</f>
        <v>DA+9</v>
      </c>
      <c r="AR74" s="321"/>
      <c r="AS74" s="325" t="str">
        <f>VLOOKUP(AS69,'Location Summary'!$C$2:$J$604,2,FALSE)</f>
        <v>DA+0</v>
      </c>
      <c r="AT74" s="337"/>
    </row>
    <row r="75" spans="2:48" ht="15" customHeight="1">
      <c r="B75" s="392"/>
      <c r="C75" s="325"/>
      <c r="D75" s="325"/>
      <c r="E75" s="325"/>
      <c r="F75" s="325"/>
      <c r="G75" s="1324" t="s">
        <v>701</v>
      </c>
      <c r="H75" s="1324"/>
      <c r="I75" s="1324"/>
      <c r="J75" s="325"/>
      <c r="K75" s="325"/>
      <c r="L75" s="325"/>
      <c r="M75" s="354"/>
      <c r="N75" s="325"/>
      <c r="O75" s="325"/>
      <c r="P75" s="325"/>
      <c r="Q75" s="325"/>
      <c r="R75" s="325"/>
      <c r="S75" s="325"/>
      <c r="T75" s="325"/>
      <c r="U75" s="325"/>
      <c r="W75" s="325"/>
      <c r="X75" s="325"/>
      <c r="Y75" s="325"/>
      <c r="Z75" s="325"/>
      <c r="AA75" s="354"/>
      <c r="AB75" s="325"/>
      <c r="AC75" s="325"/>
      <c r="AD75" s="325"/>
      <c r="AE75" s="325"/>
      <c r="AF75" s="325"/>
      <c r="AG75" s="325"/>
      <c r="AH75" s="325"/>
      <c r="AI75" s="325"/>
      <c r="AJ75" s="325"/>
      <c r="AK75" s="325"/>
      <c r="AL75" s="325"/>
      <c r="AM75" s="393"/>
      <c r="AN75" s="325"/>
      <c r="AO75" s="393"/>
      <c r="AP75" s="325"/>
      <c r="AQ75" s="325"/>
      <c r="AR75" s="325"/>
      <c r="AS75" s="354"/>
      <c r="AT75" s="337"/>
      <c r="AV75" s="362"/>
    </row>
    <row r="76" spans="2:48" ht="15" customHeight="1">
      <c r="B76" s="356"/>
      <c r="C76" s="354">
        <f>AS68+1</f>
        <v>170</v>
      </c>
      <c r="D76" s="335"/>
      <c r="E76" s="354">
        <f>C76+1</f>
        <v>171</v>
      </c>
      <c r="F76" s="354"/>
      <c r="G76" s="354">
        <f>E76+1</f>
        <v>172</v>
      </c>
      <c r="H76" s="354"/>
      <c r="I76" s="354">
        <f>G76+1</f>
        <v>173</v>
      </c>
      <c r="J76" s="354"/>
      <c r="K76" s="354">
        <f>I76+1</f>
        <v>174</v>
      </c>
      <c r="L76" s="354"/>
      <c r="M76" s="354">
        <f>K76+1</f>
        <v>175</v>
      </c>
      <c r="N76" s="354"/>
      <c r="O76" s="354">
        <f>M76+1</f>
        <v>176</v>
      </c>
      <c r="P76" s="354"/>
      <c r="Q76" s="354">
        <f>O76+1</f>
        <v>177</v>
      </c>
      <c r="R76" s="354"/>
      <c r="S76" s="354">
        <f>Q76+1</f>
        <v>178</v>
      </c>
      <c r="T76" s="354"/>
      <c r="U76" s="354">
        <f>S76+1</f>
        <v>179</v>
      </c>
      <c r="V76" s="354"/>
      <c r="W76" s="354">
        <f>U76+1</f>
        <v>180</v>
      </c>
      <c r="X76" s="354"/>
      <c r="Y76" s="354">
        <f>W76+1</f>
        <v>181</v>
      </c>
      <c r="Z76" s="354"/>
      <c r="AA76" s="354">
        <f>Y76+1</f>
        <v>182</v>
      </c>
      <c r="AB76" s="354"/>
      <c r="AC76" s="354">
        <f>AA76+1</f>
        <v>183</v>
      </c>
      <c r="AD76" s="354"/>
      <c r="AE76" s="354">
        <f>AC76+1</f>
        <v>184</v>
      </c>
      <c r="AF76" s="354"/>
      <c r="AG76" s="354">
        <f>AE76+1</f>
        <v>185</v>
      </c>
      <c r="AH76" s="354"/>
      <c r="AI76" s="354">
        <f>AG76+1</f>
        <v>186</v>
      </c>
      <c r="AJ76" s="354"/>
      <c r="AK76" s="354">
        <f>AI76+1</f>
        <v>187</v>
      </c>
      <c r="AL76" s="354"/>
      <c r="AM76" s="354">
        <f>AK76+1</f>
        <v>188</v>
      </c>
      <c r="AO76" s="354">
        <f>AM76+1</f>
        <v>189</v>
      </c>
      <c r="AP76" s="354"/>
      <c r="AQ76" s="354">
        <f>AO76+1</f>
        <v>190</v>
      </c>
      <c r="AR76" s="354"/>
      <c r="AS76" s="354">
        <f>AQ76+1</f>
        <v>191</v>
      </c>
      <c r="AT76" s="337"/>
    </row>
    <row r="77" spans="2:48" s="359" customFormat="1" ht="15" customHeight="1">
      <c r="B77" s="373"/>
      <c r="C77" s="367" t="s">
        <v>452</v>
      </c>
      <c r="D77" s="367"/>
      <c r="E77" s="367" t="s">
        <v>453</v>
      </c>
      <c r="F77" s="367"/>
      <c r="G77" s="367" t="s">
        <v>454</v>
      </c>
      <c r="H77" s="367"/>
      <c r="I77" s="367" t="s">
        <v>455</v>
      </c>
      <c r="J77" s="367"/>
      <c r="K77" s="367" t="s">
        <v>456</v>
      </c>
      <c r="L77" s="367"/>
      <c r="M77" s="367" t="s">
        <v>9</v>
      </c>
      <c r="N77" s="367"/>
      <c r="O77" s="367" t="s">
        <v>83</v>
      </c>
      <c r="P77" s="367"/>
      <c r="Q77" s="367" t="s">
        <v>166</v>
      </c>
      <c r="R77" s="367"/>
      <c r="S77" s="367" t="s">
        <v>167</v>
      </c>
      <c r="T77" s="367"/>
      <c r="U77" s="367" t="s">
        <v>457</v>
      </c>
      <c r="V77" s="367"/>
      <c r="W77" s="367" t="s">
        <v>458</v>
      </c>
      <c r="X77" s="367"/>
      <c r="Y77" s="367" t="s">
        <v>459</v>
      </c>
      <c r="Z77" s="367"/>
      <c r="AA77" s="367" t="s">
        <v>460</v>
      </c>
      <c r="AB77" s="367"/>
      <c r="AC77" s="367" t="s">
        <v>461</v>
      </c>
      <c r="AD77" s="367"/>
      <c r="AE77" s="367" t="s">
        <v>462</v>
      </c>
      <c r="AF77" s="367"/>
      <c r="AG77" s="367" t="s">
        <v>463</v>
      </c>
      <c r="AH77" s="367"/>
      <c r="AI77" s="367" t="s">
        <v>10</v>
      </c>
      <c r="AK77" s="365" t="s">
        <v>67</v>
      </c>
      <c r="AM77" s="340" t="s">
        <v>168</v>
      </c>
      <c r="AO77" s="359" t="s">
        <v>886</v>
      </c>
      <c r="AQ77" s="359" t="s">
        <v>887</v>
      </c>
      <c r="AS77" s="359" t="s">
        <v>888</v>
      </c>
      <c r="AT77" s="394"/>
    </row>
    <row r="78" spans="2:48" ht="15" customHeight="1">
      <c r="B78" s="363"/>
      <c r="T78" s="325"/>
      <c r="V78" s="325"/>
      <c r="X78" s="325"/>
      <c r="Z78" s="325"/>
      <c r="AB78" s="325"/>
      <c r="AD78" s="325"/>
      <c r="AF78" s="325"/>
      <c r="AH78" s="325"/>
      <c r="AJ78" s="325"/>
      <c r="AL78" s="325"/>
      <c r="AN78" s="359"/>
      <c r="AP78" s="325"/>
      <c r="AR78" s="325"/>
      <c r="AT78" s="337"/>
    </row>
    <row r="79" spans="2:48" ht="15" customHeight="1">
      <c r="B79" s="369"/>
      <c r="AT79" s="337"/>
    </row>
    <row r="80" spans="2:48" s="378" customFormat="1" ht="20.25" customHeight="1">
      <c r="B80" s="369"/>
      <c r="C80" s="347">
        <v>3</v>
      </c>
      <c r="D80" s="348">
        <f>VLOOKUP(C77,'Location Summary'!$G$2:$H$604,2,FALSE)</f>
        <v>335</v>
      </c>
      <c r="E80" s="347">
        <v>3</v>
      </c>
      <c r="F80" s="348">
        <f>VLOOKUP(E77,'Location Summary'!$G$2:$H$604,2,FALSE)</f>
        <v>395</v>
      </c>
      <c r="G80" s="347">
        <v>3</v>
      </c>
      <c r="H80" s="348">
        <f>VLOOKUP(G77,'Location Summary'!$G$2:$H$604,2,FALSE)</f>
        <v>390</v>
      </c>
      <c r="I80" s="347">
        <v>3</v>
      </c>
      <c r="J80" s="348">
        <f>VLOOKUP(I77,'Location Summary'!$G$2:$H$604,2,FALSE)</f>
        <v>350</v>
      </c>
      <c r="K80" s="347">
        <v>3</v>
      </c>
      <c r="L80" s="348">
        <f>VLOOKUP(K77,'Location Summary'!$G$2:$H$604,2,FALSE)</f>
        <v>428.23899999999998</v>
      </c>
      <c r="M80" s="347">
        <v>3</v>
      </c>
      <c r="N80" s="348">
        <f>VLOOKUP(M77,'Location Summary'!$G$2:$H$604,2,FALSE)</f>
        <v>376.76100000000002</v>
      </c>
      <c r="O80" s="347">
        <v>3</v>
      </c>
      <c r="P80" s="348">
        <f>VLOOKUP(O77,'Location Summary'!$G$2:$H$604,2,FALSE)</f>
        <v>410</v>
      </c>
      <c r="Q80" s="347">
        <v>3</v>
      </c>
      <c r="R80" s="348">
        <f>VLOOKUP(Q77,'Location Summary'!$G$2:$H$604,2,FALSE)</f>
        <v>430</v>
      </c>
      <c r="S80" s="347">
        <v>3</v>
      </c>
      <c r="T80" s="348">
        <f>VLOOKUP(S77,'Location Summary'!$G$2:$H$604,2,FALSE)</f>
        <v>380</v>
      </c>
      <c r="U80" s="347">
        <v>3</v>
      </c>
      <c r="V80" s="348">
        <f>VLOOKUP(U77,'Location Summary'!$G$2:$H$604,2,FALSE)</f>
        <v>445</v>
      </c>
      <c r="W80" s="347">
        <v>3</v>
      </c>
      <c r="X80" s="348">
        <f>VLOOKUP(W77,'Location Summary'!$G$2:$H$604,2,FALSE)</f>
        <v>385</v>
      </c>
      <c r="Y80" s="347">
        <v>3</v>
      </c>
      <c r="Z80" s="348">
        <f>VLOOKUP(Y77,'Location Summary'!$G$2:$H$604,2,FALSE)</f>
        <v>420</v>
      </c>
      <c r="AA80" s="347">
        <v>3</v>
      </c>
      <c r="AB80" s="348">
        <f>VLOOKUP(AA77,'Location Summary'!$G$2:$H$604,2,FALSE)</f>
        <v>415</v>
      </c>
      <c r="AC80" s="347">
        <v>3</v>
      </c>
      <c r="AD80" s="348">
        <f>VLOOKUP(AC77,'Location Summary'!$G$2:$H$604,2,FALSE)</f>
        <v>310</v>
      </c>
      <c r="AE80" s="347">
        <v>3</v>
      </c>
      <c r="AF80" s="348">
        <f>VLOOKUP(AE77,'Location Summary'!$G$2:$H$604,2,FALSE)</f>
        <v>445</v>
      </c>
      <c r="AG80" s="347">
        <v>3</v>
      </c>
      <c r="AH80" s="348">
        <f>VLOOKUP(AG77,'Location Summary'!$G$2:$H$604,2,FALSE)</f>
        <v>316.608</v>
      </c>
      <c r="AI80" s="347">
        <v>3</v>
      </c>
      <c r="AJ80" s="348">
        <f>VLOOKUP(AI77,'Location Summary'!$G$2:$H$604,2,FALSE)</f>
        <v>385.51</v>
      </c>
      <c r="AK80" s="347">
        <v>3</v>
      </c>
      <c r="AL80" s="348">
        <f>VLOOKUP(AK77,'Location Summary'!$G$2:$H$604,2,FALSE)</f>
        <v>410</v>
      </c>
      <c r="AM80" s="347">
        <v>3</v>
      </c>
      <c r="AN80" s="348">
        <f>VLOOKUP(AM77,'Location Summary'!$G$2:$H$604,2,FALSE)</f>
        <v>390</v>
      </c>
      <c r="AO80" s="347">
        <v>3</v>
      </c>
      <c r="AP80" s="348">
        <f>VLOOKUP(AO77,'Location Summary'!$G$2:$H$604,2,FALSE)</f>
        <v>450</v>
      </c>
      <c r="AQ80" s="347">
        <v>3</v>
      </c>
      <c r="AR80" s="348">
        <f>VLOOKUP(AQ77,'Location Summary'!$G$2:$H$604,2,FALSE)</f>
        <v>370</v>
      </c>
      <c r="AS80" s="347">
        <v>3</v>
      </c>
      <c r="AT80" s="349">
        <f>VLOOKUP(AS77,'Location Summary'!$G$2:$H$604,2,FALSE)</f>
        <v>439</v>
      </c>
    </row>
    <row r="81" spans="2:48" s="378" customFormat="1" ht="15" customHeight="1">
      <c r="B81" s="375"/>
      <c r="C81" s="352">
        <v>2</v>
      </c>
      <c r="D81" s="321"/>
      <c r="E81" s="352">
        <v>2</v>
      </c>
      <c r="F81" s="321"/>
      <c r="G81" s="352">
        <v>2</v>
      </c>
      <c r="H81" s="321"/>
      <c r="I81" s="352">
        <v>2</v>
      </c>
      <c r="J81" s="321"/>
      <c r="K81" s="352">
        <v>2</v>
      </c>
      <c r="L81" s="321"/>
      <c r="M81" s="352">
        <v>2</v>
      </c>
      <c r="N81" s="321"/>
      <c r="O81" s="352">
        <v>2</v>
      </c>
      <c r="P81" s="321"/>
      <c r="Q81" s="352">
        <v>2</v>
      </c>
      <c r="R81" s="321"/>
      <c r="S81" s="352">
        <v>2</v>
      </c>
      <c r="T81" s="321"/>
      <c r="U81" s="372">
        <v>2</v>
      </c>
      <c r="V81" s="321"/>
      <c r="W81" s="352">
        <v>2</v>
      </c>
      <c r="X81" s="321"/>
      <c r="Y81" s="352">
        <v>2</v>
      </c>
      <c r="Z81" s="321"/>
      <c r="AA81" s="352">
        <v>2</v>
      </c>
      <c r="AB81" s="321"/>
      <c r="AC81" s="352">
        <v>2</v>
      </c>
      <c r="AD81" s="321"/>
      <c r="AE81" s="352">
        <v>2</v>
      </c>
      <c r="AF81" s="321"/>
      <c r="AG81" s="352">
        <v>2</v>
      </c>
      <c r="AH81" s="321"/>
      <c r="AI81" s="352">
        <v>2</v>
      </c>
      <c r="AJ81" s="321"/>
      <c r="AK81" s="352">
        <v>2</v>
      </c>
      <c r="AL81" s="321"/>
      <c r="AM81" s="352">
        <v>2</v>
      </c>
      <c r="AN81" s="321"/>
      <c r="AO81" s="352">
        <v>2</v>
      </c>
      <c r="AP81" s="321"/>
      <c r="AQ81" s="352">
        <v>2</v>
      </c>
      <c r="AR81" s="321"/>
      <c r="AS81" s="352">
        <v>2</v>
      </c>
      <c r="AT81" s="337"/>
    </row>
    <row r="82" spans="2:48" ht="15" customHeight="1">
      <c r="B82" s="363"/>
      <c r="C82" s="325" t="str">
        <f>VLOOKUP(C77,'Location Summary'!$C$2:$J$604,2,FALSE)</f>
        <v>DA+6</v>
      </c>
      <c r="D82" s="339"/>
      <c r="E82" s="325" t="str">
        <f>VLOOKUP(E77,'Location Summary'!$C$2:$J$604,2,FALSE)</f>
        <v>DA-3</v>
      </c>
      <c r="F82" s="339"/>
      <c r="G82" s="325" t="str">
        <f>VLOOKUP(G77,'Location Summary'!$C$2:$J$604,2,FALSE)</f>
        <v>DA+3</v>
      </c>
      <c r="H82" s="339"/>
      <c r="I82" s="325" t="str">
        <f>VLOOKUP(I77,'Location Summary'!$C$2:$J$604,2,FALSE)</f>
        <v>DA-3</v>
      </c>
      <c r="J82" s="339"/>
      <c r="K82" s="325" t="str">
        <f>VLOOKUP(K77,'Location Summary'!$C$2:$J$604,2,FALSE)</f>
        <v>DA+3</v>
      </c>
      <c r="L82" s="339"/>
      <c r="M82" s="325" t="str">
        <f>VLOOKUP(M77,'Location Summary'!$C$2:$J$604,2,FALSE)</f>
        <v>DB1+0</v>
      </c>
      <c r="N82" s="339"/>
      <c r="O82" s="325" t="str">
        <f>VLOOKUP(O77,'Location Summary'!$C$2:$J$604,2,FALSE)</f>
        <v>DA+3</v>
      </c>
      <c r="P82" s="339"/>
      <c r="Q82" s="325" t="str">
        <f>VLOOKUP(Q77,'Location Summary'!$C$2:$J$604,2,FALSE)</f>
        <v>DA+1.5</v>
      </c>
      <c r="R82" s="339"/>
      <c r="S82" s="325" t="str">
        <f>VLOOKUP(S77,'Location Summary'!$C$2:$J$604,2,FALSE)</f>
        <v>DA+3</v>
      </c>
      <c r="T82" s="353"/>
      <c r="U82" s="325" t="str">
        <f>VLOOKUP(U77,'Location Summary'!$C$2:$J$604,2,FALSE)</f>
        <v>DA-1.5</v>
      </c>
      <c r="V82" s="353"/>
      <c r="W82" s="325" t="str">
        <f>VLOOKUP(W77,'Location Summary'!$C$2:$J$604,2,FALSE)</f>
        <v>DA+6</v>
      </c>
      <c r="X82" s="353"/>
      <c r="Y82" s="325" t="str">
        <f>VLOOKUP(Y77,'Location Summary'!$C$2:$J$604,2,FALSE)</f>
        <v>DA+9</v>
      </c>
      <c r="Z82" s="353"/>
      <c r="AA82" s="325" t="str">
        <f>VLOOKUP(AA77,'Location Summary'!$C$2:$J$604,2,FALSE)</f>
        <v>DA+0</v>
      </c>
      <c r="AB82" s="353"/>
      <c r="AC82" s="325" t="str">
        <f>VLOOKUP(AC77,'Location Summary'!$C$2:$J$604,2,FALSE)</f>
        <v>DA+0</v>
      </c>
      <c r="AD82" s="353"/>
      <c r="AE82" s="325" t="str">
        <f>VLOOKUP(AE77,'Location Summary'!$C$2:$J$604,2,FALSE)</f>
        <v>DA+1.5</v>
      </c>
      <c r="AF82" s="353"/>
      <c r="AG82" s="325" t="str">
        <f>VLOOKUP(AG77,'Location Summary'!$C$2:$J$604,2,FALSE)</f>
        <v>DA+4.5</v>
      </c>
      <c r="AH82" s="353"/>
      <c r="AI82" s="325" t="str">
        <f>VLOOKUP(AI77,'Location Summary'!$C$2:$J$604,2,FALSE)</f>
        <v>DB2+0</v>
      </c>
      <c r="AJ82" s="353"/>
      <c r="AK82" s="325" t="str">
        <f>VLOOKUP(AK77,'Location Summary'!$C$2:$J$604,2,FALSE)</f>
        <v>DA+6</v>
      </c>
      <c r="AL82" s="353"/>
      <c r="AM82" s="325" t="str">
        <f>VLOOKUP(AM77,'Location Summary'!$C$2:$J$604,2,FALSE)</f>
        <v>DA+9</v>
      </c>
      <c r="AN82" s="353"/>
      <c r="AO82" s="325" t="str">
        <f>VLOOKUP(AO77,'Location Summary'!$C$2:$J$604,2,FALSE)</f>
        <v>DA+6</v>
      </c>
      <c r="AP82" s="353"/>
      <c r="AQ82" s="325" t="str">
        <f>VLOOKUP(AQ77,'Location Summary'!$C$2:$J$604,2,FALSE)</f>
        <v>DA+9</v>
      </c>
      <c r="AS82" s="325" t="str">
        <f>VLOOKUP(AS77,'Location Summary'!$C$2:$J$604,2,FALSE)</f>
        <v>DA+9</v>
      </c>
      <c r="AT82" s="337"/>
    </row>
    <row r="83" spans="2:48" ht="15" customHeight="1">
      <c r="B83" s="356"/>
      <c r="C83" s="325"/>
      <c r="D83" s="325"/>
      <c r="E83" s="325"/>
      <c r="F83" s="325"/>
      <c r="G83" s="325"/>
      <c r="H83" s="325"/>
      <c r="I83" s="325"/>
      <c r="J83" s="325"/>
      <c r="K83" s="325"/>
      <c r="L83" s="325"/>
      <c r="M83" s="325"/>
      <c r="N83" s="325"/>
      <c r="O83" s="325"/>
      <c r="P83" s="325"/>
      <c r="Q83" s="325"/>
      <c r="R83" s="325"/>
      <c r="S83" s="325"/>
      <c r="T83" s="325"/>
      <c r="U83" s="325"/>
      <c r="V83" s="325"/>
      <c r="W83" s="354"/>
      <c r="X83" s="325"/>
      <c r="Y83" s="325"/>
      <c r="Z83" s="325"/>
      <c r="AA83" s="325"/>
      <c r="AB83" s="325"/>
      <c r="AC83" s="325"/>
      <c r="AD83" s="325"/>
      <c r="AE83" s="325"/>
      <c r="AF83" s="325"/>
      <c r="AG83" s="325"/>
      <c r="AH83" s="325"/>
      <c r="AI83" s="325"/>
      <c r="AJ83" s="325"/>
      <c r="AK83" s="325"/>
      <c r="AL83" s="325"/>
      <c r="AM83" s="354"/>
      <c r="AN83" s="325"/>
      <c r="AO83" s="393"/>
      <c r="AP83" s="325"/>
      <c r="AQ83" s="325"/>
      <c r="AR83" s="613"/>
      <c r="AS83" s="630" t="s">
        <v>1182</v>
      </c>
      <c r="AT83" s="653"/>
      <c r="AV83" s="362"/>
    </row>
    <row r="84" spans="2:48" ht="15" customHeight="1">
      <c r="B84" s="356"/>
      <c r="C84" s="354">
        <f>AS76+1</f>
        <v>192</v>
      </c>
      <c r="D84" s="335"/>
      <c r="E84" s="354">
        <f>C84+1</f>
        <v>193</v>
      </c>
      <c r="F84" s="354"/>
      <c r="G84" s="354">
        <f>E84+1</f>
        <v>194</v>
      </c>
      <c r="H84" s="354"/>
      <c r="I84" s="354">
        <f>G84+1</f>
        <v>195</v>
      </c>
      <c r="J84" s="354"/>
      <c r="K84" s="354">
        <f>I84+1</f>
        <v>196</v>
      </c>
      <c r="L84" s="354"/>
      <c r="M84" s="354">
        <f>K84+1</f>
        <v>197</v>
      </c>
      <c r="N84" s="354"/>
      <c r="O84" s="354">
        <f>M84+1</f>
        <v>198</v>
      </c>
      <c r="P84" s="354"/>
      <c r="Q84" s="354">
        <f>O84+1</f>
        <v>199</v>
      </c>
      <c r="R84" s="354"/>
      <c r="S84" s="354">
        <f>Q84+1</f>
        <v>200</v>
      </c>
      <c r="T84" s="354"/>
      <c r="U84" s="354">
        <f>S84+1</f>
        <v>201</v>
      </c>
      <c r="W84" s="354">
        <f>U84+1</f>
        <v>202</v>
      </c>
      <c r="X84" s="354"/>
      <c r="Y84" s="354">
        <f>W84+1</f>
        <v>203</v>
      </c>
      <c r="Z84" s="354"/>
      <c r="AA84" s="354">
        <f>Y84+1</f>
        <v>204</v>
      </c>
      <c r="AB84" s="354"/>
      <c r="AC84" s="354">
        <f>AA84+1</f>
        <v>205</v>
      </c>
      <c r="AD84" s="354"/>
      <c r="AE84" s="354">
        <f>AC84+1</f>
        <v>206</v>
      </c>
      <c r="AF84" s="354"/>
      <c r="AG84" s="354">
        <f>AE84+1</f>
        <v>207</v>
      </c>
      <c r="AH84" s="354"/>
      <c r="AI84" s="354">
        <f>AG84+1</f>
        <v>208</v>
      </c>
      <c r="AJ84" s="354"/>
      <c r="AK84" s="354">
        <f>AI84+1</f>
        <v>209</v>
      </c>
      <c r="AL84" s="354"/>
      <c r="AM84" s="354">
        <f>AK84+1</f>
        <v>210</v>
      </c>
      <c r="AO84" s="354">
        <f>AM84+1</f>
        <v>211</v>
      </c>
      <c r="AP84" s="354"/>
      <c r="AQ84" s="354">
        <f>AO84+1</f>
        <v>212</v>
      </c>
      <c r="AR84" s="354"/>
      <c r="AS84" s="354">
        <f>AQ84+1</f>
        <v>213</v>
      </c>
      <c r="AT84" s="337"/>
    </row>
    <row r="85" spans="2:48" s="359" customFormat="1" ht="15" customHeight="1">
      <c r="B85" s="373"/>
      <c r="C85" s="359" t="s">
        <v>889</v>
      </c>
      <c r="E85" s="359" t="s">
        <v>890</v>
      </c>
      <c r="G85" s="359" t="s">
        <v>786</v>
      </c>
      <c r="I85" s="359" t="s">
        <v>787</v>
      </c>
      <c r="K85" s="359" t="s">
        <v>68</v>
      </c>
      <c r="M85" s="359" t="s">
        <v>69</v>
      </c>
      <c r="O85" s="359" t="s">
        <v>70</v>
      </c>
      <c r="Q85" s="359" t="s">
        <v>71</v>
      </c>
      <c r="S85" s="359" t="s">
        <v>190</v>
      </c>
      <c r="U85" s="359" t="s">
        <v>582</v>
      </c>
      <c r="W85" s="359" t="s">
        <v>583</v>
      </c>
      <c r="Y85" s="359" t="s">
        <v>584</v>
      </c>
      <c r="AA85" s="359" t="s">
        <v>585</v>
      </c>
      <c r="AC85" s="359" t="s">
        <v>586</v>
      </c>
      <c r="AE85" s="359" t="s">
        <v>169</v>
      </c>
      <c r="AG85" s="359" t="s">
        <v>588</v>
      </c>
      <c r="AI85" s="359" t="s">
        <v>589</v>
      </c>
      <c r="AK85" s="359" t="s">
        <v>590</v>
      </c>
      <c r="AM85" s="359" t="s">
        <v>591</v>
      </c>
      <c r="AO85" s="359" t="s">
        <v>592</v>
      </c>
      <c r="AQ85" s="359" t="s">
        <v>593</v>
      </c>
      <c r="AS85" s="359" t="s">
        <v>594</v>
      </c>
      <c r="AT85" s="337"/>
    </row>
    <row r="86" spans="2:48" ht="15" customHeight="1">
      <c r="B86" s="363"/>
      <c r="T86" s="325"/>
      <c r="V86" s="325"/>
      <c r="X86" s="325"/>
      <c r="Z86" s="325"/>
      <c r="AB86" s="325"/>
      <c r="AD86" s="325"/>
      <c r="AF86" s="325">
        <v>5</v>
      </c>
      <c r="AH86" s="325">
        <v>5</v>
      </c>
      <c r="AJ86" s="325">
        <v>5</v>
      </c>
      <c r="AL86" s="325">
        <v>5</v>
      </c>
      <c r="AN86" s="325">
        <v>5</v>
      </c>
      <c r="AP86" s="325">
        <v>5</v>
      </c>
      <c r="AR86" s="325">
        <v>5</v>
      </c>
      <c r="AT86" s="337">
        <v>5</v>
      </c>
    </row>
    <row r="87" spans="2:48" ht="15" customHeight="1">
      <c r="B87" s="369"/>
      <c r="AT87" s="337"/>
    </row>
    <row r="88" spans="2:48" s="378" customFormat="1" ht="20.25" customHeight="1">
      <c r="B88" s="369"/>
      <c r="C88" s="347">
        <v>3</v>
      </c>
      <c r="D88" s="348">
        <f>VLOOKUP(C85,'Location Summary'!$G$2:$H$604,2,FALSE)</f>
        <v>360</v>
      </c>
      <c r="E88" s="347">
        <v>3</v>
      </c>
      <c r="F88" s="348">
        <f>VLOOKUP(E85,'Location Summary'!$G$2:$H$604,2,FALSE)</f>
        <v>479</v>
      </c>
      <c r="G88" s="347">
        <v>3</v>
      </c>
      <c r="H88" s="348">
        <f>VLOOKUP(G85,'Location Summary'!$G$2:$H$604,2,FALSE)</f>
        <v>402</v>
      </c>
      <c r="I88" s="753">
        <v>3</v>
      </c>
      <c r="J88" s="348">
        <f>VLOOKUP(I85,'Location Summary'!$G$2:$H$604,2,FALSE)</f>
        <v>438.43900000000002</v>
      </c>
      <c r="K88" s="347">
        <v>3</v>
      </c>
      <c r="L88" s="395">
        <f>VLOOKUP(K85,'Location Summary'!$G$2:$H$604,2,FALSE)</f>
        <v>430.56</v>
      </c>
      <c r="M88" s="347">
        <v>3</v>
      </c>
      <c r="N88" s="395">
        <f>VLOOKUP(M85,'Location Summary'!$G$2:$H$604,2,FALSE)</f>
        <v>406</v>
      </c>
      <c r="O88" s="347">
        <v>3</v>
      </c>
      <c r="P88" s="348">
        <f>VLOOKUP(O85,'Location Summary'!$G$2:$H$604,2,FALSE)</f>
        <v>435</v>
      </c>
      <c r="Q88" s="347">
        <v>3</v>
      </c>
      <c r="R88" s="348">
        <f>VLOOKUP(Q85,'Location Summary'!$G$2:$H$604,2,FALSE)</f>
        <v>405</v>
      </c>
      <c r="S88" s="347">
        <v>3</v>
      </c>
      <c r="T88" s="348">
        <f>VLOOKUP(S85,'Location Summary'!$G$2:$H$604,2,FALSE)</f>
        <v>420</v>
      </c>
      <c r="U88" s="347">
        <v>3</v>
      </c>
      <c r="V88" s="348">
        <f>VLOOKUP(U85,'Location Summary'!$G$2:$H$604,2,FALSE)</f>
        <v>405</v>
      </c>
      <c r="W88" s="347">
        <v>3</v>
      </c>
      <c r="X88" s="348">
        <f>VLOOKUP(W85,'Location Summary'!$G$2:$H$604,2,FALSE)</f>
        <v>415</v>
      </c>
      <c r="Y88" s="347">
        <v>3</v>
      </c>
      <c r="Z88" s="348">
        <f>VLOOKUP(Y85,'Location Summary'!$G$2:$H$604,2,FALSE)</f>
        <v>355</v>
      </c>
      <c r="AA88" s="347">
        <v>3</v>
      </c>
      <c r="AB88" s="348">
        <f>VLOOKUP(AA85,'Location Summary'!$G$2:$H$604,2,FALSE)</f>
        <v>380</v>
      </c>
      <c r="AC88" s="347">
        <v>3</v>
      </c>
      <c r="AD88" s="348">
        <f>VLOOKUP(AC85,'Location Summary'!$G$2:$H$604,2,FALSE)</f>
        <v>398.20299999999997</v>
      </c>
      <c r="AE88" s="347">
        <v>3</v>
      </c>
      <c r="AF88" s="348">
        <f>VLOOKUP(AE85,'Location Summary'!$G$2:$H$604,2,FALSE)</f>
        <v>441.798</v>
      </c>
      <c r="AG88" s="347">
        <v>3</v>
      </c>
      <c r="AH88" s="348">
        <f>VLOOKUP(AG85,'Location Summary'!$G$2:$H$604,2,FALSE)</f>
        <v>395</v>
      </c>
      <c r="AI88" s="347">
        <v>3</v>
      </c>
      <c r="AJ88" s="348">
        <f>VLOOKUP(AI85,'Location Summary'!$G$2:$H$604,2,FALSE)</f>
        <v>375</v>
      </c>
      <c r="AK88" s="347">
        <v>3</v>
      </c>
      <c r="AL88" s="348">
        <f>VLOOKUP(AK85,'Location Summary'!$G$2:$H$604,2,FALSE)</f>
        <v>445</v>
      </c>
      <c r="AM88" s="347">
        <v>3</v>
      </c>
      <c r="AN88" s="348">
        <f>VLOOKUP(AM85,'Location Summary'!$G$2:$H$604,2,FALSE)</f>
        <v>395</v>
      </c>
      <c r="AO88" s="347">
        <v>3</v>
      </c>
      <c r="AP88" s="348">
        <f>VLOOKUP(AO85,'Location Summary'!$G$2:$H$604,2,FALSE)</f>
        <v>435</v>
      </c>
      <c r="AQ88" s="347">
        <v>3</v>
      </c>
      <c r="AR88" s="348">
        <f>VLOOKUP(AQ85,'Location Summary'!$G$2:$H$604,2,FALSE)</f>
        <v>330</v>
      </c>
      <c r="AS88" s="347">
        <v>3</v>
      </c>
      <c r="AT88" s="349">
        <f>VLOOKUP(AS85,'Location Summary'!$G$2:$H$604,2,FALSE)</f>
        <v>330</v>
      </c>
    </row>
    <row r="89" spans="2:48" s="378" customFormat="1" ht="15" customHeight="1">
      <c r="B89" s="375"/>
      <c r="C89" s="352">
        <v>2</v>
      </c>
      <c r="D89" s="321"/>
      <c r="E89" s="352">
        <v>2</v>
      </c>
      <c r="F89" s="321"/>
      <c r="G89" s="352">
        <v>2</v>
      </c>
      <c r="H89" s="321"/>
      <c r="I89" s="372">
        <v>2</v>
      </c>
      <c r="J89" s="321"/>
      <c r="K89" s="352">
        <v>2</v>
      </c>
      <c r="L89" s="321"/>
      <c r="M89" s="352">
        <v>2</v>
      </c>
      <c r="N89" s="321"/>
      <c r="O89" s="352">
        <v>2</v>
      </c>
      <c r="P89" s="321"/>
      <c r="Q89" s="352">
        <v>2</v>
      </c>
      <c r="R89" s="321"/>
      <c r="S89" s="352">
        <v>2</v>
      </c>
      <c r="T89" s="321"/>
      <c r="U89" s="352">
        <v>2</v>
      </c>
      <c r="V89" s="321"/>
      <c r="W89" s="352">
        <v>2</v>
      </c>
      <c r="X89" s="321"/>
      <c r="Y89" s="352">
        <v>2</v>
      </c>
      <c r="Z89" s="321"/>
      <c r="AA89" s="352">
        <v>2</v>
      </c>
      <c r="AB89" s="321"/>
      <c r="AC89" s="352">
        <v>2</v>
      </c>
      <c r="AD89" s="321"/>
      <c r="AE89" s="352">
        <v>2</v>
      </c>
      <c r="AF89" s="321"/>
      <c r="AG89" s="352">
        <v>2</v>
      </c>
      <c r="AH89" s="321"/>
      <c r="AI89" s="352">
        <v>2</v>
      </c>
      <c r="AJ89" s="321"/>
      <c r="AK89" s="352">
        <v>2</v>
      </c>
      <c r="AL89" s="321"/>
      <c r="AM89" s="352">
        <v>2</v>
      </c>
      <c r="AN89" s="321"/>
      <c r="AO89" s="352">
        <v>2</v>
      </c>
      <c r="AP89" s="321"/>
      <c r="AQ89" s="352">
        <v>2</v>
      </c>
      <c r="AR89" s="321"/>
      <c r="AS89" s="352">
        <v>2</v>
      </c>
      <c r="AT89" s="337"/>
    </row>
    <row r="90" spans="2:48" ht="15" customHeight="1">
      <c r="B90" s="363"/>
      <c r="C90" s="325" t="str">
        <f>VLOOKUP(C85,'Location Summary'!$C$2:$J$604,2,FALSE)</f>
        <v>DA+9</v>
      </c>
      <c r="D90" s="339"/>
      <c r="E90" s="325" t="str">
        <f>VLOOKUP(E85,'Location Summary'!$C$2:$J$604,2,FALSE)</f>
        <v>DA+3</v>
      </c>
      <c r="F90" s="339"/>
      <c r="G90" s="325" t="str">
        <f>VLOOKUP(G85,'Location Summary'!$C$2:$J$604,2,FALSE)</f>
        <v>DB1+9</v>
      </c>
      <c r="H90" s="339"/>
      <c r="I90" s="325" t="str">
        <f>VLOOKUP(I85,'Location Summary'!$C$2:$J$604,2,FALSE)</f>
        <v>DA+6</v>
      </c>
      <c r="J90" s="339"/>
      <c r="K90" s="325" t="str">
        <f>VLOOKUP(K85,'Location Summary'!$C$2:$J$604,2,FALSE)</f>
        <v>DB1+9</v>
      </c>
      <c r="L90" s="339"/>
      <c r="M90" s="325" t="str">
        <f>VLOOKUP(M85,'Location Summary'!$C$2:$J$604,2,FALSE)</f>
        <v>DA+9</v>
      </c>
      <c r="N90" s="339"/>
      <c r="O90" s="325" t="str">
        <f>VLOOKUP(O85,'Location Summary'!$C$2:$J$604,2,FALSE)</f>
        <v>DA+9</v>
      </c>
      <c r="P90" s="339"/>
      <c r="Q90" s="325" t="str">
        <f>VLOOKUP(Q85,'Location Summary'!$C$2:$J$604,2,FALSE)</f>
        <v>DA+3</v>
      </c>
      <c r="R90" s="339"/>
      <c r="S90" s="325" t="str">
        <f>VLOOKUP(S85,'Location Summary'!$C$2:$J$604,2,FALSE)</f>
        <v>DA+3</v>
      </c>
      <c r="T90" s="353"/>
      <c r="U90" s="325" t="str">
        <f>VLOOKUP(U85,'Location Summary'!$C$2:$J$604,2,FALSE)</f>
        <v>DA+0</v>
      </c>
      <c r="V90" s="353"/>
      <c r="W90" s="325" t="str">
        <f>VLOOKUP(W85,'Location Summary'!$C$2:$J$604,2,FALSE)</f>
        <v>DA+6</v>
      </c>
      <c r="X90" s="353"/>
      <c r="Y90" s="325" t="str">
        <f>VLOOKUP(Y85,'Location Summary'!$C$2:$J$604,2,FALSE)</f>
        <v>DA+6</v>
      </c>
      <c r="Z90" s="353"/>
      <c r="AA90" s="325" t="str">
        <f>VLOOKUP(AA85,'Location Summary'!$C$2:$J$604,2,FALSE)</f>
        <v>DA+3</v>
      </c>
      <c r="AB90" s="353"/>
      <c r="AC90" s="325" t="str">
        <f>VLOOKUP(AC85,'Location Summary'!$C$2:$J$604,2,FALSE)</f>
        <v>DA+1.5</v>
      </c>
      <c r="AD90" s="353"/>
      <c r="AE90" s="325" t="str">
        <f>VLOOKUP(AE85,'Location Summary'!$C$2:$J$604,2,FALSE)</f>
        <v>DB1+6</v>
      </c>
      <c r="AF90" s="353"/>
      <c r="AG90" s="325" t="str">
        <f>VLOOKUP(AG85,'Location Summary'!$C$2:$J$604,2,FALSE)</f>
        <v>DA+9</v>
      </c>
      <c r="AH90" s="353"/>
      <c r="AI90" s="325" t="str">
        <f>VLOOKUP(AI85,'Location Summary'!$C$2:$J$604,2,FALSE)</f>
        <v>DA+9</v>
      </c>
      <c r="AJ90" s="353"/>
      <c r="AK90" s="325" t="str">
        <f>VLOOKUP(AK85,'Location Summary'!$C$2:$J$604,2,FALSE)</f>
        <v>DA+1.5</v>
      </c>
      <c r="AL90" s="353"/>
      <c r="AM90" s="325" t="str">
        <f>VLOOKUP(AM85,'Location Summary'!$C$2:$J$604,2,FALSE)</f>
        <v>DA+6</v>
      </c>
      <c r="AN90" s="353"/>
      <c r="AO90" s="325" t="str">
        <f>VLOOKUP(AO85,'Location Summary'!$C$2:$J$604,2,FALSE)</f>
        <v>DA+9</v>
      </c>
      <c r="AP90" s="353"/>
      <c r="AQ90" s="325" t="str">
        <f>VLOOKUP(AQ85,'Location Summary'!$C$2:$J$604,2,FALSE)</f>
        <v>DA+3</v>
      </c>
      <c r="AS90" s="325" t="str">
        <f>VLOOKUP(AS85,'Location Summary'!$C$2:$J$604,2,FALSE)</f>
        <v>DA+0</v>
      </c>
      <c r="AT90" s="337"/>
    </row>
    <row r="91" spans="2:48" ht="15" customHeight="1">
      <c r="B91" s="654"/>
      <c r="C91" s="630" t="s">
        <v>1182</v>
      </c>
      <c r="D91" s="613"/>
      <c r="E91" s="354"/>
      <c r="F91" s="325"/>
      <c r="G91" s="325"/>
      <c r="H91" s="325"/>
      <c r="I91" s="325"/>
      <c r="J91" s="630"/>
      <c r="K91" s="630" t="s">
        <v>1182</v>
      </c>
      <c r="L91" s="630"/>
      <c r="M91" s="630" t="s">
        <v>1182</v>
      </c>
      <c r="N91" s="630"/>
      <c r="O91" s="325"/>
      <c r="P91" s="325"/>
      <c r="Q91" s="325"/>
      <c r="R91" s="325"/>
      <c r="S91" s="325"/>
      <c r="T91" s="325"/>
      <c r="U91" s="325"/>
      <c r="V91" s="325"/>
      <c r="W91" s="325"/>
      <c r="X91" s="325"/>
      <c r="Y91" s="325"/>
      <c r="Z91" s="325"/>
      <c r="AA91" s="325"/>
      <c r="AB91" s="325"/>
      <c r="AC91" s="325"/>
      <c r="AD91" s="325"/>
      <c r="AE91" s="325"/>
      <c r="AF91" s="325"/>
      <c r="AG91" s="325"/>
      <c r="AH91" s="325"/>
      <c r="AI91" s="325"/>
      <c r="AJ91" s="325"/>
      <c r="AK91" s="325"/>
      <c r="AL91" s="325"/>
      <c r="AM91" s="325"/>
      <c r="AN91" s="325"/>
      <c r="AO91" s="325"/>
      <c r="AP91" s="325"/>
      <c r="AQ91" s="325"/>
      <c r="AR91" s="325"/>
      <c r="AS91" s="325"/>
      <c r="AT91" s="337"/>
      <c r="AV91" s="362"/>
    </row>
    <row r="92" spans="2:48" ht="15" customHeight="1">
      <c r="B92" s="356"/>
      <c r="C92" s="354">
        <f>AS84+1</f>
        <v>214</v>
      </c>
      <c r="D92" s="335"/>
      <c r="E92" s="354">
        <f>C92+1</f>
        <v>215</v>
      </c>
      <c r="F92" s="354"/>
      <c r="G92" s="354">
        <f>E92+1</f>
        <v>216</v>
      </c>
      <c r="H92" s="354"/>
      <c r="I92" s="354">
        <f>G92+1</f>
        <v>217</v>
      </c>
      <c r="J92" s="354"/>
      <c r="K92" s="354">
        <f>I92+1</f>
        <v>218</v>
      </c>
      <c r="L92" s="354"/>
      <c r="M92" s="354">
        <f>K92+1</f>
        <v>219</v>
      </c>
      <c r="N92" s="354"/>
      <c r="O92" s="354">
        <f>M92+1</f>
        <v>220</v>
      </c>
      <c r="P92" s="354"/>
      <c r="Q92" s="354">
        <f>O92+1</f>
        <v>221</v>
      </c>
      <c r="R92" s="354"/>
      <c r="S92" s="354">
        <f>Q92+1</f>
        <v>222</v>
      </c>
      <c r="T92" s="354"/>
      <c r="U92" s="354">
        <f>S92+1</f>
        <v>223</v>
      </c>
      <c r="V92" s="354"/>
      <c r="W92" s="354">
        <f>U92+1</f>
        <v>224</v>
      </c>
      <c r="X92" s="354"/>
      <c r="Y92" s="354">
        <f>W92+1</f>
        <v>225</v>
      </c>
      <c r="Z92" s="354"/>
      <c r="AA92" s="354">
        <f>Y92+1</f>
        <v>226</v>
      </c>
      <c r="AB92" s="354"/>
      <c r="AC92" s="354">
        <f>AA92+1</f>
        <v>227</v>
      </c>
      <c r="AD92" s="354"/>
      <c r="AE92" s="354">
        <f>AC92+1</f>
        <v>228</v>
      </c>
      <c r="AF92" s="354"/>
      <c r="AG92" s="354">
        <f>AE92+1</f>
        <v>229</v>
      </c>
      <c r="AH92" s="354"/>
      <c r="AI92" s="354">
        <f>AG92+1</f>
        <v>230</v>
      </c>
      <c r="AJ92" s="354"/>
      <c r="AK92" s="354">
        <f>AI92+1</f>
        <v>231</v>
      </c>
      <c r="AL92" s="354"/>
      <c r="AM92" s="354">
        <f>AK92+1</f>
        <v>232</v>
      </c>
      <c r="AO92" s="354">
        <f>AM92+1</f>
        <v>233</v>
      </c>
      <c r="AP92" s="354"/>
      <c r="AQ92" s="354">
        <f>AO92+1</f>
        <v>234</v>
      </c>
      <c r="AR92" s="354"/>
      <c r="AS92" s="354">
        <f>AQ92+1</f>
        <v>235</v>
      </c>
      <c r="AT92" s="337"/>
    </row>
    <row r="93" spans="2:48" s="359" customFormat="1" ht="15" customHeight="1">
      <c r="B93" s="373"/>
      <c r="C93" s="359" t="s">
        <v>595</v>
      </c>
      <c r="E93" s="359" t="s">
        <v>596</v>
      </c>
      <c r="G93" s="359" t="s">
        <v>597</v>
      </c>
      <c r="I93" s="359" t="s">
        <v>598</v>
      </c>
      <c r="K93" s="359" t="s">
        <v>599</v>
      </c>
      <c r="M93" s="359" t="s">
        <v>72</v>
      </c>
      <c r="O93" s="359" t="s">
        <v>601</v>
      </c>
      <c r="Q93" s="359" t="s">
        <v>602</v>
      </c>
      <c r="S93" s="359" t="s">
        <v>603</v>
      </c>
      <c r="U93" s="359" t="s">
        <v>604</v>
      </c>
      <c r="W93" s="359" t="s">
        <v>605</v>
      </c>
      <c r="Y93" s="359" t="s">
        <v>606</v>
      </c>
      <c r="AA93" s="359" t="s">
        <v>607</v>
      </c>
      <c r="AC93" s="359" t="s">
        <v>608</v>
      </c>
      <c r="AE93" s="359" t="s">
        <v>609</v>
      </c>
      <c r="AG93" s="359" t="s">
        <v>610</v>
      </c>
      <c r="AI93" s="359" t="s">
        <v>611</v>
      </c>
      <c r="AK93" s="359" t="s">
        <v>8</v>
      </c>
      <c r="AM93" s="359" t="s">
        <v>1082</v>
      </c>
      <c r="AO93" s="359" t="s">
        <v>1083</v>
      </c>
      <c r="AQ93" s="359" t="s">
        <v>1706</v>
      </c>
      <c r="AS93" s="359" t="s">
        <v>1749</v>
      </c>
      <c r="AT93" s="337"/>
    </row>
    <row r="94" spans="2:48" ht="15" customHeight="1">
      <c r="B94" s="363"/>
      <c r="D94" s="321">
        <v>5</v>
      </c>
      <c r="F94" s="321">
        <v>5</v>
      </c>
      <c r="H94" s="321">
        <v>5</v>
      </c>
      <c r="J94" s="321">
        <v>5</v>
      </c>
      <c r="T94" s="325"/>
      <c r="V94" s="325"/>
      <c r="X94" s="325"/>
      <c r="Z94" s="325"/>
      <c r="AB94" s="325"/>
      <c r="AD94" s="325"/>
      <c r="AF94" s="325"/>
      <c r="AH94" s="325"/>
      <c r="AJ94" s="325"/>
      <c r="AL94" s="325"/>
      <c r="AN94" s="325"/>
      <c r="AP94" s="325"/>
      <c r="AR94" s="325"/>
      <c r="AT94" s="337"/>
    </row>
    <row r="95" spans="2:48" ht="15" customHeight="1">
      <c r="B95" s="369"/>
      <c r="AT95" s="337"/>
    </row>
    <row r="96" spans="2:48" s="378" customFormat="1" ht="20.25" customHeight="1">
      <c r="B96" s="369"/>
      <c r="C96" s="347">
        <v>3</v>
      </c>
      <c r="D96" s="348">
        <f>VLOOKUP(C93,'Location Summary'!$G$2:$H$604,2,FALSE)</f>
        <v>400</v>
      </c>
      <c r="E96" s="347">
        <v>3</v>
      </c>
      <c r="F96" s="348">
        <f>VLOOKUP(E93,'Location Summary'!$G$2:$H$604,2,FALSE)</f>
        <v>310</v>
      </c>
      <c r="G96" s="347">
        <v>3</v>
      </c>
      <c r="H96" s="348">
        <f>VLOOKUP(G93,'Location Summary'!$G$2:$H$604,2,FALSE)</f>
        <v>325</v>
      </c>
      <c r="I96" s="347">
        <v>3</v>
      </c>
      <c r="J96" s="348">
        <f>VLOOKUP(I93,'Location Summary'!$G$2:$H$604,2,FALSE)</f>
        <v>365</v>
      </c>
      <c r="K96" s="347">
        <v>3</v>
      </c>
      <c r="L96" s="348">
        <f>VLOOKUP(K93,'Location Summary'!$G$2:$H$604,2,FALSE)</f>
        <v>351.79</v>
      </c>
      <c r="M96" s="347">
        <v>3</v>
      </c>
      <c r="N96" s="348">
        <f>VLOOKUP(M93,'Location Summary'!$G$2:$H$604,2,FALSE)</f>
        <v>393.209</v>
      </c>
      <c r="O96" s="347">
        <v>3</v>
      </c>
      <c r="P96" s="348">
        <f>VLOOKUP(O93,'Location Summary'!$G$2:$H$604,2,FALSE)</f>
        <v>435</v>
      </c>
      <c r="Q96" s="676">
        <v>3</v>
      </c>
      <c r="R96" s="348">
        <f>VLOOKUP(Q93,'Location Summary'!$G$2:$H$604,2,FALSE)</f>
        <v>405</v>
      </c>
      <c r="S96" s="676">
        <v>3</v>
      </c>
      <c r="T96" s="348">
        <f>VLOOKUP(S93,'Location Summary'!$G$2:$H$604,2,FALSE)</f>
        <v>405</v>
      </c>
      <c r="U96" s="347">
        <v>3</v>
      </c>
      <c r="V96" s="348">
        <f>VLOOKUP(U93,'Location Summary'!$G$2:$H$604,2,FALSE)</f>
        <v>435</v>
      </c>
      <c r="W96" s="347">
        <v>3</v>
      </c>
      <c r="X96" s="348">
        <f>VLOOKUP(W93,'Location Summary'!$G$2:$H$604,2,FALSE)</f>
        <v>345</v>
      </c>
      <c r="Y96" s="347">
        <v>3</v>
      </c>
      <c r="Z96" s="348">
        <f>VLOOKUP(Y93,'Location Summary'!$G$2:$H$604,2,FALSE)</f>
        <v>395</v>
      </c>
      <c r="AA96" s="347">
        <v>3</v>
      </c>
      <c r="AB96" s="348">
        <f>VLOOKUP(AA93,'Location Summary'!$G$2:$H$604,2,FALSE)</f>
        <v>440</v>
      </c>
      <c r="AC96" s="347">
        <v>3</v>
      </c>
      <c r="AD96" s="348">
        <f>VLOOKUP(AC93,'Location Summary'!$G$2:$H$604,2,FALSE)</f>
        <v>400</v>
      </c>
      <c r="AE96" s="347">
        <v>3</v>
      </c>
      <c r="AF96" s="348">
        <f>VLOOKUP(AE93,'Location Summary'!$G$2:$H$604,2,FALSE)</f>
        <v>440</v>
      </c>
      <c r="AG96" s="676">
        <v>3</v>
      </c>
      <c r="AH96" s="348">
        <f>VLOOKUP(AG93,'Location Summary'!$G$2:$H$604,2,FALSE)</f>
        <v>330</v>
      </c>
      <c r="AI96" s="347">
        <v>3</v>
      </c>
      <c r="AJ96" s="348">
        <f>VLOOKUP(AI93,'Location Summary'!$G$2:$H$604,2,FALSE)</f>
        <v>493.084</v>
      </c>
      <c r="AK96" s="347">
        <v>3</v>
      </c>
      <c r="AL96" s="348">
        <f>VLOOKUP(AK93,'Location Summary'!$G$2:$H$604,2,FALSE)</f>
        <v>454</v>
      </c>
      <c r="AM96" s="347">
        <v>3</v>
      </c>
      <c r="AN96" s="348">
        <f>VLOOKUP(AM93,'Location Summary'!$G$2:$H$604,2,FALSE)</f>
        <v>451</v>
      </c>
      <c r="AO96" s="347">
        <v>3</v>
      </c>
      <c r="AP96" s="348">
        <f>VLOOKUP(AO93,'Location Summary'!$G$2:$H$604,2,FALSE)</f>
        <v>375.7</v>
      </c>
      <c r="AQ96" s="347">
        <v>3</v>
      </c>
      <c r="AR96" s="348">
        <f>VLOOKUP(AQ93,'Location Summary'!$G$2:$H$604,2,FALSE)</f>
        <v>420.81</v>
      </c>
      <c r="AS96" s="347">
        <v>3</v>
      </c>
      <c r="AT96" s="349">
        <f>VLOOKUP(AS93,'Location Summary'!$G$2:$H$604,2,FALSE)</f>
        <v>469.33</v>
      </c>
    </row>
    <row r="97" spans="2:51" s="378" customFormat="1" ht="15" customHeight="1">
      <c r="B97" s="375"/>
      <c r="C97" s="352">
        <v>2</v>
      </c>
      <c r="D97" s="321"/>
      <c r="E97" s="352">
        <v>2</v>
      </c>
      <c r="F97" s="321"/>
      <c r="G97" s="352">
        <v>2</v>
      </c>
      <c r="H97" s="321"/>
      <c r="I97" s="352">
        <v>2</v>
      </c>
      <c r="J97" s="321"/>
      <c r="K97" s="352">
        <v>2</v>
      </c>
      <c r="L97" s="321"/>
      <c r="M97" s="352">
        <v>2</v>
      </c>
      <c r="N97" s="321"/>
      <c r="O97" s="352">
        <v>2</v>
      </c>
      <c r="P97" s="321"/>
      <c r="Q97" s="352">
        <v>2</v>
      </c>
      <c r="R97" s="321"/>
      <c r="S97" s="352">
        <v>2</v>
      </c>
      <c r="T97" s="321"/>
      <c r="U97" s="352">
        <v>2</v>
      </c>
      <c r="V97" s="321"/>
      <c r="W97" s="352">
        <v>2</v>
      </c>
      <c r="X97" s="321"/>
      <c r="Y97" s="352">
        <v>2</v>
      </c>
      <c r="Z97" s="321"/>
      <c r="AA97" s="352">
        <v>2</v>
      </c>
      <c r="AB97" s="321"/>
      <c r="AC97" s="352">
        <v>2</v>
      </c>
      <c r="AD97" s="321"/>
      <c r="AE97" s="352">
        <v>2</v>
      </c>
      <c r="AF97" s="321"/>
      <c r="AG97" s="352">
        <v>2</v>
      </c>
      <c r="AH97" s="321"/>
      <c r="AI97" s="352">
        <v>2</v>
      </c>
      <c r="AJ97" s="321"/>
      <c r="AK97" s="352">
        <v>2</v>
      </c>
      <c r="AL97" s="321"/>
      <c r="AM97" s="352">
        <v>2</v>
      </c>
      <c r="AN97" s="321"/>
      <c r="AO97" s="352">
        <v>2</v>
      </c>
      <c r="AP97" s="321"/>
      <c r="AQ97" s="352">
        <v>2</v>
      </c>
      <c r="AR97" s="321"/>
      <c r="AS97" s="352">
        <v>2</v>
      </c>
      <c r="AT97" s="337"/>
    </row>
    <row r="98" spans="2:51" ht="15" customHeight="1">
      <c r="B98" s="363"/>
      <c r="C98" s="325" t="str">
        <f>VLOOKUP(C93,'Location Summary'!$C$2:$J$604,2,FALSE)</f>
        <v>DA+0</v>
      </c>
      <c r="D98" s="339"/>
      <c r="E98" s="325" t="str">
        <f>VLOOKUP(E93,'Location Summary'!$C$2:$J$604,2,FALSE)</f>
        <v>DA+1.5</v>
      </c>
      <c r="F98" s="339"/>
      <c r="G98" s="325" t="str">
        <f>VLOOKUP(G93,'Location Summary'!$C$2:$J$604,2,FALSE)</f>
        <v>DA-3</v>
      </c>
      <c r="H98" s="339"/>
      <c r="I98" s="325" t="str">
        <f>VLOOKUP(I93,'Location Summary'!$C$2:$J$604,2,FALSE)</f>
        <v>DA+1.5</v>
      </c>
      <c r="J98" s="339"/>
      <c r="K98" s="325" t="str">
        <f>VLOOKUP(K93,'Location Summary'!$C$2:$J$604,2,FALSE)</f>
        <v>DA+3</v>
      </c>
      <c r="L98" s="339"/>
      <c r="M98" s="325" t="str">
        <f>VLOOKUP(M93,'Location Summary'!$C$2:$J$604,2,FALSE)</f>
        <v>DB2+0</v>
      </c>
      <c r="N98" s="339"/>
      <c r="O98" s="325" t="str">
        <f>VLOOKUP(O93,'Location Summary'!$C$2:$J$604,2,FALSE)</f>
        <v>DA+6</v>
      </c>
      <c r="P98" s="339"/>
      <c r="Q98" s="325" t="str">
        <f>VLOOKUP(Q93,'Location Summary'!$C$2:$J$604,2,FALSE)</f>
        <v>DA+6</v>
      </c>
      <c r="R98" s="339"/>
      <c r="S98" s="325" t="str">
        <f>VLOOKUP(S93,'Location Summary'!$C$2:$J$604,2,FALSE)</f>
        <v>DA-3</v>
      </c>
      <c r="T98" s="353"/>
      <c r="U98" s="325" t="str">
        <f>VLOOKUP(U93,'Location Summary'!$C$2:$J$604,2,FALSE)</f>
        <v>DA+9</v>
      </c>
      <c r="V98" s="353"/>
      <c r="W98" s="325" t="str">
        <f>VLOOKUP(W93,'Location Summary'!$C$2:$J$604,2,FALSE)</f>
        <v>DA+9</v>
      </c>
      <c r="X98" s="353"/>
      <c r="Y98" s="325" t="str">
        <f>VLOOKUP(Y93,'Location Summary'!$C$2:$J$604,2,FALSE)</f>
        <v>DA+6</v>
      </c>
      <c r="Z98" s="353"/>
      <c r="AA98" s="325" t="str">
        <f>VLOOKUP(AA93,'Location Summary'!$C$2:$J$604,2,FALSE)</f>
        <v>DA+3</v>
      </c>
      <c r="AB98" s="353"/>
      <c r="AC98" s="325" t="str">
        <f>VLOOKUP(AC93,'Location Summary'!$C$2:$J$604,2,FALSE)</f>
        <v>DA+6</v>
      </c>
      <c r="AD98" s="353"/>
      <c r="AE98" s="325" t="str">
        <f>VLOOKUP(AE93,'Location Summary'!$C$2:$J$604,2,FALSE)</f>
        <v>DA+1.5</v>
      </c>
      <c r="AF98" s="353"/>
      <c r="AG98" s="325" t="str">
        <f>VLOOKUP(AG93,'Location Summary'!$C$2:$J$604,2,FALSE)</f>
        <v>DA+3</v>
      </c>
      <c r="AH98" s="353"/>
      <c r="AI98" s="325" t="str">
        <f>VLOOKUP(AI93,'Location Summary'!$C$2:$J$604,2,FALSE)</f>
        <v>DA+3</v>
      </c>
      <c r="AJ98" s="353"/>
      <c r="AK98" s="325" t="str">
        <f>VLOOKUP(AK93,'Location Summary'!$C$2:$J$604,2,FALSE)</f>
        <v>DB2+3</v>
      </c>
      <c r="AL98" s="353"/>
      <c r="AM98" s="325" t="str">
        <f>VLOOKUP(AM93,'Location Summary'!$C$2:$J$604,2,FALSE)</f>
        <v>DB1+9</v>
      </c>
      <c r="AN98" s="353"/>
      <c r="AO98" s="325" t="str">
        <f>VLOOKUP(AO93,'Location Summary'!$C$2:$J$604,2,FALSE)</f>
        <v>DA+3</v>
      </c>
      <c r="AP98" s="353"/>
      <c r="AQ98" s="325" t="str">
        <f>VLOOKUP(AQ93,'Location Summary'!$C$2:$J$604,2,FALSE)</f>
        <v>DB2+9</v>
      </c>
      <c r="AS98" s="325" t="str">
        <f>VLOOKUP(AS93,'Location Summary'!$C$2:$J$604,2,FALSE)</f>
        <v>DC2+15</v>
      </c>
      <c r="AT98" s="337"/>
    </row>
    <row r="99" spans="2:51" ht="15" customHeight="1" thickBot="1">
      <c r="B99" s="382"/>
      <c r="C99" s="383"/>
      <c r="D99" s="383"/>
      <c r="E99" s="383"/>
      <c r="F99" s="383"/>
      <c r="G99" s="383"/>
      <c r="H99" s="383"/>
      <c r="I99" s="383"/>
      <c r="J99" s="383"/>
      <c r="K99" s="383"/>
      <c r="L99" s="383"/>
      <c r="M99" s="631"/>
      <c r="N99" s="631"/>
      <c r="O99" s="631"/>
      <c r="P99" s="1414"/>
      <c r="Q99" s="1414"/>
      <c r="R99" s="1414"/>
      <c r="S99" s="1139"/>
      <c r="U99" s="747"/>
      <c r="V99" s="631"/>
      <c r="W99" s="631"/>
      <c r="X99" s="631"/>
      <c r="Y99" s="631"/>
      <c r="Z99" s="631"/>
      <c r="AA99" s="631"/>
      <c r="AB99" s="631"/>
      <c r="AC99" s="631"/>
      <c r="AD99" s="631"/>
      <c r="AE99" s="631"/>
      <c r="AF99" s="1139"/>
      <c r="AG99" s="1139"/>
      <c r="AH99" s="1139"/>
      <c r="AI99" s="383"/>
      <c r="AK99" s="1139"/>
      <c r="AL99" s="383"/>
      <c r="AM99" s="383"/>
      <c r="AN99" s="383"/>
      <c r="AO99" s="383"/>
      <c r="AP99" s="383"/>
      <c r="AQ99" s="1348" t="s">
        <v>1478</v>
      </c>
      <c r="AR99" s="1348"/>
      <c r="AS99" s="1348"/>
      <c r="AT99" s="1349"/>
      <c r="AV99" s="362"/>
    </row>
    <row r="100" spans="2:51" ht="15" customHeight="1">
      <c r="B100" s="356"/>
      <c r="C100" s="354">
        <f>AS92+1</f>
        <v>236</v>
      </c>
      <c r="D100" s="335"/>
      <c r="E100" s="354">
        <f>C100+1</f>
        <v>237</v>
      </c>
      <c r="F100" s="354"/>
      <c r="G100" s="354">
        <f>E100+1</f>
        <v>238</v>
      </c>
      <c r="H100" s="354"/>
      <c r="I100" s="354">
        <f>G100+1</f>
        <v>239</v>
      </c>
      <c r="J100" s="354"/>
      <c r="K100" s="354">
        <f>I100+1</f>
        <v>240</v>
      </c>
      <c r="L100" s="354"/>
      <c r="M100" s="354">
        <f>K100+1</f>
        <v>241</v>
      </c>
      <c r="N100" s="354"/>
      <c r="O100" s="354">
        <f>M100+1</f>
        <v>242</v>
      </c>
      <c r="P100" s="354"/>
      <c r="Q100" s="354">
        <f>O100+1</f>
        <v>243</v>
      </c>
      <c r="R100" s="354"/>
      <c r="S100" s="354">
        <f>Q100+1</f>
        <v>244</v>
      </c>
      <c r="T100" s="354"/>
      <c r="U100" s="354">
        <f>S100+1</f>
        <v>245</v>
      </c>
      <c r="V100" s="354"/>
      <c r="W100" s="354">
        <f>U100+1</f>
        <v>246</v>
      </c>
      <c r="X100" s="354"/>
      <c r="Y100" s="354">
        <f>W100+1</f>
        <v>247</v>
      </c>
      <c r="Z100" s="354"/>
      <c r="AA100" s="354">
        <f>Y100+1</f>
        <v>248</v>
      </c>
      <c r="AB100" s="354"/>
      <c r="AC100" s="354">
        <f>AA100+1</f>
        <v>249</v>
      </c>
      <c r="AD100" s="354" t="s">
        <v>34</v>
      </c>
      <c r="AE100" s="354">
        <f>AC100+1</f>
        <v>250</v>
      </c>
      <c r="AF100" s="354"/>
      <c r="AG100" s="354">
        <f>AE100+1</f>
        <v>251</v>
      </c>
      <c r="AH100" s="354"/>
      <c r="AI100" s="354">
        <f>AG100+1</f>
        <v>252</v>
      </c>
      <c r="AJ100" s="354"/>
      <c r="AK100" s="354">
        <f>AI100+1</f>
        <v>253</v>
      </c>
      <c r="AL100" s="354"/>
      <c r="AM100" s="354">
        <f>AK100+1</f>
        <v>254</v>
      </c>
      <c r="AO100" s="354">
        <f>AM100+1</f>
        <v>255</v>
      </c>
      <c r="AP100" s="354"/>
      <c r="AQ100" s="354">
        <f>AO100+1</f>
        <v>256</v>
      </c>
      <c r="AR100" s="354"/>
      <c r="AS100" s="354">
        <f>AQ100+1</f>
        <v>257</v>
      </c>
      <c r="AT100" s="337"/>
    </row>
    <row r="101" spans="2:51" s="359" customFormat="1" ht="15" customHeight="1">
      <c r="B101" s="373"/>
      <c r="C101" s="359" t="s">
        <v>1748</v>
      </c>
      <c r="E101" s="359" t="s">
        <v>615</v>
      </c>
      <c r="G101" s="359" t="s">
        <v>616</v>
      </c>
      <c r="I101" s="359" t="s">
        <v>617</v>
      </c>
      <c r="K101" s="359" t="s">
        <v>618</v>
      </c>
      <c r="M101" s="359" t="s">
        <v>788</v>
      </c>
      <c r="O101" s="359" t="s">
        <v>789</v>
      </c>
      <c r="Q101" s="359" t="s">
        <v>790</v>
      </c>
      <c r="S101" s="359" t="s">
        <v>791</v>
      </c>
      <c r="U101" s="359" t="s">
        <v>792</v>
      </c>
      <c r="W101" s="359" t="s">
        <v>793</v>
      </c>
      <c r="Y101" s="359" t="s">
        <v>794</v>
      </c>
      <c r="AA101" s="359" t="s">
        <v>73</v>
      </c>
      <c r="AC101" s="359" t="s">
        <v>620</v>
      </c>
      <c r="AE101" s="359" t="s">
        <v>621</v>
      </c>
      <c r="AG101" s="359" t="s">
        <v>622</v>
      </c>
      <c r="AI101" s="359" t="s">
        <v>623</v>
      </c>
      <c r="AK101" s="359" t="s">
        <v>624</v>
      </c>
      <c r="AM101" s="359" t="s">
        <v>625</v>
      </c>
      <c r="AO101" s="359" t="s">
        <v>626</v>
      </c>
      <c r="AQ101" s="359" t="s">
        <v>627</v>
      </c>
      <c r="AS101" s="359" t="s">
        <v>628</v>
      </c>
      <c r="AT101" s="337"/>
    </row>
    <row r="102" spans="2:51" ht="15" customHeight="1">
      <c r="B102" s="363"/>
      <c r="N102" s="321">
        <v>5</v>
      </c>
      <c r="P102" s="321">
        <v>5</v>
      </c>
      <c r="R102" s="321">
        <v>5</v>
      </c>
      <c r="T102" s="325">
        <v>5</v>
      </c>
      <c r="V102" s="325">
        <v>5</v>
      </c>
      <c r="X102" s="325">
        <v>5</v>
      </c>
      <c r="Z102" s="325">
        <v>5</v>
      </c>
      <c r="AB102" s="325">
        <v>5</v>
      </c>
      <c r="AD102" s="325">
        <v>5</v>
      </c>
      <c r="AF102" s="325">
        <v>5</v>
      </c>
      <c r="AH102" s="325">
        <v>5</v>
      </c>
      <c r="AJ102" s="325">
        <v>5</v>
      </c>
      <c r="AL102" s="325">
        <v>5</v>
      </c>
      <c r="AN102" s="325">
        <v>5</v>
      </c>
      <c r="AP102" s="325">
        <v>5</v>
      </c>
      <c r="AR102" s="325">
        <v>5</v>
      </c>
      <c r="AT102" s="337">
        <v>5</v>
      </c>
    </row>
    <row r="103" spans="2:51" ht="15" customHeight="1">
      <c r="B103" s="369"/>
      <c r="AT103" s="337"/>
    </row>
    <row r="104" spans="2:51" s="378" customFormat="1" ht="20.25" customHeight="1">
      <c r="B104" s="369"/>
      <c r="C104" s="347">
        <v>3</v>
      </c>
      <c r="D104" s="348">
        <f>VLOOKUP(C101,'Location Summary'!$G$2:$H$604,2,FALSE)</f>
        <v>411.28</v>
      </c>
      <c r="E104" s="347">
        <v>3</v>
      </c>
      <c r="F104" s="348">
        <f>VLOOKUP(E101,'Location Summary'!$G$2:$H$604,2,FALSE)</f>
        <v>405</v>
      </c>
      <c r="G104" s="347">
        <v>3</v>
      </c>
      <c r="H104" s="348">
        <f>VLOOKUP(G101,'Location Summary'!$G$2:$H$604,2,FALSE)</f>
        <v>430</v>
      </c>
      <c r="I104" s="347">
        <v>3</v>
      </c>
      <c r="J104" s="348">
        <f>VLOOKUP(I101,'Location Summary'!$G$2:$H$604,2,FALSE)</f>
        <v>410</v>
      </c>
      <c r="K104" s="347">
        <v>3</v>
      </c>
      <c r="L104" s="348">
        <f>VLOOKUP(K101,'Location Summary'!$G$2:$H$604,2,FALSE)</f>
        <v>420</v>
      </c>
      <c r="M104" s="347">
        <v>3</v>
      </c>
      <c r="N104" s="348">
        <f>VLOOKUP(M101,'Location Summary'!$G$2:$H$604,2,FALSE)</f>
        <v>280</v>
      </c>
      <c r="O104" s="347">
        <v>3</v>
      </c>
      <c r="P104" s="348">
        <f>VLOOKUP(O101,'Location Summary'!$G$2:$H$604,2,FALSE)</f>
        <v>345</v>
      </c>
      <c r="Q104" s="347">
        <v>3</v>
      </c>
      <c r="R104" s="348">
        <f>VLOOKUP(Q101,'Location Summary'!$G$2:$H$604,2,FALSE)</f>
        <v>330</v>
      </c>
      <c r="S104" s="347">
        <v>3</v>
      </c>
      <c r="T104" s="348">
        <f>VLOOKUP(S101,'Location Summary'!$G$2:$H$604,2,FALSE)</f>
        <v>455</v>
      </c>
      <c r="U104" s="347">
        <v>3</v>
      </c>
      <c r="V104" s="348">
        <f>VLOOKUP(U101,'Location Summary'!$G$2:$H$604,2,FALSE)</f>
        <v>340</v>
      </c>
      <c r="W104" s="347">
        <v>3</v>
      </c>
      <c r="X104" s="348">
        <f>VLOOKUP(W101,'Location Summary'!$G$2:$H$604,2,FALSE)</f>
        <v>435</v>
      </c>
      <c r="Y104" s="347">
        <v>3</v>
      </c>
      <c r="Z104" s="348">
        <f>VLOOKUP(Y101,'Location Summary'!$G$2:$H$604,2,FALSE)</f>
        <v>398.589</v>
      </c>
      <c r="AA104" s="347">
        <v>3</v>
      </c>
      <c r="AB104" s="348">
        <f>VLOOKUP(AA101,'Location Summary'!$G$2:$H$604,2,FALSE)</f>
        <v>426.411</v>
      </c>
      <c r="AC104" s="347">
        <v>3</v>
      </c>
      <c r="AD104" s="348">
        <f>VLOOKUP(AC101,'Location Summary'!$G$2:$H$604,2,FALSE)</f>
        <v>390</v>
      </c>
      <c r="AE104" s="347">
        <v>3</v>
      </c>
      <c r="AF104" s="348">
        <f>VLOOKUP(AE101,'Location Summary'!$G$2:$H$604,2,FALSE)</f>
        <v>335</v>
      </c>
      <c r="AG104" s="347">
        <v>3</v>
      </c>
      <c r="AH104" s="348">
        <f>VLOOKUP(AG101,'Location Summary'!$G$2:$H$604,2,FALSE)</f>
        <v>440</v>
      </c>
      <c r="AI104" s="347">
        <v>3</v>
      </c>
      <c r="AJ104" s="348">
        <f>VLOOKUP(AI101,'Location Summary'!$G$2:$H$604,2,FALSE)</f>
        <v>280</v>
      </c>
      <c r="AK104" s="347">
        <v>3</v>
      </c>
      <c r="AL104" s="348">
        <f>VLOOKUP(AK101,'Location Summary'!$G$2:$H$604,2,FALSE)</f>
        <v>450</v>
      </c>
      <c r="AM104" s="347">
        <v>3</v>
      </c>
      <c r="AN104" s="348">
        <f>VLOOKUP(AM101,'Location Summary'!$G$2:$H$604,2,FALSE)</f>
        <v>285</v>
      </c>
      <c r="AO104" s="347">
        <v>3</v>
      </c>
      <c r="AP104" s="348">
        <f>VLOOKUP(AO101,'Location Summary'!$G$2:$H$604,2,FALSE)</f>
        <v>445</v>
      </c>
      <c r="AQ104" s="347">
        <v>3</v>
      </c>
      <c r="AR104" s="348">
        <f>VLOOKUP(AQ101,'Location Summary'!$G$2:$H$604,2,FALSE)</f>
        <v>360</v>
      </c>
      <c r="AS104" s="347">
        <v>3</v>
      </c>
      <c r="AT104" s="349">
        <f>VLOOKUP(AS101,'Location Summary'!$G$2:$H$604,2,FALSE)</f>
        <v>430</v>
      </c>
    </row>
    <row r="105" spans="2:51" s="378" customFormat="1" ht="15" customHeight="1">
      <c r="B105" s="375"/>
      <c r="C105" s="352">
        <v>2</v>
      </c>
      <c r="D105" s="321"/>
      <c r="E105" s="352">
        <v>2</v>
      </c>
      <c r="F105" s="321"/>
      <c r="G105" s="352">
        <v>2</v>
      </c>
      <c r="H105" s="321"/>
      <c r="I105" s="352">
        <v>2</v>
      </c>
      <c r="J105" s="321"/>
      <c r="K105" s="352">
        <v>2</v>
      </c>
      <c r="L105" s="321"/>
      <c r="M105" s="352">
        <v>2</v>
      </c>
      <c r="N105" s="321"/>
      <c r="O105" s="352">
        <v>2</v>
      </c>
      <c r="P105" s="321"/>
      <c r="Q105" s="352">
        <v>2</v>
      </c>
      <c r="R105" s="321"/>
      <c r="S105" s="352">
        <v>2</v>
      </c>
      <c r="T105" s="321"/>
      <c r="U105" s="352">
        <v>2</v>
      </c>
      <c r="V105" s="321"/>
      <c r="W105" s="352">
        <v>2</v>
      </c>
      <c r="X105" s="321"/>
      <c r="Y105" s="352">
        <v>2</v>
      </c>
      <c r="Z105" s="321"/>
      <c r="AA105" s="352">
        <v>2</v>
      </c>
      <c r="AB105" s="321"/>
      <c r="AC105" s="352">
        <v>2</v>
      </c>
      <c r="AD105" s="321"/>
      <c r="AE105" s="352">
        <v>2</v>
      </c>
      <c r="AF105" s="321"/>
      <c r="AG105" s="352">
        <v>2</v>
      </c>
      <c r="AH105" s="321"/>
      <c r="AI105" s="352">
        <v>2</v>
      </c>
      <c r="AJ105" s="321"/>
      <c r="AK105" s="352">
        <v>2</v>
      </c>
      <c r="AL105" s="321"/>
      <c r="AM105" s="352">
        <v>2</v>
      </c>
      <c r="AN105" s="321"/>
      <c r="AO105" s="352">
        <v>2</v>
      </c>
      <c r="AP105" s="321"/>
      <c r="AQ105" s="352">
        <v>2</v>
      </c>
      <c r="AR105" s="321"/>
      <c r="AS105" s="352">
        <v>2</v>
      </c>
      <c r="AT105" s="337"/>
    </row>
    <row r="106" spans="2:51" ht="15" customHeight="1">
      <c r="B106" s="363"/>
      <c r="C106" s="325" t="str">
        <f>VLOOKUP(C101,'Location Summary'!$C$2:$J$604,2,FALSE)</f>
        <v>DB2+9</v>
      </c>
      <c r="D106" s="339"/>
      <c r="E106" s="325" t="str">
        <f>VLOOKUP(E101,'Location Summary'!$C$2:$J$604,2,FALSE)</f>
        <v>DA+3</v>
      </c>
      <c r="F106" s="339"/>
      <c r="G106" s="325" t="str">
        <f>VLOOKUP(G101,'Location Summary'!$C$2:$J$604,2,FALSE)</f>
        <v>DA-1.5</v>
      </c>
      <c r="H106" s="339"/>
      <c r="I106" s="325" t="str">
        <f>VLOOKUP(I101,'Location Summary'!$C$2:$J$604,2,FALSE)</f>
        <v>DA+9</v>
      </c>
      <c r="J106" s="339"/>
      <c r="K106" s="325" t="str">
        <f>VLOOKUP(K101,'Location Summary'!$C$2:$J$604,2,FALSE)</f>
        <v>DA+3</v>
      </c>
      <c r="L106" s="339"/>
      <c r="M106" s="325" t="str">
        <f>VLOOKUP(M101,'Location Summary'!$C$2:$J$604,2,FALSE)</f>
        <v>DB1+0</v>
      </c>
      <c r="N106" s="339"/>
      <c r="O106" s="325" t="str">
        <f>VLOOKUP(O101,'Location Summary'!$C$2:$J$604,2,FALSE)</f>
        <v>DA+3</v>
      </c>
      <c r="P106" s="339"/>
      <c r="Q106" s="325" t="str">
        <f>VLOOKUP(Q101,'Location Summary'!$C$2:$J$604,2,FALSE)</f>
        <v>DA+1.5</v>
      </c>
      <c r="R106" s="339"/>
      <c r="S106" s="325" t="str">
        <f>VLOOKUP(S101,'Location Summary'!$C$2:$J$604,2,FALSE)</f>
        <v>DA+3</v>
      </c>
      <c r="T106" s="353"/>
      <c r="U106" s="325" t="str">
        <f>VLOOKUP(U101,'Location Summary'!$C$2:$J$604,2,FALSE)</f>
        <v>DA+9</v>
      </c>
      <c r="V106" s="353"/>
      <c r="W106" s="325" t="str">
        <f>VLOOKUP(W101,'Location Summary'!$C$2:$J$604,2,FALSE)</f>
        <v>DA+3</v>
      </c>
      <c r="X106" s="353"/>
      <c r="Y106" s="325" t="str">
        <f>VLOOKUP(Y101,'Location Summary'!$C$2:$J$604,2,FALSE)</f>
        <v>DA+3</v>
      </c>
      <c r="Z106" s="353"/>
      <c r="AA106" s="325" t="str">
        <f>VLOOKUP(AA101,'Location Summary'!$C$2:$J$604,2,FALSE)</f>
        <v>DB1+3</v>
      </c>
      <c r="AB106" s="353"/>
      <c r="AC106" s="325" t="str">
        <f>VLOOKUP(AC101,'Location Summary'!$C$2:$J$604,2,FALSE)</f>
        <v>DA+0</v>
      </c>
      <c r="AD106" s="353"/>
      <c r="AE106" s="325" t="str">
        <f>VLOOKUP(AE101,'Location Summary'!$C$2:$J$604,2,FALSE)</f>
        <v>DA+0</v>
      </c>
      <c r="AF106" s="353"/>
      <c r="AG106" s="325" t="str">
        <f>VLOOKUP(AG101,'Location Summary'!$C$2:$J$604,2,FALSE)</f>
        <v>DA+3</v>
      </c>
      <c r="AH106" s="353"/>
      <c r="AI106" s="325" t="str">
        <f>VLOOKUP(AI101,'Location Summary'!$C$2:$J$604,2,FALSE)</f>
        <v>DA+1.5</v>
      </c>
      <c r="AJ106" s="353"/>
      <c r="AK106" s="325" t="str">
        <f>VLOOKUP(AK101,'Location Summary'!$C$2:$J$604,2,FALSE)</f>
        <v>DA+3</v>
      </c>
      <c r="AL106" s="353"/>
      <c r="AM106" s="325" t="str">
        <f>VLOOKUP(AM101,'Location Summary'!$C$2:$J$604,2,FALSE)</f>
        <v>DA+6</v>
      </c>
      <c r="AN106" s="353"/>
      <c r="AO106" s="325" t="str">
        <f>VLOOKUP(AO101,'Location Summary'!$C$2:$J$604,2,FALSE)</f>
        <v>DA+9</v>
      </c>
      <c r="AP106" s="353"/>
      <c r="AQ106" s="325" t="str">
        <f>VLOOKUP(AQ101,'Location Summary'!$C$2:$J$604,2,FALSE)</f>
        <v>DA+1.5</v>
      </c>
      <c r="AS106" s="325" t="str">
        <f>VLOOKUP(AS101,'Location Summary'!$C$2:$J$604,2,FALSE)</f>
        <v>DA+0</v>
      </c>
      <c r="AT106" s="337"/>
    </row>
    <row r="107" spans="2:51" ht="15" customHeight="1">
      <c r="B107" s="356"/>
      <c r="C107" s="325"/>
      <c r="D107" s="325"/>
      <c r="E107" s="325"/>
      <c r="F107" s="325"/>
      <c r="G107" s="325"/>
      <c r="H107" s="325"/>
      <c r="I107" s="325"/>
      <c r="J107" s="325"/>
      <c r="K107" s="325"/>
      <c r="L107" s="325"/>
      <c r="M107" s="325"/>
      <c r="N107" s="325"/>
      <c r="O107" s="325"/>
      <c r="P107" s="325"/>
      <c r="Q107" s="325"/>
      <c r="R107" s="325"/>
      <c r="S107" s="325"/>
      <c r="T107" s="325"/>
      <c r="U107" s="325"/>
      <c r="V107" s="325"/>
      <c r="W107" s="325"/>
      <c r="X107" s="325"/>
      <c r="Y107" s="354"/>
      <c r="Z107" s="325"/>
      <c r="AA107" s="325"/>
      <c r="AB107" s="325"/>
      <c r="AC107" s="325"/>
      <c r="AD107" s="325"/>
      <c r="AE107" s="325"/>
      <c r="AF107" s="325"/>
      <c r="AG107" s="325"/>
      <c r="AH107" s="325"/>
      <c r="AI107" s="325"/>
      <c r="AJ107" s="325"/>
      <c r="AK107" s="325"/>
      <c r="AL107" s="325"/>
      <c r="AM107" s="325"/>
      <c r="AN107" s="325"/>
      <c r="AO107" s="325"/>
      <c r="AP107" s="325"/>
      <c r="AQ107" s="325"/>
      <c r="AR107" s="325"/>
      <c r="AS107" s="325"/>
      <c r="AT107" s="337"/>
      <c r="AV107" s="362"/>
    </row>
    <row r="108" spans="2:51" ht="15" customHeight="1">
      <c r="B108" s="356"/>
      <c r="C108" s="354">
        <f>AS100+1</f>
        <v>258</v>
      </c>
      <c r="D108" s="335"/>
      <c r="E108" s="354">
        <f>C108+1</f>
        <v>259</v>
      </c>
      <c r="F108" s="354"/>
      <c r="G108" s="354">
        <f>E108+1</f>
        <v>260</v>
      </c>
      <c r="H108" s="354"/>
      <c r="I108" s="354">
        <f>G108+1</f>
        <v>261</v>
      </c>
      <c r="J108" s="354"/>
      <c r="K108" s="354">
        <f>I108+1</f>
        <v>262</v>
      </c>
      <c r="L108" s="354"/>
      <c r="M108" s="354">
        <f>K108+1</f>
        <v>263</v>
      </c>
      <c r="N108" s="354"/>
      <c r="O108" s="354">
        <f>M108+1</f>
        <v>264</v>
      </c>
      <c r="P108" s="354"/>
      <c r="Q108" s="354">
        <f>O108+1</f>
        <v>265</v>
      </c>
      <c r="R108" s="354"/>
      <c r="S108" s="354">
        <f>Q108+1</f>
        <v>266</v>
      </c>
      <c r="T108" s="354"/>
      <c r="U108" s="354">
        <f>S108+1</f>
        <v>267</v>
      </c>
      <c r="V108" s="354"/>
      <c r="W108" s="354">
        <f>U108+1</f>
        <v>268</v>
      </c>
      <c r="X108" s="354"/>
      <c r="Y108" s="354">
        <f>W108+1</f>
        <v>269</v>
      </c>
      <c r="Z108" s="354"/>
      <c r="AA108" s="354">
        <f>Y108+1</f>
        <v>270</v>
      </c>
      <c r="AB108" s="354"/>
      <c r="AC108" s="354">
        <f>AA108+1</f>
        <v>271</v>
      </c>
      <c r="AD108" s="354"/>
      <c r="AE108" s="354">
        <f>AC108+1</f>
        <v>272</v>
      </c>
      <c r="AF108" s="354"/>
      <c r="AG108" s="354">
        <f>AE108+1</f>
        <v>273</v>
      </c>
      <c r="AH108" s="354"/>
      <c r="AI108" s="354">
        <f>AG108+1</f>
        <v>274</v>
      </c>
      <c r="AJ108" s="354"/>
      <c r="AK108" s="354">
        <f>AI108+1</f>
        <v>275</v>
      </c>
      <c r="AL108" s="354"/>
      <c r="AM108" s="354">
        <f>AK108+1</f>
        <v>276</v>
      </c>
      <c r="AO108" s="354">
        <f>AM108+1</f>
        <v>277</v>
      </c>
      <c r="AP108" s="354"/>
      <c r="AQ108" s="354">
        <f>AO108+1</f>
        <v>278</v>
      </c>
      <c r="AR108" s="354"/>
      <c r="AS108" s="354">
        <f>AQ108+1</f>
        <v>279</v>
      </c>
      <c r="AT108" s="337"/>
    </row>
    <row r="109" spans="2:51" s="367" customFormat="1" ht="15" customHeight="1">
      <c r="B109" s="357"/>
      <c r="C109" s="359" t="s">
        <v>629</v>
      </c>
      <c r="D109" s="359"/>
      <c r="E109" s="359" t="s">
        <v>74</v>
      </c>
      <c r="F109" s="359"/>
      <c r="G109" s="359" t="s">
        <v>631</v>
      </c>
      <c r="H109" s="359"/>
      <c r="I109" s="359" t="s">
        <v>632</v>
      </c>
      <c r="J109" s="359"/>
      <c r="K109" s="359" t="s">
        <v>633</v>
      </c>
      <c r="L109" s="359"/>
      <c r="M109" s="359" t="s">
        <v>634</v>
      </c>
      <c r="N109" s="359"/>
      <c r="O109" s="359" t="s">
        <v>635</v>
      </c>
      <c r="P109" s="359"/>
      <c r="Q109" s="359" t="s">
        <v>636</v>
      </c>
      <c r="R109" s="359"/>
      <c r="S109" s="359" t="s">
        <v>637</v>
      </c>
      <c r="T109" s="359"/>
      <c r="U109" s="359" t="s">
        <v>638</v>
      </c>
      <c r="V109" s="359"/>
      <c r="W109" s="359" t="s">
        <v>639</v>
      </c>
      <c r="X109" s="359"/>
      <c r="Y109" s="359" t="s">
        <v>640</v>
      </c>
      <c r="Z109" s="359"/>
      <c r="AA109" s="359" t="s">
        <v>641</v>
      </c>
      <c r="AB109" s="359"/>
      <c r="AC109" s="359" t="s">
        <v>75</v>
      </c>
      <c r="AD109" s="359"/>
      <c r="AE109" s="359" t="s">
        <v>209</v>
      </c>
      <c r="AF109" s="359"/>
      <c r="AG109" s="359" t="s">
        <v>210</v>
      </c>
      <c r="AH109" s="359"/>
      <c r="AI109" s="359" t="s">
        <v>5</v>
      </c>
      <c r="AJ109" s="359"/>
      <c r="AK109" s="359" t="s">
        <v>6</v>
      </c>
      <c r="AL109" s="359"/>
      <c r="AM109" s="359" t="s">
        <v>643</v>
      </c>
      <c r="AN109" s="359"/>
      <c r="AO109" s="359" t="s">
        <v>644</v>
      </c>
      <c r="AP109" s="359"/>
      <c r="AQ109" s="359" t="s">
        <v>645</v>
      </c>
      <c r="AR109" s="359"/>
      <c r="AS109" s="359" t="s">
        <v>646</v>
      </c>
      <c r="AT109" s="368"/>
      <c r="AY109" s="367" t="s">
        <v>34</v>
      </c>
    </row>
    <row r="110" spans="2:51" ht="15" customHeight="1">
      <c r="B110" s="363">
        <v>5</v>
      </c>
      <c r="D110" s="321">
        <v>5</v>
      </c>
      <c r="F110" s="321">
        <v>5</v>
      </c>
      <c r="H110" s="321">
        <v>5</v>
      </c>
      <c r="J110" s="321">
        <v>5</v>
      </c>
      <c r="L110" s="321">
        <v>5</v>
      </c>
      <c r="N110" s="321">
        <v>5</v>
      </c>
      <c r="P110" s="321">
        <v>5</v>
      </c>
      <c r="T110" s="325"/>
      <c r="V110" s="325"/>
      <c r="X110" s="325"/>
      <c r="Z110" s="325"/>
      <c r="AB110" s="325"/>
      <c r="AD110" s="325"/>
      <c r="AF110" s="325"/>
      <c r="AH110" s="325"/>
      <c r="AJ110" s="325"/>
      <c r="AL110" s="325"/>
      <c r="AN110" s="325"/>
      <c r="AP110" s="325"/>
      <c r="AR110" s="325"/>
      <c r="AT110" s="337"/>
    </row>
    <row r="111" spans="2:51" ht="15" customHeight="1">
      <c r="B111" s="369"/>
      <c r="AT111" s="337"/>
    </row>
    <row r="112" spans="2:51" s="378" customFormat="1" ht="20.25" customHeight="1">
      <c r="B112" s="369"/>
      <c r="C112" s="347">
        <v>3</v>
      </c>
      <c r="D112" s="348">
        <f>VLOOKUP(C109,'Location Summary'!$G$2:$H$604,2,FALSE)</f>
        <v>322.26600000000002</v>
      </c>
      <c r="E112" s="347">
        <v>3</v>
      </c>
      <c r="F112" s="348">
        <f>VLOOKUP(E109,'Location Summary'!$G$2:$H$604,2,FALSE)</f>
        <v>392.73</v>
      </c>
      <c r="G112" s="347">
        <v>3</v>
      </c>
      <c r="H112" s="348">
        <f>VLOOKUP(G109,'Location Summary'!$G$2:$H$604,2,FALSE)</f>
        <v>395</v>
      </c>
      <c r="I112" s="347">
        <v>3</v>
      </c>
      <c r="J112" s="348">
        <f>VLOOKUP(I109,'Location Summary'!$G$2:$H$604,2,FALSE)</f>
        <v>385</v>
      </c>
      <c r="K112" s="347">
        <v>3</v>
      </c>
      <c r="L112" s="348">
        <f>VLOOKUP(K109,'Location Summary'!$G$2:$H$604,2,FALSE)</f>
        <v>340</v>
      </c>
      <c r="M112" s="347">
        <v>3</v>
      </c>
      <c r="N112" s="348">
        <f>VLOOKUP(M109,'Location Summary'!$G$2:$H$604,2,FALSE)</f>
        <v>395</v>
      </c>
      <c r="O112" s="347">
        <v>3</v>
      </c>
      <c r="P112" s="348">
        <f>VLOOKUP(O109,'Location Summary'!$G$2:$H$604,2,FALSE)</f>
        <v>410</v>
      </c>
      <c r="Q112" s="347">
        <v>3</v>
      </c>
      <c r="R112" s="348">
        <f>VLOOKUP(Q109,'Location Summary'!$G$2:$H$604,2,FALSE)</f>
        <v>415</v>
      </c>
      <c r="S112" s="347">
        <v>3</v>
      </c>
      <c r="T112" s="348">
        <f>VLOOKUP(S109,'Location Summary'!$G$2:$H$604,2,FALSE)</f>
        <v>415</v>
      </c>
      <c r="U112" s="347">
        <v>3</v>
      </c>
      <c r="V112" s="348">
        <f>VLOOKUP(U109,'Location Summary'!$G$2:$H$604,2,FALSE)</f>
        <v>350</v>
      </c>
      <c r="W112" s="347">
        <v>3</v>
      </c>
      <c r="X112" s="348">
        <f>VLOOKUP(W109,'Location Summary'!$G$2:$H$604,2,FALSE)</f>
        <v>425</v>
      </c>
      <c r="Y112" s="347">
        <v>3</v>
      </c>
      <c r="Z112" s="348">
        <f>VLOOKUP(Y109,'Location Summary'!$G$2:$H$604,2,FALSE)</f>
        <v>350</v>
      </c>
      <c r="AA112" s="347">
        <v>3</v>
      </c>
      <c r="AB112" s="348">
        <f>VLOOKUP(AA109,'Location Summary'!$G$2:$H$604,2,FALSE)</f>
        <v>444.08100000000002</v>
      </c>
      <c r="AC112" s="347">
        <v>3</v>
      </c>
      <c r="AD112" s="348">
        <f>VLOOKUP(AC109,'Location Summary'!$G$2:$H$604,2,FALSE)</f>
        <v>260.91800000000001</v>
      </c>
      <c r="AE112" s="347">
        <v>3</v>
      </c>
      <c r="AF112" s="348">
        <f>VLOOKUP(AE109,'Location Summary'!$G$2:$H$604,2,FALSE)</f>
        <v>385</v>
      </c>
      <c r="AG112" s="347">
        <v>3</v>
      </c>
      <c r="AH112" s="348">
        <f>VLOOKUP(AG109,'Location Summary'!$G$2:$H$604,2,FALSE)</f>
        <v>435</v>
      </c>
      <c r="AI112" s="347">
        <v>3</v>
      </c>
      <c r="AJ112" s="348">
        <f>VLOOKUP(AI109,'Location Summary'!$G$2:$H$604,2,FALSE)</f>
        <v>385</v>
      </c>
      <c r="AK112" s="347">
        <v>3</v>
      </c>
      <c r="AL112" s="348">
        <f>VLOOKUP(AK109,'Location Summary'!$G$2:$H$604,2,FALSE)</f>
        <v>455</v>
      </c>
      <c r="AM112" s="347">
        <v>3</v>
      </c>
      <c r="AN112" s="348">
        <f>VLOOKUP(AM109,'Location Summary'!$G$2:$H$604,2,FALSE)</f>
        <v>370</v>
      </c>
      <c r="AO112" s="347">
        <v>3</v>
      </c>
      <c r="AP112" s="348">
        <f>VLOOKUP(AO109,'Location Summary'!$G$2:$H$604,2,FALSE)</f>
        <v>400</v>
      </c>
      <c r="AQ112" s="347">
        <v>3</v>
      </c>
      <c r="AR112" s="348">
        <f>VLOOKUP(AQ109,'Location Summary'!$G$2:$H$604,2,FALSE)</f>
        <v>350</v>
      </c>
      <c r="AS112" s="347">
        <v>3</v>
      </c>
      <c r="AT112" s="349">
        <f>VLOOKUP(AS109,'Location Summary'!$G$2:$H$604,2,FALSE)</f>
        <v>470</v>
      </c>
    </row>
    <row r="113" spans="2:48" s="378" customFormat="1" ht="15" customHeight="1">
      <c r="B113" s="375"/>
      <c r="C113" s="352">
        <v>2</v>
      </c>
      <c r="D113" s="321"/>
      <c r="E113" s="352">
        <v>2</v>
      </c>
      <c r="F113" s="321"/>
      <c r="G113" s="352">
        <v>2</v>
      </c>
      <c r="H113" s="321"/>
      <c r="I113" s="352">
        <v>2</v>
      </c>
      <c r="J113" s="321"/>
      <c r="K113" s="352">
        <v>2</v>
      </c>
      <c r="L113" s="321"/>
      <c r="M113" s="352">
        <v>2</v>
      </c>
      <c r="N113" s="321"/>
      <c r="O113" s="352">
        <v>2</v>
      </c>
      <c r="P113" s="321"/>
      <c r="Q113" s="352">
        <v>2</v>
      </c>
      <c r="R113" s="321"/>
      <c r="S113" s="352">
        <v>2</v>
      </c>
      <c r="T113" s="321"/>
      <c r="U113" s="352">
        <v>2</v>
      </c>
      <c r="V113" s="321"/>
      <c r="W113" s="352">
        <v>2</v>
      </c>
      <c r="X113" s="321"/>
      <c r="Y113" s="352">
        <v>2</v>
      </c>
      <c r="Z113" s="321"/>
      <c r="AA113" s="352">
        <v>2</v>
      </c>
      <c r="AB113" s="321"/>
      <c r="AC113" s="352">
        <v>2</v>
      </c>
      <c r="AD113" s="321"/>
      <c r="AE113" s="352">
        <v>2</v>
      </c>
      <c r="AF113" s="321"/>
      <c r="AG113" s="352">
        <v>2</v>
      </c>
      <c r="AH113" s="321"/>
      <c r="AI113" s="352">
        <v>2</v>
      </c>
      <c r="AJ113" s="321"/>
      <c r="AK113" s="352">
        <v>2</v>
      </c>
      <c r="AL113" s="321"/>
      <c r="AM113" s="352">
        <v>2</v>
      </c>
      <c r="AN113" s="321"/>
      <c r="AO113" s="352">
        <v>2</v>
      </c>
      <c r="AP113" s="321"/>
      <c r="AQ113" s="352">
        <v>2</v>
      </c>
      <c r="AR113" s="321"/>
      <c r="AS113" s="352">
        <v>2</v>
      </c>
      <c r="AT113" s="337"/>
    </row>
    <row r="114" spans="2:48" ht="15" customHeight="1">
      <c r="B114" s="363"/>
      <c r="C114" s="325" t="str">
        <f>VLOOKUP(C109,'Location Summary'!$C$2:$J$604,2,FALSE)</f>
        <v>DA+3</v>
      </c>
      <c r="D114" s="339"/>
      <c r="E114" s="325" t="str">
        <f>VLOOKUP(E109,'Location Summary'!$C$2:$J$604,2,FALSE)</f>
        <v>DB2+0</v>
      </c>
      <c r="F114" s="339"/>
      <c r="G114" s="325" t="str">
        <f>VLOOKUP(G109,'Location Summary'!$C$2:$J$604,2,FALSE)</f>
        <v>DA-1.5</v>
      </c>
      <c r="H114" s="339"/>
      <c r="I114" s="325" t="str">
        <f>VLOOKUP(I109,'Location Summary'!$C$2:$J$604,2,FALSE)</f>
        <v>DA+3</v>
      </c>
      <c r="J114" s="339"/>
      <c r="K114" s="325" t="str">
        <f>VLOOKUP(K109,'Location Summary'!$C$2:$J$604,2,FALSE)</f>
        <v>DA+1.5</v>
      </c>
      <c r="L114" s="339"/>
      <c r="M114" s="325" t="str">
        <f>VLOOKUP(M109,'Location Summary'!$C$2:$J$604,2,FALSE)</f>
        <v>DA+3</v>
      </c>
      <c r="N114" s="339"/>
      <c r="O114" s="325" t="str">
        <f>VLOOKUP(O109,'Location Summary'!$C$2:$J$604,2,FALSE)</f>
        <v>DA+1.5</v>
      </c>
      <c r="P114" s="339"/>
      <c r="Q114" s="325" t="str">
        <f>VLOOKUP(Q109,'Location Summary'!$C$2:$J$604,2,FALSE)</f>
        <v>DA+1.5</v>
      </c>
      <c r="R114" s="339"/>
      <c r="S114" s="325" t="str">
        <f>VLOOKUP(S109,'Location Summary'!$C$2:$J$604,2,FALSE)</f>
        <v>DA+3</v>
      </c>
      <c r="T114" s="353"/>
      <c r="U114" s="325" t="str">
        <f>VLOOKUP(U109,'Location Summary'!$C$2:$J$604,2,FALSE)</f>
        <v>DA+1.5</v>
      </c>
      <c r="V114" s="353"/>
      <c r="W114" s="325" t="str">
        <f>VLOOKUP(W109,'Location Summary'!$C$2:$J$604,2,FALSE)</f>
        <v>DA+6</v>
      </c>
      <c r="X114" s="353"/>
      <c r="Y114" s="325" t="str">
        <f>VLOOKUP(Y109,'Location Summary'!$C$2:$J$604,2,FALSE)</f>
        <v>DA+3</v>
      </c>
      <c r="Z114" s="353"/>
      <c r="AA114" s="325" t="str">
        <f>VLOOKUP(AA109,'Location Summary'!$C$2:$J$604,2,FALSE)</f>
        <v>DA+6</v>
      </c>
      <c r="AB114" s="353"/>
      <c r="AC114" s="325" t="str">
        <f>VLOOKUP(AC109,'Location Summary'!$C$2:$J$604,2,FALSE)</f>
        <v>DB1+6</v>
      </c>
      <c r="AD114" s="353"/>
      <c r="AE114" s="325" t="str">
        <f>VLOOKUP(AE109,'Location Summary'!$C$2:$J$604,2,FALSE)</f>
        <v>DA+9</v>
      </c>
      <c r="AF114" s="353"/>
      <c r="AG114" s="325" t="str">
        <f>VLOOKUP(AG109,'Location Summary'!$C$2:$J$604,2,FALSE)</f>
        <v>DA+6</v>
      </c>
      <c r="AH114" s="353"/>
      <c r="AI114" s="325" t="str">
        <f>VLOOKUP(AI109,'Location Summary'!$C$2:$J$604,2,FALSE)</f>
        <v>DA+3</v>
      </c>
      <c r="AJ114" s="353"/>
      <c r="AK114" s="325" t="str">
        <f>VLOOKUP(AK109,'Location Summary'!$C$2:$J$604,2,FALSE)</f>
        <v>DA+6</v>
      </c>
      <c r="AL114" s="353"/>
      <c r="AM114" s="325" t="str">
        <f>VLOOKUP(AM109,'Location Summary'!$C$2:$J$604,2,FALSE)</f>
        <v>DA+9</v>
      </c>
      <c r="AN114" s="353"/>
      <c r="AO114" s="325" t="str">
        <f>VLOOKUP(AO109,'Location Summary'!$C$2:$J$604,2,FALSE)</f>
        <v>DA+9</v>
      </c>
      <c r="AP114" s="353"/>
      <c r="AQ114" s="325" t="str">
        <f>VLOOKUP(AQ109,'Location Summary'!$C$2:$J$604,2,FALSE)</f>
        <v>DA+3</v>
      </c>
      <c r="AS114" s="325" t="str">
        <f>VLOOKUP(AS109,'Location Summary'!$C$2:$J$604,2,FALSE)</f>
        <v>DA-1.5</v>
      </c>
      <c r="AT114" s="337"/>
    </row>
    <row r="115" spans="2:48" ht="15" customHeight="1">
      <c r="B115" s="356"/>
      <c r="C115" s="325"/>
      <c r="D115" s="325"/>
      <c r="E115" s="325"/>
      <c r="F115" s="325"/>
      <c r="G115" s="325"/>
      <c r="H115" s="325"/>
      <c r="I115" s="325"/>
      <c r="J115" s="325"/>
      <c r="K115" s="325"/>
      <c r="L115" s="325"/>
      <c r="M115" s="325"/>
      <c r="N115" s="325"/>
      <c r="O115" s="325"/>
      <c r="P115" s="325"/>
      <c r="Q115" s="325"/>
      <c r="R115" s="325"/>
      <c r="S115" s="325"/>
      <c r="T115" s="325"/>
      <c r="U115" s="325"/>
      <c r="V115" s="325"/>
      <c r="W115" s="325"/>
      <c r="X115" s="325"/>
      <c r="Y115" s="325"/>
      <c r="Z115" s="325"/>
      <c r="AA115" s="325"/>
      <c r="AB115" s="325"/>
      <c r="AC115" s="325"/>
      <c r="AD115" s="613"/>
      <c r="AE115" s="630" t="s">
        <v>1182</v>
      </c>
      <c r="AF115" s="613"/>
      <c r="AG115" s="325"/>
      <c r="AH115" s="325"/>
      <c r="AI115" s="325"/>
      <c r="AJ115" s="325"/>
      <c r="AK115" s="354"/>
      <c r="AL115" s="325"/>
      <c r="AM115" s="354"/>
      <c r="AN115" s="325"/>
      <c r="AO115" s="354"/>
      <c r="AP115" s="325"/>
      <c r="AQ115" s="325"/>
      <c r="AR115" s="325"/>
      <c r="AS115" s="325"/>
      <c r="AT115" s="337"/>
      <c r="AV115" s="362"/>
    </row>
    <row r="116" spans="2:48" ht="15" customHeight="1">
      <c r="B116" s="356"/>
      <c r="C116" s="354">
        <f>AS108+1</f>
        <v>280</v>
      </c>
      <c r="D116" s="335"/>
      <c r="E116" s="354">
        <f>C116+1</f>
        <v>281</v>
      </c>
      <c r="F116" s="354"/>
      <c r="G116" s="354">
        <f>E116+1</f>
        <v>282</v>
      </c>
      <c r="H116" s="354"/>
      <c r="I116" s="354">
        <f>G116+1</f>
        <v>283</v>
      </c>
      <c r="J116" s="354"/>
      <c r="K116" s="354">
        <f>I116+1</f>
        <v>284</v>
      </c>
      <c r="L116" s="354"/>
      <c r="M116" s="354">
        <f>K116+1</f>
        <v>285</v>
      </c>
      <c r="N116" s="354"/>
      <c r="O116" s="354">
        <f>M116+1</f>
        <v>286</v>
      </c>
      <c r="P116" s="335"/>
      <c r="Q116" s="336">
        <f>O116+1</f>
        <v>287</v>
      </c>
      <c r="R116" s="335"/>
      <c r="S116" s="336">
        <f>Q116+1</f>
        <v>288</v>
      </c>
      <c r="T116" s="335"/>
      <c r="U116" s="336">
        <f>S116+1</f>
        <v>289</v>
      </c>
      <c r="V116" s="335"/>
      <c r="W116" s="336">
        <f>U116+1</f>
        <v>290</v>
      </c>
      <c r="X116" s="335"/>
      <c r="Y116" s="336">
        <f>W116+1</f>
        <v>291</v>
      </c>
      <c r="Z116" s="335"/>
      <c r="AA116" s="336">
        <f>Y116+1</f>
        <v>292</v>
      </c>
      <c r="AB116" s="335"/>
      <c r="AC116" s="336">
        <f>AA116+1</f>
        <v>293</v>
      </c>
      <c r="AD116" s="335"/>
      <c r="AE116" s="336">
        <f>AC116+1</f>
        <v>294</v>
      </c>
      <c r="AF116" s="335"/>
      <c r="AG116" s="336">
        <f>AE116+1</f>
        <v>295</v>
      </c>
      <c r="AH116" s="335"/>
      <c r="AI116" s="336">
        <f>AG116+1</f>
        <v>296</v>
      </c>
      <c r="AJ116" s="335"/>
      <c r="AK116" s="336">
        <f>AI116+1</f>
        <v>297</v>
      </c>
      <c r="AL116" s="335"/>
      <c r="AM116" s="354">
        <f>AK116+1</f>
        <v>298</v>
      </c>
      <c r="AO116" s="354">
        <f>AM116+1</f>
        <v>299</v>
      </c>
      <c r="AP116" s="354"/>
      <c r="AQ116" s="354">
        <v>300</v>
      </c>
      <c r="AR116" s="354"/>
      <c r="AS116" s="354">
        <v>301</v>
      </c>
      <c r="AT116" s="337"/>
    </row>
    <row r="117" spans="2:48" s="367" customFormat="1" ht="15" customHeight="1">
      <c r="B117" s="357"/>
      <c r="C117" s="359" t="s">
        <v>647</v>
      </c>
      <c r="D117" s="359"/>
      <c r="E117" s="359" t="s">
        <v>648</v>
      </c>
      <c r="F117" s="359"/>
      <c r="G117" s="359" t="s">
        <v>649</v>
      </c>
      <c r="H117" s="359"/>
      <c r="I117" s="359" t="s">
        <v>651</v>
      </c>
      <c r="J117" s="359"/>
      <c r="K117" s="359" t="s">
        <v>76</v>
      </c>
      <c r="L117" s="359"/>
      <c r="M117" s="359" t="s">
        <v>77</v>
      </c>
      <c r="N117" s="359"/>
      <c r="O117" s="359" t="s">
        <v>78</v>
      </c>
      <c r="P117" s="359"/>
      <c r="Q117" s="359" t="s">
        <v>174</v>
      </c>
      <c r="R117" s="359"/>
      <c r="S117" s="359" t="s">
        <v>175</v>
      </c>
      <c r="T117" s="359"/>
      <c r="U117" s="359" t="s">
        <v>172</v>
      </c>
      <c r="V117" s="359"/>
      <c r="W117" s="359" t="s">
        <v>79</v>
      </c>
      <c r="X117" s="359"/>
      <c r="Y117" s="359" t="s">
        <v>655</v>
      </c>
      <c r="Z117" s="359"/>
      <c r="AA117" s="359" t="s">
        <v>656</v>
      </c>
      <c r="AB117" s="359"/>
      <c r="AC117" s="359" t="s">
        <v>657</v>
      </c>
      <c r="AD117" s="359"/>
      <c r="AE117" s="359" t="s">
        <v>658</v>
      </c>
      <c r="AF117" s="359"/>
      <c r="AG117" s="359" t="s">
        <v>659</v>
      </c>
      <c r="AH117" s="359"/>
      <c r="AI117" s="359" t="s">
        <v>660</v>
      </c>
      <c r="AJ117" s="359"/>
      <c r="AK117" s="359" t="s">
        <v>661</v>
      </c>
      <c r="AL117" s="359"/>
      <c r="AM117" s="359" t="s">
        <v>662</v>
      </c>
      <c r="AN117" s="359"/>
      <c r="AO117" s="359" t="s">
        <v>7</v>
      </c>
      <c r="AP117" s="359"/>
      <c r="AQ117" s="359" t="s">
        <v>1264</v>
      </c>
      <c r="AR117" s="359"/>
      <c r="AS117" s="359" t="s">
        <v>1266</v>
      </c>
      <c r="AT117" s="368"/>
    </row>
    <row r="118" spans="2:48" ht="15" customHeight="1">
      <c r="B118" s="363"/>
      <c r="T118" s="325"/>
      <c r="V118" s="325"/>
      <c r="X118" s="325"/>
      <c r="Z118" s="325"/>
      <c r="AB118" s="325"/>
      <c r="AD118" s="325"/>
      <c r="AF118" s="325"/>
      <c r="AH118" s="325"/>
      <c r="AJ118" s="325"/>
      <c r="AL118" s="325"/>
      <c r="AN118" s="325"/>
      <c r="AP118" s="325"/>
      <c r="AR118" s="325"/>
      <c r="AT118" s="337"/>
    </row>
    <row r="119" spans="2:48" ht="15" customHeight="1">
      <c r="B119" s="369"/>
      <c r="AT119" s="337"/>
    </row>
    <row r="120" spans="2:48" s="378" customFormat="1" ht="20.25" customHeight="1">
      <c r="B120" s="369"/>
      <c r="C120" s="347">
        <v>3</v>
      </c>
      <c r="D120" s="348">
        <f>VLOOKUP(C117,'Location Summary'!$G$2:$H$604,2,FALSE)</f>
        <v>355</v>
      </c>
      <c r="E120" s="347">
        <v>3</v>
      </c>
      <c r="F120" s="348">
        <f>VLOOKUP(E117,'Location Summary'!$G$2:$H$604,2,FALSE)</f>
        <v>485</v>
      </c>
      <c r="G120" s="347">
        <v>3</v>
      </c>
      <c r="H120" s="348">
        <f>VLOOKUP(G117,'Location Summary'!$G$2:$H$604,2,FALSE)</f>
        <v>315</v>
      </c>
      <c r="I120" s="347">
        <v>3</v>
      </c>
      <c r="J120" s="348">
        <f>VLOOKUP(I117,'Location Summary'!$G$2:$H$604,2,FALSE)</f>
        <v>410.61</v>
      </c>
      <c r="K120" s="347">
        <v>3</v>
      </c>
      <c r="L120" s="348">
        <f>VLOOKUP(K117,'Location Summary'!$G$2:$H$604,2,FALSE)</f>
        <v>358</v>
      </c>
      <c r="M120" s="347">
        <v>3</v>
      </c>
      <c r="N120" s="348">
        <f>VLOOKUP(M117,'Location Summary'!$G$2:$H$604,2,FALSE)</f>
        <v>465.78199999999998</v>
      </c>
      <c r="O120" s="347">
        <v>3</v>
      </c>
      <c r="P120" s="348">
        <f>VLOOKUP(O117,'Location Summary'!$G$2:$H$604,2,FALSE)</f>
        <v>419.99799999999999</v>
      </c>
      <c r="Q120" s="676">
        <v>3</v>
      </c>
      <c r="R120" s="348">
        <f>VLOOKUP(Q117,'Location Summary'!$G$2:$H$604,2,FALSE)</f>
        <v>375</v>
      </c>
      <c r="S120" s="347">
        <v>3</v>
      </c>
      <c r="T120" s="348">
        <f>VLOOKUP(S117,'Location Summary'!$G$2:$H$604,2,FALSE)</f>
        <v>464</v>
      </c>
      <c r="U120" s="347">
        <v>3</v>
      </c>
      <c r="V120" s="348">
        <f>VLOOKUP(U117,'Location Summary'!$G$2:$H$604,2,FALSE)</f>
        <v>424.89100000000002</v>
      </c>
      <c r="W120" s="347">
        <v>3</v>
      </c>
      <c r="X120" s="348">
        <f>VLOOKUP(W117,'Location Summary'!$G$2:$H$604,2,FALSE)</f>
        <v>341.86599999999999</v>
      </c>
      <c r="Y120" s="371">
        <v>3</v>
      </c>
      <c r="Z120" s="348">
        <f>VLOOKUP(Y117,'Location Summary'!$G$2:$H$604,2,FALSE)</f>
        <v>375</v>
      </c>
      <c r="AA120" s="371">
        <v>3</v>
      </c>
      <c r="AB120" s="348">
        <f>VLOOKUP(AA117,'Location Summary'!$G$2:$H$604,2,FALSE)</f>
        <v>375</v>
      </c>
      <c r="AC120" s="347">
        <v>3</v>
      </c>
      <c r="AD120" s="348">
        <f>VLOOKUP(AC117,'Location Summary'!$G$2:$H$604,2,FALSE)</f>
        <v>355</v>
      </c>
      <c r="AE120" s="347">
        <v>3</v>
      </c>
      <c r="AF120" s="348">
        <f>VLOOKUP(AE117,'Location Summary'!$G$2:$H$604,2,FALSE)</f>
        <v>405</v>
      </c>
      <c r="AG120" s="347">
        <v>3</v>
      </c>
      <c r="AH120" s="348">
        <f>VLOOKUP(AG117,'Location Summary'!$G$2:$H$604,2,FALSE)</f>
        <v>375</v>
      </c>
      <c r="AI120" s="347">
        <v>3</v>
      </c>
      <c r="AJ120" s="348">
        <f>VLOOKUP(AI117,'Location Summary'!$G$2:$H$604,2,FALSE)</f>
        <v>385</v>
      </c>
      <c r="AK120" s="347">
        <v>3</v>
      </c>
      <c r="AL120" s="348">
        <f>VLOOKUP(AK117,'Location Summary'!$G$2:$H$604,2,FALSE)</f>
        <v>415</v>
      </c>
      <c r="AM120" s="347">
        <v>3</v>
      </c>
      <c r="AN120" s="348">
        <f>VLOOKUP(AM117,'Location Summary'!$G$2:$H$604,2,FALSE)</f>
        <v>409.54599999999999</v>
      </c>
      <c r="AO120" s="347">
        <v>3</v>
      </c>
      <c r="AP120" s="348">
        <f>VLOOKUP(AO117,'Location Summary'!$G$2:$H$604,2,FALSE)</f>
        <v>400</v>
      </c>
      <c r="AQ120" s="753">
        <v>3</v>
      </c>
      <c r="AR120" s="348">
        <f>VLOOKUP(AQ117,'Location Summary'!$G$2:$H$678,2,FALSE)</f>
        <v>427</v>
      </c>
      <c r="AS120" s="753">
        <v>3</v>
      </c>
      <c r="AT120" s="348">
        <f>VLOOKUP(AS117,'Location Summary'!$G$2:$H$678,2,FALSE)</f>
        <v>366</v>
      </c>
    </row>
    <row r="121" spans="2:48" s="378" customFormat="1" ht="15" customHeight="1">
      <c r="B121" s="375"/>
      <c r="C121" s="352">
        <v>2</v>
      </c>
      <c r="D121" s="321"/>
      <c r="E121" s="352">
        <v>2</v>
      </c>
      <c r="F121" s="321"/>
      <c r="G121" s="352">
        <v>2</v>
      </c>
      <c r="H121" s="321"/>
      <c r="I121" s="352">
        <v>2</v>
      </c>
      <c r="J121" s="321"/>
      <c r="K121" s="352">
        <v>2</v>
      </c>
      <c r="L121" s="321"/>
      <c r="M121" s="352">
        <v>2</v>
      </c>
      <c r="N121" s="321"/>
      <c r="O121" s="352">
        <v>2</v>
      </c>
      <c r="P121" s="321"/>
      <c r="Q121" s="352">
        <v>2</v>
      </c>
      <c r="R121" s="321"/>
      <c r="S121" s="352">
        <v>2</v>
      </c>
      <c r="T121" s="321"/>
      <c r="U121" s="352">
        <v>2</v>
      </c>
      <c r="V121" s="321"/>
      <c r="W121" s="352">
        <v>2</v>
      </c>
      <c r="X121" s="321"/>
      <c r="Y121" s="352">
        <v>2</v>
      </c>
      <c r="Z121" s="321"/>
      <c r="AA121" s="352">
        <v>2</v>
      </c>
      <c r="AB121" s="321"/>
      <c r="AC121" s="352">
        <v>2</v>
      </c>
      <c r="AD121" s="321"/>
      <c r="AE121" s="352">
        <v>2</v>
      </c>
      <c r="AF121" s="321"/>
      <c r="AG121" s="352">
        <v>2</v>
      </c>
      <c r="AH121" s="321"/>
      <c r="AI121" s="352">
        <v>2</v>
      </c>
      <c r="AJ121" s="321"/>
      <c r="AK121" s="352">
        <v>2</v>
      </c>
      <c r="AL121" s="321"/>
      <c r="AM121" s="352">
        <v>2</v>
      </c>
      <c r="AN121" s="321"/>
      <c r="AO121" s="352">
        <v>2</v>
      </c>
      <c r="AP121" s="321"/>
      <c r="AQ121" s="372">
        <v>2</v>
      </c>
      <c r="AR121" s="321"/>
      <c r="AS121" s="372">
        <v>2</v>
      </c>
      <c r="AT121" s="337"/>
    </row>
    <row r="122" spans="2:48" ht="15" customHeight="1">
      <c r="B122" s="363"/>
      <c r="C122" s="325" t="str">
        <f>VLOOKUP(C117,'Location Summary'!$C$2:$J$604,2,FALSE)</f>
        <v>DA+9</v>
      </c>
      <c r="D122" s="339"/>
      <c r="E122" s="325" t="str">
        <f>VLOOKUP(E117,'Location Summary'!$C$2:$J$604,2,FALSE)</f>
        <v>DA+3</v>
      </c>
      <c r="F122" s="339"/>
      <c r="G122" s="325" t="str">
        <f>VLOOKUP(G117,'Location Summary'!$C$2:$J$604,2,FALSE)</f>
        <v>DA+9</v>
      </c>
      <c r="H122" s="339"/>
      <c r="I122" s="325" t="str">
        <f>VLOOKUP(I117,'Location Summary'!$C$2:$J$604,2,FALSE)</f>
        <v>DB1+9</v>
      </c>
      <c r="J122" s="339"/>
      <c r="K122" s="325" t="str">
        <f>VLOOKUP(K117,'Location Summary'!$C$2:$J$604,2,FALSE)</f>
        <v>DB1+9</v>
      </c>
      <c r="L122" s="339"/>
      <c r="M122" s="325" t="str">
        <f>VLOOKUP(M117,'Location Summary'!$C$2:$J$604,2,FALSE)</f>
        <v>DA+9</v>
      </c>
      <c r="N122" s="339"/>
      <c r="O122" s="325" t="str">
        <f>VLOOKUP(O117,'Location Summary'!$C$2:$J$604,2,FALSE)</f>
        <v>DB2+0</v>
      </c>
      <c r="P122" s="339"/>
      <c r="Q122" s="325" t="str">
        <f>VLOOKUP(Q117,'Location Summary'!$C$2:$J$604,2,FALSE)</f>
        <v>DA+3</v>
      </c>
      <c r="R122" s="339"/>
      <c r="S122" s="325" t="str">
        <f>VLOOKUP(S117,'Location Summary'!$C$2:$J$604,2,FALSE)</f>
        <v>DA+9</v>
      </c>
      <c r="T122" s="353"/>
      <c r="U122" s="325" t="str">
        <f>VLOOKUP(U117,'Location Summary'!$C$2:$J$604,2,FALSE)</f>
        <v>DB1+9</v>
      </c>
      <c r="V122" s="353"/>
      <c r="W122" s="325" t="str">
        <f>VLOOKUP(W117,'Location Summary'!$C$2:$J$604,2,FALSE)</f>
        <v>DB1+0</v>
      </c>
      <c r="X122" s="353"/>
      <c r="Y122" s="325" t="str">
        <f>VLOOKUP(Y117,'Location Summary'!$C$2:$J$604,2,FALSE)</f>
        <v>DA-1.5</v>
      </c>
      <c r="Z122" s="353"/>
      <c r="AA122" s="325" t="str">
        <f>VLOOKUP(AA117,'Location Summary'!$C$2:$J$604,2,FALSE)</f>
        <v>DA+6</v>
      </c>
      <c r="AB122" s="353"/>
      <c r="AC122" s="325" t="str">
        <f>VLOOKUP(AC117,'Location Summary'!$C$2:$J$604,2,FALSE)</f>
        <v>DA-1.5</v>
      </c>
      <c r="AD122" s="353"/>
      <c r="AE122" s="325" t="str">
        <f>VLOOKUP(AE117,'Location Summary'!$C$2:$J$604,2,FALSE)</f>
        <v>DA+0</v>
      </c>
      <c r="AF122" s="353"/>
      <c r="AG122" s="325" t="str">
        <f>VLOOKUP(AG117,'Location Summary'!$C$2:$J$604,2,FALSE)</f>
        <v>DC2+0</v>
      </c>
      <c r="AH122" s="353"/>
      <c r="AI122" s="325" t="str">
        <f>VLOOKUP(AI117,'Location Summary'!$C$2:$J$604,2,FALSE)</f>
        <v>DA+3</v>
      </c>
      <c r="AJ122" s="353"/>
      <c r="AK122" s="325" t="str">
        <f>VLOOKUP(AK117,'Location Summary'!$C$2:$J$604,2,FALSE)</f>
        <v>DA+0</v>
      </c>
      <c r="AL122" s="353"/>
      <c r="AM122" s="325" t="str">
        <f>VLOOKUP(AM117,'Location Summary'!$C$2:$J$604,2,FALSE)</f>
        <v>DA+9</v>
      </c>
      <c r="AN122" s="353"/>
      <c r="AO122" s="325" t="str">
        <f>VLOOKUP(AO117,'Location Summary'!$C$2:$J$604,2,FALSE)</f>
        <v>DB1+6</v>
      </c>
      <c r="AP122" s="353"/>
      <c r="AQ122" s="325" t="str">
        <f>VLOOKUP(AQ117,'Location Summary'!$C$2:$J$604,2,FALSE)</f>
        <v>DA+3</v>
      </c>
      <c r="AS122" s="325" t="str">
        <f>VLOOKUP(AS117,'Location Summary'!$C$2:$J$678,2,FALSE)</f>
        <v>DA+3</v>
      </c>
      <c r="AT122" s="337"/>
    </row>
    <row r="123" spans="2:48" ht="15" customHeight="1">
      <c r="B123" s="363"/>
      <c r="C123" s="325"/>
      <c r="D123" s="339"/>
      <c r="E123" s="325"/>
      <c r="F123" s="339"/>
      <c r="G123" s="325"/>
      <c r="H123" s="339"/>
      <c r="I123" s="325"/>
      <c r="J123" s="339"/>
      <c r="K123" s="325"/>
      <c r="L123" s="339"/>
      <c r="M123" s="325"/>
      <c r="N123" s="339"/>
      <c r="O123" s="325"/>
      <c r="P123" s="339"/>
      <c r="Q123" s="325"/>
      <c r="R123" s="339"/>
      <c r="S123" s="325"/>
      <c r="T123" s="353"/>
      <c r="U123" s="325"/>
      <c r="V123" s="353"/>
      <c r="W123" s="354"/>
      <c r="X123" s="353"/>
      <c r="Y123" s="354"/>
      <c r="Z123" s="353"/>
      <c r="AA123" s="325"/>
      <c r="AB123" s="353"/>
      <c r="AC123" s="325"/>
      <c r="AD123" s="353"/>
      <c r="AE123" s="325"/>
      <c r="AF123" s="1341" t="s">
        <v>1300</v>
      </c>
      <c r="AG123" s="1341"/>
      <c r="AH123" s="1341"/>
      <c r="AI123" s="325"/>
      <c r="AJ123" s="353"/>
      <c r="AK123" s="354"/>
      <c r="AL123" s="353"/>
      <c r="AM123" s="325"/>
      <c r="AN123" s="353"/>
      <c r="AO123" s="974"/>
      <c r="AP123" s="353"/>
      <c r="AQ123" s="353"/>
      <c r="AR123" s="353"/>
      <c r="AS123" s="353"/>
      <c r="AT123" s="337"/>
      <c r="AV123" s="362"/>
    </row>
    <row r="124" spans="2:48" ht="15" customHeight="1">
      <c r="B124" s="356"/>
      <c r="C124" s="354">
        <v>302</v>
      </c>
      <c r="D124" s="354"/>
      <c r="E124" s="354">
        <v>303</v>
      </c>
      <c r="F124" s="354"/>
      <c r="G124" s="354">
        <v>304</v>
      </c>
      <c r="H124" s="354"/>
      <c r="I124" s="354">
        <v>305</v>
      </c>
      <c r="J124" s="354"/>
      <c r="K124" s="354">
        <v>306</v>
      </c>
      <c r="L124" s="354"/>
      <c r="M124" s="354" t="s">
        <v>702</v>
      </c>
      <c r="P124" s="335"/>
      <c r="Q124" s="336"/>
      <c r="R124" s="335"/>
      <c r="S124" s="336"/>
      <c r="T124" s="335"/>
      <c r="U124" s="336"/>
      <c r="V124" s="335"/>
      <c r="W124" s="336"/>
      <c r="X124" s="335"/>
      <c r="Y124" s="336"/>
      <c r="Z124" s="335"/>
      <c r="AA124" s="336"/>
      <c r="AB124" s="335"/>
      <c r="AC124" s="336"/>
      <c r="AD124" s="335"/>
      <c r="AE124" s="336"/>
      <c r="AF124" s="335"/>
      <c r="AG124" s="336"/>
      <c r="AH124" s="335"/>
      <c r="AI124" s="336"/>
      <c r="AJ124" s="335"/>
      <c r="AK124" s="336"/>
      <c r="AL124" s="335"/>
      <c r="AM124" s="354"/>
      <c r="AO124" s="354"/>
      <c r="AP124" s="354"/>
      <c r="AR124" s="354"/>
      <c r="AS124" s="354"/>
      <c r="AT124" s="337"/>
    </row>
    <row r="125" spans="2:48" s="367" customFormat="1" ht="15" customHeight="1">
      <c r="B125" s="357"/>
      <c r="C125" s="359" t="s">
        <v>1267</v>
      </c>
      <c r="D125" s="359"/>
      <c r="E125" s="359" t="s">
        <v>1268</v>
      </c>
      <c r="F125" s="359"/>
      <c r="G125" s="359" t="s">
        <v>1269</v>
      </c>
      <c r="H125" s="359"/>
      <c r="I125" s="359" t="s">
        <v>1270</v>
      </c>
      <c r="J125" s="359"/>
      <c r="K125" s="359" t="s">
        <v>1271</v>
      </c>
      <c r="L125" s="359"/>
      <c r="P125" s="359"/>
      <c r="Q125" s="359"/>
      <c r="R125" s="359"/>
      <c r="S125" s="359"/>
      <c r="T125" s="359"/>
      <c r="U125" s="359"/>
      <c r="V125" s="359"/>
      <c r="W125" s="359"/>
      <c r="X125" s="359"/>
      <c r="Y125" s="359"/>
      <c r="Z125" s="359"/>
      <c r="AA125" s="359"/>
      <c r="AB125" s="359"/>
      <c r="AC125" s="359"/>
      <c r="AD125" s="359"/>
      <c r="AE125" s="359"/>
      <c r="AF125" s="359"/>
      <c r="AG125" s="359"/>
      <c r="AH125" s="359"/>
      <c r="AI125" s="359"/>
      <c r="AJ125" s="359"/>
      <c r="AK125" s="359"/>
      <c r="AL125" s="359"/>
      <c r="AM125" s="359"/>
      <c r="AN125" s="359"/>
      <c r="AO125" s="359"/>
      <c r="AP125" s="359"/>
      <c r="AQ125" s="359"/>
      <c r="AR125" s="359"/>
      <c r="AS125" s="359"/>
      <c r="AT125" s="368"/>
    </row>
    <row r="126" spans="2:48" ht="15" customHeight="1">
      <c r="B126" s="363"/>
      <c r="J126" s="770" t="s">
        <v>1273</v>
      </c>
      <c r="T126" s="325"/>
      <c r="V126" s="325"/>
      <c r="X126" s="325"/>
      <c r="Z126" s="325"/>
      <c r="AB126" s="325"/>
      <c r="AD126" s="325"/>
      <c r="AF126" s="325"/>
      <c r="AH126" s="325"/>
      <c r="AJ126" s="325"/>
      <c r="AL126" s="325"/>
      <c r="AN126" s="325"/>
      <c r="AP126" s="325"/>
      <c r="AR126" s="325"/>
      <c r="AT126" s="337"/>
    </row>
    <row r="127" spans="2:48" ht="15" customHeight="1">
      <c r="B127" s="369"/>
      <c r="AT127" s="337"/>
    </row>
    <row r="128" spans="2:48" s="378" customFormat="1" ht="20.25" customHeight="1">
      <c r="B128" s="369"/>
      <c r="C128" s="347">
        <v>3</v>
      </c>
      <c r="D128" s="348">
        <f>VLOOKUP(C125,'Location Summary'!$G$2:$H$678,2,FALSE)</f>
        <v>350</v>
      </c>
      <c r="E128" s="347">
        <v>3</v>
      </c>
      <c r="F128" s="348">
        <f>VLOOKUP(E125,'Location Summary'!$G$2:$H$678,2,FALSE)</f>
        <v>383</v>
      </c>
      <c r="G128" s="347">
        <v>3</v>
      </c>
      <c r="H128" s="348">
        <f>VLOOKUP(G125,'Location Summary'!$G$2:$H$678,2,FALSE)</f>
        <v>457.15499999999997</v>
      </c>
      <c r="I128" s="347">
        <v>3</v>
      </c>
      <c r="J128" s="348">
        <f>VLOOKUP(I125,'Location Summary'!$G$2:$H$678,2,FALSE)</f>
        <v>208.53</v>
      </c>
      <c r="K128" s="347">
        <v>3</v>
      </c>
      <c r="L128" s="348"/>
      <c r="M128" s="782"/>
      <c r="P128" s="348"/>
      <c r="Q128" s="767"/>
      <c r="R128" s="348"/>
      <c r="S128" s="396"/>
      <c r="T128" s="348"/>
      <c r="U128" s="396"/>
      <c r="V128" s="348"/>
      <c r="W128" s="396"/>
      <c r="X128" s="348"/>
      <c r="Y128" s="768"/>
      <c r="Z128" s="348"/>
      <c r="AA128" s="768"/>
      <c r="AB128" s="348"/>
      <c r="AC128" s="396"/>
      <c r="AD128" s="348"/>
      <c r="AE128" s="396"/>
      <c r="AF128" s="348"/>
      <c r="AG128" s="396"/>
      <c r="AH128" s="348"/>
      <c r="AI128" s="396"/>
      <c r="AJ128" s="348"/>
      <c r="AK128" s="396"/>
      <c r="AL128" s="348"/>
      <c r="AM128" s="396"/>
      <c r="AN128" s="348"/>
      <c r="AO128" s="396"/>
      <c r="AP128" s="348"/>
      <c r="AQ128" s="769"/>
      <c r="AR128" s="348"/>
      <c r="AS128" s="396"/>
      <c r="AT128" s="349"/>
    </row>
    <row r="129" spans="2:50" s="378" customFormat="1" ht="15" customHeight="1">
      <c r="B129" s="375"/>
      <c r="C129" s="352">
        <v>2</v>
      </c>
      <c r="D129" s="321"/>
      <c r="E129" s="352">
        <v>2</v>
      </c>
      <c r="F129" s="321"/>
      <c r="G129" s="352">
        <v>2</v>
      </c>
      <c r="H129" s="321"/>
      <c r="I129" s="352">
        <v>2</v>
      </c>
      <c r="J129" s="321"/>
      <c r="K129" s="352">
        <v>2</v>
      </c>
      <c r="L129" s="321"/>
      <c r="M129" s="783"/>
      <c r="P129" s="321"/>
      <c r="Q129" s="396"/>
      <c r="R129" s="321"/>
      <c r="S129" s="396"/>
      <c r="T129" s="321"/>
      <c r="U129" s="396"/>
      <c r="V129" s="321"/>
      <c r="W129" s="396"/>
      <c r="X129" s="321"/>
      <c r="Y129" s="396"/>
      <c r="Z129" s="321"/>
      <c r="AA129" s="396"/>
      <c r="AB129" s="321"/>
      <c r="AC129" s="396"/>
      <c r="AD129" s="321"/>
      <c r="AE129" s="396"/>
      <c r="AF129" s="321"/>
      <c r="AG129" s="396"/>
      <c r="AH129" s="321"/>
      <c r="AI129" s="396"/>
      <c r="AJ129" s="321"/>
      <c r="AK129" s="396"/>
      <c r="AL129" s="321"/>
      <c r="AM129" s="396"/>
      <c r="AN129" s="321"/>
      <c r="AO129" s="396"/>
      <c r="AP129" s="321"/>
      <c r="AQ129" s="769"/>
      <c r="AR129" s="321"/>
      <c r="AS129" s="396"/>
      <c r="AT129" s="337"/>
    </row>
    <row r="130" spans="2:50" ht="15" customHeight="1">
      <c r="B130" s="363"/>
      <c r="C130" s="325" t="str">
        <f>VLOOKUP(C125,'Location Summary'!$C$2:$J$678,2,FALSE)</f>
        <v>DA+3</v>
      </c>
      <c r="D130" s="339"/>
      <c r="E130" s="325" t="str">
        <f>VLOOKUP(E125,'Location Summary'!$C$2:$J$678,2,FALSE)</f>
        <v>DA+0</v>
      </c>
      <c r="F130" s="339"/>
      <c r="G130" s="325" t="str">
        <f>VLOOKUP(G125,'Location Summary'!$C$2:$J$678,2,FALSE)</f>
        <v>DA+0</v>
      </c>
      <c r="H130" s="339"/>
      <c r="I130" s="325" t="str">
        <f>VLOOKUP(I125,'Location Summary'!$C$2:$J$678,2,FALSE)</f>
        <v>DB1+9</v>
      </c>
      <c r="J130" s="339"/>
      <c r="K130" s="325" t="str">
        <f>VLOOKUP(K125,'Location Summary'!$C$2:$J$678,2,FALSE)</f>
        <v>DB1+12</v>
      </c>
      <c r="L130" s="339"/>
      <c r="M130" s="325"/>
      <c r="P130" s="339"/>
      <c r="Q130" s="325"/>
      <c r="R130" s="339"/>
      <c r="S130" s="325"/>
      <c r="T130" s="353"/>
      <c r="U130" s="325"/>
      <c r="V130" s="353"/>
      <c r="W130" s="325"/>
      <c r="X130" s="353"/>
      <c r="Y130" s="325"/>
      <c r="Z130" s="353"/>
      <c r="AA130" s="325"/>
      <c r="AB130" s="353"/>
      <c r="AC130" s="325"/>
      <c r="AD130" s="353"/>
      <c r="AE130" s="325"/>
      <c r="AF130" s="353"/>
      <c r="AG130" s="325"/>
      <c r="AH130" s="353"/>
      <c r="AI130" s="325"/>
      <c r="AJ130" s="353"/>
      <c r="AK130" s="325"/>
      <c r="AL130" s="353"/>
      <c r="AM130" s="325"/>
      <c r="AN130" s="353"/>
      <c r="AO130" s="325"/>
      <c r="AP130" s="353"/>
      <c r="AQ130" s="325"/>
      <c r="AS130" s="325"/>
      <c r="AT130" s="337"/>
    </row>
    <row r="131" spans="2:50" ht="16.5" customHeight="1" thickBot="1">
      <c r="B131" s="679"/>
      <c r="C131" s="354"/>
      <c r="D131" s="383"/>
      <c r="E131" s="383"/>
      <c r="F131" s="383"/>
      <c r="G131" s="383"/>
      <c r="H131" s="383"/>
      <c r="I131" s="354"/>
      <c r="J131" s="383"/>
      <c r="K131" s="1006" t="s">
        <v>1456</v>
      </c>
      <c r="L131" s="383"/>
      <c r="M131" s="383"/>
      <c r="N131" s="383"/>
      <c r="O131" s="383"/>
      <c r="P131" s="383"/>
      <c r="Q131" s="383"/>
      <c r="R131" s="383"/>
      <c r="S131" s="383"/>
      <c r="T131" s="383"/>
      <c r="U131" s="383"/>
      <c r="V131" s="383"/>
      <c r="W131" s="383"/>
      <c r="X131" s="383"/>
      <c r="Y131" s="383"/>
      <c r="Z131" s="383"/>
      <c r="AA131" s="383"/>
      <c r="AB131" s="397"/>
      <c r="AC131" s="383"/>
      <c r="AD131" s="398"/>
      <c r="AE131" s="383"/>
      <c r="AF131" s="397"/>
      <c r="AH131" s="383"/>
      <c r="AI131" s="383"/>
      <c r="AJ131" s="383"/>
      <c r="AK131" s="383"/>
      <c r="AL131" s="399"/>
      <c r="AM131" s="383"/>
      <c r="AN131" s="399"/>
      <c r="AO131" s="383"/>
      <c r="AP131" s="399"/>
      <c r="AQ131" s="383"/>
      <c r="AR131" s="399"/>
      <c r="AS131" s="397"/>
      <c r="AT131" s="384"/>
      <c r="AV131" s="362"/>
    </row>
    <row r="132" spans="2:50" ht="16.5" customHeight="1">
      <c r="C132" s="1396" t="s">
        <v>964</v>
      </c>
      <c r="D132" s="1396"/>
      <c r="E132" s="1396"/>
      <c r="F132" s="1396"/>
      <c r="G132" s="1396"/>
      <c r="H132" s="1396"/>
      <c r="I132" s="1396"/>
      <c r="J132" s="1396"/>
      <c r="K132" s="1396"/>
      <c r="L132" s="1396"/>
      <c r="M132" s="1396"/>
      <c r="N132" s="402"/>
      <c r="O132" s="402"/>
      <c r="P132" s="402"/>
      <c r="Q132" s="402"/>
      <c r="R132" s="402"/>
      <c r="S132" s="402"/>
      <c r="T132" s="402"/>
      <c r="U132" s="402"/>
      <c r="V132" s="402"/>
      <c r="W132" s="400"/>
      <c r="X132" s="400"/>
      <c r="Y132" s="401"/>
      <c r="Z132" s="401"/>
      <c r="AA132" s="401"/>
      <c r="AB132" s="401"/>
      <c r="AC132" s="401"/>
      <c r="AD132" s="401"/>
      <c r="AE132" s="401"/>
      <c r="AF132" s="401"/>
      <c r="AG132" s="401"/>
      <c r="AH132" s="403"/>
    </row>
    <row r="133" spans="2:50">
      <c r="C133" s="1397" t="s">
        <v>965</v>
      </c>
      <c r="D133" s="1398"/>
      <c r="E133" s="1401" t="s">
        <v>966</v>
      </c>
      <c r="F133" s="1402"/>
      <c r="G133" s="1330" t="s">
        <v>967</v>
      </c>
      <c r="H133" s="1331"/>
      <c r="I133" s="1332"/>
      <c r="J133" s="1330" t="s">
        <v>300</v>
      </c>
      <c r="K133" s="1331"/>
      <c r="L133" s="1331"/>
      <c r="M133" s="1332"/>
      <c r="O133" s="663"/>
    </row>
    <row r="134" spans="2:50" ht="15.75" customHeight="1">
      <c r="C134" s="1399"/>
      <c r="D134" s="1400"/>
      <c r="E134" s="1403"/>
      <c r="F134" s="1404"/>
      <c r="G134" s="1325" t="s">
        <v>968</v>
      </c>
      <c r="H134" s="1326"/>
      <c r="I134" s="404" t="s">
        <v>984</v>
      </c>
      <c r="J134" s="1325" t="s">
        <v>968</v>
      </c>
      <c r="K134" s="1326"/>
      <c r="L134" s="1325" t="s">
        <v>0</v>
      </c>
      <c r="M134" s="1326"/>
      <c r="P134" s="1342" t="s">
        <v>1296</v>
      </c>
      <c r="Q134" s="1342"/>
      <c r="R134" s="1342"/>
      <c r="S134" s="1342"/>
      <c r="T134" s="1342"/>
      <c r="U134" s="1342"/>
      <c r="V134" s="1342"/>
      <c r="W134" s="1342"/>
      <c r="X134" s="1342"/>
      <c r="Y134" s="1342"/>
      <c r="Z134" s="1342"/>
      <c r="AA134" s="1342"/>
      <c r="AB134" s="1342"/>
      <c r="AC134" s="1342"/>
      <c r="AD134" s="1342"/>
      <c r="AE134" s="1342"/>
      <c r="AG134" s="1342" t="s">
        <v>1707</v>
      </c>
      <c r="AH134" s="1342"/>
      <c r="AI134" s="1342"/>
      <c r="AJ134" s="1342"/>
      <c r="AK134" s="1342"/>
      <c r="AL134" s="1342"/>
      <c r="AM134" s="1342"/>
      <c r="AN134" s="1342"/>
      <c r="AO134" s="1342"/>
      <c r="AP134" s="1342"/>
      <c r="AQ134" s="1342"/>
      <c r="AR134" s="1342"/>
      <c r="AS134" s="1342"/>
      <c r="AT134" s="1342"/>
    </row>
    <row r="135" spans="2:50" ht="17.25" customHeight="1">
      <c r="C135" s="1412" t="s">
        <v>4</v>
      </c>
      <c r="D135" s="1413"/>
      <c r="E135" s="1407">
        <f>+COUNTIF('Location Summary'!$D$4:$D$616,'Visual Chart'!C135)</f>
        <v>12</v>
      </c>
      <c r="F135" s="1408"/>
      <c r="G135" s="1353">
        <f>+COUNTIFS('Location Summary'!$D$4:$D$616,'Visual Chart'!C135,'Location Summary'!$K$4:$K$616,"Completed")</f>
        <v>12</v>
      </c>
      <c r="H135" s="1354"/>
      <c r="I135" s="953">
        <f>E135-G135</f>
        <v>0</v>
      </c>
      <c r="J135" s="1355">
        <f>+COUNTIFS('Location Summary'!$D$4:$D$616,'Visual Chart'!C135,'Location Summary'!$M$4:$M$616,"Completed")</f>
        <v>12</v>
      </c>
      <c r="K135" s="1354"/>
      <c r="L135" s="1355">
        <f>G135-J135</f>
        <v>0</v>
      </c>
      <c r="M135" s="1354"/>
      <c r="AI135" s="1345" t="s">
        <v>1708</v>
      </c>
      <c r="AJ135" s="1345"/>
      <c r="AK135" s="1345"/>
      <c r="AL135" s="1345"/>
      <c r="AM135" s="1345"/>
      <c r="AN135" s="1345"/>
      <c r="AP135" s="1345" t="s">
        <v>1709</v>
      </c>
      <c r="AQ135" s="1345"/>
      <c r="AR135" s="1345"/>
      <c r="AS135" s="1345"/>
      <c r="AT135" s="1345"/>
    </row>
    <row r="136" spans="2:50" ht="21" customHeight="1">
      <c r="C136" s="1362" t="s">
        <v>155</v>
      </c>
      <c r="D136" s="1363"/>
      <c r="E136" s="1360">
        <f>+COUNTIF('Location Summary'!$D$4:$D$616,'Visual Chart'!C136)</f>
        <v>12</v>
      </c>
      <c r="F136" s="1361"/>
      <c r="G136" s="1405">
        <f>+COUNTIFS('Location Summary'!$D$4:$D$616,'Visual Chart'!C136,'Location Summary'!$K$4:$K$616,"Completed")</f>
        <v>12</v>
      </c>
      <c r="H136" s="1406"/>
      <c r="I136" s="405">
        <f t="shared" ref="I136:I164" si="0">E136-G136</f>
        <v>0</v>
      </c>
      <c r="J136" s="1350">
        <f>+COUNTIFS('Location Summary'!$D$4:$D$616,'Visual Chart'!C136,'Location Summary'!$M$4:$M$616,"Completed")</f>
        <v>12</v>
      </c>
      <c r="K136" s="1351"/>
      <c r="L136" s="1350">
        <f t="shared" ref="L136:L164" si="1">G136-J136</f>
        <v>0</v>
      </c>
      <c r="M136" s="1351"/>
      <c r="P136" s="1415" t="s">
        <v>1262</v>
      </c>
      <c r="Q136" s="1416"/>
      <c r="R136" s="1416"/>
      <c r="S136" s="1416"/>
      <c r="T136" s="1416"/>
      <c r="U136" s="1416"/>
      <c r="V136" s="1417"/>
      <c r="W136" s="764"/>
      <c r="X136" s="1418" t="s">
        <v>1263</v>
      </c>
      <c r="Y136" s="1418"/>
      <c r="Z136" s="1418"/>
      <c r="AA136" s="1418"/>
      <c r="AB136" s="1418"/>
      <c r="AC136" s="1418"/>
      <c r="AD136" s="1418"/>
      <c r="AE136" s="1418"/>
      <c r="AI136" s="1343" t="s">
        <v>1711</v>
      </c>
      <c r="AJ136" s="1343"/>
      <c r="AK136" s="1346" t="s">
        <v>1710</v>
      </c>
      <c r="AL136" s="1347"/>
      <c r="AM136" s="1343" t="s">
        <v>969</v>
      </c>
      <c r="AN136" s="1343"/>
      <c r="AP136" s="1343" t="s">
        <v>1711</v>
      </c>
      <c r="AQ136" s="1343"/>
      <c r="AR136" s="1343" t="s">
        <v>1710</v>
      </c>
      <c r="AS136" s="1343"/>
      <c r="AT136" s="1343" t="s">
        <v>969</v>
      </c>
      <c r="AU136" s="1343"/>
    </row>
    <row r="137" spans="2:50" ht="14.25" customHeight="1">
      <c r="C137" s="1362" t="s">
        <v>3</v>
      </c>
      <c r="D137" s="1363"/>
      <c r="E137" s="1360">
        <f>+COUNTIF('Location Summary'!$D$4:$D$616,'Visual Chart'!C137)</f>
        <v>33</v>
      </c>
      <c r="F137" s="1361"/>
      <c r="G137" s="1352">
        <f>+COUNTIFS('Location Summary'!$D$4:$D$616,'Visual Chart'!C137,'Location Summary'!$K$4:$K$616,"Completed")</f>
        <v>33</v>
      </c>
      <c r="H137" s="1351"/>
      <c r="I137" s="405">
        <f t="shared" si="0"/>
        <v>0</v>
      </c>
      <c r="J137" s="1350">
        <f>+COUNTIFS('Location Summary'!$D$4:$D$616,'Visual Chart'!C137,'Location Summary'!$M$4:$M$616,"Completed")</f>
        <v>33</v>
      </c>
      <c r="K137" s="1351"/>
      <c r="L137" s="1350">
        <f t="shared" si="1"/>
        <v>0</v>
      </c>
      <c r="M137" s="1351"/>
      <c r="P137" s="1334" t="s">
        <v>1260</v>
      </c>
      <c r="Q137" s="1335"/>
      <c r="R137" s="1335"/>
      <c r="S137" s="1335"/>
      <c r="T137" s="1335"/>
      <c r="U137" s="1335">
        <v>15</v>
      </c>
      <c r="V137" s="1336"/>
      <c r="W137" s="764"/>
      <c r="X137" s="1333" t="s">
        <v>1260</v>
      </c>
      <c r="Y137" s="1333"/>
      <c r="Z137" s="1333"/>
      <c r="AA137" s="1333"/>
      <c r="AB137" s="1333"/>
      <c r="AC137" s="1333"/>
      <c r="AD137" s="1333">
        <v>15</v>
      </c>
      <c r="AE137" s="1333"/>
      <c r="AI137" s="1344" t="s">
        <v>1083</v>
      </c>
      <c r="AJ137" s="1344"/>
      <c r="AK137" s="1344" t="s">
        <v>2</v>
      </c>
      <c r="AL137" s="1344"/>
      <c r="AM137" s="1344"/>
      <c r="AN137" s="1344"/>
      <c r="AP137" s="1344" t="s">
        <v>1083</v>
      </c>
      <c r="AQ137" s="1344"/>
      <c r="AR137" s="1344" t="s">
        <v>2</v>
      </c>
      <c r="AS137" s="1344"/>
      <c r="AT137" s="1344"/>
      <c r="AU137" s="1344"/>
    </row>
    <row r="138" spans="2:50" ht="14.25" customHeight="1">
      <c r="C138" s="1362" t="s">
        <v>173</v>
      </c>
      <c r="D138" s="1363"/>
      <c r="E138" s="1360">
        <f>+COUNTIF('Location Summary'!$D$4:$D$616,'Visual Chart'!C138)</f>
        <v>24</v>
      </c>
      <c r="F138" s="1361"/>
      <c r="G138" s="1352">
        <f>+COUNTIFS('Location Summary'!$D$4:$D$616,'Visual Chart'!C138,'Location Summary'!$K$4:$K$616,"Completed")</f>
        <v>24</v>
      </c>
      <c r="H138" s="1351"/>
      <c r="I138" s="405">
        <f t="shared" si="0"/>
        <v>0</v>
      </c>
      <c r="J138" s="1350">
        <f>+COUNTIFS('Location Summary'!$D$4:$D$616,'Visual Chart'!C138,'Location Summary'!$M$4:$M$616,"Completed")</f>
        <v>24</v>
      </c>
      <c r="K138" s="1351"/>
      <c r="L138" s="1350">
        <f t="shared" si="1"/>
        <v>0</v>
      </c>
      <c r="M138" s="1351"/>
      <c r="P138" s="1334" t="s">
        <v>402</v>
      </c>
      <c r="Q138" s="1335"/>
      <c r="R138" s="1335"/>
      <c r="S138" s="1335"/>
      <c r="T138" s="1335"/>
      <c r="U138" s="1335">
        <v>1</v>
      </c>
      <c r="V138" s="1336"/>
      <c r="W138" s="764"/>
      <c r="X138" s="1333" t="s">
        <v>402</v>
      </c>
      <c r="Y138" s="1333"/>
      <c r="Z138" s="1333"/>
      <c r="AA138" s="1333"/>
      <c r="AB138" s="1333"/>
      <c r="AC138" s="1333"/>
      <c r="AD138" s="1333">
        <v>1</v>
      </c>
      <c r="AE138" s="1333"/>
      <c r="AI138" s="1344"/>
      <c r="AJ138" s="1344"/>
      <c r="AK138" s="1344"/>
      <c r="AL138" s="1344"/>
      <c r="AM138" s="1344">
        <v>389</v>
      </c>
      <c r="AN138" s="1344"/>
      <c r="AP138" s="1344"/>
      <c r="AQ138" s="1344"/>
      <c r="AR138" s="1344"/>
      <c r="AS138" s="1344"/>
      <c r="AT138" s="1344">
        <v>375.69</v>
      </c>
      <c r="AU138" s="1344"/>
      <c r="AV138" s="1156"/>
      <c r="AW138" s="1156"/>
      <c r="AX138" s="1156"/>
    </row>
    <row r="139" spans="2:50" ht="14.25" customHeight="1">
      <c r="C139" s="1362" t="s">
        <v>2</v>
      </c>
      <c r="D139" s="1363"/>
      <c r="E139" s="1360">
        <f>+COUNTIF('Location Summary'!$D$4:$D$616,'Visual Chart'!C139)</f>
        <v>69</v>
      </c>
      <c r="F139" s="1361"/>
      <c r="G139" s="1352">
        <f>+COUNTIFS('Location Summary'!$D$4:$D$616,'Visual Chart'!C139,'Location Summary'!$K$4:$K$616,"Completed")</f>
        <v>69</v>
      </c>
      <c r="H139" s="1351"/>
      <c r="I139" s="405">
        <f t="shared" si="0"/>
        <v>0</v>
      </c>
      <c r="J139" s="1350">
        <f>+COUNTIFS('Location Summary'!$D$4:$D$616,'Visual Chart'!C139,'Location Summary'!$M$4:$M$616,"Completed")</f>
        <v>69</v>
      </c>
      <c r="K139" s="1351"/>
      <c r="L139" s="1350">
        <f t="shared" si="1"/>
        <v>0</v>
      </c>
      <c r="M139" s="1351"/>
      <c r="P139" s="1334" t="s">
        <v>401</v>
      </c>
      <c r="Q139" s="1335"/>
      <c r="R139" s="1335"/>
      <c r="S139" s="1335"/>
      <c r="T139" s="1335"/>
      <c r="U139" s="1335">
        <v>1</v>
      </c>
      <c r="V139" s="1336"/>
      <c r="W139" s="764"/>
      <c r="X139" s="1333" t="s">
        <v>401</v>
      </c>
      <c r="Y139" s="1333"/>
      <c r="Z139" s="1333"/>
      <c r="AA139" s="1333"/>
      <c r="AB139" s="1333"/>
      <c r="AC139" s="1333"/>
      <c r="AD139" s="1333">
        <v>1</v>
      </c>
      <c r="AE139" s="1333"/>
      <c r="AI139" s="1344" t="s">
        <v>1084</v>
      </c>
      <c r="AJ139" s="1344"/>
      <c r="AK139" s="1344" t="s">
        <v>50</v>
      </c>
      <c r="AL139" s="1344"/>
      <c r="AM139" s="1344"/>
      <c r="AN139" s="1344"/>
      <c r="AP139" s="1344" t="s">
        <v>1706</v>
      </c>
      <c r="AQ139" s="1344"/>
      <c r="AR139" s="1344" t="s">
        <v>218</v>
      </c>
      <c r="AS139" s="1344"/>
      <c r="AT139" s="1344"/>
      <c r="AU139" s="1344"/>
    </row>
    <row r="140" spans="2:50" ht="14.25" customHeight="1">
      <c r="C140" s="1362" t="s">
        <v>1000</v>
      </c>
      <c r="D140" s="1363"/>
      <c r="E140" s="1360">
        <f>+COUNTIF('Location Summary'!$D$4:$D$616,'Visual Chart'!C140)</f>
        <v>1</v>
      </c>
      <c r="F140" s="1361"/>
      <c r="G140" s="1352">
        <f>+COUNTIFS('Location Summary'!$D$4:$D$616,'Visual Chart'!C140,'Location Summary'!$K$4:$K$616,"Completed")</f>
        <v>1</v>
      </c>
      <c r="H140" s="1351"/>
      <c r="I140" s="405">
        <f t="shared" si="0"/>
        <v>0</v>
      </c>
      <c r="J140" s="1350">
        <f>+COUNTIFS('Location Summary'!$D$4:$D$616,'Visual Chart'!C140,'Location Summary'!$M$4:$M$616,"Completed")</f>
        <v>1</v>
      </c>
      <c r="K140" s="1351"/>
      <c r="L140" s="1350">
        <f t="shared" si="1"/>
        <v>0</v>
      </c>
      <c r="M140" s="1351"/>
      <c r="P140" s="1334" t="s">
        <v>1261</v>
      </c>
      <c r="Q140" s="1335"/>
      <c r="R140" s="1335"/>
      <c r="S140" s="1335"/>
      <c r="T140" s="1335"/>
      <c r="U140" s="1335">
        <v>0</v>
      </c>
      <c r="V140" s="1336"/>
      <c r="W140" s="764"/>
      <c r="X140" s="1333" t="s">
        <v>1261</v>
      </c>
      <c r="Y140" s="1333"/>
      <c r="Z140" s="1333"/>
      <c r="AA140" s="1333"/>
      <c r="AB140" s="1333"/>
      <c r="AC140" s="1333"/>
      <c r="AD140" s="1333">
        <v>0</v>
      </c>
      <c r="AE140" s="1333"/>
      <c r="AG140" s="1158"/>
      <c r="AH140" s="1158"/>
      <c r="AI140" s="1344"/>
      <c r="AJ140" s="1344"/>
      <c r="AK140" s="1344"/>
      <c r="AL140" s="1344"/>
      <c r="AM140" s="1344">
        <v>451.52</v>
      </c>
      <c r="AN140" s="1344"/>
      <c r="AO140" s="1158"/>
      <c r="AP140" s="1344"/>
      <c r="AQ140" s="1344"/>
      <c r="AR140" s="1344"/>
      <c r="AS140" s="1344"/>
      <c r="AT140" s="1344">
        <v>420.81</v>
      </c>
      <c r="AU140" s="1344"/>
    </row>
    <row r="141" spans="2:50" ht="14.25" customHeight="1">
      <c r="C141" s="1362" t="s">
        <v>80</v>
      </c>
      <c r="D141" s="1363"/>
      <c r="E141" s="1360">
        <f>+COUNTIF('Location Summary'!$D$4:$D$616,'Visual Chart'!C141)</f>
        <v>47</v>
      </c>
      <c r="F141" s="1361"/>
      <c r="G141" s="1352">
        <f>+COUNTIFS('Location Summary'!$D$4:$D$616,'Visual Chart'!C141,'Location Summary'!$K$4:$K$616,"Completed")</f>
        <v>47</v>
      </c>
      <c r="H141" s="1351"/>
      <c r="I141" s="405">
        <f t="shared" si="0"/>
        <v>0</v>
      </c>
      <c r="J141" s="1350">
        <f>+COUNTIFS('Location Summary'!$D$4:$D$616,'Visual Chart'!C141,'Location Summary'!$M$4:$M$616,"Completed")</f>
        <v>47</v>
      </c>
      <c r="K141" s="1351"/>
      <c r="L141" s="1350">
        <f t="shared" si="1"/>
        <v>0</v>
      </c>
      <c r="M141" s="1351"/>
      <c r="P141" s="1334" t="s">
        <v>510</v>
      </c>
      <c r="Q141" s="1335"/>
      <c r="R141" s="1335"/>
      <c r="S141" s="1335"/>
      <c r="T141" s="1335"/>
      <c r="U141" s="1335">
        <v>0</v>
      </c>
      <c r="V141" s="1336"/>
      <c r="W141" s="764"/>
      <c r="X141" s="1333" t="s">
        <v>510</v>
      </c>
      <c r="Y141" s="1333"/>
      <c r="Z141" s="1333"/>
      <c r="AA141" s="1333"/>
      <c r="AB141" s="1333"/>
      <c r="AC141" s="1333"/>
      <c r="AD141" s="1333">
        <v>0</v>
      </c>
      <c r="AE141" s="1333"/>
      <c r="AG141" s="1157"/>
      <c r="AH141" s="1157"/>
      <c r="AI141" s="1344" t="s">
        <v>171</v>
      </c>
      <c r="AJ141" s="1344"/>
      <c r="AK141" s="1344" t="s">
        <v>231</v>
      </c>
      <c r="AL141" s="1344"/>
      <c r="AM141" s="1344"/>
      <c r="AN141" s="1344"/>
      <c r="AO141" s="1157"/>
      <c r="AP141" s="1344" t="s">
        <v>171</v>
      </c>
      <c r="AQ141" s="1344"/>
      <c r="AR141" s="1344" t="s">
        <v>441</v>
      </c>
      <c r="AS141" s="1344"/>
      <c r="AT141" s="1344"/>
      <c r="AU141" s="1344"/>
    </row>
    <row r="142" spans="2:50" ht="14.25" customHeight="1">
      <c r="C142" s="1362" t="s">
        <v>50</v>
      </c>
      <c r="D142" s="1363"/>
      <c r="E142" s="1360">
        <f>+COUNTIF('Location Summary'!$D$4:$D$616,'Visual Chart'!C142)</f>
        <v>46</v>
      </c>
      <c r="F142" s="1361"/>
      <c r="G142" s="1352">
        <f>+COUNTIFS('Location Summary'!$D$4:$D$616,'Visual Chart'!C142,'Location Summary'!$K$4:$K$616,"Completed")</f>
        <v>46</v>
      </c>
      <c r="H142" s="1351"/>
      <c r="I142" s="405">
        <f t="shared" si="0"/>
        <v>0</v>
      </c>
      <c r="J142" s="1350">
        <f>+COUNTIFS('Location Summary'!$D$4:$D$616,'Visual Chart'!C142,'Location Summary'!$M$4:$M$616,"Completed")</f>
        <v>46</v>
      </c>
      <c r="K142" s="1351"/>
      <c r="L142" s="1350">
        <f t="shared" si="1"/>
        <v>0</v>
      </c>
      <c r="M142" s="1351"/>
      <c r="P142" s="1334" t="s">
        <v>511</v>
      </c>
      <c r="Q142" s="1335"/>
      <c r="R142" s="1335"/>
      <c r="S142" s="1335"/>
      <c r="T142" s="1335"/>
      <c r="U142" s="1335">
        <v>1</v>
      </c>
      <c r="V142" s="1336"/>
      <c r="W142" s="764"/>
      <c r="X142" s="1333" t="s">
        <v>511</v>
      </c>
      <c r="Y142" s="1333"/>
      <c r="Z142" s="1333"/>
      <c r="AA142" s="1333"/>
      <c r="AB142" s="1333"/>
      <c r="AC142" s="1333"/>
      <c r="AD142" s="1333">
        <v>2</v>
      </c>
      <c r="AE142" s="1333"/>
      <c r="AG142" s="1157"/>
      <c r="AH142" s="1157"/>
      <c r="AI142" s="1344"/>
      <c r="AJ142" s="1344"/>
      <c r="AK142" s="1344"/>
      <c r="AL142" s="1344"/>
      <c r="AM142" s="1344">
        <v>401.39</v>
      </c>
      <c r="AN142" s="1344"/>
      <c r="AO142" s="1157"/>
      <c r="AP142" s="1344"/>
      <c r="AQ142" s="1344"/>
      <c r="AR142" s="1344"/>
      <c r="AS142" s="1344"/>
      <c r="AT142" s="1344">
        <v>469.33</v>
      </c>
      <c r="AU142" s="1344"/>
    </row>
    <row r="143" spans="2:50" ht="14.25" customHeight="1">
      <c r="C143" s="1362" t="s">
        <v>200</v>
      </c>
      <c r="D143" s="1363"/>
      <c r="E143" s="1360">
        <f>+COUNTIF('Location Summary'!$D$4:$D$616,'Visual Chart'!C143)</f>
        <v>7</v>
      </c>
      <c r="F143" s="1361"/>
      <c r="G143" s="1352">
        <f>+COUNTIFS('Location Summary'!$D$4:$D$616,'Visual Chart'!C143,'Location Summary'!$K$4:$K$616,"Completed")</f>
        <v>7</v>
      </c>
      <c r="H143" s="1351"/>
      <c r="I143" s="405">
        <f t="shared" si="0"/>
        <v>0</v>
      </c>
      <c r="J143" s="1350">
        <f>+COUNTIFS('Location Summary'!$D$4:$D$616,'Visual Chart'!C143,'Location Summary'!$M$4:$M$616,"Completed")</f>
        <v>7</v>
      </c>
      <c r="K143" s="1351"/>
      <c r="L143" s="1350">
        <f t="shared" si="1"/>
        <v>0</v>
      </c>
      <c r="M143" s="1351"/>
      <c r="P143" s="1334" t="s">
        <v>400</v>
      </c>
      <c r="Q143" s="1335"/>
      <c r="R143" s="1335"/>
      <c r="S143" s="1335"/>
      <c r="T143" s="1335"/>
      <c r="U143" s="1335">
        <v>1</v>
      </c>
      <c r="V143" s="1336"/>
      <c r="W143" s="764"/>
      <c r="X143" s="1333" t="s">
        <v>400</v>
      </c>
      <c r="Y143" s="1333"/>
      <c r="Z143" s="1333"/>
      <c r="AA143" s="1333"/>
      <c r="AB143" s="1333"/>
      <c r="AC143" s="1333"/>
      <c r="AD143" s="1333">
        <v>1</v>
      </c>
      <c r="AE143" s="1333"/>
      <c r="AG143" s="1157"/>
      <c r="AH143" s="1157"/>
      <c r="AI143" s="1344" t="s">
        <v>614</v>
      </c>
      <c r="AJ143" s="1344"/>
      <c r="AK143" s="1344" t="s">
        <v>2</v>
      </c>
      <c r="AL143" s="1344"/>
      <c r="AM143" s="1344"/>
      <c r="AN143" s="1344"/>
      <c r="AO143" s="1157"/>
      <c r="AP143" s="1344" t="s">
        <v>788</v>
      </c>
      <c r="AQ143" s="1344"/>
      <c r="AR143" s="1344" t="s">
        <v>218</v>
      </c>
      <c r="AS143" s="1344"/>
      <c r="AT143" s="1344"/>
      <c r="AU143" s="1344"/>
    </row>
    <row r="144" spans="2:50" ht="17.25" customHeight="1">
      <c r="C144" s="1362" t="s">
        <v>229</v>
      </c>
      <c r="D144" s="1363"/>
      <c r="E144" s="1360">
        <f>+COUNTIF('Location Summary'!$D$4:$D$616,'Visual Chart'!C144)</f>
        <v>2</v>
      </c>
      <c r="F144" s="1361"/>
      <c r="G144" s="1352">
        <f>+COUNTIFS('Location Summary'!$D$4:$D$616,'Visual Chart'!C144,'Location Summary'!$K$4:$K$616,"Completed")</f>
        <v>2</v>
      </c>
      <c r="H144" s="1351"/>
      <c r="I144" s="405">
        <f t="shared" si="0"/>
        <v>0</v>
      </c>
      <c r="J144" s="1350">
        <f>+COUNTIFS('Location Summary'!$D$4:$D$616,'Visual Chart'!C144,'Location Summary'!$M$4:$M$616,"Completed")</f>
        <v>2</v>
      </c>
      <c r="K144" s="1351"/>
      <c r="L144" s="1350">
        <f t="shared" si="1"/>
        <v>0</v>
      </c>
      <c r="M144" s="1351"/>
      <c r="P144" s="1337" t="s">
        <v>82</v>
      </c>
      <c r="Q144" s="1338"/>
      <c r="R144" s="1338"/>
      <c r="S144" s="1338"/>
      <c r="T144" s="1338"/>
      <c r="U144" s="1338">
        <f>SUM(U137:V143)</f>
        <v>19</v>
      </c>
      <c r="V144" s="1339"/>
      <c r="W144" s="765"/>
      <c r="X144" s="1327" t="s">
        <v>82</v>
      </c>
      <c r="Y144" s="1327"/>
      <c r="Z144" s="1327"/>
      <c r="AA144" s="1327"/>
      <c r="AB144" s="1327"/>
      <c r="AC144" s="1327"/>
      <c r="AD144" s="1327">
        <f>SUM(AD137:AE143)</f>
        <v>20</v>
      </c>
      <c r="AE144" s="1327"/>
      <c r="AG144" s="1159"/>
      <c r="AH144" s="1159"/>
      <c r="AI144" s="1344"/>
      <c r="AJ144" s="1344"/>
      <c r="AK144" s="1344"/>
      <c r="AL144" s="1344"/>
      <c r="AM144" s="1344">
        <v>430</v>
      </c>
      <c r="AN144" s="1344"/>
      <c r="AO144" s="1159"/>
      <c r="AP144" s="1344"/>
      <c r="AQ144" s="1344"/>
      <c r="AR144" s="1344"/>
      <c r="AS144" s="1344"/>
      <c r="AT144" s="1344">
        <v>411.28</v>
      </c>
      <c r="AU144" s="1344"/>
    </row>
    <row r="145" spans="3:47" ht="15.5">
      <c r="C145" s="1362" t="s">
        <v>230</v>
      </c>
      <c r="D145" s="1363"/>
      <c r="E145" s="1360">
        <f>+COUNTIF('Location Summary'!$D$4:$D$616,'Visual Chart'!C145)</f>
        <v>6</v>
      </c>
      <c r="F145" s="1361"/>
      <c r="G145" s="1352">
        <f>+COUNTIFS('Location Summary'!$D$4:$D$616,'Visual Chart'!C145,'Location Summary'!$K$4:$K$616,"Completed")</f>
        <v>6</v>
      </c>
      <c r="H145" s="1351"/>
      <c r="I145" s="405">
        <f t="shared" si="0"/>
        <v>0</v>
      </c>
      <c r="J145" s="1350">
        <f>+COUNTIFS('Location Summary'!$D$4:$D$616,'Visual Chart'!C145,'Location Summary'!$M$4:$M$616,"Completed")</f>
        <v>6</v>
      </c>
      <c r="K145" s="1351"/>
      <c r="L145" s="1350">
        <f t="shared" si="1"/>
        <v>0</v>
      </c>
      <c r="M145" s="1351"/>
      <c r="AI145" s="1344" t="s">
        <v>615</v>
      </c>
      <c r="AJ145" s="1344"/>
      <c r="AK145" s="1344" t="s">
        <v>2</v>
      </c>
      <c r="AL145" s="1344"/>
      <c r="AM145" s="1344"/>
      <c r="AN145" s="1344"/>
      <c r="AP145" s="1344" t="s">
        <v>615</v>
      </c>
      <c r="AQ145" s="1344"/>
      <c r="AR145" s="1344" t="s">
        <v>2</v>
      </c>
      <c r="AS145" s="1344"/>
      <c r="AT145" s="1425"/>
      <c r="AU145" s="1425"/>
    </row>
    <row r="146" spans="3:47" ht="15.5">
      <c r="C146" s="1362" t="s">
        <v>214</v>
      </c>
      <c r="D146" s="1363"/>
      <c r="E146" s="1360">
        <f>+COUNTIF('Location Summary'!$D$4:$D$616,'Visual Chart'!C146)</f>
        <v>12</v>
      </c>
      <c r="F146" s="1361"/>
      <c r="G146" s="1352">
        <f>+COUNTIFS('Location Summary'!$D$4:$D$616,'Visual Chart'!C146,'Location Summary'!$K$4:$K$616,"Completed")</f>
        <v>12</v>
      </c>
      <c r="H146" s="1351"/>
      <c r="I146" s="405">
        <f t="shared" si="0"/>
        <v>0</v>
      </c>
      <c r="J146" s="1350">
        <f>+COUNTIFS('Location Summary'!$D$4:$D$616,'Visual Chart'!C146,'Location Summary'!$M$4:$M$616,"Completed")</f>
        <v>12</v>
      </c>
      <c r="K146" s="1351"/>
      <c r="L146" s="1350">
        <f>G146-J146</f>
        <v>0</v>
      </c>
      <c r="M146" s="1351"/>
      <c r="Q146" s="778" t="s">
        <v>1297</v>
      </c>
      <c r="R146" s="764"/>
      <c r="S146" s="764"/>
      <c r="T146" s="764"/>
      <c r="U146" s="764"/>
      <c r="V146" s="764"/>
      <c r="W146" s="764"/>
      <c r="X146" s="764"/>
    </row>
    <row r="147" spans="3:47">
      <c r="C147" s="1362" t="s">
        <v>414</v>
      </c>
      <c r="D147" s="1363"/>
      <c r="E147" s="1360">
        <f>+COUNTIF('Location Summary'!$D$4:$D$616,'Visual Chart'!C147)</f>
        <v>4</v>
      </c>
      <c r="F147" s="1361"/>
      <c r="G147" s="1352">
        <f>+COUNTIFS('Location Summary'!$D$4:$D$616,'Visual Chart'!C147,'Location Summary'!$K$4:$K$616,"Completed")</f>
        <v>4</v>
      </c>
      <c r="H147" s="1351"/>
      <c r="I147" s="405">
        <f t="shared" si="0"/>
        <v>0</v>
      </c>
      <c r="J147" s="1350">
        <f>+COUNTIFS('Location Summary'!$D$4:$D$616,'Visual Chart'!C147,'Location Summary'!$M$4:$M$616,"Completed")</f>
        <v>4</v>
      </c>
      <c r="K147" s="1351"/>
      <c r="L147" s="1350">
        <f t="shared" si="1"/>
        <v>0</v>
      </c>
      <c r="M147" s="1351"/>
      <c r="R147" s="779"/>
      <c r="S147" s="779"/>
      <c r="T147" s="779"/>
      <c r="U147" s="779"/>
      <c r="V147" s="779"/>
    </row>
    <row r="148" spans="3:47">
      <c r="C148" s="1362" t="s">
        <v>187</v>
      </c>
      <c r="D148" s="1363"/>
      <c r="E148" s="1360">
        <f>+COUNTIF('Location Summary'!$D$4:$D$616,'Visual Chart'!C148)</f>
        <v>5</v>
      </c>
      <c r="F148" s="1361"/>
      <c r="G148" s="1352">
        <f>+COUNTIFS('Location Summary'!$D$4:$D$616,'Visual Chart'!C148,'Location Summary'!$K$4:$K$616,"Completed")</f>
        <v>5</v>
      </c>
      <c r="H148" s="1351"/>
      <c r="I148" s="405">
        <f t="shared" si="0"/>
        <v>0</v>
      </c>
      <c r="J148" s="1350">
        <f>+COUNTIFS('Location Summary'!$D$4:$D$616,'Visual Chart'!C148,'Location Summary'!$M$4:$M$616,"Completed")</f>
        <v>5</v>
      </c>
      <c r="K148" s="1351"/>
      <c r="L148" s="1350">
        <f t="shared" si="1"/>
        <v>0</v>
      </c>
      <c r="M148" s="1351"/>
      <c r="Q148" s="335"/>
      <c r="R148" s="335">
        <v>1</v>
      </c>
      <c r="S148" s="780" t="s">
        <v>542</v>
      </c>
      <c r="T148" s="335" t="s">
        <v>80</v>
      </c>
      <c r="V148" s="779" t="s">
        <v>1298</v>
      </c>
      <c r="W148" s="779"/>
      <c r="X148" s="779"/>
      <c r="Y148" s="779"/>
      <c r="Z148" s="779"/>
      <c r="AA148" s="779"/>
      <c r="AB148" s="779"/>
      <c r="AG148" s="362" t="s">
        <v>1712</v>
      </c>
    </row>
    <row r="149" spans="3:47">
      <c r="C149" s="1362" t="s">
        <v>231</v>
      </c>
      <c r="D149" s="1363"/>
      <c r="E149" s="1360">
        <f>+COUNTIF('Location Summary'!$D$4:$D$616,'Visual Chart'!C149)</f>
        <v>1</v>
      </c>
      <c r="F149" s="1361"/>
      <c r="G149" s="1352">
        <f>+COUNTIFS('Location Summary'!$D$4:$D$616,'Visual Chart'!C149,'Location Summary'!$K$4:$K$616,"Completed")</f>
        <v>1</v>
      </c>
      <c r="H149" s="1351"/>
      <c r="I149" s="405">
        <f t="shared" si="0"/>
        <v>0</v>
      </c>
      <c r="J149" s="1350">
        <f>+COUNTIFS('Location Summary'!$D$4:$D$616,'Visual Chart'!C149,'Location Summary'!$M$4:$M$616,"Completed")</f>
        <v>1</v>
      </c>
      <c r="K149" s="1351"/>
      <c r="L149" s="1350">
        <f t="shared" si="1"/>
        <v>0</v>
      </c>
      <c r="M149" s="1351"/>
      <c r="Q149" s="335"/>
      <c r="R149" s="335">
        <v>2</v>
      </c>
      <c r="S149" s="781" t="s">
        <v>544</v>
      </c>
      <c r="T149" s="335" t="s">
        <v>2</v>
      </c>
      <c r="V149" s="779" t="s">
        <v>1298</v>
      </c>
    </row>
    <row r="150" spans="3:47">
      <c r="C150" s="1362" t="s">
        <v>232</v>
      </c>
      <c r="D150" s="1363"/>
      <c r="E150" s="1360">
        <f>+COUNTIF('Location Summary'!$D$4:$D$616,'Visual Chart'!C150)</f>
        <v>1</v>
      </c>
      <c r="F150" s="1361"/>
      <c r="G150" s="1352">
        <f>+COUNTIFS('Location Summary'!$D$4:$D$616,'Visual Chart'!C150,'Location Summary'!$K$4:$K$616,"Completed")</f>
        <v>1</v>
      </c>
      <c r="H150" s="1351"/>
      <c r="I150" s="405">
        <f t="shared" si="0"/>
        <v>0</v>
      </c>
      <c r="J150" s="1350">
        <f>+COUNTIFS('Location Summary'!$D$4:$D$616,'Visual Chart'!C150,'Location Summary'!$M$4:$M$616,"Completed")</f>
        <v>1</v>
      </c>
      <c r="K150" s="1351"/>
      <c r="L150" s="1350">
        <f t="shared" si="1"/>
        <v>0</v>
      </c>
      <c r="M150" s="1351"/>
      <c r="Q150" s="335"/>
      <c r="R150" s="335">
        <v>3</v>
      </c>
      <c r="S150" s="781" t="s">
        <v>545</v>
      </c>
      <c r="T150" s="335" t="s">
        <v>2</v>
      </c>
      <c r="V150" s="779" t="s">
        <v>1298</v>
      </c>
      <c r="AG150" s="362" t="s">
        <v>1713</v>
      </c>
    </row>
    <row r="151" spans="3:47">
      <c r="C151" s="1362" t="s">
        <v>218</v>
      </c>
      <c r="D151" s="1363"/>
      <c r="E151" s="1360">
        <f>+COUNTIF('Location Summary'!$D$4:$D$616,'Visual Chart'!C151)</f>
        <v>4</v>
      </c>
      <c r="F151" s="1361"/>
      <c r="G151" s="1352">
        <f>+COUNTIFS('Location Summary'!$D$4:$D$616,'Visual Chart'!C151,'Location Summary'!$K$4:$K$616,"Completed")</f>
        <v>4</v>
      </c>
      <c r="H151" s="1351"/>
      <c r="I151" s="405">
        <f t="shared" si="0"/>
        <v>0</v>
      </c>
      <c r="J151" s="1350">
        <f>+COUNTIFS('Location Summary'!$D$4:$D$616,'Visual Chart'!C151,'Location Summary'!$M$4:$M$616,"Completed")</f>
        <v>3</v>
      </c>
      <c r="K151" s="1351"/>
      <c r="L151" s="1350">
        <f t="shared" si="1"/>
        <v>1</v>
      </c>
      <c r="M151" s="1351"/>
      <c r="Q151" s="335"/>
      <c r="R151" s="335">
        <v>4</v>
      </c>
      <c r="S151" s="781" t="s">
        <v>546</v>
      </c>
      <c r="T151" s="335" t="s">
        <v>3</v>
      </c>
      <c r="V151" s="779" t="s">
        <v>1298</v>
      </c>
    </row>
    <row r="152" spans="3:47">
      <c r="C152" s="1362" t="s">
        <v>188</v>
      </c>
      <c r="D152" s="1363"/>
      <c r="E152" s="1360">
        <f>+COUNTIF('Location Summary'!$D$4:$D$616,'Visual Chart'!C152)</f>
        <v>1</v>
      </c>
      <c r="F152" s="1361"/>
      <c r="G152" s="1352">
        <f>+COUNTIFS('Location Summary'!$D$4:$D$616,'Visual Chart'!C152,'Location Summary'!$K$4:$K$616,"Completed")</f>
        <v>1</v>
      </c>
      <c r="H152" s="1351"/>
      <c r="I152" s="405">
        <f t="shared" si="0"/>
        <v>0</v>
      </c>
      <c r="J152" s="1350">
        <f>+COUNTIFS('Location Summary'!$D$4:$D$616,'Visual Chart'!C152,'Location Summary'!$M$4:$M$616,"Completed")</f>
        <v>1</v>
      </c>
      <c r="K152" s="1351"/>
      <c r="L152" s="1350">
        <f t="shared" si="1"/>
        <v>0</v>
      </c>
      <c r="M152" s="1351"/>
      <c r="Q152" s="335"/>
      <c r="R152" s="335">
        <v>5</v>
      </c>
      <c r="S152" s="781" t="s">
        <v>547</v>
      </c>
      <c r="T152" s="335" t="s">
        <v>3</v>
      </c>
      <c r="V152" s="779" t="s">
        <v>1298</v>
      </c>
      <c r="AG152" s="362" t="s">
        <v>1714</v>
      </c>
    </row>
    <row r="153" spans="3:47">
      <c r="C153" s="1362" t="s">
        <v>220</v>
      </c>
      <c r="D153" s="1363"/>
      <c r="E153" s="1360">
        <f>+COUNTIF('Location Summary'!$D$4:$D$616,'Visual Chart'!C153)</f>
        <v>1</v>
      </c>
      <c r="F153" s="1361"/>
      <c r="G153" s="1352">
        <f>+COUNTIFS('Location Summary'!$D$4:$D$616,'Visual Chart'!C153,'Location Summary'!$K$4:$K$616,"Completed")</f>
        <v>1</v>
      </c>
      <c r="H153" s="1351"/>
      <c r="I153" s="405">
        <f t="shared" si="0"/>
        <v>0</v>
      </c>
      <c r="J153" s="1350">
        <f>+COUNTIFS('Location Summary'!$D$4:$D$616,'Visual Chart'!C153,'Location Summary'!$M$4:$M$616,"Completed")</f>
        <v>1</v>
      </c>
      <c r="K153" s="1351"/>
      <c r="L153" s="1350">
        <f t="shared" si="1"/>
        <v>0</v>
      </c>
      <c r="M153" s="1351"/>
      <c r="Q153" s="335"/>
      <c r="R153" s="335">
        <v>6</v>
      </c>
      <c r="S153" s="781" t="s">
        <v>548</v>
      </c>
      <c r="T153" s="335" t="s">
        <v>50</v>
      </c>
      <c r="V153" s="779" t="s">
        <v>1298</v>
      </c>
    </row>
    <row r="154" spans="3:47">
      <c r="C154" s="1362" t="s">
        <v>176</v>
      </c>
      <c r="D154" s="1363"/>
      <c r="E154" s="1360">
        <f>+COUNTIF('Location Summary'!$D$4:$D$616,'Visual Chart'!C154)</f>
        <v>2</v>
      </c>
      <c r="F154" s="1361"/>
      <c r="G154" s="1352">
        <f>+COUNTIFS('Location Summary'!$D$4:$D$616,'Visual Chart'!C154,'Location Summary'!$K$4:$K$616,"Completed")</f>
        <v>2</v>
      </c>
      <c r="H154" s="1351"/>
      <c r="I154" s="405">
        <f t="shared" si="0"/>
        <v>0</v>
      </c>
      <c r="J154" s="1350">
        <f>+COUNTIFS('Location Summary'!$D$4:$D$616,'Visual Chart'!C154,'Location Summary'!$M$4:$M$616,"Completed")</f>
        <v>1</v>
      </c>
      <c r="K154" s="1351"/>
      <c r="L154" s="1350">
        <f t="shared" si="1"/>
        <v>1</v>
      </c>
      <c r="M154" s="1351"/>
      <c r="Q154" s="335"/>
      <c r="R154" s="335">
        <v>7</v>
      </c>
      <c r="S154" s="781" t="s">
        <v>549</v>
      </c>
      <c r="T154" s="335" t="s">
        <v>3</v>
      </c>
      <c r="V154" s="779" t="s">
        <v>1298</v>
      </c>
    </row>
    <row r="155" spans="3:47">
      <c r="C155" s="588" t="s">
        <v>253</v>
      </c>
      <c r="D155" s="952"/>
      <c r="E155" s="1360">
        <f>+COUNTIF('Location Summary'!$D$4:$D$616,'Visual Chart'!C155)</f>
        <v>1</v>
      </c>
      <c r="F155" s="1361"/>
      <c r="G155" s="1352">
        <f>+COUNTIFS('Location Summary'!$D$4:$D$616,'Visual Chart'!C155,'Location Summary'!$K$4:$K$616,"Completed")</f>
        <v>1</v>
      </c>
      <c r="H155" s="1351"/>
      <c r="I155" s="405">
        <f t="shared" si="0"/>
        <v>0</v>
      </c>
      <c r="J155" s="1350">
        <f>+COUNTIFS('Location Summary'!$D$4:$D$616,'Visual Chart'!C155,'Location Summary'!$M$4:$M$616,"Completed")</f>
        <v>1</v>
      </c>
      <c r="K155" s="1351"/>
      <c r="L155" s="1350">
        <f t="shared" si="1"/>
        <v>0</v>
      </c>
      <c r="M155" s="1351"/>
    </row>
    <row r="156" spans="3:47">
      <c r="C156" s="1362" t="s">
        <v>441</v>
      </c>
      <c r="D156" s="1363"/>
      <c r="E156" s="1360">
        <f>+COUNTIF('Location Summary'!$D$4:$D$616,'Visual Chart'!C156)</f>
        <v>2</v>
      </c>
      <c r="F156" s="1361"/>
      <c r="G156" s="1352">
        <f>+COUNTIFS('Location Summary'!$D$4:$D$616,'Visual Chart'!C156,'Location Summary'!$K$4:$K$616,"Completed")</f>
        <v>2</v>
      </c>
      <c r="H156" s="1351"/>
      <c r="I156" s="405">
        <f t="shared" si="0"/>
        <v>0</v>
      </c>
      <c r="J156" s="1350">
        <f>+COUNTIFS('Location Summary'!$D$4:$D$616,'Visual Chart'!C156,'Location Summary'!$M$4:$M$616,"Completed")</f>
        <v>1</v>
      </c>
      <c r="K156" s="1351"/>
      <c r="L156" s="1350">
        <f t="shared" si="1"/>
        <v>1</v>
      </c>
      <c r="M156" s="1351"/>
    </row>
    <row r="157" spans="3:47">
      <c r="C157" s="1362" t="s">
        <v>181</v>
      </c>
      <c r="D157" s="1363"/>
      <c r="E157" s="1360">
        <f>+COUNTIF('Location Summary'!$D$4:$D$616,'Visual Chart'!C157)</f>
        <v>2</v>
      </c>
      <c r="F157" s="1361"/>
      <c r="G157" s="1352">
        <f>+COUNTIFS('Location Summary'!$D$4:$D$616,'Visual Chart'!C157,'Location Summary'!$K$4:$K$616,"Completed")</f>
        <v>2</v>
      </c>
      <c r="H157" s="1351"/>
      <c r="I157" s="405">
        <f t="shared" si="0"/>
        <v>0</v>
      </c>
      <c r="J157" s="1350">
        <f>+COUNTIFS('Location Summary'!$D$4:$D$616,'Visual Chart'!C157,'Location Summary'!$M$4:$M$616,"Completed")</f>
        <v>2</v>
      </c>
      <c r="K157" s="1351"/>
      <c r="L157" s="1350">
        <f t="shared" si="1"/>
        <v>0</v>
      </c>
      <c r="M157" s="1351"/>
    </row>
    <row r="158" spans="3:47" ht="15" customHeight="1">
      <c r="C158" s="588" t="s">
        <v>186</v>
      </c>
      <c r="D158" s="952"/>
      <c r="E158" s="1360">
        <f>+COUNTIF('Location Summary'!$D$4:$D$616,'Visual Chart'!C158)</f>
        <v>1</v>
      </c>
      <c r="F158" s="1361"/>
      <c r="G158" s="1352">
        <f>+COUNTIFS('Location Summary'!$D$4:$D$616,'Visual Chart'!C158,'Location Summary'!$K$4:$K$616,"Completed")</f>
        <v>1</v>
      </c>
      <c r="H158" s="1351"/>
      <c r="I158" s="405">
        <f t="shared" si="0"/>
        <v>0</v>
      </c>
      <c r="J158" s="1350">
        <f>+COUNTIFS('Location Summary'!$D$4:$D$616,'Visual Chart'!C158,'Location Summary'!$M$4:$M$616,"Completed")</f>
        <v>1</v>
      </c>
      <c r="K158" s="1351"/>
      <c r="L158" s="1350">
        <f>G158-J158</f>
        <v>0</v>
      </c>
      <c r="M158" s="1351"/>
    </row>
    <row r="159" spans="3:47">
      <c r="C159" s="1358" t="s">
        <v>191</v>
      </c>
      <c r="D159" s="1359"/>
      <c r="E159" s="1356">
        <f>+COUNTIF('Location Summary'!$D$4:$D$616,'Visual Chart'!C159)</f>
        <v>1</v>
      </c>
      <c r="F159" s="1357"/>
      <c r="G159" s="1352">
        <f>+COUNTIFS('Location Summary'!$D$4:$D$616,'Visual Chart'!C159,'Location Summary'!$K$4:$K$616,"Completed")</f>
        <v>1</v>
      </c>
      <c r="H159" s="1351"/>
      <c r="I159" s="1103">
        <f t="shared" si="0"/>
        <v>0</v>
      </c>
      <c r="J159" s="1350">
        <f>+COUNTIFS('Location Summary'!$D$4:$D$616,'Visual Chart'!C159,'Location Summary'!$M$4:$M$616,"Completed")</f>
        <v>1</v>
      </c>
      <c r="K159" s="1351"/>
      <c r="L159" s="1350">
        <f t="shared" si="1"/>
        <v>0</v>
      </c>
      <c r="M159" s="1351"/>
    </row>
    <row r="160" spans="3:47">
      <c r="C160" s="1358" t="s">
        <v>216</v>
      </c>
      <c r="D160" s="1359"/>
      <c r="E160" s="1356">
        <f>+COUNTIF('Location Summary'!$D$4:$D$616,'Visual Chart'!C160)</f>
        <v>2</v>
      </c>
      <c r="F160" s="1357"/>
      <c r="G160" s="1352">
        <f>+COUNTIFS('Location Summary'!$D$4:$D$616,'Visual Chart'!C160,'Location Summary'!$K$4:$K$616,"Completed")</f>
        <v>2</v>
      </c>
      <c r="H160" s="1351"/>
      <c r="I160" s="1103">
        <f t="shared" si="0"/>
        <v>0</v>
      </c>
      <c r="J160" s="1350">
        <f>+COUNTIFS('Location Summary'!$D$4:$D$616,'Visual Chart'!C160,'Location Summary'!$M$4:$M$616,"Completed")</f>
        <v>2</v>
      </c>
      <c r="K160" s="1351"/>
      <c r="L160" s="1350">
        <f t="shared" si="1"/>
        <v>0</v>
      </c>
      <c r="M160" s="1351"/>
    </row>
    <row r="161" spans="3:41">
      <c r="C161" s="1358" t="s">
        <v>212</v>
      </c>
      <c r="D161" s="1359"/>
      <c r="E161" s="1356">
        <f>+COUNTIF('Location Summary'!$D$4:$D$616,'Visual Chart'!C161)</f>
        <v>1</v>
      </c>
      <c r="F161" s="1357"/>
      <c r="G161" s="1352">
        <f>+COUNTIFS('Location Summary'!$D$4:$D$616,'Visual Chart'!C161,'Location Summary'!$K$4:$K$616,"Completed")</f>
        <v>1</v>
      </c>
      <c r="H161" s="1351"/>
      <c r="I161" s="1103">
        <f t="shared" si="0"/>
        <v>0</v>
      </c>
      <c r="J161" s="1350">
        <f>+COUNTIFS('Location Summary'!$D$4:$D$616,'Visual Chart'!C161,'Location Summary'!$M$4:$M$616,"Completed")</f>
        <v>1</v>
      </c>
      <c r="K161" s="1351"/>
      <c r="L161" s="1350">
        <f t="shared" si="1"/>
        <v>0</v>
      </c>
      <c r="M161" s="1351"/>
    </row>
    <row r="162" spans="3:41">
      <c r="C162" s="1358" t="s">
        <v>189</v>
      </c>
      <c r="D162" s="1359"/>
      <c r="E162" s="1356">
        <f>+COUNTIF('Location Summary'!$D$4:$D$616,'Visual Chart'!C162)</f>
        <v>3</v>
      </c>
      <c r="F162" s="1357"/>
      <c r="G162" s="1352">
        <f>+COUNTIFS('Location Summary'!$D$4:$D$616,'Visual Chart'!C162,'Location Summary'!$K$4:$K$616,"Completed")</f>
        <v>3</v>
      </c>
      <c r="H162" s="1351"/>
      <c r="I162" s="1103">
        <f t="shared" si="0"/>
        <v>0</v>
      </c>
      <c r="J162" s="1350">
        <f>+COUNTIFS('Location Summary'!$D$4:$D$616,'Visual Chart'!C162,'Location Summary'!$M$4:$M$616,"Completed")</f>
        <v>3</v>
      </c>
      <c r="K162" s="1351"/>
      <c r="L162" s="1350">
        <f t="shared" si="1"/>
        <v>0</v>
      </c>
      <c r="M162" s="1351"/>
    </row>
    <row r="163" spans="3:41">
      <c r="C163" s="1358" t="s">
        <v>221</v>
      </c>
      <c r="D163" s="1359"/>
      <c r="E163" s="1356">
        <f>+COUNTIF('Location Summary'!$D$4:$D$616,'Visual Chart'!C163)</f>
        <v>1</v>
      </c>
      <c r="F163" s="1357"/>
      <c r="G163" s="1352">
        <f>+COUNTIFS('Location Summary'!$D$4:$D$616,'Visual Chart'!C163,'Location Summary'!$K$4:$K$616,"Completed")</f>
        <v>1</v>
      </c>
      <c r="H163" s="1351"/>
      <c r="I163" s="1103">
        <f t="shared" si="0"/>
        <v>0</v>
      </c>
      <c r="J163" s="1350">
        <f>+COUNTIFS('Location Summary'!$D$4:$D$616,'Visual Chart'!C163,'Location Summary'!$M$4:$M$616,"Completed")</f>
        <v>1</v>
      </c>
      <c r="K163" s="1351"/>
      <c r="L163" s="1350">
        <f t="shared" si="1"/>
        <v>0</v>
      </c>
      <c r="M163" s="1351"/>
    </row>
    <row r="164" spans="3:41">
      <c r="C164" s="1372" t="s">
        <v>442</v>
      </c>
      <c r="D164" s="1373"/>
      <c r="E164" s="1370">
        <f>+COUNTIF('Location Summary'!$D$4:$D$616,'Visual Chart'!C164)</f>
        <v>2</v>
      </c>
      <c r="F164" s="1371"/>
      <c r="G164" s="1352">
        <f>+COUNTIFS('Location Summary'!$D$4:$D$616,'Visual Chart'!C164,'Location Summary'!$K$4:$K$616,"Completed")</f>
        <v>2</v>
      </c>
      <c r="H164" s="1351"/>
      <c r="I164" s="1104">
        <f t="shared" si="0"/>
        <v>0</v>
      </c>
      <c r="J164" s="1350">
        <f>+COUNTIFS('Location Summary'!$D$4:$D$616,'Visual Chart'!C164,'Location Summary'!$M$4:$M$616,"Completed")</f>
        <v>2</v>
      </c>
      <c r="K164" s="1351"/>
      <c r="L164" s="1350">
        <f t="shared" si="1"/>
        <v>0</v>
      </c>
      <c r="M164" s="1351"/>
      <c r="AO164" s="420"/>
    </row>
    <row r="165" spans="3:41">
      <c r="C165" s="1364" t="s">
        <v>82</v>
      </c>
      <c r="D165" s="1365"/>
      <c r="E165" s="1366">
        <f>SUM(E135:E164)</f>
        <v>306</v>
      </c>
      <c r="F165" s="1367"/>
      <c r="G165" s="1368">
        <f>SUM(G135:G164)</f>
        <v>306</v>
      </c>
      <c r="H165" s="1369"/>
      <c r="I165" s="406">
        <f>SUM(I135:I164)</f>
        <v>0</v>
      </c>
      <c r="J165" s="1368">
        <f>SUM(J135:J164)</f>
        <v>303</v>
      </c>
      <c r="K165" s="1369"/>
      <c r="L165" s="1368">
        <f>SUM(L135:L164)</f>
        <v>3</v>
      </c>
      <c r="M165" s="1369"/>
    </row>
  </sheetData>
  <mergeCells count="325">
    <mergeCell ref="AT145:AU145"/>
    <mergeCell ref="AP135:AT135"/>
    <mergeCell ref="AT136:AU136"/>
    <mergeCell ref="AT137:AU137"/>
    <mergeCell ref="AT138:AU138"/>
    <mergeCell ref="AT139:AU139"/>
    <mergeCell ref="AT140:AU140"/>
    <mergeCell ref="AT141:AU141"/>
    <mergeCell ref="AT142:AU142"/>
    <mergeCell ref="AT143:AU143"/>
    <mergeCell ref="AT144:AU144"/>
    <mergeCell ref="AP143:AQ143"/>
    <mergeCell ref="AP144:AQ144"/>
    <mergeCell ref="AP145:AQ145"/>
    <mergeCell ref="AR136:AS136"/>
    <mergeCell ref="AR137:AS137"/>
    <mergeCell ref="AR138:AS138"/>
    <mergeCell ref="AR139:AS139"/>
    <mergeCell ref="AR140:AS140"/>
    <mergeCell ref="AP140:AQ140"/>
    <mergeCell ref="AP141:AQ141"/>
    <mergeCell ref="AP142:AQ142"/>
    <mergeCell ref="AR141:AS141"/>
    <mergeCell ref="AR142:AS142"/>
    <mergeCell ref="AI140:AJ140"/>
    <mergeCell ref="AI141:AJ141"/>
    <mergeCell ref="AI142:AJ142"/>
    <mergeCell ref="AI143:AJ143"/>
    <mergeCell ref="AK143:AL143"/>
    <mergeCell ref="AK141:AL141"/>
    <mergeCell ref="AK142:AL142"/>
    <mergeCell ref="AI145:AJ145"/>
    <mergeCell ref="AI144:AJ144"/>
    <mergeCell ref="AR143:AS143"/>
    <mergeCell ref="AR144:AS144"/>
    <mergeCell ref="AR145:AS145"/>
    <mergeCell ref="AK140:AL140"/>
    <mergeCell ref="AK145:AL145"/>
    <mergeCell ref="AM136:AN136"/>
    <mergeCell ref="AM137:AN137"/>
    <mergeCell ref="AM138:AN138"/>
    <mergeCell ref="AM139:AN139"/>
    <mergeCell ref="AM140:AN140"/>
    <mergeCell ref="AM141:AN141"/>
    <mergeCell ref="AM142:AN142"/>
    <mergeCell ref="AM143:AN143"/>
    <mergeCell ref="AM144:AN144"/>
    <mergeCell ref="AM145:AN145"/>
    <mergeCell ref="AK144:AL144"/>
    <mergeCell ref="L161:M161"/>
    <mergeCell ref="J158:K158"/>
    <mergeCell ref="L158:M158"/>
    <mergeCell ref="J152:K152"/>
    <mergeCell ref="J149:K149"/>
    <mergeCell ref="L149:M149"/>
    <mergeCell ref="L156:M156"/>
    <mergeCell ref="G152:H152"/>
    <mergeCell ref="G153:H153"/>
    <mergeCell ref="J153:K153"/>
    <mergeCell ref="L153:M153"/>
    <mergeCell ref="G150:H150"/>
    <mergeCell ref="J150:K150"/>
    <mergeCell ref="L150:M150"/>
    <mergeCell ref="G151:H151"/>
    <mergeCell ref="L152:M152"/>
    <mergeCell ref="J151:K151"/>
    <mergeCell ref="L151:M151"/>
    <mergeCell ref="G156:H156"/>
    <mergeCell ref="J156:K156"/>
    <mergeCell ref="L155:M155"/>
    <mergeCell ref="G161:H161"/>
    <mergeCell ref="J161:K161"/>
    <mergeCell ref="G158:H158"/>
    <mergeCell ref="AL7:AQ8"/>
    <mergeCell ref="AC7:AF8"/>
    <mergeCell ref="M8:O8"/>
    <mergeCell ref="C9:D9"/>
    <mergeCell ref="E9:H9"/>
    <mergeCell ref="I9:J9"/>
    <mergeCell ref="K9:L9"/>
    <mergeCell ref="C7:D7"/>
    <mergeCell ref="E7:H7"/>
    <mergeCell ref="I7:J7"/>
    <mergeCell ref="K7:L7"/>
    <mergeCell ref="AK6:AK9"/>
    <mergeCell ref="AC6:AF6"/>
    <mergeCell ref="AI6:AI9"/>
    <mergeCell ref="AC9:AF9"/>
    <mergeCell ref="E6:H6"/>
    <mergeCell ref="I6:J6"/>
    <mergeCell ref="P5:Q5"/>
    <mergeCell ref="P99:R99"/>
    <mergeCell ref="X140:AC140"/>
    <mergeCell ref="X141:AC141"/>
    <mergeCell ref="X142:AC142"/>
    <mergeCell ref="U140:V140"/>
    <mergeCell ref="U141:V141"/>
    <mergeCell ref="U142:V142"/>
    <mergeCell ref="P136:V136"/>
    <mergeCell ref="P134:AE134"/>
    <mergeCell ref="X136:AE136"/>
    <mergeCell ref="X137:AC137"/>
    <mergeCell ref="P139:T139"/>
    <mergeCell ref="AD137:AE137"/>
    <mergeCell ref="AD141:AE141"/>
    <mergeCell ref="AD142:AE142"/>
    <mergeCell ref="U137:V137"/>
    <mergeCell ref="P141:T141"/>
    <mergeCell ref="P142:T142"/>
    <mergeCell ref="P137:T137"/>
    <mergeCell ref="P138:T138"/>
    <mergeCell ref="E5:H5"/>
    <mergeCell ref="I5:J5"/>
    <mergeCell ref="C143:D143"/>
    <mergeCell ref="C144:D144"/>
    <mergeCell ref="C145:D145"/>
    <mergeCell ref="C8:D8"/>
    <mergeCell ref="E8:H8"/>
    <mergeCell ref="E144:F144"/>
    <mergeCell ref="C136:D136"/>
    <mergeCell ref="J137:K137"/>
    <mergeCell ref="E138:F138"/>
    <mergeCell ref="G143:H143"/>
    <mergeCell ref="J143:K143"/>
    <mergeCell ref="K5:L5"/>
    <mergeCell ref="C6:D6"/>
    <mergeCell ref="G133:I133"/>
    <mergeCell ref="E142:F142"/>
    <mergeCell ref="G144:H144"/>
    <mergeCell ref="J144:K144"/>
    <mergeCell ref="C140:D140"/>
    <mergeCell ref="E145:F145"/>
    <mergeCell ref="G145:H145"/>
    <mergeCell ref="J145:K145"/>
    <mergeCell ref="C135:D135"/>
    <mergeCell ref="C147:D147"/>
    <mergeCell ref="C141:D141"/>
    <mergeCell ref="C142:D142"/>
    <mergeCell ref="C148:D148"/>
    <mergeCell ref="L145:M145"/>
    <mergeCell ref="L146:M146"/>
    <mergeCell ref="L144:M144"/>
    <mergeCell ref="C138:D138"/>
    <mergeCell ref="C139:D139"/>
    <mergeCell ref="E141:F141"/>
    <mergeCell ref="E143:F143"/>
    <mergeCell ref="L139:M139"/>
    <mergeCell ref="L142:M142"/>
    <mergeCell ref="L143:M143"/>
    <mergeCell ref="G139:H139"/>
    <mergeCell ref="J139:K139"/>
    <mergeCell ref="G146:H146"/>
    <mergeCell ref="J146:K146"/>
    <mergeCell ref="C146:D146"/>
    <mergeCell ref="E146:F146"/>
    <mergeCell ref="G147:H147"/>
    <mergeCell ref="J147:K147"/>
    <mergeCell ref="E147:F147"/>
    <mergeCell ref="C137:D137"/>
    <mergeCell ref="C132:M132"/>
    <mergeCell ref="C133:D134"/>
    <mergeCell ref="E133:F134"/>
    <mergeCell ref="G141:H141"/>
    <mergeCell ref="J141:K141"/>
    <mergeCell ref="L141:M141"/>
    <mergeCell ref="E140:F140"/>
    <mergeCell ref="G140:H140"/>
    <mergeCell ref="J140:K140"/>
    <mergeCell ref="L140:M140"/>
    <mergeCell ref="G138:H138"/>
    <mergeCell ref="J138:K138"/>
    <mergeCell ref="L138:M138"/>
    <mergeCell ref="E139:F139"/>
    <mergeCell ref="E137:F137"/>
    <mergeCell ref="L137:M137"/>
    <mergeCell ref="J136:K136"/>
    <mergeCell ref="L136:M136"/>
    <mergeCell ref="G137:H137"/>
    <mergeCell ref="G136:H136"/>
    <mergeCell ref="E135:F135"/>
    <mergeCell ref="E136:F136"/>
    <mergeCell ref="G134:H134"/>
    <mergeCell ref="B1:AT1"/>
    <mergeCell ref="AQ2:AS2"/>
    <mergeCell ref="C4:D4"/>
    <mergeCell ref="E4:H4"/>
    <mergeCell ref="I4:J4"/>
    <mergeCell ref="K4:L4"/>
    <mergeCell ref="M4:O4"/>
    <mergeCell ref="P4:Q4"/>
    <mergeCell ref="AC4:AF4"/>
    <mergeCell ref="AL4:AQ4"/>
    <mergeCell ref="B23:B25"/>
    <mergeCell ref="AL9:AQ9"/>
    <mergeCell ref="M6:O6"/>
    <mergeCell ref="P6:Q6"/>
    <mergeCell ref="Z6:Z9"/>
    <mergeCell ref="AC10:AF10"/>
    <mergeCell ref="AL10:AQ10"/>
    <mergeCell ref="AC5:AF5"/>
    <mergeCell ref="AL5:AQ5"/>
    <mergeCell ref="K6:L6"/>
    <mergeCell ref="P8:Q8"/>
    <mergeCell ref="AB6:AB9"/>
    <mergeCell ref="AL6:AQ6"/>
    <mergeCell ref="M9:O9"/>
    <mergeCell ref="P9:Q9"/>
    <mergeCell ref="M7:O7"/>
    <mergeCell ref="P7:Q7"/>
    <mergeCell ref="AA7:AA8"/>
    <mergeCell ref="B15:B17"/>
    <mergeCell ref="I8:J8"/>
    <mergeCell ref="K8:L8"/>
    <mergeCell ref="M5:O5"/>
    <mergeCell ref="P11:Q11"/>
    <mergeCell ref="C5:D5"/>
    <mergeCell ref="C165:D165"/>
    <mergeCell ref="E165:F165"/>
    <mergeCell ref="G165:H165"/>
    <mergeCell ref="J165:K165"/>
    <mergeCell ref="L165:M165"/>
    <mergeCell ref="G162:H162"/>
    <mergeCell ref="J162:K162"/>
    <mergeCell ref="L162:M162"/>
    <mergeCell ref="E163:F163"/>
    <mergeCell ref="G163:H163"/>
    <mergeCell ref="J163:K163"/>
    <mergeCell ref="L163:M163"/>
    <mergeCell ref="E162:F162"/>
    <mergeCell ref="E164:F164"/>
    <mergeCell ref="G164:H164"/>
    <mergeCell ref="J164:K164"/>
    <mergeCell ref="L164:M164"/>
    <mergeCell ref="C164:D164"/>
    <mergeCell ref="C162:D162"/>
    <mergeCell ref="C163:D163"/>
    <mergeCell ref="C154:D154"/>
    <mergeCell ref="E155:F155"/>
    <mergeCell ref="E154:F154"/>
    <mergeCell ref="C149:D149"/>
    <mergeCell ref="E148:F148"/>
    <mergeCell ref="J155:K155"/>
    <mergeCell ref="G149:H149"/>
    <mergeCell ref="C150:D150"/>
    <mergeCell ref="C151:D151"/>
    <mergeCell ref="E153:F153"/>
    <mergeCell ref="E150:F150"/>
    <mergeCell ref="E151:F151"/>
    <mergeCell ref="E149:F149"/>
    <mergeCell ref="E152:F152"/>
    <mergeCell ref="C153:D153"/>
    <mergeCell ref="C152:D152"/>
    <mergeCell ref="G148:H148"/>
    <mergeCell ref="J148:K148"/>
    <mergeCell ref="G155:H155"/>
    <mergeCell ref="G154:H154"/>
    <mergeCell ref="J154:K154"/>
    <mergeCell ref="E161:F161"/>
    <mergeCell ref="C160:D160"/>
    <mergeCell ref="E157:F157"/>
    <mergeCell ref="E159:F159"/>
    <mergeCell ref="E158:F158"/>
    <mergeCell ref="E156:F156"/>
    <mergeCell ref="C161:D161"/>
    <mergeCell ref="C159:D159"/>
    <mergeCell ref="C157:D157"/>
    <mergeCell ref="C156:D156"/>
    <mergeCell ref="E160:F160"/>
    <mergeCell ref="L154:M154"/>
    <mergeCell ref="G142:H142"/>
    <mergeCell ref="J142:K142"/>
    <mergeCell ref="G135:H135"/>
    <mergeCell ref="J135:K135"/>
    <mergeCell ref="L135:M135"/>
    <mergeCell ref="L148:M148"/>
    <mergeCell ref="L147:M147"/>
    <mergeCell ref="G160:H160"/>
    <mergeCell ref="J160:K160"/>
    <mergeCell ref="L160:M160"/>
    <mergeCell ref="G157:H157"/>
    <mergeCell ref="J157:K157"/>
    <mergeCell ref="L157:M157"/>
    <mergeCell ref="G159:H159"/>
    <mergeCell ref="J159:K159"/>
    <mergeCell ref="L159:M159"/>
    <mergeCell ref="AJ51:AL51"/>
    <mergeCell ref="X138:AC138"/>
    <mergeCell ref="X139:AC139"/>
    <mergeCell ref="AD138:AE138"/>
    <mergeCell ref="AD139:AE139"/>
    <mergeCell ref="U138:V138"/>
    <mergeCell ref="U139:V139"/>
    <mergeCell ref="AN59:AQ59"/>
    <mergeCell ref="AF123:AH123"/>
    <mergeCell ref="AG134:AT134"/>
    <mergeCell ref="AI136:AJ136"/>
    <mergeCell ref="AI137:AJ137"/>
    <mergeCell ref="AI138:AJ138"/>
    <mergeCell ref="AI139:AJ139"/>
    <mergeCell ref="AI135:AN135"/>
    <mergeCell ref="AP136:AQ136"/>
    <mergeCell ref="AP137:AQ137"/>
    <mergeCell ref="AP138:AQ138"/>
    <mergeCell ref="AP139:AQ139"/>
    <mergeCell ref="AK136:AL136"/>
    <mergeCell ref="AK137:AL137"/>
    <mergeCell ref="AK138:AL138"/>
    <mergeCell ref="AK139:AL139"/>
    <mergeCell ref="AQ99:AT99"/>
    <mergeCell ref="G75:I75"/>
    <mergeCell ref="J134:K134"/>
    <mergeCell ref="L134:M134"/>
    <mergeCell ref="X144:AC144"/>
    <mergeCell ref="K59:M59"/>
    <mergeCell ref="AC51:AE51"/>
    <mergeCell ref="AD144:AE144"/>
    <mergeCell ref="J133:M133"/>
    <mergeCell ref="AD143:AE143"/>
    <mergeCell ref="AD140:AE140"/>
    <mergeCell ref="P140:T140"/>
    <mergeCell ref="U143:V143"/>
    <mergeCell ref="P143:T143"/>
    <mergeCell ref="P144:T144"/>
    <mergeCell ref="U144:V144"/>
    <mergeCell ref="X143:AC143"/>
  </mergeCells>
  <conditionalFormatting sqref="A14:XFD18 A19:Q19 V19:XFD19 A20:XFD20 A21:W21 Y21:XFD21 A22:XFD35 A36:S36 U36:XFD36 A37:XFD42 A43:H43 P43:XFD43 A44:AG44 AI44:XFD44 A45:AI45 AK45:XFD45 A46:AG46 AI46:XFD46 A47:XFD50 A51:AC51 AF51:AJ51 AM51:XFD51 A52:XFD53 A54:T54 V54:XFD54 A55:XFD58 A59:K59 N59:R59 T59:AN59 AR59:XFD59 A60:XFD66 A67:E67 R67:XFD67 A68:XFD74 A75:G75 J75:XFD75 A76:XFD83 A84:U84 W84:XFD84 A85:XFD98 A99:P99 S99 U99:AF99 AI99 AK99:AQ99 AU99:XFD99 A100:XFD122 A123:AF123 AI123:AQ123 AT123:XFD123 A124:M124 P124:AP124 AR124:XFD124 A125:L125 P125:XFD130 A126:M126 A127:I127 K127:M127 A128:M130">
    <cfRule type="cellIs" dxfId="135" priority="17" operator="equal">
      <formula>5</formula>
    </cfRule>
    <cfRule type="cellIs" dxfId="134" priority="18" operator="equal">
      <formula>3</formula>
    </cfRule>
    <cfRule type="cellIs" dxfId="133" priority="19" operator="equal">
      <formula>2</formula>
    </cfRule>
    <cfRule type="cellIs" dxfId="132" priority="20" operator="equal">
      <formula>1</formula>
    </cfRule>
  </conditionalFormatting>
  <conditionalFormatting sqref="C131">
    <cfRule type="cellIs" dxfId="131" priority="13" operator="equal">
      <formula>5</formula>
    </cfRule>
    <cfRule type="cellIs" dxfId="130" priority="14" operator="equal">
      <formula>3</formula>
    </cfRule>
    <cfRule type="cellIs" dxfId="129" priority="15" operator="equal">
      <formula>2</formula>
    </cfRule>
    <cfRule type="cellIs" dxfId="128" priority="16" operator="equal">
      <formula>1</formula>
    </cfRule>
  </conditionalFormatting>
  <conditionalFormatting sqref="I131">
    <cfRule type="cellIs" dxfId="127" priority="9" operator="equal">
      <formula>5</formula>
    </cfRule>
    <cfRule type="cellIs" dxfId="126" priority="10" operator="equal">
      <formula>3</formula>
    </cfRule>
    <cfRule type="cellIs" dxfId="125" priority="11" operator="equal">
      <formula>2</formula>
    </cfRule>
    <cfRule type="cellIs" dxfId="124" priority="12" operator="equal">
      <formula>1</formula>
    </cfRule>
  </conditionalFormatting>
  <conditionalFormatting sqref="AV131">
    <cfRule type="cellIs" dxfId="123" priority="1" operator="equal">
      <formula>5</formula>
    </cfRule>
    <cfRule type="cellIs" dxfId="122" priority="2" operator="equal">
      <formula>3</formula>
    </cfRule>
    <cfRule type="cellIs" dxfId="121" priority="3" operator="equal">
      <formula>2</formula>
    </cfRule>
    <cfRule type="cellIs" dxfId="120" priority="4" operator="equal">
      <formula>1</formula>
    </cfRule>
  </conditionalFormatting>
  <printOptions horizontalCentered="1"/>
  <pageMargins left="0" right="0" top="0" bottom="0" header="0" footer="0"/>
  <pageSetup paperSize="9" scale="64" fitToHeight="0" orientation="landscape" r:id="rId1"/>
  <headerFooter>
    <oddFooter>Page &amp;P of &amp;N</oddFooter>
  </headerFooter>
  <rowBreaks count="3" manualBreakCount="3">
    <brk id="51" max="45" man="1"/>
    <brk id="99" max="45" man="1"/>
    <brk id="131" max="45"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34CCB-9326-42C6-A964-DC1AFE4E6C88}">
  <dimension ref="D3:G17"/>
  <sheetViews>
    <sheetView workbookViewId="0">
      <selection activeCell="K11" sqref="K11"/>
    </sheetView>
  </sheetViews>
  <sheetFormatPr defaultRowHeight="14.5"/>
  <cols>
    <col min="6" max="6" width="14.54296875" bestFit="1" customWidth="1"/>
    <col min="7" max="7" width="14.1796875" customWidth="1"/>
  </cols>
  <sheetData>
    <row r="3" spans="4:7">
      <c r="D3" s="147" t="s">
        <v>1692</v>
      </c>
      <c r="E3" s="147" t="s">
        <v>1693</v>
      </c>
      <c r="F3" s="147" t="s">
        <v>1694</v>
      </c>
      <c r="G3" s="147" t="s">
        <v>1695</v>
      </c>
    </row>
    <row r="4" spans="4:7">
      <c r="D4" s="79">
        <v>1</v>
      </c>
      <c r="E4" s="100" t="s">
        <v>1696</v>
      </c>
      <c r="F4" s="100" t="s">
        <v>1697</v>
      </c>
      <c r="G4" s="100">
        <v>10</v>
      </c>
    </row>
    <row r="5" spans="4:7">
      <c r="D5" s="79">
        <v>2</v>
      </c>
      <c r="E5" s="100" t="s">
        <v>1698</v>
      </c>
      <c r="F5" s="100" t="s">
        <v>1699</v>
      </c>
      <c r="G5" s="100">
        <v>10</v>
      </c>
    </row>
    <row r="6" spans="4:7">
      <c r="D6" s="79">
        <v>3</v>
      </c>
      <c r="E6" s="100" t="s">
        <v>1700</v>
      </c>
      <c r="F6" s="100" t="s">
        <v>1528</v>
      </c>
      <c r="G6" s="100">
        <v>10</v>
      </c>
    </row>
    <row r="7" spans="4:7">
      <c r="D7" s="79">
        <v>4</v>
      </c>
      <c r="E7" s="100" t="s">
        <v>1701</v>
      </c>
      <c r="F7" s="100"/>
      <c r="G7" s="100">
        <v>10</v>
      </c>
    </row>
    <row r="9" spans="4:7">
      <c r="F9" t="s">
        <v>1703</v>
      </c>
    </row>
    <row r="10" spans="4:7">
      <c r="E10">
        <v>1</v>
      </c>
      <c r="F10" s="1149" t="s">
        <v>436</v>
      </c>
      <c r="G10" t="s">
        <v>1702</v>
      </c>
    </row>
    <row r="11" spans="4:7">
      <c r="E11">
        <v>2</v>
      </c>
      <c r="F11" t="s">
        <v>12</v>
      </c>
    </row>
    <row r="12" spans="4:7">
      <c r="E12">
        <v>3</v>
      </c>
      <c r="F12" s="1149" t="s">
        <v>602</v>
      </c>
      <c r="G12" t="s">
        <v>1702</v>
      </c>
    </row>
    <row r="13" spans="4:7">
      <c r="E13">
        <v>4</v>
      </c>
      <c r="F13" s="1149" t="s">
        <v>603</v>
      </c>
      <c r="G13" t="s">
        <v>1702</v>
      </c>
    </row>
    <row r="14" spans="4:7">
      <c r="E14">
        <v>5</v>
      </c>
      <c r="F14" t="s">
        <v>610</v>
      </c>
    </row>
    <row r="15" spans="4:7">
      <c r="E15">
        <v>6</v>
      </c>
      <c r="F15" s="1148" t="s">
        <v>1082</v>
      </c>
      <c r="G15" t="s">
        <v>1702</v>
      </c>
    </row>
    <row r="16" spans="4:7">
      <c r="E16">
        <v>7</v>
      </c>
      <c r="F16" s="1148" t="s">
        <v>79</v>
      </c>
      <c r="G16" t="s">
        <v>1702</v>
      </c>
    </row>
    <row r="17" spans="5:7">
      <c r="E17">
        <v>8</v>
      </c>
      <c r="F17" s="1149" t="s">
        <v>655</v>
      </c>
      <c r="G17" t="s">
        <v>1702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10E80-376A-4913-85CF-2FB3BBD18DDB}">
  <sheetPr codeName="Sheet3">
    <tabColor rgb="FFFFFF00"/>
    <pageSetUpPr fitToPage="1"/>
  </sheetPr>
  <dimension ref="A1:N298"/>
  <sheetViews>
    <sheetView showGridLines="0" view="pageBreakPreview" zoomScale="89" zoomScaleNormal="85" zoomScaleSheetLayoutView="89" workbookViewId="0">
      <pane ySplit="10" topLeftCell="A61" activePane="bottomLeft" state="frozen"/>
      <selection activeCell="C296" sqref="C296"/>
      <selection pane="bottomLeft" activeCell="L49" sqref="L49"/>
    </sheetView>
  </sheetViews>
  <sheetFormatPr defaultColWidth="9.1796875" defaultRowHeight="13"/>
  <cols>
    <col min="1" max="1" width="8.54296875" style="849" customWidth="1"/>
    <col min="2" max="2" width="26.54296875" style="849" customWidth="1"/>
    <col min="3" max="3" width="17.54296875" style="849" customWidth="1"/>
    <col min="4" max="4" width="15.453125" style="849" customWidth="1"/>
    <col min="5" max="5" width="13" style="849" customWidth="1"/>
    <col min="6" max="6" width="16.453125" style="849" customWidth="1"/>
    <col min="7" max="7" width="11.1796875" style="849" customWidth="1"/>
    <col min="8" max="8" width="8" style="849" customWidth="1"/>
    <col min="9" max="9" width="13.26953125" style="849" customWidth="1"/>
    <col min="10" max="10" width="12.81640625" style="849" bestFit="1" customWidth="1"/>
    <col min="11" max="11" width="12.1796875" style="849" hidden="1" customWidth="1"/>
    <col min="12" max="12" width="36.6328125" style="849" customWidth="1"/>
    <col min="13" max="16384" width="9.1796875" style="849"/>
  </cols>
  <sheetData>
    <row r="1" spans="1:13" ht="9.75" customHeight="1"/>
    <row r="2" spans="1:13" ht="16.5" customHeight="1">
      <c r="A2" s="1431" t="s">
        <v>1366</v>
      </c>
      <c r="B2" s="1431"/>
      <c r="C2" s="1431"/>
      <c r="D2" s="1431"/>
      <c r="E2" s="1431"/>
      <c r="F2" s="1431"/>
      <c r="G2" s="1431"/>
      <c r="H2" s="1431"/>
      <c r="I2" s="1431"/>
      <c r="J2" s="1431"/>
      <c r="K2" s="1431"/>
      <c r="L2" s="1431"/>
    </row>
    <row r="3" spans="1:13" ht="16.5" customHeight="1">
      <c r="A3" s="861"/>
      <c r="B3" s="861"/>
      <c r="C3" s="861"/>
      <c r="D3" s="861"/>
      <c r="E3" s="861"/>
      <c r="F3" s="861"/>
      <c r="G3" s="861"/>
      <c r="H3" s="861"/>
      <c r="I3" s="861"/>
      <c r="J3" s="861"/>
      <c r="K3" s="861"/>
    </row>
    <row r="4" spans="1:13" ht="28.5" customHeight="1">
      <c r="A4" s="861"/>
      <c r="B4" s="871" t="s">
        <v>132</v>
      </c>
      <c r="C4" s="871" t="s">
        <v>1443</v>
      </c>
      <c r="D4" s="976" t="s">
        <v>1377</v>
      </c>
      <c r="E4" s="1142" t="s">
        <v>1688</v>
      </c>
      <c r="F4" s="1142" t="s">
        <v>1444</v>
      </c>
      <c r="G4" s="1426" t="s">
        <v>1445</v>
      </c>
      <c r="H4" s="1426"/>
      <c r="I4" s="972" t="s">
        <v>1446</v>
      </c>
      <c r="J4" s="972" t="s">
        <v>1</v>
      </c>
      <c r="K4" s="1172"/>
    </row>
    <row r="5" spans="1:13" ht="16.5" customHeight="1">
      <c r="A5" s="861"/>
      <c r="B5" s="872" t="s">
        <v>1370</v>
      </c>
      <c r="C5" s="977">
        <v>62</v>
      </c>
      <c r="D5" s="149">
        <f>SUM(C11:C72)/1000</f>
        <v>117.85605400000003</v>
      </c>
      <c r="E5" s="977">
        <v>22</v>
      </c>
      <c r="F5" s="1143">
        <f>SUM(F6:F7)</f>
        <v>63.625</v>
      </c>
      <c r="G5" s="1428">
        <v>8.6379999999999999</v>
      </c>
      <c r="H5" s="1428"/>
      <c r="I5" s="149">
        <f>D5-F5</f>
        <v>54.231054000000029</v>
      </c>
      <c r="J5" s="149"/>
      <c r="K5" s="1173"/>
    </row>
    <row r="6" spans="1:13" ht="16.5" customHeight="1">
      <c r="A6" s="861"/>
      <c r="B6" s="872" t="s">
        <v>1429</v>
      </c>
      <c r="C6" s="977">
        <v>37</v>
      </c>
      <c r="D6" s="149">
        <f>D5-D7</f>
        <v>109.28515900000002</v>
      </c>
      <c r="E6" s="977">
        <v>19</v>
      </c>
      <c r="F6" s="1143">
        <v>62.448999999999998</v>
      </c>
      <c r="G6" s="1429">
        <v>3</v>
      </c>
      <c r="H6" s="1430"/>
      <c r="I6" s="149">
        <f>D6-F6</f>
        <v>46.836159000000023</v>
      </c>
      <c r="J6" s="1177"/>
      <c r="K6" s="1173"/>
    </row>
    <row r="7" spans="1:13" ht="16.5" customHeight="1">
      <c r="A7" s="861"/>
      <c r="B7" s="872" t="s">
        <v>1305</v>
      </c>
      <c r="C7" s="977">
        <v>25</v>
      </c>
      <c r="D7" s="149">
        <f>ROUNDUP(SUMIF($D$11:$D$72,$B7,$C$11:$C$72),3)/1000</f>
        <v>8.5708950000000002</v>
      </c>
      <c r="E7" s="977">
        <v>3</v>
      </c>
      <c r="F7" s="1143">
        <v>1.1759999999999999</v>
      </c>
      <c r="G7" s="1427">
        <v>0</v>
      </c>
      <c r="H7" s="1427"/>
      <c r="I7" s="149">
        <f>D7-F7</f>
        <v>7.394895</v>
      </c>
      <c r="J7" s="149"/>
      <c r="K7" s="1173"/>
    </row>
    <row r="8" spans="1:13" ht="16.5" customHeight="1" thickBot="1">
      <c r="A8" s="861"/>
      <c r="B8" s="861"/>
      <c r="C8" s="861"/>
      <c r="D8" s="861"/>
      <c r="E8" s="861"/>
      <c r="F8" s="861"/>
      <c r="G8" s="861"/>
      <c r="H8" s="861"/>
    </row>
    <row r="9" spans="1:13" ht="25.5" customHeight="1">
      <c r="A9" s="1438" t="s">
        <v>1480</v>
      </c>
      <c r="B9" s="1436" t="s">
        <v>95</v>
      </c>
      <c r="C9" s="1436" t="s">
        <v>1447</v>
      </c>
      <c r="D9" s="1436" t="s">
        <v>1303</v>
      </c>
      <c r="E9" s="1436" t="s">
        <v>1304</v>
      </c>
      <c r="F9" s="1436" t="s">
        <v>1374</v>
      </c>
      <c r="G9" s="1434" t="s">
        <v>100</v>
      </c>
      <c r="H9" s="1435"/>
      <c r="I9" s="1434" t="s">
        <v>1369</v>
      </c>
      <c r="J9" s="1435"/>
      <c r="K9" s="1168"/>
      <c r="L9" s="1105" t="s">
        <v>1370</v>
      </c>
    </row>
    <row r="10" spans="1:13" ht="16.5" customHeight="1" thickBot="1">
      <c r="A10" s="1439"/>
      <c r="B10" s="1437"/>
      <c r="C10" s="1437"/>
      <c r="D10" s="1437"/>
      <c r="E10" s="1437"/>
      <c r="F10" s="1437"/>
      <c r="G10" s="24" t="s">
        <v>258</v>
      </c>
      <c r="H10" s="24" t="s">
        <v>0</v>
      </c>
      <c r="I10" s="24" t="s">
        <v>258</v>
      </c>
      <c r="J10" s="24" t="s">
        <v>0</v>
      </c>
      <c r="K10" s="24" t="s">
        <v>1665</v>
      </c>
      <c r="L10" s="24" t="s">
        <v>1</v>
      </c>
    </row>
    <row r="11" spans="1:13" s="1118" customFormat="1" ht="18.5">
      <c r="A11" s="1115">
        <f>IF(B11="","",SUBTOTAL(3,$B$11:B11))</f>
        <v>1</v>
      </c>
      <c r="B11" s="1116" t="s">
        <v>1376</v>
      </c>
      <c r="C11" s="1274">
        <v>150.01400000000001</v>
      </c>
      <c r="D11" s="1117" t="s">
        <v>1305</v>
      </c>
      <c r="E11" s="1117"/>
      <c r="F11" s="1117">
        <v>1</v>
      </c>
      <c r="G11" s="1117">
        <v>1</v>
      </c>
      <c r="H11" s="1117">
        <f>F11-G11</f>
        <v>0</v>
      </c>
      <c r="I11" s="1117">
        <v>1</v>
      </c>
      <c r="J11" s="1117">
        <f t="shared" ref="J11:J42" si="0">F11-I11</f>
        <v>0</v>
      </c>
      <c r="K11" s="1174" t="s">
        <v>1717</v>
      </c>
      <c r="L11" s="1129" t="s">
        <v>1810</v>
      </c>
    </row>
    <row r="12" spans="1:13" s="1130" customFormat="1" ht="18.5">
      <c r="A12" s="1252">
        <f>IF(B12="","",SUBTOTAL(3,$B$11:B12))</f>
        <v>2</v>
      </c>
      <c r="B12" s="1253" t="s">
        <v>1402</v>
      </c>
      <c r="C12" s="1134">
        <v>290.20999999999998</v>
      </c>
      <c r="D12" s="1135" t="s">
        <v>1305</v>
      </c>
      <c r="E12" s="1135"/>
      <c r="F12" s="1135">
        <v>1</v>
      </c>
      <c r="G12" s="1135">
        <v>1</v>
      </c>
      <c r="H12" s="1135">
        <f t="shared" ref="H12:H72" si="1">F12-G12</f>
        <v>0</v>
      </c>
      <c r="I12" s="1135">
        <v>1</v>
      </c>
      <c r="J12" s="1135">
        <f t="shared" si="0"/>
        <v>0</v>
      </c>
      <c r="K12" s="1254" t="s">
        <v>1715</v>
      </c>
      <c r="L12" s="1141" t="s">
        <v>258</v>
      </c>
      <c r="M12" s="1193"/>
    </row>
    <row r="13" spans="1:13" s="1118" customFormat="1" ht="18.5">
      <c r="A13" s="1120">
        <f>IF(B13="","",SUBTOTAL(3,$B$11:B13))</f>
        <v>3</v>
      </c>
      <c r="B13" s="1140" t="s">
        <v>1403</v>
      </c>
      <c r="C13" s="1122">
        <v>2836.9920000000002</v>
      </c>
      <c r="D13" s="1123" t="s">
        <v>1306</v>
      </c>
      <c r="E13" s="1123"/>
      <c r="F13" s="1123">
        <v>7</v>
      </c>
      <c r="G13" s="1123">
        <v>7</v>
      </c>
      <c r="H13" s="1123">
        <f t="shared" si="1"/>
        <v>0</v>
      </c>
      <c r="I13" s="1123">
        <v>7</v>
      </c>
      <c r="J13" s="1123">
        <f t="shared" si="0"/>
        <v>0</v>
      </c>
      <c r="K13" s="1175" t="s">
        <v>1715</v>
      </c>
      <c r="L13" s="1141" t="s">
        <v>258</v>
      </c>
      <c r="M13" s="1119"/>
    </row>
    <row r="14" spans="1:13" s="1118" customFormat="1" ht="18.5">
      <c r="A14" s="1120">
        <f>IF(B14="","",SUBTOTAL(3,$B$11:B14))</f>
        <v>4</v>
      </c>
      <c r="B14" s="1140" t="s">
        <v>1405</v>
      </c>
      <c r="C14" s="1122">
        <v>2691.4670000000001</v>
      </c>
      <c r="D14" s="1123" t="s">
        <v>1306</v>
      </c>
      <c r="E14" s="1123"/>
      <c r="F14" s="1123">
        <v>7</v>
      </c>
      <c r="G14" s="1123">
        <v>7</v>
      </c>
      <c r="H14" s="1123">
        <f t="shared" si="1"/>
        <v>0</v>
      </c>
      <c r="I14" s="1123">
        <v>7</v>
      </c>
      <c r="J14" s="1123">
        <f t="shared" si="0"/>
        <v>0</v>
      </c>
      <c r="K14" s="1175" t="s">
        <v>1715</v>
      </c>
      <c r="L14" s="1141" t="s">
        <v>258</v>
      </c>
      <c r="M14" s="1119"/>
    </row>
    <row r="15" spans="1:13" s="1118" customFormat="1" ht="18.5">
      <c r="A15" s="1120">
        <f>IF(B15="","",SUBTOTAL(3,$B$11:B15))</f>
        <v>5</v>
      </c>
      <c r="B15" s="1140" t="s">
        <v>1407</v>
      </c>
      <c r="C15" s="1122">
        <v>1627.07</v>
      </c>
      <c r="D15" s="1123" t="s">
        <v>1306</v>
      </c>
      <c r="E15" s="1123"/>
      <c r="F15" s="1123">
        <v>4</v>
      </c>
      <c r="G15" s="1123">
        <v>4</v>
      </c>
      <c r="H15" s="1123">
        <f t="shared" si="1"/>
        <v>0</v>
      </c>
      <c r="I15" s="1123">
        <v>4</v>
      </c>
      <c r="J15" s="1123">
        <f t="shared" si="0"/>
        <v>0</v>
      </c>
      <c r="K15" s="1175" t="s">
        <v>1715</v>
      </c>
      <c r="L15" s="1141" t="s">
        <v>258</v>
      </c>
      <c r="M15" s="1119" t="s">
        <v>1691</v>
      </c>
    </row>
    <row r="16" spans="1:13" s="1170" customFormat="1" ht="18.5">
      <c r="A16" s="1120">
        <f>IF(B16="","",SUBTOTAL(3,$B$11:B16))</f>
        <v>6</v>
      </c>
      <c r="B16" s="1140" t="s">
        <v>1314</v>
      </c>
      <c r="C16" s="1122">
        <v>709.16300000000001</v>
      </c>
      <c r="D16" s="1123" t="s">
        <v>1306</v>
      </c>
      <c r="E16" s="1123"/>
      <c r="F16" s="1123">
        <v>2</v>
      </c>
      <c r="G16" s="1123">
        <v>2</v>
      </c>
      <c r="H16" s="1123">
        <f t="shared" si="1"/>
        <v>0</v>
      </c>
      <c r="I16" s="1123">
        <v>2</v>
      </c>
      <c r="J16" s="1123">
        <f t="shared" si="0"/>
        <v>0</v>
      </c>
      <c r="K16" s="1175" t="s">
        <v>1729</v>
      </c>
      <c r="L16" s="1141" t="s">
        <v>258</v>
      </c>
      <c r="M16" s="1169"/>
    </row>
    <row r="17" spans="1:13" s="1170" customFormat="1" ht="18.5">
      <c r="A17" s="1120">
        <f>IF(B17="","",SUBTOTAL(3,$B$11:B17))</f>
        <v>7</v>
      </c>
      <c r="B17" s="1140" t="s">
        <v>1315</v>
      </c>
      <c r="C17" s="1122">
        <v>2681.6109999999999</v>
      </c>
      <c r="D17" s="1123" t="s">
        <v>1306</v>
      </c>
      <c r="E17" s="1123"/>
      <c r="F17" s="1123">
        <v>7</v>
      </c>
      <c r="G17" s="1123">
        <v>7</v>
      </c>
      <c r="H17" s="1123">
        <f t="shared" si="1"/>
        <v>0</v>
      </c>
      <c r="I17" s="1123">
        <v>7</v>
      </c>
      <c r="J17" s="1123">
        <f t="shared" si="0"/>
        <v>0</v>
      </c>
      <c r="K17" s="1175" t="s">
        <v>1729</v>
      </c>
      <c r="L17" s="1141" t="s">
        <v>258</v>
      </c>
      <c r="M17" s="1169"/>
    </row>
    <row r="18" spans="1:13" s="1118" customFormat="1" ht="18.5">
      <c r="A18" s="1120">
        <f>IF(B18="","",SUBTOTAL(3,$B$11:B18))</f>
        <v>8</v>
      </c>
      <c r="B18" s="1140" t="s">
        <v>1316</v>
      </c>
      <c r="C18" s="1122">
        <v>4418.3890000000001</v>
      </c>
      <c r="D18" s="1123" t="s">
        <v>1306</v>
      </c>
      <c r="E18" s="1123"/>
      <c r="F18" s="1123">
        <v>11</v>
      </c>
      <c r="G18" s="1123">
        <v>11</v>
      </c>
      <c r="H18" s="1123">
        <f t="shared" si="1"/>
        <v>0</v>
      </c>
      <c r="I18" s="1123">
        <v>11</v>
      </c>
      <c r="J18" s="1123">
        <f t="shared" si="0"/>
        <v>0</v>
      </c>
      <c r="K18" s="1175" t="s">
        <v>1729</v>
      </c>
      <c r="L18" s="1183" t="s">
        <v>258</v>
      </c>
      <c r="M18" s="1119"/>
    </row>
    <row r="19" spans="1:13" s="1147" customFormat="1" ht="18.5">
      <c r="A19" s="1120">
        <f>IF(B19="","",SUBTOTAL(3,$B$11:B19))</f>
        <v>9</v>
      </c>
      <c r="B19" s="1140" t="s">
        <v>1317</v>
      </c>
      <c r="C19" s="1122">
        <v>419.48</v>
      </c>
      <c r="D19" s="1123" t="s">
        <v>1305</v>
      </c>
      <c r="E19" s="1123"/>
      <c r="F19" s="1123">
        <v>1</v>
      </c>
      <c r="G19" s="1123">
        <v>1</v>
      </c>
      <c r="H19" s="1123">
        <f t="shared" si="1"/>
        <v>0</v>
      </c>
      <c r="I19" s="1123">
        <v>1</v>
      </c>
      <c r="J19" s="1123">
        <f t="shared" si="0"/>
        <v>0</v>
      </c>
      <c r="K19" s="1175" t="s">
        <v>1729</v>
      </c>
      <c r="L19" s="1141" t="s">
        <v>258</v>
      </c>
      <c r="M19" s="1146"/>
    </row>
    <row r="20" spans="1:13" s="1118" customFormat="1" ht="18.5">
      <c r="A20" s="1120">
        <f>IF(B20="","",SUBTOTAL(3,$B$11:B20))</f>
        <v>10</v>
      </c>
      <c r="B20" s="1140" t="s">
        <v>1318</v>
      </c>
      <c r="C20" s="1122">
        <v>4901.2360000000008</v>
      </c>
      <c r="D20" s="1123" t="s">
        <v>1306</v>
      </c>
      <c r="E20" s="1123"/>
      <c r="F20" s="1123">
        <v>13</v>
      </c>
      <c r="G20" s="1123">
        <v>13</v>
      </c>
      <c r="H20" s="1123">
        <f t="shared" si="1"/>
        <v>0</v>
      </c>
      <c r="I20" s="1123">
        <v>13</v>
      </c>
      <c r="J20" s="1123">
        <f t="shared" si="0"/>
        <v>0</v>
      </c>
      <c r="K20" s="1175" t="s">
        <v>1729</v>
      </c>
      <c r="L20" s="1141" t="s">
        <v>258</v>
      </c>
      <c r="M20" s="1119"/>
    </row>
    <row r="21" spans="1:13" s="1118" customFormat="1" ht="18.5">
      <c r="A21" s="1120">
        <f>IF(B21="","",SUBTOTAL(3,$B$11:B21))</f>
        <v>11</v>
      </c>
      <c r="B21" s="1121" t="s">
        <v>1319</v>
      </c>
      <c r="C21" s="1122">
        <v>2699.2840000000001</v>
      </c>
      <c r="D21" s="1123" t="s">
        <v>1306</v>
      </c>
      <c r="E21" s="1123"/>
      <c r="F21" s="1123">
        <v>7</v>
      </c>
      <c r="G21" s="1123">
        <v>7</v>
      </c>
      <c r="H21" s="1123">
        <f t="shared" si="1"/>
        <v>0</v>
      </c>
      <c r="I21" s="1123">
        <v>7</v>
      </c>
      <c r="J21" s="1123">
        <f t="shared" si="0"/>
        <v>0</v>
      </c>
      <c r="K21" s="1175" t="s">
        <v>1729</v>
      </c>
      <c r="L21" s="1124" t="s">
        <v>258</v>
      </c>
    </row>
    <row r="22" spans="1:13" s="1118" customFormat="1" ht="18.5">
      <c r="A22" s="1120">
        <f>IF(B22="","",SUBTOTAL(3,$B$11:B22))</f>
        <v>12</v>
      </c>
      <c r="B22" s="1121" t="s">
        <v>1320</v>
      </c>
      <c r="C22" s="1122">
        <v>2434.77</v>
      </c>
      <c r="D22" s="1123" t="s">
        <v>1306</v>
      </c>
      <c r="E22" s="1123"/>
      <c r="F22" s="1123">
        <v>6</v>
      </c>
      <c r="G22" s="1123">
        <v>6</v>
      </c>
      <c r="H22" s="1123">
        <f t="shared" si="1"/>
        <v>0</v>
      </c>
      <c r="I22" s="1123">
        <v>6</v>
      </c>
      <c r="J22" s="1123">
        <f t="shared" si="0"/>
        <v>0</v>
      </c>
      <c r="K22" s="1175" t="s">
        <v>1729</v>
      </c>
      <c r="L22" s="1124" t="s">
        <v>258</v>
      </c>
    </row>
    <row r="23" spans="1:13" s="1118" customFormat="1" ht="18.5">
      <c r="A23" s="1120">
        <f>IF(B23="","",SUBTOTAL(3,$B$11:B23))</f>
        <v>13</v>
      </c>
      <c r="B23" s="1121" t="s">
        <v>1321</v>
      </c>
      <c r="C23" s="1122">
        <v>4455</v>
      </c>
      <c r="D23" s="1123" t="s">
        <v>1306</v>
      </c>
      <c r="E23" s="1123"/>
      <c r="F23" s="1123">
        <v>12</v>
      </c>
      <c r="G23" s="1123">
        <v>12</v>
      </c>
      <c r="H23" s="1123">
        <f t="shared" si="1"/>
        <v>0</v>
      </c>
      <c r="I23" s="1123">
        <v>12</v>
      </c>
      <c r="J23" s="1123">
        <f t="shared" si="0"/>
        <v>0</v>
      </c>
      <c r="K23" s="1175" t="s">
        <v>1729</v>
      </c>
      <c r="L23" s="1124" t="s">
        <v>258</v>
      </c>
    </row>
    <row r="24" spans="1:13" s="1118" customFormat="1" ht="18.5">
      <c r="A24" s="1120">
        <f>IF(B24="","",SUBTOTAL(3,$B$11:B24))</f>
        <v>14</v>
      </c>
      <c r="B24" s="1121" t="s">
        <v>1322</v>
      </c>
      <c r="C24" s="1122">
        <v>466.63</v>
      </c>
      <c r="D24" s="1145" t="s">
        <v>1305</v>
      </c>
      <c r="E24" s="1123"/>
      <c r="F24" s="1123">
        <v>1</v>
      </c>
      <c r="G24" s="1123">
        <v>1</v>
      </c>
      <c r="H24" s="1123">
        <f t="shared" si="1"/>
        <v>0</v>
      </c>
      <c r="I24" s="1123">
        <v>1</v>
      </c>
      <c r="J24" s="1123">
        <f t="shared" si="0"/>
        <v>0</v>
      </c>
      <c r="K24" s="1175" t="s">
        <v>1729</v>
      </c>
      <c r="L24" s="1124" t="s">
        <v>258</v>
      </c>
    </row>
    <row r="25" spans="1:13" s="1118" customFormat="1" ht="18.5">
      <c r="A25" s="1120">
        <f>IF(B25="","",SUBTOTAL(3,$B$11:B25))</f>
        <v>15</v>
      </c>
      <c r="B25" s="1121" t="s">
        <v>1323</v>
      </c>
      <c r="C25" s="1122">
        <v>4964.92</v>
      </c>
      <c r="D25" s="1145" t="s">
        <v>1306</v>
      </c>
      <c r="E25" s="1123"/>
      <c r="F25" s="1123">
        <v>12</v>
      </c>
      <c r="G25" s="1123">
        <v>12</v>
      </c>
      <c r="H25" s="1123">
        <f t="shared" si="1"/>
        <v>0</v>
      </c>
      <c r="I25" s="1123">
        <v>12</v>
      </c>
      <c r="J25" s="1123">
        <f t="shared" si="0"/>
        <v>0</v>
      </c>
      <c r="K25" s="1175" t="s">
        <v>1715</v>
      </c>
      <c r="L25" s="1124" t="s">
        <v>258</v>
      </c>
    </row>
    <row r="26" spans="1:13" s="1130" customFormat="1" ht="18.5">
      <c r="A26" s="1293">
        <f>IF(B26="","",SUBTOTAL(3,$B$11:B26))</f>
        <v>16</v>
      </c>
      <c r="B26" s="1232" t="s">
        <v>1324</v>
      </c>
      <c r="C26" s="1219">
        <v>1004.183</v>
      </c>
      <c r="D26" s="1220" t="s">
        <v>1306</v>
      </c>
      <c r="E26" s="1220"/>
      <c r="F26" s="1220">
        <v>3</v>
      </c>
      <c r="G26" s="1220">
        <v>3</v>
      </c>
      <c r="H26" s="1220">
        <f t="shared" si="1"/>
        <v>0</v>
      </c>
      <c r="I26" s="1220">
        <v>3</v>
      </c>
      <c r="J26" s="1220">
        <f t="shared" si="0"/>
        <v>0</v>
      </c>
      <c r="K26" s="1221" t="s">
        <v>1716</v>
      </c>
      <c r="L26" s="1222" t="s">
        <v>1815</v>
      </c>
    </row>
    <row r="27" spans="1:13" s="1130" customFormat="1" ht="18.5">
      <c r="A27" s="1125">
        <f>IF(B27="","",SUBTOTAL(3,$B$11:B27))</f>
        <v>17</v>
      </c>
      <c r="B27" s="1126" t="s">
        <v>1325</v>
      </c>
      <c r="C27" s="1127">
        <v>242.89</v>
      </c>
      <c r="D27" s="1128" t="s">
        <v>1305</v>
      </c>
      <c r="E27" s="1128" t="s">
        <v>700</v>
      </c>
      <c r="F27" s="1128">
        <v>1</v>
      </c>
      <c r="G27" s="1128">
        <v>1</v>
      </c>
      <c r="H27" s="1128">
        <f t="shared" si="1"/>
        <v>0</v>
      </c>
      <c r="I27" s="1128">
        <v>1</v>
      </c>
      <c r="J27" s="1128">
        <f t="shared" si="0"/>
        <v>0</v>
      </c>
      <c r="K27" s="1176" t="s">
        <v>1716</v>
      </c>
      <c r="L27" s="1240" t="s">
        <v>1765</v>
      </c>
      <c r="M27" s="1130" t="s">
        <v>1691</v>
      </c>
    </row>
    <row r="28" spans="1:13" s="1130" customFormat="1" ht="18.5">
      <c r="A28" s="1131">
        <f>IF(B28="","",SUBTOTAL(3,$B$11:B28))</f>
        <v>18</v>
      </c>
      <c r="B28" s="1126" t="s">
        <v>1326</v>
      </c>
      <c r="C28" s="1127">
        <v>329.73</v>
      </c>
      <c r="D28" s="1128" t="s">
        <v>1305</v>
      </c>
      <c r="E28" s="1128" t="s">
        <v>1307</v>
      </c>
      <c r="F28" s="1128">
        <v>1</v>
      </c>
      <c r="G28" s="1128">
        <v>1</v>
      </c>
      <c r="H28" s="1128">
        <f t="shared" si="1"/>
        <v>0</v>
      </c>
      <c r="I28" s="1128">
        <v>1</v>
      </c>
      <c r="J28" s="1128">
        <f t="shared" si="0"/>
        <v>0</v>
      </c>
      <c r="K28" s="1176" t="s">
        <v>1716</v>
      </c>
      <c r="L28" s="1240" t="s">
        <v>1765</v>
      </c>
    </row>
    <row r="29" spans="1:13" s="1130" customFormat="1" ht="18.5">
      <c r="A29" s="1231">
        <f>IF(B29="","",SUBTOTAL(3,$B$11:B29))</f>
        <v>19</v>
      </c>
      <c r="B29" s="1232" t="s">
        <v>1327</v>
      </c>
      <c r="C29" s="1219">
        <v>416.88</v>
      </c>
      <c r="D29" s="1220" t="s">
        <v>1305</v>
      </c>
      <c r="E29" s="1220"/>
      <c r="F29" s="1220">
        <v>1</v>
      </c>
      <c r="G29" s="1220">
        <v>1</v>
      </c>
      <c r="H29" s="1220">
        <f t="shared" si="1"/>
        <v>0</v>
      </c>
      <c r="I29" s="1220">
        <v>1</v>
      </c>
      <c r="J29" s="1220">
        <f t="shared" si="0"/>
        <v>0</v>
      </c>
      <c r="K29" s="1221" t="s">
        <v>1716</v>
      </c>
      <c r="L29" s="1222" t="s">
        <v>1807</v>
      </c>
    </row>
    <row r="30" spans="1:13" s="1130" customFormat="1" ht="18.5">
      <c r="A30" s="1131">
        <f>IF(B30="","",SUBTOTAL(3,$B$11:B30))</f>
        <v>20</v>
      </c>
      <c r="B30" s="1126" t="s">
        <v>1328</v>
      </c>
      <c r="C30" s="1127">
        <v>480.27</v>
      </c>
      <c r="D30" s="1128" t="s">
        <v>1305</v>
      </c>
      <c r="E30" s="1128"/>
      <c r="F30" s="1128">
        <v>1</v>
      </c>
      <c r="G30" s="1128">
        <v>1</v>
      </c>
      <c r="H30" s="1128">
        <f t="shared" si="1"/>
        <v>0</v>
      </c>
      <c r="I30" s="1128">
        <v>1</v>
      </c>
      <c r="J30" s="1128">
        <f t="shared" si="0"/>
        <v>0</v>
      </c>
      <c r="K30" s="1176" t="s">
        <v>1716</v>
      </c>
      <c r="L30" s="1240" t="s">
        <v>1765</v>
      </c>
    </row>
    <row r="31" spans="1:13" s="1130" customFormat="1" ht="18.5">
      <c r="A31" s="1125">
        <f>IF(B31="","",SUBTOTAL(3,$B$11:B31))</f>
        <v>21</v>
      </c>
      <c r="B31" s="1126" t="s">
        <v>1329</v>
      </c>
      <c r="C31" s="1127">
        <v>223.82</v>
      </c>
      <c r="D31" s="1128" t="s">
        <v>1305</v>
      </c>
      <c r="E31" s="1128" t="s">
        <v>1308</v>
      </c>
      <c r="F31" s="1128">
        <v>1</v>
      </c>
      <c r="G31" s="1128">
        <v>1</v>
      </c>
      <c r="H31" s="1128">
        <f t="shared" si="1"/>
        <v>0</v>
      </c>
      <c r="I31" s="1128">
        <v>1</v>
      </c>
      <c r="J31" s="1128">
        <f t="shared" si="0"/>
        <v>0</v>
      </c>
      <c r="K31" s="1176" t="s">
        <v>1716</v>
      </c>
      <c r="L31" s="1240" t="s">
        <v>1765</v>
      </c>
    </row>
    <row r="32" spans="1:13" s="1130" customFormat="1" ht="18.5">
      <c r="A32" s="1131">
        <f>IF(B32="","",SUBTOTAL(3,$B$11:B32))</f>
        <v>22</v>
      </c>
      <c r="B32" s="1126" t="s">
        <v>1330</v>
      </c>
      <c r="C32" s="1127">
        <v>5019.34</v>
      </c>
      <c r="D32" s="1128" t="s">
        <v>1306</v>
      </c>
      <c r="E32" s="1128"/>
      <c r="F32" s="1128">
        <v>13</v>
      </c>
      <c r="G32" s="1128">
        <v>13</v>
      </c>
      <c r="H32" s="1128">
        <f t="shared" si="1"/>
        <v>0</v>
      </c>
      <c r="I32" s="1128">
        <v>12</v>
      </c>
      <c r="J32" s="1128">
        <f t="shared" si="0"/>
        <v>1</v>
      </c>
      <c r="K32" s="1176" t="s">
        <v>1716</v>
      </c>
      <c r="L32" s="1129" t="s">
        <v>1622</v>
      </c>
    </row>
    <row r="33" spans="1:12" s="1130" customFormat="1" ht="18.5">
      <c r="A33" s="1125">
        <f>IF(B33="","",SUBTOTAL(3,$B$11:B33))</f>
        <v>23</v>
      </c>
      <c r="B33" s="1126" t="s">
        <v>1331</v>
      </c>
      <c r="C33" s="1127">
        <v>392.69</v>
      </c>
      <c r="D33" s="1128" t="s">
        <v>1305</v>
      </c>
      <c r="E33" s="1128"/>
      <c r="F33" s="1128">
        <v>1</v>
      </c>
      <c r="G33" s="1128">
        <v>1</v>
      </c>
      <c r="H33" s="1128">
        <f t="shared" si="1"/>
        <v>0</v>
      </c>
      <c r="I33" s="1128">
        <v>1</v>
      </c>
      <c r="J33" s="1128">
        <f t="shared" si="0"/>
        <v>0</v>
      </c>
      <c r="K33" s="1176" t="s">
        <v>1716</v>
      </c>
      <c r="L33" s="1129"/>
    </row>
    <row r="34" spans="1:12" s="1130" customFormat="1" ht="18.5">
      <c r="A34" s="1125">
        <f>IF(B34="","",SUBTOTAL(3,$B$11:B34))</f>
        <v>24</v>
      </c>
      <c r="B34" s="1126" t="s">
        <v>1332</v>
      </c>
      <c r="C34" s="1127">
        <v>398.4</v>
      </c>
      <c r="D34" s="1128" t="s">
        <v>1305</v>
      </c>
      <c r="E34" s="1128"/>
      <c r="F34" s="1128">
        <v>1</v>
      </c>
      <c r="G34" s="1128">
        <v>1</v>
      </c>
      <c r="H34" s="1128">
        <f t="shared" si="1"/>
        <v>0</v>
      </c>
      <c r="I34" s="1128">
        <v>1</v>
      </c>
      <c r="J34" s="1128">
        <f t="shared" si="0"/>
        <v>0</v>
      </c>
      <c r="K34" s="1176" t="s">
        <v>1716</v>
      </c>
      <c r="L34" s="1201"/>
    </row>
    <row r="35" spans="1:12" s="1130" customFormat="1" ht="18.5">
      <c r="A35" s="1202">
        <f>IF(B35="","",SUBTOTAL(3,$B$11:B35))</f>
        <v>25</v>
      </c>
      <c r="B35" s="1203" t="s">
        <v>1333</v>
      </c>
      <c r="C35" s="1204">
        <v>3030.0290000000005</v>
      </c>
      <c r="D35" s="1205" t="s">
        <v>1306</v>
      </c>
      <c r="E35" s="1205"/>
      <c r="F35" s="1205">
        <v>8</v>
      </c>
      <c r="G35" s="1205">
        <v>8</v>
      </c>
      <c r="H35" s="1205">
        <f t="shared" si="1"/>
        <v>0</v>
      </c>
      <c r="I35" s="1205">
        <v>8</v>
      </c>
      <c r="J35" s="1205">
        <f t="shared" si="0"/>
        <v>0</v>
      </c>
      <c r="K35" s="1206" t="s">
        <v>1716</v>
      </c>
      <c r="L35" s="1201"/>
    </row>
    <row r="36" spans="1:12" s="1130" customFormat="1" ht="18.5">
      <c r="A36" s="1202">
        <f>IF(B36="","",SUBTOTAL(3,$B$11:B36))</f>
        <v>26</v>
      </c>
      <c r="B36" s="1203" t="s">
        <v>1334</v>
      </c>
      <c r="C36" s="1204">
        <v>279.36</v>
      </c>
      <c r="D36" s="1205" t="s">
        <v>1305</v>
      </c>
      <c r="E36" s="1205" t="s">
        <v>1375</v>
      </c>
      <c r="F36" s="1205">
        <v>1</v>
      </c>
      <c r="G36" s="1205">
        <v>1</v>
      </c>
      <c r="H36" s="1205">
        <f t="shared" si="1"/>
        <v>0</v>
      </c>
      <c r="I36" s="1205">
        <v>1</v>
      </c>
      <c r="J36" s="1205">
        <f t="shared" si="0"/>
        <v>0</v>
      </c>
      <c r="K36" s="1206" t="s">
        <v>1716</v>
      </c>
      <c r="L36" s="1201"/>
    </row>
    <row r="37" spans="1:12" s="1217" customFormat="1" ht="18.5">
      <c r="A37" s="1212">
        <f>IF(B37="","",SUBTOTAL(3,$B$11:B37))</f>
        <v>27</v>
      </c>
      <c r="B37" s="1213" t="s">
        <v>1335</v>
      </c>
      <c r="C37" s="1275">
        <v>2550.1669999999999</v>
      </c>
      <c r="D37" s="1214" t="s">
        <v>1306</v>
      </c>
      <c r="E37" s="1214"/>
      <c r="F37" s="1214">
        <v>7</v>
      </c>
      <c r="G37" s="1214">
        <v>7</v>
      </c>
      <c r="H37" s="1214">
        <f t="shared" si="1"/>
        <v>0</v>
      </c>
      <c r="I37" s="1214">
        <v>7</v>
      </c>
      <c r="J37" s="1214">
        <f t="shared" si="0"/>
        <v>0</v>
      </c>
      <c r="K37" s="1215" t="s">
        <v>1717</v>
      </c>
      <c r="L37" s="1216"/>
    </row>
    <row r="38" spans="1:12" s="1217" customFormat="1" ht="18.5">
      <c r="A38" s="1207">
        <f>IF(B38="","",SUBTOTAL(3,$B$11:B38))</f>
        <v>28</v>
      </c>
      <c r="B38" s="1208" t="s">
        <v>1336</v>
      </c>
      <c r="C38" s="1209">
        <v>2283.5349999999999</v>
      </c>
      <c r="D38" s="1210" t="s">
        <v>1306</v>
      </c>
      <c r="E38" s="1210"/>
      <c r="F38" s="1210">
        <v>6</v>
      </c>
      <c r="G38" s="1210">
        <v>6</v>
      </c>
      <c r="H38" s="1210">
        <f t="shared" si="1"/>
        <v>0</v>
      </c>
      <c r="I38" s="1210">
        <v>6</v>
      </c>
      <c r="J38" s="1210">
        <f t="shared" si="0"/>
        <v>0</v>
      </c>
      <c r="K38" s="1211" t="s">
        <v>1717</v>
      </c>
      <c r="L38" s="1216"/>
    </row>
    <row r="39" spans="1:12" s="1130" customFormat="1" ht="18.5">
      <c r="A39" s="1202">
        <f>IF(B39="","",SUBTOTAL(3,$B$11:B39))</f>
        <v>29</v>
      </c>
      <c r="B39" s="1203" t="s">
        <v>1337</v>
      </c>
      <c r="C39" s="1204">
        <v>259.05</v>
      </c>
      <c r="D39" s="1205" t="s">
        <v>1305</v>
      </c>
      <c r="E39" s="1205" t="s">
        <v>1309</v>
      </c>
      <c r="F39" s="1205">
        <v>1</v>
      </c>
      <c r="G39" s="1205">
        <v>1</v>
      </c>
      <c r="H39" s="1205">
        <f t="shared" si="1"/>
        <v>0</v>
      </c>
      <c r="I39" s="1205">
        <v>1</v>
      </c>
      <c r="J39" s="1205">
        <f t="shared" si="0"/>
        <v>0</v>
      </c>
      <c r="K39" s="1206" t="s">
        <v>1717</v>
      </c>
      <c r="L39" s="1201"/>
    </row>
    <row r="40" spans="1:12" s="1130" customFormat="1" ht="18.5">
      <c r="A40" s="1125">
        <f>IF(B40="","",SUBTOTAL(3,$B$11:B40))</f>
        <v>30</v>
      </c>
      <c r="B40" s="1126" t="s">
        <v>1338</v>
      </c>
      <c r="C40" s="1127">
        <v>440.46</v>
      </c>
      <c r="D40" s="1128" t="s">
        <v>1305</v>
      </c>
      <c r="E40" s="1128"/>
      <c r="F40" s="1128">
        <v>1</v>
      </c>
      <c r="G40" s="1128">
        <v>1</v>
      </c>
      <c r="H40" s="1128">
        <f t="shared" si="1"/>
        <v>0</v>
      </c>
      <c r="I40" s="1128">
        <v>1</v>
      </c>
      <c r="J40" s="1128">
        <f t="shared" si="0"/>
        <v>0</v>
      </c>
      <c r="K40" s="1176" t="s">
        <v>1717</v>
      </c>
      <c r="L40" s="1201"/>
    </row>
    <row r="41" spans="1:12" s="1130" customFormat="1" ht="18.5">
      <c r="A41" s="1125">
        <f>IF(B41="","",SUBTOTAL(3,$B$11:B41))</f>
        <v>31</v>
      </c>
      <c r="B41" s="1126" t="s">
        <v>1339</v>
      </c>
      <c r="C41" s="1127">
        <v>496.69</v>
      </c>
      <c r="D41" s="1128" t="s">
        <v>1305</v>
      </c>
      <c r="E41" s="1128"/>
      <c r="F41" s="1128">
        <v>1</v>
      </c>
      <c r="G41" s="1128">
        <v>1</v>
      </c>
      <c r="H41" s="1128">
        <f t="shared" si="1"/>
        <v>0</v>
      </c>
      <c r="I41" s="1128">
        <v>1</v>
      </c>
      <c r="J41" s="1128">
        <f t="shared" si="0"/>
        <v>0</v>
      </c>
      <c r="K41" s="1176" t="s">
        <v>1717</v>
      </c>
      <c r="L41" s="1201"/>
    </row>
    <row r="42" spans="1:12" s="1130" customFormat="1" ht="18.5">
      <c r="A42" s="1125">
        <f>IF(B42="","",SUBTOTAL(3,$B$11:B42))</f>
        <v>32</v>
      </c>
      <c r="B42" s="1126" t="s">
        <v>1340</v>
      </c>
      <c r="C42" s="1127">
        <v>244.03</v>
      </c>
      <c r="D42" s="1128" t="s">
        <v>1305</v>
      </c>
      <c r="E42" s="1128" t="s">
        <v>1308</v>
      </c>
      <c r="F42" s="1128">
        <v>1</v>
      </c>
      <c r="G42" s="1128">
        <v>1</v>
      </c>
      <c r="H42" s="1128">
        <f t="shared" si="1"/>
        <v>0</v>
      </c>
      <c r="I42" s="1128">
        <v>1</v>
      </c>
      <c r="J42" s="1128">
        <f t="shared" si="0"/>
        <v>0</v>
      </c>
      <c r="K42" s="1176" t="s">
        <v>1717</v>
      </c>
      <c r="L42" s="1201"/>
    </row>
    <row r="43" spans="1:12" s="1130" customFormat="1" ht="18.5">
      <c r="A43" s="1125">
        <f>IF(B43="","",SUBTOTAL(3,$B$11:B43))</f>
        <v>33</v>
      </c>
      <c r="B43" s="1126" t="s">
        <v>1341</v>
      </c>
      <c r="C43" s="1127">
        <v>237.43</v>
      </c>
      <c r="D43" s="1128" t="s">
        <v>1305</v>
      </c>
      <c r="E43" s="1128"/>
      <c r="F43" s="1128">
        <v>1</v>
      </c>
      <c r="G43" s="1128">
        <v>1</v>
      </c>
      <c r="H43" s="1128">
        <f t="shared" si="1"/>
        <v>0</v>
      </c>
      <c r="I43" s="1128">
        <v>1</v>
      </c>
      <c r="J43" s="1128">
        <f t="shared" ref="J43:J72" si="2">F43-I43</f>
        <v>0</v>
      </c>
      <c r="K43" s="1176" t="s">
        <v>1717</v>
      </c>
      <c r="L43" s="1201"/>
    </row>
    <row r="44" spans="1:12" s="1130" customFormat="1" ht="18.5">
      <c r="A44" s="1125">
        <f>IF(B44="","",SUBTOTAL(3,$B$11:B44))</f>
        <v>34</v>
      </c>
      <c r="B44" s="1126" t="s">
        <v>1342</v>
      </c>
      <c r="C44" s="1127">
        <v>203.48</v>
      </c>
      <c r="D44" s="1128" t="s">
        <v>1305</v>
      </c>
      <c r="E44" s="1128" t="s">
        <v>1310</v>
      </c>
      <c r="F44" s="1128">
        <v>1</v>
      </c>
      <c r="G44" s="1128">
        <v>1</v>
      </c>
      <c r="H44" s="1128">
        <f t="shared" si="1"/>
        <v>0</v>
      </c>
      <c r="I44" s="1128">
        <v>1</v>
      </c>
      <c r="J44" s="1128">
        <f t="shared" si="2"/>
        <v>0</v>
      </c>
      <c r="K44" s="1176" t="s">
        <v>1716</v>
      </c>
      <c r="L44" s="1201"/>
    </row>
    <row r="45" spans="1:12" s="1130" customFormat="1" ht="18.5">
      <c r="A45" s="1125">
        <f>IF(B45="","",SUBTOTAL(3,$B$11:B45))</f>
        <v>35</v>
      </c>
      <c r="B45" s="1126" t="s">
        <v>1343</v>
      </c>
      <c r="C45" s="1127">
        <v>2548.2750000000001</v>
      </c>
      <c r="D45" s="1128" t="s">
        <v>1306</v>
      </c>
      <c r="E45" s="1128"/>
      <c r="F45" s="1128">
        <v>7</v>
      </c>
      <c r="G45" s="1128">
        <v>7</v>
      </c>
      <c r="H45" s="1128">
        <f t="shared" si="1"/>
        <v>0</v>
      </c>
      <c r="I45" s="1128">
        <v>7</v>
      </c>
      <c r="J45" s="1128">
        <f t="shared" si="2"/>
        <v>0</v>
      </c>
      <c r="K45" s="1176" t="s">
        <v>1716</v>
      </c>
      <c r="L45" s="1201"/>
    </row>
    <row r="46" spans="1:12" s="1130" customFormat="1" ht="18.5">
      <c r="A46" s="1125">
        <f>IF(B46="","",SUBTOTAL(3,$B$11:B46))</f>
        <v>36</v>
      </c>
      <c r="B46" s="1126" t="s">
        <v>1344</v>
      </c>
      <c r="C46" s="1127">
        <v>211.21</v>
      </c>
      <c r="D46" s="1128" t="s">
        <v>1305</v>
      </c>
      <c r="E46" s="1128" t="s">
        <v>1311</v>
      </c>
      <c r="F46" s="1128">
        <v>1</v>
      </c>
      <c r="G46" s="1128">
        <v>1</v>
      </c>
      <c r="H46" s="1128">
        <f t="shared" si="1"/>
        <v>0</v>
      </c>
      <c r="I46" s="1128">
        <v>1</v>
      </c>
      <c r="J46" s="1128">
        <f t="shared" si="2"/>
        <v>0</v>
      </c>
      <c r="K46" s="1176" t="s">
        <v>1716</v>
      </c>
      <c r="L46" s="1129"/>
    </row>
    <row r="47" spans="1:12" s="1130" customFormat="1" ht="18.5">
      <c r="A47" s="1125">
        <f>IF(B47="","",SUBTOTAL(3,$B$11:B47))</f>
        <v>37</v>
      </c>
      <c r="B47" s="1126" t="s">
        <v>1345</v>
      </c>
      <c r="C47" s="1127">
        <v>2379.2039999999997</v>
      </c>
      <c r="D47" s="1128" t="s">
        <v>1306</v>
      </c>
      <c r="E47" s="1128"/>
      <c r="F47" s="1128">
        <v>6</v>
      </c>
      <c r="G47" s="1128">
        <v>6</v>
      </c>
      <c r="H47" s="1128">
        <f t="shared" si="1"/>
        <v>0</v>
      </c>
      <c r="I47" s="1128">
        <v>6</v>
      </c>
      <c r="J47" s="1128">
        <f t="shared" si="2"/>
        <v>0</v>
      </c>
      <c r="K47" s="1176" t="s">
        <v>1716</v>
      </c>
      <c r="L47" s="1240" t="s">
        <v>1765</v>
      </c>
    </row>
    <row r="48" spans="1:12" s="1130" customFormat="1" ht="18.5">
      <c r="A48" s="1231">
        <f>IF(B48="","",SUBTOTAL(3,$B$11:B48))</f>
        <v>38</v>
      </c>
      <c r="B48" s="1232" t="s">
        <v>1346</v>
      </c>
      <c r="C48" s="1219">
        <v>2669.0079999999998</v>
      </c>
      <c r="D48" s="1220" t="s">
        <v>1306</v>
      </c>
      <c r="E48" s="1220"/>
      <c r="F48" s="1220">
        <v>7</v>
      </c>
      <c r="G48" s="1220">
        <v>7</v>
      </c>
      <c r="H48" s="1220">
        <f t="shared" si="1"/>
        <v>0</v>
      </c>
      <c r="I48" s="1220">
        <v>7</v>
      </c>
      <c r="J48" s="1220">
        <f t="shared" si="2"/>
        <v>0</v>
      </c>
      <c r="K48" s="1211" t="s">
        <v>1716</v>
      </c>
      <c r="L48" s="1222" t="s">
        <v>1816</v>
      </c>
    </row>
    <row r="49" spans="1:13" s="1130" customFormat="1" ht="18.5">
      <c r="A49" s="1132">
        <f>IF(B49="","",SUBTOTAL(3,$B$11:B49))</f>
        <v>39</v>
      </c>
      <c r="B49" s="1133" t="s">
        <v>1347</v>
      </c>
      <c r="C49" s="1134">
        <v>4124.232</v>
      </c>
      <c r="D49" s="1135" t="s">
        <v>1306</v>
      </c>
      <c r="E49" s="1135"/>
      <c r="F49" s="1135">
        <v>11</v>
      </c>
      <c r="G49" s="1135">
        <v>11</v>
      </c>
      <c r="H49" s="1135">
        <f t="shared" si="1"/>
        <v>0</v>
      </c>
      <c r="I49" s="1135">
        <v>11</v>
      </c>
      <c r="J49" s="1135">
        <f t="shared" si="2"/>
        <v>0</v>
      </c>
      <c r="K49" s="1221" t="s">
        <v>1716</v>
      </c>
      <c r="L49" s="1141" t="s">
        <v>258</v>
      </c>
      <c r="M49" s="1130" t="s">
        <v>1691</v>
      </c>
    </row>
    <row r="50" spans="1:13" s="1130" customFormat="1" ht="18.5">
      <c r="A50" s="1120">
        <f>IF(B50="","",SUBTOTAL(3,$B$11:B50))</f>
        <v>40</v>
      </c>
      <c r="B50" s="1140" t="s">
        <v>1348</v>
      </c>
      <c r="C50" s="1122">
        <v>4333.3689999999997</v>
      </c>
      <c r="D50" s="1123" t="s">
        <v>1306</v>
      </c>
      <c r="E50" s="1123"/>
      <c r="F50" s="1123">
        <v>11</v>
      </c>
      <c r="G50" s="1123">
        <v>11</v>
      </c>
      <c r="H50" s="1123">
        <f t="shared" si="1"/>
        <v>0</v>
      </c>
      <c r="I50" s="1123">
        <v>11</v>
      </c>
      <c r="J50" s="1123">
        <f t="shared" si="2"/>
        <v>0</v>
      </c>
      <c r="K50" s="1175" t="s">
        <v>1715</v>
      </c>
      <c r="L50" s="1141" t="s">
        <v>258</v>
      </c>
      <c r="M50" s="1130" t="s">
        <v>1691</v>
      </c>
    </row>
    <row r="51" spans="1:13" s="1130" customFormat="1" ht="18.5">
      <c r="A51" s="1120">
        <f>IF(B51="","",SUBTOTAL(3,$B$11:B51))</f>
        <v>41</v>
      </c>
      <c r="B51" s="1140" t="s">
        <v>1349</v>
      </c>
      <c r="C51" s="1122">
        <v>3283.51</v>
      </c>
      <c r="D51" s="1123" t="s">
        <v>1306</v>
      </c>
      <c r="E51" s="1123"/>
      <c r="F51" s="1123">
        <v>8</v>
      </c>
      <c r="G51" s="1123">
        <v>8</v>
      </c>
      <c r="H51" s="1123">
        <f t="shared" si="1"/>
        <v>0</v>
      </c>
      <c r="I51" s="1123">
        <v>8</v>
      </c>
      <c r="J51" s="1123">
        <f t="shared" si="2"/>
        <v>0</v>
      </c>
      <c r="K51" s="1175" t="s">
        <v>1715</v>
      </c>
      <c r="L51" s="1141" t="s">
        <v>258</v>
      </c>
      <c r="M51" s="1130" t="s">
        <v>1691</v>
      </c>
    </row>
    <row r="52" spans="1:13" s="1130" customFormat="1" ht="18.5">
      <c r="A52" s="1120">
        <f>IF(B52="","",SUBTOTAL(3,$B$11:B52))</f>
        <v>42</v>
      </c>
      <c r="B52" s="1140" t="s">
        <v>1350</v>
      </c>
      <c r="C52" s="1122">
        <v>840.43900000000008</v>
      </c>
      <c r="D52" s="1123" t="s">
        <v>1306</v>
      </c>
      <c r="E52" s="1123"/>
      <c r="F52" s="1123">
        <v>2</v>
      </c>
      <c r="G52" s="1123">
        <v>2</v>
      </c>
      <c r="H52" s="1123">
        <f t="shared" si="1"/>
        <v>0</v>
      </c>
      <c r="I52" s="1123">
        <v>2</v>
      </c>
      <c r="J52" s="1123">
        <f t="shared" si="2"/>
        <v>0</v>
      </c>
      <c r="K52" s="1175" t="s">
        <v>1715</v>
      </c>
      <c r="L52" s="1141" t="s">
        <v>258</v>
      </c>
      <c r="M52" s="1130" t="s">
        <v>1691</v>
      </c>
    </row>
    <row r="53" spans="1:13" s="1130" customFormat="1" ht="18.5">
      <c r="A53" s="1120">
        <f>IF(B53="","",SUBTOTAL(3,$B$11:B53))</f>
        <v>43</v>
      </c>
      <c r="B53" s="1140" t="s">
        <v>1351</v>
      </c>
      <c r="C53" s="1122">
        <v>4049.7629999999999</v>
      </c>
      <c r="D53" s="1123" t="s">
        <v>1306</v>
      </c>
      <c r="E53" s="1123"/>
      <c r="F53" s="1123">
        <v>10</v>
      </c>
      <c r="G53" s="1123">
        <v>10</v>
      </c>
      <c r="H53" s="1123">
        <f t="shared" si="1"/>
        <v>0</v>
      </c>
      <c r="I53" s="1123">
        <v>10</v>
      </c>
      <c r="J53" s="1123">
        <f t="shared" si="2"/>
        <v>0</v>
      </c>
      <c r="K53" s="1175" t="s">
        <v>1715</v>
      </c>
      <c r="L53" s="1141" t="s">
        <v>258</v>
      </c>
      <c r="M53" s="1130" t="s">
        <v>1691</v>
      </c>
    </row>
    <row r="54" spans="1:13" s="1130" customFormat="1" ht="18.5">
      <c r="A54" s="1132">
        <f>IF(B54="","",SUBTOTAL(3,$B$11:B54))</f>
        <v>44</v>
      </c>
      <c r="B54" s="1133" t="s">
        <v>1352</v>
      </c>
      <c r="C54" s="1134">
        <v>4898.5879999999997</v>
      </c>
      <c r="D54" s="1135" t="s">
        <v>1306</v>
      </c>
      <c r="E54" s="1135"/>
      <c r="F54" s="1135">
        <v>13</v>
      </c>
      <c r="G54" s="1135">
        <v>13</v>
      </c>
      <c r="H54" s="1135">
        <f t="shared" si="1"/>
        <v>0</v>
      </c>
      <c r="I54" s="1135">
        <v>13</v>
      </c>
      <c r="J54" s="1135">
        <f t="shared" si="2"/>
        <v>0</v>
      </c>
      <c r="K54" s="1175" t="s">
        <v>1729</v>
      </c>
      <c r="L54" s="1136" t="s">
        <v>258</v>
      </c>
    </row>
    <row r="55" spans="1:13" s="1130" customFormat="1" ht="18.5">
      <c r="A55" s="1125">
        <f>IF(B55="","",SUBTOTAL(3,$B$11:B55))</f>
        <v>45</v>
      </c>
      <c r="B55" s="1126" t="s">
        <v>1353</v>
      </c>
      <c r="C55" s="1127">
        <v>4916.2929999999997</v>
      </c>
      <c r="D55" s="1128" t="s">
        <v>1306</v>
      </c>
      <c r="E55" s="1128"/>
      <c r="F55" s="1128">
        <v>12</v>
      </c>
      <c r="G55" s="1128">
        <v>12</v>
      </c>
      <c r="H55" s="1128">
        <f t="shared" si="1"/>
        <v>0</v>
      </c>
      <c r="I55" s="1128">
        <v>12</v>
      </c>
      <c r="J55" s="1128">
        <f t="shared" si="2"/>
        <v>0</v>
      </c>
      <c r="K55" s="1176" t="s">
        <v>1717</v>
      </c>
      <c r="L55" s="1240" t="s">
        <v>1765</v>
      </c>
    </row>
    <row r="56" spans="1:13" s="1130" customFormat="1" ht="18.5">
      <c r="A56" s="1125">
        <f>IF(B56="","",SUBTOTAL(3,$B$11:B56))</f>
        <v>46</v>
      </c>
      <c r="B56" s="1126" t="s">
        <v>1354</v>
      </c>
      <c r="C56" s="1127">
        <v>454</v>
      </c>
      <c r="D56" s="1128" t="s">
        <v>1305</v>
      </c>
      <c r="E56" s="1128"/>
      <c r="F56" s="1128">
        <v>1</v>
      </c>
      <c r="G56" s="1128">
        <v>1</v>
      </c>
      <c r="H56" s="1128">
        <f t="shared" si="1"/>
        <v>0</v>
      </c>
      <c r="I56" s="1128">
        <v>1</v>
      </c>
      <c r="J56" s="1128">
        <f t="shared" si="2"/>
        <v>0</v>
      </c>
      <c r="K56" s="1176" t="s">
        <v>1717</v>
      </c>
      <c r="L56" s="1129"/>
    </row>
    <row r="57" spans="1:13" s="1130" customFormat="1" ht="18.5">
      <c r="A57" s="1125">
        <f>IF(B57="","",SUBTOTAL(3,$B$11:B57))</f>
        <v>47</v>
      </c>
      <c r="B57" s="1126" t="s">
        <v>1786</v>
      </c>
      <c r="C57" s="1171">
        <v>826.7</v>
      </c>
      <c r="D57" s="1128" t="s">
        <v>1306</v>
      </c>
      <c r="E57" s="1128"/>
      <c r="F57" s="1128">
        <v>3</v>
      </c>
      <c r="G57" s="1128">
        <v>3</v>
      </c>
      <c r="H57" s="1128">
        <f t="shared" si="1"/>
        <v>0</v>
      </c>
      <c r="I57" s="1128">
        <v>2</v>
      </c>
      <c r="J57" s="1128">
        <f t="shared" si="2"/>
        <v>1</v>
      </c>
      <c r="K57" s="1176" t="s">
        <v>1717</v>
      </c>
      <c r="L57" s="1129"/>
    </row>
    <row r="58" spans="1:13" s="1130" customFormat="1" ht="18.5">
      <c r="A58" s="1125">
        <f>IF(B58="","",SUBTOTAL(3,$B$11:B58))</f>
        <v>48</v>
      </c>
      <c r="B58" s="1126" t="s">
        <v>1783</v>
      </c>
      <c r="C58" s="1127">
        <v>420.81</v>
      </c>
      <c r="D58" s="1128" t="s">
        <v>1305</v>
      </c>
      <c r="E58" s="1128"/>
      <c r="F58" s="1128">
        <v>6</v>
      </c>
      <c r="G58" s="1128">
        <v>6</v>
      </c>
      <c r="H58" s="1128">
        <f t="shared" si="1"/>
        <v>0</v>
      </c>
      <c r="I58" s="1128">
        <v>5</v>
      </c>
      <c r="J58" s="1128">
        <f t="shared" si="2"/>
        <v>1</v>
      </c>
      <c r="K58" s="1176" t="s">
        <v>1717</v>
      </c>
      <c r="L58" s="1129"/>
    </row>
    <row r="59" spans="1:13" s="1130" customFormat="1" ht="18.5">
      <c r="A59" s="1125">
        <f>IF(B59="","",SUBTOTAL(3,$B$11:B59))</f>
        <v>49</v>
      </c>
      <c r="B59" s="1126" t="s">
        <v>1785</v>
      </c>
      <c r="C59" s="1127">
        <v>469.33</v>
      </c>
      <c r="D59" s="1128" t="s">
        <v>1305</v>
      </c>
      <c r="E59" s="1128"/>
      <c r="F59" s="1128"/>
      <c r="G59" s="1128"/>
      <c r="H59" s="1128"/>
      <c r="I59" s="1128"/>
      <c r="J59" s="1128"/>
      <c r="K59" s="1176"/>
      <c r="L59" s="1129"/>
    </row>
    <row r="60" spans="1:13" s="1130" customFormat="1" ht="18.5">
      <c r="A60" s="1132">
        <f>IF(B60="","",SUBTOTAL(3,$B$11:B60))</f>
        <v>50</v>
      </c>
      <c r="B60" s="1133" t="s">
        <v>1784</v>
      </c>
      <c r="C60" s="1134">
        <v>2076.2799999999997</v>
      </c>
      <c r="D60" s="1135" t="s">
        <v>1306</v>
      </c>
      <c r="E60" s="1135"/>
      <c r="F60" s="1135">
        <v>7</v>
      </c>
      <c r="G60" s="1135">
        <v>7</v>
      </c>
      <c r="H60" s="1135">
        <f t="shared" si="1"/>
        <v>0</v>
      </c>
      <c r="I60" s="1135">
        <v>7</v>
      </c>
      <c r="J60" s="1135">
        <f t="shared" si="2"/>
        <v>0</v>
      </c>
      <c r="K60" s="1175" t="s">
        <v>1729</v>
      </c>
      <c r="L60" s="1136" t="s">
        <v>258</v>
      </c>
    </row>
    <row r="61" spans="1:13" s="1130" customFormat="1" ht="18.5">
      <c r="A61" s="1132">
        <f>IF(B61="","",SUBTOTAL(3,$B$11:B61))</f>
        <v>51</v>
      </c>
      <c r="B61" s="1133" t="s">
        <v>1357</v>
      </c>
      <c r="C61" s="1134">
        <v>2583.5889999999999</v>
      </c>
      <c r="D61" s="1135" t="s">
        <v>1306</v>
      </c>
      <c r="E61" s="1135"/>
      <c r="F61" s="1135"/>
      <c r="G61" s="1135"/>
      <c r="H61" s="1135"/>
      <c r="I61" s="1135"/>
      <c r="J61" s="1135"/>
      <c r="K61" s="1175"/>
      <c r="L61" s="1136"/>
    </row>
    <row r="62" spans="1:13" s="1130" customFormat="1" ht="18.5">
      <c r="A62" s="1132">
        <f>IF(B62="","",SUBTOTAL(3,$B$11:B62))</f>
        <v>52</v>
      </c>
      <c r="B62" s="1133" t="s">
        <v>1358</v>
      </c>
      <c r="C62" s="1134">
        <v>4163.6769999999997</v>
      </c>
      <c r="D62" s="1135" t="s">
        <v>1306</v>
      </c>
      <c r="E62" s="1135"/>
      <c r="F62" s="1135">
        <v>11</v>
      </c>
      <c r="G62" s="1135">
        <v>11</v>
      </c>
      <c r="H62" s="1135">
        <f t="shared" si="1"/>
        <v>0</v>
      </c>
      <c r="I62" s="1135">
        <v>11</v>
      </c>
      <c r="J62" s="1135">
        <f t="shared" si="2"/>
        <v>0</v>
      </c>
      <c r="K62" s="1175" t="s">
        <v>1729</v>
      </c>
      <c r="L62" s="1136" t="s">
        <v>258</v>
      </c>
    </row>
    <row r="63" spans="1:13" s="1130" customFormat="1" ht="18.5">
      <c r="A63" s="1132">
        <f>IF(B63="","",SUBTOTAL(3,$B$11:B63))</f>
        <v>53</v>
      </c>
      <c r="B63" s="1133" t="s">
        <v>1359</v>
      </c>
      <c r="C63" s="1134">
        <v>4716.8109999999997</v>
      </c>
      <c r="D63" s="1135" t="s">
        <v>1306</v>
      </c>
      <c r="E63" s="1135"/>
      <c r="F63" s="1135">
        <v>12</v>
      </c>
      <c r="G63" s="1135">
        <v>12</v>
      </c>
      <c r="H63" s="1135">
        <f t="shared" si="1"/>
        <v>0</v>
      </c>
      <c r="I63" s="1135">
        <v>12</v>
      </c>
      <c r="J63" s="1135">
        <f t="shared" si="2"/>
        <v>0</v>
      </c>
      <c r="K63" s="1175" t="s">
        <v>1729</v>
      </c>
      <c r="L63" s="1136" t="s">
        <v>258</v>
      </c>
    </row>
    <row r="64" spans="1:13" s="1130" customFormat="1" ht="18.5">
      <c r="A64" s="1202">
        <f>IF(B64="","",SUBTOTAL(3,$B$11:B64))</f>
        <v>54</v>
      </c>
      <c r="B64" s="1203" t="s">
        <v>1360</v>
      </c>
      <c r="C64" s="1204">
        <v>4665.9179999999997</v>
      </c>
      <c r="D64" s="1205" t="s">
        <v>1306</v>
      </c>
      <c r="E64" s="1205"/>
      <c r="F64" s="1205">
        <v>12</v>
      </c>
      <c r="G64" s="1205">
        <v>12</v>
      </c>
      <c r="H64" s="1205">
        <f t="shared" si="1"/>
        <v>0</v>
      </c>
      <c r="I64" s="1205">
        <v>12</v>
      </c>
      <c r="J64" s="1205">
        <f t="shared" si="2"/>
        <v>0</v>
      </c>
      <c r="K64" s="1206" t="s">
        <v>1717</v>
      </c>
      <c r="L64" s="1201"/>
      <c r="M64" s="1130" t="s">
        <v>1691</v>
      </c>
    </row>
    <row r="65" spans="1:14" s="1130" customFormat="1" ht="18.5">
      <c r="A65" s="1202">
        <f>IF(B65="","",SUBTOTAL(3,$B$11:B65))</f>
        <v>55</v>
      </c>
      <c r="B65" s="1203" t="s">
        <v>1361</v>
      </c>
      <c r="C65" s="1204">
        <v>410.61</v>
      </c>
      <c r="D65" s="1205" t="s">
        <v>1305</v>
      </c>
      <c r="E65" s="1205"/>
      <c r="F65" s="1205">
        <v>1</v>
      </c>
      <c r="G65" s="1205">
        <v>1</v>
      </c>
      <c r="H65" s="1205">
        <f t="shared" si="1"/>
        <v>0</v>
      </c>
      <c r="I65" s="1205">
        <v>1</v>
      </c>
      <c r="J65" s="1205">
        <f t="shared" si="2"/>
        <v>0</v>
      </c>
      <c r="K65" s="1206" t="s">
        <v>1717</v>
      </c>
      <c r="L65" s="1201"/>
      <c r="M65" s="1137"/>
      <c r="N65" s="1137"/>
    </row>
    <row r="66" spans="1:14" s="1130" customFormat="1" ht="18.5">
      <c r="A66" s="1202">
        <f>IF(B66="","",SUBTOTAL(3,$B$11:B66))</f>
        <v>56</v>
      </c>
      <c r="B66" s="1203" t="s">
        <v>1362</v>
      </c>
      <c r="C66" s="1204">
        <v>823.78199999999993</v>
      </c>
      <c r="D66" s="1205" t="s">
        <v>1306</v>
      </c>
      <c r="E66" s="1205"/>
      <c r="F66" s="1205">
        <v>2</v>
      </c>
      <c r="G66" s="1205">
        <v>2</v>
      </c>
      <c r="H66" s="1205">
        <f t="shared" si="1"/>
        <v>0</v>
      </c>
      <c r="I66" s="1205">
        <v>2</v>
      </c>
      <c r="J66" s="1205">
        <f t="shared" si="2"/>
        <v>0</v>
      </c>
      <c r="K66" s="1206" t="s">
        <v>1717</v>
      </c>
      <c r="L66" s="1201"/>
      <c r="M66" s="1137"/>
      <c r="N66" s="1137"/>
    </row>
    <row r="67" spans="1:14" s="1130" customFormat="1" ht="18.5">
      <c r="A67" s="1202">
        <f>IF(B67="","",SUBTOTAL(3,$B$11:B67))</f>
        <v>57</v>
      </c>
      <c r="B67" s="1203" t="s">
        <v>1363</v>
      </c>
      <c r="C67" s="1204">
        <v>1258.998</v>
      </c>
      <c r="D67" s="1205" t="s">
        <v>1306</v>
      </c>
      <c r="E67" s="1205"/>
      <c r="F67" s="1205">
        <v>3</v>
      </c>
      <c r="G67" s="1205">
        <v>3</v>
      </c>
      <c r="H67" s="1205">
        <f t="shared" si="1"/>
        <v>0</v>
      </c>
      <c r="I67" s="1205">
        <v>3</v>
      </c>
      <c r="J67" s="1205">
        <f t="shared" si="2"/>
        <v>0</v>
      </c>
      <c r="K67" s="1206" t="s">
        <v>1717</v>
      </c>
      <c r="L67" s="1201"/>
      <c r="M67" s="1137"/>
      <c r="N67" s="1137"/>
    </row>
    <row r="68" spans="1:14" s="1130" customFormat="1" ht="18.5">
      <c r="A68" s="1125">
        <f>IF(B68="","",SUBTOTAL(3,$B$11:B68))</f>
        <v>58</v>
      </c>
      <c r="B68" s="1126" t="s">
        <v>1364</v>
      </c>
      <c r="C68" s="1127">
        <v>424.89100000000002</v>
      </c>
      <c r="D68" s="1128" t="s">
        <v>1305</v>
      </c>
      <c r="E68" s="1128"/>
      <c r="F68" s="1128">
        <v>1</v>
      </c>
      <c r="G68" s="1128">
        <v>1</v>
      </c>
      <c r="H68" s="1128">
        <f t="shared" si="1"/>
        <v>0</v>
      </c>
      <c r="I68" s="1128">
        <v>1</v>
      </c>
      <c r="J68" s="1128">
        <f t="shared" si="2"/>
        <v>0</v>
      </c>
      <c r="K68" s="1176" t="s">
        <v>1717</v>
      </c>
      <c r="L68" s="1129"/>
      <c r="M68" s="1137"/>
      <c r="N68" s="1137"/>
    </row>
    <row r="69" spans="1:14" s="1130" customFormat="1" ht="18.5">
      <c r="A69" s="1125">
        <f>IF(B69="","",SUBTOTAL(3,$B$11:B69))</f>
        <v>59</v>
      </c>
      <c r="B69" s="1126" t="s">
        <v>1476</v>
      </c>
      <c r="C69" s="1127">
        <v>1851.866</v>
      </c>
      <c r="D69" s="1128" t="s">
        <v>1306</v>
      </c>
      <c r="E69" s="1128"/>
      <c r="F69" s="1128">
        <v>5</v>
      </c>
      <c r="G69" s="1128">
        <v>5</v>
      </c>
      <c r="H69" s="1128">
        <f t="shared" si="1"/>
        <v>0</v>
      </c>
      <c r="I69" s="1128">
        <v>5</v>
      </c>
      <c r="J69" s="1128">
        <f t="shared" si="2"/>
        <v>0</v>
      </c>
      <c r="K69" s="1176" t="s">
        <v>1717</v>
      </c>
      <c r="L69" s="1129"/>
      <c r="M69" s="1137"/>
      <c r="N69" s="1137"/>
    </row>
    <row r="70" spans="1:14" s="1130" customFormat="1" ht="18.5">
      <c r="A70" s="1202">
        <f>IF(B70="","",SUBTOTAL(3,$B$11:B70))</f>
        <v>60</v>
      </c>
      <c r="B70" s="1203" t="s">
        <v>1477</v>
      </c>
      <c r="C70" s="1204">
        <v>1584.546</v>
      </c>
      <c r="D70" s="1205" t="s">
        <v>1306</v>
      </c>
      <c r="E70" s="1205"/>
      <c r="F70" s="1205">
        <v>4</v>
      </c>
      <c r="G70" s="1205">
        <v>4</v>
      </c>
      <c r="H70" s="1205">
        <f t="shared" si="1"/>
        <v>0</v>
      </c>
      <c r="I70" s="1205">
        <v>4</v>
      </c>
      <c r="J70" s="1205">
        <f t="shared" si="2"/>
        <v>0</v>
      </c>
      <c r="K70" s="1206" t="s">
        <v>1716</v>
      </c>
      <c r="L70" s="1201"/>
      <c r="M70" s="1137"/>
      <c r="N70" s="1137"/>
    </row>
    <row r="71" spans="1:14" s="1130" customFormat="1" ht="18.5">
      <c r="A71" s="1202">
        <f>IF(B71="","",SUBTOTAL(3,$B$11:B71))</f>
        <v>61</v>
      </c>
      <c r="B71" s="1203" t="s">
        <v>1421</v>
      </c>
      <c r="C71" s="1204">
        <v>2383.1549999999997</v>
      </c>
      <c r="D71" s="1205" t="s">
        <v>1306</v>
      </c>
      <c r="E71" s="1205"/>
      <c r="F71" s="1205">
        <v>6</v>
      </c>
      <c r="G71" s="1205">
        <v>6</v>
      </c>
      <c r="H71" s="1205">
        <f t="shared" si="1"/>
        <v>0</v>
      </c>
      <c r="I71" s="1205">
        <v>6</v>
      </c>
      <c r="J71" s="1205">
        <f t="shared" si="2"/>
        <v>0</v>
      </c>
      <c r="K71" s="1206" t="s">
        <v>1716</v>
      </c>
      <c r="L71" s="1201"/>
      <c r="M71" s="1137"/>
      <c r="N71" s="1137"/>
    </row>
    <row r="72" spans="1:14" s="1130" customFormat="1" ht="18.5">
      <c r="A72" s="1202">
        <f>IF(B72="","",SUBTOTAL(3,$B$11:B72))</f>
        <v>62</v>
      </c>
      <c r="B72" s="1203" t="s">
        <v>1423</v>
      </c>
      <c r="C72" s="1204">
        <v>208.53</v>
      </c>
      <c r="D72" s="1205" t="s">
        <v>1305</v>
      </c>
      <c r="E72" s="1205"/>
      <c r="F72" s="1205">
        <v>1</v>
      </c>
      <c r="G72" s="1205">
        <v>1</v>
      </c>
      <c r="H72" s="1205">
        <f t="shared" si="1"/>
        <v>0</v>
      </c>
      <c r="I72" s="1205">
        <v>1</v>
      </c>
      <c r="J72" s="1205">
        <f t="shared" si="2"/>
        <v>0</v>
      </c>
      <c r="K72" s="1206" t="s">
        <v>1716</v>
      </c>
      <c r="L72" s="1201"/>
      <c r="M72" s="1137"/>
      <c r="N72" s="1137"/>
    </row>
    <row r="73" spans="1:14" ht="21.5" thickBot="1">
      <c r="C73" s="1224">
        <f>SUM(C11:C72)/1000</f>
        <v>117.85605400000003</v>
      </c>
      <c r="F73" s="1223">
        <f>SUM(F11:F72)</f>
        <v>306</v>
      </c>
      <c r="G73" s="1223">
        <f>SUM(G11:G72)</f>
        <v>306</v>
      </c>
      <c r="H73" s="1223">
        <f>SUM(H11:H72)</f>
        <v>0</v>
      </c>
      <c r="I73" s="1223">
        <f>SUM(I11:I72)</f>
        <v>303</v>
      </c>
      <c r="J73" s="1223">
        <f>SUM(J11:J72)</f>
        <v>3</v>
      </c>
      <c r="K73" s="854"/>
    </row>
    <row r="74" spans="1:14" ht="38.25" customHeight="1" thickBot="1">
      <c r="A74" s="850" t="s">
        <v>1302</v>
      </c>
      <c r="B74" s="852" t="s">
        <v>1303</v>
      </c>
      <c r="C74" s="851" t="s">
        <v>1312</v>
      </c>
      <c r="D74" s="866"/>
      <c r="E74" s="863"/>
      <c r="F74" s="863"/>
      <c r="G74" s="854">
        <f>G73+7</f>
        <v>313</v>
      </c>
      <c r="H74" s="2"/>
    </row>
    <row r="75" spans="1:14" ht="14.5">
      <c r="A75" s="853">
        <v>1</v>
      </c>
      <c r="B75" s="855" t="s">
        <v>1306</v>
      </c>
      <c r="C75" s="856">
        <f>SUMIF(D11:D72,B75,C11:C72)/1000</f>
        <v>109.28515900000004</v>
      </c>
      <c r="D75" s="854"/>
      <c r="E75" s="864"/>
      <c r="F75" s="864"/>
      <c r="H75" s="2"/>
    </row>
    <row r="76" spans="1:14" ht="15" thickBot="1">
      <c r="A76" s="857">
        <v>2</v>
      </c>
      <c r="B76" s="858" t="s">
        <v>1305</v>
      </c>
      <c r="C76" s="859">
        <f>SUMIF(D11:D72,B76,C11:C72)/1000</f>
        <v>8.5708950000000002</v>
      </c>
      <c r="D76" s="854"/>
      <c r="E76" s="864"/>
      <c r="F76" s="864"/>
      <c r="H76" s="2"/>
    </row>
    <row r="77" spans="1:14" ht="15" thickBot="1">
      <c r="A77" s="1432" t="s">
        <v>1313</v>
      </c>
      <c r="B77" s="1433"/>
      <c r="C77" s="860">
        <f>C76+C75</f>
        <v>117.85605400000003</v>
      </c>
      <c r="D77" s="867"/>
      <c r="E77" s="865"/>
      <c r="F77" s="865"/>
      <c r="H77" s="2"/>
    </row>
    <row r="298" spans="14:14">
      <c r="N298" s="849" t="s">
        <v>1682</v>
      </c>
    </row>
  </sheetData>
  <autoFilter ref="A10:L77" xr:uid="{70EC563B-FBAF-4C6C-B646-8C551870EAC0}"/>
  <mergeCells count="14">
    <mergeCell ref="A77:B77"/>
    <mergeCell ref="I9:J9"/>
    <mergeCell ref="G9:H9"/>
    <mergeCell ref="E9:E10"/>
    <mergeCell ref="F9:F10"/>
    <mergeCell ref="D9:D10"/>
    <mergeCell ref="C9:C10"/>
    <mergeCell ref="B9:B10"/>
    <mergeCell ref="A9:A10"/>
    <mergeCell ref="G4:H4"/>
    <mergeCell ref="G7:H7"/>
    <mergeCell ref="G5:H5"/>
    <mergeCell ref="G6:H6"/>
    <mergeCell ref="A2:L2"/>
  </mergeCells>
  <conditionalFormatting sqref="B73:B78">
    <cfRule type="duplicateValues" dxfId="119" priority="5"/>
    <cfRule type="duplicateValues" dxfId="118" priority="6"/>
  </conditionalFormatting>
  <conditionalFormatting sqref="B73:B1048576">
    <cfRule type="duplicateValues" dxfId="117" priority="4"/>
  </conditionalFormatting>
  <conditionalFormatting sqref="M12:M64">
    <cfRule type="duplicateValues" dxfId="116" priority="1"/>
  </conditionalFormatting>
  <pageMargins left="0.51181102362204722" right="0.27559055118110237" top="0.27559055118110237" bottom="0.78740157480314965" header="0.31496062992125984" footer="0.74803149606299213"/>
  <pageSetup scale="72" fitToHeight="2" orientation="landscape" r:id="rId1"/>
  <rowBreaks count="3" manualBreakCount="3">
    <brk id="29" max="10" man="1"/>
    <brk id="59" max="11" man="1"/>
    <brk id="73" max="1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00B050"/>
  </sheetPr>
  <dimension ref="A1:Y40"/>
  <sheetViews>
    <sheetView showGridLines="0" zoomScaleNormal="100" workbookViewId="0">
      <pane xSplit="6" ySplit="5" topLeftCell="G27" activePane="bottomRight" state="frozen"/>
      <selection pane="topRight" activeCell="G1" sqref="G1"/>
      <selection pane="bottomLeft" activeCell="A6" sqref="A6"/>
      <selection pane="bottomRight" activeCell="L34" sqref="L34"/>
    </sheetView>
  </sheetViews>
  <sheetFormatPr defaultColWidth="9.1796875" defaultRowHeight="14.5"/>
  <cols>
    <col min="1" max="1" width="7.7265625" style="2" customWidth="1"/>
    <col min="2" max="2" width="8.1796875" style="2" customWidth="1"/>
    <col min="3" max="3" width="9.1796875" style="2"/>
    <col min="4" max="4" width="9.54296875" style="2" customWidth="1"/>
    <col min="5" max="5" width="11.7265625" style="2" customWidth="1"/>
    <col min="6" max="6" width="10.7265625" style="2" customWidth="1"/>
    <col min="7" max="7" width="11.26953125" style="2" customWidth="1"/>
    <col min="8" max="8" width="10.54296875" style="2" bestFit="1" customWidth="1"/>
    <col min="9" max="10" width="11.7265625" style="2" customWidth="1"/>
    <col min="11" max="11" width="11" style="2" bestFit="1" customWidth="1"/>
    <col min="12" max="12" width="11" style="2" customWidth="1"/>
    <col min="13" max="13" width="10" style="2" bestFit="1" customWidth="1"/>
    <col min="14" max="14" width="10.26953125" style="2" bestFit="1" customWidth="1"/>
    <col min="15" max="17" width="10.26953125" style="2" customWidth="1"/>
    <col min="18" max="19" width="14.7265625" style="2" customWidth="1"/>
    <col min="20" max="20" width="18.7265625" style="2" customWidth="1"/>
    <col min="21" max="21" width="23.7265625" style="2" customWidth="1"/>
    <col min="22" max="22" width="14.54296875" style="2" bestFit="1" customWidth="1"/>
    <col min="23" max="23" width="9.1796875" style="2"/>
    <col min="24" max="24" width="12.453125" style="2" bestFit="1" customWidth="1"/>
    <col min="25" max="16384" width="9.1796875" style="2"/>
  </cols>
  <sheetData>
    <row r="1" spans="1:25" ht="16" thickBot="1">
      <c r="A1" s="1441" t="str">
        <f>Erection!A1</f>
        <v>KEC International Limited</v>
      </c>
      <c r="B1" s="1442"/>
      <c r="C1" s="1442"/>
      <c r="D1" s="1442"/>
      <c r="E1" s="1442"/>
      <c r="F1" s="1442"/>
      <c r="G1" s="1442"/>
      <c r="H1" s="1442"/>
      <c r="I1" s="1442"/>
      <c r="J1" s="1442"/>
      <c r="K1" s="1442"/>
      <c r="L1" s="1442"/>
      <c r="M1" s="1442"/>
      <c r="N1" s="1442"/>
      <c r="O1" s="1442"/>
      <c r="P1" s="1442"/>
      <c r="Q1" s="1442"/>
      <c r="R1" s="1442"/>
      <c r="S1" s="1442"/>
      <c r="T1" s="1442"/>
      <c r="U1" s="1443"/>
    </row>
    <row r="2" spans="1:25" ht="15.5">
      <c r="A2" s="1444" t="str">
        <f>Erection!A2</f>
        <v xml:space="preserve"> TA413 : 765 KV D/C Bikaner III - Neemrana II TL02</v>
      </c>
      <c r="B2" s="1445"/>
      <c r="C2" s="1445"/>
      <c r="D2" s="1445"/>
      <c r="E2" s="1445"/>
      <c r="F2" s="1445"/>
      <c r="G2" s="1445"/>
      <c r="H2" s="1445"/>
      <c r="I2" s="1445"/>
      <c r="J2" s="1445"/>
      <c r="K2" s="1445"/>
      <c r="L2" s="1445"/>
      <c r="M2" s="1445"/>
      <c r="N2" s="1445"/>
      <c r="O2" s="1445"/>
      <c r="P2" s="1445"/>
      <c r="Q2" s="1445"/>
      <c r="R2" s="1445"/>
      <c r="S2" s="1445"/>
      <c r="T2" s="1445"/>
      <c r="U2" s="1446"/>
    </row>
    <row r="3" spans="1:25" ht="16" thickBot="1">
      <c r="A3" s="1447" t="s">
        <v>108</v>
      </c>
      <c r="B3" s="1448"/>
      <c r="C3" s="1448"/>
      <c r="D3" s="1448"/>
      <c r="E3" s="1448"/>
      <c r="F3" s="1448"/>
      <c r="G3" s="1448"/>
      <c r="H3" s="1448"/>
      <c r="I3" s="1448"/>
      <c r="J3" s="1448"/>
      <c r="K3" s="1448"/>
      <c r="L3" s="1448"/>
      <c r="M3" s="1448"/>
      <c r="N3" s="1448"/>
      <c r="O3" s="1448"/>
      <c r="P3" s="1448"/>
      <c r="Q3" s="1448"/>
      <c r="R3" s="1448"/>
      <c r="S3" s="1448"/>
      <c r="T3" s="1448"/>
      <c r="U3" s="755" t="str">
        <f>TA413_PBNTL!M1</f>
        <v>14.04.2026</v>
      </c>
    </row>
    <row r="4" spans="1:25" ht="15.65" customHeight="1">
      <c r="A4" s="1438" t="s">
        <v>42</v>
      </c>
      <c r="B4" s="1449" t="s">
        <v>43</v>
      </c>
      <c r="C4" s="1451" t="s">
        <v>95</v>
      </c>
      <c r="D4" s="1451"/>
      <c r="E4" s="1451"/>
      <c r="F4" s="756"/>
      <c r="G4" s="756"/>
      <c r="H4" s="756"/>
      <c r="I4" s="756"/>
      <c r="J4" s="756"/>
      <c r="K4" s="756"/>
      <c r="L4" s="756"/>
      <c r="M4" s="756"/>
      <c r="N4" s="756"/>
      <c r="O4" s="756"/>
      <c r="P4" s="756"/>
      <c r="Q4" s="756"/>
      <c r="R4" s="1097">
        <f>SUM(R6:R31)/10^7</f>
        <v>6.9674622788485632</v>
      </c>
      <c r="S4" s="1097"/>
      <c r="T4" s="756"/>
      <c r="U4" s="757"/>
    </row>
    <row r="5" spans="1:25" ht="53.25" customHeight="1" thickBot="1">
      <c r="A5" s="1439"/>
      <c r="B5" s="1450"/>
      <c r="C5" s="23" t="s">
        <v>96</v>
      </c>
      <c r="D5" s="24" t="s">
        <v>97</v>
      </c>
      <c r="E5" s="23" t="s">
        <v>98</v>
      </c>
      <c r="F5" s="23" t="s">
        <v>99</v>
      </c>
      <c r="G5" s="23" t="s">
        <v>1780</v>
      </c>
      <c r="H5" s="23" t="s">
        <v>1663</v>
      </c>
      <c r="I5" s="23" t="s">
        <v>1664</v>
      </c>
      <c r="J5" s="23" t="s">
        <v>103</v>
      </c>
      <c r="K5" s="23" t="s">
        <v>104</v>
      </c>
      <c r="L5" s="23" t="s">
        <v>1734</v>
      </c>
      <c r="M5" s="23" t="s">
        <v>291</v>
      </c>
      <c r="N5" s="23" t="s">
        <v>1492</v>
      </c>
      <c r="O5" s="23" t="s">
        <v>1731</v>
      </c>
      <c r="P5" s="23" t="s">
        <v>1730</v>
      </c>
      <c r="Q5" s="23" t="s">
        <v>1732</v>
      </c>
      <c r="R5" s="23" t="s">
        <v>275</v>
      </c>
      <c r="S5" s="23" t="s">
        <v>1774</v>
      </c>
      <c r="T5" s="25" t="s">
        <v>88</v>
      </c>
      <c r="U5" s="689" t="s">
        <v>1</v>
      </c>
    </row>
    <row r="6" spans="1:25">
      <c r="A6" s="207">
        <v>1</v>
      </c>
      <c r="B6" s="1091">
        <v>1</v>
      </c>
      <c r="C6" s="1091" t="s">
        <v>587</v>
      </c>
      <c r="D6" s="1091" t="s">
        <v>600</v>
      </c>
      <c r="E6" s="1100">
        <v>4.8985880000000002</v>
      </c>
      <c r="F6" s="1100">
        <f>E6</f>
        <v>4.8985880000000002</v>
      </c>
      <c r="G6" s="1100" t="s">
        <v>1306</v>
      </c>
      <c r="H6" s="1257">
        <f>I6-2</f>
        <v>45694</v>
      </c>
      <c r="I6" s="1093">
        <v>45696</v>
      </c>
      <c r="J6" s="1093">
        <v>45709</v>
      </c>
      <c r="K6" s="1093">
        <v>45714</v>
      </c>
      <c r="L6" s="1257">
        <f>M6-1</f>
        <v>45719</v>
      </c>
      <c r="M6" s="1093">
        <v>45720</v>
      </c>
      <c r="N6" s="1093">
        <v>45721</v>
      </c>
      <c r="O6" s="68" t="s">
        <v>1803</v>
      </c>
      <c r="P6" s="68" t="s">
        <v>1803</v>
      </c>
      <c r="Q6" s="68" t="s">
        <v>1803</v>
      </c>
      <c r="R6" s="1094">
        <f t="shared" ref="R6:R15" si="0">958667.19*E6</f>
        <v>4696115.5929277195</v>
      </c>
      <c r="S6" s="1094" t="s">
        <v>1775</v>
      </c>
      <c r="T6" s="1091" t="s">
        <v>1219</v>
      </c>
      <c r="U6" s="1184" t="s">
        <v>975</v>
      </c>
      <c r="V6" s="1440" t="s">
        <v>1220</v>
      </c>
      <c r="W6" s="1440"/>
      <c r="X6" s="1440"/>
      <c r="Y6" s="1440"/>
    </row>
    <row r="7" spans="1:25">
      <c r="A7" s="4">
        <v>2</v>
      </c>
      <c r="B7" s="3">
        <v>1</v>
      </c>
      <c r="C7" s="3" t="s">
        <v>788</v>
      </c>
      <c r="D7" s="3" t="s">
        <v>1301</v>
      </c>
      <c r="E7" s="29">
        <f>2583.589/1000</f>
        <v>2.5835889999999999</v>
      </c>
      <c r="F7" s="29">
        <f t="shared" ref="F7:F31" si="1">E7+F6</f>
        <v>7.4821770000000001</v>
      </c>
      <c r="G7" s="29" t="s">
        <v>1306</v>
      </c>
      <c r="H7" s="68">
        <f t="shared" ref="H7:H18" si="2">I7-2</f>
        <v>45727</v>
      </c>
      <c r="I7" s="68">
        <v>45729</v>
      </c>
      <c r="J7" s="68">
        <v>45733</v>
      </c>
      <c r="K7" s="68">
        <v>45736</v>
      </c>
      <c r="L7" s="68">
        <f t="shared" ref="L7:L17" si="3">M7-1</f>
        <v>45762</v>
      </c>
      <c r="M7" s="68">
        <v>45763</v>
      </c>
      <c r="N7" s="68">
        <v>45764</v>
      </c>
      <c r="O7" s="68">
        <v>45768</v>
      </c>
      <c r="P7" s="68">
        <v>45783</v>
      </c>
      <c r="Q7" s="68" t="s">
        <v>1803</v>
      </c>
      <c r="R7" s="954">
        <f t="shared" si="0"/>
        <v>2476802.0067449096</v>
      </c>
      <c r="S7" s="954" t="s">
        <v>1775</v>
      </c>
      <c r="T7" s="3" t="s">
        <v>1219</v>
      </c>
      <c r="U7" s="1185" t="s">
        <v>975</v>
      </c>
    </row>
    <row r="8" spans="1:25" s="13" customFormat="1">
      <c r="A8" s="14">
        <v>3</v>
      </c>
      <c r="B8" s="10">
        <v>2</v>
      </c>
      <c r="C8" s="10" t="s">
        <v>619</v>
      </c>
      <c r="D8" s="10" t="s">
        <v>630</v>
      </c>
      <c r="E8" s="123">
        <v>4.1636769999999999</v>
      </c>
      <c r="F8" s="123">
        <f t="shared" si="1"/>
        <v>11.645854</v>
      </c>
      <c r="G8" s="123" t="s">
        <v>1306</v>
      </c>
      <c r="H8" s="68">
        <f t="shared" si="2"/>
        <v>45742</v>
      </c>
      <c r="I8" s="118">
        <v>45744</v>
      </c>
      <c r="J8" s="118">
        <v>45745</v>
      </c>
      <c r="K8" s="748">
        <v>45752</v>
      </c>
      <c r="L8" s="68">
        <f t="shared" si="3"/>
        <v>45762</v>
      </c>
      <c r="M8" s="748">
        <v>45763</v>
      </c>
      <c r="N8" s="68">
        <v>45764</v>
      </c>
      <c r="O8" s="68" t="s">
        <v>1803</v>
      </c>
      <c r="P8" s="68" t="s">
        <v>1803</v>
      </c>
      <c r="Q8" s="68" t="s">
        <v>1803</v>
      </c>
      <c r="R8" s="1063">
        <f t="shared" si="0"/>
        <v>3991580.5296576298</v>
      </c>
      <c r="S8" s="1063" t="s">
        <v>1775</v>
      </c>
      <c r="T8" s="10" t="s">
        <v>1219</v>
      </c>
      <c r="U8" s="1185" t="s">
        <v>975</v>
      </c>
      <c r="V8" s="1090">
        <f>R10+R11</f>
        <v>4921849.1214882601</v>
      </c>
      <c r="X8" s="1090">
        <f>V8/10^7</f>
        <v>0.49218491214882604</v>
      </c>
    </row>
    <row r="9" spans="1:25" s="626" customFormat="1">
      <c r="A9" s="1259">
        <v>4</v>
      </c>
      <c r="B9" s="73">
        <v>3</v>
      </c>
      <c r="C9" s="621" t="s">
        <v>630</v>
      </c>
      <c r="D9" s="621" t="s">
        <v>642</v>
      </c>
      <c r="E9" s="964">
        <v>4.7160000000000002</v>
      </c>
      <c r="F9" s="964">
        <f t="shared" si="1"/>
        <v>16.361854000000001</v>
      </c>
      <c r="G9" s="123" t="s">
        <v>1306</v>
      </c>
      <c r="H9" s="107">
        <f t="shared" si="2"/>
        <v>45751</v>
      </c>
      <c r="I9" s="107">
        <v>45753</v>
      </c>
      <c r="J9" s="107">
        <v>45772</v>
      </c>
      <c r="K9" s="107">
        <v>45776</v>
      </c>
      <c r="L9" s="107">
        <f t="shared" si="3"/>
        <v>45776</v>
      </c>
      <c r="M9" s="107">
        <v>45777</v>
      </c>
      <c r="N9" s="107">
        <v>45804</v>
      </c>
      <c r="O9" s="107" t="s">
        <v>1803</v>
      </c>
      <c r="P9" s="107">
        <v>46014</v>
      </c>
      <c r="Q9" s="107">
        <v>46014</v>
      </c>
      <c r="R9" s="1260">
        <f t="shared" si="0"/>
        <v>4521074.4680399997</v>
      </c>
      <c r="S9" s="1260" t="s">
        <v>1775</v>
      </c>
      <c r="T9" s="621" t="s">
        <v>1219</v>
      </c>
      <c r="U9" s="1261" t="s">
        <v>975</v>
      </c>
      <c r="V9" s="1262"/>
      <c r="W9" s="1263"/>
    </row>
    <row r="10" spans="1:25">
      <c r="A10" s="14">
        <v>5</v>
      </c>
      <c r="B10" s="10">
        <v>4</v>
      </c>
      <c r="C10" s="10" t="s">
        <v>553</v>
      </c>
      <c r="D10" s="10" t="s">
        <v>554</v>
      </c>
      <c r="E10" s="123">
        <f>2699.284/1000</f>
        <v>2.699284</v>
      </c>
      <c r="F10" s="123">
        <f t="shared" si="1"/>
        <v>19.061138</v>
      </c>
      <c r="G10" s="123" t="s">
        <v>1306</v>
      </c>
      <c r="H10" s="68">
        <f t="shared" si="2"/>
        <v>45890</v>
      </c>
      <c r="I10" s="118">
        <v>45892</v>
      </c>
      <c r="J10" s="118">
        <v>45896</v>
      </c>
      <c r="K10" s="748">
        <v>45904</v>
      </c>
      <c r="L10" s="68">
        <f t="shared" si="3"/>
        <v>45917</v>
      </c>
      <c r="M10" s="748">
        <v>45918</v>
      </c>
      <c r="N10" s="748">
        <v>45918</v>
      </c>
      <c r="O10" s="748" t="s">
        <v>1803</v>
      </c>
      <c r="P10" s="748" t="s">
        <v>1803</v>
      </c>
      <c r="Q10" s="68" t="s">
        <v>1803</v>
      </c>
      <c r="R10" s="1063">
        <f t="shared" si="0"/>
        <v>2587715.0072919601</v>
      </c>
      <c r="S10" s="1063" t="s">
        <v>1775</v>
      </c>
      <c r="T10" s="10" t="s">
        <v>1533</v>
      </c>
      <c r="U10" s="1185" t="s">
        <v>975</v>
      </c>
      <c r="V10" s="78" t="s">
        <v>1534</v>
      </c>
      <c r="W10" s="78"/>
      <c r="X10" s="78"/>
      <c r="Y10" s="78"/>
    </row>
    <row r="11" spans="1:25">
      <c r="A11" s="14">
        <v>6</v>
      </c>
      <c r="B11" s="10">
        <v>4</v>
      </c>
      <c r="C11" s="10" t="s">
        <v>554</v>
      </c>
      <c r="D11" s="10" t="s">
        <v>555</v>
      </c>
      <c r="E11" s="1092">
        <f>2434.77/1000</f>
        <v>2.4347699999999999</v>
      </c>
      <c r="F11" s="123">
        <f t="shared" si="1"/>
        <v>21.495908</v>
      </c>
      <c r="G11" s="123" t="s">
        <v>1306</v>
      </c>
      <c r="H11" s="68">
        <f t="shared" si="2"/>
        <v>45908</v>
      </c>
      <c r="I11" s="118">
        <v>45910</v>
      </c>
      <c r="J11" s="118">
        <v>45912</v>
      </c>
      <c r="K11" s="118">
        <v>45916</v>
      </c>
      <c r="L11" s="68">
        <f t="shared" si="3"/>
        <v>45924</v>
      </c>
      <c r="M11" s="748">
        <v>45925</v>
      </c>
      <c r="N11" s="748">
        <v>45925</v>
      </c>
      <c r="O11" s="748" t="s">
        <v>1803</v>
      </c>
      <c r="P11" s="748" t="s">
        <v>1803</v>
      </c>
      <c r="Q11" s="68" t="s">
        <v>1803</v>
      </c>
      <c r="R11" s="1063">
        <f t="shared" si="0"/>
        <v>2334134.1141962996</v>
      </c>
      <c r="S11" s="1063" t="s">
        <v>1775</v>
      </c>
      <c r="T11" s="10" t="s">
        <v>1533</v>
      </c>
      <c r="U11" s="1185" t="s">
        <v>975</v>
      </c>
    </row>
    <row r="12" spans="1:25" s="13" customFormat="1">
      <c r="A12" s="14">
        <v>7</v>
      </c>
      <c r="B12" s="10">
        <v>5</v>
      </c>
      <c r="C12" s="10" t="s">
        <v>555</v>
      </c>
      <c r="D12" s="10" t="s">
        <v>556</v>
      </c>
      <c r="E12" s="1092">
        <f>4455/1000</f>
        <v>4.4550000000000001</v>
      </c>
      <c r="F12" s="123">
        <f t="shared" si="1"/>
        <v>25.950907999999998</v>
      </c>
      <c r="G12" s="123" t="s">
        <v>1306</v>
      </c>
      <c r="H12" s="68">
        <f t="shared" si="2"/>
        <v>45929</v>
      </c>
      <c r="I12" s="118">
        <v>45931</v>
      </c>
      <c r="J12" s="118">
        <v>45935</v>
      </c>
      <c r="K12" s="118">
        <v>45945</v>
      </c>
      <c r="L12" s="68">
        <f t="shared" si="3"/>
        <v>45951</v>
      </c>
      <c r="M12" s="748">
        <v>45952</v>
      </c>
      <c r="N12" s="748">
        <v>45952</v>
      </c>
      <c r="O12" s="748">
        <v>45958</v>
      </c>
      <c r="P12" s="748" t="s">
        <v>1803</v>
      </c>
      <c r="Q12" s="68" t="s">
        <v>1803</v>
      </c>
      <c r="R12" s="1063">
        <f t="shared" si="0"/>
        <v>4270862.3314499995</v>
      </c>
      <c r="S12" s="1063" t="s">
        <v>1775</v>
      </c>
      <c r="T12" s="10" t="s">
        <v>1533</v>
      </c>
      <c r="U12" s="1005" t="s">
        <v>975</v>
      </c>
    </row>
    <row r="13" spans="1:25" s="13" customFormat="1" ht="14.25" customHeight="1">
      <c r="A13" s="14">
        <v>8</v>
      </c>
      <c r="B13" s="10">
        <v>6</v>
      </c>
      <c r="C13" s="10" t="s">
        <v>556</v>
      </c>
      <c r="D13" s="10" t="s">
        <v>1596</v>
      </c>
      <c r="E13" s="1092">
        <f>466.629/1000</f>
        <v>0.46662900000000002</v>
      </c>
      <c r="F13" s="123">
        <f t="shared" si="1"/>
        <v>26.417536999999999</v>
      </c>
      <c r="G13" s="123" t="s">
        <v>1305</v>
      </c>
      <c r="H13" s="68">
        <f t="shared" si="2"/>
        <v>45929</v>
      </c>
      <c r="I13" s="118">
        <v>45931</v>
      </c>
      <c r="J13" s="118">
        <v>45933</v>
      </c>
      <c r="K13" s="118">
        <v>45935</v>
      </c>
      <c r="L13" s="68">
        <f t="shared" si="3"/>
        <v>45956</v>
      </c>
      <c r="M13" s="748">
        <v>45957</v>
      </c>
      <c r="N13" s="748">
        <v>45957</v>
      </c>
      <c r="O13" s="748" t="s">
        <v>1806</v>
      </c>
      <c r="P13" s="748" t="s">
        <v>1803</v>
      </c>
      <c r="Q13" s="68" t="s">
        <v>1803</v>
      </c>
      <c r="R13" s="1063">
        <f t="shared" si="0"/>
        <v>447341.91220250999</v>
      </c>
      <c r="S13" s="1063" t="s">
        <v>1775</v>
      </c>
      <c r="T13" s="10" t="s">
        <v>1533</v>
      </c>
      <c r="U13" s="1005" t="s">
        <v>975</v>
      </c>
    </row>
    <row r="14" spans="1:25">
      <c r="A14" s="14">
        <v>9</v>
      </c>
      <c r="B14" s="10">
        <v>7</v>
      </c>
      <c r="C14" s="10" t="s">
        <v>552</v>
      </c>
      <c r="D14" s="10" t="s">
        <v>553</v>
      </c>
      <c r="E14" s="123">
        <f>4901.236/1000</f>
        <v>4.9012359999999999</v>
      </c>
      <c r="F14" s="123">
        <f t="shared" si="1"/>
        <v>31.318773</v>
      </c>
      <c r="G14" s="123" t="s">
        <v>1306</v>
      </c>
      <c r="H14" s="68">
        <f t="shared" si="2"/>
        <v>45973</v>
      </c>
      <c r="I14" s="118">
        <v>45975</v>
      </c>
      <c r="J14" s="118">
        <v>45980</v>
      </c>
      <c r="K14" s="118">
        <v>45984</v>
      </c>
      <c r="L14" s="68">
        <f t="shared" si="3"/>
        <v>45988</v>
      </c>
      <c r="M14" s="748">
        <v>45989</v>
      </c>
      <c r="N14" s="748">
        <v>45991</v>
      </c>
      <c r="O14" s="748">
        <v>46015</v>
      </c>
      <c r="P14" s="748">
        <v>46010</v>
      </c>
      <c r="Q14" s="68" t="s">
        <v>1803</v>
      </c>
      <c r="R14" s="1063">
        <f t="shared" si="0"/>
        <v>4698654.14364684</v>
      </c>
      <c r="S14" s="1063" t="s">
        <v>1775</v>
      </c>
      <c r="T14" s="10" t="s">
        <v>1533</v>
      </c>
      <c r="U14" s="1186" t="s">
        <v>975</v>
      </c>
      <c r="V14" s="2" t="s">
        <v>1557</v>
      </c>
    </row>
    <row r="15" spans="1:25" s="319" customFormat="1" ht="16.5" customHeight="1">
      <c r="A15" s="1018">
        <v>10</v>
      </c>
      <c r="B15" s="73">
        <v>8</v>
      </c>
      <c r="C15" s="73" t="s">
        <v>684</v>
      </c>
      <c r="D15" s="73" t="s">
        <v>552</v>
      </c>
      <c r="E15" s="1255">
        <f>419.48/1000</f>
        <v>0.41948000000000002</v>
      </c>
      <c r="F15" s="567">
        <f t="shared" si="1"/>
        <v>31.738253</v>
      </c>
      <c r="G15" s="567" t="s">
        <v>1305</v>
      </c>
      <c r="H15" s="107">
        <f t="shared" si="2"/>
        <v>45986</v>
      </c>
      <c r="I15" s="748">
        <v>45988</v>
      </c>
      <c r="J15" s="748">
        <v>45966</v>
      </c>
      <c r="K15" s="748">
        <v>45970</v>
      </c>
      <c r="L15" s="107">
        <f t="shared" si="3"/>
        <v>46002</v>
      </c>
      <c r="M15" s="748">
        <v>46003</v>
      </c>
      <c r="N15" s="748">
        <f>M15</f>
        <v>46003</v>
      </c>
      <c r="O15" s="748">
        <v>46033</v>
      </c>
      <c r="P15" s="748">
        <v>46010</v>
      </c>
      <c r="Q15" s="68" t="s">
        <v>1803</v>
      </c>
      <c r="R15" s="1194">
        <f t="shared" si="0"/>
        <v>402141.71286119998</v>
      </c>
      <c r="S15" s="1194" t="s">
        <v>1775</v>
      </c>
      <c r="T15" s="73" t="s">
        <v>1533</v>
      </c>
      <c r="U15" s="1256" t="s">
        <v>975</v>
      </c>
    </row>
    <row r="16" spans="1:25" s="319" customFormat="1">
      <c r="A16" s="1018">
        <v>11</v>
      </c>
      <c r="B16" s="73">
        <v>9</v>
      </c>
      <c r="C16" s="73" t="s">
        <v>551</v>
      </c>
      <c r="D16" s="73" t="s">
        <v>684</v>
      </c>
      <c r="E16" s="567">
        <f>4418.389/1000</f>
        <v>4.4183890000000003</v>
      </c>
      <c r="F16" s="567">
        <f t="shared" si="1"/>
        <v>36.156641999999998</v>
      </c>
      <c r="G16" s="567" t="s">
        <v>1306</v>
      </c>
      <c r="H16" s="748">
        <v>45985</v>
      </c>
      <c r="I16" s="748">
        <v>45996</v>
      </c>
      <c r="J16" s="748">
        <v>45998</v>
      </c>
      <c r="K16" s="748">
        <v>46003</v>
      </c>
      <c r="L16" s="107">
        <f t="shared" si="3"/>
        <v>46012</v>
      </c>
      <c r="M16" s="748">
        <v>46013</v>
      </c>
      <c r="N16" s="748">
        <v>46027</v>
      </c>
      <c r="O16" s="748">
        <v>46069</v>
      </c>
      <c r="P16" s="748">
        <v>46031</v>
      </c>
      <c r="Q16" s="68" t="s">
        <v>1803</v>
      </c>
      <c r="R16" s="1194">
        <f t="shared" ref="R16:R31" si="4">958667.19*E16</f>
        <v>4235764.5669569103</v>
      </c>
      <c r="S16" s="1194" t="s">
        <v>1775</v>
      </c>
      <c r="T16" s="73" t="s">
        <v>1533</v>
      </c>
      <c r="U16" s="1256" t="s">
        <v>975</v>
      </c>
    </row>
    <row r="17" spans="1:22" s="319" customFormat="1">
      <c r="A17" s="1018">
        <v>12</v>
      </c>
      <c r="B17" s="73">
        <v>10</v>
      </c>
      <c r="C17" s="73" t="s">
        <v>1680</v>
      </c>
      <c r="D17" s="73" t="s">
        <v>1679</v>
      </c>
      <c r="E17" s="567">
        <f>2681.611/1000</f>
        <v>2.6816109999999997</v>
      </c>
      <c r="F17" s="567">
        <f t="shared" si="1"/>
        <v>38.838252999999995</v>
      </c>
      <c r="G17" s="567" t="s">
        <v>1306</v>
      </c>
      <c r="H17" s="107">
        <f t="shared" si="2"/>
        <v>46003</v>
      </c>
      <c r="I17" s="748">
        <v>46005</v>
      </c>
      <c r="J17" s="748">
        <v>46006</v>
      </c>
      <c r="K17" s="748">
        <v>46013</v>
      </c>
      <c r="L17" s="107">
        <f t="shared" si="3"/>
        <v>46021</v>
      </c>
      <c r="M17" s="748">
        <v>46022</v>
      </c>
      <c r="N17" s="748">
        <v>46024</v>
      </c>
      <c r="O17" s="748">
        <v>46074</v>
      </c>
      <c r="P17" s="748">
        <v>46041</v>
      </c>
      <c r="Q17" s="748">
        <v>46033</v>
      </c>
      <c r="R17" s="1194">
        <f t="shared" si="4"/>
        <v>2570772.4820430898</v>
      </c>
      <c r="S17" s="1194" t="s">
        <v>1775</v>
      </c>
      <c r="T17" s="73" t="s">
        <v>1533</v>
      </c>
      <c r="U17" s="1256" t="s">
        <v>975</v>
      </c>
    </row>
    <row r="18" spans="1:22" s="13" customFormat="1">
      <c r="A18" s="14">
        <v>13</v>
      </c>
      <c r="B18" s="10">
        <v>1</v>
      </c>
      <c r="C18" s="73" t="s">
        <v>550</v>
      </c>
      <c r="D18" s="73" t="s">
        <v>1689</v>
      </c>
      <c r="E18" s="567">
        <f>709.163/1000</f>
        <v>0.70916299999999999</v>
      </c>
      <c r="F18" s="123">
        <f t="shared" si="1"/>
        <v>39.547415999999991</v>
      </c>
      <c r="G18" s="1264" t="s">
        <v>1306</v>
      </c>
      <c r="H18" s="1093">
        <f t="shared" si="2"/>
        <v>46014</v>
      </c>
      <c r="I18" s="118">
        <v>46016</v>
      </c>
      <c r="J18" s="118">
        <v>46018</v>
      </c>
      <c r="K18" s="118">
        <v>46022</v>
      </c>
      <c r="L18" s="118">
        <v>46036</v>
      </c>
      <c r="M18" s="748">
        <v>46040</v>
      </c>
      <c r="N18" s="748">
        <v>46040</v>
      </c>
      <c r="O18" s="748" t="s">
        <v>1803</v>
      </c>
      <c r="P18" s="748" t="s">
        <v>1803</v>
      </c>
      <c r="Q18" s="748" t="s">
        <v>1803</v>
      </c>
      <c r="R18" s="1063">
        <f t="shared" si="4"/>
        <v>679851.30046196992</v>
      </c>
      <c r="S18" s="1063" t="s">
        <v>1775</v>
      </c>
      <c r="T18" s="10" t="s">
        <v>1533</v>
      </c>
      <c r="U18" s="1005" t="s">
        <v>975</v>
      </c>
    </row>
    <row r="19" spans="1:22" s="13" customFormat="1">
      <c r="A19" s="14">
        <v>14</v>
      </c>
      <c r="B19" s="10">
        <v>2</v>
      </c>
      <c r="C19" s="73" t="str">
        <f>D21</f>
        <v>AP-33</v>
      </c>
      <c r="D19" s="73" t="s">
        <v>587</v>
      </c>
      <c r="E19" s="567">
        <f>4049.764/1000</f>
        <v>4.0497639999999997</v>
      </c>
      <c r="F19" s="123">
        <f t="shared" si="1"/>
        <v>43.597179999999994</v>
      </c>
      <c r="G19" s="123" t="s">
        <v>1306</v>
      </c>
      <c r="H19" s="118">
        <f>I19-5</f>
        <v>46021</v>
      </c>
      <c r="I19" s="118">
        <v>46026</v>
      </c>
      <c r="J19" s="118">
        <v>46029</v>
      </c>
      <c r="K19" s="118">
        <v>46035</v>
      </c>
      <c r="L19" s="118">
        <v>46043</v>
      </c>
      <c r="M19" s="748">
        <v>46046</v>
      </c>
      <c r="N19" s="748">
        <v>46047</v>
      </c>
      <c r="O19" s="748" t="s">
        <v>1803</v>
      </c>
      <c r="P19" s="748" t="s">
        <v>1803</v>
      </c>
      <c r="Q19" s="748" t="s">
        <v>1803</v>
      </c>
      <c r="R19" s="1063">
        <f>958667.19*E19</f>
        <v>3882375.8740431597</v>
      </c>
      <c r="S19" s="1063" t="s">
        <v>1775</v>
      </c>
      <c r="T19" s="10" t="s">
        <v>1219</v>
      </c>
      <c r="U19" s="1005" t="s">
        <v>975</v>
      </c>
      <c r="V19" s="13" t="s">
        <v>1733</v>
      </c>
    </row>
    <row r="20" spans="1:22" s="13" customFormat="1">
      <c r="A20" s="14">
        <v>15</v>
      </c>
      <c r="B20" s="10">
        <v>3</v>
      </c>
      <c r="C20" s="73" t="s">
        <v>1718</v>
      </c>
      <c r="D20" s="73" t="s">
        <v>1719</v>
      </c>
      <c r="E20" s="567">
        <v>1.627</v>
      </c>
      <c r="F20" s="123">
        <f t="shared" si="1"/>
        <v>45.224179999999997</v>
      </c>
      <c r="G20" s="123" t="s">
        <v>1306</v>
      </c>
      <c r="H20" s="118">
        <v>46032</v>
      </c>
      <c r="I20" s="118">
        <v>46034</v>
      </c>
      <c r="J20" s="118">
        <v>46036</v>
      </c>
      <c r="K20" s="118">
        <v>46039</v>
      </c>
      <c r="L20" s="118">
        <v>46046</v>
      </c>
      <c r="M20" s="748">
        <v>46049</v>
      </c>
      <c r="N20" s="748">
        <v>46050</v>
      </c>
      <c r="O20" s="748" t="s">
        <v>1803</v>
      </c>
      <c r="P20" s="748" t="s">
        <v>1803</v>
      </c>
      <c r="Q20" s="748">
        <v>46054</v>
      </c>
      <c r="R20" s="1063">
        <f t="shared" si="4"/>
        <v>1559751.51813</v>
      </c>
      <c r="S20" s="1063" t="s">
        <v>1775</v>
      </c>
      <c r="T20" s="10" t="s">
        <v>1533</v>
      </c>
      <c r="U20" s="1188" t="s">
        <v>975</v>
      </c>
    </row>
    <row r="21" spans="1:22" s="626" customFormat="1">
      <c r="A21" s="1018">
        <v>16</v>
      </c>
      <c r="B21" s="73">
        <v>4</v>
      </c>
      <c r="C21" s="73" t="s">
        <v>1630</v>
      </c>
      <c r="D21" s="73" t="s">
        <v>581</v>
      </c>
      <c r="E21" s="567">
        <v>0.84</v>
      </c>
      <c r="F21" s="123">
        <f t="shared" si="1"/>
        <v>46.06418</v>
      </c>
      <c r="G21" s="123" t="s">
        <v>1306</v>
      </c>
      <c r="H21" s="748">
        <f>I21-3</f>
        <v>46038</v>
      </c>
      <c r="I21" s="748">
        <f>J21+3</f>
        <v>46041</v>
      </c>
      <c r="J21" s="748">
        <v>46038</v>
      </c>
      <c r="K21" s="748">
        <v>46041</v>
      </c>
      <c r="L21" s="748">
        <v>46053</v>
      </c>
      <c r="M21" s="748">
        <v>46059</v>
      </c>
      <c r="N21" s="748">
        <f>M21+1</f>
        <v>46060</v>
      </c>
      <c r="O21" s="748" t="s">
        <v>1803</v>
      </c>
      <c r="P21" s="748" t="s">
        <v>1803</v>
      </c>
      <c r="Q21" s="748" t="s">
        <v>1803</v>
      </c>
      <c r="R21" s="1194">
        <f t="shared" si="4"/>
        <v>805280.43959999993</v>
      </c>
      <c r="S21" s="1194" t="s">
        <v>1775</v>
      </c>
      <c r="T21" s="73" t="s">
        <v>1219</v>
      </c>
      <c r="U21" s="1195" t="s">
        <v>975</v>
      </c>
    </row>
    <row r="22" spans="1:22" s="626" customFormat="1">
      <c r="A22" s="1018">
        <v>17</v>
      </c>
      <c r="B22" s="73">
        <v>5</v>
      </c>
      <c r="C22" s="73" t="s">
        <v>1735</v>
      </c>
      <c r="D22" s="73" t="s">
        <v>1736</v>
      </c>
      <c r="E22" s="567">
        <v>3.2839999999999998</v>
      </c>
      <c r="F22" s="123">
        <f t="shared" si="1"/>
        <v>49.348179999999999</v>
      </c>
      <c r="G22" s="123" t="s">
        <v>1306</v>
      </c>
      <c r="H22" s="748">
        <f>J22-4</f>
        <v>46043</v>
      </c>
      <c r="I22" s="748">
        <f>H22+3</f>
        <v>46046</v>
      </c>
      <c r="J22" s="748">
        <v>46047</v>
      </c>
      <c r="K22" s="748">
        <v>46052</v>
      </c>
      <c r="L22" s="748">
        <v>46053</v>
      </c>
      <c r="M22" s="748">
        <v>46059</v>
      </c>
      <c r="N22" s="748">
        <f>M22+1</f>
        <v>46060</v>
      </c>
      <c r="O22" s="748" t="s">
        <v>1803</v>
      </c>
      <c r="P22" s="748" t="s">
        <v>1803</v>
      </c>
      <c r="Q22" s="748" t="s">
        <v>1803</v>
      </c>
      <c r="R22" s="1194">
        <f t="shared" si="4"/>
        <v>3148263.0519599998</v>
      </c>
      <c r="S22" s="1194" t="s">
        <v>1775</v>
      </c>
      <c r="T22" s="73" t="s">
        <v>1219</v>
      </c>
      <c r="U22" s="1195" t="s">
        <v>975</v>
      </c>
    </row>
    <row r="23" spans="1:22" s="13" customFormat="1">
      <c r="A23" s="14">
        <v>18</v>
      </c>
      <c r="B23" s="10">
        <v>1</v>
      </c>
      <c r="C23" s="10" t="s">
        <v>1274</v>
      </c>
      <c r="D23" s="10" t="s">
        <v>1282</v>
      </c>
      <c r="E23" s="123">
        <v>2.8370000000000002</v>
      </c>
      <c r="F23" s="567">
        <f t="shared" si="1"/>
        <v>52.185180000000003</v>
      </c>
      <c r="G23" s="123" t="s">
        <v>1306</v>
      </c>
      <c r="H23" s="748">
        <v>46062</v>
      </c>
      <c r="I23" s="118">
        <f>J23-3</f>
        <v>46068</v>
      </c>
      <c r="J23" s="118">
        <v>46071</v>
      </c>
      <c r="K23" s="118">
        <v>46079</v>
      </c>
      <c r="L23" s="118">
        <v>46080</v>
      </c>
      <c r="M23" s="118">
        <v>46084</v>
      </c>
      <c r="N23" s="118">
        <v>46086</v>
      </c>
      <c r="O23" s="748" t="s">
        <v>1804</v>
      </c>
      <c r="P23" s="748" t="s">
        <v>1803</v>
      </c>
      <c r="Q23" s="748" t="s">
        <v>1803</v>
      </c>
      <c r="R23" s="1299">
        <f>958667.19*E23</f>
        <v>2719738.8180300002</v>
      </c>
      <c r="S23" s="1194"/>
      <c r="T23" s="10" t="s">
        <v>1533</v>
      </c>
      <c r="U23" s="52" t="s">
        <v>975</v>
      </c>
    </row>
    <row r="24" spans="1:22" s="13" customFormat="1">
      <c r="A24" s="14">
        <v>19</v>
      </c>
      <c r="B24" s="10">
        <v>2</v>
      </c>
      <c r="C24" s="10" t="s">
        <v>1282</v>
      </c>
      <c r="D24" s="10" t="s">
        <v>1289</v>
      </c>
      <c r="E24" s="123">
        <f>2691.467/1000</f>
        <v>2.6914670000000003</v>
      </c>
      <c r="F24" s="567">
        <f t="shared" si="1"/>
        <v>54.876647000000006</v>
      </c>
      <c r="G24" s="123" t="s">
        <v>1306</v>
      </c>
      <c r="H24" s="748">
        <v>46053</v>
      </c>
      <c r="I24" s="118">
        <f>J24-2</f>
        <v>46059</v>
      </c>
      <c r="J24" s="118">
        <v>46061</v>
      </c>
      <c r="K24" s="118">
        <v>46066</v>
      </c>
      <c r="L24" s="118">
        <v>46080</v>
      </c>
      <c r="M24" s="118">
        <v>46084</v>
      </c>
      <c r="N24" s="748">
        <v>46086</v>
      </c>
      <c r="O24" s="748" t="s">
        <v>1803</v>
      </c>
      <c r="P24" s="748" t="s">
        <v>1803</v>
      </c>
      <c r="Q24" s="748" t="s">
        <v>1803</v>
      </c>
      <c r="R24" s="1194">
        <f t="shared" si="4"/>
        <v>2580221.10586773</v>
      </c>
      <c r="S24" s="1194"/>
      <c r="T24" s="10" t="s">
        <v>1533</v>
      </c>
      <c r="U24" s="52" t="s">
        <v>975</v>
      </c>
    </row>
    <row r="25" spans="1:22" s="13" customFormat="1">
      <c r="A25" s="14">
        <v>20</v>
      </c>
      <c r="B25" s="10">
        <v>3</v>
      </c>
      <c r="C25" s="10" t="s">
        <v>9</v>
      </c>
      <c r="D25" s="10" t="s">
        <v>10</v>
      </c>
      <c r="E25" s="123">
        <v>4.3330000000000002</v>
      </c>
      <c r="F25" s="567">
        <f t="shared" si="1"/>
        <v>59.209647000000004</v>
      </c>
      <c r="G25" s="123" t="s">
        <v>1306</v>
      </c>
      <c r="H25" s="748">
        <v>46024</v>
      </c>
      <c r="I25" s="118">
        <f>J25-2</f>
        <v>46061</v>
      </c>
      <c r="J25" s="118">
        <v>46063</v>
      </c>
      <c r="K25" s="118">
        <v>46068</v>
      </c>
      <c r="L25" s="118">
        <v>46083</v>
      </c>
      <c r="M25" s="748">
        <v>46091</v>
      </c>
      <c r="N25" s="748">
        <f>M25+1</f>
        <v>46092</v>
      </c>
      <c r="O25" s="748" t="s">
        <v>1803</v>
      </c>
      <c r="P25" s="748" t="s">
        <v>1813</v>
      </c>
      <c r="Q25" s="748" t="s">
        <v>1803</v>
      </c>
      <c r="R25" s="1194">
        <f t="shared" si="4"/>
        <v>4153904.9342700001</v>
      </c>
      <c r="S25" s="1194"/>
      <c r="T25" s="10" t="s">
        <v>1219</v>
      </c>
      <c r="U25" s="52" t="s">
        <v>975</v>
      </c>
    </row>
    <row r="26" spans="1:22" s="13" customFormat="1">
      <c r="A26" s="14">
        <f>A25+1</f>
        <v>21</v>
      </c>
      <c r="B26" s="10">
        <v>4</v>
      </c>
      <c r="C26" s="10" t="s">
        <v>271</v>
      </c>
      <c r="D26" s="10" t="s">
        <v>1274</v>
      </c>
      <c r="E26" s="123">
        <v>0.28999999999999998</v>
      </c>
      <c r="F26" s="567">
        <f t="shared" si="1"/>
        <v>59.499647000000003</v>
      </c>
      <c r="G26" s="123" t="s">
        <v>1305</v>
      </c>
      <c r="H26" s="748">
        <f>I26-2</f>
        <v>46063</v>
      </c>
      <c r="I26" s="118">
        <f>J26-2</f>
        <v>46065</v>
      </c>
      <c r="J26" s="118">
        <v>46067</v>
      </c>
      <c r="K26" s="118">
        <v>46071</v>
      </c>
      <c r="L26" s="118">
        <v>46090</v>
      </c>
      <c r="M26" s="748">
        <v>46094</v>
      </c>
      <c r="N26" s="748">
        <f>M26+1</f>
        <v>46095</v>
      </c>
      <c r="O26" s="748" t="s">
        <v>1805</v>
      </c>
      <c r="P26" s="748" t="s">
        <v>1803</v>
      </c>
      <c r="Q26" s="748" t="s">
        <v>1803</v>
      </c>
      <c r="R26" s="1194">
        <f t="shared" si="4"/>
        <v>278013.48509999999</v>
      </c>
      <c r="S26" s="1194"/>
      <c r="T26" s="10" t="s">
        <v>1533</v>
      </c>
      <c r="U26" s="52" t="s">
        <v>975</v>
      </c>
    </row>
    <row r="27" spans="1:22" s="13" customFormat="1">
      <c r="A27" s="14">
        <v>22</v>
      </c>
      <c r="B27" s="10">
        <v>1</v>
      </c>
      <c r="C27" s="10" t="s">
        <v>66</v>
      </c>
      <c r="D27" s="10" t="s">
        <v>9</v>
      </c>
      <c r="E27" s="567">
        <v>4.1239999999999997</v>
      </c>
      <c r="F27" s="567">
        <f t="shared" si="1"/>
        <v>63.623647000000005</v>
      </c>
      <c r="G27" s="123" t="s">
        <v>1306</v>
      </c>
      <c r="H27" s="748">
        <v>46069</v>
      </c>
      <c r="I27" s="118">
        <f>J27-2</f>
        <v>46078</v>
      </c>
      <c r="J27" s="118">
        <v>46080</v>
      </c>
      <c r="K27" s="118">
        <v>46087</v>
      </c>
      <c r="L27" s="118">
        <v>46093</v>
      </c>
      <c r="M27" s="748">
        <v>46097</v>
      </c>
      <c r="N27" s="748">
        <f>M27+1</f>
        <v>46098</v>
      </c>
      <c r="O27" s="748"/>
      <c r="P27" s="748" t="s">
        <v>1813</v>
      </c>
      <c r="Q27" s="748" t="s">
        <v>1803</v>
      </c>
      <c r="R27" s="1194">
        <f t="shared" si="4"/>
        <v>3953543.4915599995</v>
      </c>
      <c r="S27" s="1194"/>
      <c r="T27" s="10" t="s">
        <v>1219</v>
      </c>
      <c r="U27" s="52" t="s">
        <v>975</v>
      </c>
    </row>
    <row r="28" spans="1:22">
      <c r="A28" s="14">
        <v>23</v>
      </c>
      <c r="B28" s="10"/>
      <c r="C28" s="684" t="s">
        <v>266</v>
      </c>
      <c r="D28" s="684" t="s">
        <v>267</v>
      </c>
      <c r="E28" s="567">
        <f>4964.92/1000</f>
        <v>4.9649200000000002</v>
      </c>
      <c r="F28" s="123">
        <f t="shared" si="1"/>
        <v>68.588567000000012</v>
      </c>
      <c r="G28" s="123" t="s">
        <v>1306</v>
      </c>
      <c r="H28" s="122">
        <v>46084</v>
      </c>
      <c r="I28" s="118">
        <v>46101</v>
      </c>
      <c r="J28" s="118">
        <v>46109</v>
      </c>
      <c r="K28" s="118">
        <v>46114</v>
      </c>
      <c r="L28" s="118">
        <v>46087</v>
      </c>
      <c r="M28" s="118">
        <v>46122</v>
      </c>
      <c r="N28" s="118">
        <v>46122</v>
      </c>
      <c r="O28" s="118"/>
      <c r="P28" s="118"/>
      <c r="Q28" s="118"/>
      <c r="R28" s="1194">
        <f t="shared" si="4"/>
        <v>4759705.9049747996</v>
      </c>
      <c r="S28" s="1194"/>
      <c r="T28" s="10" t="s">
        <v>1533</v>
      </c>
      <c r="U28" s="52" t="s">
        <v>975</v>
      </c>
    </row>
    <row r="29" spans="1:22">
      <c r="A29" s="1241">
        <v>24</v>
      </c>
      <c r="B29" s="1242"/>
      <c r="C29" s="1243" t="s">
        <v>267</v>
      </c>
      <c r="D29" s="1243" t="s">
        <v>268</v>
      </c>
      <c r="E29" s="1297">
        <f>1004.183/1000</f>
        <v>1.004183</v>
      </c>
      <c r="F29" s="1244">
        <f t="shared" si="1"/>
        <v>69.592750000000009</v>
      </c>
      <c r="G29" s="1244" t="s">
        <v>1306</v>
      </c>
      <c r="H29" s="1245">
        <f>I29-4</f>
        <v>46112</v>
      </c>
      <c r="I29" s="1246">
        <f>J29-3</f>
        <v>46116</v>
      </c>
      <c r="J29" s="1246">
        <v>46119</v>
      </c>
      <c r="K29" s="1246">
        <v>46121</v>
      </c>
      <c r="L29" s="1246"/>
      <c r="M29" s="1246"/>
      <c r="N29" s="1246"/>
      <c r="O29" s="1246"/>
      <c r="P29" s="1246"/>
      <c r="Q29" s="1246"/>
      <c r="R29" s="1248">
        <f t="shared" si="4"/>
        <v>962677.29485576996</v>
      </c>
      <c r="S29" s="1248"/>
      <c r="T29" s="1242" t="s">
        <v>1533</v>
      </c>
      <c r="U29" s="1247" t="s">
        <v>1811</v>
      </c>
    </row>
    <row r="30" spans="1:22">
      <c r="A30" s="1241">
        <v>25</v>
      </c>
      <c r="B30" s="1242"/>
      <c r="C30" s="1242" t="s">
        <v>270</v>
      </c>
      <c r="D30" s="1242" t="s">
        <v>496</v>
      </c>
      <c r="E30" s="1297">
        <f>416.878/1000</f>
        <v>0.41687799999999997</v>
      </c>
      <c r="F30" s="1244">
        <f t="shared" si="1"/>
        <v>70.009628000000006</v>
      </c>
      <c r="G30" s="1244" t="s">
        <v>1305</v>
      </c>
      <c r="H30" s="1245">
        <v>46082</v>
      </c>
      <c r="I30" s="1246">
        <v>46087</v>
      </c>
      <c r="J30" s="1246"/>
      <c r="K30" s="1246"/>
      <c r="L30" s="1246"/>
      <c r="M30" s="1246"/>
      <c r="N30" s="1246"/>
      <c r="O30" s="1246"/>
      <c r="P30" s="1246"/>
      <c r="Q30" s="1246"/>
      <c r="R30" s="1248">
        <f t="shared" si="4"/>
        <v>399647.26083281997</v>
      </c>
      <c r="S30" s="1248"/>
      <c r="T30" s="1242" t="s">
        <v>1768</v>
      </c>
      <c r="U30" s="1249" t="s">
        <v>1773</v>
      </c>
      <c r="V30" s="2">
        <v>20</v>
      </c>
    </row>
    <row r="31" spans="1:22">
      <c r="A31" s="1241">
        <v>26</v>
      </c>
      <c r="B31" s="1242"/>
      <c r="C31" s="1242" t="s">
        <v>911</v>
      </c>
      <c r="D31" s="1242" t="s">
        <v>66</v>
      </c>
      <c r="E31" s="1298">
        <f>2669.007/1000</f>
        <v>2.6690070000000001</v>
      </c>
      <c r="F31" s="1244">
        <f t="shared" si="1"/>
        <v>72.678635</v>
      </c>
      <c r="G31" s="1244" t="s">
        <v>1306</v>
      </c>
      <c r="H31" s="1246">
        <f>I31-3</f>
        <v>46118</v>
      </c>
      <c r="I31" s="1246">
        <v>46121</v>
      </c>
      <c r="J31" s="1246"/>
      <c r="K31" s="1246"/>
      <c r="L31" s="1246"/>
      <c r="M31" s="1246"/>
      <c r="N31" s="1246"/>
      <c r="O31" s="1246"/>
      <c r="P31" s="1246"/>
      <c r="Q31" s="1246"/>
      <c r="R31" s="1248">
        <f t="shared" si="4"/>
        <v>2558689.44078033</v>
      </c>
      <c r="S31" s="1242"/>
      <c r="T31" s="1242" t="s">
        <v>1219</v>
      </c>
      <c r="U31" s="1249" t="s">
        <v>1812</v>
      </c>
    </row>
    <row r="32" spans="1:22">
      <c r="A32" s="14">
        <v>27</v>
      </c>
      <c r="B32" s="3"/>
      <c r="C32" s="3"/>
      <c r="D32" s="3"/>
      <c r="E32" s="3"/>
      <c r="F32" s="3"/>
      <c r="G32" s="3"/>
      <c r="H32" s="3"/>
      <c r="I32" s="68"/>
      <c r="J32" s="68"/>
      <c r="K32" s="68"/>
      <c r="L32" s="68"/>
      <c r="M32" s="68"/>
      <c r="N32" s="68"/>
      <c r="O32" s="68"/>
      <c r="P32" s="68"/>
      <c r="Q32" s="68"/>
      <c r="R32" s="3"/>
      <c r="S32" s="3"/>
      <c r="T32" s="3"/>
      <c r="U32" s="690"/>
    </row>
    <row r="33" spans="1:21">
      <c r="A33" s="14">
        <v>28</v>
      </c>
      <c r="B33" s="3"/>
      <c r="C33" s="3"/>
      <c r="D33" s="3"/>
      <c r="E33" s="3"/>
      <c r="F33" s="3"/>
      <c r="G33" s="3"/>
      <c r="H33" s="3"/>
      <c r="I33" s="68"/>
      <c r="J33" s="68"/>
      <c r="K33" s="68"/>
      <c r="L33" s="68"/>
      <c r="M33" s="68"/>
      <c r="N33" s="68"/>
      <c r="O33" s="68"/>
      <c r="P33" s="68"/>
      <c r="Q33" s="68"/>
      <c r="R33" s="3"/>
      <c r="S33" s="3"/>
      <c r="T33" s="3"/>
      <c r="U33" s="690"/>
    </row>
    <row r="34" spans="1:21">
      <c r="A34" s="14">
        <v>29</v>
      </c>
      <c r="B34" s="3"/>
      <c r="C34" s="3"/>
      <c r="D34" s="3"/>
      <c r="E34" s="3"/>
      <c r="F34" s="3"/>
      <c r="G34" s="3"/>
      <c r="H34" s="3"/>
      <c r="I34" s="68"/>
      <c r="J34" s="68"/>
      <c r="K34" s="68"/>
      <c r="L34" s="68"/>
      <c r="M34" s="68"/>
      <c r="N34" s="68"/>
      <c r="O34" s="68"/>
      <c r="P34" s="68"/>
      <c r="Q34" s="68"/>
      <c r="R34" s="3"/>
      <c r="S34" s="3"/>
      <c r="T34" s="3"/>
      <c r="U34" s="690"/>
    </row>
    <row r="35" spans="1:21">
      <c r="A35" s="14">
        <v>30</v>
      </c>
      <c r="B35" s="3"/>
      <c r="C35" s="3"/>
      <c r="D35" s="3"/>
      <c r="E35" s="3"/>
      <c r="F35" s="3"/>
      <c r="G35" s="3"/>
      <c r="H35" s="3"/>
      <c r="I35" s="68"/>
      <c r="J35" s="68"/>
      <c r="K35" s="68"/>
      <c r="L35" s="68"/>
      <c r="M35" s="68"/>
      <c r="N35" s="68"/>
      <c r="O35" s="68"/>
      <c r="P35" s="68"/>
      <c r="Q35" s="68"/>
      <c r="R35" s="3"/>
      <c r="S35" s="3"/>
      <c r="T35" s="3"/>
      <c r="U35" s="690"/>
    </row>
    <row r="36" spans="1:21">
      <c r="A36" s="14">
        <v>31</v>
      </c>
      <c r="B36" s="3"/>
      <c r="C36" s="3"/>
      <c r="D36" s="3"/>
      <c r="E36" s="3"/>
      <c r="F36" s="3"/>
      <c r="G36" s="3"/>
      <c r="H36" s="3"/>
      <c r="I36" s="68"/>
      <c r="J36" s="68"/>
      <c r="K36" s="68"/>
      <c r="L36" s="68"/>
      <c r="M36" s="68"/>
      <c r="N36" s="68"/>
      <c r="O36" s="68"/>
      <c r="P36" s="68"/>
      <c r="Q36" s="68"/>
      <c r="R36" s="3"/>
      <c r="S36" s="3"/>
      <c r="T36" s="3"/>
      <c r="U36" s="690"/>
    </row>
    <row r="37" spans="1:21">
      <c r="A37" s="14">
        <v>32</v>
      </c>
      <c r="B37" s="3"/>
      <c r="C37" s="3"/>
      <c r="D37" s="3"/>
      <c r="E37" s="29"/>
      <c r="F37" s="3"/>
      <c r="G37" s="3"/>
      <c r="H37" s="3"/>
      <c r="I37" s="68"/>
      <c r="J37" s="68"/>
      <c r="K37" s="68"/>
      <c r="L37" s="68"/>
      <c r="M37" s="68"/>
      <c r="N37" s="68"/>
      <c r="O37" s="68"/>
      <c r="P37" s="68"/>
      <c r="Q37" s="68"/>
      <c r="R37" s="3"/>
      <c r="S37" s="3"/>
      <c r="T37" s="3"/>
      <c r="U37" s="690"/>
    </row>
    <row r="38" spans="1:21">
      <c r="A38" s="14">
        <v>33</v>
      </c>
      <c r="B38" s="3"/>
      <c r="C38" s="3"/>
      <c r="D38" s="3"/>
      <c r="E38" s="3"/>
      <c r="F38" s="3"/>
      <c r="G38" s="3"/>
      <c r="H38" s="3"/>
      <c r="I38" s="68"/>
      <c r="J38" s="68"/>
      <c r="K38" s="68"/>
      <c r="L38" s="68"/>
      <c r="M38" s="68"/>
      <c r="N38" s="68"/>
      <c r="O38" s="68"/>
      <c r="P38" s="68"/>
      <c r="Q38" s="68"/>
      <c r="R38" s="3"/>
      <c r="S38" s="3"/>
      <c r="T38" s="3"/>
      <c r="U38" s="690"/>
    </row>
    <row r="39" spans="1:21">
      <c r="A39" s="14">
        <v>34</v>
      </c>
      <c r="B39" s="3"/>
      <c r="C39" s="3"/>
      <c r="D39" s="3"/>
      <c r="E39" s="3"/>
      <c r="F39" s="3"/>
      <c r="G39" s="3"/>
      <c r="H39" s="3"/>
      <c r="I39" s="68"/>
      <c r="J39" s="68"/>
      <c r="K39" s="68"/>
      <c r="L39" s="68"/>
      <c r="M39" s="68"/>
      <c r="N39" s="68"/>
      <c r="O39" s="68"/>
      <c r="P39" s="68"/>
      <c r="Q39" s="68"/>
      <c r="R39" s="3"/>
      <c r="S39" s="3"/>
      <c r="T39" s="3"/>
      <c r="U39" s="690"/>
    </row>
    <row r="40" spans="1:21" ht="15" thickBot="1">
      <c r="A40" s="30"/>
      <c r="B40" s="31"/>
      <c r="C40" s="31"/>
      <c r="D40" s="31"/>
      <c r="E40" s="31"/>
      <c r="F40" s="31"/>
      <c r="G40" s="31"/>
      <c r="H40" s="31"/>
      <c r="I40" s="31"/>
      <c r="J40" s="31"/>
      <c r="K40" s="31"/>
      <c r="L40" s="31"/>
      <c r="M40" s="31"/>
      <c r="N40" s="31"/>
      <c r="O40" s="31"/>
      <c r="P40" s="31"/>
      <c r="Q40" s="31"/>
      <c r="R40" s="31"/>
      <c r="S40" s="31"/>
      <c r="T40" s="31"/>
      <c r="U40" s="691"/>
    </row>
  </sheetData>
  <mergeCells count="7">
    <mergeCell ref="V6:Y6"/>
    <mergeCell ref="A1:U1"/>
    <mergeCell ref="A2:U2"/>
    <mergeCell ref="A3:T3"/>
    <mergeCell ref="A4:A5"/>
    <mergeCell ref="B4:B5"/>
    <mergeCell ref="C4:E4"/>
  </mergeCells>
  <conditionalFormatting sqref="C13 C15">
    <cfRule type="duplicateValues" dxfId="115" priority="1"/>
  </conditionalFormatting>
  <conditionalFormatting sqref="D6:D13 D15">
    <cfRule type="duplicateValues" dxfId="114" priority="205"/>
  </conditionalFormatting>
  <pageMargins left="0.7" right="0.7" top="0.75" bottom="0.75" header="0.3" footer="0.3"/>
  <pageSetup scale="52"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FFFF00"/>
    <pageSetUpPr fitToPage="1"/>
  </sheetPr>
  <dimension ref="A1:W361"/>
  <sheetViews>
    <sheetView showGridLines="0" topLeftCell="A52" zoomScale="93" zoomScaleNormal="93" workbookViewId="0">
      <selection activeCell="D7" sqref="D7"/>
    </sheetView>
  </sheetViews>
  <sheetFormatPr defaultColWidth="9.1796875" defaultRowHeight="14.5"/>
  <cols>
    <col min="1" max="1" width="9.26953125" style="2" customWidth="1"/>
    <col min="2" max="2" width="9.1796875" style="2"/>
    <col min="3" max="3" width="11.7265625" style="2" customWidth="1"/>
    <col min="4" max="4" width="14" style="2" customWidth="1"/>
    <col min="5" max="5" width="12.81640625" style="2" customWidth="1"/>
    <col min="6" max="6" width="13.54296875" style="13" bestFit="1" customWidth="1"/>
    <col min="7" max="7" width="21.453125" style="13" bestFit="1" customWidth="1"/>
    <col min="8" max="8" width="10.453125" style="13" customWidth="1"/>
    <col min="9" max="9" width="11.453125" style="2" customWidth="1"/>
    <col min="10" max="10" width="23.26953125" style="2" customWidth="1"/>
    <col min="11" max="11" width="18.54296875" style="2" customWidth="1"/>
    <col min="12" max="12" width="16" style="2" customWidth="1"/>
    <col min="13" max="13" width="37" bestFit="1" customWidth="1"/>
    <col min="14" max="14" width="2.26953125" style="2" customWidth="1"/>
    <col min="15" max="15" width="23.81640625" style="2" bestFit="1" customWidth="1"/>
    <col min="16" max="16" width="16.7265625" style="2" bestFit="1" customWidth="1"/>
    <col min="17" max="17" width="9.1796875" style="2"/>
    <col min="18" max="18" width="9.7265625" style="2" bestFit="1" customWidth="1"/>
    <col min="19" max="21" width="9.1796875" style="2"/>
    <col min="22" max="22" width="12.81640625" style="2" bestFit="1" customWidth="1"/>
    <col min="23" max="16384" width="9.1796875" style="2"/>
  </cols>
  <sheetData>
    <row r="1" spans="1:17" ht="15.5">
      <c r="A1" s="1456" t="str">
        <f>[181]Earthing!A1</f>
        <v>KEC International Limited</v>
      </c>
      <c r="B1" s="1456"/>
      <c r="C1" s="1456"/>
      <c r="D1" s="1456"/>
      <c r="E1" s="1456"/>
      <c r="F1" s="1456"/>
      <c r="G1" s="1456"/>
      <c r="H1" s="1456"/>
      <c r="I1" s="1456"/>
      <c r="J1" s="1456"/>
      <c r="K1" s="1456"/>
      <c r="L1" s="1456"/>
      <c r="M1" s="1456"/>
    </row>
    <row r="2" spans="1:17" ht="15.5">
      <c r="A2" s="1456" t="str">
        <f>[181]Earthing!A2</f>
        <v xml:space="preserve"> TA413 : 765 KV D/C Bikaner III - Neemrana II TL02</v>
      </c>
      <c r="B2" s="1456"/>
      <c r="C2" s="1456"/>
      <c r="D2" s="1456"/>
      <c r="E2" s="1456"/>
      <c r="F2" s="1456"/>
      <c r="G2" s="1456"/>
      <c r="H2" s="1456"/>
      <c r="I2" s="1456"/>
      <c r="J2" s="1456"/>
      <c r="K2" s="1456"/>
      <c r="L2" s="1456"/>
      <c r="M2" s="1456"/>
    </row>
    <row r="3" spans="1:17" ht="15.5">
      <c r="A3" s="1041" t="s">
        <v>1489</v>
      </c>
      <c r="B3" s="1041"/>
      <c r="C3" s="1041"/>
      <c r="D3" s="1041"/>
      <c r="E3" s="1041"/>
      <c r="F3" s="1041"/>
      <c r="G3" s="1041"/>
      <c r="H3" s="1087">
        <f>SUBTOTAL(9,H5:H307)</f>
        <v>14162.895667999981</v>
      </c>
      <c r="I3" s="1087">
        <f>SUBTOTAL(9,I5:I307)</f>
        <v>1319.5343287544911</v>
      </c>
      <c r="J3" s="1041"/>
      <c r="K3" s="1042" t="str">
        <f>TA413_PBNTL!M1</f>
        <v>14.04.2026</v>
      </c>
      <c r="L3" s="1042"/>
      <c r="M3" s="79"/>
    </row>
    <row r="4" spans="1:17" ht="36" customHeight="1">
      <c r="A4" s="6" t="s">
        <v>42</v>
      </c>
      <c r="B4" s="6" t="s">
        <v>43</v>
      </c>
      <c r="C4" s="5" t="s">
        <v>44</v>
      </c>
      <c r="D4" s="5" t="s">
        <v>45</v>
      </c>
      <c r="E4" s="536" t="s">
        <v>47</v>
      </c>
      <c r="F4" s="49" t="s">
        <v>48</v>
      </c>
      <c r="G4" s="50" t="s">
        <v>306</v>
      </c>
      <c r="H4" s="50" t="s">
        <v>286</v>
      </c>
      <c r="I4" s="535" t="s">
        <v>275</v>
      </c>
      <c r="J4" s="6" t="s">
        <v>49</v>
      </c>
      <c r="K4" s="6" t="s">
        <v>1</v>
      </c>
      <c r="L4" s="6" t="s">
        <v>1657</v>
      </c>
      <c r="M4" s="666" t="s">
        <v>1201</v>
      </c>
      <c r="O4" s="2" t="s">
        <v>1589</v>
      </c>
      <c r="P4" s="2" t="s">
        <v>1590</v>
      </c>
    </row>
    <row r="5" spans="1:17" s="626" customFormat="1" ht="15.5">
      <c r="A5" s="621">
        <v>1</v>
      </c>
      <c r="B5" s="621">
        <v>1</v>
      </c>
      <c r="C5" s="1022" t="s">
        <v>913</v>
      </c>
      <c r="D5" s="621" t="str">
        <f>IFERROR(VLOOKUP(C5,Foundation!$C$5:$D$554,2,0),"")</f>
        <v>DA+6</v>
      </c>
      <c r="E5" s="748">
        <v>45547</v>
      </c>
      <c r="F5" s="748">
        <v>45556</v>
      </c>
      <c r="G5" s="72" t="s">
        <v>1026</v>
      </c>
      <c r="H5" s="567">
        <f t="shared" ref="H5:H68" si="0">VLOOKUP(D5,$D$313:$I$342,6,0)</f>
        <v>43.804423999999997</v>
      </c>
      <c r="I5" s="1023">
        <f t="shared" ref="I5:I68" si="1">IFERROR(VLOOKUP(D5,$D$313:$K$342,8,0)/10^5,"")</f>
        <v>4.0811880970015997</v>
      </c>
      <c r="J5" s="624" t="s">
        <v>1028</v>
      </c>
      <c r="K5" s="1024" t="s">
        <v>258</v>
      </c>
      <c r="L5" s="1024" t="s">
        <v>1776</v>
      </c>
      <c r="M5" s="606"/>
    </row>
    <row r="6" spans="1:17" s="626" customFormat="1" ht="15.5">
      <c r="A6" s="621">
        <f t="shared" ref="A6:A69" si="2">A5+1</f>
        <v>2</v>
      </c>
      <c r="B6" s="621">
        <v>2</v>
      </c>
      <c r="C6" s="1025" t="s">
        <v>447</v>
      </c>
      <c r="D6" s="621" t="str">
        <f>IFERROR(VLOOKUP(C6,Foundation!$C$5:$D$554,2,0),"")</f>
        <v>DA+0</v>
      </c>
      <c r="E6" s="748">
        <f>F5</f>
        <v>45556</v>
      </c>
      <c r="F6" s="748">
        <v>45562</v>
      </c>
      <c r="G6" s="72" t="s">
        <v>1026</v>
      </c>
      <c r="H6" s="567">
        <f t="shared" si="0"/>
        <v>36.159755999999994</v>
      </c>
      <c r="I6" s="1023">
        <f t="shared" si="1"/>
        <v>3.3689466109103994</v>
      </c>
      <c r="J6" s="624" t="s">
        <v>1028</v>
      </c>
      <c r="K6" s="1024" t="s">
        <v>258</v>
      </c>
      <c r="L6" s="1024" t="s">
        <v>1776</v>
      </c>
      <c r="M6" s="606"/>
    </row>
    <row r="7" spans="1:17" s="626" customFormat="1" ht="15.5">
      <c r="A7" s="621">
        <f t="shared" si="2"/>
        <v>3</v>
      </c>
      <c r="B7" s="621">
        <v>1</v>
      </c>
      <c r="C7" s="1022" t="s">
        <v>445</v>
      </c>
      <c r="D7" s="621" t="str">
        <f>IFERROR(VLOOKUP(C7,Foundation!$C$5:$D$554,2,0),"")</f>
        <v>DA+0</v>
      </c>
      <c r="E7" s="748">
        <f>F6+1</f>
        <v>45563</v>
      </c>
      <c r="F7" s="748">
        <v>45568</v>
      </c>
      <c r="G7" s="72" t="s">
        <v>1026</v>
      </c>
      <c r="H7" s="567">
        <f t="shared" si="0"/>
        <v>36.159755999999994</v>
      </c>
      <c r="I7" s="1023">
        <f t="shared" si="1"/>
        <v>3.3689466109103994</v>
      </c>
      <c r="J7" s="624" t="s">
        <v>1028</v>
      </c>
      <c r="K7" s="1024" t="s">
        <v>258</v>
      </c>
      <c r="L7" s="1024" t="s">
        <v>1776</v>
      </c>
      <c r="M7" s="606"/>
    </row>
    <row r="8" spans="1:17" s="626" customFormat="1" ht="15.5">
      <c r="A8" s="621">
        <f t="shared" si="2"/>
        <v>4</v>
      </c>
      <c r="B8" s="621">
        <v>2</v>
      </c>
      <c r="C8" s="1025" t="s">
        <v>446</v>
      </c>
      <c r="D8" s="621" t="str">
        <f>IFERROR(VLOOKUP(C8,Foundation!$C$5:$D$554,2,0),"")</f>
        <v>DA+3</v>
      </c>
      <c r="E8" s="748">
        <v>45568</v>
      </c>
      <c r="F8" s="748">
        <v>45573</v>
      </c>
      <c r="G8" s="72" t="s">
        <v>1026</v>
      </c>
      <c r="H8" s="567">
        <f t="shared" si="0"/>
        <v>37.931087999999995</v>
      </c>
      <c r="I8" s="1023">
        <f t="shared" si="1"/>
        <v>3.5339787792191997</v>
      </c>
      <c r="J8" s="624" t="s">
        <v>1028</v>
      </c>
      <c r="K8" s="1024" t="s">
        <v>258</v>
      </c>
      <c r="L8" s="1024" t="s">
        <v>1776</v>
      </c>
      <c r="M8" s="606"/>
    </row>
    <row r="9" spans="1:17" s="626" customFormat="1" ht="15.5">
      <c r="A9" s="621">
        <f t="shared" si="2"/>
        <v>5</v>
      </c>
      <c r="B9" s="621">
        <v>3</v>
      </c>
      <c r="C9" s="1025" t="s">
        <v>917</v>
      </c>
      <c r="D9" s="621" t="str">
        <f>IFERROR(VLOOKUP(C9,Foundation!$C$5:$D$554,2,0),"")</f>
        <v>DA+9</v>
      </c>
      <c r="E9" s="748">
        <v>45568</v>
      </c>
      <c r="F9" s="748">
        <v>45579</v>
      </c>
      <c r="G9" s="72" t="s">
        <v>1026</v>
      </c>
      <c r="H9" s="567">
        <f t="shared" si="0"/>
        <v>45.697022000000004</v>
      </c>
      <c r="I9" s="1023">
        <f t="shared" si="1"/>
        <v>4.2575184245048003</v>
      </c>
      <c r="J9" s="624" t="s">
        <v>1028</v>
      </c>
      <c r="K9" s="1024" t="s">
        <v>258</v>
      </c>
      <c r="L9" s="1024" t="s">
        <v>1776</v>
      </c>
      <c r="M9" s="606"/>
    </row>
    <row r="10" spans="1:17" s="626" customFormat="1" ht="15.5">
      <c r="A10" s="621">
        <f t="shared" si="2"/>
        <v>6</v>
      </c>
      <c r="B10" s="621">
        <v>4</v>
      </c>
      <c r="C10" s="1025" t="s">
        <v>26</v>
      </c>
      <c r="D10" s="621" t="str">
        <f>IFERROR(VLOOKUP(C10,Foundation!$C$5:$D$554,2,0),"")</f>
        <v>DA+0</v>
      </c>
      <c r="E10" s="748">
        <v>45574</v>
      </c>
      <c r="F10" s="748">
        <v>45582</v>
      </c>
      <c r="G10" s="72" t="s">
        <v>1026</v>
      </c>
      <c r="H10" s="567">
        <f t="shared" si="0"/>
        <v>36.159755999999994</v>
      </c>
      <c r="I10" s="1023">
        <f t="shared" si="1"/>
        <v>3.3689466109103994</v>
      </c>
      <c r="J10" s="624" t="s">
        <v>1095</v>
      </c>
      <c r="K10" s="1024" t="s">
        <v>258</v>
      </c>
      <c r="L10" s="1024" t="s">
        <v>1776</v>
      </c>
      <c r="M10" s="606"/>
    </row>
    <row r="11" spans="1:17" s="626" customFormat="1" ht="15.5">
      <c r="A11" s="621">
        <f t="shared" si="2"/>
        <v>7</v>
      </c>
      <c r="B11" s="621">
        <v>5</v>
      </c>
      <c r="C11" s="1025" t="s">
        <v>912</v>
      </c>
      <c r="D11" s="621" t="str">
        <f>IFERROR(VLOOKUP(C11,Foundation!$C$5:$D$554,2,0),"")</f>
        <v>DA+6</v>
      </c>
      <c r="E11" s="748">
        <f>F9</f>
        <v>45579</v>
      </c>
      <c r="F11" s="748">
        <v>45590</v>
      </c>
      <c r="G11" s="72" t="s">
        <v>1026</v>
      </c>
      <c r="H11" s="567">
        <f t="shared" si="0"/>
        <v>43.804423999999997</v>
      </c>
      <c r="I11" s="1023">
        <f t="shared" si="1"/>
        <v>4.0811880970015997</v>
      </c>
      <c r="J11" s="624" t="s">
        <v>1028</v>
      </c>
      <c r="K11" s="1024" t="s">
        <v>258</v>
      </c>
      <c r="L11" s="1024" t="s">
        <v>1776</v>
      </c>
      <c r="M11" s="606"/>
      <c r="Q11" s="626">
        <f>279*6500</f>
        <v>1813500</v>
      </c>
    </row>
    <row r="12" spans="1:17" s="319" customFormat="1" ht="15.5">
      <c r="A12" s="621">
        <f t="shared" si="2"/>
        <v>8</v>
      </c>
      <c r="B12" s="621">
        <v>1</v>
      </c>
      <c r="C12" s="1025" t="s">
        <v>595</v>
      </c>
      <c r="D12" s="73" t="str">
        <f>IFERROR(VLOOKUP(C12,Foundation!$C$5:$D$554,2,0),"")</f>
        <v>DA+0</v>
      </c>
      <c r="E12" s="748">
        <v>45608</v>
      </c>
      <c r="F12" s="748">
        <v>45620</v>
      </c>
      <c r="G12" s="72" t="s">
        <v>1174</v>
      </c>
      <c r="H12" s="567">
        <f t="shared" si="0"/>
        <v>36.159755999999994</v>
      </c>
      <c r="I12" s="1023">
        <f t="shared" si="1"/>
        <v>3.3689466109103994</v>
      </c>
      <c r="J12" s="72" t="s">
        <v>1154</v>
      </c>
      <c r="K12" s="1024" t="s">
        <v>258</v>
      </c>
      <c r="L12" s="1024" t="s">
        <v>1776</v>
      </c>
      <c r="M12" s="1026"/>
      <c r="Q12" s="319">
        <f>Q11*10%</f>
        <v>181350</v>
      </c>
    </row>
    <row r="13" spans="1:17" s="626" customFormat="1" ht="15.5">
      <c r="A13" s="621">
        <f t="shared" si="2"/>
        <v>9</v>
      </c>
      <c r="B13" s="621">
        <v>2</v>
      </c>
      <c r="C13" s="1025" t="s">
        <v>599</v>
      </c>
      <c r="D13" s="73" t="str">
        <f>IFERROR(VLOOKUP(C13,Foundation!$C$5:$D$554,2,0),"")</f>
        <v>DA+3</v>
      </c>
      <c r="E13" s="748">
        <v>45610</v>
      </c>
      <c r="F13" s="748">
        <v>45621</v>
      </c>
      <c r="G13" s="72" t="s">
        <v>1175</v>
      </c>
      <c r="H13" s="567">
        <f t="shared" si="0"/>
        <v>37.931087999999995</v>
      </c>
      <c r="I13" s="1023">
        <f t="shared" si="1"/>
        <v>3.5339787792191997</v>
      </c>
      <c r="J13" s="624" t="s">
        <v>1155</v>
      </c>
      <c r="K13" s="1024" t="s">
        <v>258</v>
      </c>
      <c r="L13" s="1024" t="s">
        <v>1776</v>
      </c>
      <c r="M13" s="606"/>
    </row>
    <row r="14" spans="1:17" s="626" customFormat="1" ht="15.5">
      <c r="A14" s="621">
        <f t="shared" si="2"/>
        <v>10</v>
      </c>
      <c r="B14" s="621">
        <v>1</v>
      </c>
      <c r="C14" s="1025" t="s">
        <v>591</v>
      </c>
      <c r="D14" s="73" t="str">
        <f>IFERROR(VLOOKUP(C14,Foundation!$C$5:$D$554,2,0),"")</f>
        <v>DA+6</v>
      </c>
      <c r="E14" s="748">
        <v>45621</v>
      </c>
      <c r="F14" s="748">
        <v>45630</v>
      </c>
      <c r="G14" s="72" t="s">
        <v>1174</v>
      </c>
      <c r="H14" s="567">
        <f t="shared" si="0"/>
        <v>43.804423999999997</v>
      </c>
      <c r="I14" s="1023">
        <f t="shared" si="1"/>
        <v>4.0811880970015997</v>
      </c>
      <c r="J14" s="624" t="s">
        <v>1154</v>
      </c>
      <c r="K14" s="1024" t="s">
        <v>258</v>
      </c>
      <c r="L14" s="1024" t="s">
        <v>1776</v>
      </c>
      <c r="M14" s="606"/>
    </row>
    <row r="15" spans="1:17" s="626" customFormat="1" ht="15.5">
      <c r="A15" s="621">
        <f t="shared" si="2"/>
        <v>11</v>
      </c>
      <c r="B15" s="621">
        <v>2</v>
      </c>
      <c r="C15" s="1025" t="s">
        <v>594</v>
      </c>
      <c r="D15" s="73" t="str">
        <f>IFERROR(VLOOKUP(C15,Foundation!$C$5:$D$554,2,0),"")</f>
        <v>DA+0</v>
      </c>
      <c r="E15" s="748">
        <v>45622</v>
      </c>
      <c r="F15" s="748">
        <v>45638</v>
      </c>
      <c r="G15" s="72" t="s">
        <v>1175</v>
      </c>
      <c r="H15" s="567">
        <f t="shared" si="0"/>
        <v>36.159755999999994</v>
      </c>
      <c r="I15" s="1023">
        <f t="shared" si="1"/>
        <v>3.3689466109103994</v>
      </c>
      <c r="J15" s="624" t="s">
        <v>1154</v>
      </c>
      <c r="K15" s="1024" t="s">
        <v>258</v>
      </c>
      <c r="L15" s="1024" t="s">
        <v>1776</v>
      </c>
      <c r="M15" s="606"/>
    </row>
    <row r="16" spans="1:17" s="626" customFormat="1" ht="15.5">
      <c r="A16" s="621">
        <f t="shared" si="2"/>
        <v>12</v>
      </c>
      <c r="B16" s="621">
        <v>3</v>
      </c>
      <c r="C16" s="1025" t="s">
        <v>590</v>
      </c>
      <c r="D16" s="73" t="str">
        <f>IFERROR(VLOOKUP(C16,Foundation!$C$5:$D$554,2,0),"")</f>
        <v>DA+1.5</v>
      </c>
      <c r="E16" s="748">
        <v>45631</v>
      </c>
      <c r="F16" s="748">
        <v>45642</v>
      </c>
      <c r="G16" s="72" t="s">
        <v>1174</v>
      </c>
      <c r="H16" s="567">
        <f t="shared" si="0"/>
        <v>37.138323999999997</v>
      </c>
      <c r="I16" s="1023">
        <f t="shared" si="1"/>
        <v>3.4601182257615997</v>
      </c>
      <c r="J16" s="624" t="s">
        <v>1028</v>
      </c>
      <c r="K16" s="1024" t="s">
        <v>258</v>
      </c>
      <c r="L16" s="1024" t="s">
        <v>1776</v>
      </c>
      <c r="M16" s="606"/>
    </row>
    <row r="17" spans="1:23" s="626" customFormat="1" ht="15.5">
      <c r="A17" s="621">
        <f t="shared" si="2"/>
        <v>13</v>
      </c>
      <c r="B17" s="621">
        <v>4</v>
      </c>
      <c r="C17" s="1025" t="s">
        <v>403</v>
      </c>
      <c r="D17" s="73" t="str">
        <f>IFERROR(VLOOKUP(C17,Foundation!$C$5:$D$554,2,0),"")</f>
        <v>DA-3</v>
      </c>
      <c r="E17" s="748">
        <v>45633</v>
      </c>
      <c r="F17" s="748">
        <v>45642</v>
      </c>
      <c r="G17" s="72" t="s">
        <v>1185</v>
      </c>
      <c r="H17" s="567">
        <f t="shared" si="0"/>
        <v>34.789810000000003</v>
      </c>
      <c r="I17" s="1023">
        <f t="shared" si="1"/>
        <v>3.2413109340040003</v>
      </c>
      <c r="J17" s="624" t="s">
        <v>1161</v>
      </c>
      <c r="K17" s="1024" t="s">
        <v>258</v>
      </c>
      <c r="L17" s="1024" t="s">
        <v>1776</v>
      </c>
      <c r="M17" s="606"/>
      <c r="P17" s="626" t="s">
        <v>477</v>
      </c>
      <c r="Q17" s="626" t="str">
        <f>IFERROR(VLOOKUP(P17,Foundation!$C$5:$D$554,2,0),"")</f>
        <v>DA+6</v>
      </c>
      <c r="R17" s="626">
        <v>45632</v>
      </c>
      <c r="T17" s="626" t="s">
        <v>1181</v>
      </c>
      <c r="V17" s="626" t="s">
        <v>1161</v>
      </c>
      <c r="W17" s="626" t="s">
        <v>666</v>
      </c>
    </row>
    <row r="18" spans="1:23" s="626" customFormat="1" ht="15.5">
      <c r="A18" s="621">
        <f t="shared" si="2"/>
        <v>14</v>
      </c>
      <c r="B18" s="621">
        <v>5</v>
      </c>
      <c r="C18" s="1025" t="s">
        <v>596</v>
      </c>
      <c r="D18" s="73" t="str">
        <f>IFERROR(VLOOKUP(C18,Foundation!$C$5:$D$554,2,0),"")</f>
        <v>DA+1.5</v>
      </c>
      <c r="E18" s="748">
        <v>45639</v>
      </c>
      <c r="F18" s="748">
        <v>45647</v>
      </c>
      <c r="G18" s="72" t="s">
        <v>1175</v>
      </c>
      <c r="H18" s="567">
        <f t="shared" si="0"/>
        <v>37.138323999999997</v>
      </c>
      <c r="I18" s="1023">
        <f t="shared" si="1"/>
        <v>3.4601182257615997</v>
      </c>
      <c r="J18" s="624" t="s">
        <v>1188</v>
      </c>
      <c r="K18" s="1024" t="s">
        <v>258</v>
      </c>
      <c r="L18" s="1024" t="s">
        <v>1776</v>
      </c>
      <c r="M18" s="606"/>
    </row>
    <row r="19" spans="1:23" s="626" customFormat="1" ht="15.5">
      <c r="A19" s="621">
        <f t="shared" si="2"/>
        <v>15</v>
      </c>
      <c r="B19" s="621">
        <v>6</v>
      </c>
      <c r="C19" s="1025" t="s">
        <v>607</v>
      </c>
      <c r="D19" s="73" t="str">
        <f>IFERROR(VLOOKUP(C19,Foundation!$C$5:$D$554,2,0),"")</f>
        <v>DA+3</v>
      </c>
      <c r="E19" s="748">
        <v>45639</v>
      </c>
      <c r="F19" s="748">
        <v>45648</v>
      </c>
      <c r="G19" s="72" t="s">
        <v>1185</v>
      </c>
      <c r="H19" s="567">
        <f t="shared" si="0"/>
        <v>37.931087999999995</v>
      </c>
      <c r="I19" s="1023">
        <f t="shared" si="1"/>
        <v>3.5339787792191997</v>
      </c>
      <c r="J19" s="624" t="s">
        <v>1095</v>
      </c>
      <c r="K19" s="1024" t="s">
        <v>258</v>
      </c>
      <c r="L19" s="1024" t="s">
        <v>1776</v>
      </c>
      <c r="M19" s="606"/>
    </row>
    <row r="20" spans="1:23" s="626" customFormat="1" ht="15.5">
      <c r="A20" s="621">
        <f t="shared" si="2"/>
        <v>16</v>
      </c>
      <c r="B20" s="621">
        <v>7</v>
      </c>
      <c r="C20" s="1025" t="s">
        <v>509</v>
      </c>
      <c r="D20" s="73" t="str">
        <f>IFERROR(VLOOKUP(C20,Foundation!$C$5:$D$554,2,0),"")</f>
        <v>DA+3</v>
      </c>
      <c r="E20" s="748">
        <v>45643</v>
      </c>
      <c r="F20" s="748">
        <v>45650</v>
      </c>
      <c r="G20" s="72" t="s">
        <v>1185</v>
      </c>
      <c r="H20" s="567">
        <f t="shared" si="0"/>
        <v>37.931087999999995</v>
      </c>
      <c r="I20" s="1023">
        <f t="shared" si="1"/>
        <v>3.5339787792191997</v>
      </c>
      <c r="J20" s="624" t="s">
        <v>1161</v>
      </c>
      <c r="K20" s="1024" t="s">
        <v>258</v>
      </c>
      <c r="L20" s="1024" t="s">
        <v>1776</v>
      </c>
      <c r="M20" s="606"/>
    </row>
    <row r="21" spans="1:23" s="626" customFormat="1" ht="15.5">
      <c r="A21" s="621">
        <f t="shared" si="2"/>
        <v>17</v>
      </c>
      <c r="B21" s="621">
        <v>8</v>
      </c>
      <c r="C21" s="1025" t="s">
        <v>1083</v>
      </c>
      <c r="D21" s="73" t="str">
        <f>IFERROR(VLOOKUP(C21,Foundation!$C$5:$D$554,2,0),"")</f>
        <v>DA+3</v>
      </c>
      <c r="E21" s="748">
        <v>45639</v>
      </c>
      <c r="F21" s="748">
        <v>45651</v>
      </c>
      <c r="G21" s="72" t="s">
        <v>1186</v>
      </c>
      <c r="H21" s="567">
        <f t="shared" si="0"/>
        <v>37.931087999999995</v>
      </c>
      <c r="I21" s="1023">
        <f t="shared" si="1"/>
        <v>3.5339787792191997</v>
      </c>
      <c r="J21" s="624" t="s">
        <v>1187</v>
      </c>
      <c r="K21" s="1024" t="s">
        <v>258</v>
      </c>
      <c r="L21" s="1024" t="s">
        <v>1776</v>
      </c>
      <c r="M21" s="606" t="s">
        <v>1197</v>
      </c>
    </row>
    <row r="22" spans="1:23" s="626" customFormat="1" ht="15.5">
      <c r="A22" s="621">
        <f t="shared" si="2"/>
        <v>18</v>
      </c>
      <c r="B22" s="621">
        <v>9</v>
      </c>
      <c r="C22" s="1025" t="s">
        <v>489</v>
      </c>
      <c r="D22" s="73" t="str">
        <f>IFERROR(VLOOKUP(C22,Foundation!$C$5:$D$554,2,0),"")</f>
        <v>DA-3</v>
      </c>
      <c r="E22" s="748">
        <v>45641</v>
      </c>
      <c r="F22" s="748">
        <v>45652</v>
      </c>
      <c r="G22" s="72" t="s">
        <v>1181</v>
      </c>
      <c r="H22" s="567">
        <f t="shared" si="0"/>
        <v>34.789810000000003</v>
      </c>
      <c r="I22" s="1023">
        <f t="shared" si="1"/>
        <v>3.2413109340040003</v>
      </c>
      <c r="J22" s="624" t="s">
        <v>1154</v>
      </c>
      <c r="K22" s="1024" t="s">
        <v>258</v>
      </c>
      <c r="L22" s="1024" t="s">
        <v>1776</v>
      </c>
      <c r="M22" s="606" t="s">
        <v>1195</v>
      </c>
    </row>
    <row r="23" spans="1:23" s="626" customFormat="1" ht="15.5">
      <c r="A23" s="621">
        <f t="shared" si="2"/>
        <v>19</v>
      </c>
      <c r="B23" s="621">
        <v>10</v>
      </c>
      <c r="C23" s="1025" t="s">
        <v>608</v>
      </c>
      <c r="D23" s="73" t="str">
        <f>IFERROR(VLOOKUP(C23,Foundation!$C$5:$D$554,2,0),"")</f>
        <v>DA+6</v>
      </c>
      <c r="E23" s="748">
        <v>45649</v>
      </c>
      <c r="F23" s="748">
        <v>45654</v>
      </c>
      <c r="G23" s="72" t="s">
        <v>1185</v>
      </c>
      <c r="H23" s="567">
        <f t="shared" si="0"/>
        <v>43.804423999999997</v>
      </c>
      <c r="I23" s="1023">
        <f t="shared" si="1"/>
        <v>4.0811880970015997</v>
      </c>
      <c r="J23" s="624" t="s">
        <v>1095</v>
      </c>
      <c r="K23" s="1024" t="s">
        <v>258</v>
      </c>
      <c r="L23" s="1024" t="s">
        <v>1776</v>
      </c>
      <c r="M23" s="606" t="s">
        <v>1194</v>
      </c>
    </row>
    <row r="24" spans="1:23" s="626" customFormat="1" ht="15.5">
      <c r="A24" s="621">
        <f t="shared" si="2"/>
        <v>20</v>
      </c>
      <c r="B24" s="621">
        <v>11</v>
      </c>
      <c r="C24" s="1025" t="s">
        <v>592</v>
      </c>
      <c r="D24" s="73" t="str">
        <f>IFERROR(VLOOKUP(C24,Foundation!$C$5:$D$554,2,0),"")</f>
        <v>DA+9</v>
      </c>
      <c r="E24" s="748">
        <v>45643</v>
      </c>
      <c r="F24" s="748">
        <v>45655</v>
      </c>
      <c r="G24" s="72" t="s">
        <v>1174</v>
      </c>
      <c r="H24" s="567">
        <f t="shared" si="0"/>
        <v>45.697022000000004</v>
      </c>
      <c r="I24" s="1023">
        <f t="shared" si="1"/>
        <v>4.2575184245048003</v>
      </c>
      <c r="J24" s="624" t="s">
        <v>1028</v>
      </c>
      <c r="K24" s="1024" t="s">
        <v>258</v>
      </c>
      <c r="L24" s="1024" t="s">
        <v>1776</v>
      </c>
      <c r="M24" s="606" t="s">
        <v>1198</v>
      </c>
    </row>
    <row r="25" spans="1:23" s="626" customFormat="1" ht="15.5">
      <c r="A25" s="621">
        <f t="shared" si="2"/>
        <v>21</v>
      </c>
      <c r="B25" s="621">
        <v>12</v>
      </c>
      <c r="C25" s="1025" t="s">
        <v>597</v>
      </c>
      <c r="D25" s="73" t="str">
        <f>IFERROR(VLOOKUP(C25,Foundation!$C$5:$D$554,2,0),"")</f>
        <v>DA-3</v>
      </c>
      <c r="E25" s="748">
        <v>45648</v>
      </c>
      <c r="F25" s="748">
        <v>45655</v>
      </c>
      <c r="G25" s="72" t="s">
        <v>1175</v>
      </c>
      <c r="H25" s="567">
        <f t="shared" si="0"/>
        <v>34.789810000000003</v>
      </c>
      <c r="I25" s="1023">
        <f t="shared" si="1"/>
        <v>3.2413109340040003</v>
      </c>
      <c r="J25" s="624" t="s">
        <v>1188</v>
      </c>
      <c r="K25" s="1024" t="s">
        <v>258</v>
      </c>
      <c r="L25" s="1024" t="s">
        <v>1776</v>
      </c>
      <c r="M25" s="606" t="s">
        <v>1196</v>
      </c>
    </row>
    <row r="26" spans="1:23" s="626" customFormat="1" ht="15.5">
      <c r="A26" s="621">
        <f t="shared" si="2"/>
        <v>22</v>
      </c>
      <c r="B26" s="621">
        <v>13</v>
      </c>
      <c r="C26" s="1025" t="s">
        <v>508</v>
      </c>
      <c r="D26" s="73" t="str">
        <f>IFERROR(VLOOKUP(C26,Foundation!$C$5:$D$554,2,0),"")</f>
        <v>DA+3</v>
      </c>
      <c r="E26" s="748">
        <v>45650</v>
      </c>
      <c r="F26" s="748">
        <v>45657</v>
      </c>
      <c r="G26" s="72" t="s">
        <v>1185</v>
      </c>
      <c r="H26" s="567">
        <f t="shared" si="0"/>
        <v>37.931087999999995</v>
      </c>
      <c r="I26" s="1023">
        <f t="shared" si="1"/>
        <v>3.5339787792191997</v>
      </c>
      <c r="J26" s="624" t="s">
        <v>1154</v>
      </c>
      <c r="K26" s="1024" t="s">
        <v>258</v>
      </c>
      <c r="L26" s="1024" t="s">
        <v>1776</v>
      </c>
      <c r="M26" s="606" t="s">
        <v>1193</v>
      </c>
    </row>
    <row r="27" spans="1:23" s="626" customFormat="1" ht="15.5">
      <c r="A27" s="621">
        <f t="shared" si="2"/>
        <v>23</v>
      </c>
      <c r="B27" s="621">
        <v>1</v>
      </c>
      <c r="C27" s="1025" t="s">
        <v>490</v>
      </c>
      <c r="D27" s="73" t="str">
        <f>IFERROR(VLOOKUP(C27,Foundation!$C$5:$D$554,2,0),"")</f>
        <v>DA+6</v>
      </c>
      <c r="E27" s="748">
        <v>45653</v>
      </c>
      <c r="F27" s="748">
        <v>45660</v>
      </c>
      <c r="G27" s="72" t="s">
        <v>1181</v>
      </c>
      <c r="H27" s="567">
        <f t="shared" si="0"/>
        <v>43.804423999999997</v>
      </c>
      <c r="I27" s="1023">
        <f t="shared" si="1"/>
        <v>4.0811880970015997</v>
      </c>
      <c r="J27" s="624" t="s">
        <v>1208</v>
      </c>
      <c r="K27" s="1024" t="s">
        <v>258</v>
      </c>
      <c r="L27" s="1024" t="s">
        <v>1776</v>
      </c>
      <c r="M27" s="606" t="s">
        <v>1195</v>
      </c>
    </row>
    <row r="28" spans="1:23" s="626" customFormat="1" ht="15.5">
      <c r="A28" s="621">
        <f t="shared" si="2"/>
        <v>24</v>
      </c>
      <c r="B28" s="621">
        <v>2</v>
      </c>
      <c r="C28" s="1025" t="s">
        <v>611</v>
      </c>
      <c r="D28" s="73" t="str">
        <f>IFERROR(VLOOKUP(C28,Foundation!$C$5:$D$554,2,0),"")</f>
        <v>DA+3</v>
      </c>
      <c r="E28" s="748">
        <v>45650</v>
      </c>
      <c r="F28" s="748">
        <v>45660</v>
      </c>
      <c r="G28" s="72" t="s">
        <v>1186</v>
      </c>
      <c r="H28" s="567">
        <f t="shared" si="0"/>
        <v>37.931087999999995</v>
      </c>
      <c r="I28" s="1023">
        <f t="shared" si="1"/>
        <v>3.5339787792191997</v>
      </c>
      <c r="J28" s="624" t="s">
        <v>1187</v>
      </c>
      <c r="K28" s="1024" t="s">
        <v>258</v>
      </c>
      <c r="L28" s="1024" t="s">
        <v>1776</v>
      </c>
      <c r="M28" s="606" t="s">
        <v>1197</v>
      </c>
    </row>
    <row r="29" spans="1:23" s="626" customFormat="1">
      <c r="A29" s="621">
        <f t="shared" si="2"/>
        <v>25</v>
      </c>
      <c r="B29" s="621">
        <v>3</v>
      </c>
      <c r="C29" s="1027" t="s">
        <v>606</v>
      </c>
      <c r="D29" s="73" t="str">
        <f>IFERROR(VLOOKUP(C29,Foundation!$C$5:$D$554,2,0),"")</f>
        <v>DA+6</v>
      </c>
      <c r="E29" s="748">
        <v>45655</v>
      </c>
      <c r="F29" s="748">
        <v>45662</v>
      </c>
      <c r="G29" s="1028" t="s">
        <v>1185</v>
      </c>
      <c r="H29" s="567">
        <f t="shared" si="0"/>
        <v>43.804423999999997</v>
      </c>
      <c r="I29" s="1023">
        <f t="shared" si="1"/>
        <v>4.0811880970015997</v>
      </c>
      <c r="J29" s="1028" t="s">
        <v>1095</v>
      </c>
      <c r="K29" s="1024" t="s">
        <v>258</v>
      </c>
      <c r="L29" s="1024" t="s">
        <v>1776</v>
      </c>
      <c r="M29" s="1029" t="s">
        <v>1194</v>
      </c>
    </row>
    <row r="30" spans="1:23" s="626" customFormat="1" ht="15.5">
      <c r="A30" s="621">
        <f t="shared" si="2"/>
        <v>26</v>
      </c>
      <c r="B30" s="621">
        <v>4</v>
      </c>
      <c r="C30" s="1025" t="s">
        <v>598</v>
      </c>
      <c r="D30" s="73" t="str">
        <f>IFERROR(VLOOKUP(C30,Foundation!$C$5:$D$554,2,0),"")</f>
        <v>DA+1.5</v>
      </c>
      <c r="E30" s="748">
        <v>45656</v>
      </c>
      <c r="F30" s="748">
        <v>45664</v>
      </c>
      <c r="G30" s="72" t="s">
        <v>1175</v>
      </c>
      <c r="H30" s="567">
        <f t="shared" si="0"/>
        <v>37.138323999999997</v>
      </c>
      <c r="I30" s="1023">
        <f t="shared" si="1"/>
        <v>3.4601182257615997</v>
      </c>
      <c r="J30" s="624" t="s">
        <v>1188</v>
      </c>
      <c r="K30" s="1024" t="s">
        <v>258</v>
      </c>
      <c r="L30" s="1024" t="s">
        <v>1776</v>
      </c>
      <c r="M30" s="606" t="s">
        <v>1196</v>
      </c>
    </row>
    <row r="31" spans="1:23" s="626" customFormat="1">
      <c r="A31" s="621">
        <f t="shared" si="2"/>
        <v>27</v>
      </c>
      <c r="B31" s="621">
        <v>5</v>
      </c>
      <c r="C31" s="1027" t="s">
        <v>507</v>
      </c>
      <c r="D31" s="73" t="str">
        <f>IFERROR(VLOOKUP(C31,Foundation!$C$5:$D$554,2,0),"")</f>
        <v>DA+3</v>
      </c>
      <c r="E31" s="748">
        <v>45658</v>
      </c>
      <c r="F31" s="748">
        <v>45665</v>
      </c>
      <c r="G31" s="72" t="s">
        <v>1185</v>
      </c>
      <c r="H31" s="567">
        <f t="shared" si="0"/>
        <v>37.931087999999995</v>
      </c>
      <c r="I31" s="1023">
        <f t="shared" si="1"/>
        <v>3.5339787792191997</v>
      </c>
      <c r="J31" s="72" t="s">
        <v>1154</v>
      </c>
      <c r="K31" s="1024" t="s">
        <v>258</v>
      </c>
      <c r="L31" s="1024" t="s">
        <v>1776</v>
      </c>
      <c r="M31" s="606" t="s">
        <v>1193</v>
      </c>
    </row>
    <row r="32" spans="1:23" s="626" customFormat="1" ht="15.5">
      <c r="A32" s="621">
        <f t="shared" si="2"/>
        <v>28</v>
      </c>
      <c r="B32" s="621">
        <v>6</v>
      </c>
      <c r="C32" s="1025" t="s">
        <v>593</v>
      </c>
      <c r="D32" s="73" t="str">
        <f>IFERROR(VLOOKUP(C32,Foundation!$C$5:$D$554,2,0),"")</f>
        <v>DA+3</v>
      </c>
      <c r="E32" s="748">
        <v>45656</v>
      </c>
      <c r="F32" s="748">
        <v>45666</v>
      </c>
      <c r="G32" s="72" t="s">
        <v>1174</v>
      </c>
      <c r="H32" s="567">
        <f t="shared" si="0"/>
        <v>37.931087999999995</v>
      </c>
      <c r="I32" s="1023">
        <f t="shared" si="1"/>
        <v>3.5339787792191997</v>
      </c>
      <c r="J32" s="624" t="s">
        <v>1028</v>
      </c>
      <c r="K32" s="1024" t="s">
        <v>258</v>
      </c>
      <c r="L32" s="1024" t="s">
        <v>1776</v>
      </c>
      <c r="M32" s="606" t="s">
        <v>1198</v>
      </c>
    </row>
    <row r="33" spans="1:13" s="626" customFormat="1">
      <c r="A33" s="621">
        <f t="shared" si="2"/>
        <v>29</v>
      </c>
      <c r="B33" s="621">
        <v>7</v>
      </c>
      <c r="C33" s="1027" t="s">
        <v>407</v>
      </c>
      <c r="D33" s="73" t="str">
        <f>IFERROR(VLOOKUP(C33,Foundation!$C$5:$D$554,2,0),"")</f>
        <v>DA+9</v>
      </c>
      <c r="E33" s="748">
        <v>45661</v>
      </c>
      <c r="F33" s="748">
        <v>45666</v>
      </c>
      <c r="G33" s="72" t="s">
        <v>1181</v>
      </c>
      <c r="H33" s="567">
        <f t="shared" si="0"/>
        <v>45.697022000000004</v>
      </c>
      <c r="I33" s="1023">
        <f t="shared" si="1"/>
        <v>4.2575184245048003</v>
      </c>
      <c r="J33" s="624" t="s">
        <v>1208</v>
      </c>
      <c r="K33" s="1024" t="s">
        <v>258</v>
      </c>
      <c r="L33" s="1024" t="s">
        <v>1776</v>
      </c>
      <c r="M33" s="606" t="s">
        <v>1195</v>
      </c>
    </row>
    <row r="34" spans="1:13" s="626" customFormat="1">
      <c r="A34" s="621">
        <f t="shared" si="2"/>
        <v>30</v>
      </c>
      <c r="B34" s="621">
        <v>8</v>
      </c>
      <c r="C34" s="1027" t="s">
        <v>1084</v>
      </c>
      <c r="D34" s="73" t="str">
        <f>IFERROR(VLOOKUP(C34,Foundation!$C$5:$D$554,2,0),"")</f>
        <v>DA+9</v>
      </c>
      <c r="E34" s="748">
        <v>45661</v>
      </c>
      <c r="F34" s="748">
        <v>45668</v>
      </c>
      <c r="G34" s="72" t="s">
        <v>1186</v>
      </c>
      <c r="H34" s="567">
        <f t="shared" si="0"/>
        <v>45.697022000000004</v>
      </c>
      <c r="I34" s="1023">
        <f t="shared" si="1"/>
        <v>4.2575184245048003</v>
      </c>
      <c r="J34" s="624" t="s">
        <v>1187</v>
      </c>
      <c r="K34" s="1024" t="s">
        <v>258</v>
      </c>
      <c r="L34" s="1024" t="s">
        <v>1776</v>
      </c>
      <c r="M34" s="606" t="s">
        <v>1197</v>
      </c>
    </row>
    <row r="35" spans="1:13" s="626" customFormat="1">
      <c r="A35" s="621">
        <f t="shared" si="2"/>
        <v>31</v>
      </c>
      <c r="B35" s="621">
        <v>9</v>
      </c>
      <c r="C35" s="1030" t="s">
        <v>605</v>
      </c>
      <c r="D35" s="73" t="str">
        <f>IFERROR(VLOOKUP(C35,Foundation!$C$5:$D$554,2,0),"")</f>
        <v>DA+9</v>
      </c>
      <c r="E35" s="748">
        <v>45663</v>
      </c>
      <c r="F35" s="748">
        <v>45670</v>
      </c>
      <c r="G35" s="1028" t="s">
        <v>1185</v>
      </c>
      <c r="H35" s="567">
        <f t="shared" si="0"/>
        <v>45.697022000000004</v>
      </c>
      <c r="I35" s="1023">
        <f t="shared" si="1"/>
        <v>4.2575184245048003</v>
      </c>
      <c r="J35" s="1028" t="s">
        <v>1095</v>
      </c>
      <c r="K35" s="1024" t="s">
        <v>258</v>
      </c>
      <c r="L35" s="1024" t="s">
        <v>1776</v>
      </c>
      <c r="M35" s="1029" t="s">
        <v>1194</v>
      </c>
    </row>
    <row r="36" spans="1:13" s="626" customFormat="1">
      <c r="A36" s="621">
        <f t="shared" si="2"/>
        <v>32</v>
      </c>
      <c r="B36" s="621">
        <v>10</v>
      </c>
      <c r="C36" s="1030" t="s">
        <v>408</v>
      </c>
      <c r="D36" s="73" t="str">
        <f>IFERROR(VLOOKUP(C36,Foundation!$C$5:$D$554,2,0),"")</f>
        <v>DA+3</v>
      </c>
      <c r="E36" s="748">
        <v>45667</v>
      </c>
      <c r="F36" s="748">
        <v>45672</v>
      </c>
      <c r="G36" s="72" t="s">
        <v>1181</v>
      </c>
      <c r="H36" s="567">
        <f t="shared" si="0"/>
        <v>37.931087999999995</v>
      </c>
      <c r="I36" s="1023">
        <f t="shared" si="1"/>
        <v>3.5339787792191997</v>
      </c>
      <c r="J36" s="72" t="s">
        <v>1208</v>
      </c>
      <c r="K36" s="1024" t="s">
        <v>258</v>
      </c>
      <c r="L36" s="1024" t="s">
        <v>1776</v>
      </c>
      <c r="M36" s="606" t="s">
        <v>1195</v>
      </c>
    </row>
    <row r="37" spans="1:13" s="626" customFormat="1">
      <c r="A37" s="621">
        <f t="shared" si="2"/>
        <v>33</v>
      </c>
      <c r="B37" s="621">
        <v>11</v>
      </c>
      <c r="C37" s="1030" t="s">
        <v>506</v>
      </c>
      <c r="D37" s="73" t="str">
        <f>IFERROR(VLOOKUP(C37,Foundation!$C$5:$D$554,2,0),"")</f>
        <v>DA+3</v>
      </c>
      <c r="E37" s="748">
        <v>45665</v>
      </c>
      <c r="F37" s="748">
        <v>45673</v>
      </c>
      <c r="G37" s="72" t="s">
        <v>1185</v>
      </c>
      <c r="H37" s="567">
        <f t="shared" si="0"/>
        <v>37.931087999999995</v>
      </c>
      <c r="I37" s="1023">
        <f t="shared" si="1"/>
        <v>3.5339787792191997</v>
      </c>
      <c r="J37" s="72" t="s">
        <v>1154</v>
      </c>
      <c r="K37" s="1024" t="s">
        <v>258</v>
      </c>
      <c r="L37" s="1024" t="s">
        <v>1776</v>
      </c>
      <c r="M37" s="606" t="s">
        <v>1193</v>
      </c>
    </row>
    <row r="38" spans="1:13" s="626" customFormat="1">
      <c r="A38" s="621">
        <f t="shared" si="2"/>
        <v>34</v>
      </c>
      <c r="B38" s="621">
        <v>12</v>
      </c>
      <c r="C38" s="1030" t="s">
        <v>601</v>
      </c>
      <c r="D38" s="73" t="str">
        <f>IFERROR(VLOOKUP(C38,Foundation!$C$5:$D$554,2,0),"")</f>
        <v>DA+6</v>
      </c>
      <c r="E38" s="748">
        <v>45664</v>
      </c>
      <c r="F38" s="748">
        <v>45676</v>
      </c>
      <c r="G38" s="72" t="s">
        <v>1175</v>
      </c>
      <c r="H38" s="567">
        <f t="shared" si="0"/>
        <v>43.804423999999997</v>
      </c>
      <c r="I38" s="1023">
        <f t="shared" si="1"/>
        <v>4.0811880970015997</v>
      </c>
      <c r="J38" s="72" t="s">
        <v>1188</v>
      </c>
      <c r="K38" s="1024" t="s">
        <v>258</v>
      </c>
      <c r="L38" s="1024" t="s">
        <v>1776</v>
      </c>
      <c r="M38" s="606" t="s">
        <v>1196</v>
      </c>
    </row>
    <row r="39" spans="1:13" s="626" customFormat="1">
      <c r="A39" s="621">
        <f t="shared" si="2"/>
        <v>35</v>
      </c>
      <c r="B39" s="621">
        <v>13</v>
      </c>
      <c r="C39" s="1030" t="s">
        <v>604</v>
      </c>
      <c r="D39" s="73" t="str">
        <f>IFERROR(VLOOKUP(C39,Foundation!$C$5:$D$554,2,0),"")</f>
        <v>DA+9</v>
      </c>
      <c r="E39" s="748">
        <v>45671</v>
      </c>
      <c r="F39" s="748">
        <v>45676</v>
      </c>
      <c r="G39" s="72" t="s">
        <v>1185</v>
      </c>
      <c r="H39" s="567">
        <f t="shared" si="0"/>
        <v>45.697022000000004</v>
      </c>
      <c r="I39" s="1023">
        <f t="shared" si="1"/>
        <v>4.2575184245048003</v>
      </c>
      <c r="J39" s="72" t="s">
        <v>1095</v>
      </c>
      <c r="K39" s="1024" t="s">
        <v>258</v>
      </c>
      <c r="L39" s="1024" t="s">
        <v>1776</v>
      </c>
      <c r="M39" s="606" t="s">
        <v>1194</v>
      </c>
    </row>
    <row r="40" spans="1:13" s="626" customFormat="1">
      <c r="A40" s="621">
        <f t="shared" si="2"/>
        <v>36</v>
      </c>
      <c r="B40" s="621">
        <v>14</v>
      </c>
      <c r="C40" s="1030" t="s">
        <v>409</v>
      </c>
      <c r="D40" s="73" t="str">
        <f>IFERROR(VLOOKUP(C40,Foundation!$C$5:$D$554,2,0),"")</f>
        <v>DA+3</v>
      </c>
      <c r="E40" s="748">
        <v>45673</v>
      </c>
      <c r="F40" s="748">
        <v>45677</v>
      </c>
      <c r="G40" s="72" t="s">
        <v>1181</v>
      </c>
      <c r="H40" s="567">
        <f t="shared" si="0"/>
        <v>37.931087999999995</v>
      </c>
      <c r="I40" s="1023">
        <f t="shared" si="1"/>
        <v>3.5339787792191997</v>
      </c>
      <c r="J40" s="72" t="s">
        <v>1208</v>
      </c>
      <c r="K40" s="1024" t="s">
        <v>258</v>
      </c>
      <c r="L40" s="1024" t="s">
        <v>1776</v>
      </c>
      <c r="M40" s="606" t="s">
        <v>1195</v>
      </c>
    </row>
    <row r="41" spans="1:13" s="626" customFormat="1" ht="15.5">
      <c r="A41" s="621">
        <f t="shared" si="2"/>
        <v>37</v>
      </c>
      <c r="B41" s="621">
        <v>15</v>
      </c>
      <c r="C41" s="1025" t="s">
        <v>589</v>
      </c>
      <c r="D41" s="73" t="str">
        <f>IFERROR(VLOOKUP(C41,Foundation!$C$5:$D$554,2,0),"")</f>
        <v>DA+9</v>
      </c>
      <c r="E41" s="748">
        <v>45667</v>
      </c>
      <c r="F41" s="748">
        <v>45678</v>
      </c>
      <c r="G41" s="72" t="s">
        <v>1174</v>
      </c>
      <c r="H41" s="567">
        <f t="shared" si="0"/>
        <v>45.697022000000004</v>
      </c>
      <c r="I41" s="1023">
        <f t="shared" si="1"/>
        <v>4.2575184245048003</v>
      </c>
      <c r="J41" s="624" t="s">
        <v>1028</v>
      </c>
      <c r="K41" s="1024" t="s">
        <v>258</v>
      </c>
      <c r="L41" s="1024" t="s">
        <v>1776</v>
      </c>
      <c r="M41" s="606" t="s">
        <v>1198</v>
      </c>
    </row>
    <row r="42" spans="1:13" s="626" customFormat="1">
      <c r="A42" s="621">
        <f t="shared" si="2"/>
        <v>38</v>
      </c>
      <c r="B42" s="621">
        <v>16</v>
      </c>
      <c r="C42" s="1030" t="s">
        <v>617</v>
      </c>
      <c r="D42" s="73" t="str">
        <f>IFERROR(VLOOKUP(C42,Foundation!$C$5:$D$554,2,0),"")</f>
        <v>DA+9</v>
      </c>
      <c r="E42" s="748">
        <v>45668</v>
      </c>
      <c r="F42" s="748">
        <v>45679</v>
      </c>
      <c r="G42" s="72" t="s">
        <v>1186</v>
      </c>
      <c r="H42" s="567">
        <f t="shared" si="0"/>
        <v>45.697022000000004</v>
      </c>
      <c r="I42" s="1023">
        <f t="shared" si="1"/>
        <v>4.2575184245048003</v>
      </c>
      <c r="J42" s="72" t="s">
        <v>1187</v>
      </c>
      <c r="K42" s="1024" t="s">
        <v>258</v>
      </c>
      <c r="L42" s="1024" t="s">
        <v>1776</v>
      </c>
      <c r="M42" s="606" t="s">
        <v>1197</v>
      </c>
    </row>
    <row r="43" spans="1:13" s="626" customFormat="1">
      <c r="A43" s="621">
        <f t="shared" si="2"/>
        <v>39</v>
      </c>
      <c r="B43" s="621">
        <v>17</v>
      </c>
      <c r="C43" s="1030" t="s">
        <v>505</v>
      </c>
      <c r="D43" s="73" t="str">
        <f>IFERROR(VLOOKUP(C43,Foundation!$C$5:$D$554,2,0),"")</f>
        <v>DA+1.5</v>
      </c>
      <c r="E43" s="748">
        <v>45674</v>
      </c>
      <c r="F43" s="748">
        <v>45679</v>
      </c>
      <c r="G43" s="72" t="s">
        <v>1185</v>
      </c>
      <c r="H43" s="567">
        <f t="shared" si="0"/>
        <v>37.138323999999997</v>
      </c>
      <c r="I43" s="1023">
        <f t="shared" si="1"/>
        <v>3.4601182257615997</v>
      </c>
      <c r="J43" s="72" t="s">
        <v>1154</v>
      </c>
      <c r="K43" s="1024" t="s">
        <v>258</v>
      </c>
      <c r="L43" s="1024" t="s">
        <v>1776</v>
      </c>
      <c r="M43" s="606" t="s">
        <v>1193</v>
      </c>
    </row>
    <row r="44" spans="1:13" s="319" customFormat="1">
      <c r="A44" s="621">
        <f t="shared" si="2"/>
        <v>40</v>
      </c>
      <c r="B44" s="73">
        <v>18</v>
      </c>
      <c r="C44" s="1031" t="s">
        <v>609</v>
      </c>
      <c r="D44" s="73" t="str">
        <f>IFERROR(VLOOKUP(C44,Foundation!$C$5:$D$554,2,0),"")</f>
        <v>DA+1.5</v>
      </c>
      <c r="E44" s="748">
        <v>45674</v>
      </c>
      <c r="F44" s="748">
        <v>45681</v>
      </c>
      <c r="G44" s="72" t="s">
        <v>1185</v>
      </c>
      <c r="H44" s="567">
        <f t="shared" si="0"/>
        <v>37.138323999999997</v>
      </c>
      <c r="I44" s="1023">
        <f t="shared" si="1"/>
        <v>3.4601182257615997</v>
      </c>
      <c r="J44" s="72" t="s">
        <v>1095</v>
      </c>
      <c r="K44" s="1024" t="s">
        <v>258</v>
      </c>
      <c r="L44" s="1024" t="s">
        <v>1776</v>
      </c>
      <c r="M44" s="1026" t="s">
        <v>1194</v>
      </c>
    </row>
    <row r="45" spans="1:13" s="319" customFormat="1">
      <c r="A45" s="621">
        <f t="shared" si="2"/>
        <v>41</v>
      </c>
      <c r="B45" s="73">
        <v>19</v>
      </c>
      <c r="C45" s="1031" t="s">
        <v>410</v>
      </c>
      <c r="D45" s="73" t="str">
        <f>IFERROR(VLOOKUP(C45,Foundation!$C$5:$D$554,2,0),"")</f>
        <v>DA+9</v>
      </c>
      <c r="E45" s="748">
        <f>F40</f>
        <v>45677</v>
      </c>
      <c r="F45" s="748">
        <v>45682</v>
      </c>
      <c r="G45" s="72" t="s">
        <v>1181</v>
      </c>
      <c r="H45" s="567">
        <f t="shared" si="0"/>
        <v>45.697022000000004</v>
      </c>
      <c r="I45" s="1023">
        <f t="shared" si="1"/>
        <v>4.2575184245048003</v>
      </c>
      <c r="J45" s="72" t="s">
        <v>1208</v>
      </c>
      <c r="K45" s="1024" t="s">
        <v>258</v>
      </c>
      <c r="L45" s="1024" t="s">
        <v>1776</v>
      </c>
      <c r="M45" s="1026" t="s">
        <v>1195</v>
      </c>
    </row>
    <row r="46" spans="1:13" s="626" customFormat="1" ht="15.5">
      <c r="A46" s="621">
        <f t="shared" si="2"/>
        <v>42</v>
      </c>
      <c r="B46" s="621">
        <v>20</v>
      </c>
      <c r="C46" s="1025" t="s">
        <v>588</v>
      </c>
      <c r="D46" s="73" t="str">
        <f>IFERROR(VLOOKUP(C46,Foundation!$C$5:$D$554,2,0),"")</f>
        <v>DA+9</v>
      </c>
      <c r="E46" s="748">
        <f>F41</f>
        <v>45678</v>
      </c>
      <c r="F46" s="748">
        <v>45686</v>
      </c>
      <c r="G46" s="72" t="s">
        <v>1174</v>
      </c>
      <c r="H46" s="567">
        <f t="shared" si="0"/>
        <v>45.697022000000004</v>
      </c>
      <c r="I46" s="1023">
        <f t="shared" si="1"/>
        <v>4.2575184245048003</v>
      </c>
      <c r="J46" s="624" t="s">
        <v>1028</v>
      </c>
      <c r="K46" s="1024" t="s">
        <v>258</v>
      </c>
      <c r="L46" s="1024" t="s">
        <v>1776</v>
      </c>
      <c r="M46" s="606" t="s">
        <v>1198</v>
      </c>
    </row>
    <row r="47" spans="1:13" s="626" customFormat="1" ht="15.5">
      <c r="A47" s="621">
        <f t="shared" si="2"/>
        <v>43</v>
      </c>
      <c r="B47" s="621">
        <v>21</v>
      </c>
      <c r="C47" s="1025" t="s">
        <v>622</v>
      </c>
      <c r="D47" s="73" t="str">
        <f>IFERROR(VLOOKUP(C47,Foundation!$C$5:$D$554,2,0),"")</f>
        <v>DA+3</v>
      </c>
      <c r="E47" s="748">
        <v>45681</v>
      </c>
      <c r="F47" s="748">
        <v>45686</v>
      </c>
      <c r="G47" s="72" t="s">
        <v>1185</v>
      </c>
      <c r="H47" s="567">
        <f t="shared" si="0"/>
        <v>37.931087999999995</v>
      </c>
      <c r="I47" s="1023">
        <f t="shared" si="1"/>
        <v>3.5339787792191997</v>
      </c>
      <c r="J47" s="624" t="s">
        <v>1095</v>
      </c>
      <c r="K47" s="1024" t="s">
        <v>258</v>
      </c>
      <c r="L47" s="1024" t="s">
        <v>1776</v>
      </c>
      <c r="M47" s="606" t="s">
        <v>1194</v>
      </c>
    </row>
    <row r="48" spans="1:13" s="319" customFormat="1">
      <c r="A48" s="621">
        <f t="shared" si="2"/>
        <v>44</v>
      </c>
      <c r="B48" s="73">
        <v>22</v>
      </c>
      <c r="C48" s="1031" t="s">
        <v>411</v>
      </c>
      <c r="D48" s="73" t="str">
        <f>IFERROR(VLOOKUP(C48,Foundation!$C$5:$D$554,2,0),"")</f>
        <v>DA+3</v>
      </c>
      <c r="E48" s="748">
        <v>45682</v>
      </c>
      <c r="F48" s="748">
        <v>45687</v>
      </c>
      <c r="G48" s="72" t="s">
        <v>1223</v>
      </c>
      <c r="H48" s="567">
        <f t="shared" si="0"/>
        <v>37.931087999999995</v>
      </c>
      <c r="I48" s="1023">
        <f t="shared" si="1"/>
        <v>3.5339787792191997</v>
      </c>
      <c r="J48" s="72" t="s">
        <v>1208</v>
      </c>
      <c r="K48" s="1024" t="s">
        <v>258</v>
      </c>
      <c r="L48" s="1024" t="s">
        <v>1776</v>
      </c>
      <c r="M48" s="1026" t="s">
        <v>1195</v>
      </c>
    </row>
    <row r="49" spans="1:13" s="319" customFormat="1">
      <c r="A49" s="621">
        <f t="shared" si="2"/>
        <v>45</v>
      </c>
      <c r="B49" s="73">
        <v>23</v>
      </c>
      <c r="C49" s="1031" t="s">
        <v>618</v>
      </c>
      <c r="D49" s="73" t="str">
        <f>IFERROR(VLOOKUP(C49,Foundation!$C$5:$D$554,2,0),"")</f>
        <v>DA+3</v>
      </c>
      <c r="E49" s="748">
        <f>F42</f>
        <v>45679</v>
      </c>
      <c r="F49" s="748">
        <v>45687</v>
      </c>
      <c r="G49" s="72" t="s">
        <v>1186</v>
      </c>
      <c r="H49" s="567">
        <f t="shared" si="0"/>
        <v>37.931087999999995</v>
      </c>
      <c r="I49" s="1023">
        <f t="shared" si="1"/>
        <v>3.5339787792191997</v>
      </c>
      <c r="J49" s="72" t="s">
        <v>1187</v>
      </c>
      <c r="K49" s="1024" t="s">
        <v>258</v>
      </c>
      <c r="L49" s="1024" t="s">
        <v>1776</v>
      </c>
      <c r="M49" s="1026" t="s">
        <v>1197</v>
      </c>
    </row>
    <row r="50" spans="1:13" s="319" customFormat="1">
      <c r="A50" s="621">
        <f t="shared" si="2"/>
        <v>46</v>
      </c>
      <c r="B50" s="73">
        <v>24</v>
      </c>
      <c r="C50" s="1031" t="s">
        <v>504</v>
      </c>
      <c r="D50" s="73" t="str">
        <f>IFERROR(VLOOKUP(C50,Foundation!$C$5:$D$554,2,0),"")</f>
        <v>DB1+6</v>
      </c>
      <c r="E50" s="748">
        <f>F43</f>
        <v>45679</v>
      </c>
      <c r="F50" s="748">
        <v>45688</v>
      </c>
      <c r="G50" s="72" t="s">
        <v>1185</v>
      </c>
      <c r="H50" s="567">
        <f t="shared" si="0"/>
        <v>65.027778999999995</v>
      </c>
      <c r="I50" s="1023">
        <f t="shared" si="1"/>
        <v>6.0585341249835993</v>
      </c>
      <c r="J50" s="72" t="s">
        <v>1154</v>
      </c>
      <c r="K50" s="1024" t="s">
        <v>258</v>
      </c>
      <c r="L50" s="1024" t="s">
        <v>1776</v>
      </c>
      <c r="M50" s="1026" t="s">
        <v>1222</v>
      </c>
    </row>
    <row r="51" spans="1:13" s="626" customFormat="1" ht="15.5">
      <c r="A51" s="621">
        <f t="shared" si="2"/>
        <v>47</v>
      </c>
      <c r="B51" s="621">
        <v>25</v>
      </c>
      <c r="C51" s="1025" t="s">
        <v>169</v>
      </c>
      <c r="D51" s="73" t="str">
        <f>IFERROR(VLOOKUP(C51,Foundation!$C$5:$D$554,2,0),"")</f>
        <v>DB1+6</v>
      </c>
      <c r="E51" s="748">
        <v>45674</v>
      </c>
      <c r="F51" s="748">
        <v>45688</v>
      </c>
      <c r="G51" s="72" t="s">
        <v>1174</v>
      </c>
      <c r="H51" s="567">
        <f t="shared" si="0"/>
        <v>65.027778999999995</v>
      </c>
      <c r="I51" s="1023">
        <f t="shared" si="1"/>
        <v>6.0585341249835993</v>
      </c>
      <c r="J51" s="624" t="s">
        <v>1188</v>
      </c>
      <c r="K51" s="1024" t="s">
        <v>258</v>
      </c>
      <c r="L51" s="1024" t="s">
        <v>1776</v>
      </c>
      <c r="M51" s="606" t="s">
        <v>1196</v>
      </c>
    </row>
    <row r="52" spans="1:13" s="319" customFormat="1">
      <c r="A52" s="621">
        <f t="shared" si="2"/>
        <v>48</v>
      </c>
      <c r="B52" s="73">
        <v>1</v>
      </c>
      <c r="C52" s="1031" t="s">
        <v>412</v>
      </c>
      <c r="D52" s="73" t="str">
        <f>IFERROR(VLOOKUP(C52,Foundation!$C$5:$D$554,2,0),"")</f>
        <v>DA+0</v>
      </c>
      <c r="E52" s="748">
        <v>45687</v>
      </c>
      <c r="F52" s="748">
        <v>45691</v>
      </c>
      <c r="G52" s="72" t="s">
        <v>1223</v>
      </c>
      <c r="H52" s="567">
        <f t="shared" si="0"/>
        <v>36.159755999999994</v>
      </c>
      <c r="I52" s="790">
        <f t="shared" si="1"/>
        <v>3.3689466109103994</v>
      </c>
      <c r="J52" s="72" t="s">
        <v>1208</v>
      </c>
      <c r="K52" s="1032" t="s">
        <v>258</v>
      </c>
      <c r="L52" s="1024" t="s">
        <v>1776</v>
      </c>
      <c r="M52" s="1026" t="s">
        <v>1195</v>
      </c>
    </row>
    <row r="53" spans="1:13" s="626" customFormat="1" ht="15.5">
      <c r="A53" s="621">
        <f t="shared" si="2"/>
        <v>49</v>
      </c>
      <c r="B53" s="621">
        <v>2</v>
      </c>
      <c r="C53" s="1025" t="s">
        <v>625</v>
      </c>
      <c r="D53" s="73" t="str">
        <f>IFERROR(VLOOKUP(C53,Foundation!$C$5:$D$554,2,0),"")</f>
        <v>DA+6</v>
      </c>
      <c r="E53" s="748">
        <v>45686</v>
      </c>
      <c r="F53" s="748">
        <v>45692</v>
      </c>
      <c r="G53" s="72" t="s">
        <v>1181</v>
      </c>
      <c r="H53" s="567">
        <f t="shared" si="0"/>
        <v>43.804423999999997</v>
      </c>
      <c r="I53" s="1023">
        <f t="shared" si="1"/>
        <v>4.0811880970015997</v>
      </c>
      <c r="J53" s="624" t="s">
        <v>1095</v>
      </c>
      <c r="K53" s="1024" t="s">
        <v>258</v>
      </c>
      <c r="L53" s="1024" t="s">
        <v>1776</v>
      </c>
      <c r="M53" s="606" t="s">
        <v>1221</v>
      </c>
    </row>
    <row r="54" spans="1:13" s="626" customFormat="1" ht="15.5">
      <c r="A54" s="621">
        <f t="shared" si="2"/>
        <v>50</v>
      </c>
      <c r="B54" s="621">
        <v>3</v>
      </c>
      <c r="C54" s="1025" t="s">
        <v>790</v>
      </c>
      <c r="D54" s="73" t="str">
        <f>IFERROR(VLOOKUP(C54,Foundation!$C$5:$D$554,2,0),"")</f>
        <v>DA+1.5</v>
      </c>
      <c r="E54" s="748">
        <v>45686</v>
      </c>
      <c r="F54" s="748">
        <v>45695</v>
      </c>
      <c r="G54" s="72" t="s">
        <v>1186</v>
      </c>
      <c r="H54" s="567">
        <f t="shared" si="0"/>
        <v>37.138323999999997</v>
      </c>
      <c r="I54" s="1023">
        <f t="shared" si="1"/>
        <v>3.4601182257615997</v>
      </c>
      <c r="J54" s="624" t="s">
        <v>1187</v>
      </c>
      <c r="K54" s="1024" t="s">
        <v>258</v>
      </c>
      <c r="L54" s="1024" t="s">
        <v>1776</v>
      </c>
      <c r="M54" s="606" t="s">
        <v>1197</v>
      </c>
    </row>
    <row r="55" spans="1:13" s="319" customFormat="1">
      <c r="A55" s="621">
        <f t="shared" si="2"/>
        <v>51</v>
      </c>
      <c r="B55" s="73">
        <v>4</v>
      </c>
      <c r="C55" s="1031" t="s">
        <v>583</v>
      </c>
      <c r="D55" s="73" t="str">
        <f>IFERROR(VLOOKUP(C55,Foundation!$C$5:$D$554,2,0),"")</f>
        <v>DA+6</v>
      </c>
      <c r="E55" s="748">
        <v>45686</v>
      </c>
      <c r="F55" s="748">
        <v>45696</v>
      </c>
      <c r="G55" s="72" t="s">
        <v>1175</v>
      </c>
      <c r="H55" s="567">
        <f t="shared" si="0"/>
        <v>43.804423999999997</v>
      </c>
      <c r="I55" s="790">
        <f t="shared" si="1"/>
        <v>4.0811880970015997</v>
      </c>
      <c r="J55" s="72" t="s">
        <v>1028</v>
      </c>
      <c r="K55" s="1032" t="s">
        <v>258</v>
      </c>
      <c r="L55" s="1024" t="s">
        <v>1776</v>
      </c>
      <c r="M55" s="1026" t="s">
        <v>1198</v>
      </c>
    </row>
    <row r="56" spans="1:13" s="319" customFormat="1">
      <c r="A56" s="621">
        <f t="shared" si="2"/>
        <v>52</v>
      </c>
      <c r="B56" s="73">
        <v>5</v>
      </c>
      <c r="C56" s="1031" t="s">
        <v>404</v>
      </c>
      <c r="D56" s="73" t="str">
        <f>IFERROR(VLOOKUP(C56,Foundation!$C$5:$D$554,2,0),"")</f>
        <v>DA+6</v>
      </c>
      <c r="E56" s="748">
        <v>45691</v>
      </c>
      <c r="F56" s="748">
        <v>45696</v>
      </c>
      <c r="G56" s="72" t="s">
        <v>1223</v>
      </c>
      <c r="H56" s="567">
        <f t="shared" si="0"/>
        <v>43.804423999999997</v>
      </c>
      <c r="I56" s="790">
        <f t="shared" si="1"/>
        <v>4.0811880970015997</v>
      </c>
      <c r="J56" s="72" t="s">
        <v>1208</v>
      </c>
      <c r="K56" s="1032" t="s">
        <v>258</v>
      </c>
      <c r="L56" s="1024" t="s">
        <v>1776</v>
      </c>
      <c r="M56" s="1026" t="s">
        <v>1195</v>
      </c>
    </row>
    <row r="57" spans="1:13" s="319" customFormat="1">
      <c r="A57" s="621">
        <f t="shared" si="2"/>
        <v>53</v>
      </c>
      <c r="B57" s="73">
        <v>6</v>
      </c>
      <c r="C57" s="1031" t="s">
        <v>494</v>
      </c>
      <c r="D57" s="73" t="str">
        <f>IFERROR(VLOOKUP(C57,Foundation!$C$5:$D$554,2,0),"")</f>
        <v>DA-1.5</v>
      </c>
      <c r="E57" s="748">
        <v>45688</v>
      </c>
      <c r="F57" s="748">
        <v>45698</v>
      </c>
      <c r="G57" s="72" t="s">
        <v>1185</v>
      </c>
      <c r="H57" s="567">
        <f t="shared" si="0"/>
        <v>35.601761999999994</v>
      </c>
      <c r="I57" s="790">
        <f t="shared" si="1"/>
        <v>3.3169592027207995</v>
      </c>
      <c r="J57" s="72" t="s">
        <v>1154</v>
      </c>
      <c r="K57" s="1032" t="s">
        <v>258</v>
      </c>
      <c r="L57" s="1024" t="s">
        <v>1776</v>
      </c>
      <c r="M57" s="1026" t="s">
        <v>1222</v>
      </c>
    </row>
    <row r="58" spans="1:13" s="626" customFormat="1" ht="15.5">
      <c r="A58" s="621">
        <f t="shared" si="2"/>
        <v>54</v>
      </c>
      <c r="B58" s="621">
        <v>7</v>
      </c>
      <c r="C58" s="1025" t="s">
        <v>623</v>
      </c>
      <c r="D58" s="73" t="str">
        <f>IFERROR(VLOOKUP(C58,Foundation!$C$5:$D$554,2,0),"")</f>
        <v>DA+1.5</v>
      </c>
      <c r="E58" s="748">
        <v>45693</v>
      </c>
      <c r="F58" s="748">
        <v>45698</v>
      </c>
      <c r="G58" s="72" t="s">
        <v>1181</v>
      </c>
      <c r="H58" s="567">
        <f t="shared" si="0"/>
        <v>37.138323999999997</v>
      </c>
      <c r="I58" s="1023">
        <f t="shared" si="1"/>
        <v>3.4601182257615997</v>
      </c>
      <c r="J58" s="624" t="s">
        <v>1095</v>
      </c>
      <c r="K58" s="1024" t="s">
        <v>258</v>
      </c>
      <c r="L58" s="1024" t="s">
        <v>1776</v>
      </c>
      <c r="M58" s="606" t="s">
        <v>1221</v>
      </c>
    </row>
    <row r="59" spans="1:13" s="319" customFormat="1">
      <c r="A59" s="621">
        <f t="shared" si="2"/>
        <v>55</v>
      </c>
      <c r="B59" s="73">
        <v>8</v>
      </c>
      <c r="C59" s="1031" t="s">
        <v>265</v>
      </c>
      <c r="D59" s="73" t="str">
        <f>IFERROR(VLOOKUP(C59,Foundation!$C$5:$D$554,2,0),"")</f>
        <v>DB1+0</v>
      </c>
      <c r="E59" s="748">
        <v>45697</v>
      </c>
      <c r="F59" s="748">
        <v>45702</v>
      </c>
      <c r="G59" s="72" t="s">
        <v>1223</v>
      </c>
      <c r="H59" s="567">
        <f t="shared" si="0"/>
        <v>55.450851000000007</v>
      </c>
      <c r="I59" s="790">
        <f t="shared" si="1"/>
        <v>5.1662670663084009</v>
      </c>
      <c r="J59" s="72" t="s">
        <v>1208</v>
      </c>
      <c r="K59" s="1032" t="s">
        <v>258</v>
      </c>
      <c r="L59" s="1024" t="s">
        <v>1776</v>
      </c>
      <c r="M59" s="1026" t="s">
        <v>1195</v>
      </c>
    </row>
    <row r="60" spans="1:13" s="626" customFormat="1" ht="15.5">
      <c r="A60" s="621">
        <f t="shared" si="2"/>
        <v>56</v>
      </c>
      <c r="B60" s="621">
        <v>9</v>
      </c>
      <c r="C60" s="1025" t="s">
        <v>624</v>
      </c>
      <c r="D60" s="73" t="str">
        <f>IFERROR(VLOOKUP(C60,Foundation!$C$5:$D$554,2,0),"")</f>
        <v>DA+3</v>
      </c>
      <c r="E60" s="748">
        <v>45699</v>
      </c>
      <c r="F60" s="748">
        <v>45703</v>
      </c>
      <c r="G60" s="72" t="s">
        <v>1181</v>
      </c>
      <c r="H60" s="567">
        <f t="shared" si="0"/>
        <v>37.931087999999995</v>
      </c>
      <c r="I60" s="1023">
        <f t="shared" si="1"/>
        <v>3.5339787792191997</v>
      </c>
      <c r="J60" s="624" t="s">
        <v>1095</v>
      </c>
      <c r="K60" s="1024" t="s">
        <v>258</v>
      </c>
      <c r="L60" s="1024" t="s">
        <v>1776</v>
      </c>
      <c r="M60" s="606" t="s">
        <v>1221</v>
      </c>
    </row>
    <row r="61" spans="1:13" s="626" customFormat="1" ht="15.5">
      <c r="A61" s="621">
        <f t="shared" si="2"/>
        <v>57</v>
      </c>
      <c r="B61" s="621">
        <v>10</v>
      </c>
      <c r="C61" s="1025" t="s">
        <v>789</v>
      </c>
      <c r="D61" s="73" t="str">
        <f>IFERROR(VLOOKUP(C61,Foundation!$C$5:$D$554,2,0),"")</f>
        <v>DA+3</v>
      </c>
      <c r="E61" s="748">
        <v>45696</v>
      </c>
      <c r="F61" s="748">
        <v>45704</v>
      </c>
      <c r="G61" s="72" t="s">
        <v>1186</v>
      </c>
      <c r="H61" s="567">
        <f t="shared" si="0"/>
        <v>37.931087999999995</v>
      </c>
      <c r="I61" s="1023">
        <f t="shared" si="1"/>
        <v>3.5339787792191997</v>
      </c>
      <c r="J61" s="624" t="s">
        <v>1187</v>
      </c>
      <c r="K61" s="1024" t="s">
        <v>258</v>
      </c>
      <c r="L61" s="1024" t="s">
        <v>1776</v>
      </c>
      <c r="M61" s="606" t="s">
        <v>1197</v>
      </c>
    </row>
    <row r="62" spans="1:13" s="319" customFormat="1">
      <c r="A62" s="621">
        <f t="shared" si="2"/>
        <v>58</v>
      </c>
      <c r="B62" s="73">
        <v>11</v>
      </c>
      <c r="C62" s="1031" t="s">
        <v>582</v>
      </c>
      <c r="D62" s="73" t="str">
        <f>IFERROR(VLOOKUP(C62,Foundation!$C$5:$D$554,2,0),"")</f>
        <v>DA+0</v>
      </c>
      <c r="E62" s="748">
        <v>45688</v>
      </c>
      <c r="F62" s="748">
        <v>45706</v>
      </c>
      <c r="G62" s="72" t="s">
        <v>1174</v>
      </c>
      <c r="H62" s="567">
        <f t="shared" si="0"/>
        <v>36.159755999999994</v>
      </c>
      <c r="I62" s="790">
        <f t="shared" si="1"/>
        <v>3.3689466109103994</v>
      </c>
      <c r="J62" s="72" t="s">
        <v>1188</v>
      </c>
      <c r="K62" s="1032" t="s">
        <v>258</v>
      </c>
      <c r="L62" s="1024" t="s">
        <v>1776</v>
      </c>
      <c r="M62" s="1026" t="s">
        <v>1196</v>
      </c>
    </row>
    <row r="63" spans="1:13" s="626" customFormat="1" ht="15.5">
      <c r="A63" s="621">
        <f t="shared" si="2"/>
        <v>59</v>
      </c>
      <c r="B63" s="621">
        <v>12</v>
      </c>
      <c r="C63" s="1025" t="s">
        <v>628</v>
      </c>
      <c r="D63" s="73" t="str">
        <f>IFERROR(VLOOKUP(C63,Foundation!$C$5:$D$554,2,0),"")</f>
        <v>DA+0</v>
      </c>
      <c r="E63" s="748">
        <v>45703</v>
      </c>
      <c r="F63" s="748">
        <v>45706</v>
      </c>
      <c r="G63" s="72" t="s">
        <v>1181</v>
      </c>
      <c r="H63" s="567">
        <f t="shared" si="0"/>
        <v>36.159755999999994</v>
      </c>
      <c r="I63" s="1023">
        <f t="shared" si="1"/>
        <v>3.3689466109103994</v>
      </c>
      <c r="J63" s="624" t="s">
        <v>1095</v>
      </c>
      <c r="K63" s="1024" t="s">
        <v>258</v>
      </c>
      <c r="L63" s="1024" t="s">
        <v>1776</v>
      </c>
      <c r="M63" s="606" t="s">
        <v>1221</v>
      </c>
    </row>
    <row r="64" spans="1:13" s="319" customFormat="1">
      <c r="A64" s="621">
        <f t="shared" si="2"/>
        <v>60</v>
      </c>
      <c r="B64" s="73">
        <v>13</v>
      </c>
      <c r="C64" s="1031" t="s">
        <v>493</v>
      </c>
      <c r="D64" s="73" t="str">
        <f>IFERROR(VLOOKUP(C64,Foundation!$C$5:$D$554,2,0),"")</f>
        <v>DA+6</v>
      </c>
      <c r="E64" s="748">
        <v>45699</v>
      </c>
      <c r="F64" s="748">
        <v>45707</v>
      </c>
      <c r="G64" s="72" t="s">
        <v>1185</v>
      </c>
      <c r="H64" s="567">
        <f t="shared" si="0"/>
        <v>43.804423999999997</v>
      </c>
      <c r="I64" s="790">
        <f t="shared" si="1"/>
        <v>4.0811880970015997</v>
      </c>
      <c r="J64" s="72" t="s">
        <v>1154</v>
      </c>
      <c r="K64" s="1032" t="s">
        <v>258</v>
      </c>
      <c r="L64" s="1024" t="s">
        <v>1776</v>
      </c>
      <c r="M64" s="1026" t="s">
        <v>1222</v>
      </c>
    </row>
    <row r="65" spans="1:13" s="319" customFormat="1">
      <c r="A65" s="621">
        <f t="shared" si="2"/>
        <v>61</v>
      </c>
      <c r="B65" s="73">
        <v>14</v>
      </c>
      <c r="C65" s="1031" t="s">
        <v>405</v>
      </c>
      <c r="D65" s="73" t="str">
        <f>IFERROR(VLOOKUP(C65,Foundation!$C$5:$D$554,2,0),"")</f>
        <v>DA+9</v>
      </c>
      <c r="E65" s="748">
        <v>45702</v>
      </c>
      <c r="F65" s="748">
        <v>45707</v>
      </c>
      <c r="G65" s="72" t="s">
        <v>1223</v>
      </c>
      <c r="H65" s="567">
        <f t="shared" si="0"/>
        <v>45.697022000000004</v>
      </c>
      <c r="I65" s="790">
        <f t="shared" si="1"/>
        <v>4.2575184245048003</v>
      </c>
      <c r="J65" s="72" t="s">
        <v>1208</v>
      </c>
      <c r="K65" s="1032" t="s">
        <v>258</v>
      </c>
      <c r="L65" s="1024" t="s">
        <v>1776</v>
      </c>
      <c r="M65" s="1026" t="s">
        <v>1195</v>
      </c>
    </row>
    <row r="66" spans="1:13" s="626" customFormat="1" ht="15.5">
      <c r="A66" s="621">
        <f t="shared" si="2"/>
        <v>62</v>
      </c>
      <c r="B66" s="621">
        <v>15</v>
      </c>
      <c r="C66" s="1025" t="s">
        <v>72</v>
      </c>
      <c r="D66" s="73" t="str">
        <f>IFERROR(VLOOKUP(C66,Foundation!$C$5:$D$554,2,0),"")</f>
        <v>DB2+0</v>
      </c>
      <c r="E66" s="748">
        <v>45697</v>
      </c>
      <c r="F66" s="748">
        <v>45711</v>
      </c>
      <c r="G66" s="72" t="s">
        <v>1175</v>
      </c>
      <c r="H66" s="567">
        <f t="shared" si="0"/>
        <v>59.500627999999999</v>
      </c>
      <c r="I66" s="1023">
        <f t="shared" si="1"/>
        <v>5.5435783097551994</v>
      </c>
      <c r="J66" s="624" t="s">
        <v>1028</v>
      </c>
      <c r="K66" s="1024" t="s">
        <v>258</v>
      </c>
      <c r="L66" s="1024" t="s">
        <v>1776</v>
      </c>
      <c r="M66" s="606" t="s">
        <v>1198</v>
      </c>
    </row>
    <row r="67" spans="1:13" s="626" customFormat="1" ht="15.5">
      <c r="A67" s="621">
        <f t="shared" si="2"/>
        <v>63</v>
      </c>
      <c r="B67" s="621">
        <v>16</v>
      </c>
      <c r="C67" s="1025" t="s">
        <v>629</v>
      </c>
      <c r="D67" s="73" t="str">
        <f>IFERROR(VLOOKUP(C67,Foundation!$C$5:$D$554,2,0),"")</f>
        <v>DA+3</v>
      </c>
      <c r="E67" s="748">
        <v>45706</v>
      </c>
      <c r="F67" s="748">
        <v>45712</v>
      </c>
      <c r="G67" s="72" t="s">
        <v>1181</v>
      </c>
      <c r="H67" s="567">
        <f t="shared" si="0"/>
        <v>37.931087999999995</v>
      </c>
      <c r="I67" s="1023">
        <f t="shared" si="1"/>
        <v>3.5339787792191997</v>
      </c>
      <c r="J67" s="624" t="s">
        <v>1095</v>
      </c>
      <c r="K67" s="1024" t="s">
        <v>258</v>
      </c>
      <c r="L67" s="1024" t="s">
        <v>1776</v>
      </c>
      <c r="M67" s="606" t="s">
        <v>1221</v>
      </c>
    </row>
    <row r="68" spans="1:13" s="319" customFormat="1">
      <c r="A68" s="621">
        <f t="shared" si="2"/>
        <v>64</v>
      </c>
      <c r="B68" s="73">
        <v>17</v>
      </c>
      <c r="C68" s="1031" t="s">
        <v>406</v>
      </c>
      <c r="D68" s="73" t="str">
        <f>IFERROR(VLOOKUP(C68,Foundation!$C$5:$D$554,2,0),"")</f>
        <v>DA+6</v>
      </c>
      <c r="E68" s="748">
        <v>45708</v>
      </c>
      <c r="F68" s="748">
        <v>45712</v>
      </c>
      <c r="G68" s="72" t="s">
        <v>1223</v>
      </c>
      <c r="H68" s="567">
        <f t="shared" si="0"/>
        <v>43.804423999999997</v>
      </c>
      <c r="I68" s="790">
        <f t="shared" si="1"/>
        <v>4.0811880970015997</v>
      </c>
      <c r="J68" s="72" t="s">
        <v>1208</v>
      </c>
      <c r="K68" s="1032" t="s">
        <v>258</v>
      </c>
      <c r="L68" s="1024" t="s">
        <v>1776</v>
      </c>
      <c r="M68" s="1026" t="s">
        <v>1195</v>
      </c>
    </row>
    <row r="69" spans="1:13" s="626" customFormat="1" ht="15.5">
      <c r="A69" s="621">
        <f t="shared" si="2"/>
        <v>65</v>
      </c>
      <c r="B69" s="621">
        <v>18</v>
      </c>
      <c r="C69" s="1025" t="s">
        <v>791</v>
      </c>
      <c r="D69" s="73" t="str">
        <f>IFERROR(VLOOKUP(C69,Foundation!$C$5:$D$554,2,0),"")</f>
        <v>DA+3</v>
      </c>
      <c r="E69" s="748">
        <v>45704</v>
      </c>
      <c r="F69" s="748">
        <v>45713</v>
      </c>
      <c r="G69" s="72" t="s">
        <v>1186</v>
      </c>
      <c r="H69" s="567">
        <f t="shared" ref="H69:H132" si="3">VLOOKUP(D69,$D$313:$I$342,6,0)</f>
        <v>37.931087999999995</v>
      </c>
      <c r="I69" s="1023">
        <f t="shared" ref="I69:I132" si="4">IFERROR(VLOOKUP(D69,$D$313:$K$342,8,0)/10^5,"")</f>
        <v>3.5339787792191997</v>
      </c>
      <c r="J69" s="624" t="s">
        <v>1187</v>
      </c>
      <c r="K69" s="1024" t="s">
        <v>258</v>
      </c>
      <c r="L69" s="1024" t="s">
        <v>1776</v>
      </c>
      <c r="M69" s="606" t="s">
        <v>1197</v>
      </c>
    </row>
    <row r="70" spans="1:13" s="319" customFormat="1" ht="16.5" customHeight="1">
      <c r="A70" s="621">
        <f t="shared" ref="A70:A133" si="5">A69+1</f>
        <v>66</v>
      </c>
      <c r="B70" s="73">
        <v>19</v>
      </c>
      <c r="C70" s="1031" t="s">
        <v>492</v>
      </c>
      <c r="D70" s="73" t="str">
        <f>IFERROR(VLOOKUP(C70,Foundation!$C$5:$D$554,2,0),"")</f>
        <v>DA+6</v>
      </c>
      <c r="E70" s="748">
        <v>45708</v>
      </c>
      <c r="F70" s="748">
        <v>45715</v>
      </c>
      <c r="G70" s="72" t="s">
        <v>1185</v>
      </c>
      <c r="H70" s="567">
        <f t="shared" si="3"/>
        <v>43.804423999999997</v>
      </c>
      <c r="I70" s="790">
        <f t="shared" si="4"/>
        <v>4.0811880970015997</v>
      </c>
      <c r="J70" s="72" t="s">
        <v>1154</v>
      </c>
      <c r="K70" s="1032" t="s">
        <v>258</v>
      </c>
      <c r="L70" s="1024" t="s">
        <v>1776</v>
      </c>
      <c r="M70" s="1026" t="s">
        <v>1222</v>
      </c>
    </row>
    <row r="71" spans="1:13" s="319" customFormat="1">
      <c r="A71" s="621">
        <f t="shared" si="5"/>
        <v>67</v>
      </c>
      <c r="B71" s="73">
        <v>20</v>
      </c>
      <c r="C71" s="1031" t="s">
        <v>415</v>
      </c>
      <c r="D71" s="73" t="str">
        <f>IFERROR(VLOOKUP(C71,Foundation!$C$5:$D$554,2,0),"")</f>
        <v>DA+3</v>
      </c>
      <c r="E71" s="748">
        <v>45712</v>
      </c>
      <c r="F71" s="748">
        <v>45716</v>
      </c>
      <c r="G71" s="72" t="s">
        <v>1223</v>
      </c>
      <c r="H71" s="567">
        <f t="shared" si="3"/>
        <v>37.931087999999995</v>
      </c>
      <c r="I71" s="790">
        <f t="shared" si="4"/>
        <v>3.5339787792191997</v>
      </c>
      <c r="J71" s="72" t="s">
        <v>1154</v>
      </c>
      <c r="K71" s="1032" t="s">
        <v>258</v>
      </c>
      <c r="L71" s="1024" t="s">
        <v>1776</v>
      </c>
      <c r="M71" s="1026" t="s">
        <v>1195</v>
      </c>
    </row>
    <row r="72" spans="1:13" s="626" customFormat="1" ht="15.5">
      <c r="A72" s="621">
        <f t="shared" si="5"/>
        <v>68</v>
      </c>
      <c r="B72" s="621">
        <v>21</v>
      </c>
      <c r="C72" s="1025" t="s">
        <v>793</v>
      </c>
      <c r="D72" s="73" t="str">
        <f>IFERROR(VLOOKUP(C72,Foundation!$C$5:$D$554,2,0),"")</f>
        <v>DA+3</v>
      </c>
      <c r="E72" s="748">
        <v>45712</v>
      </c>
      <c r="F72" s="748">
        <v>45716</v>
      </c>
      <c r="G72" s="72" t="s">
        <v>1181</v>
      </c>
      <c r="H72" s="567">
        <f t="shared" si="3"/>
        <v>37.931087999999995</v>
      </c>
      <c r="I72" s="1023">
        <f t="shared" si="4"/>
        <v>3.5339787792191997</v>
      </c>
      <c r="J72" s="624" t="s">
        <v>1265</v>
      </c>
      <c r="K72" s="1024" t="s">
        <v>258</v>
      </c>
      <c r="L72" s="1024" t="s">
        <v>1776</v>
      </c>
      <c r="M72" s="606" t="s">
        <v>1221</v>
      </c>
    </row>
    <row r="73" spans="1:13" s="319" customFormat="1">
      <c r="A73" s="621">
        <f t="shared" si="5"/>
        <v>69</v>
      </c>
      <c r="B73" s="621">
        <v>1</v>
      </c>
      <c r="C73" s="1030" t="s">
        <v>585</v>
      </c>
      <c r="D73" s="621" t="str">
        <f>IFERROR(VLOOKUP(C73,Foundation!$C$5:$D$554,2,0),"")</f>
        <v>DA+3</v>
      </c>
      <c r="E73" s="748">
        <f>F62</f>
        <v>45706</v>
      </c>
      <c r="F73" s="748">
        <v>45720</v>
      </c>
      <c r="G73" s="72" t="s">
        <v>1174</v>
      </c>
      <c r="H73" s="567">
        <f t="shared" si="3"/>
        <v>37.931087999999995</v>
      </c>
      <c r="I73" s="1023">
        <f t="shared" si="4"/>
        <v>3.5339787792191997</v>
      </c>
      <c r="J73" s="624" t="s">
        <v>1095</v>
      </c>
      <c r="K73" s="1024" t="s">
        <v>258</v>
      </c>
      <c r="L73" s="1024" t="s">
        <v>1776</v>
      </c>
      <c r="M73" s="606" t="s">
        <v>1196</v>
      </c>
    </row>
    <row r="74" spans="1:13" s="319" customFormat="1">
      <c r="A74" s="621">
        <f t="shared" si="5"/>
        <v>70</v>
      </c>
      <c r="B74" s="621">
        <v>2</v>
      </c>
      <c r="C74" s="1030" t="s">
        <v>418</v>
      </c>
      <c r="D74" s="621" t="str">
        <f>IFERROR(VLOOKUP(C74,Foundation!$C$5:$D$554,2,0),"")</f>
        <v>DA+0</v>
      </c>
      <c r="E74" s="748">
        <f>F71+1</f>
        <v>45717</v>
      </c>
      <c r="F74" s="748">
        <v>45720</v>
      </c>
      <c r="G74" s="72" t="s">
        <v>1223</v>
      </c>
      <c r="H74" s="567">
        <f t="shared" si="3"/>
        <v>36.159755999999994</v>
      </c>
      <c r="I74" s="1023">
        <f t="shared" si="4"/>
        <v>3.3689466109103994</v>
      </c>
      <c r="J74" s="624" t="s">
        <v>1154</v>
      </c>
      <c r="K74" s="1024" t="s">
        <v>258</v>
      </c>
      <c r="L74" s="1024" t="s">
        <v>1776</v>
      </c>
      <c r="M74" s="606" t="s">
        <v>1195</v>
      </c>
    </row>
    <row r="75" spans="1:13" s="626" customFormat="1" ht="15.5">
      <c r="A75" s="621">
        <f t="shared" si="5"/>
        <v>71</v>
      </c>
      <c r="B75" s="621">
        <v>3</v>
      </c>
      <c r="C75" s="1025" t="s">
        <v>620</v>
      </c>
      <c r="D75" s="73" t="str">
        <f>IFERROR(VLOOKUP(C75,Foundation!$C$5:$D$554,2,0),"")</f>
        <v>DA+0</v>
      </c>
      <c r="E75" s="748">
        <f>F72+1</f>
        <v>45717</v>
      </c>
      <c r="F75" s="748">
        <v>45722</v>
      </c>
      <c r="G75" s="72" t="s">
        <v>1181</v>
      </c>
      <c r="H75" s="567">
        <f t="shared" si="3"/>
        <v>36.159755999999994</v>
      </c>
      <c r="I75" s="1023">
        <f t="shared" si="4"/>
        <v>3.3689466109103994</v>
      </c>
      <c r="J75" s="624" t="s">
        <v>1265</v>
      </c>
      <c r="K75" s="1024" t="s">
        <v>258</v>
      </c>
      <c r="L75" s="1024" t="s">
        <v>1776</v>
      </c>
      <c r="M75" s="606" t="s">
        <v>1221</v>
      </c>
    </row>
    <row r="76" spans="1:13" s="626" customFormat="1" ht="15.5">
      <c r="A76" s="621">
        <f t="shared" si="5"/>
        <v>72</v>
      </c>
      <c r="B76" s="621">
        <v>4</v>
      </c>
      <c r="C76" s="1025" t="s">
        <v>792</v>
      </c>
      <c r="D76" s="73" t="str">
        <f>IFERROR(VLOOKUP(C76,Foundation!$C$5:$D$554,2,0),"")</f>
        <v>DA+9</v>
      </c>
      <c r="E76" s="748">
        <f>F69</f>
        <v>45713</v>
      </c>
      <c r="F76" s="748">
        <v>45722</v>
      </c>
      <c r="G76" s="72" t="s">
        <v>1186</v>
      </c>
      <c r="H76" s="567">
        <f t="shared" si="3"/>
        <v>45.697022000000004</v>
      </c>
      <c r="I76" s="1023">
        <f t="shared" si="4"/>
        <v>4.2575184245048003</v>
      </c>
      <c r="J76" s="624" t="s">
        <v>1187</v>
      </c>
      <c r="K76" s="1024" t="s">
        <v>258</v>
      </c>
      <c r="L76" s="1024" t="s">
        <v>1776</v>
      </c>
      <c r="M76" s="606" t="s">
        <v>1197</v>
      </c>
    </row>
    <row r="77" spans="1:13" s="626" customFormat="1" ht="15.5">
      <c r="A77" s="621">
        <f t="shared" si="5"/>
        <v>73</v>
      </c>
      <c r="B77" s="621">
        <v>5</v>
      </c>
      <c r="C77" s="1025" t="s">
        <v>794</v>
      </c>
      <c r="D77" s="73" t="str">
        <f>IFERROR(VLOOKUP(C77,Foundation!$C$5:$D$554,2,0),"")</f>
        <v>DA+3</v>
      </c>
      <c r="E77" s="748">
        <f>F66+1</f>
        <v>45712</v>
      </c>
      <c r="F77" s="748">
        <v>45724</v>
      </c>
      <c r="G77" s="72" t="s">
        <v>1175</v>
      </c>
      <c r="H77" s="567">
        <f t="shared" si="3"/>
        <v>37.931087999999995</v>
      </c>
      <c r="I77" s="1023">
        <f t="shared" si="4"/>
        <v>3.5339787792191997</v>
      </c>
      <c r="J77" s="624" t="s">
        <v>1265</v>
      </c>
      <c r="K77" s="1024" t="s">
        <v>258</v>
      </c>
      <c r="L77" s="1024" t="s">
        <v>1776</v>
      </c>
      <c r="M77" s="606" t="s">
        <v>1198</v>
      </c>
    </row>
    <row r="78" spans="1:13" s="319" customFormat="1">
      <c r="A78" s="621">
        <f t="shared" si="5"/>
        <v>74</v>
      </c>
      <c r="B78" s="621">
        <v>6</v>
      </c>
      <c r="C78" s="1030" t="s">
        <v>381</v>
      </c>
      <c r="D78" s="621" t="str">
        <f>IFERROR(VLOOKUP(C78,Foundation!$C$5:$D$554,2,0),"")</f>
        <v>DA+6</v>
      </c>
      <c r="E78" s="748">
        <f>F74+1</f>
        <v>45721</v>
      </c>
      <c r="F78" s="748">
        <v>45725</v>
      </c>
      <c r="G78" s="72" t="s">
        <v>1223</v>
      </c>
      <c r="H78" s="567">
        <f t="shared" si="3"/>
        <v>43.804423999999997</v>
      </c>
      <c r="I78" s="1023">
        <f t="shared" si="4"/>
        <v>4.0811880970015997</v>
      </c>
      <c r="J78" s="624" t="s">
        <v>1208</v>
      </c>
      <c r="K78" s="1024" t="s">
        <v>258</v>
      </c>
      <c r="L78" s="1024" t="s">
        <v>1776</v>
      </c>
      <c r="M78" s="606" t="s">
        <v>1195</v>
      </c>
    </row>
    <row r="79" spans="1:13" s="626" customFormat="1" ht="15.5">
      <c r="A79" s="621">
        <f t="shared" si="5"/>
        <v>75</v>
      </c>
      <c r="B79" s="621">
        <v>7</v>
      </c>
      <c r="C79" s="1025" t="s">
        <v>788</v>
      </c>
      <c r="D79" s="73" t="str">
        <f>IFERROR(VLOOKUP(C79,Foundation!$C$5:$D$554,2,0),"")</f>
        <v>DB1+0</v>
      </c>
      <c r="E79" s="748">
        <f>F70+1</f>
        <v>45716</v>
      </c>
      <c r="F79" s="748">
        <v>45727</v>
      </c>
      <c r="G79" s="72" t="s">
        <v>1185</v>
      </c>
      <c r="H79" s="567">
        <f t="shared" si="3"/>
        <v>55.450851000000007</v>
      </c>
      <c r="I79" s="1023">
        <f t="shared" si="4"/>
        <v>5.1662670663084009</v>
      </c>
      <c r="J79" s="624" t="s">
        <v>1095</v>
      </c>
      <c r="K79" s="1024" t="s">
        <v>258</v>
      </c>
      <c r="L79" s="1024" t="s">
        <v>1776</v>
      </c>
      <c r="M79" s="606" t="s">
        <v>1222</v>
      </c>
    </row>
    <row r="80" spans="1:13" s="626" customFormat="1" ht="15.5">
      <c r="A80" s="621">
        <f t="shared" si="5"/>
        <v>76</v>
      </c>
      <c r="B80" s="621">
        <v>8</v>
      </c>
      <c r="C80" s="1025" t="s">
        <v>621</v>
      </c>
      <c r="D80" s="73" t="str">
        <f>IFERROR(VLOOKUP(C80,Foundation!$C$5:$D$554,2,0),"")</f>
        <v>DA+0</v>
      </c>
      <c r="E80" s="748">
        <f>F75+1</f>
        <v>45723</v>
      </c>
      <c r="F80" s="748">
        <v>45727</v>
      </c>
      <c r="G80" s="72" t="s">
        <v>1181</v>
      </c>
      <c r="H80" s="567">
        <f t="shared" si="3"/>
        <v>36.159755999999994</v>
      </c>
      <c r="I80" s="1023">
        <f t="shared" si="4"/>
        <v>3.3689466109103994</v>
      </c>
      <c r="J80" s="624" t="s">
        <v>1028</v>
      </c>
      <c r="K80" s="1024" t="s">
        <v>258</v>
      </c>
      <c r="L80" s="1024" t="s">
        <v>1776</v>
      </c>
      <c r="M80" s="606" t="s">
        <v>1221</v>
      </c>
    </row>
    <row r="81" spans="1:13" s="626" customFormat="1" ht="15.5">
      <c r="A81" s="621">
        <f t="shared" si="5"/>
        <v>77</v>
      </c>
      <c r="B81" s="621">
        <v>9</v>
      </c>
      <c r="C81" s="1025" t="s">
        <v>637</v>
      </c>
      <c r="D81" s="73" t="str">
        <f>IFERROR(VLOOKUP(C81,Foundation!$C$5:$D$554,2,0),"")</f>
        <v>DA+3</v>
      </c>
      <c r="E81" s="748">
        <f>F76+1</f>
        <v>45723</v>
      </c>
      <c r="F81" s="748">
        <v>45729</v>
      </c>
      <c r="G81" s="72" t="s">
        <v>1186</v>
      </c>
      <c r="H81" s="567">
        <f t="shared" si="3"/>
        <v>37.931087999999995</v>
      </c>
      <c r="I81" s="1023">
        <f t="shared" si="4"/>
        <v>3.5339787792191997</v>
      </c>
      <c r="J81" s="624" t="s">
        <v>1187</v>
      </c>
      <c r="K81" s="1024" t="s">
        <v>258</v>
      </c>
      <c r="L81" s="1024" t="s">
        <v>1776</v>
      </c>
      <c r="M81" s="606" t="s">
        <v>1197</v>
      </c>
    </row>
    <row r="82" spans="1:13" s="319" customFormat="1">
      <c r="A82" s="621">
        <f t="shared" si="5"/>
        <v>78</v>
      </c>
      <c r="B82" s="621">
        <v>10</v>
      </c>
      <c r="C82" s="1030" t="s">
        <v>417</v>
      </c>
      <c r="D82" s="621" t="str">
        <f>IFERROR(VLOOKUP(C82,Foundation!$C$5:$D$554,2,0),"")</f>
        <v>DA+3</v>
      </c>
      <c r="E82" s="748">
        <f>F78+1</f>
        <v>45726</v>
      </c>
      <c r="F82" s="748">
        <v>45729</v>
      </c>
      <c r="G82" s="72" t="s">
        <v>1223</v>
      </c>
      <c r="H82" s="567">
        <f t="shared" si="3"/>
        <v>37.931087999999995</v>
      </c>
      <c r="I82" s="1023">
        <f t="shared" si="4"/>
        <v>3.5339787792191997</v>
      </c>
      <c r="J82" s="624" t="s">
        <v>1208</v>
      </c>
      <c r="K82" s="1024" t="s">
        <v>258</v>
      </c>
      <c r="L82" s="1024" t="s">
        <v>1776</v>
      </c>
      <c r="M82" s="606" t="s">
        <v>1195</v>
      </c>
    </row>
    <row r="83" spans="1:13" s="319" customFormat="1">
      <c r="A83" s="621">
        <f t="shared" si="5"/>
        <v>79</v>
      </c>
      <c r="B83" s="621">
        <v>11</v>
      </c>
      <c r="C83" s="1030" t="s">
        <v>426</v>
      </c>
      <c r="D83" s="621" t="str">
        <f>IFERROR(VLOOKUP(C83,Foundation!$C$5:$D$554,2,0),"")</f>
        <v>DA+3</v>
      </c>
      <c r="E83" s="748">
        <f>F82+1</f>
        <v>45730</v>
      </c>
      <c r="F83" s="748">
        <v>45734</v>
      </c>
      <c r="G83" s="72" t="s">
        <v>1223</v>
      </c>
      <c r="H83" s="567">
        <f t="shared" si="3"/>
        <v>37.931087999999995</v>
      </c>
      <c r="I83" s="1023">
        <f t="shared" si="4"/>
        <v>3.5339787792191997</v>
      </c>
      <c r="J83" s="624" t="s">
        <v>1208</v>
      </c>
      <c r="K83" s="1024" t="s">
        <v>258</v>
      </c>
      <c r="L83" s="1024" t="s">
        <v>1776</v>
      </c>
      <c r="M83" s="606" t="s">
        <v>1195</v>
      </c>
    </row>
    <row r="84" spans="1:13" s="626" customFormat="1" ht="15.5">
      <c r="A84" s="621">
        <f t="shared" si="5"/>
        <v>80</v>
      </c>
      <c r="B84" s="621">
        <v>12</v>
      </c>
      <c r="C84" s="1025" t="s">
        <v>626</v>
      </c>
      <c r="D84" s="73" t="str">
        <f>IFERROR(VLOOKUP(C84,Foundation!$C$5:$D$554,2,0),"")</f>
        <v>DA+9</v>
      </c>
      <c r="E84" s="748">
        <f>F80+1</f>
        <v>45728</v>
      </c>
      <c r="F84" s="748">
        <v>45734</v>
      </c>
      <c r="G84" s="72" t="s">
        <v>1181</v>
      </c>
      <c r="H84" s="567">
        <f t="shared" si="3"/>
        <v>45.697022000000004</v>
      </c>
      <c r="I84" s="1023">
        <f t="shared" si="4"/>
        <v>4.2575184245048003</v>
      </c>
      <c r="J84" s="624" t="s">
        <v>1028</v>
      </c>
      <c r="K84" s="1024" t="s">
        <v>258</v>
      </c>
      <c r="L84" s="1024" t="s">
        <v>1776</v>
      </c>
      <c r="M84" s="606" t="s">
        <v>1221</v>
      </c>
    </row>
    <row r="85" spans="1:13" s="626" customFormat="1" ht="15.5">
      <c r="A85" s="621">
        <f t="shared" si="5"/>
        <v>81</v>
      </c>
      <c r="B85" s="621">
        <v>13</v>
      </c>
      <c r="C85" s="1025" t="s">
        <v>632</v>
      </c>
      <c r="D85" s="73" t="str">
        <f>IFERROR(VLOOKUP(C85,Foundation!$C$5:$D$554,2,0),"")</f>
        <v>DA+3</v>
      </c>
      <c r="E85" s="748">
        <f>F79+1</f>
        <v>45728</v>
      </c>
      <c r="F85" s="748">
        <v>45735</v>
      </c>
      <c r="G85" s="72" t="s">
        <v>1185</v>
      </c>
      <c r="H85" s="567">
        <f t="shared" si="3"/>
        <v>37.931087999999995</v>
      </c>
      <c r="I85" s="1023">
        <f t="shared" si="4"/>
        <v>3.5339787792191997</v>
      </c>
      <c r="J85" s="624" t="s">
        <v>1095</v>
      </c>
      <c r="K85" s="1024" t="s">
        <v>258</v>
      </c>
      <c r="L85" s="1024" t="s">
        <v>1776</v>
      </c>
      <c r="M85" s="606" t="s">
        <v>1222</v>
      </c>
    </row>
    <row r="86" spans="1:13" s="626" customFormat="1" ht="15.5">
      <c r="A86" s="621">
        <f t="shared" si="5"/>
        <v>82</v>
      </c>
      <c r="B86" s="621">
        <v>14</v>
      </c>
      <c r="C86" s="1025" t="s">
        <v>635</v>
      </c>
      <c r="D86" s="73" t="str">
        <f>IFERROR(VLOOKUP(C86,Foundation!$C$5:$D$554,2,0),"")</f>
        <v>DA+1.5</v>
      </c>
      <c r="E86" s="748">
        <f>F81+1</f>
        <v>45730</v>
      </c>
      <c r="F86" s="748">
        <v>45736</v>
      </c>
      <c r="G86" s="72" t="s">
        <v>1186</v>
      </c>
      <c r="H86" s="567">
        <f t="shared" si="3"/>
        <v>37.138323999999997</v>
      </c>
      <c r="I86" s="1023">
        <f t="shared" si="4"/>
        <v>3.4601182257615997</v>
      </c>
      <c r="J86" s="624" t="s">
        <v>1187</v>
      </c>
      <c r="K86" s="1024" t="s">
        <v>258</v>
      </c>
      <c r="L86" s="1024" t="s">
        <v>1776</v>
      </c>
      <c r="M86" s="606" t="s">
        <v>1194</v>
      </c>
    </row>
    <row r="87" spans="1:13" s="626" customFormat="1" ht="15.5">
      <c r="A87" s="621">
        <f t="shared" si="5"/>
        <v>83</v>
      </c>
      <c r="B87" s="621">
        <v>15</v>
      </c>
      <c r="C87" s="1025" t="s">
        <v>74</v>
      </c>
      <c r="D87" s="73" t="str">
        <f>IFERROR(VLOOKUP(C87,Foundation!$C$5:$D$554,2,0),"")</f>
        <v>DB2+0</v>
      </c>
      <c r="E87" s="748">
        <f>F77+1</f>
        <v>45725</v>
      </c>
      <c r="F87" s="748">
        <v>45737</v>
      </c>
      <c r="G87" s="72" t="s">
        <v>1175</v>
      </c>
      <c r="H87" s="567">
        <f t="shared" si="3"/>
        <v>59.500627999999999</v>
      </c>
      <c r="I87" s="1023">
        <f t="shared" si="4"/>
        <v>5.5435783097551994</v>
      </c>
      <c r="J87" s="624" t="s">
        <v>1154</v>
      </c>
      <c r="K87" s="1024" t="s">
        <v>258</v>
      </c>
      <c r="L87" s="1024" t="s">
        <v>1776</v>
      </c>
      <c r="M87" s="606" t="s">
        <v>1198</v>
      </c>
    </row>
    <row r="88" spans="1:13" s="319" customFormat="1">
      <c r="A88" s="621">
        <f t="shared" si="5"/>
        <v>84</v>
      </c>
      <c r="B88" s="621">
        <v>16</v>
      </c>
      <c r="C88" s="1030" t="s">
        <v>427</v>
      </c>
      <c r="D88" s="621" t="str">
        <f>IFERROR(VLOOKUP(C88,Foundation!$C$5:$D$554,2,0),"")</f>
        <v>DA+3</v>
      </c>
      <c r="E88" s="748">
        <f>F83+1</f>
        <v>45735</v>
      </c>
      <c r="F88" s="748">
        <v>45738</v>
      </c>
      <c r="G88" s="72" t="s">
        <v>1223</v>
      </c>
      <c r="H88" s="567">
        <f t="shared" si="3"/>
        <v>37.931087999999995</v>
      </c>
      <c r="I88" s="1023">
        <f t="shared" si="4"/>
        <v>3.5339787792191997</v>
      </c>
      <c r="J88" s="624" t="s">
        <v>1208</v>
      </c>
      <c r="K88" s="1024" t="s">
        <v>258</v>
      </c>
      <c r="L88" s="1024" t="s">
        <v>1776</v>
      </c>
      <c r="M88" s="606" t="s">
        <v>1195</v>
      </c>
    </row>
    <row r="89" spans="1:13" s="626" customFormat="1" ht="15.5">
      <c r="A89" s="621">
        <f t="shared" si="5"/>
        <v>85</v>
      </c>
      <c r="B89" s="621">
        <v>17</v>
      </c>
      <c r="C89" s="1025" t="s">
        <v>627</v>
      </c>
      <c r="D89" s="73" t="str">
        <f>IFERROR(VLOOKUP(C89,Foundation!$C$5:$D$554,2,0),"")</f>
        <v>DA+1.5</v>
      </c>
      <c r="E89" s="748">
        <f>F84+1</f>
        <v>45735</v>
      </c>
      <c r="F89" s="748">
        <v>45740</v>
      </c>
      <c r="G89" s="72" t="s">
        <v>1181</v>
      </c>
      <c r="H89" s="567">
        <f t="shared" si="3"/>
        <v>37.138323999999997</v>
      </c>
      <c r="I89" s="1023">
        <f t="shared" si="4"/>
        <v>3.4601182257615997</v>
      </c>
      <c r="J89" s="624" t="s">
        <v>1028</v>
      </c>
      <c r="K89" s="1024" t="s">
        <v>258</v>
      </c>
      <c r="L89" s="1024" t="s">
        <v>1776</v>
      </c>
      <c r="M89" s="606" t="s">
        <v>1221</v>
      </c>
    </row>
    <row r="90" spans="1:13" s="626" customFormat="1" ht="15.5">
      <c r="A90" s="621">
        <f t="shared" si="5"/>
        <v>86</v>
      </c>
      <c r="B90" s="621">
        <v>18</v>
      </c>
      <c r="C90" s="1025" t="s">
        <v>633</v>
      </c>
      <c r="D90" s="73" t="str">
        <f>IFERROR(VLOOKUP(C90,Foundation!$C$5:$D$554,2,0),"")</f>
        <v>DA+1.5</v>
      </c>
      <c r="E90" s="748">
        <v>45736</v>
      </c>
      <c r="F90" s="748">
        <v>45741</v>
      </c>
      <c r="G90" s="72" t="s">
        <v>1185</v>
      </c>
      <c r="H90" s="567">
        <f t="shared" si="3"/>
        <v>37.138323999999997</v>
      </c>
      <c r="I90" s="1023">
        <f t="shared" si="4"/>
        <v>3.4601182257615997</v>
      </c>
      <c r="J90" s="624" t="s">
        <v>1095</v>
      </c>
      <c r="K90" s="1024" t="s">
        <v>258</v>
      </c>
      <c r="L90" s="1024" t="s">
        <v>1776</v>
      </c>
      <c r="M90" s="606" t="s">
        <v>1222</v>
      </c>
    </row>
    <row r="91" spans="1:13" s="626" customFormat="1" ht="15.5">
      <c r="A91" s="621">
        <f t="shared" si="5"/>
        <v>87</v>
      </c>
      <c r="B91" s="621">
        <v>19</v>
      </c>
      <c r="C91" s="1025" t="s">
        <v>634</v>
      </c>
      <c r="D91" s="73" t="str">
        <f>IFERROR(VLOOKUP(C91,Foundation!$C$5:$D$554,2,0),"")</f>
        <v>DA+3</v>
      </c>
      <c r="E91" s="748">
        <v>45737</v>
      </c>
      <c r="F91" s="748">
        <v>45743</v>
      </c>
      <c r="G91" s="72" t="s">
        <v>1186</v>
      </c>
      <c r="H91" s="567">
        <f t="shared" si="3"/>
        <v>37.931087999999995</v>
      </c>
      <c r="I91" s="1023">
        <f t="shared" si="4"/>
        <v>3.5339787792191997</v>
      </c>
      <c r="J91" s="624" t="s">
        <v>1187</v>
      </c>
      <c r="K91" s="1024" t="s">
        <v>258</v>
      </c>
      <c r="L91" s="1024" t="s">
        <v>1776</v>
      </c>
      <c r="M91" s="606" t="s">
        <v>1194</v>
      </c>
    </row>
    <row r="92" spans="1:13" s="319" customFormat="1">
      <c r="A92" s="621">
        <f t="shared" si="5"/>
        <v>88</v>
      </c>
      <c r="B92" s="621">
        <v>20</v>
      </c>
      <c r="C92" s="1030" t="s">
        <v>428</v>
      </c>
      <c r="D92" s="621" t="str">
        <f>IFERROR(VLOOKUP(C92,Foundation!$C$5:$D$554,2,0),"")</f>
        <v>DA+6</v>
      </c>
      <c r="E92" s="748">
        <v>45739</v>
      </c>
      <c r="F92" s="748">
        <v>45743</v>
      </c>
      <c r="G92" s="72" t="s">
        <v>1223</v>
      </c>
      <c r="H92" s="567">
        <f t="shared" si="3"/>
        <v>43.804423999999997</v>
      </c>
      <c r="I92" s="1023">
        <f t="shared" si="4"/>
        <v>4.0811880970015997</v>
      </c>
      <c r="J92" s="624" t="s">
        <v>1208</v>
      </c>
      <c r="K92" s="1024" t="s">
        <v>258</v>
      </c>
      <c r="L92" s="1024" t="s">
        <v>1776</v>
      </c>
      <c r="M92" s="606" t="s">
        <v>1195</v>
      </c>
    </row>
    <row r="93" spans="1:13" s="626" customFormat="1" ht="15.5">
      <c r="A93" s="621">
        <f t="shared" si="5"/>
        <v>89</v>
      </c>
      <c r="B93" s="621">
        <v>21</v>
      </c>
      <c r="C93" s="1025" t="s">
        <v>631</v>
      </c>
      <c r="D93" s="73" t="str">
        <f>IFERROR(VLOOKUP(C93,Foundation!$C$5:$D$554,2,0),"")</f>
        <v>DA-1.5</v>
      </c>
      <c r="E93" s="748">
        <v>45738</v>
      </c>
      <c r="F93" s="748">
        <v>45745</v>
      </c>
      <c r="G93" s="72" t="s">
        <v>1175</v>
      </c>
      <c r="H93" s="567">
        <f t="shared" si="3"/>
        <v>35.601761999999994</v>
      </c>
      <c r="I93" s="1023">
        <f t="shared" si="4"/>
        <v>3.3169592027207995</v>
      </c>
      <c r="J93" s="624" t="s">
        <v>1154</v>
      </c>
      <c r="K93" s="1024" t="s">
        <v>258</v>
      </c>
      <c r="L93" s="1024" t="s">
        <v>1776</v>
      </c>
      <c r="M93" s="606" t="s">
        <v>1198</v>
      </c>
    </row>
    <row r="94" spans="1:13" s="626" customFormat="1" ht="15.5">
      <c r="A94" s="621">
        <f t="shared" si="5"/>
        <v>90</v>
      </c>
      <c r="B94" s="621">
        <v>22</v>
      </c>
      <c r="C94" s="1025" t="s">
        <v>639</v>
      </c>
      <c r="D94" s="73" t="str">
        <f>IFERROR(VLOOKUP(C94,Foundation!$C$5:$D$554,2,0),"")</f>
        <v>DA+6</v>
      </c>
      <c r="E94" s="748">
        <v>45741</v>
      </c>
      <c r="F94" s="748">
        <v>45746</v>
      </c>
      <c r="G94" s="72" t="s">
        <v>1181</v>
      </c>
      <c r="H94" s="567">
        <f t="shared" si="3"/>
        <v>43.804423999999997</v>
      </c>
      <c r="I94" s="1023">
        <f t="shared" si="4"/>
        <v>4.0811880970015997</v>
      </c>
      <c r="J94" s="624" t="s">
        <v>1028</v>
      </c>
      <c r="K94" s="1024" t="s">
        <v>258</v>
      </c>
      <c r="L94" s="1024" t="s">
        <v>1776</v>
      </c>
      <c r="M94" s="606" t="s">
        <v>1194</v>
      </c>
    </row>
    <row r="95" spans="1:13" s="626" customFormat="1">
      <c r="A95" s="621">
        <f t="shared" si="5"/>
        <v>91</v>
      </c>
      <c r="B95" s="621">
        <v>23</v>
      </c>
      <c r="C95" s="1030" t="s">
        <v>210</v>
      </c>
      <c r="D95" s="621" t="str">
        <f>IFERROR(VLOOKUP(C95,Foundation!$C$5:$D$554,2,0),"")</f>
        <v>DA+6</v>
      </c>
      <c r="E95" s="748">
        <v>45742</v>
      </c>
      <c r="F95" s="748">
        <v>45747</v>
      </c>
      <c r="G95" s="72" t="s">
        <v>1185</v>
      </c>
      <c r="H95" s="567">
        <f t="shared" si="3"/>
        <v>43.804423999999997</v>
      </c>
      <c r="I95" s="1023">
        <f t="shared" si="4"/>
        <v>4.0811880970015997</v>
      </c>
      <c r="J95" s="1033" t="s">
        <v>1095</v>
      </c>
      <c r="K95" s="1024" t="s">
        <v>258</v>
      </c>
      <c r="L95" s="1024" t="s">
        <v>1776</v>
      </c>
      <c r="M95" s="606" t="s">
        <v>1222</v>
      </c>
    </row>
    <row r="96" spans="1:13" s="626" customFormat="1">
      <c r="A96" s="621">
        <f t="shared" si="5"/>
        <v>92</v>
      </c>
      <c r="B96" s="621">
        <v>24</v>
      </c>
      <c r="C96" s="1030" t="s">
        <v>429</v>
      </c>
      <c r="D96" s="621" t="str">
        <f>IFERROR(VLOOKUP(C96,Foundation!$C$5:$D$554,2,0),"")</f>
        <v>DA+3</v>
      </c>
      <c r="E96" s="748">
        <v>45742</v>
      </c>
      <c r="F96" s="748">
        <v>45747</v>
      </c>
      <c r="G96" s="72" t="s">
        <v>1223</v>
      </c>
      <c r="H96" s="567">
        <f t="shared" si="3"/>
        <v>37.931087999999995</v>
      </c>
      <c r="I96" s="1023">
        <f t="shared" si="4"/>
        <v>3.5339787792191997</v>
      </c>
      <c r="J96" s="624" t="s">
        <v>1208</v>
      </c>
      <c r="K96" s="1024" t="s">
        <v>258</v>
      </c>
      <c r="L96" s="1024" t="s">
        <v>1776</v>
      </c>
      <c r="M96" s="606" t="s">
        <v>1195</v>
      </c>
    </row>
    <row r="97" spans="1:13" s="626" customFormat="1" ht="15.5">
      <c r="A97" s="621">
        <f t="shared" si="5"/>
        <v>93</v>
      </c>
      <c r="B97" s="621">
        <v>25</v>
      </c>
      <c r="C97" s="1025" t="s">
        <v>638</v>
      </c>
      <c r="D97" s="73" t="str">
        <f>IFERROR(VLOOKUP(C97,Foundation!$C$5:$D$554,2,0),"")</f>
        <v>DA+1.5</v>
      </c>
      <c r="E97" s="748">
        <v>45377</v>
      </c>
      <c r="F97" s="748">
        <v>45747</v>
      </c>
      <c r="G97" s="72" t="s">
        <v>1186</v>
      </c>
      <c r="H97" s="567">
        <f t="shared" si="3"/>
        <v>37.138323999999997</v>
      </c>
      <c r="I97" s="1023">
        <f t="shared" si="4"/>
        <v>3.4601182257615997</v>
      </c>
      <c r="J97" s="624" t="s">
        <v>1187</v>
      </c>
      <c r="K97" s="1024" t="s">
        <v>258</v>
      </c>
      <c r="L97" s="1024" t="s">
        <v>1776</v>
      </c>
      <c r="M97" s="606" t="s">
        <v>1194</v>
      </c>
    </row>
    <row r="98" spans="1:13" s="626" customFormat="1" ht="15.5">
      <c r="A98" s="621">
        <f t="shared" si="5"/>
        <v>94</v>
      </c>
      <c r="B98" s="621">
        <v>1</v>
      </c>
      <c r="C98" s="1025" t="s">
        <v>640</v>
      </c>
      <c r="D98" s="73" t="str">
        <f>IFERROR(VLOOKUP(C98,Foundation!$C$5:$D$554,2,0),"")</f>
        <v>DA+3</v>
      </c>
      <c r="E98" s="748">
        <v>45747</v>
      </c>
      <c r="F98" s="748">
        <v>45752</v>
      </c>
      <c r="G98" s="72" t="s">
        <v>1186</v>
      </c>
      <c r="H98" s="567">
        <f t="shared" si="3"/>
        <v>37.931087999999995</v>
      </c>
      <c r="I98" s="1023">
        <f t="shared" si="4"/>
        <v>3.5339787792191997</v>
      </c>
      <c r="J98" s="624" t="s">
        <v>1187</v>
      </c>
      <c r="K98" s="1024" t="s">
        <v>258</v>
      </c>
      <c r="L98" s="1024" t="s">
        <v>1776</v>
      </c>
      <c r="M98" s="606" t="s">
        <v>1221</v>
      </c>
    </row>
    <row r="99" spans="1:13" s="626" customFormat="1">
      <c r="A99" s="621">
        <f t="shared" si="5"/>
        <v>95</v>
      </c>
      <c r="B99" s="621">
        <v>2</v>
      </c>
      <c r="C99" s="1030" t="s">
        <v>430</v>
      </c>
      <c r="D99" s="621" t="str">
        <f>IFERROR(VLOOKUP(C99,Foundation!$C$5:$D$554,2,0),"")</f>
        <v>DA+9</v>
      </c>
      <c r="E99" s="748">
        <v>45747</v>
      </c>
      <c r="F99" s="748">
        <v>45753</v>
      </c>
      <c r="G99" s="72" t="s">
        <v>1223</v>
      </c>
      <c r="H99" s="567">
        <f t="shared" si="3"/>
        <v>45.697022000000004</v>
      </c>
      <c r="I99" s="1023">
        <f t="shared" si="4"/>
        <v>4.2575184245048003</v>
      </c>
      <c r="J99" s="624" t="s">
        <v>1208</v>
      </c>
      <c r="K99" s="1024" t="s">
        <v>258</v>
      </c>
      <c r="L99" s="1024" t="s">
        <v>1776</v>
      </c>
      <c r="M99" s="606" t="s">
        <v>1195</v>
      </c>
    </row>
    <row r="100" spans="1:13" s="626" customFormat="1" ht="15.5">
      <c r="A100" s="621">
        <f t="shared" si="5"/>
        <v>96</v>
      </c>
      <c r="B100" s="621">
        <v>3</v>
      </c>
      <c r="C100" s="1025" t="s">
        <v>641</v>
      </c>
      <c r="D100" s="73" t="str">
        <f>IFERROR(VLOOKUP(C100,Foundation!$C$5:$D$554,2,0),"")</f>
        <v>DA+6</v>
      </c>
      <c r="E100" s="748">
        <v>45746</v>
      </c>
      <c r="F100" s="748">
        <v>45756</v>
      </c>
      <c r="G100" s="72" t="s">
        <v>1181</v>
      </c>
      <c r="H100" s="567">
        <f t="shared" si="3"/>
        <v>43.804423999999997</v>
      </c>
      <c r="I100" s="1023">
        <f t="shared" si="4"/>
        <v>4.0811880970015997</v>
      </c>
      <c r="J100" s="624" t="s">
        <v>1028</v>
      </c>
      <c r="K100" s="1024" t="s">
        <v>258</v>
      </c>
      <c r="L100" s="1024" t="s">
        <v>1776</v>
      </c>
      <c r="M100" s="606" t="s">
        <v>1194</v>
      </c>
    </row>
    <row r="101" spans="1:13" s="626" customFormat="1">
      <c r="A101" s="621">
        <f t="shared" si="5"/>
        <v>97</v>
      </c>
      <c r="B101" s="621">
        <v>4</v>
      </c>
      <c r="C101" s="1030" t="s">
        <v>5</v>
      </c>
      <c r="D101" s="621" t="str">
        <f>IFERROR(VLOOKUP(C101,Foundation!$C$5:$D$554,2,0),"")</f>
        <v>DA+3</v>
      </c>
      <c r="E101" s="748">
        <v>45747</v>
      </c>
      <c r="F101" s="748">
        <v>45756</v>
      </c>
      <c r="G101" s="72" t="s">
        <v>1185</v>
      </c>
      <c r="H101" s="567">
        <f t="shared" si="3"/>
        <v>37.931087999999995</v>
      </c>
      <c r="I101" s="1023">
        <f t="shared" si="4"/>
        <v>3.5339787792191997</v>
      </c>
      <c r="J101" s="624" t="s">
        <v>1095</v>
      </c>
      <c r="K101" s="1024" t="s">
        <v>258</v>
      </c>
      <c r="L101" s="1024" t="s">
        <v>1776</v>
      </c>
      <c r="M101" s="606" t="s">
        <v>1222</v>
      </c>
    </row>
    <row r="102" spans="1:13" s="626" customFormat="1" ht="15.5">
      <c r="A102" s="621">
        <f t="shared" si="5"/>
        <v>98</v>
      </c>
      <c r="B102" s="621">
        <v>5</v>
      </c>
      <c r="C102" s="1025" t="s">
        <v>73</v>
      </c>
      <c r="D102" s="73" t="str">
        <f>IFERROR(VLOOKUP(C102,Foundation!$C$5:$D$554,2,0),"")</f>
        <v>DB1+3</v>
      </c>
      <c r="E102" s="748">
        <v>45745</v>
      </c>
      <c r="F102" s="748">
        <v>45758</v>
      </c>
      <c r="G102" s="72" t="s">
        <v>1175</v>
      </c>
      <c r="H102" s="567">
        <f t="shared" si="3"/>
        <v>57.963171000000003</v>
      </c>
      <c r="I102" s="1023">
        <f t="shared" si="4"/>
        <v>5.4003359009964012</v>
      </c>
      <c r="J102" s="624" t="s">
        <v>673</v>
      </c>
      <c r="K102" s="1024" t="s">
        <v>258</v>
      </c>
      <c r="L102" s="1024" t="s">
        <v>1776</v>
      </c>
      <c r="M102" s="606" t="s">
        <v>1198</v>
      </c>
    </row>
    <row r="103" spans="1:13" s="626" customFormat="1">
      <c r="A103" s="621">
        <f t="shared" si="5"/>
        <v>99</v>
      </c>
      <c r="B103" s="621">
        <v>6</v>
      </c>
      <c r="C103" s="1030" t="s">
        <v>643</v>
      </c>
      <c r="D103" s="621" t="str">
        <f>IFERROR(VLOOKUP(C103,Foundation!$C$5:$D$554,2,0),"")</f>
        <v>DA+9</v>
      </c>
      <c r="E103" s="748">
        <v>45752</v>
      </c>
      <c r="F103" s="748">
        <v>45761</v>
      </c>
      <c r="G103" s="72" t="s">
        <v>1186</v>
      </c>
      <c r="H103" s="567">
        <f t="shared" si="3"/>
        <v>45.697022000000004</v>
      </c>
      <c r="I103" s="1023">
        <f t="shared" si="4"/>
        <v>4.2575184245048003</v>
      </c>
      <c r="J103" s="624" t="s">
        <v>1187</v>
      </c>
      <c r="K103" s="1024" t="s">
        <v>258</v>
      </c>
      <c r="L103" s="1024" t="s">
        <v>1776</v>
      </c>
      <c r="M103" s="606" t="s">
        <v>1221</v>
      </c>
    </row>
    <row r="104" spans="1:13" s="626" customFormat="1">
      <c r="A104" s="621">
        <f t="shared" si="5"/>
        <v>100</v>
      </c>
      <c r="B104" s="621">
        <v>7</v>
      </c>
      <c r="C104" s="1030" t="s">
        <v>6</v>
      </c>
      <c r="D104" s="621" t="str">
        <f>IFERROR(VLOOKUP(C104,Foundation!$C$5:$D$554,2,0),"")</f>
        <v>DA+6</v>
      </c>
      <c r="E104" s="748">
        <v>45756</v>
      </c>
      <c r="F104" s="748">
        <v>45765</v>
      </c>
      <c r="G104" s="72" t="s">
        <v>1185</v>
      </c>
      <c r="H104" s="567">
        <f t="shared" si="3"/>
        <v>43.804423999999997</v>
      </c>
      <c r="I104" s="1023">
        <f t="shared" si="4"/>
        <v>4.0811880970015997</v>
      </c>
      <c r="J104" s="624" t="s">
        <v>1154</v>
      </c>
      <c r="K104" s="1024" t="s">
        <v>258</v>
      </c>
      <c r="L104" s="1024" t="s">
        <v>1776</v>
      </c>
      <c r="M104" s="606" t="s">
        <v>1222</v>
      </c>
    </row>
    <row r="105" spans="1:13" s="626" customFormat="1" ht="15.5">
      <c r="A105" s="621">
        <f t="shared" si="5"/>
        <v>101</v>
      </c>
      <c r="B105" s="621">
        <v>8</v>
      </c>
      <c r="C105" s="1025" t="s">
        <v>636</v>
      </c>
      <c r="D105" s="73" t="str">
        <f>IFERROR(VLOOKUP(C105,Foundation!$C$5:$D$554,2,0),"")</f>
        <v>DA+1.5</v>
      </c>
      <c r="E105" s="748">
        <v>45756</v>
      </c>
      <c r="F105" s="748">
        <v>45765</v>
      </c>
      <c r="G105" s="72" t="s">
        <v>1181</v>
      </c>
      <c r="H105" s="567">
        <f t="shared" si="3"/>
        <v>37.138323999999997</v>
      </c>
      <c r="I105" s="1023">
        <f t="shared" si="4"/>
        <v>3.4601182257615997</v>
      </c>
      <c r="J105" s="624" t="s">
        <v>1187</v>
      </c>
      <c r="K105" s="1024" t="s">
        <v>258</v>
      </c>
      <c r="L105" s="1024" t="s">
        <v>1776</v>
      </c>
      <c r="M105" s="606" t="s">
        <v>1194</v>
      </c>
    </row>
    <row r="106" spans="1:13" s="626" customFormat="1">
      <c r="A106" s="621">
        <f t="shared" si="5"/>
        <v>102</v>
      </c>
      <c r="B106" s="621">
        <v>9</v>
      </c>
      <c r="C106" s="1030" t="s">
        <v>644</v>
      </c>
      <c r="D106" s="621" t="str">
        <f>IFERROR(VLOOKUP(C106,Foundation!$C$5:$D$554,2,0),"")</f>
        <v>DA+9</v>
      </c>
      <c r="E106" s="748">
        <v>45761</v>
      </c>
      <c r="F106" s="748">
        <v>45769</v>
      </c>
      <c r="G106" s="72" t="s">
        <v>1186</v>
      </c>
      <c r="H106" s="567">
        <f t="shared" si="3"/>
        <v>45.697022000000004</v>
      </c>
      <c r="I106" s="1023">
        <f t="shared" si="4"/>
        <v>4.2575184245048003</v>
      </c>
      <c r="J106" s="624" t="s">
        <v>1187</v>
      </c>
      <c r="K106" s="1024" t="s">
        <v>258</v>
      </c>
      <c r="L106" s="1024" t="s">
        <v>1776</v>
      </c>
      <c r="M106" s="606" t="s">
        <v>1221</v>
      </c>
    </row>
    <row r="107" spans="1:13" s="626" customFormat="1">
      <c r="A107" s="621">
        <f t="shared" si="5"/>
        <v>103</v>
      </c>
      <c r="B107" s="621">
        <v>10</v>
      </c>
      <c r="C107" s="1030" t="s">
        <v>1082</v>
      </c>
      <c r="D107" s="621" t="str">
        <f>IFERROR(VLOOKUP(C107,Foundation!$C$5:$D$554,2,0),"")</f>
        <v>DB1+9</v>
      </c>
      <c r="E107" s="748">
        <v>45765</v>
      </c>
      <c r="F107" s="748">
        <v>45777</v>
      </c>
      <c r="G107" s="72" t="s">
        <v>1185</v>
      </c>
      <c r="H107" s="567">
        <f t="shared" si="3"/>
        <v>66.780901</v>
      </c>
      <c r="I107" s="1023">
        <f t="shared" si="4"/>
        <v>6.2218696967283993</v>
      </c>
      <c r="J107" s="624" t="s">
        <v>1154</v>
      </c>
      <c r="K107" s="1024" t="s">
        <v>258</v>
      </c>
      <c r="L107" s="1024" t="s">
        <v>1776</v>
      </c>
      <c r="M107" s="606" t="s">
        <v>1222</v>
      </c>
    </row>
    <row r="108" spans="1:13" s="626" customFormat="1" ht="15.5">
      <c r="A108" s="621">
        <f t="shared" si="5"/>
        <v>104</v>
      </c>
      <c r="B108" s="621">
        <v>11</v>
      </c>
      <c r="C108" s="1250" t="s">
        <v>75</v>
      </c>
      <c r="D108" s="73" t="str">
        <f>IFERROR(VLOOKUP(C108,Foundation!$C$5:$D$554,2,0),"")</f>
        <v>DB1+6</v>
      </c>
      <c r="E108" s="748">
        <v>45765</v>
      </c>
      <c r="F108" s="748">
        <v>45777</v>
      </c>
      <c r="G108" s="72" t="s">
        <v>1181</v>
      </c>
      <c r="H108" s="567">
        <f t="shared" si="3"/>
        <v>65.027778999999995</v>
      </c>
      <c r="I108" s="1023">
        <f t="shared" si="4"/>
        <v>6.0585341249835993</v>
      </c>
      <c r="J108" s="624" t="s">
        <v>1187</v>
      </c>
      <c r="K108" s="1024" t="s">
        <v>258</v>
      </c>
      <c r="L108" s="1024" t="s">
        <v>1776</v>
      </c>
      <c r="M108" s="606" t="s">
        <v>1194</v>
      </c>
    </row>
    <row r="109" spans="1:13" s="319" customFormat="1">
      <c r="A109" s="621">
        <f t="shared" si="5"/>
        <v>105</v>
      </c>
      <c r="B109" s="73">
        <v>1</v>
      </c>
      <c r="C109" s="1031" t="s">
        <v>889</v>
      </c>
      <c r="D109" s="73" t="str">
        <f>IFERROR(VLOOKUP(C109,Foundation!$C$5:$D$554,2,0),"")</f>
        <v>DA+9</v>
      </c>
      <c r="E109" s="748">
        <v>45844</v>
      </c>
      <c r="F109" s="748">
        <v>45853</v>
      </c>
      <c r="G109" s="72" t="s">
        <v>1503</v>
      </c>
      <c r="H109" s="567">
        <f t="shared" si="3"/>
        <v>45.697022000000004</v>
      </c>
      <c r="I109" s="1023">
        <f t="shared" si="4"/>
        <v>4.2575184245048003</v>
      </c>
      <c r="J109" s="72" t="s">
        <v>673</v>
      </c>
      <c r="K109" s="1024" t="s">
        <v>258</v>
      </c>
      <c r="L109" s="1024" t="s">
        <v>1776</v>
      </c>
      <c r="M109" s="1026"/>
    </row>
    <row r="110" spans="1:13" s="319" customFormat="1">
      <c r="A110" s="621">
        <f t="shared" si="5"/>
        <v>106</v>
      </c>
      <c r="B110" s="73">
        <v>2</v>
      </c>
      <c r="C110" s="1031" t="s">
        <v>67</v>
      </c>
      <c r="D110" s="73" t="str">
        <f>IFERROR(VLOOKUP(C110,Foundation!$C$5:$D$554,2,0),"")</f>
        <v>DA+6</v>
      </c>
      <c r="E110" s="748">
        <v>45843</v>
      </c>
      <c r="F110" s="748">
        <v>45855</v>
      </c>
      <c r="G110" s="72" t="s">
        <v>1502</v>
      </c>
      <c r="H110" s="567">
        <f t="shared" si="3"/>
        <v>43.804423999999997</v>
      </c>
      <c r="I110" s="790">
        <f t="shared" si="4"/>
        <v>4.0811880970015997</v>
      </c>
      <c r="J110" s="72" t="s">
        <v>1154</v>
      </c>
      <c r="K110" s="1024" t="s">
        <v>258</v>
      </c>
      <c r="L110" s="1024" t="s">
        <v>1776</v>
      </c>
      <c r="M110" s="1026"/>
    </row>
    <row r="111" spans="1:13" s="319" customFormat="1">
      <c r="A111" s="621">
        <f t="shared" si="5"/>
        <v>107</v>
      </c>
      <c r="B111" s="73">
        <v>3</v>
      </c>
      <c r="C111" s="1031" t="s">
        <v>491</v>
      </c>
      <c r="D111" s="73" t="str">
        <f>IFERROR(VLOOKUP(C111,Foundation!$C$5:$D$554,2,0),"")</f>
        <v>DA+9</v>
      </c>
      <c r="E111" s="748">
        <v>45847</v>
      </c>
      <c r="F111" s="748">
        <v>45859</v>
      </c>
      <c r="G111" s="72" t="s">
        <v>1505</v>
      </c>
      <c r="H111" s="567">
        <f t="shared" si="3"/>
        <v>45.697022000000004</v>
      </c>
      <c r="I111" s="790">
        <f t="shared" si="4"/>
        <v>4.2575184245048003</v>
      </c>
      <c r="J111" s="72" t="s">
        <v>1161</v>
      </c>
      <c r="K111" s="1024" t="s">
        <v>258</v>
      </c>
      <c r="L111" s="1024" t="s">
        <v>1776</v>
      </c>
      <c r="M111" s="1026"/>
    </row>
    <row r="112" spans="1:13" s="319" customFormat="1">
      <c r="A112" s="621">
        <f t="shared" si="5"/>
        <v>108</v>
      </c>
      <c r="B112" s="73">
        <v>4</v>
      </c>
      <c r="C112" s="1031" t="s">
        <v>888</v>
      </c>
      <c r="D112" s="73" t="str">
        <f>IFERROR(VLOOKUP(C112,Foundation!$C$5:$D$554,2,0),"")</f>
        <v>DA+9</v>
      </c>
      <c r="E112" s="748">
        <f>F109+1</f>
        <v>45854</v>
      </c>
      <c r="F112" s="748">
        <v>45863</v>
      </c>
      <c r="G112" s="72" t="s">
        <v>1503</v>
      </c>
      <c r="H112" s="567">
        <f t="shared" si="3"/>
        <v>45.697022000000004</v>
      </c>
      <c r="I112" s="790">
        <f t="shared" si="4"/>
        <v>4.2575184245048003</v>
      </c>
      <c r="J112" s="72" t="s">
        <v>673</v>
      </c>
      <c r="K112" s="1024" t="s">
        <v>258</v>
      </c>
      <c r="L112" s="1024" t="s">
        <v>1776</v>
      </c>
      <c r="M112" s="1026"/>
    </row>
    <row r="113" spans="1:13" s="319" customFormat="1">
      <c r="A113" s="621">
        <f t="shared" si="5"/>
        <v>109</v>
      </c>
      <c r="B113" s="73">
        <v>5</v>
      </c>
      <c r="C113" s="1031" t="s">
        <v>262</v>
      </c>
      <c r="D113" s="73" t="str">
        <f>IFERROR(VLOOKUP(C113,Foundation!$C$5:$D$554,2,0),"")</f>
        <v>DA+9</v>
      </c>
      <c r="E113" s="748">
        <v>45854</v>
      </c>
      <c r="F113" s="748">
        <v>45864</v>
      </c>
      <c r="G113" s="72" t="s">
        <v>1514</v>
      </c>
      <c r="H113" s="567">
        <f t="shared" si="3"/>
        <v>45.697022000000004</v>
      </c>
      <c r="I113" s="790">
        <f t="shared" si="4"/>
        <v>4.2575184245048003</v>
      </c>
      <c r="J113" s="72" t="s">
        <v>1507</v>
      </c>
      <c r="K113" s="1032" t="s">
        <v>258</v>
      </c>
      <c r="L113" s="1024" t="s">
        <v>1776</v>
      </c>
      <c r="M113" s="1026"/>
    </row>
    <row r="114" spans="1:13" s="319" customFormat="1">
      <c r="A114" s="621">
        <f t="shared" si="5"/>
        <v>110</v>
      </c>
      <c r="B114" s="73">
        <v>6</v>
      </c>
      <c r="C114" s="1031" t="s">
        <v>168</v>
      </c>
      <c r="D114" s="73" t="str">
        <f>IFERROR(VLOOKUP(C114,Foundation!$C$5:$D$554,2,0),"")</f>
        <v>DA+9</v>
      </c>
      <c r="E114" s="748">
        <f>F110+1</f>
        <v>45856</v>
      </c>
      <c r="F114" s="748">
        <v>45864</v>
      </c>
      <c r="G114" s="72" t="s">
        <v>1502</v>
      </c>
      <c r="H114" s="567">
        <f t="shared" si="3"/>
        <v>45.697022000000004</v>
      </c>
      <c r="I114" s="790">
        <f t="shared" si="4"/>
        <v>4.2575184245048003</v>
      </c>
      <c r="J114" s="72" t="s">
        <v>1105</v>
      </c>
      <c r="K114" s="1032" t="s">
        <v>258</v>
      </c>
      <c r="L114" s="1024" t="s">
        <v>1776</v>
      </c>
      <c r="M114" s="1026"/>
    </row>
    <row r="115" spans="1:13" s="626" customFormat="1">
      <c r="A115" s="621">
        <f t="shared" si="5"/>
        <v>111</v>
      </c>
      <c r="B115" s="73">
        <v>7</v>
      </c>
      <c r="C115" s="1031" t="s">
        <v>264</v>
      </c>
      <c r="D115" s="73" t="str">
        <f>IFERROR(VLOOKUP(C115,Foundation!$C$5:$D$554,2,0),"")</f>
        <v>DB2+0</v>
      </c>
      <c r="E115" s="748">
        <f>F111+1</f>
        <v>45860</v>
      </c>
      <c r="F115" s="748">
        <v>45869</v>
      </c>
      <c r="G115" s="72" t="s">
        <v>1505</v>
      </c>
      <c r="H115" s="567">
        <f t="shared" si="3"/>
        <v>59.500627999999999</v>
      </c>
      <c r="I115" s="790">
        <f t="shared" si="4"/>
        <v>5.5435783097551994</v>
      </c>
      <c r="J115" s="72" t="s">
        <v>1161</v>
      </c>
      <c r="K115" s="1032" t="s">
        <v>258</v>
      </c>
      <c r="L115" s="1024" t="s">
        <v>1776</v>
      </c>
      <c r="M115" s="1026"/>
    </row>
    <row r="116" spans="1:13" s="626" customFormat="1">
      <c r="A116" s="621">
        <f t="shared" si="5"/>
        <v>112</v>
      </c>
      <c r="B116" s="73">
        <v>8</v>
      </c>
      <c r="C116" s="1031" t="s">
        <v>890</v>
      </c>
      <c r="D116" s="73" t="str">
        <f>IFERROR(VLOOKUP(C116,Foundation!$C$5:$D$554,2,0),"")</f>
        <v>DA+3</v>
      </c>
      <c r="E116" s="748">
        <v>45864</v>
      </c>
      <c r="F116" s="748">
        <v>45869</v>
      </c>
      <c r="G116" s="72" t="s">
        <v>1503</v>
      </c>
      <c r="H116" s="567">
        <f t="shared" si="3"/>
        <v>37.931087999999995</v>
      </c>
      <c r="I116" s="790">
        <f t="shared" si="4"/>
        <v>3.5339787792191997</v>
      </c>
      <c r="J116" s="72" t="s">
        <v>673</v>
      </c>
      <c r="K116" s="1032" t="s">
        <v>258</v>
      </c>
      <c r="L116" s="1024" t="s">
        <v>1776</v>
      </c>
      <c r="M116" s="1026"/>
    </row>
    <row r="117" spans="1:13" s="319" customFormat="1">
      <c r="A117" s="621">
        <f t="shared" si="5"/>
        <v>113</v>
      </c>
      <c r="B117" s="73">
        <v>1</v>
      </c>
      <c r="C117" s="1031" t="s">
        <v>9</v>
      </c>
      <c r="D117" s="73" t="str">
        <f>IFERROR(VLOOKUP(C117,Foundation!$C$5:$D$554,2,0),"")</f>
        <v>DB1+0</v>
      </c>
      <c r="E117" s="748">
        <v>45854</v>
      </c>
      <c r="F117" s="748">
        <v>45870</v>
      </c>
      <c r="G117" s="72" t="s">
        <v>1511</v>
      </c>
      <c r="H117" s="567">
        <f t="shared" si="3"/>
        <v>55.450851000000007</v>
      </c>
      <c r="I117" s="790">
        <f t="shared" si="4"/>
        <v>5.1662670663084009</v>
      </c>
      <c r="J117" s="72" t="s">
        <v>1187</v>
      </c>
      <c r="K117" s="1032" t="s">
        <v>258</v>
      </c>
      <c r="L117" s="1024" t="s">
        <v>1776</v>
      </c>
      <c r="M117" s="1026"/>
    </row>
    <row r="118" spans="1:13" s="319" customFormat="1">
      <c r="A118" s="621">
        <f t="shared" si="5"/>
        <v>114</v>
      </c>
      <c r="B118" s="73">
        <v>2</v>
      </c>
      <c r="C118" s="1031" t="s">
        <v>78</v>
      </c>
      <c r="D118" s="73" t="str">
        <f>IFERROR(VLOOKUP(C118,Foundation!$C$5:$D$554,2,0),"")</f>
        <v>DB2+0</v>
      </c>
      <c r="E118" s="748">
        <v>45859</v>
      </c>
      <c r="F118" s="748">
        <v>45871</v>
      </c>
      <c r="G118" s="72" t="s">
        <v>1510</v>
      </c>
      <c r="H118" s="567">
        <f t="shared" si="3"/>
        <v>59.500627999999999</v>
      </c>
      <c r="I118" s="790">
        <f t="shared" si="4"/>
        <v>5.5435783097551994</v>
      </c>
      <c r="J118" s="72" t="s">
        <v>1512</v>
      </c>
      <c r="K118" s="1032" t="s">
        <v>258</v>
      </c>
      <c r="L118" s="1032" t="s">
        <v>1776</v>
      </c>
      <c r="M118" s="1026"/>
    </row>
    <row r="119" spans="1:13" s="319" customFormat="1">
      <c r="A119" s="621">
        <f t="shared" si="5"/>
        <v>115</v>
      </c>
      <c r="B119" s="73">
        <v>3</v>
      </c>
      <c r="C119" s="1031" t="s">
        <v>413</v>
      </c>
      <c r="D119" s="73" t="str">
        <f>IFERROR(VLOOKUP(C119,Foundation!$C$5:$D$554,2,0),"")</f>
        <v>DA+9</v>
      </c>
      <c r="E119" s="748">
        <v>45853</v>
      </c>
      <c r="F119" s="748">
        <v>45872</v>
      </c>
      <c r="G119" s="72" t="s">
        <v>1514</v>
      </c>
      <c r="H119" s="567">
        <f t="shared" si="3"/>
        <v>45.697022000000004</v>
      </c>
      <c r="I119" s="790">
        <f t="shared" si="4"/>
        <v>4.2575184245048003</v>
      </c>
      <c r="J119" s="72" t="s">
        <v>1506</v>
      </c>
      <c r="K119" s="1032" t="s">
        <v>258</v>
      </c>
      <c r="L119" s="1024" t="s">
        <v>1776</v>
      </c>
      <c r="M119" s="1026"/>
    </row>
    <row r="120" spans="1:13" s="319" customFormat="1">
      <c r="A120" s="621">
        <f t="shared" si="5"/>
        <v>116</v>
      </c>
      <c r="B120" s="73">
        <v>4</v>
      </c>
      <c r="C120" s="1031" t="s">
        <v>456</v>
      </c>
      <c r="D120" s="73" t="str">
        <f>IFERROR(VLOOKUP(C120,Foundation!$C$5:$D$554,2,0),"")</f>
        <v>DA+3</v>
      </c>
      <c r="E120" s="748">
        <v>45856</v>
      </c>
      <c r="F120" s="748">
        <v>45872</v>
      </c>
      <c r="G120" s="72" t="s">
        <v>1508</v>
      </c>
      <c r="H120" s="567">
        <f t="shared" si="3"/>
        <v>37.931087999999995</v>
      </c>
      <c r="I120" s="790">
        <f t="shared" si="4"/>
        <v>3.5339787792191997</v>
      </c>
      <c r="J120" s="72" t="s">
        <v>1187</v>
      </c>
      <c r="K120" s="1032" t="s">
        <v>258</v>
      </c>
      <c r="L120" s="1024" t="s">
        <v>1776</v>
      </c>
      <c r="M120" s="1026"/>
    </row>
    <row r="121" spans="1:13" s="319" customFormat="1">
      <c r="A121" s="621">
        <f t="shared" si="5"/>
        <v>117</v>
      </c>
      <c r="B121" s="73">
        <v>5</v>
      </c>
      <c r="C121" s="1031" t="s">
        <v>886</v>
      </c>
      <c r="D121" s="73" t="str">
        <f>IFERROR(VLOOKUP(C121,Foundation!$C$5:$D$554,2,0),"")</f>
        <v>DA+6</v>
      </c>
      <c r="E121" s="748">
        <f>F114+1</f>
        <v>45865</v>
      </c>
      <c r="F121" s="748">
        <v>45874</v>
      </c>
      <c r="G121" s="72" t="s">
        <v>1502</v>
      </c>
      <c r="H121" s="567">
        <f t="shared" si="3"/>
        <v>43.804423999999997</v>
      </c>
      <c r="I121" s="790">
        <f t="shared" si="4"/>
        <v>4.0811880970015997</v>
      </c>
      <c r="J121" s="72" t="s">
        <v>1105</v>
      </c>
      <c r="K121" s="1032" t="s">
        <v>258</v>
      </c>
      <c r="L121" s="1024" t="s">
        <v>1776</v>
      </c>
      <c r="M121" s="1026"/>
    </row>
    <row r="122" spans="1:13" s="626" customFormat="1">
      <c r="A122" s="621">
        <f t="shared" si="5"/>
        <v>118</v>
      </c>
      <c r="B122" s="73">
        <v>6</v>
      </c>
      <c r="C122" s="1031" t="s">
        <v>174</v>
      </c>
      <c r="D122" s="73" t="str">
        <f>IFERROR(VLOOKUP(C122,Foundation!$C$5:$D$554,2,0),"")</f>
        <v>DA+3</v>
      </c>
      <c r="E122" s="748">
        <f>F118</f>
        <v>45871</v>
      </c>
      <c r="F122" s="748">
        <v>45875</v>
      </c>
      <c r="G122" s="72" t="s">
        <v>1510</v>
      </c>
      <c r="H122" s="567">
        <f t="shared" si="3"/>
        <v>37.931087999999995</v>
      </c>
      <c r="I122" s="790">
        <f t="shared" si="4"/>
        <v>3.5339787792191997</v>
      </c>
      <c r="J122" s="72" t="s">
        <v>1512</v>
      </c>
      <c r="K122" s="1032" t="s">
        <v>258</v>
      </c>
      <c r="L122" s="1032" t="s">
        <v>1776</v>
      </c>
      <c r="M122" s="1026"/>
    </row>
    <row r="123" spans="1:13" s="319" customFormat="1">
      <c r="A123" s="621">
        <f t="shared" si="5"/>
        <v>119</v>
      </c>
      <c r="B123" s="73">
        <v>7</v>
      </c>
      <c r="C123" s="1031" t="s">
        <v>209</v>
      </c>
      <c r="D123" s="73" t="str">
        <f>IFERROR(VLOOKUP(C123,Foundation!$C$5:$D$554,2,0),"")</f>
        <v>DA+9</v>
      </c>
      <c r="E123" s="748">
        <v>45844</v>
      </c>
      <c r="F123" s="748">
        <v>45876</v>
      </c>
      <c r="G123" s="72" t="s">
        <v>1504</v>
      </c>
      <c r="H123" s="567">
        <f t="shared" si="3"/>
        <v>45.697022000000004</v>
      </c>
      <c r="I123" s="790">
        <f t="shared" si="4"/>
        <v>4.2575184245048003</v>
      </c>
      <c r="J123" s="72" t="s">
        <v>1518</v>
      </c>
      <c r="K123" s="1032" t="s">
        <v>258</v>
      </c>
      <c r="L123" s="1024" t="s">
        <v>1776</v>
      </c>
      <c r="M123" s="1026"/>
    </row>
    <row r="124" spans="1:13" s="626" customFormat="1">
      <c r="A124" s="621">
        <f t="shared" si="5"/>
        <v>120</v>
      </c>
      <c r="B124" s="73">
        <v>8</v>
      </c>
      <c r="C124" s="1031" t="s">
        <v>263</v>
      </c>
      <c r="D124" s="73" t="str">
        <f>IFERROR(VLOOKUP(C124,Foundation!$C$5:$D$554,2,0),"")</f>
        <v>DA+6</v>
      </c>
      <c r="E124" s="748">
        <f>F119+1</f>
        <v>45873</v>
      </c>
      <c r="F124" s="748">
        <v>45877</v>
      </c>
      <c r="G124" s="72" t="s">
        <v>1514</v>
      </c>
      <c r="H124" s="567">
        <f t="shared" si="3"/>
        <v>43.804423999999997</v>
      </c>
      <c r="I124" s="790">
        <f t="shared" si="4"/>
        <v>4.0811880970015997</v>
      </c>
      <c r="J124" s="72" t="s">
        <v>1161</v>
      </c>
      <c r="K124" s="1032" t="s">
        <v>258</v>
      </c>
      <c r="L124" s="1024" t="s">
        <v>1776</v>
      </c>
      <c r="M124" s="1026"/>
    </row>
    <row r="125" spans="1:13" s="626" customFormat="1">
      <c r="A125" s="621">
        <f t="shared" si="5"/>
        <v>121</v>
      </c>
      <c r="B125" s="73">
        <v>9</v>
      </c>
      <c r="C125" s="1031" t="s">
        <v>786</v>
      </c>
      <c r="D125" s="73" t="str">
        <f>IFERROR(VLOOKUP(C125,Foundation!$C$5:$D$554,2,0),"")</f>
        <v>DB1+9</v>
      </c>
      <c r="E125" s="748">
        <f>F116+1</f>
        <v>45870</v>
      </c>
      <c r="F125" s="748">
        <v>45878</v>
      </c>
      <c r="G125" s="72" t="s">
        <v>1503</v>
      </c>
      <c r="H125" s="567">
        <f t="shared" si="3"/>
        <v>66.780901</v>
      </c>
      <c r="I125" s="790">
        <f t="shared" si="4"/>
        <v>6.2218696967283993</v>
      </c>
      <c r="J125" s="72" t="s">
        <v>1028</v>
      </c>
      <c r="K125" s="1032" t="s">
        <v>258</v>
      </c>
      <c r="L125" s="1024" t="s">
        <v>1776</v>
      </c>
      <c r="M125" s="1026"/>
    </row>
    <row r="126" spans="1:13" s="626" customFormat="1">
      <c r="A126" s="621">
        <f t="shared" si="5"/>
        <v>122</v>
      </c>
      <c r="B126" s="73">
        <v>10</v>
      </c>
      <c r="C126" s="1031" t="s">
        <v>602</v>
      </c>
      <c r="D126" s="73" t="str">
        <f>IFERROR(VLOOKUP(C126,Foundation!$C$5:$D$554,2,0),"")</f>
        <v>DA+6</v>
      </c>
      <c r="E126" s="748">
        <f>F116+1</f>
        <v>45870</v>
      </c>
      <c r="F126" s="748">
        <v>45878</v>
      </c>
      <c r="G126" s="72" t="s">
        <v>1513</v>
      </c>
      <c r="H126" s="567">
        <f t="shared" si="3"/>
        <v>43.804423999999997</v>
      </c>
      <c r="I126" s="790">
        <f t="shared" si="4"/>
        <v>4.0811880970015997</v>
      </c>
      <c r="J126" s="72" t="s">
        <v>1506</v>
      </c>
      <c r="K126" s="1032" t="s">
        <v>258</v>
      </c>
      <c r="L126" s="1024" t="s">
        <v>1776</v>
      </c>
      <c r="M126" s="1026"/>
    </row>
    <row r="127" spans="1:13" s="626" customFormat="1">
      <c r="A127" s="621">
        <f t="shared" si="5"/>
        <v>123</v>
      </c>
      <c r="B127" s="73">
        <v>11</v>
      </c>
      <c r="C127" s="1031" t="s">
        <v>503</v>
      </c>
      <c r="D127" s="73" t="str">
        <f>IFERROR(VLOOKUP(C127,Foundation!$C$5:$D$554,2,0),"")</f>
        <v>DA+1.5</v>
      </c>
      <c r="E127" s="748">
        <f>F115+1</f>
        <v>45870</v>
      </c>
      <c r="F127" s="748">
        <v>45878</v>
      </c>
      <c r="G127" s="72" t="s">
        <v>1516</v>
      </c>
      <c r="H127" s="567">
        <f t="shared" si="3"/>
        <v>37.138323999999997</v>
      </c>
      <c r="I127" s="790">
        <f t="shared" si="4"/>
        <v>3.4601182257615997</v>
      </c>
      <c r="J127" s="72" t="s">
        <v>1161</v>
      </c>
      <c r="K127" s="1032" t="s">
        <v>258</v>
      </c>
      <c r="L127" s="1024" t="s">
        <v>1776</v>
      </c>
      <c r="M127" s="1026"/>
    </row>
    <row r="128" spans="1:13" s="319" customFormat="1">
      <c r="A128" s="621">
        <f t="shared" si="5"/>
        <v>124</v>
      </c>
      <c r="B128" s="73">
        <v>12</v>
      </c>
      <c r="C128" s="1031" t="s">
        <v>83</v>
      </c>
      <c r="D128" s="73" t="str">
        <f>IFERROR(VLOOKUP(C128,Foundation!$C$5:$D$554,2,0),"")</f>
        <v>DA+3</v>
      </c>
      <c r="E128" s="748">
        <f>F117+1</f>
        <v>45871</v>
      </c>
      <c r="F128" s="748">
        <v>45879</v>
      </c>
      <c r="G128" s="72" t="s">
        <v>1511</v>
      </c>
      <c r="H128" s="567">
        <f t="shared" si="3"/>
        <v>37.931087999999995</v>
      </c>
      <c r="I128" s="790">
        <f t="shared" si="4"/>
        <v>3.5339787792191997</v>
      </c>
      <c r="J128" s="72" t="s">
        <v>1187</v>
      </c>
      <c r="K128" s="1032" t="s">
        <v>258</v>
      </c>
      <c r="L128" s="1024" t="s">
        <v>1776</v>
      </c>
      <c r="M128" s="1026"/>
    </row>
    <row r="129" spans="1:16" s="626" customFormat="1">
      <c r="A129" s="621">
        <f t="shared" si="5"/>
        <v>125</v>
      </c>
      <c r="B129" s="73">
        <v>13</v>
      </c>
      <c r="C129" s="1031" t="s">
        <v>166</v>
      </c>
      <c r="D129" s="73" t="str">
        <f>IFERROR(VLOOKUP(C129,Foundation!$C$5:$D$554,2,0),"")</f>
        <v>DA+1.5</v>
      </c>
      <c r="E129" s="748">
        <f>F120+1</f>
        <v>45873</v>
      </c>
      <c r="F129" s="748">
        <v>45880</v>
      </c>
      <c r="G129" s="72" t="s">
        <v>1508</v>
      </c>
      <c r="H129" s="567">
        <f t="shared" si="3"/>
        <v>37.138323999999997</v>
      </c>
      <c r="I129" s="790">
        <f t="shared" si="4"/>
        <v>3.4601182257615997</v>
      </c>
      <c r="J129" s="72" t="s">
        <v>1187</v>
      </c>
      <c r="K129" s="1032" t="s">
        <v>258</v>
      </c>
      <c r="L129" s="1024" t="s">
        <v>1776</v>
      </c>
      <c r="M129" s="1026"/>
      <c r="O129" s="319" t="s">
        <v>1577</v>
      </c>
      <c r="P129" s="319" t="s">
        <v>1576</v>
      </c>
    </row>
    <row r="130" spans="1:16" s="626" customFormat="1">
      <c r="A130" s="621">
        <f t="shared" si="5"/>
        <v>126</v>
      </c>
      <c r="B130" s="73">
        <v>14</v>
      </c>
      <c r="C130" s="1031" t="s">
        <v>175</v>
      </c>
      <c r="D130" s="73" t="str">
        <f>IFERROR(VLOOKUP(C130,Foundation!$C$5:$D$554,2,0),"")</f>
        <v>DA+9</v>
      </c>
      <c r="E130" s="748">
        <f>F122+1</f>
        <v>45876</v>
      </c>
      <c r="F130" s="748">
        <v>45880</v>
      </c>
      <c r="G130" s="72" t="s">
        <v>1510</v>
      </c>
      <c r="H130" s="567">
        <f t="shared" si="3"/>
        <v>45.697022000000004</v>
      </c>
      <c r="I130" s="790">
        <f t="shared" si="4"/>
        <v>4.2575184245048003</v>
      </c>
      <c r="J130" s="72" t="s">
        <v>1512</v>
      </c>
      <c r="K130" s="1032" t="s">
        <v>258</v>
      </c>
      <c r="L130" s="1032" t="s">
        <v>1776</v>
      </c>
      <c r="M130" s="1026"/>
    </row>
    <row r="131" spans="1:16" s="319" customFormat="1">
      <c r="A131" s="621">
        <f t="shared" si="5"/>
        <v>127</v>
      </c>
      <c r="B131" s="73">
        <v>15</v>
      </c>
      <c r="C131" s="1031" t="s">
        <v>647</v>
      </c>
      <c r="D131" s="73" t="str">
        <f>IFERROR(VLOOKUP(C131,Foundation!$C$5:$D$554,2,0),"")</f>
        <v>DA+9</v>
      </c>
      <c r="E131" s="748">
        <v>45870</v>
      </c>
      <c r="F131" s="748">
        <v>45882</v>
      </c>
      <c r="G131" s="72" t="s">
        <v>1515</v>
      </c>
      <c r="H131" s="567">
        <f t="shared" si="3"/>
        <v>45.697022000000004</v>
      </c>
      <c r="I131" s="790">
        <f t="shared" si="4"/>
        <v>4.2575184245048003</v>
      </c>
      <c r="J131" s="72" t="s">
        <v>1512</v>
      </c>
      <c r="K131" s="1032" t="s">
        <v>258</v>
      </c>
      <c r="L131" s="1024" t="s">
        <v>1776</v>
      </c>
      <c r="M131" s="1026"/>
    </row>
    <row r="132" spans="1:16" s="319" customFormat="1">
      <c r="A132" s="621">
        <f t="shared" si="5"/>
        <v>128</v>
      </c>
      <c r="B132" s="73">
        <v>16</v>
      </c>
      <c r="C132" s="1031" t="s">
        <v>482</v>
      </c>
      <c r="D132" s="73" t="str">
        <f>IFERROR(VLOOKUP(C132,Foundation!$C$5:$D$554,2,0),"")</f>
        <v>DA+9</v>
      </c>
      <c r="E132" s="748">
        <v>45871</v>
      </c>
      <c r="F132" s="748">
        <v>45882</v>
      </c>
      <c r="G132" s="72" t="s">
        <v>1517</v>
      </c>
      <c r="H132" s="567">
        <f t="shared" si="3"/>
        <v>45.697022000000004</v>
      </c>
      <c r="I132" s="790">
        <f t="shared" si="4"/>
        <v>4.2575184245048003</v>
      </c>
      <c r="J132" s="72" t="s">
        <v>1161</v>
      </c>
      <c r="K132" s="1032" t="s">
        <v>258</v>
      </c>
      <c r="L132" s="1024" t="s">
        <v>1776</v>
      </c>
      <c r="M132" s="1026"/>
    </row>
    <row r="133" spans="1:16" s="319" customFormat="1">
      <c r="A133" s="621">
        <f t="shared" si="5"/>
        <v>129</v>
      </c>
      <c r="B133" s="73">
        <v>17</v>
      </c>
      <c r="C133" s="1031" t="s">
        <v>887</v>
      </c>
      <c r="D133" s="73" t="str">
        <f>IFERROR(VLOOKUP(C133,Foundation!$C$5:$D$554,2,0),"")</f>
        <v>DA+9</v>
      </c>
      <c r="E133" s="748">
        <f>F121+2</f>
        <v>45876</v>
      </c>
      <c r="F133" s="748">
        <v>45883</v>
      </c>
      <c r="G133" s="72" t="s">
        <v>1502</v>
      </c>
      <c r="H133" s="567">
        <f t="shared" ref="H133:H196" si="6">VLOOKUP(D133,$D$313:$I$342,6,0)</f>
        <v>45.697022000000004</v>
      </c>
      <c r="I133" s="790">
        <f t="shared" ref="I133:I196" si="7">IFERROR(VLOOKUP(D133,$D$313:$K$342,8,0)/10^5,"")</f>
        <v>4.2575184245048003</v>
      </c>
      <c r="J133" s="72" t="s">
        <v>1105</v>
      </c>
      <c r="K133" s="1032" t="s">
        <v>258</v>
      </c>
      <c r="L133" s="1024" t="s">
        <v>1776</v>
      </c>
      <c r="M133" s="1026"/>
    </row>
    <row r="134" spans="1:16" s="319" customFormat="1">
      <c r="A134" s="621">
        <f t="shared" ref="A134:A197" si="8">A133+1</f>
        <v>130</v>
      </c>
      <c r="B134" s="73">
        <v>18</v>
      </c>
      <c r="C134" s="1031" t="s">
        <v>480</v>
      </c>
      <c r="D134" s="73" t="str">
        <f>IFERROR(VLOOKUP(C134,Foundation!$C$5:$D$554,2,0),"")</f>
        <v>DA+3</v>
      </c>
      <c r="E134" s="748">
        <f>F124</f>
        <v>45877</v>
      </c>
      <c r="F134" s="748">
        <v>45883</v>
      </c>
      <c r="G134" s="72" t="s">
        <v>1514</v>
      </c>
      <c r="H134" s="567">
        <f t="shared" si="6"/>
        <v>37.931087999999995</v>
      </c>
      <c r="I134" s="790">
        <f t="shared" si="7"/>
        <v>3.5339787792191997</v>
      </c>
      <c r="J134" s="72" t="s">
        <v>1161</v>
      </c>
      <c r="K134" s="1032" t="s">
        <v>258</v>
      </c>
      <c r="L134" s="1024" t="s">
        <v>1776</v>
      </c>
      <c r="M134" s="1026" t="s">
        <v>1112</v>
      </c>
    </row>
    <row r="135" spans="1:16" s="319" customFormat="1">
      <c r="A135" s="621">
        <f t="shared" si="8"/>
        <v>131</v>
      </c>
      <c r="B135" s="73">
        <v>19</v>
      </c>
      <c r="C135" s="1031" t="s">
        <v>495</v>
      </c>
      <c r="D135" s="73" t="str">
        <f>IFERROR(VLOOKUP(C135,Foundation!$C$5:$D$554,2,0),"")</f>
        <v>DB1+12</v>
      </c>
      <c r="E135" s="748">
        <v>45876</v>
      </c>
      <c r="F135" s="748">
        <v>45883</v>
      </c>
      <c r="G135" s="72" t="s">
        <v>1525</v>
      </c>
      <c r="H135" s="567">
        <f t="shared" si="6"/>
        <v>70.788264999999996</v>
      </c>
      <c r="I135" s="790">
        <f t="shared" si="7"/>
        <v>6.5952293888259996</v>
      </c>
      <c r="J135" s="72" t="s">
        <v>1161</v>
      </c>
      <c r="K135" s="1032" t="s">
        <v>258</v>
      </c>
      <c r="L135" s="1024" t="s">
        <v>1776</v>
      </c>
      <c r="M135" s="1026" t="s">
        <v>1195</v>
      </c>
    </row>
    <row r="136" spans="1:16" s="319" customFormat="1">
      <c r="A136" s="621">
        <f t="shared" si="8"/>
        <v>132</v>
      </c>
      <c r="B136" s="73">
        <v>20</v>
      </c>
      <c r="C136" s="1031" t="s">
        <v>70</v>
      </c>
      <c r="D136" s="73" t="str">
        <f>IFERROR(VLOOKUP(C136,Foundation!$C$5:$D$554,2,0),"")</f>
        <v>DA+9</v>
      </c>
      <c r="E136" s="748">
        <f>F125</f>
        <v>45878</v>
      </c>
      <c r="F136" s="748">
        <v>45886</v>
      </c>
      <c r="G136" s="72" t="s">
        <v>1526</v>
      </c>
      <c r="H136" s="567">
        <f t="shared" si="6"/>
        <v>45.697022000000004</v>
      </c>
      <c r="I136" s="790">
        <f t="shared" si="7"/>
        <v>4.2575184245048003</v>
      </c>
      <c r="J136" s="72" t="s">
        <v>1028</v>
      </c>
      <c r="K136" s="1032" t="s">
        <v>258</v>
      </c>
      <c r="L136" s="1024" t="s">
        <v>1776</v>
      </c>
      <c r="M136" s="1026"/>
    </row>
    <row r="137" spans="1:16" s="319" customFormat="1">
      <c r="A137" s="621">
        <f t="shared" si="8"/>
        <v>133</v>
      </c>
      <c r="B137" s="1064">
        <v>21</v>
      </c>
      <c r="C137" s="1065" t="s">
        <v>487</v>
      </c>
      <c r="D137" s="1064" t="str">
        <f>IFERROR(VLOOKUP(C137,Foundation!$C$5:$D$554,2,0),"")</f>
        <v>DA+1.5</v>
      </c>
      <c r="E137" s="1066">
        <f>F127</f>
        <v>45878</v>
      </c>
      <c r="F137" s="1066">
        <v>45887</v>
      </c>
      <c r="G137" s="1028" t="s">
        <v>1516</v>
      </c>
      <c r="H137" s="1067">
        <f t="shared" si="6"/>
        <v>37.138323999999997</v>
      </c>
      <c r="I137" s="1068">
        <f t="shared" si="7"/>
        <v>3.4601182257615997</v>
      </c>
      <c r="J137" s="1028" t="s">
        <v>1161</v>
      </c>
      <c r="K137" s="1032" t="s">
        <v>258</v>
      </c>
      <c r="L137" s="1024" t="s">
        <v>1776</v>
      </c>
      <c r="M137" s="1069"/>
    </row>
    <row r="138" spans="1:16" s="319" customFormat="1">
      <c r="A138" s="621">
        <f t="shared" si="8"/>
        <v>134</v>
      </c>
      <c r="B138" s="73">
        <v>22</v>
      </c>
      <c r="C138" s="1031" t="s">
        <v>382</v>
      </c>
      <c r="D138" s="73" t="str">
        <f>IFERROR(VLOOKUP(C138,Foundation!$C$5:$D$554,2,0),"")</f>
        <v>DA+3</v>
      </c>
      <c r="E138" s="748">
        <f>F135+1</f>
        <v>45884</v>
      </c>
      <c r="F138" s="748">
        <v>45888</v>
      </c>
      <c r="G138" s="72" t="s">
        <v>1525</v>
      </c>
      <c r="H138" s="567">
        <f t="shared" si="6"/>
        <v>37.931087999999995</v>
      </c>
      <c r="I138" s="790">
        <f t="shared" si="7"/>
        <v>3.5339787792191997</v>
      </c>
      <c r="J138" s="72" t="s">
        <v>1528</v>
      </c>
      <c r="K138" s="1032" t="s">
        <v>258</v>
      </c>
      <c r="L138" s="1024" t="s">
        <v>1776</v>
      </c>
      <c r="M138" s="1026"/>
    </row>
    <row r="139" spans="1:16" s="319" customFormat="1">
      <c r="A139" s="621">
        <f t="shared" si="8"/>
        <v>135</v>
      </c>
      <c r="B139" s="1064">
        <v>23</v>
      </c>
      <c r="C139" s="1065" t="s">
        <v>172</v>
      </c>
      <c r="D139" s="1064" t="str">
        <f>IFERROR(VLOOKUP(C139,Foundation!$C$5:$D$554,2,0),"")</f>
        <v>DB1+9</v>
      </c>
      <c r="E139" s="1066">
        <f>F130+1</f>
        <v>45881</v>
      </c>
      <c r="F139" s="748">
        <v>45888</v>
      </c>
      <c r="G139" s="1028" t="s">
        <v>1510</v>
      </c>
      <c r="H139" s="1067">
        <f t="shared" si="6"/>
        <v>66.780901</v>
      </c>
      <c r="I139" s="1068">
        <f t="shared" si="7"/>
        <v>6.2218696967283993</v>
      </c>
      <c r="J139" s="1028" t="s">
        <v>1512</v>
      </c>
      <c r="K139" s="1032" t="s">
        <v>258</v>
      </c>
      <c r="L139" s="1024" t="s">
        <v>1776</v>
      </c>
      <c r="M139" s="1069"/>
    </row>
    <row r="140" spans="1:16" s="319" customFormat="1">
      <c r="A140" s="621">
        <f t="shared" si="8"/>
        <v>136</v>
      </c>
      <c r="B140" s="73">
        <v>24</v>
      </c>
      <c r="C140" s="1031" t="s">
        <v>475</v>
      </c>
      <c r="D140" s="73" t="str">
        <f>IFERROR(VLOOKUP(C140,Foundation!$C$5:$D$554,2,0),"")</f>
        <v>DA+3</v>
      </c>
      <c r="E140" s="748">
        <v>45877</v>
      </c>
      <c r="F140" s="748">
        <v>45889</v>
      </c>
      <c r="G140" s="72" t="s">
        <v>1521</v>
      </c>
      <c r="H140" s="567">
        <f t="shared" si="6"/>
        <v>37.931087999999995</v>
      </c>
      <c r="I140" s="790">
        <f t="shared" si="7"/>
        <v>3.5339787792191997</v>
      </c>
      <c r="J140" s="72" t="s">
        <v>1531</v>
      </c>
      <c r="K140" s="1032" t="s">
        <v>258</v>
      </c>
      <c r="L140" s="1024" t="s">
        <v>1776</v>
      </c>
      <c r="M140" s="1026" t="s">
        <v>1112</v>
      </c>
    </row>
    <row r="141" spans="1:16" s="319" customFormat="1">
      <c r="A141" s="621">
        <f t="shared" si="8"/>
        <v>137</v>
      </c>
      <c r="B141" s="73">
        <v>25</v>
      </c>
      <c r="C141" s="1031" t="s">
        <v>645</v>
      </c>
      <c r="D141" s="73" t="str">
        <f>IFERROR(VLOOKUP(C141,Foundation!$C$5:$D$554,2,0),"")</f>
        <v>DA+3</v>
      </c>
      <c r="E141" s="748">
        <f>F131+1</f>
        <v>45883</v>
      </c>
      <c r="F141" s="748">
        <v>45889</v>
      </c>
      <c r="G141" s="72" t="s">
        <v>1515</v>
      </c>
      <c r="H141" s="567">
        <f t="shared" si="6"/>
        <v>37.931087999999995</v>
      </c>
      <c r="I141" s="790">
        <f t="shared" si="7"/>
        <v>3.5339787792191997</v>
      </c>
      <c r="J141" s="72" t="s">
        <v>1518</v>
      </c>
      <c r="K141" s="1032" t="s">
        <v>258</v>
      </c>
      <c r="L141" s="1024" t="s">
        <v>1776</v>
      </c>
      <c r="M141" s="1026"/>
    </row>
    <row r="142" spans="1:16" s="626" customFormat="1">
      <c r="A142" s="621">
        <f t="shared" si="8"/>
        <v>138</v>
      </c>
      <c r="B142" s="73">
        <v>26</v>
      </c>
      <c r="C142" s="1031" t="s">
        <v>271</v>
      </c>
      <c r="D142" s="73" t="str">
        <f>IFERROR(VLOOKUP(C142,Foundation!$C$5:$D$554,2,0),"")</f>
        <v>DD60+0</v>
      </c>
      <c r="E142" s="748">
        <v>45876</v>
      </c>
      <c r="F142" s="748">
        <v>45890</v>
      </c>
      <c r="G142" s="72" t="s">
        <v>1520</v>
      </c>
      <c r="H142" s="567">
        <f t="shared" si="6"/>
        <v>83.133526000000003</v>
      </c>
      <c r="I142" s="790">
        <f t="shared" si="7"/>
        <v>7.7454176037784004</v>
      </c>
      <c r="J142" s="72" t="s">
        <v>1522</v>
      </c>
      <c r="K142" s="1032" t="s">
        <v>258</v>
      </c>
      <c r="L142" s="1024" t="s">
        <v>1776</v>
      </c>
      <c r="M142" s="1026" t="s">
        <v>1085</v>
      </c>
    </row>
    <row r="143" spans="1:16" s="319" customFormat="1">
      <c r="A143" s="621">
        <f t="shared" si="8"/>
        <v>139</v>
      </c>
      <c r="B143" s="73">
        <v>27</v>
      </c>
      <c r="C143" s="1031" t="s">
        <v>261</v>
      </c>
      <c r="D143" s="73" t="str">
        <f>IFERROR(VLOOKUP(C143,Foundation!$C$5:$D$554,2,0),"")</f>
        <v>DB1+9</v>
      </c>
      <c r="E143" s="748">
        <v>45882</v>
      </c>
      <c r="F143" s="748">
        <v>45890</v>
      </c>
      <c r="G143" s="72" t="s">
        <v>1513</v>
      </c>
      <c r="H143" s="567">
        <f t="shared" si="6"/>
        <v>66.780901</v>
      </c>
      <c r="I143" s="790">
        <f t="shared" si="7"/>
        <v>6.2218696967283993</v>
      </c>
      <c r="J143" s="72" t="s">
        <v>1506</v>
      </c>
      <c r="K143" s="1032" t="s">
        <v>258</v>
      </c>
      <c r="L143" s="1024" t="s">
        <v>1776</v>
      </c>
      <c r="M143" s="1026"/>
    </row>
    <row r="144" spans="1:16" s="319" customFormat="1">
      <c r="A144" s="621">
        <f t="shared" si="8"/>
        <v>140</v>
      </c>
      <c r="B144" s="73">
        <v>28</v>
      </c>
      <c r="C144" s="1031" t="s">
        <v>483</v>
      </c>
      <c r="D144" s="73" t="str">
        <f>IFERROR(VLOOKUP(C144,Foundation!$C$5:$D$554,2,0),"")</f>
        <v>DA-3</v>
      </c>
      <c r="E144" s="748">
        <f>F132+1</f>
        <v>45883</v>
      </c>
      <c r="F144" s="748">
        <v>45890</v>
      </c>
      <c r="G144" s="72" t="s">
        <v>1517</v>
      </c>
      <c r="H144" s="567">
        <f t="shared" si="6"/>
        <v>34.789810000000003</v>
      </c>
      <c r="I144" s="790">
        <f t="shared" si="7"/>
        <v>3.2413109340040003</v>
      </c>
      <c r="J144" s="72" t="s">
        <v>1529</v>
      </c>
      <c r="K144" s="1032" t="s">
        <v>258</v>
      </c>
      <c r="L144" s="1024" t="s">
        <v>1776</v>
      </c>
      <c r="M144" s="1026"/>
    </row>
    <row r="145" spans="1:13" s="319" customFormat="1">
      <c r="A145" s="621">
        <f t="shared" si="8"/>
        <v>141</v>
      </c>
      <c r="B145" s="73">
        <v>29</v>
      </c>
      <c r="C145" s="1031" t="s">
        <v>481</v>
      </c>
      <c r="D145" s="73" t="str">
        <f>IFERROR(VLOOKUP(C145,Foundation!$C$5:$D$554,2,0),"")</f>
        <v>DA+9</v>
      </c>
      <c r="E145" s="748">
        <f>F134+1</f>
        <v>45884</v>
      </c>
      <c r="F145" s="748">
        <v>45890</v>
      </c>
      <c r="G145" s="72" t="s">
        <v>1514</v>
      </c>
      <c r="H145" s="567">
        <f t="shared" si="6"/>
        <v>45.697022000000004</v>
      </c>
      <c r="I145" s="790">
        <f t="shared" si="7"/>
        <v>4.2575184245048003</v>
      </c>
      <c r="J145" s="72"/>
      <c r="K145" s="1032" t="s">
        <v>258</v>
      </c>
      <c r="L145" s="1024" t="s">
        <v>1776</v>
      </c>
      <c r="M145" s="1026"/>
    </row>
    <row r="146" spans="1:13" s="319" customFormat="1">
      <c r="A146" s="621">
        <f t="shared" si="8"/>
        <v>142</v>
      </c>
      <c r="B146" s="73">
        <v>30</v>
      </c>
      <c r="C146" s="1031" t="s">
        <v>455</v>
      </c>
      <c r="D146" s="73" t="str">
        <f>IFERROR(VLOOKUP(C146,Foundation!$C$5:$D$554,2,0),"")</f>
        <v>DA-3</v>
      </c>
      <c r="E146" s="748">
        <f>F130+1</f>
        <v>45881</v>
      </c>
      <c r="F146" s="748">
        <v>45890</v>
      </c>
      <c r="G146" s="72" t="s">
        <v>1508</v>
      </c>
      <c r="H146" s="567">
        <f t="shared" si="6"/>
        <v>34.789810000000003</v>
      </c>
      <c r="I146" s="790">
        <f t="shared" si="7"/>
        <v>3.2413109340040003</v>
      </c>
      <c r="J146" s="72" t="s">
        <v>1187</v>
      </c>
      <c r="K146" s="1032" t="s">
        <v>258</v>
      </c>
      <c r="L146" s="1024" t="s">
        <v>1776</v>
      </c>
      <c r="M146" s="1026"/>
    </row>
    <row r="147" spans="1:13" s="319" customFormat="1">
      <c r="A147" s="621">
        <f t="shared" si="8"/>
        <v>143</v>
      </c>
      <c r="B147" s="73">
        <v>31</v>
      </c>
      <c r="C147" s="1031" t="s">
        <v>167</v>
      </c>
      <c r="D147" s="73" t="str">
        <f>IFERROR(VLOOKUP(C147,Foundation!$C$5:$D$554,2,0),"")</f>
        <v>DA+3</v>
      </c>
      <c r="E147" s="748">
        <f>F129+1</f>
        <v>45881</v>
      </c>
      <c r="F147" s="748">
        <v>45891</v>
      </c>
      <c r="G147" s="72" t="s">
        <v>1511</v>
      </c>
      <c r="H147" s="567">
        <f t="shared" si="6"/>
        <v>37.931087999999995</v>
      </c>
      <c r="I147" s="790">
        <f t="shared" si="7"/>
        <v>3.5339787792191997</v>
      </c>
      <c r="J147" s="72" t="s">
        <v>1530</v>
      </c>
      <c r="K147" s="1032" t="s">
        <v>258</v>
      </c>
      <c r="L147" s="1024" t="s">
        <v>1776</v>
      </c>
      <c r="M147" s="1026"/>
    </row>
    <row r="148" spans="1:13" s="319" customFormat="1">
      <c r="A148" s="621">
        <f t="shared" si="8"/>
        <v>144</v>
      </c>
      <c r="B148" s="73">
        <v>32</v>
      </c>
      <c r="C148" s="1031" t="s">
        <v>586</v>
      </c>
      <c r="D148" s="73" t="str">
        <f>IFERROR(VLOOKUP(C148,Foundation!$C$5:$D$554,2,0),"")</f>
        <v>DA+1.5</v>
      </c>
      <c r="E148" s="748">
        <f>F136+1</f>
        <v>45887</v>
      </c>
      <c r="F148" s="748">
        <v>45891</v>
      </c>
      <c r="G148" s="72" t="s">
        <v>1526</v>
      </c>
      <c r="H148" s="567">
        <f t="shared" si="6"/>
        <v>37.138323999999997</v>
      </c>
      <c r="I148" s="790">
        <f t="shared" si="7"/>
        <v>3.4601182257615997</v>
      </c>
      <c r="J148" s="72" t="s">
        <v>1028</v>
      </c>
      <c r="K148" s="1032" t="s">
        <v>258</v>
      </c>
      <c r="L148" s="1024" t="s">
        <v>1776</v>
      </c>
      <c r="M148" s="1026"/>
    </row>
    <row r="149" spans="1:13" s="319" customFormat="1">
      <c r="A149" s="621">
        <f t="shared" si="8"/>
        <v>145</v>
      </c>
      <c r="B149" s="73">
        <v>33</v>
      </c>
      <c r="C149" s="1031" t="s">
        <v>488</v>
      </c>
      <c r="D149" s="73" t="str">
        <f>IFERROR(VLOOKUP(C149,Foundation!$C$5:$D$554,2,0),"")</f>
        <v>DA-1.5</v>
      </c>
      <c r="E149" s="748">
        <v>45888</v>
      </c>
      <c r="F149" s="748">
        <v>45894</v>
      </c>
      <c r="G149" s="72" t="s">
        <v>1516</v>
      </c>
      <c r="H149" s="567">
        <f t="shared" si="6"/>
        <v>35.601761999999994</v>
      </c>
      <c r="I149" s="790">
        <f t="shared" si="7"/>
        <v>3.3169592027207995</v>
      </c>
      <c r="J149" s="72" t="s">
        <v>1161</v>
      </c>
      <c r="K149" s="1032" t="s">
        <v>258</v>
      </c>
      <c r="L149" s="1024" t="s">
        <v>1776</v>
      </c>
      <c r="M149" s="1026"/>
    </row>
    <row r="150" spans="1:13" s="319" customFormat="1">
      <c r="A150" s="621">
        <f t="shared" si="8"/>
        <v>146</v>
      </c>
      <c r="B150" s="73">
        <v>34</v>
      </c>
      <c r="C150" s="1031" t="s">
        <v>383</v>
      </c>
      <c r="D150" s="73" t="str">
        <f>IFERROR(VLOOKUP(C150,Foundation!$C$5:$D$554,2,0),"")</f>
        <v>DA+3</v>
      </c>
      <c r="E150" s="748">
        <f>F138+1</f>
        <v>45889</v>
      </c>
      <c r="F150" s="748">
        <v>45894</v>
      </c>
      <c r="G150" s="72" t="s">
        <v>1525</v>
      </c>
      <c r="H150" s="567">
        <f t="shared" si="6"/>
        <v>37.931087999999995</v>
      </c>
      <c r="I150" s="790">
        <f t="shared" si="7"/>
        <v>3.5339787792191997</v>
      </c>
      <c r="J150" s="72" t="s">
        <v>1528</v>
      </c>
      <c r="K150" s="1032" t="s">
        <v>258</v>
      </c>
      <c r="L150" s="1024" t="s">
        <v>1776</v>
      </c>
      <c r="M150" s="1026"/>
    </row>
    <row r="151" spans="1:13" s="319" customFormat="1">
      <c r="A151" s="621">
        <f t="shared" si="8"/>
        <v>147</v>
      </c>
      <c r="B151" s="73">
        <v>35</v>
      </c>
      <c r="C151" s="1031" t="s">
        <v>656</v>
      </c>
      <c r="D151" s="73" t="str">
        <f>IFERROR(VLOOKUP(C151,Foundation!$C$5:$D$554,2,0),"")</f>
        <v>DA+6</v>
      </c>
      <c r="E151" s="748">
        <f>F139+1</f>
        <v>45889</v>
      </c>
      <c r="F151" s="748">
        <v>45894</v>
      </c>
      <c r="G151" s="72" t="s">
        <v>1510</v>
      </c>
      <c r="H151" s="567">
        <f t="shared" si="6"/>
        <v>43.804423999999997</v>
      </c>
      <c r="I151" s="790">
        <f t="shared" si="7"/>
        <v>4.0811880970015997</v>
      </c>
      <c r="J151" s="72" t="s">
        <v>1512</v>
      </c>
      <c r="K151" s="1032" t="s">
        <v>258</v>
      </c>
      <c r="L151" s="1024" t="s">
        <v>1776</v>
      </c>
      <c r="M151" s="1026"/>
    </row>
    <row r="152" spans="1:13" s="319" customFormat="1">
      <c r="A152" s="621">
        <f t="shared" si="8"/>
        <v>148</v>
      </c>
      <c r="B152" s="73">
        <v>36</v>
      </c>
      <c r="C152" s="1031" t="s">
        <v>463</v>
      </c>
      <c r="D152" s="73" t="str">
        <f>IFERROR(VLOOKUP(C152,Foundation!$C$5:$D$554,2,0),"")</f>
        <v>DA+4.5</v>
      </c>
      <c r="E152" s="748">
        <f>F133+1</f>
        <v>45884</v>
      </c>
      <c r="F152" s="748">
        <v>45894</v>
      </c>
      <c r="G152" s="72" t="s">
        <v>1502</v>
      </c>
      <c r="H152" s="567">
        <f t="shared" si="6"/>
        <v>42.921818999999999</v>
      </c>
      <c r="I152" s="790">
        <f t="shared" si="7"/>
        <v>3.9989572013196</v>
      </c>
      <c r="J152" s="72" t="s">
        <v>1105</v>
      </c>
      <c r="K152" s="1032" t="s">
        <v>258</v>
      </c>
      <c r="L152" s="1024" t="s">
        <v>1776</v>
      </c>
      <c r="M152" s="1026"/>
    </row>
    <row r="153" spans="1:13" s="319" customFormat="1">
      <c r="A153" s="621">
        <f t="shared" si="8"/>
        <v>149</v>
      </c>
      <c r="B153" s="73">
        <v>37</v>
      </c>
      <c r="C153" s="1031" t="s">
        <v>1276</v>
      </c>
      <c r="D153" s="73" t="str">
        <f>IFERROR(VLOOKUP(C153,Foundation!$C$5:$D$554,2,0),"")</f>
        <v>DA+0</v>
      </c>
      <c r="E153" s="748">
        <v>45890</v>
      </c>
      <c r="F153" s="748">
        <v>45896</v>
      </c>
      <c r="G153" s="72" t="s">
        <v>1520</v>
      </c>
      <c r="H153" s="567">
        <f t="shared" si="6"/>
        <v>36.159755999999994</v>
      </c>
      <c r="I153" s="790">
        <f t="shared" si="7"/>
        <v>3.3689466109103994</v>
      </c>
      <c r="J153" s="72" t="s">
        <v>1522</v>
      </c>
      <c r="K153" s="1032" t="s">
        <v>258</v>
      </c>
      <c r="L153" s="1024" t="s">
        <v>1776</v>
      </c>
      <c r="M153" s="1026"/>
    </row>
    <row r="154" spans="1:13" s="319" customFormat="1">
      <c r="A154" s="621">
        <f t="shared" si="8"/>
        <v>150</v>
      </c>
      <c r="B154" s="73">
        <v>38</v>
      </c>
      <c r="C154" s="1031" t="s">
        <v>907</v>
      </c>
      <c r="D154" s="73" t="str">
        <f>IFERROR(VLOOKUP(C154,Foundation!$C$5:$D$554,2,0),"")</f>
        <v>DA+6</v>
      </c>
      <c r="E154" s="748">
        <v>45887</v>
      </c>
      <c r="F154" s="748">
        <v>45897</v>
      </c>
      <c r="G154" s="72" t="s">
        <v>1553</v>
      </c>
      <c r="H154" s="567">
        <f t="shared" si="6"/>
        <v>43.804423999999997</v>
      </c>
      <c r="I154" s="790">
        <f t="shared" si="7"/>
        <v>4.0811880970015997</v>
      </c>
      <c r="J154" s="72" t="s">
        <v>1507</v>
      </c>
      <c r="K154" s="1074" t="s">
        <v>258</v>
      </c>
      <c r="L154" s="1024" t="s">
        <v>1776</v>
      </c>
      <c r="M154" s="1026"/>
    </row>
    <row r="155" spans="1:13" s="319" customFormat="1">
      <c r="A155" s="621">
        <f t="shared" si="8"/>
        <v>151</v>
      </c>
      <c r="B155" s="73">
        <v>39</v>
      </c>
      <c r="C155" s="1031" t="s">
        <v>474</v>
      </c>
      <c r="D155" s="73" t="str">
        <f>IFERROR(VLOOKUP(C155,Foundation!$C$5:$D$554,2,0),"")</f>
        <v>DA+6</v>
      </c>
      <c r="E155" s="748">
        <f>F140</f>
        <v>45889</v>
      </c>
      <c r="F155" s="748">
        <v>45897</v>
      </c>
      <c r="G155" s="72" t="s">
        <v>1521</v>
      </c>
      <c r="H155" s="567">
        <f t="shared" si="6"/>
        <v>43.804423999999997</v>
      </c>
      <c r="I155" s="790">
        <f t="shared" si="7"/>
        <v>4.0811880970015997</v>
      </c>
      <c r="J155" s="72" t="s">
        <v>1531</v>
      </c>
      <c r="K155" s="1032" t="s">
        <v>258</v>
      </c>
      <c r="L155" s="1024" t="s">
        <v>1776</v>
      </c>
      <c r="M155" s="1106" t="s">
        <v>1112</v>
      </c>
    </row>
    <row r="156" spans="1:13" s="319" customFormat="1">
      <c r="A156" s="621">
        <f t="shared" si="8"/>
        <v>152</v>
      </c>
      <c r="B156" s="73">
        <v>40</v>
      </c>
      <c r="C156" s="1031" t="s">
        <v>484</v>
      </c>
      <c r="D156" s="73" t="str">
        <f>IFERROR(VLOOKUP(C156,Foundation!$C$5:$D$554,2,0),"")</f>
        <v>DA+1.5</v>
      </c>
      <c r="E156" s="748">
        <f>F143+1</f>
        <v>45891</v>
      </c>
      <c r="F156" s="748">
        <v>45897</v>
      </c>
      <c r="G156" s="72" t="s">
        <v>1517</v>
      </c>
      <c r="H156" s="567">
        <f t="shared" si="6"/>
        <v>37.138323999999997</v>
      </c>
      <c r="I156" s="790">
        <f t="shared" si="7"/>
        <v>3.4601182257615997</v>
      </c>
      <c r="J156" s="72" t="s">
        <v>1529</v>
      </c>
      <c r="K156" s="1032" t="s">
        <v>258</v>
      </c>
      <c r="L156" s="1024" t="s">
        <v>1776</v>
      </c>
      <c r="M156" s="1026"/>
    </row>
    <row r="157" spans="1:13" s="319" customFormat="1">
      <c r="A157" s="621">
        <f t="shared" si="8"/>
        <v>153</v>
      </c>
      <c r="B157" s="73">
        <v>41</v>
      </c>
      <c r="C157" s="1031" t="s">
        <v>479</v>
      </c>
      <c r="D157" s="73" t="str">
        <f>IFERROR(VLOOKUP(C157,Foundation!$C$5:$D$554,2,0),"")</f>
        <v>DA+9</v>
      </c>
      <c r="E157" s="748">
        <f>F144+1</f>
        <v>45891</v>
      </c>
      <c r="F157" s="748">
        <v>45897</v>
      </c>
      <c r="G157" s="72" t="s">
        <v>1514</v>
      </c>
      <c r="H157" s="567">
        <f t="shared" si="6"/>
        <v>45.697022000000004</v>
      </c>
      <c r="I157" s="790">
        <f t="shared" si="7"/>
        <v>4.2575184245048003</v>
      </c>
      <c r="J157" s="72" t="s">
        <v>1507</v>
      </c>
      <c r="K157" s="1032" t="s">
        <v>258</v>
      </c>
      <c r="L157" s="1024" t="s">
        <v>1776</v>
      </c>
      <c r="M157" s="1026"/>
    </row>
    <row r="158" spans="1:13" s="319" customFormat="1">
      <c r="A158" s="621">
        <f t="shared" si="8"/>
        <v>154</v>
      </c>
      <c r="B158" s="73">
        <v>42</v>
      </c>
      <c r="C158" s="1031" t="s">
        <v>419</v>
      </c>
      <c r="D158" s="73" t="str">
        <f>IFERROR(VLOOKUP(C158,Foundation!$C$5:$D$554,2,0),"")</f>
        <v>DA+9</v>
      </c>
      <c r="E158" s="748">
        <v>45892</v>
      </c>
      <c r="F158" s="748">
        <v>45898</v>
      </c>
      <c r="G158" s="72" t="s">
        <v>1525</v>
      </c>
      <c r="H158" s="567">
        <f t="shared" si="6"/>
        <v>45.697022000000004</v>
      </c>
      <c r="I158" s="790">
        <f t="shared" si="7"/>
        <v>4.2575184245048003</v>
      </c>
      <c r="J158" s="72" t="s">
        <v>1528</v>
      </c>
      <c r="K158" s="1032" t="s">
        <v>258</v>
      </c>
      <c r="L158" s="1024" t="s">
        <v>1776</v>
      </c>
      <c r="M158" s="1026"/>
    </row>
    <row r="159" spans="1:13" s="319" customFormat="1">
      <c r="A159" s="621">
        <f t="shared" si="8"/>
        <v>155</v>
      </c>
      <c r="B159" s="73">
        <v>43</v>
      </c>
      <c r="C159" s="1031" t="s">
        <v>584</v>
      </c>
      <c r="D159" s="73" t="str">
        <f>IFERROR(VLOOKUP(C159,Foundation!$C$5:$D$554,2,0),"")</f>
        <v>DA+6</v>
      </c>
      <c r="E159" s="748">
        <v>45892</v>
      </c>
      <c r="F159" s="748">
        <v>45899</v>
      </c>
      <c r="G159" s="72" t="s">
        <v>1526</v>
      </c>
      <c r="H159" s="567">
        <f t="shared" si="6"/>
        <v>43.804423999999997</v>
      </c>
      <c r="I159" s="790">
        <f t="shared" si="7"/>
        <v>4.0811880970015997</v>
      </c>
      <c r="J159" s="72" t="s">
        <v>1028</v>
      </c>
      <c r="K159" s="1032" t="s">
        <v>258</v>
      </c>
      <c r="L159" s="1024" t="s">
        <v>1776</v>
      </c>
      <c r="M159" s="1026"/>
    </row>
    <row r="160" spans="1:13" s="319" customFormat="1">
      <c r="A160" s="621">
        <f t="shared" si="8"/>
        <v>156</v>
      </c>
      <c r="B160" s="73">
        <v>44</v>
      </c>
      <c r="C160" s="1031" t="s">
        <v>457</v>
      </c>
      <c r="D160" s="73" t="str">
        <f>IFERROR(VLOOKUP(C160,Foundation!$C$5:$D$554,2,0),"")</f>
        <v>DA-1.5</v>
      </c>
      <c r="E160" s="748">
        <f>F145+1</f>
        <v>45891</v>
      </c>
      <c r="F160" s="748">
        <v>45900</v>
      </c>
      <c r="G160" s="72" t="s">
        <v>1508</v>
      </c>
      <c r="H160" s="567">
        <f t="shared" si="6"/>
        <v>35.601761999999994</v>
      </c>
      <c r="I160" s="790">
        <f t="shared" si="7"/>
        <v>3.3169592027207995</v>
      </c>
      <c r="J160" s="72" t="s">
        <v>1187</v>
      </c>
      <c r="K160" s="1032" t="s">
        <v>258</v>
      </c>
      <c r="L160" s="1024" t="s">
        <v>1776</v>
      </c>
      <c r="M160" s="1026"/>
    </row>
    <row r="161" spans="1:21" s="319" customFormat="1">
      <c r="A161" s="621">
        <f t="shared" si="8"/>
        <v>157</v>
      </c>
      <c r="B161" s="73">
        <v>1</v>
      </c>
      <c r="C161" s="1031" t="s">
        <v>685</v>
      </c>
      <c r="D161" s="73" t="str">
        <f>IFERROR(VLOOKUP(C161,Foundation!$C$5:$D$554,2,0),"")</f>
        <v>DB1+12</v>
      </c>
      <c r="E161" s="748">
        <f>F142+1</f>
        <v>45891</v>
      </c>
      <c r="F161" s="748">
        <v>45901</v>
      </c>
      <c r="G161" s="72" t="s">
        <v>1513</v>
      </c>
      <c r="H161" s="567">
        <f t="shared" si="6"/>
        <v>70.788264999999996</v>
      </c>
      <c r="I161" s="790">
        <f t="shared" si="7"/>
        <v>6.5952293888259996</v>
      </c>
      <c r="J161" s="72" t="s">
        <v>1506</v>
      </c>
      <c r="K161" s="1032" t="s">
        <v>258</v>
      </c>
      <c r="L161" s="1024" t="s">
        <v>1776</v>
      </c>
      <c r="M161" s="1026"/>
      <c r="O161" s="319" t="s">
        <v>1583</v>
      </c>
      <c r="P161" s="319" t="s">
        <v>1584</v>
      </c>
    </row>
    <row r="162" spans="1:21" s="319" customFormat="1">
      <c r="A162" s="621">
        <f t="shared" si="8"/>
        <v>158</v>
      </c>
      <c r="B162" s="73">
        <v>2</v>
      </c>
      <c r="C162" s="1031" t="s">
        <v>787</v>
      </c>
      <c r="D162" s="73" t="str">
        <f>IFERROR(VLOOKUP(C162,Foundation!$C$5:$D$554,2,0),"")</f>
        <v>DA+6</v>
      </c>
      <c r="E162" s="748">
        <v>45883</v>
      </c>
      <c r="F162" s="748">
        <v>45902</v>
      </c>
      <c r="G162" s="72" t="s">
        <v>1527</v>
      </c>
      <c r="H162" s="567">
        <f t="shared" si="6"/>
        <v>43.804423999999997</v>
      </c>
      <c r="I162" s="790">
        <f t="shared" si="7"/>
        <v>4.0811880970015997</v>
      </c>
      <c r="J162" s="72" t="s">
        <v>1154</v>
      </c>
      <c r="K162" s="1032" t="s">
        <v>258</v>
      </c>
      <c r="L162" s="1032" t="s">
        <v>1776</v>
      </c>
      <c r="M162" s="1026"/>
      <c r="O162" s="319" t="s">
        <v>1572</v>
      </c>
      <c r="P162" s="319" t="s">
        <v>1573</v>
      </c>
    </row>
    <row r="163" spans="1:21" s="319" customFormat="1">
      <c r="A163" s="621">
        <f t="shared" si="8"/>
        <v>159</v>
      </c>
      <c r="B163" s="73">
        <v>3</v>
      </c>
      <c r="C163" s="1031" t="s">
        <v>486</v>
      </c>
      <c r="D163" s="73" t="str">
        <f>IFERROR(VLOOKUP(C163,Foundation!$C$5:$D$554,2,0),"")</f>
        <v>DA+6</v>
      </c>
      <c r="E163" s="748">
        <v>45892</v>
      </c>
      <c r="F163" s="748">
        <v>45902</v>
      </c>
      <c r="G163" s="72" t="s">
        <v>1517</v>
      </c>
      <c r="H163" s="567">
        <f t="shared" si="6"/>
        <v>43.804423999999997</v>
      </c>
      <c r="I163" s="790">
        <f t="shared" si="7"/>
        <v>4.0811880970015997</v>
      </c>
      <c r="J163" s="72" t="s">
        <v>1161</v>
      </c>
      <c r="K163" s="1032" t="s">
        <v>258</v>
      </c>
      <c r="L163" s="1024" t="s">
        <v>1776</v>
      </c>
      <c r="M163" s="1026"/>
      <c r="O163" s="319" t="s">
        <v>1572</v>
      </c>
      <c r="P163" s="319" t="s">
        <v>1573</v>
      </c>
    </row>
    <row r="164" spans="1:21" s="319" customFormat="1">
      <c r="A164" s="621">
        <f t="shared" si="8"/>
        <v>160</v>
      </c>
      <c r="B164" s="1064">
        <v>4</v>
      </c>
      <c r="C164" s="1065" t="s">
        <v>1277</v>
      </c>
      <c r="D164" s="1064" t="str">
        <f>IFERROR(VLOOKUP(C164,Foundation!$C$5:$D$554,2,0),"")</f>
        <v>DA+3</v>
      </c>
      <c r="E164" s="1066">
        <f>F153+1</f>
        <v>45897</v>
      </c>
      <c r="F164" s="748">
        <v>45902</v>
      </c>
      <c r="G164" s="72" t="s">
        <v>1520</v>
      </c>
      <c r="H164" s="1067">
        <f t="shared" si="6"/>
        <v>37.931087999999995</v>
      </c>
      <c r="I164" s="1068">
        <f t="shared" si="7"/>
        <v>3.5339787792191997</v>
      </c>
      <c r="J164" s="1028" t="s">
        <v>1522</v>
      </c>
      <c r="K164" s="1032" t="s">
        <v>258</v>
      </c>
      <c r="L164" s="1024" t="s">
        <v>1776</v>
      </c>
      <c r="M164" s="1069"/>
      <c r="O164" s="319" t="s">
        <v>1569</v>
      </c>
      <c r="P164" s="319" t="s">
        <v>1570</v>
      </c>
    </row>
    <row r="165" spans="1:21" s="319" customFormat="1">
      <c r="A165" s="621">
        <f t="shared" si="8"/>
        <v>161</v>
      </c>
      <c r="B165" s="73">
        <v>5</v>
      </c>
      <c r="C165" s="1031" t="s">
        <v>657</v>
      </c>
      <c r="D165" s="73" t="str">
        <f>IFERROR(VLOOKUP(C165,Foundation!$C$5:$D$554,2,0),"")</f>
        <v>DA-1.5</v>
      </c>
      <c r="E165" s="748">
        <v>45892</v>
      </c>
      <c r="F165" s="748">
        <v>45902</v>
      </c>
      <c r="G165" s="72" t="s">
        <v>1510</v>
      </c>
      <c r="H165" s="567">
        <f t="shared" si="6"/>
        <v>35.601761999999994</v>
      </c>
      <c r="I165" s="790">
        <f t="shared" si="7"/>
        <v>3.3169592027207995</v>
      </c>
      <c r="J165" s="72" t="s">
        <v>1512</v>
      </c>
      <c r="K165" s="1032" t="s">
        <v>258</v>
      </c>
      <c r="L165" s="1024" t="s">
        <v>1776</v>
      </c>
      <c r="M165" s="1026"/>
      <c r="O165" s="319" t="s">
        <v>1581</v>
      </c>
      <c r="P165" s="319" t="s">
        <v>1582</v>
      </c>
    </row>
    <row r="166" spans="1:21" s="319" customFormat="1">
      <c r="A166" s="621">
        <f t="shared" si="8"/>
        <v>162</v>
      </c>
      <c r="B166" s="73">
        <v>6</v>
      </c>
      <c r="C166" s="1031" t="s">
        <v>458</v>
      </c>
      <c r="D166" s="73" t="str">
        <f>IFERROR(VLOOKUP(C166,Foundation!$C$5:$D$554,2,0),"")</f>
        <v>DA+6</v>
      </c>
      <c r="E166" s="748">
        <v>45892</v>
      </c>
      <c r="F166" s="748">
        <v>45903</v>
      </c>
      <c r="G166" s="72" t="s">
        <v>1511</v>
      </c>
      <c r="H166" s="567">
        <f t="shared" si="6"/>
        <v>43.804423999999997</v>
      </c>
      <c r="I166" s="790">
        <f t="shared" si="7"/>
        <v>4.0811880970015997</v>
      </c>
      <c r="J166" s="72" t="s">
        <v>1530</v>
      </c>
      <c r="K166" s="1032" t="s">
        <v>258</v>
      </c>
      <c r="L166" s="1024" t="s">
        <v>1776</v>
      </c>
      <c r="M166" s="1026"/>
      <c r="O166" s="319" t="s">
        <v>1572</v>
      </c>
      <c r="P166" s="319" t="s">
        <v>1573</v>
      </c>
    </row>
    <row r="167" spans="1:21" s="319" customFormat="1">
      <c r="A167" s="621">
        <f t="shared" si="8"/>
        <v>163</v>
      </c>
      <c r="B167" s="73">
        <v>7</v>
      </c>
      <c r="C167" s="1031" t="s">
        <v>462</v>
      </c>
      <c r="D167" s="73" t="str">
        <f>IFERROR(VLOOKUP(C167,Foundation!$C$5:$D$554,2,0),"")</f>
        <v>DA+1.5</v>
      </c>
      <c r="E167" s="748">
        <v>45892</v>
      </c>
      <c r="F167" s="748">
        <v>45903</v>
      </c>
      <c r="G167" s="72" t="s">
        <v>1502</v>
      </c>
      <c r="H167" s="567">
        <f t="shared" si="6"/>
        <v>37.138323999999997</v>
      </c>
      <c r="I167" s="790">
        <f t="shared" si="7"/>
        <v>3.4601182257615997</v>
      </c>
      <c r="J167" s="72" t="s">
        <v>1105</v>
      </c>
      <c r="K167" s="1032" t="s">
        <v>258</v>
      </c>
      <c r="L167" s="1024" t="s">
        <v>1776</v>
      </c>
      <c r="M167" s="1026"/>
      <c r="O167" s="319" t="s">
        <v>1577</v>
      </c>
      <c r="P167" s="319" t="s">
        <v>1576</v>
      </c>
    </row>
    <row r="168" spans="1:21" s="319" customFormat="1">
      <c r="A168" s="621">
        <f t="shared" si="8"/>
        <v>164</v>
      </c>
      <c r="B168" s="1064">
        <v>8</v>
      </c>
      <c r="C168" s="1065" t="s">
        <v>1264</v>
      </c>
      <c r="D168" s="1064" t="str">
        <f>IFERROR(VLOOKUP(C168,Foundation!$C$5:$D$554,2,0),"")</f>
        <v>DA+3</v>
      </c>
      <c r="E168" s="1066">
        <v>45894</v>
      </c>
      <c r="F168" s="748">
        <v>45903</v>
      </c>
      <c r="G168" s="1028" t="s">
        <v>1550</v>
      </c>
      <c r="H168" s="1067">
        <f t="shared" si="6"/>
        <v>37.931087999999995</v>
      </c>
      <c r="I168" s="1068">
        <f t="shared" si="7"/>
        <v>3.5339787792191997</v>
      </c>
      <c r="J168" s="1028" t="s">
        <v>1518</v>
      </c>
      <c r="K168" s="1032" t="s">
        <v>258</v>
      </c>
      <c r="L168" s="1024" t="s">
        <v>1776</v>
      </c>
      <c r="M168" s="1069"/>
      <c r="O168" s="319" t="s">
        <v>1569</v>
      </c>
      <c r="P168" s="319" t="s">
        <v>1570</v>
      </c>
    </row>
    <row r="169" spans="1:21" s="319" customFormat="1">
      <c r="A169" s="621">
        <f t="shared" si="8"/>
        <v>165</v>
      </c>
      <c r="B169" s="73">
        <v>9</v>
      </c>
      <c r="C169" s="1031" t="s">
        <v>71</v>
      </c>
      <c r="D169" s="73" t="str">
        <f>IFERROR(VLOOKUP(C169,Foundation!$C$5:$D$554,2,0),"")</f>
        <v>DA+3</v>
      </c>
      <c r="E169" s="748">
        <f>F159+1</f>
        <v>45900</v>
      </c>
      <c r="F169" s="748">
        <v>45904</v>
      </c>
      <c r="G169" s="72" t="s">
        <v>1526</v>
      </c>
      <c r="H169" s="567">
        <f t="shared" si="6"/>
        <v>37.931087999999995</v>
      </c>
      <c r="I169" s="790">
        <f t="shared" si="7"/>
        <v>3.5339787792191997</v>
      </c>
      <c r="J169" s="72" t="s">
        <v>1028</v>
      </c>
      <c r="K169" s="1032" t="s">
        <v>258</v>
      </c>
      <c r="L169" s="1024" t="s">
        <v>1776</v>
      </c>
      <c r="M169" s="1026"/>
      <c r="O169" s="319" t="s">
        <v>1569</v>
      </c>
      <c r="P169" s="319" t="s">
        <v>1570</v>
      </c>
    </row>
    <row r="170" spans="1:21" s="319" customFormat="1">
      <c r="A170" s="621">
        <f t="shared" si="8"/>
        <v>166</v>
      </c>
      <c r="B170" s="1064">
        <v>10</v>
      </c>
      <c r="C170" s="1065" t="s">
        <v>478</v>
      </c>
      <c r="D170" s="1064" t="str">
        <f>IFERROR(VLOOKUP(C170,Foundation!$C$5:$D$554,2,0),"")</f>
        <v>DA+6</v>
      </c>
      <c r="E170" s="1066">
        <f>F156+1</f>
        <v>45898</v>
      </c>
      <c r="F170" s="1066">
        <v>45905</v>
      </c>
      <c r="G170" s="72" t="s">
        <v>1514</v>
      </c>
      <c r="H170" s="1067">
        <f t="shared" si="6"/>
        <v>43.804423999999997</v>
      </c>
      <c r="I170" s="1068">
        <f t="shared" si="7"/>
        <v>4.0811880970015997</v>
      </c>
      <c r="J170" s="1028" t="s">
        <v>1529</v>
      </c>
      <c r="K170" s="1032" t="s">
        <v>258</v>
      </c>
      <c r="L170" s="1024" t="s">
        <v>1776</v>
      </c>
      <c r="M170" s="1069"/>
      <c r="O170" s="319" t="s">
        <v>1572</v>
      </c>
      <c r="P170" s="319" t="s">
        <v>1573</v>
      </c>
    </row>
    <row r="171" spans="1:21" s="319" customFormat="1">
      <c r="A171" s="621">
        <f t="shared" si="8"/>
        <v>167</v>
      </c>
      <c r="B171" s="73">
        <v>11</v>
      </c>
      <c r="C171" s="1065" t="s">
        <v>485</v>
      </c>
      <c r="D171" s="1064" t="str">
        <f>IFERROR(VLOOKUP(C171,Foundation!$C$5:$D$554,2,0),"")</f>
        <v>DA+3</v>
      </c>
      <c r="E171" s="1066">
        <f>F157+1</f>
        <v>45898</v>
      </c>
      <c r="F171" s="1066">
        <v>45906</v>
      </c>
      <c r="G171" s="72" t="s">
        <v>1517</v>
      </c>
      <c r="H171" s="1067">
        <f t="shared" si="6"/>
        <v>37.931087999999995</v>
      </c>
      <c r="I171" s="1068">
        <f t="shared" si="7"/>
        <v>3.5339787792191997</v>
      </c>
      <c r="J171" s="1028" t="s">
        <v>1507</v>
      </c>
      <c r="K171" s="1032" t="s">
        <v>258</v>
      </c>
      <c r="L171" s="1024" t="s">
        <v>1776</v>
      </c>
      <c r="M171" s="1069"/>
      <c r="O171" s="319" t="s">
        <v>1569</v>
      </c>
      <c r="P171" s="319" t="s">
        <v>1570</v>
      </c>
      <c r="U171" s="319" t="s">
        <v>1571</v>
      </c>
    </row>
    <row r="172" spans="1:21" s="319" customFormat="1">
      <c r="A172" s="621">
        <f t="shared" si="8"/>
        <v>168</v>
      </c>
      <c r="B172" s="1064">
        <v>12</v>
      </c>
      <c r="C172" s="1031" t="s">
        <v>266</v>
      </c>
      <c r="D172" s="1064" t="str">
        <f>IFERROR(VLOOKUP(C172,Foundation!$C$5:$D$554,2,0),"")</f>
        <v>DB1+12</v>
      </c>
      <c r="E172" s="1066">
        <f>F158+1</f>
        <v>45899</v>
      </c>
      <c r="F172" s="1066">
        <v>45906</v>
      </c>
      <c r="G172" s="72" t="s">
        <v>1525</v>
      </c>
      <c r="H172" s="1067">
        <f t="shared" si="6"/>
        <v>70.788264999999996</v>
      </c>
      <c r="I172" s="1068">
        <f t="shared" si="7"/>
        <v>6.5952293888259996</v>
      </c>
      <c r="J172" s="72" t="s">
        <v>1528</v>
      </c>
      <c r="K172" s="1032" t="s">
        <v>258</v>
      </c>
      <c r="L172" s="1024" t="s">
        <v>1776</v>
      </c>
      <c r="M172" s="1026"/>
      <c r="O172" s="319" t="s">
        <v>1583</v>
      </c>
      <c r="P172" s="319" t="s">
        <v>1584</v>
      </c>
    </row>
    <row r="173" spans="1:21" s="319" customFormat="1">
      <c r="A173" s="621">
        <f t="shared" si="8"/>
        <v>169</v>
      </c>
      <c r="B173" s="73">
        <v>13</v>
      </c>
      <c r="C173" s="1065" t="s">
        <v>906</v>
      </c>
      <c r="D173" s="1064" t="str">
        <f>IFERROR(VLOOKUP(C173,Foundation!$C$5:$D$554,2,0),"")</f>
        <v>DA+9</v>
      </c>
      <c r="E173" s="1066">
        <f>F154+1</f>
        <v>45898</v>
      </c>
      <c r="F173" s="1066">
        <v>45906</v>
      </c>
      <c r="G173" s="72" t="s">
        <v>1553</v>
      </c>
      <c r="H173" s="1067">
        <f t="shared" si="6"/>
        <v>45.697022000000004</v>
      </c>
      <c r="I173" s="1068">
        <f t="shared" si="7"/>
        <v>4.2575184245048003</v>
      </c>
      <c r="J173" s="1028" t="s">
        <v>1507</v>
      </c>
      <c r="K173" s="1032" t="s">
        <v>258</v>
      </c>
      <c r="L173" s="1024" t="s">
        <v>1776</v>
      </c>
      <c r="M173" s="1069"/>
      <c r="O173" s="319" t="s">
        <v>1565</v>
      </c>
      <c r="P173" s="319" t="s">
        <v>1566</v>
      </c>
    </row>
    <row r="174" spans="1:21" s="319" customFormat="1">
      <c r="A174" s="621">
        <f t="shared" si="8"/>
        <v>170</v>
      </c>
      <c r="B174" s="73">
        <v>14</v>
      </c>
      <c r="C174" s="1031" t="s">
        <v>658</v>
      </c>
      <c r="D174" s="73" t="str">
        <f>IFERROR(VLOOKUP(C174,Foundation!$C$5:$D$554,2,0),"")</f>
        <v>DA+0</v>
      </c>
      <c r="E174" s="748">
        <f>F165+1</f>
        <v>45903</v>
      </c>
      <c r="F174" s="748">
        <v>45907</v>
      </c>
      <c r="G174" s="72" t="s">
        <v>1510</v>
      </c>
      <c r="H174" s="567">
        <f t="shared" si="6"/>
        <v>36.159755999999994</v>
      </c>
      <c r="I174" s="790">
        <f t="shared" si="7"/>
        <v>3.3689466109103994</v>
      </c>
      <c r="J174" s="72" t="s">
        <v>1512</v>
      </c>
      <c r="K174" s="1032" t="s">
        <v>258</v>
      </c>
      <c r="L174" s="1024" t="s">
        <v>1776</v>
      </c>
      <c r="M174" s="1026"/>
      <c r="O174" s="319" t="s">
        <v>1567</v>
      </c>
      <c r="P174" s="319" t="s">
        <v>1568</v>
      </c>
    </row>
    <row r="175" spans="1:21" s="319" customFormat="1">
      <c r="A175" s="621">
        <f t="shared" si="8"/>
        <v>171</v>
      </c>
      <c r="B175" s="1064">
        <v>15</v>
      </c>
      <c r="C175" s="1065" t="s">
        <v>473</v>
      </c>
      <c r="D175" s="1064" t="str">
        <f>IFERROR(VLOOKUP(C175,Foundation!$C$5:$D$554,2,0),"")</f>
        <v>DA-1.5</v>
      </c>
      <c r="E175" s="1066">
        <f>F155+1</f>
        <v>45898</v>
      </c>
      <c r="F175" s="1066">
        <v>45908</v>
      </c>
      <c r="G175" s="72" t="s">
        <v>1521</v>
      </c>
      <c r="H175" s="1067">
        <f t="shared" si="6"/>
        <v>35.601761999999994</v>
      </c>
      <c r="I175" s="1068">
        <f t="shared" si="7"/>
        <v>3.3169592027207995</v>
      </c>
      <c r="J175" s="1028" t="s">
        <v>1531</v>
      </c>
      <c r="K175" s="1032" t="s">
        <v>258</v>
      </c>
      <c r="L175" s="1024" t="s">
        <v>1776</v>
      </c>
      <c r="M175" s="1069"/>
      <c r="O175" s="319" t="s">
        <v>1581</v>
      </c>
      <c r="P175" s="319" t="s">
        <v>1582</v>
      </c>
    </row>
    <row r="176" spans="1:21" s="319" customFormat="1">
      <c r="A176" s="621">
        <f t="shared" si="8"/>
        <v>172</v>
      </c>
      <c r="B176" s="73">
        <v>16</v>
      </c>
      <c r="C176" s="1031" t="s">
        <v>1278</v>
      </c>
      <c r="D176" s="73" t="str">
        <f>IFERROR(VLOOKUP(C176,Foundation!$C$5:$D$554,2,0),"")</f>
        <v>DA+3</v>
      </c>
      <c r="E176" s="748">
        <f>F164+1</f>
        <v>45903</v>
      </c>
      <c r="F176" s="1066">
        <v>45908</v>
      </c>
      <c r="G176" s="72" t="s">
        <v>1520</v>
      </c>
      <c r="H176" s="567">
        <f t="shared" si="6"/>
        <v>37.931087999999995</v>
      </c>
      <c r="I176" s="790">
        <f t="shared" si="7"/>
        <v>3.5339787792191997</v>
      </c>
      <c r="J176" s="72" t="s">
        <v>1522</v>
      </c>
      <c r="K176" s="1032" t="s">
        <v>258</v>
      </c>
      <c r="L176" s="1024" t="s">
        <v>1776</v>
      </c>
      <c r="M176" s="1026"/>
      <c r="O176" s="319" t="s">
        <v>1569</v>
      </c>
      <c r="P176" s="319" t="s">
        <v>1570</v>
      </c>
    </row>
    <row r="177" spans="1:19" s="319" customFormat="1">
      <c r="A177" s="621">
        <f t="shared" si="8"/>
        <v>173</v>
      </c>
      <c r="B177" s="1064">
        <v>17</v>
      </c>
      <c r="C177" s="1065" t="s">
        <v>908</v>
      </c>
      <c r="D177" s="1064" t="str">
        <f>IFERROR(VLOOKUP(C177,Foundation!$C$5:$D$554,2,0),"")</f>
        <v>DA+9</v>
      </c>
      <c r="E177" s="1066">
        <v>45894</v>
      </c>
      <c r="F177" s="1066">
        <v>45908</v>
      </c>
      <c r="G177" s="72" t="s">
        <v>1554</v>
      </c>
      <c r="H177" s="1067">
        <f t="shared" si="6"/>
        <v>45.697022000000004</v>
      </c>
      <c r="I177" s="1068">
        <f t="shared" si="7"/>
        <v>4.2575184245048003</v>
      </c>
      <c r="J177" s="1028" t="s">
        <v>1507</v>
      </c>
      <c r="K177" s="1032" t="s">
        <v>258</v>
      </c>
      <c r="L177" s="1024" t="s">
        <v>1776</v>
      </c>
      <c r="M177" s="1069"/>
      <c r="O177" s="319" t="s">
        <v>1565</v>
      </c>
      <c r="P177" s="319" t="s">
        <v>1566</v>
      </c>
    </row>
    <row r="178" spans="1:19" s="319" customFormat="1">
      <c r="A178" s="621">
        <f t="shared" si="8"/>
        <v>174</v>
      </c>
      <c r="B178" s="73">
        <v>18</v>
      </c>
      <c r="C178" s="1031" t="s">
        <v>452</v>
      </c>
      <c r="D178" s="1064" t="str">
        <f>IFERROR(VLOOKUP(C178,Foundation!$C$5:$D$554,2,0),"")</f>
        <v>DA+6</v>
      </c>
      <c r="E178" s="1066">
        <v>45898</v>
      </c>
      <c r="F178" s="1066">
        <v>45908</v>
      </c>
      <c r="G178" s="72" t="s">
        <v>1551</v>
      </c>
      <c r="H178" s="1067">
        <f t="shared" si="6"/>
        <v>43.804423999999997</v>
      </c>
      <c r="I178" s="1068">
        <f t="shared" si="7"/>
        <v>4.0811880970015997</v>
      </c>
      <c r="J178" s="72" t="s">
        <v>1561</v>
      </c>
      <c r="K178" s="1032" t="s">
        <v>258</v>
      </c>
      <c r="L178" s="1032" t="s">
        <v>1776</v>
      </c>
      <c r="M178" s="1026"/>
      <c r="O178" s="319" t="s">
        <v>1572</v>
      </c>
      <c r="P178" s="319" t="s">
        <v>1573</v>
      </c>
    </row>
    <row r="179" spans="1:19" s="319" customFormat="1">
      <c r="A179" s="621">
        <f t="shared" si="8"/>
        <v>175</v>
      </c>
      <c r="B179" s="73">
        <v>19</v>
      </c>
      <c r="C179" s="1031" t="s">
        <v>476</v>
      </c>
      <c r="D179" s="73" t="str">
        <f>IFERROR(VLOOKUP(C179,Foundation!$C$5:$D$554,2,0),"")</f>
        <v>DA+9</v>
      </c>
      <c r="E179" s="748">
        <f>F161+1</f>
        <v>45902</v>
      </c>
      <c r="F179" s="748">
        <v>45909</v>
      </c>
      <c r="G179" s="72" t="s">
        <v>1513</v>
      </c>
      <c r="H179" s="567">
        <f t="shared" si="6"/>
        <v>45.697022000000004</v>
      </c>
      <c r="I179" s="790">
        <f t="shared" si="7"/>
        <v>4.2575184245048003</v>
      </c>
      <c r="J179" s="72" t="s">
        <v>1506</v>
      </c>
      <c r="K179" s="1032" t="s">
        <v>258</v>
      </c>
      <c r="L179" s="1024" t="s">
        <v>1776</v>
      </c>
      <c r="M179" s="1026"/>
      <c r="O179" s="319" t="s">
        <v>1565</v>
      </c>
      <c r="P179" s="319" t="s">
        <v>1566</v>
      </c>
    </row>
    <row r="180" spans="1:19" s="319" customFormat="1">
      <c r="A180" s="621">
        <f t="shared" si="8"/>
        <v>176</v>
      </c>
      <c r="B180" s="73">
        <v>20</v>
      </c>
      <c r="C180" s="83" t="s">
        <v>1266</v>
      </c>
      <c r="D180" s="73" t="str">
        <f>IFERROR(VLOOKUP(C180,Foundation!$C$5:$D$554,2,0),"")</f>
        <v>DA+3</v>
      </c>
      <c r="E180" s="748">
        <v>45904</v>
      </c>
      <c r="F180" s="748">
        <v>45909</v>
      </c>
      <c r="G180" s="72" t="s">
        <v>1550</v>
      </c>
      <c r="H180" s="567">
        <f t="shared" si="6"/>
        <v>37.931087999999995</v>
      </c>
      <c r="I180" s="790">
        <f t="shared" si="7"/>
        <v>3.5339787792191997</v>
      </c>
      <c r="J180" s="72" t="s">
        <v>1518</v>
      </c>
      <c r="K180" s="1032" t="s">
        <v>258</v>
      </c>
      <c r="L180" s="1024" t="s">
        <v>1776</v>
      </c>
      <c r="M180" s="1026"/>
      <c r="O180" s="319" t="s">
        <v>1569</v>
      </c>
      <c r="P180" s="319" t="s">
        <v>1570</v>
      </c>
    </row>
    <row r="181" spans="1:19" s="319" customFormat="1">
      <c r="A181" s="621">
        <f t="shared" si="8"/>
        <v>177</v>
      </c>
      <c r="B181" s="73">
        <v>21</v>
      </c>
      <c r="C181" s="1031" t="s">
        <v>190</v>
      </c>
      <c r="D181" s="73" t="str">
        <f>IFERROR(VLOOKUP(C181,Foundation!$C$5:$D$554,2,0),"")</f>
        <v>DA+3</v>
      </c>
      <c r="E181" s="748">
        <v>45905</v>
      </c>
      <c r="F181" s="748">
        <v>45909</v>
      </c>
      <c r="G181" s="72" t="s">
        <v>1526</v>
      </c>
      <c r="H181" s="567">
        <f t="shared" si="6"/>
        <v>37.931087999999995</v>
      </c>
      <c r="I181" s="790">
        <f t="shared" si="7"/>
        <v>3.5339787792191997</v>
      </c>
      <c r="J181" s="72" t="s">
        <v>1028</v>
      </c>
      <c r="K181" s="1032" t="s">
        <v>258</v>
      </c>
      <c r="L181" s="1024" t="s">
        <v>1776</v>
      </c>
      <c r="M181" s="1026"/>
      <c r="O181" s="319" t="s">
        <v>1569</v>
      </c>
      <c r="P181" s="319" t="s">
        <v>1570</v>
      </c>
    </row>
    <row r="182" spans="1:19" s="319" customFormat="1">
      <c r="A182" s="621">
        <f t="shared" si="8"/>
        <v>178</v>
      </c>
      <c r="B182" s="73">
        <v>22</v>
      </c>
      <c r="C182" s="1031" t="s">
        <v>69</v>
      </c>
      <c r="D182" s="73" t="str">
        <f>IFERROR(VLOOKUP(C182,Foundation!$C$5:$D$554,2,0),"")</f>
        <v>DA+9</v>
      </c>
      <c r="E182" s="1066">
        <v>45894</v>
      </c>
      <c r="F182" s="748">
        <v>45910</v>
      </c>
      <c r="G182" s="72" t="s">
        <v>1555</v>
      </c>
      <c r="H182" s="567">
        <f t="shared" si="6"/>
        <v>45.697022000000004</v>
      </c>
      <c r="I182" s="790">
        <f t="shared" si="7"/>
        <v>4.2575184245048003</v>
      </c>
      <c r="J182" s="1028" t="s">
        <v>1556</v>
      </c>
      <c r="K182" s="1032" t="s">
        <v>258</v>
      </c>
      <c r="L182" s="1032" t="s">
        <v>1776</v>
      </c>
      <c r="M182" s="1026"/>
      <c r="O182" s="319" t="s">
        <v>1565</v>
      </c>
      <c r="P182" s="319" t="s">
        <v>1566</v>
      </c>
    </row>
    <row r="183" spans="1:19" s="319" customFormat="1">
      <c r="A183" s="621">
        <f t="shared" si="8"/>
        <v>179</v>
      </c>
      <c r="B183" s="73">
        <v>23</v>
      </c>
      <c r="C183" s="1031" t="s">
        <v>1283</v>
      </c>
      <c r="D183" s="73" t="str">
        <f>IFERROR(VLOOKUP(C183,Foundation!$C$5:$D$554,2,0),"")</f>
        <v>DA+3</v>
      </c>
      <c r="E183" s="748">
        <f>F163+1</f>
        <v>45903</v>
      </c>
      <c r="F183" s="748">
        <v>45911</v>
      </c>
      <c r="G183" s="72" t="s">
        <v>1516</v>
      </c>
      <c r="H183" s="567">
        <f t="shared" si="6"/>
        <v>37.931087999999995</v>
      </c>
      <c r="I183" s="790">
        <f t="shared" si="7"/>
        <v>3.5339787792191997</v>
      </c>
      <c r="J183" s="72" t="s">
        <v>1161</v>
      </c>
      <c r="K183" s="1032" t="s">
        <v>258</v>
      </c>
      <c r="L183" s="1024" t="s">
        <v>1776</v>
      </c>
      <c r="M183" s="1026"/>
      <c r="O183" s="319" t="s">
        <v>1569</v>
      </c>
      <c r="P183" s="319" t="s">
        <v>1570</v>
      </c>
      <c r="S183" s="1086" t="s">
        <v>1578</v>
      </c>
    </row>
    <row r="184" spans="1:19" s="319" customFormat="1">
      <c r="A184" s="621">
        <f t="shared" si="8"/>
        <v>180</v>
      </c>
      <c r="B184" s="73">
        <v>24</v>
      </c>
      <c r="C184" s="1031" t="s">
        <v>660</v>
      </c>
      <c r="D184" s="73" t="str">
        <f>IFERROR(VLOOKUP(C184,Foundation!$C$5:$D$554,2,0),"")</f>
        <v>DA+3</v>
      </c>
      <c r="E184" s="748">
        <f>F174+1</f>
        <v>45908</v>
      </c>
      <c r="F184" s="748">
        <v>45911</v>
      </c>
      <c r="G184" s="72" t="s">
        <v>1510</v>
      </c>
      <c r="H184" s="567">
        <f t="shared" si="6"/>
        <v>37.931087999999995</v>
      </c>
      <c r="I184" s="790">
        <f t="shared" si="7"/>
        <v>3.5339787792191997</v>
      </c>
      <c r="J184" s="72" t="s">
        <v>1518</v>
      </c>
      <c r="K184" s="1032" t="s">
        <v>258</v>
      </c>
      <c r="L184" s="1024" t="s">
        <v>1776</v>
      </c>
      <c r="M184" s="1026"/>
      <c r="O184" s="319" t="s">
        <v>1569</v>
      </c>
      <c r="P184" s="319" t="s">
        <v>1570</v>
      </c>
    </row>
    <row r="185" spans="1:19" s="319" customFormat="1">
      <c r="A185" s="621">
        <f t="shared" si="8"/>
        <v>181</v>
      </c>
      <c r="B185" s="73">
        <v>25</v>
      </c>
      <c r="C185" s="1031" t="s">
        <v>469</v>
      </c>
      <c r="D185" s="73" t="str">
        <f>IFERROR(VLOOKUP(C185,Foundation!$C$5:$D$554,2,0),"")</f>
        <v>DA+6</v>
      </c>
      <c r="E185" s="748">
        <f>F170+1</f>
        <v>45906</v>
      </c>
      <c r="F185" s="748">
        <v>45912</v>
      </c>
      <c r="G185" s="72" t="s">
        <v>1514</v>
      </c>
      <c r="H185" s="567">
        <f t="shared" si="6"/>
        <v>43.804423999999997</v>
      </c>
      <c r="I185" s="790">
        <f t="shared" si="7"/>
        <v>4.0811880970015997</v>
      </c>
      <c r="J185" s="72" t="s">
        <v>1560</v>
      </c>
      <c r="K185" s="1032" t="s">
        <v>258</v>
      </c>
      <c r="L185" s="1024" t="s">
        <v>1776</v>
      </c>
      <c r="M185" s="1026"/>
      <c r="O185" s="319" t="s">
        <v>1572</v>
      </c>
      <c r="P185" s="319" t="s">
        <v>1573</v>
      </c>
    </row>
    <row r="186" spans="1:19" s="319" customFormat="1">
      <c r="A186" s="621">
        <f t="shared" si="8"/>
        <v>182</v>
      </c>
      <c r="B186" s="73">
        <v>26</v>
      </c>
      <c r="C186" s="1031" t="s">
        <v>453</v>
      </c>
      <c r="D186" s="73" t="str">
        <f>IFERROR(VLOOKUP(C186,Foundation!$C$5:$D$554,2,0),"")</f>
        <v>DA-3</v>
      </c>
      <c r="E186" s="748">
        <f>F178+1</f>
        <v>45909</v>
      </c>
      <c r="F186" s="748">
        <v>45913</v>
      </c>
      <c r="G186" s="72" t="s">
        <v>1551</v>
      </c>
      <c r="H186" s="567">
        <f t="shared" si="6"/>
        <v>34.789810000000003</v>
      </c>
      <c r="I186" s="790">
        <f t="shared" si="7"/>
        <v>3.2413109340040003</v>
      </c>
      <c r="J186" s="72" t="s">
        <v>1202</v>
      </c>
      <c r="K186" s="1032" t="s">
        <v>258</v>
      </c>
      <c r="L186" s="1032" t="s">
        <v>1776</v>
      </c>
      <c r="M186" s="1026"/>
      <c r="O186" s="319" t="s">
        <v>1574</v>
      </c>
      <c r="P186" s="319" t="s">
        <v>1575</v>
      </c>
    </row>
    <row r="187" spans="1:19" s="319" customFormat="1">
      <c r="A187" s="621">
        <f t="shared" si="8"/>
        <v>183</v>
      </c>
      <c r="B187" s="73">
        <v>27</v>
      </c>
      <c r="C187" s="1031" t="s">
        <v>10</v>
      </c>
      <c r="D187" s="73" t="str">
        <f>IFERROR(VLOOKUP(C187,Foundation!$C$5:$D$554,2,0),"")</f>
        <v>DB2+0</v>
      </c>
      <c r="E187" s="748">
        <v>45904</v>
      </c>
      <c r="F187" s="748">
        <v>45914</v>
      </c>
      <c r="G187" s="72" t="s">
        <v>1502</v>
      </c>
      <c r="H187" s="567">
        <f t="shared" si="6"/>
        <v>59.500627999999999</v>
      </c>
      <c r="I187" s="790">
        <f t="shared" si="7"/>
        <v>5.5435783097551994</v>
      </c>
      <c r="J187" s="72" t="s">
        <v>1105</v>
      </c>
      <c r="K187" s="1032" t="s">
        <v>258</v>
      </c>
      <c r="L187" s="1024" t="s">
        <v>1776</v>
      </c>
      <c r="M187" s="1026"/>
      <c r="O187" s="319" t="s">
        <v>1585</v>
      </c>
      <c r="P187" s="319" t="s">
        <v>1586</v>
      </c>
    </row>
    <row r="188" spans="1:19" s="319" customFormat="1">
      <c r="A188" s="621">
        <f t="shared" si="8"/>
        <v>184</v>
      </c>
      <c r="B188" s="73">
        <v>28</v>
      </c>
      <c r="C188" s="1031" t="s">
        <v>450</v>
      </c>
      <c r="D188" s="73" t="str">
        <f>IFERROR(VLOOKUP(C188,Foundation!$C$5:$D$554,2,0),"")</f>
        <v>DA+9</v>
      </c>
      <c r="E188" s="748">
        <v>45909</v>
      </c>
      <c r="F188" s="748">
        <v>45915</v>
      </c>
      <c r="G188" s="72" t="s">
        <v>1558</v>
      </c>
      <c r="H188" s="567">
        <f t="shared" si="6"/>
        <v>45.697022000000004</v>
      </c>
      <c r="I188" s="790">
        <f t="shared" si="7"/>
        <v>4.2575184245048003</v>
      </c>
      <c r="J188" s="72" t="s">
        <v>1563</v>
      </c>
      <c r="K188" s="1032" t="s">
        <v>258</v>
      </c>
      <c r="L188" s="1032" t="s">
        <v>1776</v>
      </c>
      <c r="M188" s="1026"/>
      <c r="O188" s="319" t="s">
        <v>1565</v>
      </c>
      <c r="P188" s="319" t="s">
        <v>1566</v>
      </c>
    </row>
    <row r="189" spans="1:19" s="319" customFormat="1">
      <c r="A189" s="621">
        <f t="shared" si="8"/>
        <v>185</v>
      </c>
      <c r="B189" s="73">
        <v>29</v>
      </c>
      <c r="C189" s="1031" t="s">
        <v>52</v>
      </c>
      <c r="D189" s="73" t="str">
        <f>IFERROR(VLOOKUP(C189,Foundation!$C$5:$D$554,2,0),"")</f>
        <v>DB2+6</v>
      </c>
      <c r="E189" s="748">
        <f>F172+1</f>
        <v>45907</v>
      </c>
      <c r="F189" s="748">
        <v>45915</v>
      </c>
      <c r="G189" s="72" t="s">
        <v>1525</v>
      </c>
      <c r="H189" s="567">
        <f t="shared" si="6"/>
        <v>69.376000000000005</v>
      </c>
      <c r="I189" s="790">
        <f t="shared" si="7"/>
        <v>6.4636509183999999</v>
      </c>
      <c r="J189" s="72" t="s">
        <v>1560</v>
      </c>
      <c r="K189" s="1032" t="s">
        <v>258</v>
      </c>
      <c r="L189" s="1024" t="s">
        <v>1776</v>
      </c>
      <c r="M189" s="1026"/>
      <c r="O189" s="319" t="s">
        <v>1587</v>
      </c>
      <c r="P189" s="319" t="s">
        <v>1588</v>
      </c>
    </row>
    <row r="190" spans="1:19" s="319" customFormat="1">
      <c r="A190" s="621">
        <f t="shared" si="8"/>
        <v>186</v>
      </c>
      <c r="B190" s="73">
        <v>30</v>
      </c>
      <c r="C190" s="1031" t="s">
        <v>1279</v>
      </c>
      <c r="D190" s="73" t="str">
        <f>IFERROR(VLOOKUP(C190,Foundation!$C$5:$D$554,2,0),"")</f>
        <v>DA+3</v>
      </c>
      <c r="E190" s="748">
        <f>F176+1</f>
        <v>45909</v>
      </c>
      <c r="F190" s="748">
        <v>45915</v>
      </c>
      <c r="G190" s="72" t="s">
        <v>1520</v>
      </c>
      <c r="H190" s="567">
        <f t="shared" si="6"/>
        <v>37.931087999999995</v>
      </c>
      <c r="I190" s="790">
        <f t="shared" si="7"/>
        <v>3.5339787792191997</v>
      </c>
      <c r="J190" s="72" t="s">
        <v>1522</v>
      </c>
      <c r="K190" s="1032" t="s">
        <v>258</v>
      </c>
      <c r="L190" s="1024" t="s">
        <v>1776</v>
      </c>
      <c r="M190" s="1026"/>
      <c r="O190" s="319" t="s">
        <v>1569</v>
      </c>
      <c r="P190" s="319" t="s">
        <v>1570</v>
      </c>
    </row>
    <row r="191" spans="1:19" s="319" customFormat="1">
      <c r="A191" s="625">
        <f t="shared" si="8"/>
        <v>187</v>
      </c>
      <c r="B191" s="743">
        <v>31</v>
      </c>
      <c r="C191" s="1163" t="s">
        <v>477</v>
      </c>
      <c r="D191" s="743" t="str">
        <f>IFERROR(VLOOKUP(C191,Foundation!$C$5:$D$554,2,0),"")</f>
        <v>DA+6</v>
      </c>
      <c r="E191" s="1164">
        <v>45910</v>
      </c>
      <c r="F191" s="1164">
        <v>45915</v>
      </c>
      <c r="G191" s="1165" t="s">
        <v>1513</v>
      </c>
      <c r="H191" s="1160">
        <f t="shared" si="6"/>
        <v>43.804423999999997</v>
      </c>
      <c r="I191" s="1161">
        <f t="shared" si="7"/>
        <v>4.0811880970015997</v>
      </c>
      <c r="J191" s="1165" t="s">
        <v>1506</v>
      </c>
      <c r="K191" s="1166" t="s">
        <v>258</v>
      </c>
      <c r="L191" s="1167" t="s">
        <v>1776</v>
      </c>
      <c r="M191" s="1026"/>
      <c r="O191" s="319" t="s">
        <v>1572</v>
      </c>
      <c r="P191" s="319" t="s">
        <v>1573</v>
      </c>
    </row>
    <row r="192" spans="1:19" s="319" customFormat="1">
      <c r="A192" s="621">
        <f t="shared" si="8"/>
        <v>188</v>
      </c>
      <c r="B192" s="73">
        <v>32</v>
      </c>
      <c r="C192" s="1031" t="s">
        <v>1267</v>
      </c>
      <c r="D192" s="73" t="str">
        <f>IFERROR(VLOOKUP(C192,Foundation!$C$5:$D$554,2,0),"")</f>
        <v>DA+3</v>
      </c>
      <c r="E192" s="748">
        <v>45910</v>
      </c>
      <c r="F192" s="748">
        <v>45915</v>
      </c>
      <c r="G192" s="72" t="s">
        <v>1550</v>
      </c>
      <c r="H192" s="567">
        <f t="shared" si="6"/>
        <v>37.931087999999995</v>
      </c>
      <c r="I192" s="790">
        <f t="shared" si="7"/>
        <v>3.5339787792191997</v>
      </c>
      <c r="J192" s="72" t="s">
        <v>1530</v>
      </c>
      <c r="K192" s="1032" t="s">
        <v>258</v>
      </c>
      <c r="L192" s="1024" t="s">
        <v>1776</v>
      </c>
      <c r="M192" s="1026"/>
      <c r="O192" s="319" t="s">
        <v>1569</v>
      </c>
      <c r="P192" s="319" t="s">
        <v>1570</v>
      </c>
    </row>
    <row r="193" spans="1:22" s="319" customFormat="1">
      <c r="A193" s="621">
        <f t="shared" si="8"/>
        <v>189</v>
      </c>
      <c r="B193" s="73">
        <v>33</v>
      </c>
      <c r="C193" s="1031" t="s">
        <v>1287</v>
      </c>
      <c r="D193" s="73" t="str">
        <f>IFERROR(VLOOKUP(C193,Foundation!$C$5:$D$554,2,0),"")</f>
        <v>DA+3</v>
      </c>
      <c r="E193" s="748">
        <f>F171+1</f>
        <v>45907</v>
      </c>
      <c r="F193" s="748">
        <v>45915</v>
      </c>
      <c r="G193" s="72" t="s">
        <v>1517</v>
      </c>
      <c r="H193" s="567">
        <f t="shared" si="6"/>
        <v>37.931087999999995</v>
      </c>
      <c r="I193" s="790">
        <f t="shared" si="7"/>
        <v>3.5339787792191997</v>
      </c>
      <c r="J193" s="72" t="s">
        <v>1559</v>
      </c>
      <c r="K193" s="1032" t="s">
        <v>258</v>
      </c>
      <c r="L193" s="1024" t="s">
        <v>1776</v>
      </c>
      <c r="M193" s="1026"/>
      <c r="O193" s="319" t="s">
        <v>1569</v>
      </c>
      <c r="P193" s="319" t="s">
        <v>1570</v>
      </c>
    </row>
    <row r="194" spans="1:22" s="319" customFormat="1">
      <c r="A194" s="621">
        <f t="shared" si="8"/>
        <v>190</v>
      </c>
      <c r="B194" s="73">
        <v>34</v>
      </c>
      <c r="C194" s="1031" t="s">
        <v>905</v>
      </c>
      <c r="D194" s="73" t="str">
        <f>IFERROR(VLOOKUP(C194,Foundation!$C$5:$D$554,2,0),"")</f>
        <v>DA+6</v>
      </c>
      <c r="E194" s="748">
        <f>F173+1</f>
        <v>45907</v>
      </c>
      <c r="F194" s="748">
        <v>45916</v>
      </c>
      <c r="G194" s="72" t="s">
        <v>1553</v>
      </c>
      <c r="H194" s="567">
        <f t="shared" si="6"/>
        <v>43.804423999999997</v>
      </c>
      <c r="I194" s="790">
        <f t="shared" si="7"/>
        <v>4.0811880970015997</v>
      </c>
      <c r="J194" s="72" t="s">
        <v>1507</v>
      </c>
      <c r="K194" s="1032" t="s">
        <v>258</v>
      </c>
      <c r="L194" s="1024" t="s">
        <v>1776</v>
      </c>
      <c r="M194" s="1026"/>
      <c r="O194" s="319" t="s">
        <v>1572</v>
      </c>
      <c r="P194" s="319" t="s">
        <v>1573</v>
      </c>
    </row>
    <row r="195" spans="1:22" s="319" customFormat="1">
      <c r="A195" s="621">
        <f t="shared" si="8"/>
        <v>191</v>
      </c>
      <c r="B195" s="73">
        <v>35</v>
      </c>
      <c r="C195" s="1031" t="s">
        <v>460</v>
      </c>
      <c r="D195" s="73" t="str">
        <f>IFERROR(VLOOKUP(C195,Foundation!$C$5:$D$554,2,0),"")</f>
        <v>DA+0</v>
      </c>
      <c r="E195" s="748">
        <v>45910</v>
      </c>
      <c r="F195" s="748">
        <v>45916</v>
      </c>
      <c r="G195" s="72" t="s">
        <v>1526</v>
      </c>
      <c r="H195" s="567">
        <f t="shared" si="6"/>
        <v>36.159755999999994</v>
      </c>
      <c r="I195" s="790">
        <f t="shared" si="7"/>
        <v>3.3689466109103994</v>
      </c>
      <c r="J195" s="72" t="s">
        <v>1028</v>
      </c>
      <c r="K195" s="1032" t="s">
        <v>258</v>
      </c>
      <c r="L195" s="1024" t="s">
        <v>1776</v>
      </c>
      <c r="M195" s="1026"/>
      <c r="O195" s="319" t="s">
        <v>1567</v>
      </c>
      <c r="P195" s="319" t="s">
        <v>1568</v>
      </c>
    </row>
    <row r="196" spans="1:22" s="319" customFormat="1">
      <c r="A196" s="621">
        <f t="shared" si="8"/>
        <v>192</v>
      </c>
      <c r="B196" s="73">
        <v>36</v>
      </c>
      <c r="C196" s="1031" t="s">
        <v>459</v>
      </c>
      <c r="D196" s="73" t="str">
        <f>IFERROR(VLOOKUP(Erection!C196,Foundation!$C$5:$D$554,2,0),"")</f>
        <v>DA+9</v>
      </c>
      <c r="E196" s="748">
        <v>45904</v>
      </c>
      <c r="F196" s="748">
        <v>45918</v>
      </c>
      <c r="G196" s="72" t="s">
        <v>1511</v>
      </c>
      <c r="H196" s="567">
        <f t="shared" si="6"/>
        <v>45.697022000000004</v>
      </c>
      <c r="I196" s="790">
        <f t="shared" si="7"/>
        <v>4.2575184245048003</v>
      </c>
      <c r="J196" s="72" t="s">
        <v>1187</v>
      </c>
      <c r="K196" s="1032" t="s">
        <v>258</v>
      </c>
      <c r="L196" s="1024" t="s">
        <v>1776</v>
      </c>
      <c r="M196" s="1026"/>
      <c r="O196" s="319" t="s">
        <v>1565</v>
      </c>
      <c r="P196" s="319" t="s">
        <v>1566</v>
      </c>
      <c r="V196" s="319" t="s">
        <v>1571</v>
      </c>
    </row>
    <row r="197" spans="1:22" s="319" customFormat="1">
      <c r="A197" s="621">
        <f t="shared" si="8"/>
        <v>193</v>
      </c>
      <c r="B197" s="73">
        <v>37</v>
      </c>
      <c r="C197" s="1031" t="s">
        <v>909</v>
      </c>
      <c r="D197" s="73" t="str">
        <f>IFERROR(VLOOKUP(Erection!C197,Foundation!$C$5:$D$554,2,0),"")</f>
        <v>DA+9</v>
      </c>
      <c r="E197" s="748">
        <f>F177+1</f>
        <v>45909</v>
      </c>
      <c r="F197" s="748">
        <v>45918</v>
      </c>
      <c r="G197" s="72" t="s">
        <v>1554</v>
      </c>
      <c r="H197" s="567">
        <f t="shared" ref="H197:H260" si="9">VLOOKUP(D197,$D$313:$I$342,6,0)</f>
        <v>45.697022000000004</v>
      </c>
      <c r="I197" s="790">
        <f t="shared" ref="I197:I260" si="10">IFERROR(VLOOKUP(D197,$D$313:$K$342,8,0)/10^5,"")</f>
        <v>4.2575184245048003</v>
      </c>
      <c r="J197" s="72" t="s">
        <v>1507</v>
      </c>
      <c r="K197" s="1032" t="s">
        <v>258</v>
      </c>
      <c r="L197" s="1024" t="s">
        <v>1776</v>
      </c>
      <c r="M197" s="1026"/>
      <c r="O197" s="319" t="s">
        <v>1565</v>
      </c>
      <c r="P197" s="319" t="s">
        <v>1566</v>
      </c>
    </row>
    <row r="198" spans="1:22" s="319" customFormat="1">
      <c r="A198" s="621">
        <f t="shared" ref="A198:A261" si="11">A197+1</f>
        <v>194</v>
      </c>
      <c r="B198" s="73">
        <v>38</v>
      </c>
      <c r="C198" s="1031" t="s">
        <v>662</v>
      </c>
      <c r="D198" s="73" t="str">
        <f>IFERROR(VLOOKUP(Erection!C198,Foundation!$C$5:$D$554,2,0),"")</f>
        <v>DA+9</v>
      </c>
      <c r="E198" s="748">
        <v>45914</v>
      </c>
      <c r="F198" s="748">
        <v>45919</v>
      </c>
      <c r="G198" s="72" t="s">
        <v>1510</v>
      </c>
      <c r="H198" s="567">
        <f t="shared" si="9"/>
        <v>45.697022000000004</v>
      </c>
      <c r="I198" s="790">
        <f t="shared" si="10"/>
        <v>4.2575184245048003</v>
      </c>
      <c r="J198" s="72" t="s">
        <v>1530</v>
      </c>
      <c r="K198" s="1032" t="s">
        <v>258</v>
      </c>
      <c r="L198" s="1024" t="s">
        <v>1776</v>
      </c>
      <c r="M198" s="1026"/>
      <c r="O198" s="319" t="s">
        <v>1565</v>
      </c>
      <c r="P198" s="319" t="s">
        <v>1566</v>
      </c>
    </row>
    <row r="199" spans="1:22" s="319" customFormat="1">
      <c r="A199" s="621">
        <f t="shared" si="11"/>
        <v>195</v>
      </c>
      <c r="B199" s="73">
        <v>39</v>
      </c>
      <c r="C199" s="1031" t="s">
        <v>1268</v>
      </c>
      <c r="D199" s="73" t="str">
        <f>IFERROR(VLOOKUP(Erection!C199,Foundation!$C$5:$D$554,2,0),"")</f>
        <v>DA+0</v>
      </c>
      <c r="E199" s="748">
        <f>F192+1</f>
        <v>45916</v>
      </c>
      <c r="F199" s="748">
        <v>45919</v>
      </c>
      <c r="G199" s="72" t="s">
        <v>1550</v>
      </c>
      <c r="H199" s="567">
        <f t="shared" si="9"/>
        <v>36.159755999999994</v>
      </c>
      <c r="I199" s="790">
        <f t="shared" si="10"/>
        <v>3.3689466109103994</v>
      </c>
      <c r="J199" s="72" t="s">
        <v>1530</v>
      </c>
      <c r="K199" s="1032" t="s">
        <v>258</v>
      </c>
      <c r="L199" s="1024" t="s">
        <v>1776</v>
      </c>
      <c r="M199" s="1026"/>
      <c r="O199" s="319" t="s">
        <v>1567</v>
      </c>
      <c r="P199" s="319" t="s">
        <v>1568</v>
      </c>
    </row>
    <row r="200" spans="1:22" s="319" customFormat="1">
      <c r="A200" s="621">
        <f t="shared" si="11"/>
        <v>196</v>
      </c>
      <c r="B200" s="73">
        <v>40</v>
      </c>
      <c r="C200" s="1031" t="s">
        <v>1284</v>
      </c>
      <c r="D200" s="73" t="str">
        <f>IFERROR(VLOOKUP(Erection!C200,Foundation!$C$5:$D$554,2,0),"")</f>
        <v>DA+3</v>
      </c>
      <c r="E200" s="748">
        <f>F183+1</f>
        <v>45912</v>
      </c>
      <c r="F200" s="748">
        <v>45919</v>
      </c>
      <c r="G200" s="72" t="s">
        <v>1516</v>
      </c>
      <c r="H200" s="567">
        <f t="shared" si="9"/>
        <v>37.931087999999995</v>
      </c>
      <c r="I200" s="790">
        <f t="shared" si="10"/>
        <v>3.5339787792191997</v>
      </c>
      <c r="J200" s="72" t="s">
        <v>1161</v>
      </c>
      <c r="K200" s="1032" t="s">
        <v>258</v>
      </c>
      <c r="L200" s="1024" t="s">
        <v>1776</v>
      </c>
      <c r="M200" s="1026"/>
      <c r="O200" s="319" t="s">
        <v>1569</v>
      </c>
      <c r="P200" s="319" t="s">
        <v>1570</v>
      </c>
    </row>
    <row r="201" spans="1:22" s="319" customFormat="1">
      <c r="A201" s="621">
        <f t="shared" si="11"/>
        <v>197</v>
      </c>
      <c r="B201" s="73">
        <v>41</v>
      </c>
      <c r="C201" s="1031" t="s">
        <v>651</v>
      </c>
      <c r="D201" s="73" t="str">
        <f>IFERROR(VLOOKUP(Erection!C201,Foundation!$C$5:$D$554,2,0),"")</f>
        <v>DB1+9</v>
      </c>
      <c r="E201" s="748">
        <v>45904</v>
      </c>
      <c r="F201" s="748">
        <v>45920</v>
      </c>
      <c r="G201" s="72" t="s">
        <v>1552</v>
      </c>
      <c r="H201" s="567">
        <f t="shared" si="9"/>
        <v>66.780901</v>
      </c>
      <c r="I201" s="790">
        <f t="shared" si="10"/>
        <v>6.2218696967283993</v>
      </c>
      <c r="J201" s="72" t="s">
        <v>1518</v>
      </c>
      <c r="K201" s="1032" t="s">
        <v>258</v>
      </c>
      <c r="L201" s="1024" t="s">
        <v>1776</v>
      </c>
      <c r="M201" s="1026"/>
      <c r="O201" s="319" t="s">
        <v>1579</v>
      </c>
      <c r="P201" s="319" t="s">
        <v>1580</v>
      </c>
    </row>
    <row r="202" spans="1:22" s="319" customFormat="1">
      <c r="A202" s="621">
        <f t="shared" si="11"/>
        <v>198</v>
      </c>
      <c r="B202" s="73">
        <v>42</v>
      </c>
      <c r="C202" s="1031" t="s">
        <v>68</v>
      </c>
      <c r="D202" s="73" t="str">
        <f>IFERROR(VLOOKUP(Erection!C202,Foundation!$C$5:$D$554,2,0),"")</f>
        <v>DB1+9</v>
      </c>
      <c r="E202" s="748">
        <f>F162+1</f>
        <v>45903</v>
      </c>
      <c r="F202" s="748">
        <v>45920</v>
      </c>
      <c r="G202" s="72" t="s">
        <v>1527</v>
      </c>
      <c r="H202" s="567">
        <f t="shared" si="9"/>
        <v>66.780901</v>
      </c>
      <c r="I202" s="790">
        <f t="shared" si="10"/>
        <v>6.2218696967283993</v>
      </c>
      <c r="J202" s="72" t="s">
        <v>1154</v>
      </c>
      <c r="K202" s="1032" t="s">
        <v>258</v>
      </c>
      <c r="L202" s="1032" t="s">
        <v>1776</v>
      </c>
      <c r="M202" s="1026"/>
      <c r="O202" s="319" t="s">
        <v>1579</v>
      </c>
      <c r="P202" s="319" t="s">
        <v>1580</v>
      </c>
    </row>
    <row r="203" spans="1:22" s="319" customFormat="1">
      <c r="A203" s="621">
        <f t="shared" si="11"/>
        <v>199</v>
      </c>
      <c r="B203" s="73">
        <v>43</v>
      </c>
      <c r="C203" s="1031" t="s">
        <v>195</v>
      </c>
      <c r="D203" s="73" t="str">
        <f>IFERROR(VLOOKUP(Erection!C203,Foundation!$C$5:$D$554,2,0),"")</f>
        <v>DA+3</v>
      </c>
      <c r="E203" s="748">
        <f>F189+1</f>
        <v>45916</v>
      </c>
      <c r="F203" s="748">
        <v>45920</v>
      </c>
      <c r="G203" s="72" t="s">
        <v>1525</v>
      </c>
      <c r="H203" s="567">
        <f t="shared" si="9"/>
        <v>37.931087999999995</v>
      </c>
      <c r="I203" s="790">
        <f t="shared" si="10"/>
        <v>3.5339787792191997</v>
      </c>
      <c r="J203" s="72" t="s">
        <v>1560</v>
      </c>
      <c r="K203" s="1032" t="s">
        <v>258</v>
      </c>
      <c r="L203" s="1024" t="s">
        <v>1776</v>
      </c>
      <c r="M203" s="1026"/>
      <c r="O203" s="319" t="s">
        <v>1569</v>
      </c>
      <c r="P203" s="319" t="s">
        <v>1570</v>
      </c>
    </row>
    <row r="204" spans="1:22" s="319" customFormat="1">
      <c r="A204" s="621">
        <f t="shared" si="11"/>
        <v>200</v>
      </c>
      <c r="B204" s="73">
        <v>44</v>
      </c>
      <c r="C204" s="1031" t="s">
        <v>461</v>
      </c>
      <c r="D204" s="73" t="str">
        <f>IFERROR(VLOOKUP(Erection!C204,Foundation!$C$5:$D$554,2,0),"")</f>
        <v>DA+0</v>
      </c>
      <c r="E204" s="748">
        <v>45915</v>
      </c>
      <c r="F204" s="748">
        <v>45921</v>
      </c>
      <c r="G204" s="72" t="s">
        <v>1502</v>
      </c>
      <c r="H204" s="567">
        <f t="shared" si="9"/>
        <v>36.159755999999994</v>
      </c>
      <c r="I204" s="790">
        <f t="shared" si="10"/>
        <v>3.3689466109103994</v>
      </c>
      <c r="J204" s="72" t="s">
        <v>1105</v>
      </c>
      <c r="K204" s="1032" t="s">
        <v>258</v>
      </c>
      <c r="L204" s="1024" t="s">
        <v>1776</v>
      </c>
      <c r="M204" s="1026"/>
      <c r="O204" s="319" t="s">
        <v>1567</v>
      </c>
      <c r="P204" s="319" t="s">
        <v>1568</v>
      </c>
    </row>
    <row r="205" spans="1:22" s="319" customFormat="1">
      <c r="A205" s="621">
        <f t="shared" si="11"/>
        <v>201</v>
      </c>
      <c r="B205" s="73">
        <v>45</v>
      </c>
      <c r="C205" s="1031" t="s">
        <v>454</v>
      </c>
      <c r="D205" s="73" t="str">
        <f>IFERROR(VLOOKUP(C205,Foundation!$C$5:$D$554,2,0),"")</f>
        <v>DA+3</v>
      </c>
      <c r="E205" s="748">
        <v>45914</v>
      </c>
      <c r="F205" s="748">
        <v>45922</v>
      </c>
      <c r="G205" s="72" t="s">
        <v>1551</v>
      </c>
      <c r="H205" s="567">
        <f t="shared" si="9"/>
        <v>37.931087999999995</v>
      </c>
      <c r="I205" s="790">
        <f t="shared" si="10"/>
        <v>3.5339787792191997</v>
      </c>
      <c r="J205" s="72" t="s">
        <v>1564</v>
      </c>
      <c r="K205" s="1032" t="s">
        <v>258</v>
      </c>
      <c r="L205" s="1032" t="s">
        <v>1776</v>
      </c>
      <c r="M205" s="1026"/>
      <c r="O205" s="319" t="s">
        <v>1569</v>
      </c>
      <c r="P205" s="319" t="s">
        <v>1570</v>
      </c>
    </row>
    <row r="206" spans="1:22" s="319" customFormat="1">
      <c r="A206" s="621">
        <f t="shared" si="11"/>
        <v>202</v>
      </c>
      <c r="B206" s="73">
        <v>46</v>
      </c>
      <c r="C206" s="1031" t="s">
        <v>1280</v>
      </c>
      <c r="D206" s="73" t="str">
        <f>IFERROR(VLOOKUP(C206,Foundation!$C$5:$D$554,2,0),"")</f>
        <v>DA+3</v>
      </c>
      <c r="E206" s="748">
        <f>F190+1</f>
        <v>45916</v>
      </c>
      <c r="F206" s="748">
        <v>45923</v>
      </c>
      <c r="G206" s="72" t="s">
        <v>1520</v>
      </c>
      <c r="H206" s="567">
        <f t="shared" si="9"/>
        <v>37.931087999999995</v>
      </c>
      <c r="I206" s="790">
        <f t="shared" si="10"/>
        <v>3.5339787792191997</v>
      </c>
      <c r="J206" s="1088" t="s">
        <v>1522</v>
      </c>
      <c r="K206" s="1032" t="s">
        <v>258</v>
      </c>
      <c r="L206" s="1024" t="s">
        <v>1776</v>
      </c>
      <c r="M206" s="1026"/>
      <c r="O206" s="319" t="s">
        <v>1569</v>
      </c>
      <c r="P206" s="319" t="s">
        <v>1570</v>
      </c>
    </row>
    <row r="207" spans="1:22" s="319" customFormat="1">
      <c r="A207" s="621">
        <f t="shared" si="11"/>
        <v>203</v>
      </c>
      <c r="B207" s="73">
        <v>47</v>
      </c>
      <c r="C207" s="1031" t="s">
        <v>1269</v>
      </c>
      <c r="D207" s="73" t="str">
        <f>IFERROR(VLOOKUP(C207,Foundation!$C$5:$D$554,2,0),"")</f>
        <v>DA+0</v>
      </c>
      <c r="E207" s="748">
        <v>45920</v>
      </c>
      <c r="F207" s="748">
        <v>45923</v>
      </c>
      <c r="G207" s="72" t="s">
        <v>1550</v>
      </c>
      <c r="H207" s="567">
        <f t="shared" si="9"/>
        <v>36.159755999999994</v>
      </c>
      <c r="I207" s="790">
        <f t="shared" si="10"/>
        <v>3.3689466109103994</v>
      </c>
      <c r="J207" s="1088" t="s">
        <v>1530</v>
      </c>
      <c r="K207" s="1032" t="s">
        <v>258</v>
      </c>
      <c r="L207" s="1024" t="s">
        <v>1776</v>
      </c>
      <c r="M207" s="1026"/>
      <c r="O207" s="319" t="s">
        <v>1567</v>
      </c>
      <c r="P207" s="319" t="s">
        <v>1568</v>
      </c>
    </row>
    <row r="208" spans="1:22" s="319" customFormat="1">
      <c r="A208" s="621">
        <f t="shared" si="11"/>
        <v>204</v>
      </c>
      <c r="B208" s="73">
        <v>48</v>
      </c>
      <c r="C208" s="1031" t="s">
        <v>1288</v>
      </c>
      <c r="D208" s="73" t="str">
        <f>IFERROR(VLOOKUP(C208,Foundation!$C$5:$D$554,2,0),"")</f>
        <v>DA+0</v>
      </c>
      <c r="E208" s="748">
        <f>F193+1</f>
        <v>45916</v>
      </c>
      <c r="F208" s="748">
        <v>45924</v>
      </c>
      <c r="G208" s="72" t="s">
        <v>1517</v>
      </c>
      <c r="H208" s="567">
        <f t="shared" si="9"/>
        <v>36.159755999999994</v>
      </c>
      <c r="I208" s="790">
        <f t="shared" si="10"/>
        <v>3.3689466109103994</v>
      </c>
      <c r="J208" s="1088" t="s">
        <v>1559</v>
      </c>
      <c r="K208" s="1032" t="s">
        <v>258</v>
      </c>
      <c r="L208" s="1024" t="s">
        <v>1776</v>
      </c>
      <c r="M208" s="1026"/>
      <c r="O208" s="319" t="s">
        <v>1567</v>
      </c>
      <c r="P208" s="319" t="s">
        <v>1568</v>
      </c>
    </row>
    <row r="209" spans="1:16" s="319" customFormat="1">
      <c r="A209" s="621">
        <f t="shared" si="11"/>
        <v>205</v>
      </c>
      <c r="B209" s="73">
        <v>49</v>
      </c>
      <c r="C209" s="1031" t="s">
        <v>903</v>
      </c>
      <c r="D209" s="73" t="str">
        <f>IFERROR(VLOOKUP(C209,Foundation!$C$5:$D$554,2,0),"")</f>
        <v>DB1+3</v>
      </c>
      <c r="E209" s="748">
        <v>45913</v>
      </c>
      <c r="F209" s="748">
        <v>45924</v>
      </c>
      <c r="G209" s="72" t="s">
        <v>1514</v>
      </c>
      <c r="H209" s="567">
        <f t="shared" si="9"/>
        <v>57.963171000000003</v>
      </c>
      <c r="I209" s="790">
        <f t="shared" si="10"/>
        <v>5.4003359009964012</v>
      </c>
      <c r="J209" s="1088" t="s">
        <v>1560</v>
      </c>
      <c r="K209" s="1032" t="s">
        <v>258</v>
      </c>
      <c r="L209" s="1024" t="s">
        <v>1776</v>
      </c>
      <c r="M209" s="1026"/>
      <c r="O209" s="319" t="s">
        <v>1592</v>
      </c>
      <c r="P209" s="319" t="s">
        <v>1593</v>
      </c>
    </row>
    <row r="210" spans="1:16" s="1012" customFormat="1">
      <c r="A210" s="621">
        <f t="shared" si="11"/>
        <v>206</v>
      </c>
      <c r="B210" s="743">
        <v>50</v>
      </c>
      <c r="C210" s="1031" t="s">
        <v>66</v>
      </c>
      <c r="D210" s="73" t="str">
        <f>IFERROR(VLOOKUP(C210,Foundation!$C$5:$D$554,2,0),"")</f>
        <v>DB1+0</v>
      </c>
      <c r="E210" s="748">
        <f>F182+1</f>
        <v>45911</v>
      </c>
      <c r="F210" s="748">
        <v>45925</v>
      </c>
      <c r="G210" s="72" t="s">
        <v>1558</v>
      </c>
      <c r="H210" s="567">
        <f t="shared" si="9"/>
        <v>55.450851000000007</v>
      </c>
      <c r="I210" s="790">
        <f t="shared" si="10"/>
        <v>5.1662670663084009</v>
      </c>
      <c r="J210" s="1088" t="s">
        <v>673</v>
      </c>
      <c r="K210" s="1032" t="s">
        <v>258</v>
      </c>
      <c r="L210" s="1024" t="s">
        <v>1776</v>
      </c>
      <c r="M210" s="1107" t="s">
        <v>1221</v>
      </c>
      <c r="O210" s="1012" t="s">
        <v>1597</v>
      </c>
      <c r="P210" s="1012" t="s">
        <v>1598</v>
      </c>
    </row>
    <row r="211" spans="1:16" s="319" customFormat="1">
      <c r="A211" s="621">
        <f t="shared" si="11"/>
        <v>207</v>
      </c>
      <c r="B211" s="73">
        <v>51</v>
      </c>
      <c r="C211" s="1031" t="s">
        <v>470</v>
      </c>
      <c r="D211" s="73" t="str">
        <f>IFERROR(VLOOKUP(C211,Foundation!$C$5:$D$554,2,0),"")</f>
        <v>DA+6</v>
      </c>
      <c r="E211" s="748">
        <f>F185+1</f>
        <v>45913</v>
      </c>
      <c r="F211" s="748">
        <v>45925</v>
      </c>
      <c r="G211" s="72" t="s">
        <v>1513</v>
      </c>
      <c r="H211" s="567">
        <f t="shared" si="9"/>
        <v>43.804423999999997</v>
      </c>
      <c r="I211" s="790">
        <f t="shared" si="10"/>
        <v>4.0811880970015997</v>
      </c>
      <c r="J211" s="1088" t="s">
        <v>1506</v>
      </c>
      <c r="K211" s="1032" t="s">
        <v>258</v>
      </c>
      <c r="L211" s="1024" t="s">
        <v>1776</v>
      </c>
      <c r="M211" s="1106"/>
      <c r="O211" s="319" t="s">
        <v>1572</v>
      </c>
      <c r="P211" s="319" t="s">
        <v>1573</v>
      </c>
    </row>
    <row r="212" spans="1:16" s="319" customFormat="1">
      <c r="A212" s="621">
        <f t="shared" si="11"/>
        <v>208</v>
      </c>
      <c r="B212" s="73">
        <v>52</v>
      </c>
      <c r="C212" s="1031" t="s">
        <v>904</v>
      </c>
      <c r="D212" s="73" t="str">
        <f>IFERROR(VLOOKUP(C212,Foundation!$C$5:$D$554,2,0),"")</f>
        <v>DA+6</v>
      </c>
      <c r="E212" s="748">
        <v>45918</v>
      </c>
      <c r="F212" s="748">
        <v>45925</v>
      </c>
      <c r="G212" s="72" t="s">
        <v>1553</v>
      </c>
      <c r="H212" s="567">
        <f t="shared" si="9"/>
        <v>43.804423999999997</v>
      </c>
      <c r="I212" s="790">
        <f t="shared" si="10"/>
        <v>4.0811880970015997</v>
      </c>
      <c r="J212" s="1088" t="s">
        <v>1562</v>
      </c>
      <c r="K212" s="1032" t="s">
        <v>258</v>
      </c>
      <c r="L212" s="1024" t="s">
        <v>1776</v>
      </c>
      <c r="M212" s="1106"/>
      <c r="O212" s="319" t="s">
        <v>1572</v>
      </c>
      <c r="P212" s="319" t="s">
        <v>1573</v>
      </c>
    </row>
    <row r="213" spans="1:16" s="319" customFormat="1">
      <c r="A213" s="621">
        <f t="shared" si="11"/>
        <v>209</v>
      </c>
      <c r="B213" s="73">
        <v>53</v>
      </c>
      <c r="C213" s="1031" t="s">
        <v>177</v>
      </c>
      <c r="D213" s="73" t="str">
        <f>IFERROR(VLOOKUP(C213,Foundation!$C$5:$D$554,2,0),"")</f>
        <v>DA-3</v>
      </c>
      <c r="E213" s="748">
        <v>45919</v>
      </c>
      <c r="F213" s="748">
        <v>45925</v>
      </c>
      <c r="G213" s="72" t="s">
        <v>1526</v>
      </c>
      <c r="H213" s="567">
        <f t="shared" si="9"/>
        <v>34.789810000000003</v>
      </c>
      <c r="I213" s="790">
        <f t="shared" si="10"/>
        <v>3.2413109340040003</v>
      </c>
      <c r="J213" s="1088" t="s">
        <v>1028</v>
      </c>
      <c r="K213" s="1032" t="s">
        <v>258</v>
      </c>
      <c r="L213" s="1024" t="s">
        <v>1776</v>
      </c>
      <c r="M213" s="1106"/>
      <c r="O213" s="319" t="s">
        <v>1574</v>
      </c>
      <c r="P213" s="319" t="s">
        <v>1575</v>
      </c>
    </row>
    <row r="214" spans="1:16" s="319" customFormat="1">
      <c r="A214" s="621">
        <f t="shared" si="11"/>
        <v>210</v>
      </c>
      <c r="B214" s="73">
        <v>54</v>
      </c>
      <c r="C214" s="1031" t="s">
        <v>196</v>
      </c>
      <c r="D214" s="73" t="str">
        <f>IFERROR(VLOOKUP(C214,Foundation!$C$5:$D$554,2,0),"")</f>
        <v>DA+1.5</v>
      </c>
      <c r="E214" s="748">
        <v>45921</v>
      </c>
      <c r="F214" s="748">
        <v>45925</v>
      </c>
      <c r="G214" s="72" t="s">
        <v>1525</v>
      </c>
      <c r="H214" s="567">
        <f t="shared" si="9"/>
        <v>37.138323999999997</v>
      </c>
      <c r="I214" s="790">
        <f t="shared" si="10"/>
        <v>3.4601182257615997</v>
      </c>
      <c r="J214" s="1088" t="s">
        <v>1528</v>
      </c>
      <c r="K214" s="1032" t="s">
        <v>258</v>
      </c>
      <c r="L214" s="1024" t="s">
        <v>1776</v>
      </c>
      <c r="M214" s="1106"/>
      <c r="O214" s="319" t="s">
        <v>1577</v>
      </c>
      <c r="P214" s="319" t="s">
        <v>1576</v>
      </c>
    </row>
    <row r="215" spans="1:16" s="319" customFormat="1">
      <c r="A215" s="621">
        <f t="shared" si="11"/>
        <v>211</v>
      </c>
      <c r="B215" s="73">
        <v>55</v>
      </c>
      <c r="C215" s="1031" t="s">
        <v>269</v>
      </c>
      <c r="D215" s="73" t="str">
        <f>IFERROR(VLOOKUP(C215,Foundation!$C$5:$D$554,2,0),"")</f>
        <v>DB1+9</v>
      </c>
      <c r="E215" s="748">
        <v>45911</v>
      </c>
      <c r="F215" s="748">
        <v>45926</v>
      </c>
      <c r="G215" s="72" t="s">
        <v>1555</v>
      </c>
      <c r="H215" s="567">
        <f t="shared" si="9"/>
        <v>66.780901</v>
      </c>
      <c r="I215" s="790">
        <f t="shared" si="10"/>
        <v>6.2218696967283993</v>
      </c>
      <c r="J215" s="1088" t="s">
        <v>1556</v>
      </c>
      <c r="K215" s="1032" t="s">
        <v>258</v>
      </c>
      <c r="L215" s="1024" t="s">
        <v>1776</v>
      </c>
      <c r="M215" s="1106"/>
      <c r="O215" s="319" t="s">
        <v>1579</v>
      </c>
      <c r="P215" s="319" t="s">
        <v>1580</v>
      </c>
    </row>
    <row r="216" spans="1:16" s="319" customFormat="1">
      <c r="A216" s="621">
        <f t="shared" si="11"/>
        <v>212</v>
      </c>
      <c r="B216" s="73">
        <v>56</v>
      </c>
      <c r="C216" s="1031" t="s">
        <v>1285</v>
      </c>
      <c r="D216" s="73" t="str">
        <f>IFERROR(VLOOKUP(C216,Foundation!$C$5:$D$554,2,0),"")</f>
        <v>DA+0</v>
      </c>
      <c r="E216" s="748">
        <v>45920</v>
      </c>
      <c r="F216" s="748">
        <v>45927</v>
      </c>
      <c r="G216" s="72" t="s">
        <v>1516</v>
      </c>
      <c r="H216" s="567">
        <f t="shared" si="9"/>
        <v>36.159755999999994</v>
      </c>
      <c r="I216" s="790">
        <f t="shared" si="10"/>
        <v>3.3689466109103994</v>
      </c>
      <c r="J216" s="1088" t="s">
        <v>1161</v>
      </c>
      <c r="K216" s="1032" t="s">
        <v>258</v>
      </c>
      <c r="L216" s="1024" t="s">
        <v>1776</v>
      </c>
      <c r="M216" s="1106" t="s">
        <v>1595</v>
      </c>
      <c r="O216" s="319" t="s">
        <v>1567</v>
      </c>
      <c r="P216" s="319" t="s">
        <v>1568</v>
      </c>
    </row>
    <row r="217" spans="1:16" s="319" customFormat="1">
      <c r="A217" s="621">
        <f t="shared" si="11"/>
        <v>213</v>
      </c>
      <c r="B217" s="73">
        <v>57</v>
      </c>
      <c r="C217" s="1031" t="s">
        <v>661</v>
      </c>
      <c r="D217" s="73" t="str">
        <f>IFERROR(VLOOKUP(C217,Foundation!$C$5:$D$554,2,0),"")</f>
        <v>DA+0</v>
      </c>
      <c r="E217" s="748">
        <v>45924</v>
      </c>
      <c r="F217" s="748">
        <v>45928</v>
      </c>
      <c r="G217" s="72" t="s">
        <v>1550</v>
      </c>
      <c r="H217" s="567">
        <f t="shared" si="9"/>
        <v>36.159755999999994</v>
      </c>
      <c r="I217" s="790">
        <f t="shared" si="10"/>
        <v>3.3689466109103994</v>
      </c>
      <c r="J217" s="1088" t="s">
        <v>1530</v>
      </c>
      <c r="K217" s="1032" t="s">
        <v>258</v>
      </c>
      <c r="L217" s="1024" t="s">
        <v>1776</v>
      </c>
      <c r="M217" s="1106"/>
      <c r="O217" s="319" t="s">
        <v>1567</v>
      </c>
      <c r="P217" s="319" t="s">
        <v>1568</v>
      </c>
    </row>
    <row r="218" spans="1:16" s="319" customFormat="1">
      <c r="A218" s="621">
        <f t="shared" si="11"/>
        <v>214</v>
      </c>
      <c r="B218" s="73">
        <v>58</v>
      </c>
      <c r="C218" s="1031" t="s">
        <v>7</v>
      </c>
      <c r="D218" s="73" t="str">
        <f>IFERROR(VLOOKUP(C218,Foundation!$C$5:$D$554,2,0),"")</f>
        <v>DB1+6</v>
      </c>
      <c r="E218" s="748">
        <v>45920</v>
      </c>
      <c r="F218" s="748">
        <v>45929</v>
      </c>
      <c r="G218" s="72" t="s">
        <v>1510</v>
      </c>
      <c r="H218" s="567">
        <f t="shared" si="9"/>
        <v>65.027778999999995</v>
      </c>
      <c r="I218" s="790">
        <f t="shared" si="10"/>
        <v>6.0585341249835993</v>
      </c>
      <c r="J218" s="1088" t="s">
        <v>1591</v>
      </c>
      <c r="K218" s="1032" t="s">
        <v>258</v>
      </c>
      <c r="L218" s="1024" t="s">
        <v>1776</v>
      </c>
      <c r="M218" s="1106"/>
      <c r="O218" s="319" t="s">
        <v>1599</v>
      </c>
      <c r="P218" s="319" t="s">
        <v>1600</v>
      </c>
    </row>
    <row r="219" spans="1:16" s="319" customFormat="1">
      <c r="A219" s="621">
        <f t="shared" si="11"/>
        <v>215</v>
      </c>
      <c r="B219" s="73">
        <v>59</v>
      </c>
      <c r="C219" s="1031" t="s">
        <v>649</v>
      </c>
      <c r="D219" s="73" t="str">
        <f>IFERROR(VLOOKUP(C219,Foundation!$C$5:$D$554,2,0),"")</f>
        <v>DA+9</v>
      </c>
      <c r="E219" s="748">
        <v>45921</v>
      </c>
      <c r="F219" s="748">
        <v>45929</v>
      </c>
      <c r="G219" s="72" t="s">
        <v>1552</v>
      </c>
      <c r="H219" s="567">
        <f t="shared" si="9"/>
        <v>45.697022000000004</v>
      </c>
      <c r="I219" s="790">
        <f t="shared" si="10"/>
        <v>4.2575184245048003</v>
      </c>
      <c r="J219" s="1088" t="s">
        <v>1518</v>
      </c>
      <c r="K219" s="1032" t="s">
        <v>258</v>
      </c>
      <c r="L219" s="1024" t="s">
        <v>1776</v>
      </c>
      <c r="M219" s="1106"/>
      <c r="O219" s="319" t="s">
        <v>1565</v>
      </c>
      <c r="P219" s="319" t="s">
        <v>1566</v>
      </c>
    </row>
    <row r="220" spans="1:16" s="319" customFormat="1">
      <c r="A220" s="621">
        <f t="shared" si="11"/>
        <v>216</v>
      </c>
      <c r="B220" s="73">
        <v>60</v>
      </c>
      <c r="C220" s="1031" t="s">
        <v>260</v>
      </c>
      <c r="D220" s="73" t="str">
        <f>IFERROR(VLOOKUP(C220,Foundation!$C$5:$D$554,2,0),"")</f>
        <v>DB1+6</v>
      </c>
      <c r="E220" s="748">
        <v>45919</v>
      </c>
      <c r="F220" s="748">
        <v>45930</v>
      </c>
      <c r="G220" s="72" t="s">
        <v>1554</v>
      </c>
      <c r="H220" s="567">
        <f t="shared" si="9"/>
        <v>65.027778999999995</v>
      </c>
      <c r="I220" s="790">
        <f t="shared" si="10"/>
        <v>6.0585341249835993</v>
      </c>
      <c r="J220" s="1088" t="s">
        <v>1507</v>
      </c>
      <c r="K220" s="1032" t="s">
        <v>258</v>
      </c>
      <c r="L220" s="1024" t="s">
        <v>1776</v>
      </c>
      <c r="M220" s="1106"/>
      <c r="O220" s="319" t="s">
        <v>1599</v>
      </c>
      <c r="P220" s="319" t="s">
        <v>1600</v>
      </c>
    </row>
    <row r="221" spans="1:16" s="319" customFormat="1">
      <c r="A221" s="621">
        <f t="shared" si="11"/>
        <v>217</v>
      </c>
      <c r="B221" s="73">
        <v>61</v>
      </c>
      <c r="C221" s="1031" t="s">
        <v>178</v>
      </c>
      <c r="D221" s="73" t="str">
        <f>IFERROR(VLOOKUP(C221,Foundation!$C$5:$D$554,2,0),"")</f>
        <v>DA-3</v>
      </c>
      <c r="E221" s="748">
        <v>45926</v>
      </c>
      <c r="F221" s="748">
        <v>45930</v>
      </c>
      <c r="G221" s="72" t="s">
        <v>1526</v>
      </c>
      <c r="H221" s="567">
        <f t="shared" si="9"/>
        <v>34.789810000000003</v>
      </c>
      <c r="I221" s="790">
        <f t="shared" si="10"/>
        <v>3.2413109340040003</v>
      </c>
      <c r="J221" s="72" t="s">
        <v>1562</v>
      </c>
      <c r="K221" s="1032" t="s">
        <v>258</v>
      </c>
      <c r="L221" s="1024" t="s">
        <v>1776</v>
      </c>
      <c r="M221" s="1106"/>
      <c r="O221" s="319" t="s">
        <v>1574</v>
      </c>
      <c r="P221" s="319" t="s">
        <v>1575</v>
      </c>
    </row>
    <row r="222" spans="1:16" s="319" customFormat="1">
      <c r="A222" s="621">
        <f t="shared" si="11"/>
        <v>218</v>
      </c>
      <c r="B222" s="73">
        <v>62</v>
      </c>
      <c r="C222" s="1031" t="s">
        <v>257</v>
      </c>
      <c r="D222" s="73" t="str">
        <f>IFERROR(VLOOKUP(C222,Foundation!$C$5:$D$554,2,0),"")</f>
        <v>DA+6</v>
      </c>
      <c r="E222" s="748">
        <v>45926</v>
      </c>
      <c r="F222" s="748">
        <v>45930</v>
      </c>
      <c r="G222" s="72" t="s">
        <v>1525</v>
      </c>
      <c r="H222" s="567">
        <f t="shared" si="9"/>
        <v>43.804423999999997</v>
      </c>
      <c r="I222" s="790">
        <f t="shared" si="10"/>
        <v>4.0811880970015997</v>
      </c>
      <c r="J222" s="72" t="s">
        <v>1594</v>
      </c>
      <c r="K222" s="1032" t="s">
        <v>258</v>
      </c>
      <c r="L222" s="1024" t="s">
        <v>1776</v>
      </c>
      <c r="M222" s="1106"/>
      <c r="O222" s="319" t="s">
        <v>1572</v>
      </c>
      <c r="P222" s="319" t="s">
        <v>1573</v>
      </c>
    </row>
    <row r="223" spans="1:16" s="319" customFormat="1">
      <c r="A223" s="621">
        <f t="shared" si="11"/>
        <v>219</v>
      </c>
      <c r="B223" s="73">
        <v>63</v>
      </c>
      <c r="C223" s="1031" t="s">
        <v>1281</v>
      </c>
      <c r="D223" s="73" t="str">
        <f>IFERROR(VLOOKUP(C223,Foundation!$C$5:$D$554,2,0),"")</f>
        <v>DA+6</v>
      </c>
      <c r="E223" s="748">
        <v>45924</v>
      </c>
      <c r="F223" s="748">
        <v>45930</v>
      </c>
      <c r="G223" s="72" t="s">
        <v>1520</v>
      </c>
      <c r="H223" s="567">
        <f t="shared" si="9"/>
        <v>43.804423999999997</v>
      </c>
      <c r="I223" s="790">
        <f t="shared" si="10"/>
        <v>4.0811880970015997</v>
      </c>
      <c r="J223" s="1088" t="s">
        <v>1528</v>
      </c>
      <c r="K223" s="1032" t="s">
        <v>258</v>
      </c>
      <c r="L223" s="1024" t="s">
        <v>1776</v>
      </c>
      <c r="M223" s="1106"/>
      <c r="O223" s="319" t="s">
        <v>1572</v>
      </c>
      <c r="P223" s="319" t="s">
        <v>1573</v>
      </c>
    </row>
    <row r="224" spans="1:16" s="319" customFormat="1">
      <c r="A224" s="621">
        <f t="shared" si="11"/>
        <v>220</v>
      </c>
      <c r="B224" s="73">
        <v>64</v>
      </c>
      <c r="C224" s="1031" t="s">
        <v>472</v>
      </c>
      <c r="D224" s="73" t="str">
        <f>IFERROR(VLOOKUP(C224,Foundation!$C$5:$D$554,2,0),"")</f>
        <v>DA+9</v>
      </c>
      <c r="E224" s="748">
        <f>F175+1</f>
        <v>45909</v>
      </c>
      <c r="F224" s="748">
        <v>45930</v>
      </c>
      <c r="G224" s="72" t="s">
        <v>1521</v>
      </c>
      <c r="H224" s="567">
        <f t="shared" si="9"/>
        <v>45.697022000000004</v>
      </c>
      <c r="I224" s="790">
        <f t="shared" si="10"/>
        <v>4.2575184245048003</v>
      </c>
      <c r="J224" s="1088" t="s">
        <v>1161</v>
      </c>
      <c r="K224" s="1032" t="s">
        <v>258</v>
      </c>
      <c r="L224" s="1024" t="s">
        <v>1776</v>
      </c>
      <c r="M224" s="1106"/>
      <c r="O224" s="319" t="s">
        <v>1565</v>
      </c>
      <c r="P224" s="319" t="s">
        <v>1566</v>
      </c>
    </row>
    <row r="225" spans="1:16" s="319" customFormat="1">
      <c r="A225" s="621">
        <f t="shared" si="11"/>
        <v>221</v>
      </c>
      <c r="B225" s="73">
        <v>65</v>
      </c>
      <c r="C225" s="1031" t="s">
        <v>471</v>
      </c>
      <c r="D225" s="73" t="str">
        <f>IFERROR(VLOOKUP(C225,Foundation!$C$5:$D$554,2,0),"")</f>
        <v>DA+9</v>
      </c>
      <c r="E225" s="748">
        <v>45926</v>
      </c>
      <c r="F225" s="748">
        <v>45930</v>
      </c>
      <c r="G225" s="72" t="s">
        <v>1513</v>
      </c>
      <c r="H225" s="567">
        <f t="shared" si="9"/>
        <v>45.697022000000004</v>
      </c>
      <c r="I225" s="790">
        <f t="shared" si="10"/>
        <v>4.2575184245048003</v>
      </c>
      <c r="J225" s="72" t="s">
        <v>1506</v>
      </c>
      <c r="K225" s="1032" t="s">
        <v>258</v>
      </c>
      <c r="L225" s="1024" t="s">
        <v>1776</v>
      </c>
      <c r="M225" s="1107"/>
      <c r="O225" s="319" t="s">
        <v>1565</v>
      </c>
      <c r="P225" s="319" t="s">
        <v>1566</v>
      </c>
    </row>
    <row r="226" spans="1:16" s="319" customFormat="1">
      <c r="A226" s="621">
        <f t="shared" si="11"/>
        <v>222</v>
      </c>
      <c r="B226" s="73">
        <v>4</v>
      </c>
      <c r="C226" s="1031" t="s">
        <v>448</v>
      </c>
      <c r="D226" s="73" t="str">
        <f>IFERROR(VLOOKUP(C226,Foundation!$C$5:$D$554,2,0),"")</f>
        <v>DA+9</v>
      </c>
      <c r="E226" s="748">
        <v>45924</v>
      </c>
      <c r="F226" s="748">
        <v>45934</v>
      </c>
      <c r="G226" s="72" t="s">
        <v>1511</v>
      </c>
      <c r="H226" s="567">
        <f t="shared" si="9"/>
        <v>45.697022000000004</v>
      </c>
      <c r="I226" s="790">
        <f t="shared" si="10"/>
        <v>4.2575184245048003</v>
      </c>
      <c r="J226" s="1088" t="s">
        <v>1187</v>
      </c>
      <c r="K226" s="1032" t="s">
        <v>258</v>
      </c>
      <c r="L226" s="1024" t="s">
        <v>1776</v>
      </c>
      <c r="M226" s="1106"/>
      <c r="O226" s="319" t="s">
        <v>1565</v>
      </c>
      <c r="P226" s="319" t="s">
        <v>1566</v>
      </c>
    </row>
    <row r="227" spans="1:16" s="319" customFormat="1">
      <c r="A227" s="621">
        <f t="shared" si="11"/>
        <v>223</v>
      </c>
      <c r="B227" s="73">
        <v>5</v>
      </c>
      <c r="C227" s="1031" t="s">
        <v>77</v>
      </c>
      <c r="D227" s="73" t="str">
        <f>IFERROR(VLOOKUP(C227,Foundation!$C$5:$D$554,2,0),"")</f>
        <v>DA+9</v>
      </c>
      <c r="E227" s="748">
        <v>45924</v>
      </c>
      <c r="F227" s="748">
        <v>45934</v>
      </c>
      <c r="G227" s="72" t="s">
        <v>1527</v>
      </c>
      <c r="H227" s="567">
        <f t="shared" si="9"/>
        <v>45.697022000000004</v>
      </c>
      <c r="I227" s="790">
        <f t="shared" si="10"/>
        <v>4.2575184245048003</v>
      </c>
      <c r="J227" s="72" t="s">
        <v>1105</v>
      </c>
      <c r="K227" s="1032" t="s">
        <v>258</v>
      </c>
      <c r="L227" s="1032" t="s">
        <v>1776</v>
      </c>
      <c r="M227" s="1107"/>
      <c r="O227" s="319" t="s">
        <v>1565</v>
      </c>
      <c r="P227" s="319" t="s">
        <v>1566</v>
      </c>
    </row>
    <row r="228" spans="1:16" s="319" customFormat="1">
      <c r="A228" s="621">
        <f t="shared" si="11"/>
        <v>224</v>
      </c>
      <c r="B228" s="73">
        <v>6</v>
      </c>
      <c r="C228" s="1031" t="s">
        <v>916</v>
      </c>
      <c r="D228" s="73" t="str">
        <f>IFERROR(VLOOKUP(C228,Foundation!$C$5:$D$554,2,0),"")</f>
        <v>DA+6</v>
      </c>
      <c r="E228" s="748">
        <v>45926</v>
      </c>
      <c r="F228" s="748">
        <v>45934</v>
      </c>
      <c r="G228" s="72" t="s">
        <v>1558</v>
      </c>
      <c r="H228" s="567">
        <f t="shared" si="9"/>
        <v>43.804423999999997</v>
      </c>
      <c r="I228" s="790">
        <f t="shared" si="10"/>
        <v>4.0811880970015997</v>
      </c>
      <c r="J228" s="72" t="s">
        <v>673</v>
      </c>
      <c r="K228" s="1032" t="s">
        <v>258</v>
      </c>
      <c r="L228" s="1024" t="s">
        <v>1776</v>
      </c>
      <c r="M228" s="1107"/>
      <c r="O228" s="319" t="s">
        <v>1572</v>
      </c>
      <c r="P228" s="319" t="s">
        <v>1573</v>
      </c>
    </row>
    <row r="229" spans="1:16" s="319" customFormat="1">
      <c r="A229" s="621">
        <f t="shared" si="11"/>
        <v>225</v>
      </c>
      <c r="B229" s="73">
        <v>7</v>
      </c>
      <c r="C229" s="1031" t="s">
        <v>432</v>
      </c>
      <c r="D229" s="73" t="str">
        <f>IFERROR(VLOOKUP(C229,Foundation!$C$5:$D$554,2,0),"")</f>
        <v>DA+1.5</v>
      </c>
      <c r="E229" s="748">
        <v>45927</v>
      </c>
      <c r="F229" s="748">
        <v>45934</v>
      </c>
      <c r="G229" s="72" t="s">
        <v>1555</v>
      </c>
      <c r="H229" s="567">
        <f t="shared" si="9"/>
        <v>37.138323999999997</v>
      </c>
      <c r="I229" s="790">
        <f t="shared" si="10"/>
        <v>3.4601182257615997</v>
      </c>
      <c r="J229" s="72" t="s">
        <v>1556</v>
      </c>
      <c r="K229" s="1032" t="s">
        <v>258</v>
      </c>
      <c r="L229" s="1032" t="s">
        <v>1776</v>
      </c>
      <c r="M229" s="1107"/>
      <c r="O229" s="319" t="s">
        <v>1577</v>
      </c>
      <c r="P229" s="319" t="s">
        <v>1576</v>
      </c>
    </row>
    <row r="230" spans="1:16" s="319" customFormat="1">
      <c r="A230" s="621">
        <f t="shared" si="11"/>
        <v>226</v>
      </c>
      <c r="B230" s="73">
        <v>8</v>
      </c>
      <c r="C230" s="1031" t="s">
        <v>256</v>
      </c>
      <c r="D230" s="73" t="str">
        <f>IFERROR(VLOOKUP(C230,Foundation!$C$5:$D$554,2,0),"")</f>
        <v>DA-3</v>
      </c>
      <c r="E230" s="748">
        <v>45931</v>
      </c>
      <c r="F230" s="748">
        <v>45936</v>
      </c>
      <c r="G230" s="72" t="s">
        <v>1525</v>
      </c>
      <c r="H230" s="567">
        <f t="shared" si="9"/>
        <v>34.789810000000003</v>
      </c>
      <c r="I230" s="790">
        <f t="shared" si="10"/>
        <v>3.2413109340040003</v>
      </c>
      <c r="J230" s="72" t="s">
        <v>1616</v>
      </c>
      <c r="K230" s="1032" t="s">
        <v>258</v>
      </c>
      <c r="L230" s="1024" t="s">
        <v>1776</v>
      </c>
      <c r="M230" s="1107"/>
      <c r="O230" s="319" t="s">
        <v>1574</v>
      </c>
      <c r="P230" s="319" t="s">
        <v>1575</v>
      </c>
    </row>
    <row r="231" spans="1:16" s="319" customFormat="1">
      <c r="A231" s="621">
        <f t="shared" si="11"/>
        <v>227</v>
      </c>
      <c r="B231" s="73">
        <v>9</v>
      </c>
      <c r="C231" s="1031" t="s">
        <v>1291</v>
      </c>
      <c r="D231" s="73" t="str">
        <f>IFERROR(VLOOKUP(C231,Foundation!$C$5:$D$554,2,0),"")</f>
        <v>DA+9</v>
      </c>
      <c r="E231" s="748">
        <v>45926</v>
      </c>
      <c r="F231" s="748">
        <v>45937</v>
      </c>
      <c r="G231" s="72" t="s">
        <v>1553</v>
      </c>
      <c r="H231" s="567">
        <f t="shared" si="9"/>
        <v>45.697022000000004</v>
      </c>
      <c r="I231" s="790">
        <f t="shared" si="10"/>
        <v>4.2575184245048003</v>
      </c>
      <c r="J231" s="72" t="s">
        <v>1507</v>
      </c>
      <c r="K231" s="1032" t="s">
        <v>258</v>
      </c>
      <c r="L231" s="1032" t="s">
        <v>1776</v>
      </c>
      <c r="M231" s="1107" t="s">
        <v>1606</v>
      </c>
      <c r="O231" s="319" t="s">
        <v>1565</v>
      </c>
      <c r="P231" s="319" t="s">
        <v>1566</v>
      </c>
    </row>
    <row r="232" spans="1:16" s="319" customFormat="1">
      <c r="A232" s="621">
        <f t="shared" si="11"/>
        <v>228</v>
      </c>
      <c r="B232" s="73">
        <v>10</v>
      </c>
      <c r="C232" s="1031" t="s">
        <v>1270</v>
      </c>
      <c r="D232" s="73" t="str">
        <f>IFERROR(VLOOKUP(C232,Foundation!$C$5:$D$554,2,0),"")</f>
        <v>DB1+9</v>
      </c>
      <c r="E232" s="748">
        <v>45928</v>
      </c>
      <c r="F232" s="748">
        <v>45939</v>
      </c>
      <c r="G232" s="72" t="s">
        <v>1550</v>
      </c>
      <c r="H232" s="567">
        <f t="shared" si="9"/>
        <v>66.780901</v>
      </c>
      <c r="I232" s="790">
        <f t="shared" si="10"/>
        <v>6.2218696967283993</v>
      </c>
      <c r="J232" s="72" t="s">
        <v>1530</v>
      </c>
      <c r="K232" s="1032" t="s">
        <v>258</v>
      </c>
      <c r="L232" s="1024" t="s">
        <v>1776</v>
      </c>
      <c r="M232" s="1107"/>
      <c r="O232" s="319" t="s">
        <v>1579</v>
      </c>
      <c r="P232" s="319" t="s">
        <v>1580</v>
      </c>
    </row>
    <row r="233" spans="1:16" s="319" customFormat="1">
      <c r="A233" s="621">
        <f t="shared" si="11"/>
        <v>229</v>
      </c>
      <c r="B233" s="73">
        <v>11</v>
      </c>
      <c r="C233" s="1031" t="s">
        <v>648</v>
      </c>
      <c r="D233" s="73" t="str">
        <f>IFERROR(VLOOKUP(C233,Foundation!$C$5:$D$554,2,0),"")</f>
        <v>DA+3</v>
      </c>
      <c r="E233" s="748">
        <f>F219+1</f>
        <v>45930</v>
      </c>
      <c r="F233" s="748">
        <v>45939</v>
      </c>
      <c r="G233" s="72" t="s">
        <v>1552</v>
      </c>
      <c r="H233" s="567">
        <f t="shared" si="9"/>
        <v>37.931087999999995</v>
      </c>
      <c r="I233" s="790">
        <f t="shared" si="10"/>
        <v>3.5339787792191997</v>
      </c>
      <c r="J233" s="72" t="s">
        <v>1518</v>
      </c>
      <c r="K233" s="1032" t="s">
        <v>258</v>
      </c>
      <c r="L233" s="1024" t="s">
        <v>1776</v>
      </c>
      <c r="M233" s="1107"/>
      <c r="O233" s="319" t="s">
        <v>1569</v>
      </c>
      <c r="P233" s="319" t="s">
        <v>1570</v>
      </c>
    </row>
    <row r="234" spans="1:16" s="319" customFormat="1">
      <c r="A234" s="621">
        <f t="shared" si="11"/>
        <v>230</v>
      </c>
      <c r="B234" s="73">
        <v>12</v>
      </c>
      <c r="C234" s="1031" t="s">
        <v>915</v>
      </c>
      <c r="D234" s="73" t="str">
        <f>IFERROR(VLOOKUP(C234,Foundation!$C$5:$D$554,2,0),"")</f>
        <v>DA+3</v>
      </c>
      <c r="E234" s="748">
        <v>45935</v>
      </c>
      <c r="F234" s="748">
        <v>45940</v>
      </c>
      <c r="G234" s="72" t="s">
        <v>1558</v>
      </c>
      <c r="H234" s="567">
        <f t="shared" si="9"/>
        <v>37.931087999999995</v>
      </c>
      <c r="I234" s="790">
        <f t="shared" si="10"/>
        <v>3.5339787792191997</v>
      </c>
      <c r="J234" s="72" t="s">
        <v>673</v>
      </c>
      <c r="K234" s="1032" t="s">
        <v>258</v>
      </c>
      <c r="L234" s="1024" t="s">
        <v>1776</v>
      </c>
      <c r="M234" s="1107" t="s">
        <v>1221</v>
      </c>
      <c r="O234" s="319" t="s">
        <v>1569</v>
      </c>
      <c r="P234" s="319" t="s">
        <v>1570</v>
      </c>
    </row>
    <row r="235" spans="1:16" s="319" customFormat="1">
      <c r="A235" s="621">
        <f t="shared" si="11"/>
        <v>231</v>
      </c>
      <c r="B235" s="73">
        <v>13</v>
      </c>
      <c r="C235" s="1031" t="s">
        <v>1286</v>
      </c>
      <c r="D235" s="73" t="str">
        <f>IFERROR(VLOOKUP(C235,Foundation!$C$5:$D$554,2,0),"")</f>
        <v>DA+0</v>
      </c>
      <c r="E235" s="748">
        <v>45931</v>
      </c>
      <c r="F235" s="748">
        <v>45940</v>
      </c>
      <c r="G235" s="72" t="s">
        <v>1520</v>
      </c>
      <c r="H235" s="567">
        <f t="shared" si="9"/>
        <v>36.159755999999994</v>
      </c>
      <c r="I235" s="790">
        <f t="shared" si="10"/>
        <v>3.3689466109103994</v>
      </c>
      <c r="J235" s="72" t="s">
        <v>1608</v>
      </c>
      <c r="K235" s="1032" t="s">
        <v>258</v>
      </c>
      <c r="L235" s="1024" t="s">
        <v>1776</v>
      </c>
      <c r="M235" s="1107" t="s">
        <v>1085</v>
      </c>
      <c r="O235" s="319" t="s">
        <v>1567</v>
      </c>
      <c r="P235" s="319" t="s">
        <v>1568</v>
      </c>
    </row>
    <row r="236" spans="1:16" s="319" customFormat="1">
      <c r="A236" s="621">
        <f t="shared" si="11"/>
        <v>232</v>
      </c>
      <c r="B236" s="73">
        <v>14</v>
      </c>
      <c r="C236" s="1031" t="s">
        <v>255</v>
      </c>
      <c r="D236" s="73" t="str">
        <f>IFERROR(VLOOKUP(C236,Foundation!$C$5:$D$554,2,0),"")</f>
        <v>DA+0</v>
      </c>
      <c r="E236" s="748">
        <v>45937</v>
      </c>
      <c r="F236" s="748">
        <v>45940</v>
      </c>
      <c r="G236" s="72" t="s">
        <v>1525</v>
      </c>
      <c r="H236" s="567">
        <f t="shared" si="9"/>
        <v>36.159755999999994</v>
      </c>
      <c r="I236" s="790">
        <f t="shared" si="10"/>
        <v>3.3689466109103994</v>
      </c>
      <c r="J236" s="72" t="s">
        <v>1594</v>
      </c>
      <c r="K236" s="1032" t="s">
        <v>258</v>
      </c>
      <c r="L236" s="1024" t="s">
        <v>1776</v>
      </c>
      <c r="M236" s="1107" t="s">
        <v>1195</v>
      </c>
      <c r="O236" s="319" t="s">
        <v>1567</v>
      </c>
      <c r="P236" s="319" t="s">
        <v>1568</v>
      </c>
    </row>
    <row r="237" spans="1:16" s="319" customFormat="1">
      <c r="A237" s="621">
        <f t="shared" si="11"/>
        <v>233</v>
      </c>
      <c r="B237" s="73">
        <v>15</v>
      </c>
      <c r="C237" s="1031" t="s">
        <v>1289</v>
      </c>
      <c r="D237" s="73" t="str">
        <f>IFERROR(VLOOKUP(C237,Foundation!$C$5:$D$554,2,0),"")</f>
        <v>DB1+9</v>
      </c>
      <c r="E237" s="748">
        <v>45925</v>
      </c>
      <c r="F237" s="748">
        <v>45942</v>
      </c>
      <c r="G237" s="72" t="s">
        <v>1517</v>
      </c>
      <c r="H237" s="567">
        <f t="shared" si="9"/>
        <v>66.780901</v>
      </c>
      <c r="I237" s="790">
        <f t="shared" si="10"/>
        <v>6.2218696967283993</v>
      </c>
      <c r="J237" s="72" t="s">
        <v>1559</v>
      </c>
      <c r="K237" s="1032" t="s">
        <v>258</v>
      </c>
      <c r="L237" s="1024" t="s">
        <v>1776</v>
      </c>
      <c r="M237" s="1107" t="s">
        <v>1603</v>
      </c>
      <c r="O237" s="319" t="s">
        <v>1579</v>
      </c>
      <c r="P237" s="319" t="s">
        <v>1580</v>
      </c>
    </row>
    <row r="238" spans="1:16" s="319" customFormat="1">
      <c r="A238" s="621">
        <f t="shared" si="11"/>
        <v>234</v>
      </c>
      <c r="B238" s="73">
        <v>16</v>
      </c>
      <c r="C238" s="1031" t="s">
        <v>259</v>
      </c>
      <c r="D238" s="73" t="str">
        <f>IFERROR(VLOOKUP(C238,Foundation!$C$5:$D$554,2,0),"")</f>
        <v>DB2+9</v>
      </c>
      <c r="E238" s="748">
        <v>45925</v>
      </c>
      <c r="F238" s="748">
        <v>45942</v>
      </c>
      <c r="G238" s="72" t="s">
        <v>1514</v>
      </c>
      <c r="H238" s="567">
        <f t="shared" si="9"/>
        <v>72.155540000000002</v>
      </c>
      <c r="I238" s="790">
        <f t="shared" si="10"/>
        <v>6.7226162129360008</v>
      </c>
      <c r="J238" s="72" t="s">
        <v>1560</v>
      </c>
      <c r="K238" s="1032" t="s">
        <v>258</v>
      </c>
      <c r="L238" s="1024" t="s">
        <v>1776</v>
      </c>
      <c r="M238" s="1107" t="s">
        <v>1193</v>
      </c>
      <c r="O238" s="319" t="s">
        <v>1612</v>
      </c>
      <c r="P238" s="319" t="s">
        <v>1613</v>
      </c>
    </row>
    <row r="239" spans="1:16" s="319" customFormat="1">
      <c r="A239" s="621">
        <f t="shared" si="11"/>
        <v>235</v>
      </c>
      <c r="B239" s="73">
        <v>17</v>
      </c>
      <c r="C239" s="1031" t="s">
        <v>1271</v>
      </c>
      <c r="D239" s="73" t="str">
        <f>IFERROR(VLOOKUP(C239,Foundation!$C$5:$D$554,2,0),"")</f>
        <v>DB1+12</v>
      </c>
      <c r="E239" s="748">
        <f>F218+1</f>
        <v>45930</v>
      </c>
      <c r="F239" s="748">
        <v>45942</v>
      </c>
      <c r="G239" s="72" t="s">
        <v>1510</v>
      </c>
      <c r="H239" s="567">
        <f t="shared" si="9"/>
        <v>70.788264999999996</v>
      </c>
      <c r="I239" s="790">
        <f t="shared" si="10"/>
        <v>6.5952293888259996</v>
      </c>
      <c r="J239" s="72" t="s">
        <v>1591</v>
      </c>
      <c r="K239" s="1032" t="s">
        <v>258</v>
      </c>
      <c r="L239" s="1024" t="s">
        <v>1776</v>
      </c>
      <c r="M239" s="1106"/>
      <c r="O239" s="319" t="s">
        <v>1583</v>
      </c>
      <c r="P239" s="319" t="s">
        <v>1584</v>
      </c>
    </row>
    <row r="240" spans="1:16" s="319" customFormat="1">
      <c r="A240" s="621">
        <f t="shared" si="11"/>
        <v>236</v>
      </c>
      <c r="B240" s="73">
        <v>18</v>
      </c>
      <c r="C240" s="1031" t="s">
        <v>443</v>
      </c>
      <c r="D240" s="73" t="str">
        <f>IFERROR(VLOOKUP(C240,Foundation!$C$5:$D$554,2,0),"")</f>
        <v>DA+6</v>
      </c>
      <c r="E240" s="748">
        <v>45937</v>
      </c>
      <c r="F240" s="748">
        <v>45942</v>
      </c>
      <c r="G240" s="72" t="s">
        <v>1513</v>
      </c>
      <c r="H240" s="567">
        <f t="shared" si="9"/>
        <v>43.804423999999997</v>
      </c>
      <c r="I240" s="790">
        <f t="shared" si="10"/>
        <v>4.0811880970015997</v>
      </c>
      <c r="J240" s="72" t="s">
        <v>1154</v>
      </c>
      <c r="K240" s="1032" t="s">
        <v>258</v>
      </c>
      <c r="L240" s="1024" t="s">
        <v>1776</v>
      </c>
      <c r="M240" s="1107" t="s">
        <v>1601</v>
      </c>
      <c r="O240" s="319" t="s">
        <v>1572</v>
      </c>
      <c r="P240" s="319" t="s">
        <v>1573</v>
      </c>
    </row>
    <row r="241" spans="1:17" s="319" customFormat="1">
      <c r="A241" s="621">
        <f t="shared" si="11"/>
        <v>237</v>
      </c>
      <c r="B241" s="73">
        <v>19</v>
      </c>
      <c r="C241" s="1031" t="s">
        <v>254</v>
      </c>
      <c r="D241" s="73" t="str">
        <f>IFERROR(VLOOKUP(C241,Foundation!$C$5:$D$554,2,0),"")</f>
        <v>DA+9</v>
      </c>
      <c r="E241" s="748">
        <v>45941</v>
      </c>
      <c r="F241" s="748">
        <v>45945</v>
      </c>
      <c r="G241" s="72" t="s">
        <v>1525</v>
      </c>
      <c r="H241" s="567">
        <f t="shared" si="9"/>
        <v>45.697022000000004</v>
      </c>
      <c r="I241" s="790">
        <f t="shared" si="10"/>
        <v>4.2575184245048003</v>
      </c>
      <c r="J241" s="72" t="s">
        <v>1594</v>
      </c>
      <c r="K241" s="1032" t="s">
        <v>258</v>
      </c>
      <c r="L241" s="1024" t="s">
        <v>1776</v>
      </c>
      <c r="M241" s="1107" t="s">
        <v>1195</v>
      </c>
      <c r="O241" s="319" t="s">
        <v>1565</v>
      </c>
      <c r="P241" s="319" t="s">
        <v>1566</v>
      </c>
    </row>
    <row r="242" spans="1:17" s="319" customFormat="1">
      <c r="A242" s="621">
        <f t="shared" si="11"/>
        <v>238</v>
      </c>
      <c r="B242" s="73">
        <v>20</v>
      </c>
      <c r="C242" s="1031" t="s">
        <v>54</v>
      </c>
      <c r="D242" s="73" t="str">
        <f>IFERROR(VLOOKUP(C242,Foundation!$C$5:$D$554,2,0),"")</f>
        <v>DD60+3</v>
      </c>
      <c r="E242" s="748">
        <v>45931</v>
      </c>
      <c r="F242" s="748">
        <v>45945</v>
      </c>
      <c r="G242" s="72" t="s">
        <v>1526</v>
      </c>
      <c r="H242" s="567">
        <f t="shared" si="9"/>
        <v>87.021340000000009</v>
      </c>
      <c r="I242" s="790">
        <f t="shared" si="10"/>
        <v>8.1076390136560015</v>
      </c>
      <c r="J242" s="72" t="s">
        <v>1562</v>
      </c>
      <c r="K242" s="1032" t="s">
        <v>258</v>
      </c>
      <c r="L242" s="1024" t="s">
        <v>1776</v>
      </c>
      <c r="M242" s="1107" t="s">
        <v>1194</v>
      </c>
      <c r="O242" s="319" t="s">
        <v>1615</v>
      </c>
      <c r="P242" s="319" t="s">
        <v>1614</v>
      </c>
    </row>
    <row r="243" spans="1:17" s="319" customFormat="1">
      <c r="A243" s="621">
        <f t="shared" si="11"/>
        <v>239</v>
      </c>
      <c r="B243" s="73">
        <v>21</v>
      </c>
      <c r="C243" s="1031" t="s">
        <v>1290</v>
      </c>
      <c r="D243" s="73" t="str">
        <f>IFERROR(VLOOKUP(C243,Foundation!$C$5:$D$554,2,0),"")</f>
        <v>DA+3</v>
      </c>
      <c r="E243" s="748">
        <v>45939</v>
      </c>
      <c r="F243" s="748">
        <v>45946</v>
      </c>
      <c r="G243" s="72" t="s">
        <v>1553</v>
      </c>
      <c r="H243" s="567">
        <f t="shared" si="9"/>
        <v>37.931087999999995</v>
      </c>
      <c r="I243" s="790">
        <f t="shared" si="10"/>
        <v>3.5339787792191997</v>
      </c>
      <c r="J243" s="72" t="s">
        <v>1609</v>
      </c>
      <c r="K243" s="1032" t="s">
        <v>258</v>
      </c>
      <c r="L243" s="1024" t="s">
        <v>1776</v>
      </c>
      <c r="M243" s="1107" t="s">
        <v>1606</v>
      </c>
      <c r="O243" s="319" t="s">
        <v>1569</v>
      </c>
      <c r="P243" s="319" t="s">
        <v>1570</v>
      </c>
    </row>
    <row r="244" spans="1:17" s="319" customFormat="1">
      <c r="A244" s="621">
        <f t="shared" si="11"/>
        <v>240</v>
      </c>
      <c r="B244" s="73">
        <v>22</v>
      </c>
      <c r="C244" s="1031" t="s">
        <v>267</v>
      </c>
      <c r="D244" s="73" t="str">
        <f>IFERROR(VLOOKUP(C244,Foundation!$C$5:$D$554,2,0),"")</f>
        <v>DB1+6</v>
      </c>
      <c r="E244" s="748">
        <v>45932</v>
      </c>
      <c r="F244" s="748">
        <v>45947</v>
      </c>
      <c r="G244" s="72" t="s">
        <v>1516</v>
      </c>
      <c r="H244" s="567">
        <f t="shared" si="9"/>
        <v>65.027778999999995</v>
      </c>
      <c r="I244" s="790">
        <f t="shared" si="10"/>
        <v>6.0585341249835993</v>
      </c>
      <c r="J244" s="72" t="s">
        <v>1161</v>
      </c>
      <c r="K244" s="1032" t="s">
        <v>258</v>
      </c>
      <c r="L244" s="1024" t="s">
        <v>1776</v>
      </c>
      <c r="M244" s="1107" t="s">
        <v>1595</v>
      </c>
      <c r="O244" s="319" t="s">
        <v>1599</v>
      </c>
      <c r="P244" s="319" t="s">
        <v>1600</v>
      </c>
    </row>
    <row r="245" spans="1:17" s="319" customFormat="1">
      <c r="A245" s="621">
        <f t="shared" si="11"/>
        <v>241</v>
      </c>
      <c r="B245" s="73">
        <v>23</v>
      </c>
      <c r="C245" s="1031" t="s">
        <v>646</v>
      </c>
      <c r="D245" s="73" t="str">
        <f>IFERROR(VLOOKUP(C245,Foundation!$C$5:$D$554,2,0),"")</f>
        <v>DA-1.5</v>
      </c>
      <c r="E245" s="748">
        <v>45940</v>
      </c>
      <c r="F245" s="748">
        <v>45949</v>
      </c>
      <c r="G245" s="72" t="s">
        <v>1552</v>
      </c>
      <c r="H245" s="567">
        <f t="shared" si="9"/>
        <v>35.601761999999994</v>
      </c>
      <c r="I245" s="790">
        <f t="shared" si="10"/>
        <v>3.3169592027207995</v>
      </c>
      <c r="J245" s="72" t="s">
        <v>1518</v>
      </c>
      <c r="K245" s="1032" t="s">
        <v>258</v>
      </c>
      <c r="L245" s="1024" t="s">
        <v>1776</v>
      </c>
      <c r="M245" s="1107"/>
      <c r="O245" s="319" t="s">
        <v>1581</v>
      </c>
      <c r="P245" s="319" t="s">
        <v>1582</v>
      </c>
    </row>
    <row r="246" spans="1:17" s="319" customFormat="1">
      <c r="A246" s="621">
        <f t="shared" si="11"/>
        <v>242</v>
      </c>
      <c r="B246" s="73">
        <v>24</v>
      </c>
      <c r="C246" s="1031" t="s">
        <v>76</v>
      </c>
      <c r="D246" s="73" t="str">
        <f>IFERROR(VLOOKUP(C246,Foundation!$C$5:$D$554,2,0),"")</f>
        <v>DB1+9</v>
      </c>
      <c r="E246" s="748">
        <v>45938</v>
      </c>
      <c r="F246" s="748">
        <v>45952</v>
      </c>
      <c r="G246" s="72" t="s">
        <v>1527</v>
      </c>
      <c r="H246" s="567">
        <f t="shared" si="9"/>
        <v>66.780901</v>
      </c>
      <c r="I246" s="790">
        <f t="shared" si="10"/>
        <v>6.2218696967283993</v>
      </c>
      <c r="J246" s="72" t="s">
        <v>1105</v>
      </c>
      <c r="K246" s="1032" t="s">
        <v>258</v>
      </c>
      <c r="L246" s="1024" t="s">
        <v>1776</v>
      </c>
      <c r="M246" s="1107" t="s">
        <v>1610</v>
      </c>
      <c r="O246" s="319" t="s">
        <v>1579</v>
      </c>
      <c r="P246" s="319" t="s">
        <v>1580</v>
      </c>
    </row>
    <row r="247" spans="1:17" s="319" customFormat="1">
      <c r="A247" s="621">
        <f t="shared" si="11"/>
        <v>243</v>
      </c>
      <c r="B247" s="73">
        <v>25</v>
      </c>
      <c r="C247" s="1031" t="s">
        <v>911</v>
      </c>
      <c r="D247" s="73" t="str">
        <f>IFERROR(VLOOKUP(C247,Foundation!$C$5:$D$554,2,0),"")</f>
        <v>DB1+0</v>
      </c>
      <c r="E247" s="748">
        <v>45936</v>
      </c>
      <c r="F247" s="748">
        <v>45952</v>
      </c>
      <c r="G247" s="72" t="s">
        <v>1511</v>
      </c>
      <c r="H247" s="567">
        <f t="shared" si="9"/>
        <v>55.450851000000007</v>
      </c>
      <c r="I247" s="790">
        <f t="shared" si="10"/>
        <v>5.1662670663084009</v>
      </c>
      <c r="J247" s="72" t="s">
        <v>1187</v>
      </c>
      <c r="K247" s="1032" t="s">
        <v>258</v>
      </c>
      <c r="L247" s="1024" t="s">
        <v>1776</v>
      </c>
      <c r="M247" s="1107" t="s">
        <v>1605</v>
      </c>
      <c r="O247" s="1012" t="s">
        <v>1597</v>
      </c>
      <c r="P247" s="1012" t="s">
        <v>1598</v>
      </c>
      <c r="Q247" s="1012"/>
    </row>
    <row r="248" spans="1:17" s="319" customFormat="1">
      <c r="A248" s="621">
        <f t="shared" si="11"/>
        <v>244</v>
      </c>
      <c r="B248" s="73">
        <v>26</v>
      </c>
      <c r="C248" s="1031" t="s">
        <v>449</v>
      </c>
      <c r="D248" s="73" t="str">
        <f>IFERROR(VLOOKUP(C248,Foundation!$C$5:$D$554,2,0),"")</f>
        <v>DA+3</v>
      </c>
      <c r="E248" s="748">
        <v>45942</v>
      </c>
      <c r="F248" s="748">
        <v>45952</v>
      </c>
      <c r="G248" s="72" t="s">
        <v>1513</v>
      </c>
      <c r="H248" s="567">
        <f t="shared" si="9"/>
        <v>37.931087999999995</v>
      </c>
      <c r="I248" s="790">
        <f t="shared" si="10"/>
        <v>3.5339787792191997</v>
      </c>
      <c r="J248" s="72" t="s">
        <v>1154</v>
      </c>
      <c r="K248" s="1032" t="s">
        <v>258</v>
      </c>
      <c r="L248" s="1024" t="s">
        <v>1776</v>
      </c>
      <c r="M248" s="1107" t="s">
        <v>1601</v>
      </c>
      <c r="O248" s="319" t="s">
        <v>1569</v>
      </c>
      <c r="P248" s="319" t="s">
        <v>1570</v>
      </c>
    </row>
    <row r="249" spans="1:17" s="319" customFormat="1">
      <c r="A249" s="621">
        <f t="shared" si="11"/>
        <v>245</v>
      </c>
      <c r="B249" s="73">
        <v>27</v>
      </c>
      <c r="C249" s="1031" t="s">
        <v>437</v>
      </c>
      <c r="D249" s="73" t="str">
        <f>IFERROR(VLOOKUP(C249,Foundation!$C$5:$D$554,2,0),"")</f>
        <v>DA+1.5</v>
      </c>
      <c r="E249" s="748">
        <v>45946</v>
      </c>
      <c r="F249" s="748">
        <v>45952</v>
      </c>
      <c r="G249" s="72" t="s">
        <v>1525</v>
      </c>
      <c r="H249" s="567">
        <f t="shared" si="9"/>
        <v>37.138323999999997</v>
      </c>
      <c r="I249" s="790">
        <f t="shared" si="10"/>
        <v>3.4601182257615997</v>
      </c>
      <c r="J249" s="72" t="s">
        <v>1594</v>
      </c>
      <c r="K249" s="1032" t="s">
        <v>258</v>
      </c>
      <c r="L249" s="1024" t="s">
        <v>1776</v>
      </c>
      <c r="M249" s="1107" t="s">
        <v>1195</v>
      </c>
      <c r="O249" s="319" t="s">
        <v>1577</v>
      </c>
      <c r="P249" s="319" t="s">
        <v>1576</v>
      </c>
    </row>
    <row r="250" spans="1:17" s="319" customFormat="1">
      <c r="A250" s="621">
        <f t="shared" si="11"/>
        <v>246</v>
      </c>
      <c r="B250" s="73">
        <v>28</v>
      </c>
      <c r="C250" s="1031" t="s">
        <v>439</v>
      </c>
      <c r="D250" s="73" t="str">
        <f>IFERROR(VLOOKUP(C250,Foundation!$C$5:$D$554,2,0),"")</f>
        <v>DA-3</v>
      </c>
      <c r="E250" s="748">
        <v>45947</v>
      </c>
      <c r="F250" s="748">
        <v>45953</v>
      </c>
      <c r="G250" s="72" t="s">
        <v>1553</v>
      </c>
      <c r="H250" s="567">
        <f t="shared" si="9"/>
        <v>34.789810000000003</v>
      </c>
      <c r="I250" s="790">
        <f t="shared" si="10"/>
        <v>3.2413109340040003</v>
      </c>
      <c r="J250" s="72" t="s">
        <v>1609</v>
      </c>
      <c r="K250" s="1032" t="s">
        <v>258</v>
      </c>
      <c r="L250" s="1024" t="s">
        <v>1776</v>
      </c>
      <c r="M250" s="1107" t="s">
        <v>1606</v>
      </c>
      <c r="O250" s="319" t="s">
        <v>1574</v>
      </c>
      <c r="P250" s="319" t="s">
        <v>1575</v>
      </c>
    </row>
    <row r="251" spans="1:17" s="319" customFormat="1">
      <c r="A251" s="621">
        <f t="shared" si="11"/>
        <v>247</v>
      </c>
      <c r="B251" s="73">
        <v>29</v>
      </c>
      <c r="C251" s="1031" t="s">
        <v>65</v>
      </c>
      <c r="D251" s="73" t="str">
        <f>IFERROR(VLOOKUP(C251,Foundation!$C$5:$D$554,2,0),"")</f>
        <v>DC1+0</v>
      </c>
      <c r="E251" s="748">
        <v>45938</v>
      </c>
      <c r="F251" s="748">
        <v>45955</v>
      </c>
      <c r="G251" s="72" t="s">
        <v>1521</v>
      </c>
      <c r="H251" s="567">
        <f t="shared" si="9"/>
        <v>62.443705999999999</v>
      </c>
      <c r="I251" s="790">
        <f t="shared" si="10"/>
        <v>5.8177801780904002</v>
      </c>
      <c r="J251" s="72" t="s">
        <v>1154</v>
      </c>
      <c r="K251" s="1032" t="s">
        <v>258</v>
      </c>
      <c r="L251" s="1024" t="s">
        <v>1776</v>
      </c>
      <c r="M251" s="1107" t="s">
        <v>1604</v>
      </c>
      <c r="O251" s="793" t="s">
        <v>1624</v>
      </c>
      <c r="P251" s="793" t="s">
        <v>1625</v>
      </c>
    </row>
    <row r="252" spans="1:17" s="319" customFormat="1">
      <c r="A252" s="621">
        <f t="shared" si="11"/>
        <v>248</v>
      </c>
      <c r="B252" s="73">
        <v>30</v>
      </c>
      <c r="C252" s="1031" t="s">
        <v>1282</v>
      </c>
      <c r="D252" s="73" t="str">
        <f>IFERROR(VLOOKUP(C252,Foundation!$C$5:$D$554,2,0),"")</f>
        <v>DD45+3</v>
      </c>
      <c r="E252" s="748">
        <v>45941</v>
      </c>
      <c r="F252" s="748">
        <v>45956</v>
      </c>
      <c r="G252" s="72" t="s">
        <v>1520</v>
      </c>
      <c r="H252" s="567">
        <f t="shared" si="9"/>
        <v>77.076931999999999</v>
      </c>
      <c r="I252" s="790">
        <f t="shared" si="10"/>
        <v>7.1811344313488004</v>
      </c>
      <c r="J252" s="72" t="s">
        <v>1608</v>
      </c>
      <c r="K252" s="1032" t="s">
        <v>258</v>
      </c>
      <c r="L252" s="1024" t="s">
        <v>1776</v>
      </c>
      <c r="M252" s="1107" t="s">
        <v>1085</v>
      </c>
      <c r="O252" s="319" t="s">
        <v>1569</v>
      </c>
      <c r="P252" s="319" t="s">
        <v>1626</v>
      </c>
    </row>
    <row r="253" spans="1:17" s="319" customFormat="1">
      <c r="A253" s="621">
        <f t="shared" si="11"/>
        <v>249</v>
      </c>
      <c r="B253" s="73">
        <v>31</v>
      </c>
      <c r="C253" s="1031" t="s">
        <v>57</v>
      </c>
      <c r="D253" s="73" t="str">
        <f>IFERROR(VLOOKUP(C253,Foundation!$C$5:$D$554,2,0),"")</f>
        <v>DB2+9</v>
      </c>
      <c r="E253" s="748">
        <v>45942</v>
      </c>
      <c r="F253" s="748">
        <v>45957</v>
      </c>
      <c r="G253" s="72" t="s">
        <v>1555</v>
      </c>
      <c r="H253" s="567">
        <f t="shared" si="9"/>
        <v>72.155540000000002</v>
      </c>
      <c r="I253" s="790">
        <f t="shared" si="10"/>
        <v>6.7226162129360008</v>
      </c>
      <c r="J253" s="72" t="s">
        <v>1617</v>
      </c>
      <c r="K253" s="1032" t="s">
        <v>258</v>
      </c>
      <c r="L253" s="1032" t="s">
        <v>1776</v>
      </c>
      <c r="M253" s="1107"/>
      <c r="O253" s="319" t="s">
        <v>1612</v>
      </c>
      <c r="P253" s="319" t="s">
        <v>1613</v>
      </c>
    </row>
    <row r="254" spans="1:17" s="319" customFormat="1">
      <c r="A254" s="621">
        <f t="shared" si="11"/>
        <v>250</v>
      </c>
      <c r="B254" s="73">
        <v>32</v>
      </c>
      <c r="C254" s="1031" t="s">
        <v>53</v>
      </c>
      <c r="D254" s="73" t="str">
        <f>IFERROR(VLOOKUP(C254,Foundation!$C$5:$D$554,2,0),"")</f>
        <v>DD60+3</v>
      </c>
      <c r="E254" s="748">
        <v>45946</v>
      </c>
      <c r="F254" s="748">
        <v>45958</v>
      </c>
      <c r="G254" s="72" t="s">
        <v>1526</v>
      </c>
      <c r="H254" s="567">
        <f t="shared" si="9"/>
        <v>87.021340000000009</v>
      </c>
      <c r="I254" s="790">
        <f t="shared" si="10"/>
        <v>8.1076390136560015</v>
      </c>
      <c r="J254" s="72" t="s">
        <v>1591</v>
      </c>
      <c r="K254" s="1032" t="s">
        <v>258</v>
      </c>
      <c r="L254" s="1024" t="s">
        <v>1776</v>
      </c>
      <c r="M254" s="1107" t="s">
        <v>1194</v>
      </c>
      <c r="O254" s="319" t="s">
        <v>1615</v>
      </c>
      <c r="P254" s="319" t="s">
        <v>1614</v>
      </c>
    </row>
    <row r="255" spans="1:17" s="319" customFormat="1">
      <c r="A255" s="621">
        <f t="shared" si="11"/>
        <v>251</v>
      </c>
      <c r="B255" s="73">
        <v>33</v>
      </c>
      <c r="C255" s="1031" t="s">
        <v>423</v>
      </c>
      <c r="D255" s="73" t="str">
        <f>IFERROR(VLOOKUP(C255,Foundation!$C$5:$D$554,2,0),"")</f>
        <v>DA+3</v>
      </c>
      <c r="E255" s="748">
        <v>45948</v>
      </c>
      <c r="F255" s="748">
        <v>45958</v>
      </c>
      <c r="G255" s="72" t="s">
        <v>1516</v>
      </c>
      <c r="H255" s="567">
        <f t="shared" si="9"/>
        <v>37.931087999999995</v>
      </c>
      <c r="I255" s="790">
        <f t="shared" si="10"/>
        <v>3.5339787792191997</v>
      </c>
      <c r="J255" s="72" t="s">
        <v>1619</v>
      </c>
      <c r="K255" s="1032" t="s">
        <v>258</v>
      </c>
      <c r="L255" s="1024" t="s">
        <v>1776</v>
      </c>
      <c r="M255" s="1107" t="s">
        <v>1595</v>
      </c>
      <c r="O255" s="319" t="s">
        <v>1569</v>
      </c>
      <c r="P255" s="319" t="s">
        <v>1570</v>
      </c>
    </row>
    <row r="256" spans="1:17" s="319" customFormat="1">
      <c r="A256" s="621">
        <f t="shared" si="11"/>
        <v>252</v>
      </c>
      <c r="B256" s="73">
        <v>34</v>
      </c>
      <c r="C256" s="1031" t="s">
        <v>55</v>
      </c>
      <c r="D256" s="73" t="str">
        <f>IFERROR(VLOOKUP(C256,Foundation!$C$5:$D$554,2,0),"")</f>
        <v>DB1+0</v>
      </c>
      <c r="E256" s="748">
        <v>45950</v>
      </c>
      <c r="F256" s="748">
        <v>45959</v>
      </c>
      <c r="G256" s="72" t="s">
        <v>1552</v>
      </c>
      <c r="H256" s="567">
        <f t="shared" si="9"/>
        <v>55.450851000000007</v>
      </c>
      <c r="I256" s="790">
        <f t="shared" si="10"/>
        <v>5.1662670663084009</v>
      </c>
      <c r="J256" s="72" t="s">
        <v>1618</v>
      </c>
      <c r="K256" s="1032" t="s">
        <v>258</v>
      </c>
      <c r="L256" s="1024" t="s">
        <v>1776</v>
      </c>
      <c r="M256" s="1107"/>
      <c r="O256" s="1012" t="s">
        <v>1597</v>
      </c>
      <c r="P256" s="1012" t="s">
        <v>1598</v>
      </c>
    </row>
    <row r="257" spans="1:17" s="319" customFormat="1">
      <c r="A257" s="621">
        <f t="shared" si="11"/>
        <v>253</v>
      </c>
      <c r="B257" s="73">
        <v>35</v>
      </c>
      <c r="C257" s="1031" t="s">
        <v>182</v>
      </c>
      <c r="D257" s="73" t="str">
        <f>IFERROR(VLOOKUP(C257,Foundation!$C$5:$D$554,2,0),"")</f>
        <v>DA+0</v>
      </c>
      <c r="E257" s="748">
        <v>45954</v>
      </c>
      <c r="F257" s="748">
        <v>45959</v>
      </c>
      <c r="G257" s="72" t="s">
        <v>1553</v>
      </c>
      <c r="H257" s="567">
        <f t="shared" si="9"/>
        <v>36.159755999999994</v>
      </c>
      <c r="I257" s="790">
        <f t="shared" si="10"/>
        <v>3.3689466109103994</v>
      </c>
      <c r="J257" s="72" t="s">
        <v>1609</v>
      </c>
      <c r="K257" s="1032" t="s">
        <v>258</v>
      </c>
      <c r="L257" s="1024" t="s">
        <v>1776</v>
      </c>
      <c r="M257" s="1106" t="s">
        <v>1606</v>
      </c>
      <c r="O257" s="319" t="s">
        <v>1567</v>
      </c>
      <c r="P257" s="319" t="s">
        <v>1568</v>
      </c>
    </row>
    <row r="258" spans="1:17" s="319" customFormat="1">
      <c r="A258" s="621">
        <f t="shared" si="11"/>
        <v>254</v>
      </c>
      <c r="B258" s="73">
        <v>36</v>
      </c>
      <c r="C258" s="1031" t="s">
        <v>170</v>
      </c>
      <c r="D258" s="73" t="str">
        <f>IFERROR(VLOOKUP(C258,Foundation!$C$5:$D$554,2,0),"")</f>
        <v>DD60+25</v>
      </c>
      <c r="E258" s="748">
        <v>45935</v>
      </c>
      <c r="F258" s="748">
        <v>45960</v>
      </c>
      <c r="G258" s="72" t="s">
        <v>1554</v>
      </c>
      <c r="H258" s="567">
        <f t="shared" si="9"/>
        <v>137.04611199999999</v>
      </c>
      <c r="I258" s="790">
        <f t="shared" si="10"/>
        <v>12.768366981260799</v>
      </c>
      <c r="J258" s="72" t="s">
        <v>1507</v>
      </c>
      <c r="K258" s="1032" t="s">
        <v>258</v>
      </c>
      <c r="L258" s="1024" t="s">
        <v>1776</v>
      </c>
      <c r="M258" s="1107" t="s">
        <v>1607</v>
      </c>
      <c r="O258" s="319" t="s">
        <v>1627</v>
      </c>
      <c r="P258" s="319" t="s">
        <v>1628</v>
      </c>
    </row>
    <row r="259" spans="1:17" s="319" customFormat="1">
      <c r="A259" s="621">
        <f t="shared" si="11"/>
        <v>255</v>
      </c>
      <c r="B259" s="73">
        <v>37</v>
      </c>
      <c r="C259" s="1031" t="s">
        <v>157</v>
      </c>
      <c r="D259" s="73" t="str">
        <f>IFERROR(VLOOKUP(C259,Foundation!$C$5:$D$554,2,0),"")</f>
        <v>DA-1.5</v>
      </c>
      <c r="E259" s="748">
        <v>45953</v>
      </c>
      <c r="F259" s="748">
        <v>45960</v>
      </c>
      <c r="G259" s="72" t="s">
        <v>1513</v>
      </c>
      <c r="H259" s="567">
        <f t="shared" si="9"/>
        <v>35.601761999999994</v>
      </c>
      <c r="I259" s="790">
        <f t="shared" si="10"/>
        <v>3.3169592027207995</v>
      </c>
      <c r="J259" s="72" t="s">
        <v>1187</v>
      </c>
      <c r="K259" s="1032" t="s">
        <v>258</v>
      </c>
      <c r="L259" s="1024" t="s">
        <v>1776</v>
      </c>
      <c r="M259" s="1107" t="s">
        <v>1601</v>
      </c>
      <c r="O259" s="319" t="s">
        <v>1581</v>
      </c>
      <c r="P259" s="319" t="s">
        <v>1582</v>
      </c>
    </row>
    <row r="260" spans="1:17" s="319" customFormat="1">
      <c r="A260" s="621">
        <f t="shared" si="11"/>
        <v>256</v>
      </c>
      <c r="B260" s="73">
        <v>38</v>
      </c>
      <c r="C260" s="1031" t="s">
        <v>424</v>
      </c>
      <c r="D260" s="73" t="str">
        <f>IFERROR(VLOOKUP(C260,Foundation!$C$5:$D$554,2,0),"")</f>
        <v>DA+3</v>
      </c>
      <c r="E260" s="748">
        <v>45942</v>
      </c>
      <c r="F260" s="748">
        <v>45961</v>
      </c>
      <c r="G260" s="72" t="s">
        <v>1514</v>
      </c>
      <c r="H260" s="567">
        <f t="shared" si="9"/>
        <v>37.931087999999995</v>
      </c>
      <c r="I260" s="790">
        <f t="shared" si="10"/>
        <v>3.5339787792191997</v>
      </c>
      <c r="J260" s="72" t="s">
        <v>1619</v>
      </c>
      <c r="K260" s="1032" t="s">
        <v>258</v>
      </c>
      <c r="L260" s="1024" t="s">
        <v>1776</v>
      </c>
      <c r="M260" s="1107" t="s">
        <v>1193</v>
      </c>
      <c r="O260" s="319" t="s">
        <v>1569</v>
      </c>
      <c r="P260" s="319" t="s">
        <v>1570</v>
      </c>
    </row>
    <row r="261" spans="1:17" s="319" customFormat="1">
      <c r="A261" s="621">
        <f t="shared" si="11"/>
        <v>257</v>
      </c>
      <c r="B261" s="73">
        <v>39</v>
      </c>
      <c r="C261" s="1031" t="s">
        <v>438</v>
      </c>
      <c r="D261" s="73" t="str">
        <f>IFERROR(VLOOKUP(C261,Foundation!$C$5:$D$554,2,0),"")</f>
        <v>DA+0</v>
      </c>
      <c r="E261" s="748">
        <v>45958</v>
      </c>
      <c r="F261" s="748">
        <v>45961</v>
      </c>
      <c r="G261" s="72" t="s">
        <v>1526</v>
      </c>
      <c r="H261" s="567">
        <f t="shared" ref="H261:H292" si="12">VLOOKUP(D261,$D$313:$I$342,6,0)</f>
        <v>36.159755999999994</v>
      </c>
      <c r="I261" s="790">
        <f t="shared" ref="I261:I292" si="13">IFERROR(VLOOKUP(D261,$D$313:$K$342,8,0)/10^5,"")</f>
        <v>3.3689466109103994</v>
      </c>
      <c r="J261" s="72" t="s">
        <v>1591</v>
      </c>
      <c r="K261" s="1032" t="s">
        <v>258</v>
      </c>
      <c r="L261" s="1024" t="s">
        <v>1776</v>
      </c>
      <c r="M261" s="1107" t="s">
        <v>1194</v>
      </c>
      <c r="O261" s="319" t="s">
        <v>1567</v>
      </c>
      <c r="P261" s="319" t="s">
        <v>1568</v>
      </c>
    </row>
    <row r="262" spans="1:17" s="319" customFormat="1">
      <c r="A262" s="621">
        <f t="shared" ref="A262:A308" si="14">A261+1</f>
        <v>258</v>
      </c>
      <c r="B262" s="73">
        <v>1</v>
      </c>
      <c r="C262" s="1031" t="s">
        <v>179</v>
      </c>
      <c r="D262" s="73" t="str">
        <f>IFERROR(VLOOKUP(C262,Foundation!$C$5:$D$554,2,0),"")</f>
        <v>DA+1.5</v>
      </c>
      <c r="E262" s="748">
        <v>45960</v>
      </c>
      <c r="F262" s="748">
        <v>45966</v>
      </c>
      <c r="G262" s="72" t="s">
        <v>1553</v>
      </c>
      <c r="H262" s="567">
        <f t="shared" si="12"/>
        <v>37.138323999999997</v>
      </c>
      <c r="I262" s="790">
        <f t="shared" si="13"/>
        <v>3.4601182257615997</v>
      </c>
      <c r="J262" s="72" t="s">
        <v>1609</v>
      </c>
      <c r="K262" s="1032" t="s">
        <v>258</v>
      </c>
      <c r="L262" s="1032" t="s">
        <v>1776</v>
      </c>
      <c r="M262" s="1107" t="s">
        <v>1606</v>
      </c>
      <c r="O262" s="319" t="s">
        <v>1577</v>
      </c>
      <c r="P262" s="319" t="s">
        <v>1576</v>
      </c>
      <c r="Q262" s="319" t="s">
        <v>1687</v>
      </c>
    </row>
    <row r="263" spans="1:17" s="319" customFormat="1">
      <c r="A263" s="621">
        <f t="shared" si="14"/>
        <v>259</v>
      </c>
      <c r="B263" s="73">
        <v>2</v>
      </c>
      <c r="C263" s="1031" t="s">
        <v>422</v>
      </c>
      <c r="D263" s="73" t="str">
        <f>IFERROR(VLOOKUP(C263,Foundation!$C$5:$D$554,2,0),"")</f>
        <v>DA+3</v>
      </c>
      <c r="E263" s="748">
        <v>45961</v>
      </c>
      <c r="F263" s="748">
        <v>45966</v>
      </c>
      <c r="G263" s="72" t="s">
        <v>1554</v>
      </c>
      <c r="H263" s="567">
        <f t="shared" si="12"/>
        <v>37.931087999999995</v>
      </c>
      <c r="I263" s="790">
        <f t="shared" si="13"/>
        <v>3.5339787792191997</v>
      </c>
      <c r="J263" s="72" t="s">
        <v>1507</v>
      </c>
      <c r="K263" s="1032" t="s">
        <v>258</v>
      </c>
      <c r="L263" s="1032" t="s">
        <v>1776</v>
      </c>
      <c r="M263" s="1107" t="s">
        <v>1607</v>
      </c>
      <c r="O263" s="319" t="s">
        <v>1569</v>
      </c>
      <c r="P263" s="319" t="s">
        <v>1570</v>
      </c>
    </row>
    <row r="264" spans="1:17" s="319" customFormat="1">
      <c r="A264" s="621">
        <f t="shared" si="14"/>
        <v>260</v>
      </c>
      <c r="B264" s="73">
        <v>3</v>
      </c>
      <c r="C264" s="1031" t="s">
        <v>180</v>
      </c>
      <c r="D264" s="73" t="str">
        <f>IFERROR(VLOOKUP(C264,Foundation!$C$5:$D$554,2,0),"")</f>
        <v>DA+3</v>
      </c>
      <c r="E264" s="748">
        <v>45962</v>
      </c>
      <c r="F264" s="748">
        <v>45967</v>
      </c>
      <c r="G264" s="72" t="s">
        <v>1526</v>
      </c>
      <c r="H264" s="567">
        <f t="shared" si="12"/>
        <v>37.931087999999995</v>
      </c>
      <c r="I264" s="790">
        <f t="shared" si="13"/>
        <v>3.5339787792191997</v>
      </c>
      <c r="J264" s="72" t="s">
        <v>1591</v>
      </c>
      <c r="K264" s="1032" t="s">
        <v>258</v>
      </c>
      <c r="L264" s="1032" t="s">
        <v>1776</v>
      </c>
      <c r="M264" s="1107" t="s">
        <v>1194</v>
      </c>
      <c r="O264" s="319" t="s">
        <v>1569</v>
      </c>
      <c r="P264" s="319" t="s">
        <v>1570</v>
      </c>
    </row>
    <row r="265" spans="1:17" s="319" customFormat="1">
      <c r="A265" s="621">
        <f t="shared" si="14"/>
        <v>261</v>
      </c>
      <c r="B265" s="73">
        <v>4</v>
      </c>
      <c r="C265" s="1031" t="s">
        <v>60</v>
      </c>
      <c r="D265" s="73" t="str">
        <f>IFERROR(VLOOKUP(C265,Foundation!$C$5:$D$554,2,0),"")</f>
        <v>DD60+35</v>
      </c>
      <c r="E265" s="748">
        <v>45940</v>
      </c>
      <c r="F265" s="748">
        <v>45968</v>
      </c>
      <c r="G265" s="72" t="s">
        <v>1550</v>
      </c>
      <c r="H265" s="567">
        <f t="shared" si="12"/>
        <v>173.560912</v>
      </c>
      <c r="I265" s="790">
        <f t="shared" si="13"/>
        <v>16.170392473580801</v>
      </c>
      <c r="J265" s="72" t="s">
        <v>1530</v>
      </c>
      <c r="K265" s="1032" t="s">
        <v>258</v>
      </c>
      <c r="L265" s="1032" t="s">
        <v>1776</v>
      </c>
      <c r="M265" s="1107"/>
      <c r="O265" s="319" t="s">
        <v>1631</v>
      </c>
      <c r="P265" s="319" t="s">
        <v>1632</v>
      </c>
    </row>
    <row r="266" spans="1:17" s="319" customFormat="1">
      <c r="A266" s="621">
        <f t="shared" si="14"/>
        <v>262</v>
      </c>
      <c r="B266" s="73">
        <v>5</v>
      </c>
      <c r="C266" s="1031" t="s">
        <v>1292</v>
      </c>
      <c r="D266" s="73" t="str">
        <f>IFERROR(VLOOKUP(C266,Foundation!$C$5:$D$554,2,0),"")</f>
        <v>DA+6</v>
      </c>
      <c r="E266" s="748">
        <v>45957</v>
      </c>
      <c r="F266" s="748">
        <v>45969</v>
      </c>
      <c r="G266" s="72" t="s">
        <v>1520</v>
      </c>
      <c r="H266" s="567">
        <f t="shared" si="12"/>
        <v>43.804423999999997</v>
      </c>
      <c r="I266" s="790">
        <f t="shared" si="13"/>
        <v>4.0811880970015997</v>
      </c>
      <c r="J266" s="72" t="s">
        <v>1608</v>
      </c>
      <c r="K266" s="1032" t="s">
        <v>258</v>
      </c>
      <c r="L266" s="1032" t="s">
        <v>1776</v>
      </c>
      <c r="M266" s="1107" t="s">
        <v>1085</v>
      </c>
      <c r="O266" s="319" t="s">
        <v>1572</v>
      </c>
      <c r="P266" s="319" t="s">
        <v>1573</v>
      </c>
    </row>
    <row r="267" spans="1:17" s="319" customFormat="1">
      <c r="A267" s="621">
        <f t="shared" si="14"/>
        <v>263</v>
      </c>
      <c r="B267" s="73">
        <v>6</v>
      </c>
      <c r="C267" s="1031" t="s">
        <v>425</v>
      </c>
      <c r="D267" s="73" t="str">
        <f>IFERROR(VLOOKUP(C267,Foundation!$C$5:$D$554,2,0),"")</f>
        <v>DA+3</v>
      </c>
      <c r="E267" s="748">
        <v>45962</v>
      </c>
      <c r="F267" s="748">
        <v>45970</v>
      </c>
      <c r="G267" s="72" t="s">
        <v>1514</v>
      </c>
      <c r="H267" s="567">
        <f t="shared" si="12"/>
        <v>37.931087999999995</v>
      </c>
      <c r="I267" s="790">
        <f t="shared" si="13"/>
        <v>3.5339787792191997</v>
      </c>
      <c r="J267" s="72" t="s">
        <v>1619</v>
      </c>
      <c r="K267" s="1032" t="s">
        <v>258</v>
      </c>
      <c r="L267" s="1032" t="s">
        <v>1776</v>
      </c>
      <c r="M267" s="1107" t="s">
        <v>1193</v>
      </c>
      <c r="O267" s="319" t="s">
        <v>1569</v>
      </c>
      <c r="P267" s="319" t="s">
        <v>1570</v>
      </c>
    </row>
    <row r="268" spans="1:17" s="319" customFormat="1">
      <c r="A268" s="621">
        <f t="shared" si="14"/>
        <v>264</v>
      </c>
      <c r="B268" s="73">
        <v>7</v>
      </c>
      <c r="C268" s="1031" t="s">
        <v>421</v>
      </c>
      <c r="D268" s="73" t="str">
        <f>IFERROR(VLOOKUP(C268,Foundation!$C$5:$D$554,2,0),"")</f>
        <v>DA+0</v>
      </c>
      <c r="E268" s="748">
        <v>45967</v>
      </c>
      <c r="F268" s="748">
        <v>45973</v>
      </c>
      <c r="G268" s="72" t="s">
        <v>1554</v>
      </c>
      <c r="H268" s="567">
        <f t="shared" si="12"/>
        <v>36.159755999999994</v>
      </c>
      <c r="I268" s="790">
        <f t="shared" si="13"/>
        <v>3.3689466109103994</v>
      </c>
      <c r="J268" s="72" t="s">
        <v>1528</v>
      </c>
      <c r="K268" s="1032" t="s">
        <v>258</v>
      </c>
      <c r="L268" s="1032" t="s">
        <v>1776</v>
      </c>
      <c r="M268" s="1107" t="s">
        <v>1607</v>
      </c>
      <c r="O268" s="319" t="s">
        <v>1567</v>
      </c>
      <c r="P268" s="319" t="s">
        <v>1568</v>
      </c>
    </row>
    <row r="269" spans="1:17" s="319" customFormat="1">
      <c r="A269" s="621">
        <f t="shared" si="14"/>
        <v>265</v>
      </c>
      <c r="B269" s="73">
        <v>8</v>
      </c>
      <c r="C269" s="1031" t="s">
        <v>64</v>
      </c>
      <c r="D269" s="73" t="str">
        <f>IFERROR(VLOOKUP(C269,Foundation!$C$5:$D$554,2,0),"")</f>
        <v>DC2-3</v>
      </c>
      <c r="E269" s="748">
        <v>45961</v>
      </c>
      <c r="F269" s="748">
        <v>45973</v>
      </c>
      <c r="G269" s="72" t="s">
        <v>1513</v>
      </c>
      <c r="H269" s="567">
        <f t="shared" si="12"/>
        <v>64.884298000000001</v>
      </c>
      <c r="I269" s="790">
        <f t="shared" si="13"/>
        <v>6.0451662297831996</v>
      </c>
      <c r="J269" s="72" t="s">
        <v>1187</v>
      </c>
      <c r="K269" s="1032" t="s">
        <v>258</v>
      </c>
      <c r="L269" s="1032" t="s">
        <v>1776</v>
      </c>
      <c r="M269" s="1107" t="s">
        <v>1601</v>
      </c>
      <c r="O269" s="319" t="s">
        <v>1659</v>
      </c>
      <c r="P269" s="319" t="s">
        <v>1658</v>
      </c>
    </row>
    <row r="270" spans="1:17" s="319" customFormat="1">
      <c r="A270" s="621">
        <f t="shared" si="14"/>
        <v>266</v>
      </c>
      <c r="B270" s="73">
        <v>9</v>
      </c>
      <c r="C270" s="1031" t="s">
        <v>440</v>
      </c>
      <c r="D270" s="73" t="str">
        <f>IFERROR(VLOOKUP(C270,Foundation!$C$5:$D$554,2,0),"")</f>
        <v>DA+0</v>
      </c>
      <c r="E270" s="748">
        <v>45968</v>
      </c>
      <c r="F270" s="748">
        <v>45973</v>
      </c>
      <c r="G270" s="72" t="s">
        <v>1526</v>
      </c>
      <c r="H270" s="567">
        <f t="shared" si="12"/>
        <v>36.159755999999994</v>
      </c>
      <c r="I270" s="790">
        <f t="shared" si="13"/>
        <v>3.3689466109103994</v>
      </c>
      <c r="J270" s="72" t="s">
        <v>1591</v>
      </c>
      <c r="K270" s="1032" t="s">
        <v>258</v>
      </c>
      <c r="L270" s="1032" t="s">
        <v>1776</v>
      </c>
      <c r="M270" s="1107" t="s">
        <v>1194</v>
      </c>
      <c r="O270" s="319" t="s">
        <v>1567</v>
      </c>
      <c r="P270" s="319" t="s">
        <v>1568</v>
      </c>
    </row>
    <row r="271" spans="1:17" s="319" customFormat="1">
      <c r="A271" s="621">
        <f t="shared" si="14"/>
        <v>267</v>
      </c>
      <c r="B271" s="73">
        <v>10</v>
      </c>
      <c r="C271" s="1031" t="s">
        <v>183</v>
      </c>
      <c r="D271" s="73" t="str">
        <f>IFERROR(VLOOKUP(C271,Foundation!$C$5:$D$554,2,0),"")</f>
        <v>DA+6</v>
      </c>
      <c r="E271" s="748">
        <v>45967</v>
      </c>
      <c r="F271" s="748">
        <v>45974</v>
      </c>
      <c r="G271" s="72" t="s">
        <v>1553</v>
      </c>
      <c r="H271" s="567">
        <f t="shared" si="12"/>
        <v>43.804423999999997</v>
      </c>
      <c r="I271" s="790">
        <f t="shared" si="13"/>
        <v>4.0811880970015997</v>
      </c>
      <c r="J271" s="72" t="s">
        <v>1609</v>
      </c>
      <c r="K271" s="1032" t="s">
        <v>258</v>
      </c>
      <c r="L271" s="1032" t="s">
        <v>1776</v>
      </c>
      <c r="M271" s="1107" t="s">
        <v>1606</v>
      </c>
      <c r="O271" s="319" t="s">
        <v>1572</v>
      </c>
      <c r="P271" s="319" t="s">
        <v>1573</v>
      </c>
    </row>
    <row r="272" spans="1:17" s="319" customFormat="1">
      <c r="A272" s="621">
        <f t="shared" si="14"/>
        <v>268</v>
      </c>
      <c r="B272" s="73">
        <v>11</v>
      </c>
      <c r="C272" s="1031" t="s">
        <v>56</v>
      </c>
      <c r="D272" s="73" t="str">
        <f>IFERROR(VLOOKUP(C272,Foundation!$C$5:$D$554,2,0),"")</f>
        <v>DC2+15</v>
      </c>
      <c r="E272" s="748">
        <v>45958</v>
      </c>
      <c r="F272" s="748">
        <v>45974</v>
      </c>
      <c r="G272" s="72" t="s">
        <v>1555</v>
      </c>
      <c r="H272" s="567">
        <f t="shared" si="12"/>
        <v>96.879900000000006</v>
      </c>
      <c r="I272" s="790">
        <f t="shared" si="13"/>
        <v>9.0261452751600011</v>
      </c>
      <c r="J272" s="72" t="s">
        <v>1617</v>
      </c>
      <c r="K272" s="1032" t="s">
        <v>258</v>
      </c>
      <c r="L272" s="1032" t="s">
        <v>1776</v>
      </c>
      <c r="M272" s="1107"/>
      <c r="O272" s="319" t="s">
        <v>1661</v>
      </c>
      <c r="P272" s="319" t="s">
        <v>1660</v>
      </c>
    </row>
    <row r="273" spans="1:16" s="319" customFormat="1">
      <c r="A273" s="621">
        <f t="shared" si="14"/>
        <v>269</v>
      </c>
      <c r="B273" s="73">
        <v>12</v>
      </c>
      <c r="C273" s="1031" t="s">
        <v>431</v>
      </c>
      <c r="D273" s="73" t="str">
        <f>IFERROR(VLOOKUP(C273,Foundation!$C$5:$D$554,2,0),"")</f>
        <v>DA+0</v>
      </c>
      <c r="E273" s="748">
        <v>45971</v>
      </c>
      <c r="F273" s="748">
        <v>45976</v>
      </c>
      <c r="G273" s="72" t="s">
        <v>1514</v>
      </c>
      <c r="H273" s="567">
        <f t="shared" si="12"/>
        <v>36.159755999999994</v>
      </c>
      <c r="I273" s="790">
        <f t="shared" si="13"/>
        <v>3.3689466109103994</v>
      </c>
      <c r="J273" s="72" t="s">
        <v>1619</v>
      </c>
      <c r="K273" s="1032" t="s">
        <v>258</v>
      </c>
      <c r="L273" s="1032" t="s">
        <v>1776</v>
      </c>
      <c r="M273" s="1107" t="s">
        <v>1193</v>
      </c>
      <c r="O273" s="319" t="s">
        <v>1567</v>
      </c>
      <c r="P273" s="319" t="s">
        <v>1568</v>
      </c>
    </row>
    <row r="274" spans="1:16" s="319" customFormat="1">
      <c r="A274" s="621">
        <f t="shared" si="14"/>
        <v>270</v>
      </c>
      <c r="B274" s="1064">
        <v>13</v>
      </c>
      <c r="C274" s="1065" t="s">
        <v>156</v>
      </c>
      <c r="D274" s="1064" t="str">
        <f>IFERROR(VLOOKUP(C274,Foundation!$C$5:$D$554,2,0),"")</f>
        <v>DA+1.5</v>
      </c>
      <c r="E274" s="1066">
        <v>45957</v>
      </c>
      <c r="F274" s="748">
        <v>45976</v>
      </c>
      <c r="G274" s="1028" t="s">
        <v>1521</v>
      </c>
      <c r="H274" s="1067">
        <f t="shared" si="12"/>
        <v>37.138323999999997</v>
      </c>
      <c r="I274" s="1068">
        <f t="shared" si="13"/>
        <v>3.4601182257615997</v>
      </c>
      <c r="J274" s="1028" t="s">
        <v>1616</v>
      </c>
      <c r="K274" s="1074" t="s">
        <v>258</v>
      </c>
      <c r="L274" s="1032" t="s">
        <v>1776</v>
      </c>
      <c r="M274" s="1144" t="s">
        <v>1604</v>
      </c>
      <c r="O274" s="319" t="s">
        <v>1577</v>
      </c>
      <c r="P274" s="319" t="s">
        <v>1576</v>
      </c>
    </row>
    <row r="275" spans="1:16" s="319" customFormat="1">
      <c r="A275" s="621">
        <f t="shared" si="14"/>
        <v>271</v>
      </c>
      <c r="B275" s="73">
        <v>14</v>
      </c>
      <c r="C275" s="1031" t="s">
        <v>185</v>
      </c>
      <c r="D275" s="73" t="str">
        <f>IFERROR(VLOOKUP(C275,Foundation!$C$5:$D$554,2,0),"")</f>
        <v>DA+0</v>
      </c>
      <c r="E275" s="748">
        <v>45974</v>
      </c>
      <c r="F275" s="748">
        <v>45981</v>
      </c>
      <c r="G275" s="72" t="s">
        <v>1526</v>
      </c>
      <c r="H275" s="567">
        <f t="shared" si="12"/>
        <v>36.159755999999994</v>
      </c>
      <c r="I275" s="790">
        <f t="shared" si="13"/>
        <v>3.3689466109103994</v>
      </c>
      <c r="J275" s="72" t="s">
        <v>1591</v>
      </c>
      <c r="K275" s="1032" t="s">
        <v>258</v>
      </c>
      <c r="L275" s="1032" t="s">
        <v>1776</v>
      </c>
      <c r="M275" s="1107" t="s">
        <v>1194</v>
      </c>
      <c r="O275" s="319" t="s">
        <v>1567</v>
      </c>
      <c r="P275" s="319" t="s">
        <v>1568</v>
      </c>
    </row>
    <row r="276" spans="1:16" s="319" customFormat="1">
      <c r="A276" s="621">
        <f t="shared" si="14"/>
        <v>272</v>
      </c>
      <c r="B276" s="73">
        <v>15</v>
      </c>
      <c r="C276" s="1031" t="s">
        <v>165</v>
      </c>
      <c r="D276" s="73" t="str">
        <f>IFERROR(VLOOKUP(C276,Foundation!$C$5:$D$554,2,0),"")</f>
        <v>DA-3</v>
      </c>
      <c r="E276" s="748">
        <v>45974</v>
      </c>
      <c r="F276" s="748">
        <v>45981</v>
      </c>
      <c r="G276" s="72" t="s">
        <v>1513</v>
      </c>
      <c r="H276" s="567">
        <f t="shared" si="12"/>
        <v>34.789810000000003</v>
      </c>
      <c r="I276" s="790">
        <f t="shared" si="13"/>
        <v>3.2413109340040003</v>
      </c>
      <c r="J276" s="72" t="s">
        <v>1187</v>
      </c>
      <c r="K276" s="1032" t="s">
        <v>258</v>
      </c>
      <c r="L276" s="1032" t="s">
        <v>1776</v>
      </c>
      <c r="M276" s="1107" t="s">
        <v>1601</v>
      </c>
      <c r="O276" s="319" t="s">
        <v>1574</v>
      </c>
      <c r="P276" s="319" t="s">
        <v>1575</v>
      </c>
    </row>
    <row r="277" spans="1:16" s="319" customFormat="1">
      <c r="A277" s="621">
        <f t="shared" si="14"/>
        <v>273</v>
      </c>
      <c r="B277" s="73">
        <v>16</v>
      </c>
      <c r="C277" s="1031" t="s">
        <v>434</v>
      </c>
      <c r="D277" s="73" t="str">
        <f>IFERROR(VLOOKUP(C277,Foundation!$C$5:$D$554,2,0),"")</f>
        <v>DA-1.5</v>
      </c>
      <c r="E277" s="748">
        <v>45977</v>
      </c>
      <c r="F277" s="748">
        <v>45982</v>
      </c>
      <c r="G277" s="72" t="s">
        <v>1514</v>
      </c>
      <c r="H277" s="567">
        <f t="shared" si="12"/>
        <v>35.601761999999994</v>
      </c>
      <c r="I277" s="790">
        <f t="shared" si="13"/>
        <v>3.3169592027207995</v>
      </c>
      <c r="J277" s="72" t="s">
        <v>1619</v>
      </c>
      <c r="K277" s="1032" t="s">
        <v>258</v>
      </c>
      <c r="L277" s="1032" t="s">
        <v>1776</v>
      </c>
      <c r="M277" s="1107" t="s">
        <v>1193</v>
      </c>
      <c r="O277" s="319" t="s">
        <v>1581</v>
      </c>
      <c r="P277" s="319" t="s">
        <v>1582</v>
      </c>
    </row>
    <row r="278" spans="1:16" s="319" customFormat="1">
      <c r="A278" s="621">
        <f t="shared" si="14"/>
        <v>274</v>
      </c>
      <c r="B278" s="73">
        <v>17</v>
      </c>
      <c r="C278" s="1031" t="s">
        <v>268</v>
      </c>
      <c r="D278" s="73" t="str">
        <f>IFERROR(VLOOKUP(C278,Foundation!$C$5:$D$554,2,0),"")</f>
        <v>DD45+0</v>
      </c>
      <c r="E278" s="748">
        <v>45974</v>
      </c>
      <c r="F278" s="748">
        <v>45987</v>
      </c>
      <c r="G278" s="72" t="s">
        <v>1554</v>
      </c>
      <c r="H278" s="567">
        <f t="shared" si="12"/>
        <v>73.244547999999995</v>
      </c>
      <c r="I278" s="790">
        <f t="shared" si="13"/>
        <v>6.8240773458832003</v>
      </c>
      <c r="J278" s="72" t="s">
        <v>1528</v>
      </c>
      <c r="K278" s="1032" t="s">
        <v>258</v>
      </c>
      <c r="L278" s="1032" t="s">
        <v>1776</v>
      </c>
      <c r="M278" s="1107" t="s">
        <v>1607</v>
      </c>
      <c r="O278" s="319" t="s">
        <v>1683</v>
      </c>
      <c r="P278" s="319" t="s">
        <v>1684</v>
      </c>
    </row>
    <row r="279" spans="1:16" s="319" customFormat="1">
      <c r="A279" s="621">
        <f t="shared" si="14"/>
        <v>275</v>
      </c>
      <c r="B279" s="73">
        <v>18</v>
      </c>
      <c r="C279" s="1031" t="s">
        <v>58</v>
      </c>
      <c r="D279" s="73" t="str">
        <f>IFERROR(VLOOKUP(C279,Foundation!$C$5:$D$554,2,0),"")</f>
        <v>DD60+18</v>
      </c>
      <c r="E279" s="748">
        <v>45974</v>
      </c>
      <c r="F279" s="748">
        <v>45988</v>
      </c>
      <c r="G279" s="72" t="s">
        <v>1510</v>
      </c>
      <c r="H279" s="567">
        <f t="shared" si="12"/>
        <v>124.94995199999998</v>
      </c>
      <c r="I279" s="790">
        <f t="shared" si="13"/>
        <v>11.641387107916797</v>
      </c>
      <c r="J279" s="72" t="s">
        <v>1530</v>
      </c>
      <c r="K279" s="1032" t="s">
        <v>258</v>
      </c>
      <c r="L279" s="1032" t="s">
        <v>1776</v>
      </c>
      <c r="M279" s="1107"/>
      <c r="O279" s="319" t="s">
        <v>1685</v>
      </c>
      <c r="P279" s="319" t="s">
        <v>1686</v>
      </c>
    </row>
    <row r="280" spans="1:16" s="319" customFormat="1">
      <c r="A280" s="621">
        <f t="shared" si="14"/>
        <v>276</v>
      </c>
      <c r="B280" s="73">
        <v>19</v>
      </c>
      <c r="C280" s="1031" t="s">
        <v>63</v>
      </c>
      <c r="D280" s="73" t="str">
        <f>IFERROR(VLOOKUP(C280,Foundation!$C$5:$D$554,2,0),"")</f>
        <v>DA-1.5</v>
      </c>
      <c r="E280" s="748">
        <v>45982</v>
      </c>
      <c r="F280" s="748">
        <v>45988</v>
      </c>
      <c r="G280" s="72" t="s">
        <v>1513</v>
      </c>
      <c r="H280" s="567">
        <f t="shared" si="12"/>
        <v>35.601761999999994</v>
      </c>
      <c r="I280" s="790">
        <f t="shared" si="13"/>
        <v>3.3169592027207995</v>
      </c>
      <c r="J280" s="72" t="s">
        <v>673</v>
      </c>
      <c r="K280" s="1032" t="s">
        <v>258</v>
      </c>
      <c r="L280" s="1032" t="s">
        <v>1776</v>
      </c>
      <c r="M280" s="1107" t="s">
        <v>1601</v>
      </c>
      <c r="O280" s="319" t="s">
        <v>1581</v>
      </c>
      <c r="P280" s="319" t="s">
        <v>1582</v>
      </c>
    </row>
    <row r="281" spans="1:16" s="319" customFormat="1">
      <c r="A281" s="621">
        <f t="shared" si="14"/>
        <v>277</v>
      </c>
      <c r="B281" s="73">
        <v>20</v>
      </c>
      <c r="C281" s="1031" t="s">
        <v>687</v>
      </c>
      <c r="D281" s="73" t="str">
        <f>IFERROR(VLOOKUP(C281,Foundation!$C$5:$D$554,2,0),"")</f>
        <v>DB1+9</v>
      </c>
      <c r="E281" s="748">
        <v>45975</v>
      </c>
      <c r="F281" s="748">
        <v>45988</v>
      </c>
      <c r="G281" s="72" t="s">
        <v>1553</v>
      </c>
      <c r="H281" s="567">
        <f t="shared" si="12"/>
        <v>66.780901</v>
      </c>
      <c r="I281" s="790">
        <f t="shared" si="13"/>
        <v>6.2218696967283993</v>
      </c>
      <c r="J281" s="72" t="s">
        <v>1562</v>
      </c>
      <c r="K281" s="1032" t="s">
        <v>258</v>
      </c>
      <c r="L281" s="1032" t="s">
        <v>1776</v>
      </c>
      <c r="M281" s="1107" t="s">
        <v>1606</v>
      </c>
      <c r="O281" s="319" t="s">
        <v>1579</v>
      </c>
      <c r="P281" s="319" t="s">
        <v>1580</v>
      </c>
    </row>
    <row r="282" spans="1:16" s="319" customFormat="1">
      <c r="A282" s="621">
        <f t="shared" si="14"/>
        <v>278</v>
      </c>
      <c r="B282" s="73">
        <v>21</v>
      </c>
      <c r="C282" s="1031" t="s">
        <v>184</v>
      </c>
      <c r="D282" s="73" t="str">
        <f>IFERROR(VLOOKUP(C282,Foundation!$C$5:$D$554,2,0),"")</f>
        <v>DA+6</v>
      </c>
      <c r="E282" s="748">
        <v>45982</v>
      </c>
      <c r="F282" s="748">
        <v>45988</v>
      </c>
      <c r="G282" s="72" t="s">
        <v>1526</v>
      </c>
      <c r="H282" s="567">
        <f t="shared" si="12"/>
        <v>43.804423999999997</v>
      </c>
      <c r="I282" s="790">
        <f t="shared" si="13"/>
        <v>4.0811880970015997</v>
      </c>
      <c r="J282" s="72" t="s">
        <v>1591</v>
      </c>
      <c r="K282" s="1032" t="s">
        <v>258</v>
      </c>
      <c r="L282" s="1032" t="s">
        <v>1776</v>
      </c>
      <c r="M282" s="1107" t="s">
        <v>1194</v>
      </c>
      <c r="O282" s="319" t="s">
        <v>1572</v>
      </c>
      <c r="P282" s="319" t="s">
        <v>1573</v>
      </c>
    </row>
    <row r="283" spans="1:16" s="319" customFormat="1">
      <c r="A283" s="621">
        <f t="shared" si="14"/>
        <v>279</v>
      </c>
      <c r="B283" s="73">
        <v>22</v>
      </c>
      <c r="C283" s="1031" t="s">
        <v>433</v>
      </c>
      <c r="D283" s="73" t="str">
        <f>IFERROR(VLOOKUP(C283,Foundation!$C$5:$D$554,2,0),"")</f>
        <v>DA+0</v>
      </c>
      <c r="E283" s="748">
        <v>45983</v>
      </c>
      <c r="F283" s="748">
        <v>45989</v>
      </c>
      <c r="G283" s="72" t="s">
        <v>1514</v>
      </c>
      <c r="H283" s="567">
        <f t="shared" si="12"/>
        <v>36.159755999999994</v>
      </c>
      <c r="I283" s="790">
        <f t="shared" si="13"/>
        <v>3.3689466109103994</v>
      </c>
      <c r="J283" s="72" t="s">
        <v>1619</v>
      </c>
      <c r="K283" s="1032" t="s">
        <v>258</v>
      </c>
      <c r="L283" s="1032" t="s">
        <v>1776</v>
      </c>
      <c r="M283" s="1107" t="s">
        <v>1193</v>
      </c>
      <c r="O283" s="319" t="s">
        <v>1567</v>
      </c>
      <c r="P283" s="319" t="s">
        <v>1568</v>
      </c>
    </row>
    <row r="284" spans="1:16" s="319" customFormat="1">
      <c r="A284" s="621">
        <f t="shared" si="14"/>
        <v>280</v>
      </c>
      <c r="B284" s="73">
        <v>23</v>
      </c>
      <c r="C284" s="1031" t="s">
        <v>61</v>
      </c>
      <c r="D284" s="73" t="str">
        <f>IFERROR(VLOOKUP(C284,Foundation!$C$5:$D$554,2,0),"")</f>
        <v>DD60+35</v>
      </c>
      <c r="E284" s="748">
        <v>45969</v>
      </c>
      <c r="F284" s="748">
        <v>45990</v>
      </c>
      <c r="G284" s="72" t="s">
        <v>1550</v>
      </c>
      <c r="H284" s="567">
        <f t="shared" si="12"/>
        <v>173.560912</v>
      </c>
      <c r="I284" s="790">
        <f t="shared" si="13"/>
        <v>16.170392473580801</v>
      </c>
      <c r="J284" s="72" t="s">
        <v>1518</v>
      </c>
      <c r="K284" s="1032" t="s">
        <v>258</v>
      </c>
      <c r="L284" s="1032" t="s">
        <v>1776</v>
      </c>
      <c r="M284" s="1107"/>
      <c r="O284" s="319" t="s">
        <v>1631</v>
      </c>
      <c r="P284" s="319" t="s">
        <v>1632</v>
      </c>
    </row>
    <row r="285" spans="1:16" s="319" customFormat="1">
      <c r="A285" s="621">
        <f t="shared" si="14"/>
        <v>281</v>
      </c>
      <c r="B285" s="73">
        <v>24</v>
      </c>
      <c r="C285" s="1031" t="s">
        <v>59</v>
      </c>
      <c r="D285" s="73" t="str">
        <f>IFERROR(VLOOKUP(C285,Foundation!$C$5:$D$554,2,0),"")</f>
        <v>DD60+18</v>
      </c>
      <c r="E285" s="748">
        <v>45973</v>
      </c>
      <c r="F285" s="748">
        <v>45990</v>
      </c>
      <c r="G285" s="72" t="s">
        <v>1520</v>
      </c>
      <c r="H285" s="567">
        <f t="shared" si="12"/>
        <v>124.94995199999998</v>
      </c>
      <c r="I285" s="790">
        <f t="shared" si="13"/>
        <v>11.641387107916797</v>
      </c>
      <c r="J285" s="72" t="s">
        <v>1187</v>
      </c>
      <c r="K285" s="1032" t="s">
        <v>258</v>
      </c>
      <c r="L285" s="1032" t="s">
        <v>1776</v>
      </c>
      <c r="M285" s="1107" t="s">
        <v>1085</v>
      </c>
      <c r="O285" s="319" t="s">
        <v>1685</v>
      </c>
      <c r="P285" s="319" t="s">
        <v>1686</v>
      </c>
    </row>
    <row r="286" spans="1:16" s="319" customFormat="1">
      <c r="A286" s="621">
        <f t="shared" si="14"/>
        <v>282</v>
      </c>
      <c r="B286" s="73">
        <v>1</v>
      </c>
      <c r="C286" s="1031" t="s">
        <v>311</v>
      </c>
      <c r="D286" s="73" t="str">
        <f>IFERROR(VLOOKUP(C286,Foundation!$C$5:$D$554,2,0),"")</f>
        <v>DA+6</v>
      </c>
      <c r="E286" s="748">
        <v>45988</v>
      </c>
      <c r="F286" s="748">
        <v>45994</v>
      </c>
      <c r="G286" s="72" t="s">
        <v>1554</v>
      </c>
      <c r="H286" s="567">
        <f t="shared" si="12"/>
        <v>43.804423999999997</v>
      </c>
      <c r="I286" s="790">
        <f t="shared" si="13"/>
        <v>4.0811880970015997</v>
      </c>
      <c r="J286" s="72" t="s">
        <v>1528</v>
      </c>
      <c r="K286" s="1032" t="s">
        <v>258</v>
      </c>
      <c r="L286" s="1032" t="s">
        <v>1776</v>
      </c>
      <c r="M286" s="1107" t="s">
        <v>1607</v>
      </c>
      <c r="O286" s="319" t="s">
        <v>1572</v>
      </c>
      <c r="P286" s="319" t="s">
        <v>1573</v>
      </c>
    </row>
    <row r="287" spans="1:16" s="319" customFormat="1">
      <c r="A287" s="621">
        <f t="shared" si="14"/>
        <v>283</v>
      </c>
      <c r="B287" s="73">
        <v>2</v>
      </c>
      <c r="C287" s="1031" t="s">
        <v>154</v>
      </c>
      <c r="D287" s="73" t="str">
        <f>IFERROR(VLOOKUP(C287,Foundation!$C$5:$D$554,2,0),"")</f>
        <v>DA+1.5</v>
      </c>
      <c r="E287" s="748">
        <v>45989</v>
      </c>
      <c r="F287" s="748">
        <v>45996</v>
      </c>
      <c r="G287" s="72" t="s">
        <v>1513</v>
      </c>
      <c r="H287" s="567">
        <f t="shared" si="12"/>
        <v>37.138323999999997</v>
      </c>
      <c r="I287" s="790">
        <f t="shared" si="13"/>
        <v>3.4601182257615997</v>
      </c>
      <c r="J287" s="72" t="s">
        <v>673</v>
      </c>
      <c r="K287" s="1032" t="s">
        <v>258</v>
      </c>
      <c r="L287" s="1032" t="s">
        <v>1776</v>
      </c>
      <c r="M287" s="1107" t="s">
        <v>1601</v>
      </c>
      <c r="O287" s="319" t="s">
        <v>1577</v>
      </c>
      <c r="P287" s="319" t="s">
        <v>1576</v>
      </c>
    </row>
    <row r="288" spans="1:16" s="319" customFormat="1">
      <c r="A288" s="621">
        <f t="shared" si="14"/>
        <v>284</v>
      </c>
      <c r="B288" s="73">
        <v>3</v>
      </c>
      <c r="C288" s="1031" t="s">
        <v>436</v>
      </c>
      <c r="D288" s="73" t="str">
        <f>IFERROR(VLOOKUP(C288,Foundation!$C$5:$D$554,2,0),"")</f>
        <v>DA+6</v>
      </c>
      <c r="E288" s="748">
        <v>45990</v>
      </c>
      <c r="F288" s="748">
        <v>45997</v>
      </c>
      <c r="G288" s="72" t="s">
        <v>1514</v>
      </c>
      <c r="H288" s="567">
        <f t="shared" si="12"/>
        <v>43.804423999999997</v>
      </c>
      <c r="I288" s="790">
        <f t="shared" si="13"/>
        <v>4.0811880970015997</v>
      </c>
      <c r="J288" s="72" t="s">
        <v>1619</v>
      </c>
      <c r="K288" s="1032" t="s">
        <v>258</v>
      </c>
      <c r="L288" s="1032" t="s">
        <v>1776</v>
      </c>
      <c r="M288" s="1107" t="s">
        <v>1193</v>
      </c>
      <c r="O288" s="319" t="s">
        <v>1572</v>
      </c>
      <c r="P288" s="319" t="s">
        <v>1573</v>
      </c>
    </row>
    <row r="289" spans="1:16" s="319" customFormat="1">
      <c r="A289" s="621">
        <f t="shared" si="14"/>
        <v>285</v>
      </c>
      <c r="B289" s="73">
        <v>4</v>
      </c>
      <c r="C289" s="1031" t="s">
        <v>420</v>
      </c>
      <c r="D289" s="73" t="str">
        <f>IFERROR(VLOOKUP(C289,Foundation!$C$5:$D$554,2,0),"")</f>
        <v>DA+0</v>
      </c>
      <c r="E289" s="748">
        <f>F286+1</f>
        <v>45995</v>
      </c>
      <c r="F289" s="748">
        <v>46003</v>
      </c>
      <c r="G289" s="72" t="s">
        <v>1554</v>
      </c>
      <c r="H289" s="567">
        <f t="shared" si="12"/>
        <v>36.159755999999994</v>
      </c>
      <c r="I289" s="790">
        <f t="shared" si="13"/>
        <v>3.3689466109103994</v>
      </c>
      <c r="J289" s="72" t="s">
        <v>1528</v>
      </c>
      <c r="K289" s="1032" t="s">
        <v>258</v>
      </c>
      <c r="L289" s="1032" t="s">
        <v>1776</v>
      </c>
      <c r="M289" s="1107" t="s">
        <v>1607</v>
      </c>
      <c r="O289" s="319" t="s">
        <v>1567</v>
      </c>
      <c r="P289" s="319" t="s">
        <v>1568</v>
      </c>
    </row>
    <row r="290" spans="1:16" s="319" customFormat="1">
      <c r="A290" s="621">
        <f t="shared" si="14"/>
        <v>286</v>
      </c>
      <c r="B290" s="73">
        <v>5</v>
      </c>
      <c r="C290" s="1031" t="s">
        <v>62</v>
      </c>
      <c r="D290" s="73" t="str">
        <f>IFERROR(VLOOKUP(C290,Foundation!$C$5:$D$554,2,0),"")</f>
        <v>DA+9</v>
      </c>
      <c r="E290" s="748">
        <v>45996</v>
      </c>
      <c r="F290" s="748">
        <v>46005</v>
      </c>
      <c r="G290" s="72" t="s">
        <v>1513</v>
      </c>
      <c r="H290" s="567">
        <f t="shared" si="12"/>
        <v>45.697022000000004</v>
      </c>
      <c r="I290" s="790">
        <f t="shared" si="13"/>
        <v>4.2575184245048003</v>
      </c>
      <c r="J290" s="72" t="s">
        <v>673</v>
      </c>
      <c r="K290" s="1032" t="s">
        <v>258</v>
      </c>
      <c r="L290" s="1032" t="s">
        <v>1776</v>
      </c>
      <c r="M290" s="1107" t="s">
        <v>1601</v>
      </c>
      <c r="O290" s="319" t="s">
        <v>1565</v>
      </c>
      <c r="P290" s="319" t="s">
        <v>1566</v>
      </c>
    </row>
    <row r="291" spans="1:16" s="319" customFormat="1">
      <c r="A291" s="621">
        <f t="shared" si="14"/>
        <v>287</v>
      </c>
      <c r="B291" s="73">
        <v>6</v>
      </c>
      <c r="C291" s="1031" t="s">
        <v>11</v>
      </c>
      <c r="D291" s="73" t="str">
        <f>IFERROR(VLOOKUP(C291,Foundation!$C$5:$D$554,2,0),"")</f>
        <v>DD60+18</v>
      </c>
      <c r="E291" s="748">
        <v>45991</v>
      </c>
      <c r="F291" s="748">
        <v>46008</v>
      </c>
      <c r="G291" s="72" t="s">
        <v>1550</v>
      </c>
      <c r="H291" s="567">
        <f t="shared" si="12"/>
        <v>124.94995199999998</v>
      </c>
      <c r="I291" s="790">
        <f t="shared" si="13"/>
        <v>11.641387107916797</v>
      </c>
      <c r="J291" s="72" t="s">
        <v>1506</v>
      </c>
      <c r="K291" s="1032" t="s">
        <v>258</v>
      </c>
      <c r="L291" s="1032" t="s">
        <v>1776</v>
      </c>
      <c r="M291" s="1107" t="s">
        <v>1682</v>
      </c>
      <c r="O291" s="319" t="s">
        <v>1685</v>
      </c>
      <c r="P291" s="319" t="s">
        <v>1686</v>
      </c>
    </row>
    <row r="292" spans="1:16" s="319" customFormat="1">
      <c r="A292" s="621">
        <f t="shared" si="14"/>
        <v>288</v>
      </c>
      <c r="B292" s="73">
        <v>7</v>
      </c>
      <c r="C292" s="1031" t="s">
        <v>444</v>
      </c>
      <c r="D292" s="73" t="str">
        <f>IFERROR(VLOOKUP(C292,Foundation!$C$5:$D$554,2,0),"")</f>
        <v>DA+0</v>
      </c>
      <c r="E292" s="748">
        <v>46003</v>
      </c>
      <c r="F292" s="748">
        <v>46011</v>
      </c>
      <c r="G292" s="72" t="s">
        <v>1514</v>
      </c>
      <c r="H292" s="567">
        <f t="shared" si="12"/>
        <v>36.159755999999994</v>
      </c>
      <c r="I292" s="790">
        <f t="shared" si="13"/>
        <v>3.3689466109103994</v>
      </c>
      <c r="J292" s="72" t="s">
        <v>673</v>
      </c>
      <c r="K292" s="1032" t="s">
        <v>258</v>
      </c>
      <c r="L292" s="1032" t="s">
        <v>1776</v>
      </c>
      <c r="M292" s="1107" t="s">
        <v>1601</v>
      </c>
      <c r="O292" s="319" t="s">
        <v>1567</v>
      </c>
      <c r="P292" s="319" t="s">
        <v>1568</v>
      </c>
    </row>
    <row r="293" spans="1:16" s="319" customFormat="1">
      <c r="A293" s="621">
        <f t="shared" si="14"/>
        <v>289</v>
      </c>
      <c r="B293" s="73">
        <v>8</v>
      </c>
      <c r="C293" s="1031" t="s">
        <v>659</v>
      </c>
      <c r="D293" s="73" t="s">
        <v>1722</v>
      </c>
      <c r="E293" s="748">
        <v>45991</v>
      </c>
      <c r="F293" s="748">
        <v>46012</v>
      </c>
      <c r="G293" s="72" t="s">
        <v>1517</v>
      </c>
      <c r="H293" s="567">
        <v>82.998000000000005</v>
      </c>
      <c r="I293" s="790">
        <f>H293*9316.84/10^5</f>
        <v>7.7327908632</v>
      </c>
      <c r="J293" s="72" t="s">
        <v>1187</v>
      </c>
      <c r="K293" s="1032" t="s">
        <v>258</v>
      </c>
      <c r="L293" s="1032" t="s">
        <v>1776</v>
      </c>
      <c r="M293" s="1107" t="s">
        <v>1085</v>
      </c>
      <c r="O293" s="319" t="s">
        <v>1723</v>
      </c>
      <c r="P293" s="319" t="s">
        <v>1724</v>
      </c>
    </row>
    <row r="294" spans="1:16" s="319" customFormat="1">
      <c r="A294" s="621">
        <f t="shared" si="14"/>
        <v>290</v>
      </c>
      <c r="B294" s="73">
        <v>9</v>
      </c>
      <c r="C294" s="1031" t="s">
        <v>435</v>
      </c>
      <c r="D294" s="73" t="str">
        <f>IFERROR(VLOOKUP(C294,Foundation!$C$5:$D$554,2,0),"")</f>
        <v>DA+0</v>
      </c>
      <c r="E294" s="748">
        <v>45998</v>
      </c>
      <c r="F294" s="748">
        <v>46012</v>
      </c>
      <c r="G294" s="72" t="s">
        <v>1553</v>
      </c>
      <c r="H294" s="567">
        <f t="shared" ref="H294:H307" si="15">VLOOKUP(D294,$D$313:$I$342,6,0)</f>
        <v>36.159755999999994</v>
      </c>
      <c r="I294" s="790">
        <f t="shared" ref="I294:I307" si="16">IFERROR(VLOOKUP(D294,$D$313:$K$342,8,0)/10^5,"")</f>
        <v>3.3689466109103994</v>
      </c>
      <c r="J294" s="72" t="s">
        <v>1681</v>
      </c>
      <c r="K294" s="1032" t="s">
        <v>258</v>
      </c>
      <c r="L294" s="1032" t="s">
        <v>1776</v>
      </c>
      <c r="M294" s="1107" t="s">
        <v>1607</v>
      </c>
      <c r="O294" s="319" t="s">
        <v>1567</v>
      </c>
      <c r="P294" s="319" t="s">
        <v>1568</v>
      </c>
    </row>
    <row r="295" spans="1:16" s="319" customFormat="1">
      <c r="A295" s="621">
        <f t="shared" si="14"/>
        <v>291</v>
      </c>
      <c r="B295" s="73">
        <v>10</v>
      </c>
      <c r="C295" s="1031" t="s">
        <v>13</v>
      </c>
      <c r="D295" s="73" t="str">
        <f>IFERROR(VLOOKUP(C295,Foundation!$C$5:$D$554,2,0),"")</f>
        <v>DC1+3</v>
      </c>
      <c r="E295" s="748">
        <v>45977</v>
      </c>
      <c r="F295" s="748">
        <v>46014</v>
      </c>
      <c r="G295" s="72" t="s">
        <v>1516</v>
      </c>
      <c r="H295" s="567">
        <f t="shared" si="15"/>
        <v>65.872484</v>
      </c>
      <c r="I295" s="790">
        <f t="shared" si="16"/>
        <v>6.1372339383056005</v>
      </c>
      <c r="J295" s="72" t="s">
        <v>1619</v>
      </c>
      <c r="K295" s="1032" t="s">
        <v>258</v>
      </c>
      <c r="L295" s="1032" t="s">
        <v>1776</v>
      </c>
      <c r="M295" s="1107" t="s">
        <v>1438</v>
      </c>
      <c r="O295" s="319" t="s">
        <v>1725</v>
      </c>
      <c r="P295" s="319" t="s">
        <v>1726</v>
      </c>
    </row>
    <row r="296" spans="1:16" s="1150" customFormat="1">
      <c r="A296" s="73">
        <f t="shared" si="14"/>
        <v>292</v>
      </c>
      <c r="B296" s="73">
        <v>11</v>
      </c>
      <c r="C296" s="1031" t="s">
        <v>451</v>
      </c>
      <c r="D296" s="73" t="str">
        <f>IFERROR(VLOOKUP(C296,Foundation!$C$5:$D$554,2,0),"")</f>
        <v>DA+0</v>
      </c>
      <c r="E296" s="748">
        <v>46012</v>
      </c>
      <c r="F296" s="748">
        <v>46017</v>
      </c>
      <c r="G296" s="72" t="s">
        <v>1514</v>
      </c>
      <c r="H296" s="567">
        <f t="shared" si="15"/>
        <v>36.159755999999994</v>
      </c>
      <c r="I296" s="790">
        <f t="shared" si="16"/>
        <v>3.3689466109103994</v>
      </c>
      <c r="J296" s="72" t="s">
        <v>673</v>
      </c>
      <c r="K296" s="1032" t="s">
        <v>258</v>
      </c>
      <c r="L296" s="1032" t="s">
        <v>1776</v>
      </c>
      <c r="M296" s="1107" t="s">
        <v>1601</v>
      </c>
      <c r="O296" s="319" t="s">
        <v>1567</v>
      </c>
      <c r="P296" s="319" t="s">
        <v>1568</v>
      </c>
    </row>
    <row r="297" spans="1:16" s="1150" customFormat="1">
      <c r="A297" s="73">
        <f t="shared" si="14"/>
        <v>293</v>
      </c>
      <c r="B297" s="73">
        <v>12</v>
      </c>
      <c r="C297" s="1031" t="s">
        <v>655</v>
      </c>
      <c r="D297" s="73" t="str">
        <f>IFERROR(VLOOKUP(C297,Foundation!$C$5:$D$554,2,0),"")</f>
        <v>DA-1.5</v>
      </c>
      <c r="E297" s="748">
        <v>46013</v>
      </c>
      <c r="F297" s="748">
        <v>46022</v>
      </c>
      <c r="G297" s="72" t="s">
        <v>1517</v>
      </c>
      <c r="H297" s="567">
        <f t="shared" si="15"/>
        <v>35.601761999999994</v>
      </c>
      <c r="I297" s="790">
        <f t="shared" si="16"/>
        <v>3.3169592027207995</v>
      </c>
      <c r="J297" s="72" t="s">
        <v>1187</v>
      </c>
      <c r="K297" s="1032" t="s">
        <v>258</v>
      </c>
      <c r="L297" s="1032" t="s">
        <v>1776</v>
      </c>
      <c r="M297" s="1107" t="s">
        <v>1085</v>
      </c>
      <c r="O297" s="319" t="s">
        <v>1581</v>
      </c>
      <c r="P297" s="319" t="s">
        <v>1582</v>
      </c>
    </row>
    <row r="298" spans="1:16" s="319" customFormat="1">
      <c r="A298" s="73">
        <f t="shared" si="14"/>
        <v>294</v>
      </c>
      <c r="B298" s="73">
        <v>13</v>
      </c>
      <c r="C298" s="1031" t="s">
        <v>270</v>
      </c>
      <c r="D298" s="73" t="str">
        <f>IFERROR(VLOOKUP(C298,Foundation!$C$5:$D$554,2,0),"")</f>
        <v>DD60+9</v>
      </c>
      <c r="E298" s="748">
        <v>46009</v>
      </c>
      <c r="F298" s="748">
        <v>46022</v>
      </c>
      <c r="G298" s="72" t="s">
        <v>1550</v>
      </c>
      <c r="H298" s="567">
        <f t="shared" si="15"/>
        <v>101.952592</v>
      </c>
      <c r="I298" s="790">
        <f t="shared" si="16"/>
        <v>9.4987598724927995</v>
      </c>
      <c r="J298" s="72" t="s">
        <v>1506</v>
      </c>
      <c r="K298" s="1032" t="s">
        <v>258</v>
      </c>
      <c r="L298" s="1032" t="s">
        <v>1776</v>
      </c>
      <c r="M298" s="1107" t="s">
        <v>1682</v>
      </c>
      <c r="O298" s="319" t="s">
        <v>1727</v>
      </c>
      <c r="P298" s="319" t="s">
        <v>1728</v>
      </c>
    </row>
    <row r="299" spans="1:16" s="319" customFormat="1">
      <c r="A299" s="73">
        <f t="shared" si="14"/>
        <v>295</v>
      </c>
      <c r="B299" s="73">
        <v>1</v>
      </c>
      <c r="C299" s="1031" t="s">
        <v>914</v>
      </c>
      <c r="D299" s="73" t="str">
        <f>IFERROR(VLOOKUP(C299,Foundation!$C$5:$D$554,2,0),"")</f>
        <v>DA+6</v>
      </c>
      <c r="E299" s="748">
        <v>46018</v>
      </c>
      <c r="F299" s="748">
        <v>46028</v>
      </c>
      <c r="G299" s="72" t="s">
        <v>1514</v>
      </c>
      <c r="H299" s="567">
        <f t="shared" si="15"/>
        <v>43.804423999999997</v>
      </c>
      <c r="I299" s="790">
        <f t="shared" si="16"/>
        <v>4.0811880970015997</v>
      </c>
      <c r="J299" s="72" t="s">
        <v>673</v>
      </c>
      <c r="K299" s="1032" t="s">
        <v>258</v>
      </c>
      <c r="L299" s="1032" t="s">
        <v>1776</v>
      </c>
      <c r="M299" s="1107" t="s">
        <v>1601</v>
      </c>
      <c r="O299" s="319" t="s">
        <v>1572</v>
      </c>
      <c r="P299" s="319" t="s">
        <v>1573</v>
      </c>
    </row>
    <row r="300" spans="1:16" s="319" customFormat="1">
      <c r="A300" s="73">
        <f t="shared" si="14"/>
        <v>296</v>
      </c>
      <c r="B300" s="73">
        <v>2</v>
      </c>
      <c r="C300" s="1031" t="s">
        <v>603</v>
      </c>
      <c r="D300" s="73" t="str">
        <f>IFERROR(VLOOKUP(C300,Foundation!$C$5:$D$554,2,0),"")</f>
        <v>DA-3</v>
      </c>
      <c r="E300" s="748">
        <v>46029</v>
      </c>
      <c r="F300" s="748">
        <v>46033</v>
      </c>
      <c r="G300" s="72" t="s">
        <v>1514</v>
      </c>
      <c r="H300" s="567">
        <f t="shared" si="15"/>
        <v>34.789810000000003</v>
      </c>
      <c r="I300" s="790">
        <f t="shared" si="16"/>
        <v>3.2413109340040003</v>
      </c>
      <c r="J300" s="72" t="s">
        <v>673</v>
      </c>
      <c r="K300" s="1032" t="s">
        <v>258</v>
      </c>
      <c r="L300" s="1032" t="s">
        <v>1776</v>
      </c>
      <c r="M300" s="1107" t="s">
        <v>1601</v>
      </c>
      <c r="O300" s="319" t="s">
        <v>1574</v>
      </c>
      <c r="P300" s="319" t="s">
        <v>1575</v>
      </c>
    </row>
    <row r="301" spans="1:16" s="319" customFormat="1">
      <c r="A301" s="73">
        <f t="shared" si="14"/>
        <v>297</v>
      </c>
      <c r="B301" s="73">
        <v>3</v>
      </c>
      <c r="C301" s="1031" t="s">
        <v>496</v>
      </c>
      <c r="D301" s="73" t="str">
        <f>IFERROR(VLOOKUP(C301,Foundation!$C$5:$D$554,2,0),"")</f>
        <v>DB1+9</v>
      </c>
      <c r="E301" s="748">
        <v>46023</v>
      </c>
      <c r="F301" s="748">
        <v>46042</v>
      </c>
      <c r="G301" s="72" t="s">
        <v>1550</v>
      </c>
      <c r="H301" s="567">
        <f t="shared" si="15"/>
        <v>66.780901</v>
      </c>
      <c r="I301" s="790">
        <f t="shared" si="16"/>
        <v>6.2218696967283993</v>
      </c>
      <c r="J301" s="72" t="s">
        <v>1681</v>
      </c>
      <c r="K301" s="1032" t="s">
        <v>258</v>
      </c>
      <c r="L301" s="1032" t="s">
        <v>1776</v>
      </c>
      <c r="M301" s="1107" t="s">
        <v>1682</v>
      </c>
      <c r="O301" s="319" t="s">
        <v>1579</v>
      </c>
      <c r="P301" s="319" t="s">
        <v>1580</v>
      </c>
    </row>
    <row r="302" spans="1:16" s="319" customFormat="1">
      <c r="A302" s="73">
        <f t="shared" si="14"/>
        <v>298</v>
      </c>
      <c r="B302" s="73">
        <v>4</v>
      </c>
      <c r="C302" s="1031" t="s">
        <v>615</v>
      </c>
      <c r="D302" s="73" t="str">
        <f>IFERROR(VLOOKUP(C302,Foundation!$C$5:$D$554,2,0),"")</f>
        <v>DA+3</v>
      </c>
      <c r="E302" s="748">
        <v>46034</v>
      </c>
      <c r="F302" s="748">
        <v>46044</v>
      </c>
      <c r="G302" s="72" t="s">
        <v>1514</v>
      </c>
      <c r="H302" s="567">
        <f t="shared" si="15"/>
        <v>37.931087999999995</v>
      </c>
      <c r="I302" s="790">
        <f t="shared" si="16"/>
        <v>3.5339787792191997</v>
      </c>
      <c r="J302" s="72" t="s">
        <v>673</v>
      </c>
      <c r="K302" s="1032" t="s">
        <v>258</v>
      </c>
      <c r="L302" s="1032" t="s">
        <v>1776</v>
      </c>
      <c r="M302" s="1107" t="s">
        <v>1601</v>
      </c>
      <c r="O302" s="319" t="s">
        <v>1569</v>
      </c>
      <c r="P302" s="319" t="s">
        <v>1570</v>
      </c>
    </row>
    <row r="303" spans="1:16" s="319" customFormat="1">
      <c r="A303" s="73">
        <f t="shared" si="14"/>
        <v>299</v>
      </c>
      <c r="B303" s="73">
        <v>5</v>
      </c>
      <c r="C303" s="1031" t="s">
        <v>1274</v>
      </c>
      <c r="D303" s="73" t="str">
        <f>IFERROR(VLOOKUP(C303,Foundation!$C$5:$D$554,2,0),"")</f>
        <v>DD45+0</v>
      </c>
      <c r="E303" s="748">
        <v>46023</v>
      </c>
      <c r="F303" s="748">
        <v>46047</v>
      </c>
      <c r="G303" s="72" t="s">
        <v>1517</v>
      </c>
      <c r="H303" s="567">
        <f t="shared" si="15"/>
        <v>73.244547999999995</v>
      </c>
      <c r="I303" s="790">
        <f t="shared" si="16"/>
        <v>6.8240773458832003</v>
      </c>
      <c r="J303" s="72" t="s">
        <v>1530</v>
      </c>
      <c r="K303" s="1032" t="s">
        <v>258</v>
      </c>
      <c r="L303" s="1032" t="s">
        <v>1776</v>
      </c>
      <c r="M303" s="1107" t="s">
        <v>1085</v>
      </c>
      <c r="O303" s="319" t="s">
        <v>1683</v>
      </c>
      <c r="P303" s="319" t="s">
        <v>1684</v>
      </c>
    </row>
    <row r="304" spans="1:16" s="319" customFormat="1">
      <c r="A304" s="73">
        <f t="shared" si="14"/>
        <v>300</v>
      </c>
      <c r="B304" s="73">
        <v>6</v>
      </c>
      <c r="C304" s="1031" t="s">
        <v>616</v>
      </c>
      <c r="D304" s="73" t="str">
        <f>IFERROR(VLOOKUP(C304,Foundation!$C$5:$D$554,2,0),"")</f>
        <v>DA-1.5</v>
      </c>
      <c r="E304" s="748">
        <f>F302+1</f>
        <v>46045</v>
      </c>
      <c r="F304" s="748">
        <v>46051</v>
      </c>
      <c r="G304" s="72" t="s">
        <v>1514</v>
      </c>
      <c r="H304" s="567">
        <f t="shared" si="15"/>
        <v>35.601761999999994</v>
      </c>
      <c r="I304" s="790">
        <f t="shared" si="16"/>
        <v>3.3169592027207995</v>
      </c>
      <c r="J304" s="72" t="s">
        <v>673</v>
      </c>
      <c r="K304" s="1032" t="s">
        <v>258</v>
      </c>
      <c r="L304" s="1032" t="s">
        <v>1776</v>
      </c>
      <c r="M304" s="1107" t="s">
        <v>1601</v>
      </c>
      <c r="O304" s="319" t="s">
        <v>1581</v>
      </c>
      <c r="P304" s="319" t="s">
        <v>1582</v>
      </c>
    </row>
    <row r="305" spans="1:16" s="319" customFormat="1">
      <c r="A305" s="73">
        <f t="shared" si="14"/>
        <v>301</v>
      </c>
      <c r="B305" s="73">
        <v>1</v>
      </c>
      <c r="C305" s="1031" t="s">
        <v>8</v>
      </c>
      <c r="D305" s="73" t="str">
        <f>IFERROR(VLOOKUP(C305,Foundation!$C$5:$D$554,2,0),"")</f>
        <v>DB2+3</v>
      </c>
      <c r="E305" s="748">
        <v>46044</v>
      </c>
      <c r="F305" s="748">
        <v>46057</v>
      </c>
      <c r="G305" s="72" t="s">
        <v>1550</v>
      </c>
      <c r="H305" s="567">
        <f t="shared" si="15"/>
        <v>62.116156000000004</v>
      </c>
      <c r="I305" s="790">
        <f t="shared" si="16"/>
        <v>5.7872628686704006</v>
      </c>
      <c r="J305" s="72" t="s">
        <v>1530</v>
      </c>
      <c r="K305" s="1032" t="s">
        <v>258</v>
      </c>
      <c r="L305" s="1032" t="s">
        <v>1776</v>
      </c>
      <c r="M305" s="1107" t="s">
        <v>1682</v>
      </c>
      <c r="O305" s="319" t="s">
        <v>1585</v>
      </c>
      <c r="P305" s="319" t="s">
        <v>1758</v>
      </c>
    </row>
    <row r="306" spans="1:16" s="319" customFormat="1">
      <c r="A306" s="73">
        <f t="shared" si="14"/>
        <v>302</v>
      </c>
      <c r="B306" s="73">
        <v>2</v>
      </c>
      <c r="C306" s="1031" t="s">
        <v>79</v>
      </c>
      <c r="D306" s="73" t="str">
        <f>IFERROR(VLOOKUP(C306,Foundation!$C$5:$D$554,2,0),"")</f>
        <v>DB1+0</v>
      </c>
      <c r="E306" s="748">
        <v>46054</v>
      </c>
      <c r="F306" s="748">
        <v>46067</v>
      </c>
      <c r="G306" s="72" t="s">
        <v>1738</v>
      </c>
      <c r="H306" s="567">
        <f t="shared" si="15"/>
        <v>55.450851000000007</v>
      </c>
      <c r="I306" s="790">
        <f t="shared" si="16"/>
        <v>5.1662670663084009</v>
      </c>
      <c r="J306" s="72" t="s">
        <v>1740</v>
      </c>
      <c r="K306" s="1032" t="s">
        <v>258</v>
      </c>
      <c r="L306" s="1032" t="s">
        <v>1776</v>
      </c>
      <c r="M306" s="1107" t="s">
        <v>1085</v>
      </c>
      <c r="O306" s="319" t="s">
        <v>1597</v>
      </c>
      <c r="P306" s="319" t="s">
        <v>1598</v>
      </c>
    </row>
    <row r="307" spans="1:16" s="319" customFormat="1">
      <c r="A307" s="73">
        <f t="shared" si="14"/>
        <v>303</v>
      </c>
      <c r="B307" s="73">
        <v>3</v>
      </c>
      <c r="C307" s="1031" t="s">
        <v>610</v>
      </c>
      <c r="D307" s="73" t="str">
        <f>IFERROR(VLOOKUP(C307,Foundation!$C$5:$D$554,2,0),"")</f>
        <v>DA+3</v>
      </c>
      <c r="E307" s="748">
        <v>46060</v>
      </c>
      <c r="F307" s="748">
        <v>46069</v>
      </c>
      <c r="G307" s="72" t="s">
        <v>1550</v>
      </c>
      <c r="H307" s="567">
        <f t="shared" si="15"/>
        <v>37.931087999999995</v>
      </c>
      <c r="I307" s="790">
        <f t="shared" si="16"/>
        <v>3.5339787792191997</v>
      </c>
      <c r="J307" s="72" t="s">
        <v>1530</v>
      </c>
      <c r="K307" s="1032" t="s">
        <v>258</v>
      </c>
      <c r="L307" s="1032" t="s">
        <v>1776</v>
      </c>
      <c r="M307" s="1107" t="s">
        <v>1682</v>
      </c>
      <c r="O307" s="319" t="s">
        <v>1569</v>
      </c>
      <c r="P307" s="319" t="s">
        <v>1570</v>
      </c>
    </row>
    <row r="308" spans="1:16" s="319" customFormat="1">
      <c r="A308" s="638">
        <f t="shared" si="14"/>
        <v>304</v>
      </c>
      <c r="B308" s="638"/>
      <c r="C308" s="1058"/>
      <c r="D308" s="638"/>
      <c r="E308" s="791"/>
      <c r="F308" s="791"/>
      <c r="G308" s="687"/>
      <c r="H308" s="639"/>
      <c r="I308" s="792"/>
      <c r="J308" s="687"/>
      <c r="K308" s="1078"/>
      <c r="L308" s="1078"/>
      <c r="M308" s="1108"/>
    </row>
    <row r="309" spans="1:16" s="319" customFormat="1" ht="15" thickBot="1">
      <c r="C309" s="1076"/>
      <c r="E309" s="1189"/>
      <c r="F309" s="1189"/>
      <c r="G309" s="458"/>
      <c r="H309" s="749"/>
      <c r="I309" s="1190"/>
      <c r="J309" s="458"/>
      <c r="K309" s="1191"/>
      <c r="L309" s="1191"/>
      <c r="M309" s="1192"/>
    </row>
    <row r="310" spans="1:16">
      <c r="C310" s="1452" t="s">
        <v>1119</v>
      </c>
      <c r="D310" s="1449" t="s">
        <v>226</v>
      </c>
      <c r="E310" s="1455" t="s">
        <v>1120</v>
      </c>
      <c r="F310" s="1455"/>
      <c r="G310" s="1455"/>
      <c r="H310" s="1455"/>
      <c r="I310" s="1455"/>
      <c r="J310" s="28"/>
      <c r="K310" s="197"/>
    </row>
    <row r="311" spans="1:16" ht="43.5">
      <c r="C311" s="1453"/>
      <c r="D311" s="1454"/>
      <c r="E311" s="86" t="s">
        <v>1121</v>
      </c>
      <c r="F311" s="81" t="s">
        <v>1122</v>
      </c>
      <c r="G311" s="81" t="s">
        <v>1123</v>
      </c>
      <c r="H311" s="81" t="s">
        <v>1124</v>
      </c>
      <c r="I311" s="86" t="s">
        <v>1125</v>
      </c>
      <c r="J311" s="3"/>
      <c r="K311" s="1077" t="s">
        <v>1129</v>
      </c>
      <c r="L311" s="1109"/>
    </row>
    <row r="312" spans="1:16">
      <c r="C312" s="1079" t="s">
        <v>1126</v>
      </c>
      <c r="D312" s="1080"/>
      <c r="E312" s="1080"/>
      <c r="F312" s="1080"/>
      <c r="G312" s="1080"/>
      <c r="H312" s="1080"/>
      <c r="I312" s="1080"/>
      <c r="J312" s="1080"/>
      <c r="K312" s="1081"/>
      <c r="L312" s="1162"/>
    </row>
    <row r="313" spans="1:16">
      <c r="C313" s="603">
        <v>1</v>
      </c>
      <c r="D313" s="604" t="s">
        <v>3</v>
      </c>
      <c r="E313" s="605">
        <v>24.697671999999997</v>
      </c>
      <c r="F313" s="1037">
        <v>9.9266880000000004</v>
      </c>
      <c r="G313" s="1037">
        <v>3.0435E-2</v>
      </c>
      <c r="H313" s="1037">
        <v>1.504961</v>
      </c>
      <c r="I313" s="605">
        <f>SUM(E313:H313)</f>
        <v>36.159755999999994</v>
      </c>
      <c r="J313" s="3"/>
      <c r="K313" s="32">
        <f>9316.84*I313</f>
        <v>336894.66109103995</v>
      </c>
    </row>
    <row r="314" spans="1:16">
      <c r="C314" s="603">
        <v>2</v>
      </c>
      <c r="D314" s="606" t="s">
        <v>2</v>
      </c>
      <c r="E314" s="602">
        <v>25.518809999999998</v>
      </c>
      <c r="F314" s="1037">
        <v>10.831932</v>
      </c>
      <c r="G314" s="1037">
        <v>3.0628999999999997E-2</v>
      </c>
      <c r="H314" s="1037">
        <v>1.5497169999999998</v>
      </c>
      <c r="I314" s="605">
        <f t="shared" ref="I314:I343" si="17">SUM(E314:H314)</f>
        <v>37.931087999999995</v>
      </c>
      <c r="J314" s="3"/>
      <c r="K314" s="32">
        <f t="shared" ref="K314:K343" si="18">9316.84*I314</f>
        <v>353397.87792191998</v>
      </c>
    </row>
    <row r="315" spans="1:16">
      <c r="C315" s="603">
        <v>3</v>
      </c>
      <c r="D315" s="606" t="s">
        <v>80</v>
      </c>
      <c r="E315" s="602">
        <v>29.451642</v>
      </c>
      <c r="F315" s="1037">
        <v>12.621458000000001</v>
      </c>
      <c r="G315" s="1037">
        <v>3.0759000000000002E-2</v>
      </c>
      <c r="H315" s="1037">
        <v>1.7005650000000001</v>
      </c>
      <c r="I315" s="605">
        <f t="shared" si="17"/>
        <v>43.804423999999997</v>
      </c>
      <c r="J315" s="3"/>
      <c r="K315" s="32">
        <f>9316.84*I315</f>
        <v>408118.80970016</v>
      </c>
    </row>
    <row r="316" spans="1:16">
      <c r="C316" s="603">
        <v>4</v>
      </c>
      <c r="D316" s="606" t="s">
        <v>50</v>
      </c>
      <c r="E316" s="602">
        <v>30.247433999999998</v>
      </c>
      <c r="F316" s="1037">
        <v>13.658548000000001</v>
      </c>
      <c r="G316" s="1037">
        <v>3.1054999999999999E-2</v>
      </c>
      <c r="H316" s="1037">
        <v>1.7599850000000001</v>
      </c>
      <c r="I316" s="605">
        <f t="shared" si="17"/>
        <v>45.697022000000004</v>
      </c>
      <c r="J316" s="3"/>
      <c r="K316" s="32">
        <f t="shared" si="18"/>
        <v>425751.84245048004</v>
      </c>
    </row>
    <row r="317" spans="1:16">
      <c r="C317" s="603">
        <v>5</v>
      </c>
      <c r="D317" s="606" t="s">
        <v>155</v>
      </c>
      <c r="E317" s="605">
        <v>24.403597999999999</v>
      </c>
      <c r="F317" s="1037">
        <v>9.6764360000000007</v>
      </c>
      <c r="G317" s="1037">
        <v>3.0223E-2</v>
      </c>
      <c r="H317" s="1037">
        <v>1.4915049999999999</v>
      </c>
      <c r="I317" s="605">
        <f t="shared" si="17"/>
        <v>35.601761999999994</v>
      </c>
      <c r="J317" s="3"/>
      <c r="K317" s="32">
        <f t="shared" si="18"/>
        <v>331695.92027207994</v>
      </c>
    </row>
    <row r="318" spans="1:16">
      <c r="C318" s="603">
        <v>6</v>
      </c>
      <c r="D318" s="606" t="s">
        <v>4</v>
      </c>
      <c r="E318" s="605">
        <v>23.948781999999998</v>
      </c>
      <c r="F318" s="1037">
        <v>9.3495840000000001</v>
      </c>
      <c r="G318" s="1037">
        <v>3.0210999999999998E-2</v>
      </c>
      <c r="H318" s="1037">
        <v>1.461233</v>
      </c>
      <c r="I318" s="605">
        <f t="shared" si="17"/>
        <v>34.789810000000003</v>
      </c>
      <c r="J318" s="3"/>
      <c r="K318" s="32">
        <f t="shared" si="18"/>
        <v>324131.09340040002</v>
      </c>
    </row>
    <row r="319" spans="1:16">
      <c r="C319" s="603">
        <v>7</v>
      </c>
      <c r="D319" s="606" t="s">
        <v>1000</v>
      </c>
      <c r="E319" s="605">
        <v>28.933322</v>
      </c>
      <c r="F319" s="1037">
        <v>12.283810000000001</v>
      </c>
      <c r="G319" s="1037">
        <v>3.0686999999999999E-2</v>
      </c>
      <c r="H319" s="1037">
        <v>1.6739999999999999</v>
      </c>
      <c r="I319" s="605">
        <f t="shared" si="17"/>
        <v>42.921818999999999</v>
      </c>
      <c r="J319" s="3"/>
      <c r="K319" s="32">
        <f t="shared" si="18"/>
        <v>399895.72013196</v>
      </c>
    </row>
    <row r="320" spans="1:16">
      <c r="C320" s="603">
        <v>8</v>
      </c>
      <c r="D320" s="606" t="s">
        <v>173</v>
      </c>
      <c r="E320" s="605">
        <v>25.261426</v>
      </c>
      <c r="F320" s="1037">
        <v>10.313587999999999</v>
      </c>
      <c r="G320" s="1037">
        <v>3.0518999999999998E-2</v>
      </c>
      <c r="H320" s="1037">
        <v>1.532791</v>
      </c>
      <c r="I320" s="605">
        <f t="shared" si="17"/>
        <v>37.138323999999997</v>
      </c>
      <c r="J320" s="3"/>
      <c r="K320" s="32">
        <f t="shared" si="18"/>
        <v>346011.82257615996</v>
      </c>
    </row>
    <row r="321" spans="3:12">
      <c r="C321" s="603">
        <v>9</v>
      </c>
      <c r="D321" s="606" t="s">
        <v>200</v>
      </c>
      <c r="E321" s="602">
        <v>42.084434000000002</v>
      </c>
      <c r="F321" s="1037">
        <v>10.82634</v>
      </c>
      <c r="G321" s="1037">
        <v>5.9184E-2</v>
      </c>
      <c r="H321" s="1037">
        <v>2.480893</v>
      </c>
      <c r="I321" s="605">
        <f t="shared" si="17"/>
        <v>55.450851000000007</v>
      </c>
      <c r="J321" s="3"/>
      <c r="K321" s="32">
        <f t="shared" si="18"/>
        <v>516626.70663084008</v>
      </c>
    </row>
    <row r="322" spans="3:12">
      <c r="C322" s="1039">
        <v>10</v>
      </c>
      <c r="D322" s="1026" t="s">
        <v>229</v>
      </c>
      <c r="E322" s="1038">
        <f>43746.578/1000</f>
        <v>43.746578</v>
      </c>
      <c r="F322" s="1037">
        <f>11615.294/1000</f>
        <v>11.615294</v>
      </c>
      <c r="G322" s="1037">
        <f>61.852/1000</f>
        <v>6.1851999999999997E-2</v>
      </c>
      <c r="H322" s="1037">
        <f>2539.447/1000</f>
        <v>2.539447</v>
      </c>
      <c r="I322" s="1037">
        <f t="shared" si="17"/>
        <v>57.963171000000003</v>
      </c>
      <c r="J322" s="10"/>
      <c r="K322" s="1040">
        <f t="shared" si="18"/>
        <v>540033.59009964007</v>
      </c>
      <c r="L322" s="13"/>
    </row>
    <row r="323" spans="3:12">
      <c r="C323" s="1039">
        <v>11</v>
      </c>
      <c r="D323" s="1026" t="s">
        <v>230</v>
      </c>
      <c r="E323" s="1038">
        <f>49126.438/1000</f>
        <v>49.126438</v>
      </c>
      <c r="F323" s="1037">
        <f>12988.792/1000</f>
        <v>12.988792</v>
      </c>
      <c r="G323" s="1037">
        <f>74.512/1000</f>
        <v>7.4511999999999995E-2</v>
      </c>
      <c r="H323" s="1037">
        <f>2838.037/1000</f>
        <v>2.8380369999999999</v>
      </c>
      <c r="I323" s="1037">
        <f t="shared" si="17"/>
        <v>65.027778999999995</v>
      </c>
      <c r="J323" s="10"/>
      <c r="K323" s="1040">
        <f t="shared" si="18"/>
        <v>605853.41249835992</v>
      </c>
      <c r="L323" s="13"/>
    </row>
    <row r="324" spans="3:12">
      <c r="C324" s="1039">
        <v>12</v>
      </c>
      <c r="D324" s="1026" t="s">
        <v>214</v>
      </c>
      <c r="E324" s="1037">
        <v>49.741413999999999</v>
      </c>
      <c r="F324" s="1037">
        <v>14.034192000000001</v>
      </c>
      <c r="G324" s="1037">
        <v>7.4608000000000008E-2</v>
      </c>
      <c r="H324" s="1037">
        <v>2.9306869999999998</v>
      </c>
      <c r="I324" s="1037">
        <f t="shared" si="17"/>
        <v>66.780901</v>
      </c>
      <c r="J324" s="10"/>
      <c r="K324" s="1040">
        <f t="shared" si="18"/>
        <v>622186.96967283997</v>
      </c>
      <c r="L324" s="13"/>
    </row>
    <row r="325" spans="3:12">
      <c r="C325" s="1039">
        <v>13</v>
      </c>
      <c r="D325" s="1026" t="s">
        <v>187</v>
      </c>
      <c r="E325" s="1038">
        <v>44.646487</v>
      </c>
      <c r="F325" s="1037">
        <v>12.285440999999999</v>
      </c>
      <c r="G325" s="1037">
        <v>6.6186000000000009E-2</v>
      </c>
      <c r="H325" s="1037">
        <v>2.5025140000000001</v>
      </c>
      <c r="I325" s="1037">
        <f t="shared" si="17"/>
        <v>59.500627999999999</v>
      </c>
      <c r="J325" s="10"/>
      <c r="K325" s="1040">
        <f t="shared" si="18"/>
        <v>554357.83097551996</v>
      </c>
      <c r="L325" s="13"/>
    </row>
    <row r="326" spans="3:12">
      <c r="C326" s="603">
        <v>14</v>
      </c>
      <c r="D326" s="606" t="s">
        <v>231</v>
      </c>
      <c r="E326" s="602">
        <v>46.281091000000004</v>
      </c>
      <c r="F326" s="1037">
        <v>13.214246999999999</v>
      </c>
      <c r="G326" s="1037">
        <v>6.9438E-2</v>
      </c>
      <c r="H326" s="1037">
        <v>2.55138</v>
      </c>
      <c r="I326" s="605">
        <f t="shared" si="17"/>
        <v>62.116156000000004</v>
      </c>
      <c r="J326" s="3"/>
      <c r="K326" s="32">
        <f t="shared" si="18"/>
        <v>578726.28686704009</v>
      </c>
    </row>
    <row r="327" spans="3:12">
      <c r="C327" s="603">
        <v>15</v>
      </c>
      <c r="D327" s="606" t="s">
        <v>232</v>
      </c>
      <c r="E327" s="605">
        <v>51.442</v>
      </c>
      <c r="F327" s="1037">
        <v>14.984</v>
      </c>
      <c r="G327" s="1037">
        <v>8.1000000000000003E-2</v>
      </c>
      <c r="H327" s="1037">
        <v>2.8690000000000002</v>
      </c>
      <c r="I327" s="605">
        <f t="shared" si="17"/>
        <v>69.376000000000005</v>
      </c>
      <c r="J327" s="3"/>
      <c r="K327" s="32">
        <f t="shared" si="18"/>
        <v>646365.09184000001</v>
      </c>
    </row>
    <row r="328" spans="3:12">
      <c r="C328" s="603">
        <v>16</v>
      </c>
      <c r="D328" s="606" t="s">
        <v>218</v>
      </c>
      <c r="E328" s="602">
        <v>52.841999999999999</v>
      </c>
      <c r="F328" s="1037">
        <v>16.266999999999999</v>
      </c>
      <c r="G328" s="1037">
        <v>8.2046000000000008E-2</v>
      </c>
      <c r="H328" s="1037">
        <v>2.9644940000000002</v>
      </c>
      <c r="I328" s="605">
        <f t="shared" si="17"/>
        <v>72.155540000000002</v>
      </c>
      <c r="J328" s="3"/>
      <c r="K328" s="32">
        <f t="shared" si="18"/>
        <v>672261.62129360007</v>
      </c>
    </row>
    <row r="329" spans="3:12">
      <c r="C329" s="603">
        <v>17</v>
      </c>
      <c r="D329" s="606" t="s">
        <v>188</v>
      </c>
      <c r="E329" s="602">
        <v>47.969223</v>
      </c>
      <c r="F329" s="1037">
        <v>11.841364000000002</v>
      </c>
      <c r="G329" s="1037">
        <v>6.1932000000000001E-2</v>
      </c>
      <c r="H329" s="1037">
        <v>2.5711870000000001</v>
      </c>
      <c r="I329" s="605">
        <f t="shared" si="17"/>
        <v>62.443705999999999</v>
      </c>
      <c r="J329" s="3"/>
      <c r="K329" s="32">
        <f t="shared" si="18"/>
        <v>581778.01780904003</v>
      </c>
    </row>
    <row r="330" spans="3:12">
      <c r="C330" s="603">
        <v>18</v>
      </c>
      <c r="D330" s="606" t="s">
        <v>220</v>
      </c>
      <c r="E330" s="602">
        <v>50.178643000000001</v>
      </c>
      <c r="F330" s="1037">
        <v>12.958997999999999</v>
      </c>
      <c r="G330" s="1037">
        <v>6.5039999999999987E-2</v>
      </c>
      <c r="H330" s="1037">
        <v>2.6698029999999999</v>
      </c>
      <c r="I330" s="605">
        <f t="shared" si="17"/>
        <v>65.872484</v>
      </c>
      <c r="J330" s="3"/>
      <c r="K330" s="32">
        <f t="shared" si="18"/>
        <v>613723.39383056003</v>
      </c>
    </row>
    <row r="331" spans="3:12">
      <c r="C331" s="603">
        <v>19</v>
      </c>
      <c r="D331" s="606" t="s">
        <v>176</v>
      </c>
      <c r="E331" s="602">
        <v>51.846687999999993</v>
      </c>
      <c r="F331" s="1038">
        <v>12.818520000000001</v>
      </c>
      <c r="G331" s="1038">
        <v>6.2995999999999996E-2</v>
      </c>
      <c r="H331" s="1038">
        <v>2.5335239999999999</v>
      </c>
      <c r="I331" s="605">
        <f t="shared" si="17"/>
        <v>67.261727999999991</v>
      </c>
      <c r="J331" s="3"/>
      <c r="K331" s="32">
        <f t="shared" si="18"/>
        <v>626666.75789951987</v>
      </c>
    </row>
    <row r="332" spans="3:12">
      <c r="C332" s="603">
        <v>20</v>
      </c>
      <c r="D332" s="606" t="s">
        <v>253</v>
      </c>
      <c r="E332" s="602">
        <v>50.413368000000006</v>
      </c>
      <c r="F332" s="1038">
        <v>11.935082</v>
      </c>
      <c r="G332" s="1038">
        <v>6.1876E-2</v>
      </c>
      <c r="H332" s="1038">
        <v>2.4739719999999998</v>
      </c>
      <c r="I332" s="605">
        <f t="shared" si="17"/>
        <v>64.884298000000001</v>
      </c>
      <c r="J332" s="3"/>
      <c r="K332" s="32">
        <f t="shared" si="18"/>
        <v>604516.62297832</v>
      </c>
    </row>
    <row r="333" spans="3:12">
      <c r="C333" s="603">
        <v>21</v>
      </c>
      <c r="D333" s="606" t="s">
        <v>181</v>
      </c>
      <c r="E333" s="605">
        <v>55.813431999999999</v>
      </c>
      <c r="F333" s="1037">
        <v>14.803932000000001</v>
      </c>
      <c r="G333" s="1037">
        <v>5.8150999999999994E-2</v>
      </c>
      <c r="H333" s="1037">
        <v>2.5690330000000006</v>
      </c>
      <c r="I333" s="605">
        <f t="shared" si="17"/>
        <v>73.244547999999995</v>
      </c>
      <c r="J333" s="3"/>
      <c r="K333" s="32">
        <f t="shared" si="18"/>
        <v>682407.73458832002</v>
      </c>
    </row>
    <row r="334" spans="3:12">
      <c r="C334" s="603">
        <v>22</v>
      </c>
      <c r="D334" s="606" t="s">
        <v>186</v>
      </c>
      <c r="E334" s="605">
        <v>60.957751999999999</v>
      </c>
      <c r="F334" s="1037">
        <v>13.36816</v>
      </c>
      <c r="G334" s="1037">
        <v>5.9057000000000005E-2</v>
      </c>
      <c r="H334" s="1037">
        <v>2.6919630000000003</v>
      </c>
      <c r="I334" s="605">
        <f t="shared" si="17"/>
        <v>77.076931999999999</v>
      </c>
      <c r="J334" s="3"/>
      <c r="K334" s="32">
        <f t="shared" si="18"/>
        <v>718113.44313488004</v>
      </c>
    </row>
    <row r="335" spans="3:12">
      <c r="C335" s="603">
        <v>23</v>
      </c>
      <c r="D335" s="606" t="s">
        <v>191</v>
      </c>
      <c r="E335" s="602">
        <v>62.426788000000002</v>
      </c>
      <c r="F335" s="1037">
        <v>17.631148</v>
      </c>
      <c r="G335" s="1037">
        <v>6.7222000000000004E-2</v>
      </c>
      <c r="H335" s="1037">
        <v>3.0083679999999999</v>
      </c>
      <c r="I335" s="605">
        <f t="shared" si="17"/>
        <v>83.133526000000003</v>
      </c>
      <c r="J335" s="3"/>
      <c r="K335" s="32">
        <f t="shared" si="18"/>
        <v>774541.76037784002</v>
      </c>
    </row>
    <row r="336" spans="3:12">
      <c r="C336" s="603">
        <v>24</v>
      </c>
      <c r="D336" s="606" t="s">
        <v>216</v>
      </c>
      <c r="E336" s="602">
        <v>66.109888000000012</v>
      </c>
      <c r="F336" s="1037">
        <v>17.675502000000002</v>
      </c>
      <c r="G336" s="1037">
        <v>6.9954000000000002E-2</v>
      </c>
      <c r="H336" s="1037">
        <v>3.1659960000000003</v>
      </c>
      <c r="I336" s="605">
        <f t="shared" si="17"/>
        <v>87.021340000000009</v>
      </c>
      <c r="J336" s="3"/>
      <c r="K336" s="32">
        <f t="shared" si="18"/>
        <v>810763.90136560006</v>
      </c>
    </row>
    <row r="337" spans="3:11">
      <c r="C337" s="603">
        <v>25</v>
      </c>
      <c r="D337" s="606" t="s">
        <v>212</v>
      </c>
      <c r="E337" s="602">
        <v>73.456547999999998</v>
      </c>
      <c r="F337" s="1038">
        <v>24.850072000000001</v>
      </c>
      <c r="G337" s="1038">
        <v>7.8590000000000007E-2</v>
      </c>
      <c r="H337" s="1038">
        <v>3.5673820000000003</v>
      </c>
      <c r="I337" s="605">
        <f t="shared" si="17"/>
        <v>101.952592</v>
      </c>
      <c r="J337" s="3"/>
      <c r="K337" s="32">
        <f t="shared" si="18"/>
        <v>949875.98724927998</v>
      </c>
    </row>
    <row r="338" spans="3:11">
      <c r="C338" s="603">
        <v>26</v>
      </c>
      <c r="D338" s="606" t="s">
        <v>414</v>
      </c>
      <c r="E338" s="605">
        <v>49.541086</v>
      </c>
      <c r="F338" s="1037">
        <v>18.166779999999999</v>
      </c>
      <c r="G338" s="1037">
        <v>8.7379999999999999E-2</v>
      </c>
      <c r="H338" s="1037">
        <v>2.9930190000000003</v>
      </c>
      <c r="I338" s="605">
        <f t="shared" si="17"/>
        <v>70.788264999999996</v>
      </c>
      <c r="J338" s="3"/>
      <c r="K338" s="32">
        <f t="shared" si="18"/>
        <v>659522.93888259993</v>
      </c>
    </row>
    <row r="339" spans="3:11">
      <c r="C339" s="603">
        <v>27</v>
      </c>
      <c r="D339" s="606" t="s">
        <v>441</v>
      </c>
      <c r="E339" s="602">
        <v>71.12</v>
      </c>
      <c r="F339" s="1038">
        <v>22.268999999999998</v>
      </c>
      <c r="G339" s="1038">
        <v>9.7335999999999978E-2</v>
      </c>
      <c r="H339" s="1038">
        <v>3.393564</v>
      </c>
      <c r="I339" s="605">
        <f t="shared" si="17"/>
        <v>96.879900000000006</v>
      </c>
      <c r="J339" s="3"/>
      <c r="K339" s="32">
        <f t="shared" si="18"/>
        <v>902614.52751600009</v>
      </c>
    </row>
    <row r="340" spans="3:11">
      <c r="C340" s="603">
        <v>28</v>
      </c>
      <c r="D340" s="606" t="s">
        <v>189</v>
      </c>
      <c r="E340" s="605">
        <v>84.601611999999989</v>
      </c>
      <c r="F340" s="1037">
        <v>36.043199999999999</v>
      </c>
      <c r="G340" s="1037">
        <v>0.10176600000000001</v>
      </c>
      <c r="H340" s="1037">
        <v>4.2033740000000002</v>
      </c>
      <c r="I340" s="605">
        <f t="shared" si="17"/>
        <v>124.94995199999998</v>
      </c>
      <c r="J340" s="3"/>
      <c r="K340" s="32">
        <f t="shared" si="18"/>
        <v>1164138.7107916798</v>
      </c>
    </row>
    <row r="341" spans="3:11">
      <c r="C341" s="603">
        <v>29</v>
      </c>
      <c r="D341" s="606" t="s">
        <v>221</v>
      </c>
      <c r="E341" s="605">
        <v>90.602580000000003</v>
      </c>
      <c r="F341" s="1037">
        <v>41.945982000000001</v>
      </c>
      <c r="G341" s="1037">
        <v>0.10993</v>
      </c>
      <c r="H341" s="1037">
        <v>4.3876200000000001</v>
      </c>
      <c r="I341" s="605">
        <f t="shared" si="17"/>
        <v>137.04611199999999</v>
      </c>
      <c r="J341" s="3"/>
      <c r="K341" s="32">
        <f t="shared" si="18"/>
        <v>1276836.69812608</v>
      </c>
    </row>
    <row r="342" spans="3:11">
      <c r="C342" s="603">
        <v>30</v>
      </c>
      <c r="D342" s="606" t="s">
        <v>442</v>
      </c>
      <c r="E342" s="605">
        <v>130.96920800000001</v>
      </c>
      <c r="F342" s="1037">
        <v>37.303660000000001</v>
      </c>
      <c r="G342" s="1037">
        <v>0.10993</v>
      </c>
      <c r="H342" s="1037">
        <v>5.1781139999999999</v>
      </c>
      <c r="I342" s="605">
        <f t="shared" si="17"/>
        <v>173.560912</v>
      </c>
      <c r="J342" s="3"/>
      <c r="K342" s="32">
        <f t="shared" si="18"/>
        <v>1617039.24735808</v>
      </c>
    </row>
    <row r="343" spans="3:11" ht="15" thickBot="1">
      <c r="C343" s="30">
        <v>31</v>
      </c>
      <c r="D343" s="1034" t="s">
        <v>1488</v>
      </c>
      <c r="E343" s="1035">
        <v>59.533379999999994</v>
      </c>
      <c r="F343" s="1036">
        <v>19.751999000000001</v>
      </c>
      <c r="G343" s="1036">
        <v>0.11</v>
      </c>
      <c r="H343" s="1036">
        <v>2.8679999999999999</v>
      </c>
      <c r="I343" s="618">
        <f t="shared" si="17"/>
        <v>82.263378999999986</v>
      </c>
      <c r="J343" s="31"/>
      <c r="K343" s="33">
        <f t="shared" si="18"/>
        <v>766434.74000235985</v>
      </c>
    </row>
    <row r="344" spans="3:11">
      <c r="D344" s="771"/>
    </row>
    <row r="345" spans="3:11">
      <c r="D345" s="771"/>
    </row>
    <row r="346" spans="3:11">
      <c r="D346" s="771"/>
    </row>
    <row r="347" spans="3:11">
      <c r="D347" s="771"/>
    </row>
    <row r="348" spans="3:11">
      <c r="D348" s="771"/>
    </row>
    <row r="349" spans="3:11">
      <c r="D349" s="771"/>
    </row>
    <row r="350" spans="3:11">
      <c r="D350" s="771"/>
    </row>
    <row r="351" spans="3:11">
      <c r="D351" s="771"/>
    </row>
    <row r="352" spans="3:11">
      <c r="D352" s="771"/>
    </row>
    <row r="353" spans="4:4">
      <c r="D353" s="771"/>
    </row>
    <row r="354" spans="4:4">
      <c r="D354" s="771"/>
    </row>
    <row r="355" spans="4:4">
      <c r="D355" s="771"/>
    </row>
    <row r="356" spans="4:4">
      <c r="D356" s="771"/>
    </row>
    <row r="357" spans="4:4">
      <c r="D357" s="771"/>
    </row>
    <row r="358" spans="4:4">
      <c r="D358" s="771"/>
    </row>
    <row r="359" spans="4:4">
      <c r="D359" s="771"/>
    </row>
    <row r="360" spans="4:4">
      <c r="D360" s="771"/>
    </row>
    <row r="361" spans="4:4">
      <c r="D361" s="771"/>
    </row>
  </sheetData>
  <autoFilter ref="A4:W308" xr:uid="{00000000-0001-0000-0700-000000000000}"/>
  <mergeCells count="5">
    <mergeCell ref="C310:C311"/>
    <mergeCell ref="D310:D311"/>
    <mergeCell ref="E310:I310"/>
    <mergeCell ref="A1:M1"/>
    <mergeCell ref="A2:M2"/>
  </mergeCells>
  <phoneticPr fontId="46" type="noConversion"/>
  <conditionalFormatting sqref="C196:C204">
    <cfRule type="duplicateValues" dxfId="113" priority="3"/>
    <cfRule type="duplicateValues" dxfId="112" priority="4"/>
    <cfRule type="duplicateValues" dxfId="111" priority="5"/>
    <cfRule type="duplicateValues" dxfId="110" priority="6"/>
    <cfRule type="duplicateValues" dxfId="109" priority="7"/>
    <cfRule type="duplicateValues" dxfId="108" priority="8"/>
    <cfRule type="duplicateValues" dxfId="107" priority="9"/>
  </conditionalFormatting>
  <conditionalFormatting sqref="C266:C278 C261:C264 C259 C257 C280:C309">
    <cfRule type="duplicateValues" dxfId="106" priority="1558"/>
  </conditionalFormatting>
  <conditionalFormatting sqref="C310:C1048576 C265 C279 C260 C1:C256 C258">
    <cfRule type="duplicateValues" dxfId="105" priority="1476"/>
  </conditionalFormatting>
  <pageMargins left="0.25" right="0.25" top="0.75" bottom="0.75" header="0.3" footer="0.3"/>
  <pageSetup paperSize="9" scale="63" fitToHeight="0" orientation="portrait" r:id="rId1"/>
  <ignoredErrors>
    <ignoredError sqref="E77 E73 E83 E87 I293" formula="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7A4D2-C9A8-4D4B-BADF-A3F85A5D24A4}">
  <sheetPr codeName="Sheet7">
    <tabColor rgb="FFFF0000"/>
    <pageSetUpPr fitToPage="1"/>
  </sheetPr>
  <dimension ref="A1:AE50"/>
  <sheetViews>
    <sheetView zoomScale="93" zoomScaleNormal="93" workbookViewId="0">
      <pane xSplit="6" ySplit="5" topLeftCell="K29" activePane="bottomRight" state="frozen"/>
      <selection sqref="A1:J1"/>
      <selection pane="topRight" sqref="A1:J1"/>
      <selection pane="bottomLeft" sqref="A1:J1"/>
      <selection pane="bottomRight" activeCell="B12" sqref="A12:B37"/>
    </sheetView>
  </sheetViews>
  <sheetFormatPr defaultColWidth="8.7265625" defaultRowHeight="14.5"/>
  <cols>
    <col min="1" max="1" width="5.1796875" style="2" bestFit="1" customWidth="1"/>
    <col min="2" max="2" width="41.7265625" style="8" bestFit="1" customWidth="1"/>
    <col min="3" max="3" width="6.1796875" style="2" customWidth="1"/>
    <col min="4" max="4" width="9" style="2" customWidth="1"/>
    <col min="5" max="5" width="11.1796875" style="2" customWidth="1"/>
    <col min="6" max="6" width="10.453125" style="2" customWidth="1"/>
    <col min="7" max="9" width="8.81640625" style="2" customWidth="1"/>
    <col min="10" max="10" width="7.1796875" style="2" customWidth="1"/>
    <col min="11" max="11" width="7.1796875" style="207" customWidth="1"/>
    <col min="12" max="12" width="8.1796875" style="2" customWidth="1"/>
    <col min="13" max="13" width="7.1796875" style="208" customWidth="1"/>
    <col min="14" max="14" width="7.1796875" style="207" customWidth="1"/>
    <col min="15" max="15" width="8.453125" style="2" bestFit="1" customWidth="1"/>
    <col min="16" max="16" width="8.26953125" style="208" customWidth="1"/>
    <col min="17" max="17" width="7.1796875" style="207" customWidth="1"/>
    <col min="18" max="18" width="7.1796875" style="2" customWidth="1"/>
    <col min="19" max="19" width="7.1796875" style="208" customWidth="1"/>
    <col min="20" max="20" width="7.1796875" style="207" customWidth="1"/>
    <col min="21" max="21" width="7.1796875" style="2" customWidth="1"/>
    <col min="22" max="22" width="7.1796875" style="208" customWidth="1"/>
    <col min="23" max="23" width="7.1796875" style="207" customWidth="1"/>
    <col min="24" max="24" width="8.1796875" style="2" customWidth="1"/>
    <col min="25" max="25" width="7.1796875" style="208" customWidth="1"/>
    <col min="26" max="26" width="7.1796875" style="207" customWidth="1"/>
    <col min="27" max="27" width="7.1796875" style="2" customWidth="1"/>
    <col min="28" max="28" width="8.7265625" style="208" customWidth="1"/>
    <col min="29" max="29" width="7.1796875" style="207" customWidth="1"/>
    <col min="30" max="30" width="7.1796875" style="2" customWidth="1"/>
    <col min="31" max="31" width="7.1796875" style="208" customWidth="1"/>
    <col min="32" max="16384" width="8.7265625" style="2"/>
  </cols>
  <sheetData>
    <row r="1" spans="1:31">
      <c r="A1" s="204" t="s">
        <v>814</v>
      </c>
      <c r="K1" s="119"/>
      <c r="L1" s="205"/>
      <c r="M1" s="206"/>
      <c r="N1" s="119"/>
      <c r="O1" s="205"/>
      <c r="P1" s="206"/>
      <c r="Q1" s="119"/>
      <c r="R1" s="205"/>
      <c r="S1" s="206"/>
      <c r="T1" s="119"/>
      <c r="U1" s="205"/>
      <c r="V1" s="206"/>
      <c r="W1" s="119"/>
      <c r="X1" s="205"/>
      <c r="Y1" s="206"/>
      <c r="Z1" s="119"/>
      <c r="AA1" s="205"/>
      <c r="AB1" s="206"/>
      <c r="AC1" s="119"/>
      <c r="AD1" s="205"/>
      <c r="AE1" s="206"/>
    </row>
    <row r="2" spans="1:31">
      <c r="A2" s="204" t="s">
        <v>815</v>
      </c>
    </row>
    <row r="3" spans="1:31">
      <c r="A3" s="204" t="s">
        <v>816</v>
      </c>
      <c r="D3" s="209"/>
      <c r="E3" s="598" t="s">
        <v>817</v>
      </c>
      <c r="F3" s="599" t="str">
        <f>TA413_PBNTL!M1</f>
        <v>14.04.2026</v>
      </c>
      <c r="G3" s="209"/>
      <c r="H3" s="209"/>
      <c r="I3" s="209"/>
    </row>
    <row r="4" spans="1:31">
      <c r="A4" s="1457" t="s">
        <v>387</v>
      </c>
      <c r="B4" s="1457" t="s">
        <v>818</v>
      </c>
      <c r="C4" s="1458" t="s">
        <v>277</v>
      </c>
      <c r="D4" s="1457" t="s">
        <v>319</v>
      </c>
      <c r="E4" s="1457" t="s">
        <v>819</v>
      </c>
      <c r="F4" s="1457" t="s">
        <v>820</v>
      </c>
      <c r="G4" s="77" t="s">
        <v>857</v>
      </c>
      <c r="H4" s="1454" t="s">
        <v>821</v>
      </c>
      <c r="I4" s="1457" t="s">
        <v>0</v>
      </c>
      <c r="J4" s="210">
        <v>0</v>
      </c>
      <c r="K4" s="211">
        <f>J4+1</f>
        <v>1</v>
      </c>
      <c r="L4" s="77">
        <f t="shared" ref="L4:AE4" si="0">K4+1</f>
        <v>2</v>
      </c>
      <c r="M4" s="212">
        <f t="shared" si="0"/>
        <v>3</v>
      </c>
      <c r="N4" s="211">
        <f t="shared" si="0"/>
        <v>4</v>
      </c>
      <c r="O4" s="77">
        <f t="shared" si="0"/>
        <v>5</v>
      </c>
      <c r="P4" s="212">
        <f t="shared" si="0"/>
        <v>6</v>
      </c>
      <c r="Q4" s="211">
        <f t="shared" si="0"/>
        <v>7</v>
      </c>
      <c r="R4" s="77">
        <f t="shared" si="0"/>
        <v>8</v>
      </c>
      <c r="S4" s="212">
        <f t="shared" si="0"/>
        <v>9</v>
      </c>
      <c r="T4" s="211">
        <f t="shared" si="0"/>
        <v>10</v>
      </c>
      <c r="U4" s="77">
        <f t="shared" si="0"/>
        <v>11</v>
      </c>
      <c r="V4" s="212">
        <f t="shared" si="0"/>
        <v>12</v>
      </c>
      <c r="W4" s="211">
        <f t="shared" si="0"/>
        <v>13</v>
      </c>
      <c r="X4" s="77">
        <f t="shared" si="0"/>
        <v>14</v>
      </c>
      <c r="Y4" s="212">
        <f t="shared" si="0"/>
        <v>15</v>
      </c>
      <c r="Z4" s="211">
        <f t="shared" si="0"/>
        <v>16</v>
      </c>
      <c r="AA4" s="77">
        <f t="shared" si="0"/>
        <v>17</v>
      </c>
      <c r="AB4" s="212">
        <f t="shared" si="0"/>
        <v>18</v>
      </c>
      <c r="AC4" s="211">
        <f t="shared" si="0"/>
        <v>19</v>
      </c>
      <c r="AD4" s="77">
        <f t="shared" si="0"/>
        <v>20</v>
      </c>
      <c r="AE4" s="212">
        <f t="shared" si="0"/>
        <v>21</v>
      </c>
    </row>
    <row r="5" spans="1:31">
      <c r="A5" s="1457"/>
      <c r="B5" s="1457"/>
      <c r="C5" s="1458"/>
      <c r="D5" s="1457"/>
      <c r="E5" s="1457"/>
      <c r="F5" s="1457"/>
      <c r="G5" s="77" t="s">
        <v>858</v>
      </c>
      <c r="H5" s="1454"/>
      <c r="I5" s="1457"/>
      <c r="J5" s="213">
        <v>45352</v>
      </c>
      <c r="K5" s="214">
        <v>45383</v>
      </c>
      <c r="L5" s="128">
        <v>45413</v>
      </c>
      <c r="M5" s="215">
        <v>45444</v>
      </c>
      <c r="N5" s="214">
        <v>45474</v>
      </c>
      <c r="O5" s="128">
        <v>45505</v>
      </c>
      <c r="P5" s="215">
        <v>45536</v>
      </c>
      <c r="Q5" s="214">
        <v>45566</v>
      </c>
      <c r="R5" s="128">
        <v>45597</v>
      </c>
      <c r="S5" s="215">
        <v>45627</v>
      </c>
      <c r="T5" s="214">
        <v>45658</v>
      </c>
      <c r="U5" s="128">
        <v>45689</v>
      </c>
      <c r="V5" s="215">
        <v>45717</v>
      </c>
      <c r="W5" s="214">
        <v>45748</v>
      </c>
      <c r="X5" s="128">
        <v>45778</v>
      </c>
      <c r="Y5" s="215">
        <v>45809</v>
      </c>
      <c r="Z5" s="214">
        <v>45839</v>
      </c>
      <c r="AA5" s="128">
        <v>45870</v>
      </c>
      <c r="AB5" s="215">
        <v>45901</v>
      </c>
      <c r="AC5" s="214">
        <v>45931</v>
      </c>
      <c r="AD5" s="128">
        <v>45962</v>
      </c>
      <c r="AE5" s="215">
        <v>45992</v>
      </c>
    </row>
    <row r="6" spans="1:31">
      <c r="A6" s="216"/>
      <c r="B6" s="217" t="s">
        <v>822</v>
      </c>
      <c r="C6" s="216"/>
      <c r="D6" s="216"/>
      <c r="E6" s="216"/>
      <c r="F6" s="216"/>
      <c r="G6" s="258"/>
      <c r="H6" s="258"/>
      <c r="I6" s="258"/>
      <c r="J6" s="218"/>
      <c r="K6" s="219"/>
      <c r="L6" s="220"/>
      <c r="M6" s="221"/>
      <c r="N6" s="219"/>
      <c r="O6" s="220"/>
      <c r="P6" s="221"/>
      <c r="Q6" s="219"/>
      <c r="R6" s="220"/>
      <c r="S6" s="221"/>
      <c r="T6" s="219"/>
      <c r="U6" s="220"/>
      <c r="V6" s="221"/>
      <c r="W6" s="219"/>
      <c r="X6" s="220"/>
      <c r="Y6" s="221"/>
      <c r="Z6" s="219"/>
      <c r="AA6" s="220"/>
      <c r="AB6" s="221"/>
      <c r="AC6" s="219"/>
      <c r="AD6" s="220"/>
      <c r="AE6" s="221"/>
    </row>
    <row r="7" spans="1:31" ht="20.149999999999999" customHeight="1">
      <c r="A7" s="3">
        <v>1</v>
      </c>
      <c r="B7" s="80" t="s">
        <v>823</v>
      </c>
      <c r="C7" s="3" t="s">
        <v>824</v>
      </c>
      <c r="D7" s="3">
        <v>100</v>
      </c>
      <c r="E7" s="222">
        <v>45371</v>
      </c>
      <c r="F7" s="222">
        <v>45738</v>
      </c>
      <c r="G7" s="129"/>
      <c r="H7" s="129"/>
      <c r="I7" s="129"/>
      <c r="J7" s="223"/>
      <c r="K7" s="224"/>
      <c r="L7" s="225"/>
      <c r="M7" s="226"/>
      <c r="N7" s="224"/>
      <c r="O7" s="225"/>
      <c r="P7" s="226"/>
      <c r="Q7" s="224"/>
      <c r="R7" s="225"/>
      <c r="S7" s="226"/>
      <c r="T7" s="224"/>
      <c r="U7" s="225"/>
      <c r="V7" s="226"/>
      <c r="W7" s="224"/>
      <c r="X7" s="225"/>
      <c r="Y7" s="226"/>
      <c r="Z7" s="224"/>
      <c r="AA7" s="225"/>
      <c r="AB7" s="226"/>
      <c r="AC7" s="224"/>
      <c r="AD7" s="225"/>
      <c r="AE7" s="226"/>
    </row>
    <row r="8" spans="1:31" ht="20.149999999999999" customHeight="1">
      <c r="A8" s="3" t="s">
        <v>502</v>
      </c>
      <c r="B8" s="80" t="s">
        <v>825</v>
      </c>
      <c r="C8" s="3" t="s">
        <v>824</v>
      </c>
      <c r="D8" s="3">
        <v>100</v>
      </c>
      <c r="E8" s="222">
        <v>45371</v>
      </c>
      <c r="F8" s="222">
        <v>45406</v>
      </c>
      <c r="G8" s="129"/>
      <c r="H8" s="129"/>
      <c r="I8" s="129"/>
      <c r="J8" s="223"/>
      <c r="K8" s="224"/>
      <c r="L8" s="225"/>
      <c r="M8" s="226"/>
      <c r="N8" s="224"/>
      <c r="O8" s="225"/>
      <c r="P8" s="226"/>
      <c r="Q8" s="224"/>
      <c r="R8" s="225"/>
      <c r="S8" s="226"/>
      <c r="T8" s="224"/>
      <c r="U8" s="225"/>
      <c r="V8" s="226"/>
      <c r="W8" s="224"/>
      <c r="X8" s="225"/>
      <c r="Y8" s="226"/>
      <c r="Z8" s="224"/>
      <c r="AA8" s="225"/>
      <c r="AB8" s="226"/>
      <c r="AC8" s="224"/>
      <c r="AD8" s="225"/>
      <c r="AE8" s="226"/>
    </row>
    <row r="9" spans="1:31" ht="20.149999999999999" customHeight="1">
      <c r="A9" s="3" t="s">
        <v>512</v>
      </c>
      <c r="B9" s="80" t="s">
        <v>826</v>
      </c>
      <c r="C9" s="3" t="s">
        <v>824</v>
      </c>
      <c r="D9" s="3">
        <v>100</v>
      </c>
      <c r="E9" s="222">
        <v>45383</v>
      </c>
      <c r="F9" s="222">
        <v>45411</v>
      </c>
      <c r="G9" s="129"/>
      <c r="H9" s="129"/>
      <c r="I9" s="129"/>
      <c r="J9" s="223"/>
      <c r="K9" s="224">
        <v>1</v>
      </c>
      <c r="L9" s="225"/>
      <c r="M9" s="226"/>
      <c r="N9" s="224"/>
      <c r="O9" s="225"/>
      <c r="P9" s="226"/>
      <c r="Q9" s="224"/>
      <c r="R9" s="225"/>
      <c r="S9" s="226"/>
      <c r="T9" s="224"/>
      <c r="U9" s="225"/>
      <c r="V9" s="226"/>
      <c r="W9" s="224"/>
      <c r="X9" s="225"/>
      <c r="Y9" s="226"/>
      <c r="Z9" s="224"/>
      <c r="AA9" s="225"/>
      <c r="AB9" s="226"/>
      <c r="AC9" s="224"/>
      <c r="AD9" s="225"/>
      <c r="AE9" s="226"/>
    </row>
    <row r="10" spans="1:31" ht="20.149999999999999" customHeight="1">
      <c r="A10" s="3" t="s">
        <v>513</v>
      </c>
      <c r="B10" s="80" t="s">
        <v>827</v>
      </c>
      <c r="C10" s="3" t="s">
        <v>128</v>
      </c>
      <c r="D10" s="3">
        <v>287</v>
      </c>
      <c r="E10" s="222">
        <v>45400</v>
      </c>
      <c r="F10" s="222">
        <v>45616</v>
      </c>
      <c r="G10" s="129">
        <f>SUM(K10:V10)</f>
        <v>287</v>
      </c>
      <c r="H10" s="597"/>
      <c r="I10" s="129"/>
      <c r="J10" s="228"/>
      <c r="K10" s="229">
        <v>25</v>
      </c>
      <c r="L10" s="230">
        <v>50</v>
      </c>
      <c r="M10" s="231">
        <v>50</v>
      </c>
      <c r="N10" s="229">
        <v>50</v>
      </c>
      <c r="O10" s="230"/>
      <c r="P10" s="231">
        <v>80</v>
      </c>
      <c r="Q10" s="229"/>
      <c r="R10" s="230">
        <v>32</v>
      </c>
      <c r="S10" s="231"/>
      <c r="T10" s="229"/>
      <c r="U10" s="230"/>
      <c r="V10" s="231"/>
      <c r="W10" s="229"/>
      <c r="X10" s="230"/>
      <c r="Y10" s="231"/>
      <c r="Z10" s="229"/>
      <c r="AA10" s="230"/>
      <c r="AB10" s="231"/>
      <c r="AC10" s="229"/>
      <c r="AD10" s="230"/>
      <c r="AE10" s="231"/>
    </row>
    <row r="11" spans="1:31" s="235" customFormat="1" ht="20.149999999999999" customHeight="1">
      <c r="A11" s="232"/>
      <c r="B11" s="233" t="s">
        <v>828</v>
      </c>
      <c r="C11" s="234"/>
      <c r="D11" s="234"/>
      <c r="E11" s="236"/>
      <c r="F11" s="236"/>
      <c r="G11" s="234"/>
      <c r="H11" s="259">
        <v>313</v>
      </c>
      <c r="I11" s="260">
        <f>D10-H11</f>
        <v>-26</v>
      </c>
      <c r="J11" s="238"/>
      <c r="K11" s="239">
        <v>0</v>
      </c>
      <c r="L11" s="240">
        <v>5</v>
      </c>
      <c r="M11" s="241">
        <f>105+25</f>
        <v>130</v>
      </c>
      <c r="N11" s="239">
        <v>10</v>
      </c>
      <c r="O11" s="240"/>
      <c r="P11" s="241">
        <v>40</v>
      </c>
      <c r="Q11" s="239">
        <v>16</v>
      </c>
      <c r="R11" s="240"/>
      <c r="S11" s="241">
        <v>44</v>
      </c>
      <c r="T11" s="239">
        <v>34</v>
      </c>
      <c r="U11" s="240"/>
      <c r="V11" s="241"/>
      <c r="W11" s="239"/>
      <c r="X11" s="240"/>
      <c r="Y11" s="241"/>
      <c r="Z11" s="239"/>
      <c r="AA11" s="240"/>
      <c r="AB11" s="241"/>
      <c r="AC11" s="239"/>
      <c r="AD11" s="240"/>
      <c r="AE11" s="241"/>
    </row>
    <row r="12" spans="1:31" s="235" customFormat="1" ht="20.149999999999999" customHeight="1">
      <c r="A12" s="232"/>
      <c r="B12" s="233" t="s">
        <v>829</v>
      </c>
      <c r="C12" s="234"/>
      <c r="D12" s="234"/>
      <c r="E12" s="236"/>
      <c r="F12" s="236"/>
      <c r="G12" s="234"/>
      <c r="H12" s="259">
        <v>309</v>
      </c>
      <c r="I12" s="260">
        <f>D10-H12</f>
        <v>-22</v>
      </c>
      <c r="J12" s="238"/>
      <c r="K12" s="239"/>
      <c r="L12" s="240">
        <v>107</v>
      </c>
      <c r="M12" s="241">
        <v>13</v>
      </c>
      <c r="N12" s="239">
        <v>10</v>
      </c>
      <c r="O12" s="240">
        <v>45</v>
      </c>
      <c r="P12" s="241"/>
      <c r="Q12" s="239"/>
      <c r="R12" s="240">
        <v>25</v>
      </c>
      <c r="S12" s="241"/>
      <c r="T12" s="239">
        <v>79</v>
      </c>
      <c r="U12" s="240"/>
      <c r="V12" s="241"/>
      <c r="W12" s="239"/>
      <c r="X12" s="240"/>
      <c r="Y12" s="241"/>
      <c r="Z12" s="239"/>
      <c r="AA12" s="240"/>
      <c r="AB12" s="241"/>
      <c r="AC12" s="239"/>
      <c r="AD12" s="240"/>
      <c r="AE12" s="241"/>
    </row>
    <row r="13" spans="1:31" ht="20.149999999999999" customHeight="1">
      <c r="A13" s="227" t="s">
        <v>830</v>
      </c>
      <c r="B13" s="80" t="s">
        <v>831</v>
      </c>
      <c r="C13" s="3" t="s">
        <v>128</v>
      </c>
      <c r="D13" s="3">
        <v>287</v>
      </c>
      <c r="E13" s="222">
        <v>45434</v>
      </c>
      <c r="F13" s="222">
        <v>45708</v>
      </c>
      <c r="G13" s="129">
        <f>SUM(K13:V13)</f>
        <v>287</v>
      </c>
      <c r="H13" s="129"/>
      <c r="I13" s="129">
        <f>G13-H15</f>
        <v>-5</v>
      </c>
      <c r="J13" s="228"/>
      <c r="K13" s="229"/>
      <c r="L13" s="230">
        <v>40</v>
      </c>
      <c r="M13" s="231">
        <v>40</v>
      </c>
      <c r="N13" s="229"/>
      <c r="O13" s="230">
        <v>40</v>
      </c>
      <c r="P13" s="231">
        <v>30</v>
      </c>
      <c r="Q13" s="229">
        <v>30</v>
      </c>
      <c r="R13" s="230"/>
      <c r="S13" s="231">
        <v>70</v>
      </c>
      <c r="T13" s="229"/>
      <c r="U13" s="230">
        <v>37</v>
      </c>
      <c r="V13" s="231"/>
      <c r="W13" s="229"/>
      <c r="X13" s="230"/>
      <c r="Y13" s="231"/>
      <c r="Z13" s="229"/>
      <c r="AA13" s="230"/>
      <c r="AB13" s="231"/>
      <c r="AC13" s="229"/>
      <c r="AD13" s="230"/>
      <c r="AE13" s="231"/>
    </row>
    <row r="14" spans="1:31" ht="20.149999999999999" customHeight="1">
      <c r="A14" s="227"/>
      <c r="B14" s="80"/>
      <c r="C14" s="89"/>
      <c r="D14" s="130">
        <v>13873.344999999999</v>
      </c>
      <c r="E14" s="222"/>
      <c r="F14" s="222"/>
      <c r="G14" s="129">
        <f>SUM(K14:V14)</f>
        <v>13873.58</v>
      </c>
      <c r="H14" s="129"/>
      <c r="I14" s="607">
        <f>G14-H16</f>
        <v>898.57999999999993</v>
      </c>
      <c r="J14" s="228"/>
      <c r="K14" s="229"/>
      <c r="L14" s="230">
        <f>L13*48.34</f>
        <v>1933.6000000000001</v>
      </c>
      <c r="M14" s="230">
        <f>M13*48.34</f>
        <v>1933.6000000000001</v>
      </c>
      <c r="N14" s="229"/>
      <c r="O14" s="230">
        <f>O13*48.34</f>
        <v>1933.6000000000001</v>
      </c>
      <c r="P14" s="230">
        <f>P13*48.34</f>
        <v>1450.2</v>
      </c>
      <c r="Q14" s="539">
        <f>Q13*48.34</f>
        <v>1450.2</v>
      </c>
      <c r="R14" s="230"/>
      <c r="S14" s="230">
        <f>S13*48.34</f>
        <v>3383.8</v>
      </c>
      <c r="T14" s="229"/>
      <c r="U14" s="230">
        <f>U13*48.34</f>
        <v>1788.5800000000002</v>
      </c>
      <c r="V14" s="231"/>
      <c r="W14" s="229"/>
      <c r="X14" s="230"/>
      <c r="Y14" s="231"/>
      <c r="Z14" s="229"/>
      <c r="AA14" s="230"/>
      <c r="AB14" s="231"/>
      <c r="AC14" s="229"/>
      <c r="AD14" s="230"/>
      <c r="AE14" s="231"/>
    </row>
    <row r="15" spans="1:31" s="235" customFormat="1" ht="20.149999999999999" customHeight="1">
      <c r="A15" s="232"/>
      <c r="B15" s="233" t="s">
        <v>892</v>
      </c>
      <c r="C15" s="234" t="s">
        <v>128</v>
      </c>
      <c r="D15" s="237"/>
      <c r="E15" s="236"/>
      <c r="F15" s="236"/>
      <c r="G15" s="234"/>
      <c r="H15" s="259">
        <v>292</v>
      </c>
      <c r="I15" s="260">
        <f>D13-H15</f>
        <v>-5</v>
      </c>
      <c r="J15" s="238"/>
      <c r="K15" s="239"/>
      <c r="L15" s="240"/>
      <c r="M15" s="241"/>
      <c r="N15" s="239">
        <v>40</v>
      </c>
      <c r="O15" s="240">
        <v>80</v>
      </c>
      <c r="P15" s="241">
        <f>15+10+20</f>
        <v>45</v>
      </c>
      <c r="Q15" s="239">
        <v>21</v>
      </c>
      <c r="R15" s="240">
        <v>16</v>
      </c>
      <c r="S15" s="241">
        <v>21</v>
      </c>
      <c r="T15" s="239">
        <v>8</v>
      </c>
      <c r="U15" s="240">
        <v>2</v>
      </c>
      <c r="V15" s="241"/>
      <c r="W15" s="239"/>
      <c r="X15" s="240"/>
      <c r="Y15" s="241"/>
      <c r="Z15" s="239"/>
      <c r="AA15" s="240"/>
      <c r="AB15" s="241"/>
      <c r="AC15" s="239"/>
      <c r="AD15" s="240"/>
      <c r="AE15" s="241"/>
    </row>
    <row r="16" spans="1:31" s="235" customFormat="1" ht="20.149999999999999" customHeight="1">
      <c r="A16" s="232"/>
      <c r="B16" s="233" t="s">
        <v>892</v>
      </c>
      <c r="C16" s="234" t="s">
        <v>833</v>
      </c>
      <c r="D16" s="249"/>
      <c r="E16" s="236"/>
      <c r="F16" s="234"/>
      <c r="G16" s="234"/>
      <c r="H16" s="1051">
        <v>12975</v>
      </c>
      <c r="I16" s="261">
        <f>D14-H16</f>
        <v>898.34499999999935</v>
      </c>
      <c r="J16" s="238"/>
      <c r="K16" s="239"/>
      <c r="L16" s="240">
        <v>234.63800000000001</v>
      </c>
      <c r="M16" s="240">
        <f>396.581+1110.769</f>
        <v>1507.35</v>
      </c>
      <c r="N16" s="239">
        <v>1340.1590000000001</v>
      </c>
      <c r="O16" s="240">
        <v>1578.296</v>
      </c>
      <c r="P16" s="241">
        <v>1417.3520000000001</v>
      </c>
      <c r="Q16" s="239">
        <f>28.513*20</f>
        <v>570.26</v>
      </c>
      <c r="R16" s="240">
        <v>615.53099999999995</v>
      </c>
      <c r="S16" s="241">
        <v>1100</v>
      </c>
      <c r="T16" s="239">
        <v>1231.414</v>
      </c>
      <c r="U16" s="240"/>
      <c r="V16" s="241"/>
      <c r="W16" s="239"/>
      <c r="X16" s="240"/>
      <c r="Y16" s="241"/>
      <c r="Z16" s="239"/>
      <c r="AA16" s="240"/>
      <c r="AB16" s="241"/>
      <c r="AC16" s="239"/>
      <c r="AD16" s="240"/>
      <c r="AE16" s="241"/>
    </row>
    <row r="17" spans="1:31" ht="20.149999999999999" customHeight="1">
      <c r="A17" s="227" t="s">
        <v>834</v>
      </c>
      <c r="B17" s="80" t="s">
        <v>835</v>
      </c>
      <c r="C17" s="3" t="s">
        <v>128</v>
      </c>
      <c r="D17" s="3">
        <v>10480</v>
      </c>
      <c r="E17" s="222">
        <v>45482</v>
      </c>
      <c r="F17" s="222">
        <v>45646</v>
      </c>
      <c r="G17" s="129">
        <f>SUM(K17:S17)</f>
        <v>10480</v>
      </c>
      <c r="H17" s="129"/>
      <c r="I17" s="129">
        <f>G17-H18</f>
        <v>580</v>
      </c>
      <c r="J17" s="228"/>
      <c r="K17" s="229"/>
      <c r="L17" s="230"/>
      <c r="M17" s="231"/>
      <c r="N17" s="229">
        <v>4192</v>
      </c>
      <c r="O17" s="230"/>
      <c r="P17" s="231"/>
      <c r="Q17" s="229">
        <v>3144</v>
      </c>
      <c r="R17" s="230"/>
      <c r="S17" s="231">
        <v>3144</v>
      </c>
      <c r="T17" s="229"/>
      <c r="U17" s="230"/>
      <c r="V17" s="231"/>
      <c r="W17" s="229"/>
      <c r="X17" s="230"/>
      <c r="Y17" s="231"/>
      <c r="Z17" s="229"/>
      <c r="AA17" s="230"/>
      <c r="AB17" s="231"/>
      <c r="AC17" s="229"/>
      <c r="AD17" s="230"/>
      <c r="AE17" s="231"/>
    </row>
    <row r="18" spans="1:31" s="235" customFormat="1" ht="20.149999999999999" customHeight="1">
      <c r="A18" s="232"/>
      <c r="B18" s="233" t="s">
        <v>832</v>
      </c>
      <c r="C18" s="234"/>
      <c r="D18" s="237"/>
      <c r="E18" s="236"/>
      <c r="F18" s="236"/>
      <c r="G18" s="234"/>
      <c r="H18" s="259">
        <v>9900</v>
      </c>
      <c r="I18" s="260">
        <f>D17-H18</f>
        <v>580</v>
      </c>
      <c r="J18" s="238"/>
      <c r="K18" s="239"/>
      <c r="L18" s="240"/>
      <c r="M18" s="241"/>
      <c r="N18" s="239">
        <v>4192</v>
      </c>
      <c r="O18" s="240"/>
      <c r="P18" s="241"/>
      <c r="Q18" s="239"/>
      <c r="R18" s="240"/>
      <c r="S18" s="241"/>
      <c r="T18" s="239"/>
      <c r="U18" s="240"/>
      <c r="V18" s="241"/>
      <c r="W18" s="239"/>
      <c r="X18" s="240"/>
      <c r="Y18" s="241"/>
      <c r="Z18" s="239"/>
      <c r="AA18" s="240"/>
      <c r="AB18" s="241"/>
      <c r="AC18" s="239"/>
      <c r="AD18" s="240"/>
      <c r="AE18" s="241"/>
    </row>
    <row r="19" spans="1:31" ht="29">
      <c r="A19" s="227" t="s">
        <v>836</v>
      </c>
      <c r="B19" s="69" t="s">
        <v>837</v>
      </c>
      <c r="C19" s="3" t="s">
        <v>824</v>
      </c>
      <c r="D19" s="3">
        <v>100</v>
      </c>
      <c r="E19" s="222">
        <v>45482</v>
      </c>
      <c r="F19" s="222">
        <v>45646</v>
      </c>
      <c r="G19" s="274">
        <f>SUM(K19:T19)</f>
        <v>1</v>
      </c>
      <c r="H19" s="129"/>
      <c r="I19" s="274">
        <f>G19-H20</f>
        <v>1</v>
      </c>
      <c r="J19" s="223"/>
      <c r="K19" s="224"/>
      <c r="L19" s="225"/>
      <c r="M19" s="226"/>
      <c r="N19" s="224">
        <v>0.4</v>
      </c>
      <c r="O19" s="225"/>
      <c r="P19" s="226"/>
      <c r="Q19" s="224">
        <v>0.3</v>
      </c>
      <c r="R19" s="225"/>
      <c r="S19" s="226">
        <v>0.3</v>
      </c>
      <c r="T19" s="224"/>
      <c r="U19" s="225"/>
      <c r="V19" s="226"/>
      <c r="W19" s="224"/>
      <c r="X19" s="225"/>
      <c r="Y19" s="226"/>
      <c r="Z19" s="224"/>
      <c r="AA19" s="225"/>
      <c r="AB19" s="226"/>
      <c r="AC19" s="224"/>
      <c r="AD19" s="225"/>
      <c r="AE19" s="226"/>
    </row>
    <row r="20" spans="1:31" s="235" customFormat="1" ht="25" customHeight="1">
      <c r="A20" s="232"/>
      <c r="B20" s="233" t="s">
        <v>832</v>
      </c>
      <c r="C20" s="234"/>
      <c r="D20" s="237"/>
      <c r="E20" s="236"/>
      <c r="F20" s="236"/>
      <c r="G20" s="234"/>
      <c r="H20" s="259">
        <f>SUM(J20:AE20)</f>
        <v>0</v>
      </c>
      <c r="I20" s="260">
        <f>D19-H20</f>
        <v>100</v>
      </c>
      <c r="J20" s="242"/>
      <c r="K20" s="243"/>
      <c r="L20" s="244"/>
      <c r="M20" s="245"/>
      <c r="N20" s="243"/>
      <c r="O20" s="244"/>
      <c r="P20" s="245"/>
      <c r="Q20" s="243"/>
      <c r="R20" s="244"/>
      <c r="S20" s="245"/>
      <c r="T20" s="243"/>
      <c r="U20" s="244"/>
      <c r="V20" s="245"/>
      <c r="W20" s="243"/>
      <c r="X20" s="244"/>
      <c r="Y20" s="245"/>
      <c r="Z20" s="243"/>
      <c r="AA20" s="244"/>
      <c r="AB20" s="245"/>
      <c r="AC20" s="243"/>
      <c r="AD20" s="244"/>
      <c r="AE20" s="245"/>
    </row>
    <row r="21" spans="1:31" ht="20.149999999999999" customHeight="1">
      <c r="A21" s="227" t="s">
        <v>838</v>
      </c>
      <c r="B21" s="80" t="s">
        <v>839</v>
      </c>
      <c r="C21" s="3" t="s">
        <v>334</v>
      </c>
      <c r="D21" s="3">
        <v>4095</v>
      </c>
      <c r="E21" s="222">
        <v>45422</v>
      </c>
      <c r="F21" s="222">
        <v>45738</v>
      </c>
      <c r="G21" s="129">
        <f>SUM(K21:V21)</f>
        <v>4095</v>
      </c>
      <c r="H21" s="129"/>
      <c r="I21" s="607">
        <f>G21-H22</f>
        <v>1.4999999999872671E-2</v>
      </c>
      <c r="J21" s="228"/>
      <c r="K21" s="229"/>
      <c r="L21" s="230">
        <v>200</v>
      </c>
      <c r="M21" s="231">
        <v>500</v>
      </c>
      <c r="N21" s="229">
        <v>400</v>
      </c>
      <c r="O21" s="230">
        <v>300</v>
      </c>
      <c r="P21" s="231">
        <v>400</v>
      </c>
      <c r="Q21" s="229">
        <v>300</v>
      </c>
      <c r="R21" s="230">
        <v>300</v>
      </c>
      <c r="S21" s="231">
        <v>400</v>
      </c>
      <c r="T21" s="229">
        <v>400</v>
      </c>
      <c r="U21" s="230">
        <v>400</v>
      </c>
      <c r="V21" s="231">
        <v>495</v>
      </c>
      <c r="W21" s="229"/>
      <c r="X21" s="230"/>
      <c r="Y21" s="231"/>
      <c r="Z21" s="229"/>
      <c r="AA21" s="230"/>
      <c r="AB21" s="231"/>
      <c r="AC21" s="229"/>
      <c r="AD21" s="230"/>
      <c r="AE21" s="231"/>
    </row>
    <row r="22" spans="1:31" s="235" customFormat="1" ht="20.149999999999999" customHeight="1">
      <c r="A22" s="232"/>
      <c r="B22" s="233" t="s">
        <v>832</v>
      </c>
      <c r="C22" s="234"/>
      <c r="D22" s="237"/>
      <c r="E22" s="236"/>
      <c r="F22" s="236"/>
      <c r="G22" s="234"/>
      <c r="H22" s="1050">
        <v>4094.9850000000001</v>
      </c>
      <c r="I22" s="261">
        <f>D21-H22</f>
        <v>1.4999999999872671E-2</v>
      </c>
      <c r="J22" s="238"/>
      <c r="K22" s="239"/>
      <c r="L22" s="240">
        <v>264</v>
      </c>
      <c r="M22" s="241">
        <v>59.8</v>
      </c>
      <c r="N22" s="239">
        <v>524.23900000000003</v>
      </c>
      <c r="O22" s="240">
        <v>99.986999999999995</v>
      </c>
      <c r="P22" s="241">
        <v>249.458</v>
      </c>
      <c r="Q22" s="239">
        <f>200+299.972</f>
        <v>499.97199999999998</v>
      </c>
      <c r="R22" s="241">
        <v>249.898</v>
      </c>
      <c r="S22" s="239">
        <f>249.898+249.963</f>
        <v>499.86099999999999</v>
      </c>
      <c r="T22" s="240">
        <v>474.98700000000002</v>
      </c>
      <c r="U22" s="240">
        <v>1025.1679999999999</v>
      </c>
      <c r="V22" s="241"/>
      <c r="W22" s="239"/>
      <c r="X22" s="240"/>
      <c r="Y22" s="241"/>
      <c r="Z22" s="239"/>
      <c r="AA22" s="240"/>
      <c r="AB22" s="241"/>
      <c r="AC22" s="239"/>
      <c r="AD22" s="240"/>
      <c r="AE22" s="241"/>
    </row>
    <row r="23" spans="1:31" ht="20.149999999999999" customHeight="1">
      <c r="A23" s="227" t="s">
        <v>840</v>
      </c>
      <c r="B23" s="80" t="s">
        <v>841</v>
      </c>
      <c r="C23" s="3" t="s">
        <v>824</v>
      </c>
      <c r="D23" s="262">
        <v>1</v>
      </c>
      <c r="E23" s="222">
        <v>45485</v>
      </c>
      <c r="F23" s="222">
        <v>45651</v>
      </c>
      <c r="G23" s="274">
        <f>SUM(K23:S23)</f>
        <v>1</v>
      </c>
      <c r="H23" s="129"/>
      <c r="I23" s="274">
        <f>G23-H24</f>
        <v>0</v>
      </c>
      <c r="J23" s="223"/>
      <c r="K23" s="224"/>
      <c r="L23" s="225"/>
      <c r="M23" s="226"/>
      <c r="N23" s="224">
        <v>0.4</v>
      </c>
      <c r="O23" s="225"/>
      <c r="P23" s="226"/>
      <c r="Q23" s="224">
        <v>0.3</v>
      </c>
      <c r="R23" s="225"/>
      <c r="S23" s="226">
        <v>0.3</v>
      </c>
      <c r="T23" s="224"/>
      <c r="U23" s="225"/>
      <c r="V23" s="226"/>
      <c r="W23" s="224"/>
      <c r="X23" s="225"/>
      <c r="Y23" s="226"/>
      <c r="Z23" s="224"/>
      <c r="AA23" s="225"/>
      <c r="AB23" s="226"/>
      <c r="AC23" s="224"/>
      <c r="AD23" s="225"/>
      <c r="AE23" s="226"/>
    </row>
    <row r="24" spans="1:31" s="235" customFormat="1" ht="20.149999999999999" customHeight="1">
      <c r="A24" s="232"/>
      <c r="B24" s="233" t="s">
        <v>832</v>
      </c>
      <c r="C24" s="234"/>
      <c r="D24" s="237"/>
      <c r="E24" s="236"/>
      <c r="F24" s="236"/>
      <c r="G24" s="234"/>
      <c r="H24" s="246">
        <f>SUM(J24:AE24)</f>
        <v>1</v>
      </c>
      <c r="I24" s="263">
        <f>D23-H24</f>
        <v>0</v>
      </c>
      <c r="J24" s="242"/>
      <c r="K24" s="243"/>
      <c r="L24" s="244"/>
      <c r="M24" s="245"/>
      <c r="N24" s="243"/>
      <c r="O24" s="224">
        <v>0.4</v>
      </c>
      <c r="P24" s="245"/>
      <c r="Q24" s="243"/>
      <c r="R24" s="226">
        <v>0.3</v>
      </c>
      <c r="S24" s="226"/>
      <c r="T24" s="226">
        <v>0.3</v>
      </c>
      <c r="U24" s="244"/>
      <c r="V24" s="245"/>
      <c r="W24" s="243"/>
      <c r="X24" s="244"/>
      <c r="Y24" s="245"/>
      <c r="Z24" s="243"/>
      <c r="AA24" s="244"/>
      <c r="AB24" s="245"/>
      <c r="AC24" s="243"/>
      <c r="AD24" s="244"/>
      <c r="AE24" s="245"/>
    </row>
    <row r="25" spans="1:31" ht="25" customHeight="1">
      <c r="A25" s="227" t="s">
        <v>136</v>
      </c>
      <c r="B25" s="69" t="s">
        <v>842</v>
      </c>
      <c r="C25" s="3" t="s">
        <v>824</v>
      </c>
      <c r="D25" s="262">
        <v>1</v>
      </c>
      <c r="E25" s="222">
        <v>45470</v>
      </c>
      <c r="F25" s="222">
        <v>45651</v>
      </c>
      <c r="G25" s="274">
        <f>SUM(K25:T25)</f>
        <v>1</v>
      </c>
      <c r="H25" s="129"/>
      <c r="I25" s="664">
        <f>G25-H26</f>
        <v>0</v>
      </c>
      <c r="J25" s="223"/>
      <c r="K25" s="224"/>
      <c r="L25" s="225"/>
      <c r="M25" s="226">
        <v>0.4</v>
      </c>
      <c r="N25" s="224"/>
      <c r="O25" s="225"/>
      <c r="P25" s="226">
        <v>0.4</v>
      </c>
      <c r="Q25" s="224"/>
      <c r="R25" s="225"/>
      <c r="S25" s="226">
        <v>0.2</v>
      </c>
      <c r="T25" s="224"/>
      <c r="U25" s="225"/>
      <c r="V25" s="226"/>
      <c r="W25" s="224"/>
      <c r="X25" s="225"/>
      <c r="Y25" s="226"/>
      <c r="Z25" s="224"/>
      <c r="AA25" s="225"/>
      <c r="AB25" s="226"/>
      <c r="AC25" s="224"/>
      <c r="AD25" s="225"/>
      <c r="AE25" s="226"/>
    </row>
    <row r="26" spans="1:31" s="235" customFormat="1" ht="25" customHeight="1">
      <c r="A26" s="232"/>
      <c r="B26" s="233" t="s">
        <v>832</v>
      </c>
      <c r="C26" s="234"/>
      <c r="D26" s="246"/>
      <c r="E26" s="236"/>
      <c r="F26" s="236"/>
      <c r="G26" s="234"/>
      <c r="H26" s="246">
        <f>SUM(J26:AE26)</f>
        <v>1</v>
      </c>
      <c r="I26" s="263">
        <f>D25-H26</f>
        <v>0</v>
      </c>
      <c r="J26" s="242"/>
      <c r="K26" s="243"/>
      <c r="L26" s="244"/>
      <c r="M26" s="245"/>
      <c r="N26" s="243">
        <v>0.4</v>
      </c>
      <c r="O26" s="243">
        <v>0.4</v>
      </c>
      <c r="P26" s="245"/>
      <c r="Q26" s="243"/>
      <c r="R26" s="244"/>
      <c r="S26" s="245"/>
      <c r="T26" s="243">
        <v>0.2</v>
      </c>
      <c r="U26" s="244"/>
      <c r="V26" s="245"/>
      <c r="W26" s="243"/>
      <c r="X26" s="244"/>
      <c r="Y26" s="245"/>
      <c r="Z26" s="243"/>
      <c r="AA26" s="244"/>
      <c r="AB26" s="245"/>
      <c r="AC26" s="243"/>
      <c r="AD26" s="244"/>
      <c r="AE26" s="245"/>
    </row>
    <row r="27" spans="1:31" ht="20.149999999999999" customHeight="1">
      <c r="A27" s="227" t="s">
        <v>1076</v>
      </c>
      <c r="B27" s="69" t="s">
        <v>1077</v>
      </c>
      <c r="C27" s="3" t="s">
        <v>824</v>
      </c>
      <c r="D27" s="262">
        <v>1</v>
      </c>
      <c r="E27" s="222">
        <v>45544</v>
      </c>
      <c r="F27" s="222">
        <v>45651</v>
      </c>
      <c r="G27" s="563">
        <f>SUM(K27:S27)</f>
        <v>1</v>
      </c>
      <c r="H27" s="129"/>
      <c r="I27" s="274">
        <f>G27-H28</f>
        <v>1</v>
      </c>
      <c r="J27" s="223"/>
      <c r="K27" s="224"/>
      <c r="L27" s="225"/>
      <c r="M27" s="226"/>
      <c r="N27" s="224"/>
      <c r="O27" s="225"/>
      <c r="P27" s="226">
        <v>0.7</v>
      </c>
      <c r="Q27" s="224"/>
      <c r="R27" s="225"/>
      <c r="S27" s="226">
        <v>0.3</v>
      </c>
      <c r="T27" s="224"/>
      <c r="U27" s="225"/>
      <c r="V27" s="226"/>
      <c r="W27" s="224"/>
      <c r="X27" s="225"/>
      <c r="Y27" s="226"/>
      <c r="Z27" s="224"/>
      <c r="AA27" s="225"/>
      <c r="AB27" s="226"/>
      <c r="AC27" s="224"/>
      <c r="AD27" s="225"/>
      <c r="AE27" s="226"/>
    </row>
    <row r="28" spans="1:31" s="235" customFormat="1" ht="20.149999999999999" customHeight="1">
      <c r="A28" s="232"/>
      <c r="B28" s="233" t="s">
        <v>832</v>
      </c>
      <c r="C28" s="234"/>
      <c r="D28" s="246"/>
      <c r="E28" s="236"/>
      <c r="F28" s="236"/>
      <c r="G28" s="234"/>
      <c r="H28" s="246">
        <f>SUM(J28:AE28)</f>
        <v>0</v>
      </c>
      <c r="I28" s="263">
        <f>D27-H28</f>
        <v>1</v>
      </c>
      <c r="J28" s="242"/>
      <c r="K28" s="243"/>
      <c r="L28" s="244"/>
      <c r="M28" s="245"/>
      <c r="N28" s="243"/>
      <c r="O28" s="244"/>
      <c r="P28" s="245"/>
      <c r="Q28" s="243"/>
      <c r="R28" s="244"/>
      <c r="S28" s="245"/>
      <c r="T28" s="243"/>
      <c r="U28" s="244"/>
      <c r="V28" s="245"/>
      <c r="W28" s="243"/>
      <c r="X28" s="244"/>
      <c r="Y28" s="245"/>
      <c r="Z28" s="243"/>
      <c r="AA28" s="244"/>
      <c r="AB28" s="245"/>
      <c r="AC28" s="243"/>
      <c r="AD28" s="244"/>
      <c r="AE28" s="245"/>
    </row>
    <row r="29" spans="1:31" ht="20.149999999999999" customHeight="1">
      <c r="A29" s="227" t="s">
        <v>843</v>
      </c>
      <c r="B29" s="80" t="s">
        <v>844</v>
      </c>
      <c r="C29" s="3" t="s">
        <v>824</v>
      </c>
      <c r="D29" s="262">
        <v>1</v>
      </c>
      <c r="E29" s="222">
        <v>45658</v>
      </c>
      <c r="F29" s="222">
        <v>45688</v>
      </c>
      <c r="G29" s="563">
        <f>SUM(K29:Q29)</f>
        <v>0</v>
      </c>
      <c r="H29" s="129"/>
      <c r="I29" s="129">
        <f>G29-H30</f>
        <v>0</v>
      </c>
      <c r="J29" s="223"/>
      <c r="K29" s="224"/>
      <c r="L29" s="225"/>
      <c r="M29" s="226"/>
      <c r="N29" s="224"/>
      <c r="O29" s="225"/>
      <c r="P29" s="226"/>
      <c r="Q29" s="224"/>
      <c r="R29" s="225"/>
      <c r="S29" s="226"/>
      <c r="T29" s="224">
        <v>1</v>
      </c>
      <c r="U29" s="225"/>
      <c r="V29" s="226"/>
      <c r="W29" s="224"/>
      <c r="X29" s="225"/>
      <c r="Y29" s="226"/>
      <c r="Z29" s="224"/>
      <c r="AA29" s="225"/>
      <c r="AB29" s="226"/>
      <c r="AC29" s="224"/>
      <c r="AD29" s="225"/>
      <c r="AE29" s="226"/>
    </row>
    <row r="30" spans="1:31" s="235" customFormat="1" ht="20.149999999999999" customHeight="1">
      <c r="A30" s="232"/>
      <c r="B30" s="233" t="s">
        <v>832</v>
      </c>
      <c r="C30" s="234"/>
      <c r="D30" s="246"/>
      <c r="E30" s="236"/>
      <c r="F30" s="236"/>
      <c r="G30" s="234"/>
      <c r="H30" s="246">
        <f>SUM(J30:AE30)</f>
        <v>0</v>
      </c>
      <c r="I30" s="263">
        <f>D29-H30</f>
        <v>1</v>
      </c>
      <c r="J30" s="242"/>
      <c r="K30" s="243"/>
      <c r="L30" s="244"/>
      <c r="M30" s="245"/>
      <c r="N30" s="243"/>
      <c r="O30" s="244"/>
      <c r="P30" s="245"/>
      <c r="Q30" s="243"/>
      <c r="R30" s="244"/>
      <c r="S30" s="245"/>
      <c r="T30" s="243"/>
      <c r="U30" s="244"/>
      <c r="V30" s="245"/>
      <c r="W30" s="243"/>
      <c r="X30" s="244"/>
      <c r="Y30" s="245"/>
      <c r="Z30" s="243"/>
      <c r="AA30" s="244"/>
      <c r="AB30" s="245"/>
      <c r="AC30" s="243"/>
      <c r="AD30" s="244"/>
      <c r="AE30" s="245"/>
    </row>
    <row r="31" spans="1:31">
      <c r="A31" s="216"/>
      <c r="B31" s="217" t="s">
        <v>845</v>
      </c>
      <c r="C31" s="216"/>
      <c r="D31" s="216"/>
      <c r="E31" s="216"/>
      <c r="F31" s="216"/>
      <c r="G31" s="258"/>
      <c r="H31" s="258"/>
      <c r="I31" s="258"/>
      <c r="J31" s="218"/>
      <c r="K31" s="219"/>
      <c r="L31" s="220"/>
      <c r="M31" s="221"/>
      <c r="N31" s="219"/>
      <c r="O31" s="220"/>
      <c r="P31" s="221"/>
      <c r="Q31" s="219"/>
      <c r="R31" s="220"/>
      <c r="S31" s="221"/>
      <c r="T31" s="219"/>
      <c r="U31" s="220"/>
      <c r="V31" s="221"/>
      <c r="W31" s="219"/>
      <c r="X31" s="220"/>
      <c r="Y31" s="221"/>
      <c r="Z31" s="219"/>
      <c r="AA31" s="220"/>
      <c r="AB31" s="221"/>
      <c r="AC31" s="219"/>
      <c r="AD31" s="220"/>
      <c r="AE31" s="221"/>
    </row>
    <row r="32" spans="1:31" ht="30.75" customHeight="1">
      <c r="A32" s="3">
        <v>1</v>
      </c>
      <c r="B32" s="69" t="s">
        <v>846</v>
      </c>
      <c r="C32" s="3" t="s">
        <v>824</v>
      </c>
      <c r="D32" s="3">
        <v>100</v>
      </c>
      <c r="E32" s="222">
        <v>45371</v>
      </c>
      <c r="F32" s="222">
        <v>45411</v>
      </c>
      <c r="G32" s="129"/>
      <c r="H32" s="129"/>
      <c r="I32" s="129"/>
      <c r="J32" s="223"/>
      <c r="K32" s="224"/>
      <c r="L32" s="225"/>
      <c r="M32" s="226"/>
      <c r="N32" s="224"/>
      <c r="O32" s="225"/>
      <c r="P32" s="226"/>
      <c r="Q32" s="224"/>
      <c r="R32" s="225"/>
      <c r="S32" s="226"/>
      <c r="T32" s="224"/>
      <c r="U32" s="225"/>
      <c r="V32" s="226"/>
      <c r="W32" s="224"/>
      <c r="X32" s="225"/>
      <c r="Y32" s="226"/>
      <c r="Z32" s="224"/>
      <c r="AA32" s="225"/>
      <c r="AB32" s="226"/>
      <c r="AC32" s="224"/>
      <c r="AD32" s="225"/>
      <c r="AE32" s="226"/>
    </row>
    <row r="33" spans="1:31" ht="25" customHeight="1">
      <c r="A33" s="3">
        <f>A32+1</f>
        <v>2</v>
      </c>
      <c r="B33" s="80" t="s">
        <v>847</v>
      </c>
      <c r="C33" s="3" t="s">
        <v>334</v>
      </c>
      <c r="D33" s="3">
        <v>112</v>
      </c>
      <c r="E33" s="222">
        <v>45384</v>
      </c>
      <c r="F33" s="222">
        <v>45402</v>
      </c>
      <c r="G33" s="129"/>
      <c r="H33" s="129"/>
      <c r="I33" s="129"/>
      <c r="J33" s="228"/>
      <c r="K33" s="229">
        <v>112</v>
      </c>
      <c r="L33" s="230"/>
      <c r="M33" s="231"/>
      <c r="N33" s="229"/>
      <c r="O33" s="230"/>
      <c r="P33" s="231"/>
      <c r="Q33" s="229"/>
      <c r="R33" s="230"/>
      <c r="S33" s="231"/>
      <c r="T33" s="229"/>
      <c r="U33" s="230"/>
      <c r="V33" s="231"/>
      <c r="W33" s="229"/>
      <c r="X33" s="230"/>
      <c r="Y33" s="231"/>
      <c r="Z33" s="229"/>
      <c r="AA33" s="230"/>
      <c r="AB33" s="231"/>
      <c r="AC33" s="229"/>
      <c r="AD33" s="230"/>
      <c r="AE33" s="231"/>
    </row>
    <row r="34" spans="1:31" s="255" customFormat="1" ht="20.149999999999999" customHeight="1">
      <c r="A34" s="247"/>
      <c r="B34" s="248" t="s">
        <v>832</v>
      </c>
      <c r="C34" s="249"/>
      <c r="D34" s="237">
        <f>SUM(J34:AE34)</f>
        <v>115</v>
      </c>
      <c r="E34" s="249"/>
      <c r="F34" s="249"/>
      <c r="G34" s="259"/>
      <c r="H34" s="237">
        <f>SUM(J34:AE34)</f>
        <v>115</v>
      </c>
      <c r="I34" s="250"/>
      <c r="J34" s="251"/>
      <c r="K34" s="252"/>
      <c r="L34" s="253">
        <v>115</v>
      </c>
      <c r="M34" s="254"/>
      <c r="N34" s="252"/>
      <c r="O34" s="253"/>
      <c r="P34" s="254"/>
      <c r="Q34" s="252"/>
      <c r="R34" s="253"/>
      <c r="S34" s="254"/>
      <c r="T34" s="252"/>
      <c r="U34" s="253"/>
      <c r="V34" s="254"/>
      <c r="W34" s="252"/>
      <c r="X34" s="253"/>
      <c r="Y34" s="254"/>
      <c r="Z34" s="252"/>
      <c r="AA34" s="253"/>
      <c r="AB34" s="254"/>
      <c r="AC34" s="252"/>
      <c r="AD34" s="253"/>
      <c r="AE34" s="254"/>
    </row>
    <row r="35" spans="1:31" ht="25" customHeight="1">
      <c r="A35" s="3">
        <f>A33+1</f>
        <v>3</v>
      </c>
      <c r="B35" s="80" t="s">
        <v>848</v>
      </c>
      <c r="C35" s="3" t="s">
        <v>334</v>
      </c>
      <c r="D35" s="3">
        <v>112</v>
      </c>
      <c r="E35" s="222">
        <v>45404</v>
      </c>
      <c r="F35" s="222">
        <v>45532</v>
      </c>
      <c r="G35" s="129">
        <f>SUM(K35:Q35)</f>
        <v>112</v>
      </c>
      <c r="H35" s="129"/>
      <c r="I35" s="129">
        <f>G35-H36</f>
        <v>-3</v>
      </c>
      <c r="J35" s="228"/>
      <c r="K35" s="229">
        <v>10</v>
      </c>
      <c r="L35" s="230">
        <v>22</v>
      </c>
      <c r="M35" s="231">
        <v>34</v>
      </c>
      <c r="N35" s="229">
        <v>34</v>
      </c>
      <c r="O35" s="230">
        <v>12</v>
      </c>
      <c r="P35" s="231"/>
      <c r="Q35" s="229"/>
      <c r="R35" s="230"/>
      <c r="S35" s="231"/>
      <c r="T35" s="229"/>
      <c r="U35" s="230"/>
      <c r="V35" s="231"/>
      <c r="W35" s="229"/>
      <c r="X35" s="230"/>
      <c r="Y35" s="231"/>
      <c r="Z35" s="229"/>
      <c r="AA35" s="230"/>
      <c r="AB35" s="231"/>
      <c r="AC35" s="229"/>
      <c r="AD35" s="230"/>
      <c r="AE35" s="231"/>
    </row>
    <row r="36" spans="1:31" s="255" customFormat="1" ht="20.149999999999999" customHeight="1">
      <c r="A36" s="247"/>
      <c r="B36" s="248" t="s">
        <v>832</v>
      </c>
      <c r="C36" s="249"/>
      <c r="D36" s="237">
        <f>SUM(J36:AE36)</f>
        <v>115</v>
      </c>
      <c r="E36" s="249"/>
      <c r="F36" s="249"/>
      <c r="G36" s="259"/>
      <c r="H36" s="956">
        <f>SUM(J36:AE36)</f>
        <v>115</v>
      </c>
      <c r="I36" s="250"/>
      <c r="J36" s="251"/>
      <c r="K36" s="252"/>
      <c r="L36" s="256">
        <v>32.706000000000003</v>
      </c>
      <c r="M36" s="257">
        <v>31.917999999999999</v>
      </c>
      <c r="N36" s="252"/>
      <c r="O36" s="253">
        <v>50.376000000000005</v>
      </c>
      <c r="P36" s="254"/>
      <c r="Q36" s="252"/>
      <c r="R36" s="253"/>
      <c r="S36" s="254"/>
      <c r="T36" s="252"/>
      <c r="U36" s="253"/>
      <c r="V36" s="254"/>
      <c r="W36" s="252"/>
      <c r="X36" s="253"/>
      <c r="Y36" s="254"/>
      <c r="Z36" s="252"/>
      <c r="AA36" s="253"/>
      <c r="AB36" s="254"/>
      <c r="AC36" s="252"/>
      <c r="AD36" s="253"/>
      <c r="AE36" s="254"/>
    </row>
    <row r="37" spans="1:31" ht="25" customHeight="1">
      <c r="A37" s="3">
        <f>A35+1</f>
        <v>4</v>
      </c>
      <c r="B37" s="80" t="s">
        <v>849</v>
      </c>
      <c r="C37" s="3" t="s">
        <v>334</v>
      </c>
      <c r="D37" s="3">
        <v>112</v>
      </c>
      <c r="E37" s="222">
        <v>45409</v>
      </c>
      <c r="F37" s="222">
        <v>45592</v>
      </c>
      <c r="G37" s="607">
        <f>SUM(K37:Q37)</f>
        <v>112</v>
      </c>
      <c r="H37" s="129"/>
      <c r="I37" s="129">
        <f>G37-H38</f>
        <v>-2.97199999999998</v>
      </c>
      <c r="J37" s="228"/>
      <c r="K37" s="560">
        <v>5</v>
      </c>
      <c r="L37" s="561">
        <v>12</v>
      </c>
      <c r="M37" s="562">
        <v>20</v>
      </c>
      <c r="N37" s="560">
        <v>20</v>
      </c>
      <c r="O37" s="561">
        <v>20</v>
      </c>
      <c r="P37" s="562">
        <v>20</v>
      </c>
      <c r="Q37" s="560">
        <v>15</v>
      </c>
      <c r="R37" s="230"/>
      <c r="S37" s="231"/>
      <c r="T37" s="229"/>
      <c r="U37" s="230"/>
      <c r="V37" s="231"/>
      <c r="W37" s="229"/>
      <c r="X37" s="230"/>
      <c r="Y37" s="231"/>
      <c r="Z37" s="229"/>
      <c r="AA37" s="230"/>
      <c r="AB37" s="231"/>
      <c r="AC37" s="229"/>
      <c r="AD37" s="230"/>
      <c r="AE37" s="231"/>
    </row>
    <row r="38" spans="1:31" s="255" customFormat="1" ht="20.149999999999999" customHeight="1">
      <c r="A38" s="247"/>
      <c r="B38" s="248" t="s">
        <v>832</v>
      </c>
      <c r="C38" s="249"/>
      <c r="D38" s="237">
        <f>SUM(J38:AE38)</f>
        <v>114.97199999999998</v>
      </c>
      <c r="E38" s="249"/>
      <c r="F38" s="249"/>
      <c r="G38" s="259"/>
      <c r="H38" s="955">
        <f>SUM(J38:AE38)</f>
        <v>114.97199999999998</v>
      </c>
      <c r="I38" s="250"/>
      <c r="J38" s="251"/>
      <c r="K38" s="252"/>
      <c r="L38" s="256">
        <v>5.9690000000000003</v>
      </c>
      <c r="M38" s="257">
        <v>9.9410000000000007</v>
      </c>
      <c r="N38" s="252">
        <v>33.643000000000001</v>
      </c>
      <c r="O38" s="253">
        <v>29.495999999999999</v>
      </c>
      <c r="P38" s="254">
        <v>5.08</v>
      </c>
      <c r="Q38" s="252">
        <v>7.984</v>
      </c>
      <c r="R38" s="253">
        <v>15.688000000000001</v>
      </c>
      <c r="S38" s="254">
        <f>2.21+0.048</f>
        <v>2.258</v>
      </c>
      <c r="T38" s="252">
        <f>0.226+4.687</f>
        <v>4.9130000000000003</v>
      </c>
      <c r="U38" s="253"/>
      <c r="V38" s="254"/>
      <c r="W38" s="252"/>
      <c r="X38" s="253"/>
      <c r="Y38" s="254"/>
      <c r="Z38" s="252"/>
      <c r="AA38" s="253"/>
      <c r="AB38" s="254"/>
      <c r="AC38" s="252"/>
      <c r="AD38" s="253"/>
      <c r="AE38" s="254"/>
    </row>
    <row r="39" spans="1:31" ht="25" customHeight="1">
      <c r="A39" s="3">
        <f>A37+1</f>
        <v>5</v>
      </c>
      <c r="B39" s="80" t="s">
        <v>850</v>
      </c>
      <c r="C39" s="3" t="s">
        <v>824</v>
      </c>
      <c r="D39" s="3">
        <v>100</v>
      </c>
      <c r="E39" s="222">
        <v>45444</v>
      </c>
      <c r="F39" s="222">
        <v>45473</v>
      </c>
      <c r="G39" s="274">
        <f>SUM(K39:N39)</f>
        <v>1</v>
      </c>
      <c r="H39" s="129"/>
      <c r="I39" s="274">
        <f>G39-H40</f>
        <v>0</v>
      </c>
      <c r="J39" s="223"/>
      <c r="K39" s="224"/>
      <c r="L39" s="225"/>
      <c r="M39" s="226">
        <v>1</v>
      </c>
      <c r="N39" s="224"/>
      <c r="O39" s="225"/>
      <c r="P39" s="226"/>
      <c r="Q39" s="224"/>
      <c r="R39" s="225"/>
      <c r="S39" s="226"/>
      <c r="T39" s="224"/>
      <c r="U39" s="225"/>
      <c r="V39" s="226"/>
      <c r="W39" s="224"/>
      <c r="X39" s="225"/>
      <c r="Y39" s="226"/>
      <c r="Z39" s="224"/>
      <c r="AA39" s="225"/>
      <c r="AB39" s="226"/>
      <c r="AC39" s="224"/>
      <c r="AD39" s="225"/>
      <c r="AE39" s="226"/>
    </row>
    <row r="40" spans="1:31" s="255" customFormat="1" ht="20.149999999999999" customHeight="1">
      <c r="A40" s="247"/>
      <c r="B40" s="248" t="s">
        <v>832</v>
      </c>
      <c r="C40" s="249"/>
      <c r="D40" s="246">
        <f>SUM(J40:AE40)</f>
        <v>1</v>
      </c>
      <c r="E40" s="249"/>
      <c r="F40" s="249"/>
      <c r="G40" s="259"/>
      <c r="H40" s="957">
        <f>SUM(J40:AE40)</f>
        <v>1</v>
      </c>
      <c r="I40" s="250"/>
      <c r="J40" s="251"/>
      <c r="K40" s="252"/>
      <c r="L40" s="253"/>
      <c r="M40" s="245">
        <v>1</v>
      </c>
      <c r="N40" s="252"/>
      <c r="O40" s="253"/>
      <c r="P40" s="254"/>
      <c r="Q40" s="252"/>
      <c r="R40" s="253"/>
      <c r="S40" s="254"/>
      <c r="T40" s="252"/>
      <c r="U40" s="253"/>
      <c r="V40" s="254"/>
      <c r="W40" s="252"/>
      <c r="X40" s="253"/>
      <c r="Y40" s="254"/>
      <c r="Z40" s="252"/>
      <c r="AA40" s="253"/>
      <c r="AB40" s="254"/>
      <c r="AC40" s="252"/>
      <c r="AD40" s="253"/>
      <c r="AE40" s="254"/>
    </row>
    <row r="41" spans="1:31" ht="25" customHeight="1">
      <c r="A41" s="3">
        <f>A39+1</f>
        <v>6</v>
      </c>
      <c r="B41" s="80" t="s">
        <v>100</v>
      </c>
      <c r="C41" s="3" t="s">
        <v>128</v>
      </c>
      <c r="D41" s="3">
        <v>287</v>
      </c>
      <c r="E41" s="222">
        <v>45431</v>
      </c>
      <c r="F41" s="222">
        <v>45860</v>
      </c>
      <c r="G41" s="129">
        <f>SUM(K41:Z41)</f>
        <v>287</v>
      </c>
      <c r="H41" s="958"/>
      <c r="I41" s="608">
        <f>G41-H42</f>
        <v>-26</v>
      </c>
      <c r="J41" s="228"/>
      <c r="K41" s="229"/>
      <c r="L41" s="230">
        <v>6</v>
      </c>
      <c r="M41" s="231">
        <v>18</v>
      </c>
      <c r="N41" s="229">
        <v>18</v>
      </c>
      <c r="O41" s="230">
        <v>20</v>
      </c>
      <c r="P41" s="231">
        <v>22</v>
      </c>
      <c r="Q41" s="229">
        <v>22</v>
      </c>
      <c r="R41" s="230">
        <v>25</v>
      </c>
      <c r="S41" s="231">
        <v>25</v>
      </c>
      <c r="T41" s="229">
        <v>30</v>
      </c>
      <c r="U41" s="230">
        <v>30</v>
      </c>
      <c r="V41" s="231">
        <v>25</v>
      </c>
      <c r="W41" s="229">
        <v>15</v>
      </c>
      <c r="X41" s="230">
        <v>15</v>
      </c>
      <c r="Y41" s="231">
        <v>10</v>
      </c>
      <c r="Z41" s="229">
        <v>6</v>
      </c>
      <c r="AA41" s="230"/>
      <c r="AB41" s="231"/>
      <c r="AC41" s="229"/>
      <c r="AD41" s="230"/>
      <c r="AE41" s="231"/>
    </row>
    <row r="42" spans="1:31" s="255" customFormat="1" ht="20.149999999999999" customHeight="1">
      <c r="A42" s="247"/>
      <c r="B42" s="248" t="s">
        <v>832</v>
      </c>
      <c r="C42" s="249"/>
      <c r="D42" s="237">
        <f>SUM(J42:AE42)</f>
        <v>313</v>
      </c>
      <c r="E42" s="249"/>
      <c r="F42" s="249"/>
      <c r="G42" s="259"/>
      <c r="H42" s="1043">
        <f>SUM(J42:AE42)</f>
        <v>313</v>
      </c>
      <c r="I42" s="250"/>
      <c r="J42" s="251"/>
      <c r="K42" s="252"/>
      <c r="L42" s="253">
        <v>0</v>
      </c>
      <c r="M42" s="615">
        <v>14</v>
      </c>
      <c r="N42" s="616">
        <v>20</v>
      </c>
      <c r="O42" s="617">
        <v>23</v>
      </c>
      <c r="P42" s="615">
        <v>40</v>
      </c>
      <c r="Q42" s="616">
        <v>36</v>
      </c>
      <c r="R42" s="617">
        <v>24</v>
      </c>
      <c r="S42" s="637">
        <v>32</v>
      </c>
      <c r="T42" s="685">
        <v>35</v>
      </c>
      <c r="U42" s="746">
        <v>31</v>
      </c>
      <c r="V42" s="637">
        <v>19</v>
      </c>
      <c r="W42" s="685">
        <v>23</v>
      </c>
      <c r="X42" s="746">
        <v>10</v>
      </c>
      <c r="Y42" s="637">
        <v>4</v>
      </c>
      <c r="Z42" s="685">
        <v>2</v>
      </c>
      <c r="AA42" s="253"/>
      <c r="AB42" s="254"/>
      <c r="AC42" s="252"/>
      <c r="AD42" s="253"/>
      <c r="AE42" s="254"/>
    </row>
    <row r="43" spans="1:31" ht="25" customHeight="1">
      <c r="A43" s="3">
        <f>A41+1</f>
        <v>7</v>
      </c>
      <c r="B43" s="80" t="s">
        <v>278</v>
      </c>
      <c r="C43" s="3" t="s">
        <v>128</v>
      </c>
      <c r="D43" s="3">
        <v>287</v>
      </c>
      <c r="E43" s="222">
        <v>45457</v>
      </c>
      <c r="F43" s="222">
        <v>45925</v>
      </c>
      <c r="G43" s="129">
        <f>SUM(K43:AB43)</f>
        <v>287</v>
      </c>
      <c r="H43" s="958"/>
      <c r="I43" s="129">
        <f>G43-H44</f>
        <v>-7</v>
      </c>
      <c r="J43" s="228"/>
      <c r="K43" s="229"/>
      <c r="L43" s="230"/>
      <c r="M43" s="231">
        <v>4</v>
      </c>
      <c r="N43" s="229">
        <v>15</v>
      </c>
      <c r="O43" s="230">
        <v>15</v>
      </c>
      <c r="P43" s="231">
        <v>22</v>
      </c>
      <c r="Q43" s="229">
        <v>20</v>
      </c>
      <c r="R43" s="230">
        <v>22</v>
      </c>
      <c r="S43" s="231">
        <v>22</v>
      </c>
      <c r="T43" s="229">
        <v>22</v>
      </c>
      <c r="U43" s="230">
        <v>22</v>
      </c>
      <c r="V43" s="231">
        <v>22</v>
      </c>
      <c r="W43" s="229">
        <v>22</v>
      </c>
      <c r="X43" s="230">
        <v>20</v>
      </c>
      <c r="Y43" s="231">
        <v>20</v>
      </c>
      <c r="Z43" s="229">
        <v>20</v>
      </c>
      <c r="AA43" s="230">
        <v>12</v>
      </c>
      <c r="AB43" s="231">
        <v>7</v>
      </c>
      <c r="AC43" s="229"/>
      <c r="AD43" s="230"/>
      <c r="AE43" s="231"/>
    </row>
    <row r="44" spans="1:31" s="255" customFormat="1" ht="20.149999999999999" customHeight="1">
      <c r="A44" s="247"/>
      <c r="B44" s="248" t="s">
        <v>832</v>
      </c>
      <c r="C44" s="249"/>
      <c r="D44" s="249">
        <f>SUM(J44:AE44)</f>
        <v>294</v>
      </c>
      <c r="E44" s="249"/>
      <c r="F44" s="249"/>
      <c r="G44" s="259"/>
      <c r="H44" s="956">
        <f>SUM(J44:AE44)</f>
        <v>294</v>
      </c>
      <c r="I44" s="250"/>
      <c r="J44" s="251"/>
      <c r="K44" s="252"/>
      <c r="L44" s="253"/>
      <c r="M44" s="254">
        <v>0</v>
      </c>
      <c r="N44" s="252">
        <v>0</v>
      </c>
      <c r="O44" s="253"/>
      <c r="P44" s="686">
        <v>2</v>
      </c>
      <c r="Q44" s="616">
        <v>5</v>
      </c>
      <c r="R44" s="617">
        <v>2</v>
      </c>
      <c r="S44" s="615">
        <v>13</v>
      </c>
      <c r="T44" s="616">
        <v>25</v>
      </c>
      <c r="U44" s="617">
        <v>21</v>
      </c>
      <c r="V44" s="615">
        <v>25</v>
      </c>
      <c r="W44" s="616">
        <v>11</v>
      </c>
      <c r="X44" s="1057"/>
      <c r="Y44" s="1062"/>
      <c r="Z44" s="1085">
        <v>8</v>
      </c>
      <c r="AA44" s="1083">
        <v>44</v>
      </c>
      <c r="AB44" s="1084">
        <v>62</v>
      </c>
      <c r="AC44" s="685">
        <v>39</v>
      </c>
      <c r="AD44" s="746">
        <v>24</v>
      </c>
      <c r="AE44" s="637">
        <v>13</v>
      </c>
    </row>
    <row r="45" spans="1:31" ht="25" customHeight="1">
      <c r="A45" s="3">
        <f>A43+1</f>
        <v>8</v>
      </c>
      <c r="B45" s="80" t="s">
        <v>851</v>
      </c>
      <c r="C45" s="3" t="s">
        <v>334</v>
      </c>
      <c r="D45" s="3">
        <v>112</v>
      </c>
      <c r="E45" s="222">
        <v>45520</v>
      </c>
      <c r="F45" s="222">
        <v>45958</v>
      </c>
      <c r="G45" s="129">
        <f>SUM(K45:AC45)</f>
        <v>112</v>
      </c>
      <c r="H45" s="958"/>
      <c r="I45" s="129">
        <f>G45-H46</f>
        <v>72.450999999999993</v>
      </c>
      <c r="J45" s="228"/>
      <c r="K45" s="229"/>
      <c r="L45" s="230"/>
      <c r="M45" s="231"/>
      <c r="N45" s="229"/>
      <c r="O45" s="230">
        <v>4</v>
      </c>
      <c r="P45" s="231">
        <v>4</v>
      </c>
      <c r="Q45" s="229">
        <v>8</v>
      </c>
      <c r="R45" s="230">
        <v>8</v>
      </c>
      <c r="S45" s="231">
        <v>8</v>
      </c>
      <c r="T45" s="229">
        <v>8</v>
      </c>
      <c r="U45" s="230">
        <v>10</v>
      </c>
      <c r="V45" s="231">
        <v>10</v>
      </c>
      <c r="W45" s="229">
        <v>10</v>
      </c>
      <c r="X45" s="230">
        <v>10</v>
      </c>
      <c r="Y45" s="231">
        <v>8</v>
      </c>
      <c r="Z45" s="229">
        <v>8</v>
      </c>
      <c r="AA45" s="230">
        <v>8</v>
      </c>
      <c r="AB45" s="231">
        <v>4</v>
      </c>
      <c r="AC45" s="229">
        <v>4</v>
      </c>
      <c r="AD45" s="230"/>
      <c r="AE45" s="231"/>
    </row>
    <row r="46" spans="1:31" s="255" customFormat="1" ht="20.149999999999999" customHeight="1">
      <c r="A46" s="247"/>
      <c r="B46" s="248" t="s">
        <v>832</v>
      </c>
      <c r="C46" s="249"/>
      <c r="D46" s="249">
        <f>SUM(J46:AE46)</f>
        <v>39.548999999999999</v>
      </c>
      <c r="E46" s="249"/>
      <c r="F46" s="249"/>
      <c r="G46" s="259"/>
      <c r="H46" s="956">
        <f>SUM(J46:AE46)</f>
        <v>39.548999999999999</v>
      </c>
      <c r="I46" s="250"/>
      <c r="J46" s="251"/>
      <c r="K46" s="252"/>
      <c r="L46" s="253"/>
      <c r="M46" s="254"/>
      <c r="N46" s="252"/>
      <c r="O46" s="253"/>
      <c r="P46" s="254"/>
      <c r="Q46" s="252"/>
      <c r="R46" s="253"/>
      <c r="S46" s="254"/>
      <c r="T46" s="252"/>
      <c r="U46" s="253"/>
      <c r="V46" s="257">
        <v>4.899</v>
      </c>
      <c r="W46" s="980">
        <v>11.464</v>
      </c>
      <c r="X46" s="253"/>
      <c r="Y46" s="254"/>
      <c r="Z46" s="252"/>
      <c r="AA46" s="253"/>
      <c r="AB46" s="254">
        <v>5.1340000000000003</v>
      </c>
      <c r="AC46" s="252">
        <v>4.9219999999999997</v>
      </c>
      <c r="AD46" s="253">
        <v>4.9009999999999998</v>
      </c>
      <c r="AE46" s="254">
        <v>8.2289999999999992</v>
      </c>
    </row>
    <row r="47" spans="1:31" ht="25" customHeight="1">
      <c r="A47" s="3">
        <f>A45+1</f>
        <v>9</v>
      </c>
      <c r="B47" s="80" t="s">
        <v>852</v>
      </c>
      <c r="C47" s="3" t="s">
        <v>334</v>
      </c>
      <c r="D47" s="3">
        <v>112</v>
      </c>
      <c r="E47" s="222">
        <v>45386</v>
      </c>
      <c r="F47" s="222">
        <v>45991</v>
      </c>
      <c r="G47" s="129">
        <f>SUM(K47:AD47)</f>
        <v>112</v>
      </c>
      <c r="H47" s="958"/>
      <c r="I47" s="129">
        <f>G47-H48</f>
        <v>98.388000000000005</v>
      </c>
      <c r="J47" s="228"/>
      <c r="K47" s="229"/>
      <c r="L47" s="230"/>
      <c r="M47" s="231"/>
      <c r="N47" s="229"/>
      <c r="O47" s="230"/>
      <c r="P47" s="231"/>
      <c r="Q47" s="229"/>
      <c r="R47" s="230"/>
      <c r="S47" s="231"/>
      <c r="T47" s="229"/>
      <c r="U47" s="230"/>
      <c r="V47" s="231"/>
      <c r="W47" s="229">
        <v>15</v>
      </c>
      <c r="X47" s="230">
        <v>20</v>
      </c>
      <c r="Y47" s="231">
        <v>20</v>
      </c>
      <c r="Z47" s="229">
        <v>20</v>
      </c>
      <c r="AA47" s="230">
        <v>10</v>
      </c>
      <c r="AB47" s="231">
        <v>10</v>
      </c>
      <c r="AC47" s="229">
        <v>10</v>
      </c>
      <c r="AD47" s="230">
        <v>7</v>
      </c>
      <c r="AE47" s="231"/>
    </row>
    <row r="48" spans="1:31" s="255" customFormat="1" ht="20.149999999999999" customHeight="1">
      <c r="A48" s="247"/>
      <c r="B48" s="248" t="s">
        <v>832</v>
      </c>
      <c r="C48" s="249"/>
      <c r="D48" s="237">
        <f>SUM(J48:AE48)</f>
        <v>13.612</v>
      </c>
      <c r="E48" s="249"/>
      <c r="F48" s="249"/>
      <c r="G48" s="259"/>
      <c r="H48" s="956">
        <f>SUM(J48:AE48)</f>
        <v>13.612</v>
      </c>
      <c r="I48" s="250"/>
      <c r="J48" s="251"/>
      <c r="K48" s="252"/>
      <c r="L48" s="253"/>
      <c r="M48" s="254"/>
      <c r="N48" s="252"/>
      <c r="O48" s="253"/>
      <c r="P48" s="254"/>
      <c r="Q48" s="252"/>
      <c r="R48" s="253"/>
      <c r="S48" s="254"/>
      <c r="T48" s="252"/>
      <c r="U48" s="253"/>
      <c r="V48" s="254"/>
      <c r="W48" s="685">
        <v>13.612</v>
      </c>
      <c r="X48" s="253"/>
      <c r="Y48" s="254"/>
      <c r="Z48" s="252"/>
      <c r="AA48" s="253"/>
      <c r="AB48" s="254"/>
      <c r="AC48" s="252"/>
      <c r="AD48" s="253"/>
      <c r="AE48" s="254"/>
    </row>
    <row r="49" spans="1:31" ht="25" customHeight="1">
      <c r="A49" s="3">
        <f>A47+1</f>
        <v>10</v>
      </c>
      <c r="B49" s="80" t="s">
        <v>853</v>
      </c>
      <c r="C49" s="3" t="s">
        <v>824</v>
      </c>
      <c r="D49" s="3">
        <v>100</v>
      </c>
      <c r="E49" s="222">
        <v>45931</v>
      </c>
      <c r="F49" s="222">
        <v>46002</v>
      </c>
      <c r="G49" s="563">
        <f>SUM(K49:S49)</f>
        <v>0</v>
      </c>
      <c r="H49" s="129"/>
      <c r="I49" s="129">
        <f>G49-H50</f>
        <v>0</v>
      </c>
      <c r="J49" s="223"/>
      <c r="K49" s="224"/>
      <c r="L49" s="225"/>
      <c r="M49" s="226"/>
      <c r="N49" s="224"/>
      <c r="O49" s="225"/>
      <c r="P49" s="226"/>
      <c r="Q49" s="224"/>
      <c r="R49" s="225"/>
      <c r="S49" s="226"/>
      <c r="T49" s="224"/>
      <c r="U49" s="225"/>
      <c r="V49" s="226"/>
      <c r="W49" s="224"/>
      <c r="X49" s="225"/>
      <c r="Y49" s="226"/>
      <c r="Z49" s="224"/>
      <c r="AA49" s="225"/>
      <c r="AB49" s="226"/>
      <c r="AC49" s="224">
        <v>0.4</v>
      </c>
      <c r="AD49" s="225">
        <v>0.5</v>
      </c>
      <c r="AE49" s="226">
        <v>0.1</v>
      </c>
    </row>
    <row r="50" spans="1:31" s="255" customFormat="1" ht="20.149999999999999" customHeight="1">
      <c r="A50" s="247"/>
      <c r="B50" s="248" t="s">
        <v>832</v>
      </c>
      <c r="C50" s="249"/>
      <c r="D50" s="249">
        <f>SUM(J50:AE50)</f>
        <v>0</v>
      </c>
      <c r="E50" s="249"/>
      <c r="F50" s="249"/>
      <c r="G50" s="259"/>
      <c r="H50" s="259">
        <f>SUM(J50:AE50)</f>
        <v>0</v>
      </c>
      <c r="I50" s="250"/>
      <c r="J50" s="251"/>
      <c r="K50" s="252"/>
      <c r="L50" s="253"/>
      <c r="M50" s="254"/>
      <c r="N50" s="252"/>
      <c r="O50" s="253"/>
      <c r="P50" s="254"/>
      <c r="Q50" s="252"/>
      <c r="R50" s="253"/>
      <c r="S50" s="254"/>
      <c r="T50" s="252"/>
      <c r="U50" s="253"/>
      <c r="V50" s="254"/>
      <c r="W50" s="252"/>
      <c r="X50" s="253"/>
      <c r="Y50" s="254"/>
      <c r="Z50" s="252"/>
      <c r="AA50" s="253"/>
      <c r="AB50" s="254"/>
      <c r="AC50" s="252"/>
      <c r="AD50" s="253"/>
      <c r="AE50" s="254"/>
    </row>
  </sheetData>
  <mergeCells count="8">
    <mergeCell ref="H4:H5"/>
    <mergeCell ref="I4:I5"/>
    <mergeCell ref="A4:A5"/>
    <mergeCell ref="B4:B5"/>
    <mergeCell ref="C4:C5"/>
    <mergeCell ref="D4:D5"/>
    <mergeCell ref="E4:E5"/>
    <mergeCell ref="F4:F5"/>
  </mergeCells>
  <pageMargins left="0.26" right="0.21" top="0.74" bottom="0.18" header="0.17" footer="0.3"/>
  <pageSetup paperSize="9" scale="52" orientation="landscape" r:id="rId1"/>
  <ignoredErrors>
    <ignoredError sqref="I18:I22 I23:I29" formula="1"/>
    <ignoredError sqref="G36 G38:G40 G46 G50 G42 G15:G16 G18 G20 G24 G26 G28:G30 G44 G22 G48" formulaRange="1"/>
  </ignoredError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F6A88-411A-4E52-8DF1-D6B23AABBCD7}">
  <sheetPr codeName="Sheet19">
    <tabColor rgb="FFFF0000"/>
    <pageSetUpPr fitToPage="1"/>
  </sheetPr>
  <dimension ref="A1:O2733"/>
  <sheetViews>
    <sheetView zoomScaleNormal="100" workbookViewId="0">
      <pane xSplit="3" ySplit="2" topLeftCell="D3" activePane="bottomRight" state="frozen"/>
      <selection activeCell="K6" sqref="K6:L6"/>
      <selection pane="topRight" activeCell="K6" sqref="K6:L6"/>
      <selection pane="bottomLeft" activeCell="K6" sqref="K6:L6"/>
      <selection pane="bottomRight" activeCell="C23" sqref="C23"/>
    </sheetView>
  </sheetViews>
  <sheetFormatPr defaultColWidth="9.1796875" defaultRowHeight="14.5"/>
  <cols>
    <col min="1" max="1" width="9.1796875" style="2"/>
    <col min="2" max="2" width="14.54296875" style="78" customWidth="1"/>
    <col min="3" max="3" width="9.54296875" style="2" customWidth="1"/>
    <col min="4" max="4" width="12" style="2" customWidth="1"/>
    <col min="5" max="10" width="13" style="78" customWidth="1"/>
    <col min="11" max="11" width="14.453125" style="7" customWidth="1"/>
    <col min="12" max="12" width="21.453125" style="7" hidden="1" customWidth="1"/>
    <col min="13" max="13" width="13.26953125" style="7" customWidth="1"/>
    <col min="14" max="14" width="13" style="7" customWidth="1"/>
    <col min="15" max="15" width="17.7265625" style="78" customWidth="1"/>
    <col min="16" max="16" width="13.453125" style="78" customWidth="1"/>
    <col min="17" max="16384" width="9.1796875" style="78"/>
  </cols>
  <sheetData>
    <row r="1" spans="1:14" ht="15" thickBot="1">
      <c r="A1" s="1459" t="s">
        <v>384</v>
      </c>
      <c r="B1" s="1460"/>
      <c r="C1" s="1460"/>
      <c r="D1" s="1460"/>
      <c r="E1" s="1461" t="s">
        <v>385</v>
      </c>
      <c r="F1" s="1461"/>
      <c r="G1" s="1461"/>
      <c r="H1" s="1461"/>
      <c r="I1" s="1461"/>
      <c r="J1" s="1461"/>
      <c r="K1" s="1462" t="s">
        <v>386</v>
      </c>
      <c r="L1" s="1462"/>
      <c r="M1" s="1462"/>
      <c r="N1" s="1463"/>
    </row>
    <row r="2" spans="1:14" s="2" customFormat="1" ht="31.5" customHeight="1" thickBot="1">
      <c r="A2" s="693" t="s">
        <v>387</v>
      </c>
      <c r="B2" s="694" t="s">
        <v>95</v>
      </c>
      <c r="C2" s="694" t="s">
        <v>388</v>
      </c>
      <c r="D2" s="695" t="s">
        <v>389</v>
      </c>
      <c r="E2" s="695" t="s">
        <v>390</v>
      </c>
      <c r="F2" s="695" t="s">
        <v>391</v>
      </c>
      <c r="G2" s="695" t="s">
        <v>499</v>
      </c>
      <c r="H2" s="695" t="s">
        <v>392</v>
      </c>
      <c r="I2" s="695" t="s">
        <v>393</v>
      </c>
      <c r="J2" s="695" t="s">
        <v>394</v>
      </c>
      <c r="K2" s="696" t="s">
        <v>41</v>
      </c>
      <c r="L2" s="696" t="s">
        <v>395</v>
      </c>
      <c r="M2" s="696" t="s">
        <v>393</v>
      </c>
      <c r="N2" s="697" t="s">
        <v>399</v>
      </c>
    </row>
    <row r="3" spans="1:14" s="2" customFormat="1">
      <c r="A3" s="264">
        <v>1</v>
      </c>
      <c r="B3" s="265" t="s">
        <v>926</v>
      </c>
      <c r="C3" s="698">
        <f>772.154/1000</f>
        <v>0.77215400000000001</v>
      </c>
      <c r="D3" s="699">
        <v>45435</v>
      </c>
      <c r="E3" s="699">
        <v>45442</v>
      </c>
      <c r="F3" s="699">
        <v>45442</v>
      </c>
      <c r="G3" s="699">
        <v>45434</v>
      </c>
      <c r="H3" s="700">
        <v>45516</v>
      </c>
      <c r="I3" s="700">
        <v>45516</v>
      </c>
      <c r="J3" s="700">
        <v>45516</v>
      </c>
      <c r="K3" s="266"/>
      <c r="L3" s="266"/>
      <c r="M3" s="266"/>
      <c r="N3" s="267"/>
    </row>
    <row r="4" spans="1:14">
      <c r="A4" s="4">
        <v>2</v>
      </c>
      <c r="B4" s="461" t="s">
        <v>927</v>
      </c>
      <c r="C4" s="460">
        <f>4860.728/1000</f>
        <v>4.8607279999999999</v>
      </c>
      <c r="D4" s="152">
        <v>45435</v>
      </c>
      <c r="E4" s="152">
        <v>45442</v>
      </c>
      <c r="F4" s="152">
        <v>45442</v>
      </c>
      <c r="G4" s="152">
        <v>45434</v>
      </c>
      <c r="H4" s="152">
        <v>45437</v>
      </c>
      <c r="I4" s="152">
        <v>45437</v>
      </c>
      <c r="J4" s="152">
        <v>45513</v>
      </c>
      <c r="K4" s="162">
        <v>45516</v>
      </c>
      <c r="L4" s="162"/>
      <c r="M4" s="162">
        <v>45516</v>
      </c>
      <c r="N4" s="268">
        <v>45516</v>
      </c>
    </row>
    <row r="5" spans="1:14" s="142" customFormat="1">
      <c r="A5" s="211">
        <v>3</v>
      </c>
      <c r="B5" s="461" t="s">
        <v>500</v>
      </c>
      <c r="C5" s="460">
        <f>5066.611/1000</f>
        <v>5.066611</v>
      </c>
      <c r="D5" s="152">
        <v>45420</v>
      </c>
      <c r="E5" s="152">
        <v>45427</v>
      </c>
      <c r="F5" s="152">
        <v>45429</v>
      </c>
      <c r="G5" s="152">
        <v>45434</v>
      </c>
      <c r="H5" s="152">
        <v>45437</v>
      </c>
      <c r="I5" s="152">
        <v>45437</v>
      </c>
      <c r="J5" s="152">
        <v>45440</v>
      </c>
      <c r="K5" s="162">
        <v>45526</v>
      </c>
      <c r="L5" s="162"/>
      <c r="M5" s="162">
        <v>45526</v>
      </c>
      <c r="N5" s="268">
        <v>45492</v>
      </c>
    </row>
    <row r="6" spans="1:14" s="142" customFormat="1">
      <c r="A6" s="211">
        <f>A5+1</f>
        <v>4</v>
      </c>
      <c r="B6" s="461" t="s">
        <v>501</v>
      </c>
      <c r="C6" s="460">
        <f>4837.87/1000</f>
        <v>4.8378699999999997</v>
      </c>
      <c r="D6" s="152">
        <v>45420</v>
      </c>
      <c r="E6" s="152">
        <v>45427</v>
      </c>
      <c r="F6" s="152">
        <v>45429</v>
      </c>
      <c r="G6" s="152">
        <v>45447</v>
      </c>
      <c r="H6" s="152">
        <v>45447</v>
      </c>
      <c r="I6" s="152">
        <v>45448</v>
      </c>
      <c r="J6" s="152">
        <v>45456</v>
      </c>
      <c r="K6" s="162">
        <v>45500</v>
      </c>
      <c r="L6" s="162"/>
      <c r="M6" s="162">
        <v>2</v>
      </c>
      <c r="N6" s="268">
        <v>45503</v>
      </c>
    </row>
    <row r="7" spans="1:14" s="142" customFormat="1">
      <c r="A7" s="211">
        <f>A6+1</f>
        <v>5</v>
      </c>
      <c r="B7" s="461" t="s">
        <v>893</v>
      </c>
      <c r="C7" s="460">
        <f>4901.24/1000</f>
        <v>4.9012399999999996</v>
      </c>
      <c r="D7" s="152">
        <v>45420</v>
      </c>
      <c r="E7" s="152">
        <v>45427</v>
      </c>
      <c r="F7" s="152">
        <v>45429</v>
      </c>
      <c r="G7" s="152">
        <v>45434</v>
      </c>
      <c r="H7" s="152">
        <v>45440</v>
      </c>
      <c r="I7" s="152">
        <v>45440</v>
      </c>
      <c r="J7" s="152">
        <v>45440</v>
      </c>
      <c r="K7" s="162">
        <v>45526</v>
      </c>
      <c r="L7" s="162"/>
      <c r="M7" s="162">
        <v>45526</v>
      </c>
      <c r="N7" s="268">
        <v>45523</v>
      </c>
    </row>
    <row r="8" spans="1:14" s="142" customFormat="1">
      <c r="A8" s="211">
        <f>A7+1</f>
        <v>6</v>
      </c>
      <c r="B8" s="461" t="s">
        <v>894</v>
      </c>
      <c r="C8" s="460">
        <f>5134.054/1000</f>
        <v>5.1340539999999999</v>
      </c>
      <c r="D8" s="152">
        <v>45420</v>
      </c>
      <c r="E8" s="152">
        <v>45427</v>
      </c>
      <c r="F8" s="152">
        <v>45429</v>
      </c>
      <c r="G8" s="152">
        <v>45434</v>
      </c>
      <c r="H8" s="152">
        <v>45440</v>
      </c>
      <c r="I8" s="152">
        <v>45440</v>
      </c>
      <c r="J8" s="152">
        <v>45440</v>
      </c>
      <c r="K8" s="162">
        <v>45500</v>
      </c>
      <c r="L8" s="162"/>
      <c r="M8" s="162">
        <v>45500</v>
      </c>
      <c r="N8" s="268">
        <v>45503</v>
      </c>
    </row>
    <row r="9" spans="1:14" s="142" customFormat="1">
      <c r="A9" s="211">
        <f>A8+1</f>
        <v>7</v>
      </c>
      <c r="B9" s="461" t="s">
        <v>396</v>
      </c>
      <c r="C9" s="460">
        <f>4921.629/1000</f>
        <v>4.9216290000000003</v>
      </c>
      <c r="D9" s="152">
        <v>45418</v>
      </c>
      <c r="E9" s="152">
        <v>45420</v>
      </c>
      <c r="F9" s="152">
        <v>45421</v>
      </c>
      <c r="G9" s="152">
        <v>45429</v>
      </c>
      <c r="H9" s="152">
        <v>45429</v>
      </c>
      <c r="I9" s="152">
        <v>45430</v>
      </c>
      <c r="J9" s="152">
        <v>45440</v>
      </c>
      <c r="K9" s="162">
        <v>45448</v>
      </c>
      <c r="L9" s="162"/>
      <c r="M9" s="162">
        <v>45456</v>
      </c>
      <c r="N9" s="268">
        <v>45456</v>
      </c>
    </row>
    <row r="10" spans="1:14" s="142" customFormat="1">
      <c r="A10" s="211">
        <f t="shared" ref="A10:A23" si="0">A9+1</f>
        <v>8</v>
      </c>
      <c r="B10" s="461" t="s">
        <v>397</v>
      </c>
      <c r="C10" s="460">
        <f>5969.103/1000</f>
        <v>5.9691030000000005</v>
      </c>
      <c r="D10" s="152">
        <v>45416</v>
      </c>
      <c r="E10" s="152">
        <v>45420</v>
      </c>
      <c r="F10" s="152">
        <v>45421</v>
      </c>
      <c r="G10" s="152">
        <v>45425</v>
      </c>
      <c r="H10" s="152">
        <v>45426</v>
      </c>
      <c r="I10" s="152">
        <v>45428</v>
      </c>
      <c r="J10" s="152">
        <v>45428</v>
      </c>
      <c r="K10" s="162">
        <v>45427</v>
      </c>
      <c r="L10" s="162">
        <v>45427</v>
      </c>
      <c r="M10" s="162">
        <v>45428</v>
      </c>
      <c r="N10" s="268">
        <v>45428</v>
      </c>
    </row>
    <row r="11" spans="1:14" s="142" customFormat="1">
      <c r="A11" s="211">
        <f t="shared" si="0"/>
        <v>9</v>
      </c>
      <c r="B11" s="461" t="s">
        <v>682</v>
      </c>
      <c r="C11" s="460">
        <f>1693.584/1000</f>
        <v>1.693584</v>
      </c>
      <c r="D11" s="152">
        <v>45425</v>
      </c>
      <c r="E11" s="152">
        <v>45427</v>
      </c>
      <c r="F11" s="152">
        <v>45433</v>
      </c>
      <c r="G11" s="152">
        <v>45438</v>
      </c>
      <c r="H11" s="152">
        <v>45439</v>
      </c>
      <c r="I11" s="152">
        <v>45439</v>
      </c>
      <c r="J11" s="152">
        <v>45439</v>
      </c>
      <c r="K11" s="162">
        <v>45497</v>
      </c>
      <c r="L11" s="162"/>
      <c r="M11" s="162">
        <v>45497</v>
      </c>
      <c r="N11" s="268">
        <v>45632</v>
      </c>
    </row>
    <row r="12" spans="1:14" s="142" customFormat="1">
      <c r="A12" s="211">
        <f>A11+1</f>
        <v>10</v>
      </c>
      <c r="B12" s="461" t="s">
        <v>683</v>
      </c>
      <c r="C12" s="460">
        <f>5019.34/1000</f>
        <v>5.0193400000000006</v>
      </c>
      <c r="D12" s="152">
        <v>45425</v>
      </c>
      <c r="E12" s="152">
        <v>45427</v>
      </c>
      <c r="F12" s="152">
        <v>45433</v>
      </c>
      <c r="G12" s="152">
        <v>45438</v>
      </c>
      <c r="H12" s="152">
        <v>45439</v>
      </c>
      <c r="I12" s="152">
        <v>45439</v>
      </c>
      <c r="J12" s="152">
        <v>45439</v>
      </c>
      <c r="K12" s="162">
        <v>45454</v>
      </c>
      <c r="L12" s="162"/>
      <c r="M12" s="162">
        <v>45454</v>
      </c>
      <c r="N12" s="268">
        <v>45454</v>
      </c>
    </row>
    <row r="13" spans="1:14" s="142" customFormat="1">
      <c r="A13" s="211">
        <f t="shared" si="0"/>
        <v>11</v>
      </c>
      <c r="B13" s="461" t="s">
        <v>1108</v>
      </c>
      <c r="C13" s="460">
        <v>3.8210000000000002</v>
      </c>
      <c r="D13" s="152">
        <v>45425</v>
      </c>
      <c r="E13" s="152">
        <v>45427</v>
      </c>
      <c r="F13" s="152">
        <v>45433</v>
      </c>
      <c r="G13" s="152">
        <v>45447</v>
      </c>
      <c r="H13" s="152">
        <v>45448</v>
      </c>
      <c r="I13" s="152">
        <v>45448</v>
      </c>
      <c r="J13" s="152">
        <v>45456</v>
      </c>
      <c r="K13" s="162">
        <v>45583</v>
      </c>
      <c r="L13" s="162"/>
      <c r="M13" s="162">
        <v>45583</v>
      </c>
      <c r="N13" s="268">
        <v>45583</v>
      </c>
    </row>
    <row r="14" spans="1:14" s="142" customFormat="1">
      <c r="A14" s="211">
        <f t="shared" si="0"/>
        <v>12</v>
      </c>
      <c r="B14" s="461" t="s">
        <v>1109</v>
      </c>
      <c r="C14" s="460">
        <f>279.36/1000</f>
        <v>0.27936</v>
      </c>
      <c r="D14" s="152">
        <v>45425</v>
      </c>
      <c r="E14" s="152">
        <v>45427</v>
      </c>
      <c r="F14" s="152">
        <v>45433</v>
      </c>
      <c r="G14" s="152">
        <v>45447</v>
      </c>
      <c r="H14" s="152">
        <v>45448</v>
      </c>
      <c r="I14" s="152">
        <v>45448</v>
      </c>
      <c r="J14" s="152">
        <v>45456</v>
      </c>
      <c r="K14" s="162">
        <v>45528</v>
      </c>
      <c r="L14" s="162"/>
      <c r="M14" s="162">
        <v>45528</v>
      </c>
      <c r="N14" s="268"/>
    </row>
    <row r="15" spans="1:14" s="142" customFormat="1">
      <c r="A15" s="211">
        <f t="shared" si="0"/>
        <v>13</v>
      </c>
      <c r="B15" s="461" t="s">
        <v>704</v>
      </c>
      <c r="C15" s="460">
        <f>2550.167/1000</f>
        <v>2.5501670000000001</v>
      </c>
      <c r="D15" s="152">
        <v>45425</v>
      </c>
      <c r="E15" s="152">
        <v>45427</v>
      </c>
      <c r="F15" s="152">
        <v>45433</v>
      </c>
      <c r="G15" s="152">
        <v>45447</v>
      </c>
      <c r="H15" s="152">
        <v>45448</v>
      </c>
      <c r="I15" s="152">
        <v>45448</v>
      </c>
      <c r="J15" s="152">
        <v>45456</v>
      </c>
      <c r="K15" s="162">
        <v>45465</v>
      </c>
      <c r="L15" s="162"/>
      <c r="M15" s="162">
        <v>45465</v>
      </c>
      <c r="N15" s="268">
        <v>45484</v>
      </c>
    </row>
    <row r="16" spans="1:14" s="142" customFormat="1">
      <c r="A16" s="211">
        <f t="shared" si="0"/>
        <v>14</v>
      </c>
      <c r="B16" s="461" t="s">
        <v>1243</v>
      </c>
      <c r="C16" s="460">
        <v>2.2835000000000001</v>
      </c>
      <c r="D16" s="152">
        <v>45425</v>
      </c>
      <c r="E16" s="152">
        <v>45427</v>
      </c>
      <c r="F16" s="152">
        <v>45433</v>
      </c>
      <c r="G16" s="152">
        <v>45447</v>
      </c>
      <c r="H16" s="152">
        <v>45448</v>
      </c>
      <c r="I16" s="152">
        <v>45448</v>
      </c>
      <c r="J16" s="152">
        <v>45456</v>
      </c>
      <c r="K16" s="162">
        <v>45693</v>
      </c>
      <c r="L16" s="162"/>
      <c r="M16" s="162">
        <v>45693</v>
      </c>
      <c r="N16" s="268"/>
    </row>
    <row r="17" spans="1:15" s="142" customFormat="1">
      <c r="A17" s="211">
        <f t="shared" si="0"/>
        <v>15</v>
      </c>
      <c r="B17" s="461" t="s">
        <v>769</v>
      </c>
      <c r="C17" s="460">
        <v>1.881</v>
      </c>
      <c r="D17" s="152">
        <v>45425</v>
      </c>
      <c r="E17" s="152">
        <v>45427</v>
      </c>
      <c r="F17" s="152">
        <v>45433</v>
      </c>
      <c r="G17" s="152">
        <v>45446</v>
      </c>
      <c r="H17" s="152">
        <v>45455</v>
      </c>
      <c r="I17" s="152">
        <v>45455</v>
      </c>
      <c r="J17" s="152">
        <v>45456</v>
      </c>
      <c r="K17" s="162">
        <v>45497</v>
      </c>
      <c r="L17" s="162"/>
      <c r="M17" s="162">
        <v>45497</v>
      </c>
      <c r="N17" s="268" t="s">
        <v>1191</v>
      </c>
    </row>
    <row r="18" spans="1:15" s="142" customFormat="1">
      <c r="A18" s="211">
        <f t="shared" si="0"/>
        <v>16</v>
      </c>
      <c r="B18" s="461" t="s">
        <v>770</v>
      </c>
      <c r="C18" s="460">
        <f>2548.275/1000</f>
        <v>2.5482750000000003</v>
      </c>
      <c r="D18" s="152">
        <v>45425</v>
      </c>
      <c r="E18" s="152">
        <v>45427</v>
      </c>
      <c r="F18" s="152">
        <v>45433</v>
      </c>
      <c r="G18" s="152">
        <v>45446</v>
      </c>
      <c r="H18" s="152">
        <v>45455</v>
      </c>
      <c r="I18" s="152">
        <v>45455</v>
      </c>
      <c r="J18" s="152">
        <v>45456</v>
      </c>
      <c r="K18" s="162">
        <v>45476</v>
      </c>
      <c r="L18" s="162"/>
      <c r="M18" s="162">
        <v>45477</v>
      </c>
      <c r="N18" s="268">
        <v>45484</v>
      </c>
    </row>
    <row r="19" spans="1:15" s="142" customFormat="1">
      <c r="A19" s="211">
        <f t="shared" si="0"/>
        <v>17</v>
      </c>
      <c r="B19" s="461" t="s">
        <v>813</v>
      </c>
      <c r="C19" s="460">
        <f>211.209/1000</f>
        <v>0.21120900000000001</v>
      </c>
      <c r="D19" s="152">
        <v>45425</v>
      </c>
      <c r="E19" s="152">
        <v>45427</v>
      </c>
      <c r="F19" s="152">
        <v>45433</v>
      </c>
      <c r="G19" s="152">
        <v>45446</v>
      </c>
      <c r="H19" s="152">
        <v>45455</v>
      </c>
      <c r="I19" s="152">
        <v>45455</v>
      </c>
      <c r="J19" s="152">
        <v>45456</v>
      </c>
      <c r="K19" s="162">
        <v>45497</v>
      </c>
      <c r="L19" s="162"/>
      <c r="M19" s="162">
        <v>45497</v>
      </c>
      <c r="N19" s="268">
        <v>45693</v>
      </c>
    </row>
    <row r="20" spans="1:15" s="142" customFormat="1">
      <c r="A20" s="211">
        <f t="shared" si="0"/>
        <v>18</v>
      </c>
      <c r="B20" s="461" t="s">
        <v>1016</v>
      </c>
      <c r="C20" s="460">
        <f>5048.211/1000</f>
        <v>5.0482110000000002</v>
      </c>
      <c r="D20" s="152">
        <v>45425</v>
      </c>
      <c r="E20" s="152">
        <v>45427</v>
      </c>
      <c r="F20" s="152">
        <v>45433</v>
      </c>
      <c r="G20" s="152">
        <v>45446</v>
      </c>
      <c r="H20" s="152">
        <v>45455</v>
      </c>
      <c r="I20" s="152">
        <v>45455</v>
      </c>
      <c r="J20" s="152">
        <v>45456</v>
      </c>
      <c r="K20" s="162">
        <v>45490</v>
      </c>
      <c r="L20" s="162"/>
      <c r="M20" s="162">
        <v>45490</v>
      </c>
      <c r="N20" s="268">
        <v>45491</v>
      </c>
    </row>
    <row r="21" spans="1:15" s="142" customFormat="1">
      <c r="A21" s="211">
        <f t="shared" si="0"/>
        <v>19</v>
      </c>
      <c r="B21" s="461" t="s">
        <v>993</v>
      </c>
      <c r="C21" s="460">
        <f>4124.232/1000</f>
        <v>4.1242320000000001</v>
      </c>
      <c r="D21" s="152">
        <v>45425</v>
      </c>
      <c r="E21" s="152">
        <v>45427</v>
      </c>
      <c r="F21" s="152">
        <v>45433</v>
      </c>
      <c r="G21" s="152">
        <v>45446</v>
      </c>
      <c r="H21" s="152">
        <v>45455</v>
      </c>
      <c r="I21" s="152">
        <v>45455</v>
      </c>
      <c r="J21" s="152">
        <v>45456</v>
      </c>
      <c r="K21" s="162">
        <v>45490</v>
      </c>
      <c r="L21" s="162">
        <v>45490</v>
      </c>
      <c r="M21" s="162">
        <v>45490</v>
      </c>
      <c r="N21" s="268">
        <v>45490</v>
      </c>
    </row>
    <row r="22" spans="1:15" s="142" customFormat="1">
      <c r="A22" s="211">
        <f t="shared" si="0"/>
        <v>20</v>
      </c>
      <c r="B22" s="461" t="s">
        <v>771</v>
      </c>
      <c r="C22" s="460">
        <f>4333.369/1000</f>
        <v>4.3333689999999994</v>
      </c>
      <c r="D22" s="152">
        <v>45425</v>
      </c>
      <c r="E22" s="152">
        <v>45427</v>
      </c>
      <c r="F22" s="152">
        <v>45433</v>
      </c>
      <c r="G22" s="152">
        <v>45446</v>
      </c>
      <c r="H22" s="152">
        <v>45455</v>
      </c>
      <c r="I22" s="152">
        <v>45455</v>
      </c>
      <c r="J22" s="152">
        <v>45456</v>
      </c>
      <c r="K22" s="162">
        <v>45477</v>
      </c>
      <c r="L22" s="162">
        <v>45477</v>
      </c>
      <c r="M22" s="162">
        <v>45477</v>
      </c>
      <c r="N22" s="268">
        <v>45484</v>
      </c>
    </row>
    <row r="23" spans="1:15" s="142" customFormat="1">
      <c r="A23" s="211">
        <f t="shared" si="0"/>
        <v>21</v>
      </c>
      <c r="B23" s="461" t="s">
        <v>782</v>
      </c>
      <c r="C23" s="460">
        <f>4123.949/1000</f>
        <v>4.1239489999999996</v>
      </c>
      <c r="D23" s="152">
        <v>45434</v>
      </c>
      <c r="E23" s="152">
        <v>45442</v>
      </c>
      <c r="F23" s="152">
        <v>45449</v>
      </c>
      <c r="G23" s="152" t="s">
        <v>1029</v>
      </c>
      <c r="H23" s="152">
        <v>45502</v>
      </c>
      <c r="I23" s="152">
        <v>45502</v>
      </c>
      <c r="J23" s="152">
        <v>45502</v>
      </c>
      <c r="K23" s="162">
        <v>45516</v>
      </c>
      <c r="L23" s="162"/>
      <c r="M23" s="162">
        <v>45516</v>
      </c>
      <c r="N23" s="268">
        <v>45516</v>
      </c>
    </row>
    <row r="24" spans="1:15" s="142" customFormat="1">
      <c r="A24" s="211">
        <f>A23+1</f>
        <v>22</v>
      </c>
      <c r="B24" s="461" t="s">
        <v>783</v>
      </c>
      <c r="C24" s="460">
        <f>4049.764/1000</f>
        <v>4.0497639999999997</v>
      </c>
      <c r="D24" s="152">
        <v>45434</v>
      </c>
      <c r="E24" s="152">
        <v>45442</v>
      </c>
      <c r="F24" s="152">
        <v>45449</v>
      </c>
      <c r="G24" s="152" t="s">
        <v>1029</v>
      </c>
      <c r="H24" s="152">
        <v>45502</v>
      </c>
      <c r="I24" s="152">
        <v>45502</v>
      </c>
      <c r="J24" s="152">
        <v>45502</v>
      </c>
      <c r="K24" s="162">
        <v>45516</v>
      </c>
      <c r="L24" s="162"/>
      <c r="M24" s="162">
        <v>45516</v>
      </c>
      <c r="N24" s="268">
        <v>45516</v>
      </c>
    </row>
    <row r="25" spans="1:15" s="142" customFormat="1">
      <c r="A25" s="211">
        <f t="shared" ref="A25:A32" si="1">A24+1</f>
        <v>23</v>
      </c>
      <c r="B25" s="461" t="s">
        <v>1033</v>
      </c>
      <c r="C25" s="460">
        <f>4898.588/1000</f>
        <v>4.8985880000000002</v>
      </c>
      <c r="D25" s="152">
        <v>45434</v>
      </c>
      <c r="E25" s="152">
        <v>45442</v>
      </c>
      <c r="F25" s="152">
        <v>45449</v>
      </c>
      <c r="G25" s="152" t="s">
        <v>1030</v>
      </c>
      <c r="H25" s="152">
        <v>45502</v>
      </c>
      <c r="I25" s="152">
        <v>45502</v>
      </c>
      <c r="J25" s="152">
        <v>45502</v>
      </c>
      <c r="K25" s="162">
        <v>45516</v>
      </c>
      <c r="L25" s="162"/>
      <c r="M25" s="162">
        <v>45516</v>
      </c>
      <c r="N25" s="268">
        <v>45516</v>
      </c>
    </row>
    <row r="26" spans="1:15" s="142" customFormat="1">
      <c r="A26" s="211">
        <f t="shared" si="1"/>
        <v>24</v>
      </c>
      <c r="B26" s="461" t="s">
        <v>1034</v>
      </c>
      <c r="C26" s="460">
        <f>6661.82/1000</f>
        <v>6.6618199999999996</v>
      </c>
      <c r="D26" s="152">
        <v>45434</v>
      </c>
      <c r="E26" s="152">
        <v>45442</v>
      </c>
      <c r="F26" s="152">
        <v>45449</v>
      </c>
      <c r="G26" s="152" t="s">
        <v>1030</v>
      </c>
      <c r="H26" s="152">
        <v>45502</v>
      </c>
      <c r="I26" s="152">
        <v>45502</v>
      </c>
      <c r="J26" s="152">
        <v>45502</v>
      </c>
      <c r="K26" s="162">
        <v>45516</v>
      </c>
      <c r="L26" s="162"/>
      <c r="M26" s="162">
        <v>45516</v>
      </c>
      <c r="N26" s="268">
        <v>45516</v>
      </c>
    </row>
    <row r="27" spans="1:15" s="142" customFormat="1">
      <c r="A27" s="211">
        <f t="shared" si="1"/>
        <v>25</v>
      </c>
      <c r="B27" s="461" t="s">
        <v>1035</v>
      </c>
      <c r="C27" s="460">
        <f>5079.983/1000</f>
        <v>5.0799830000000004</v>
      </c>
      <c r="D27" s="152">
        <v>45434</v>
      </c>
      <c r="E27" s="152">
        <v>45442</v>
      </c>
      <c r="F27" s="152">
        <v>45449</v>
      </c>
      <c r="G27" s="152" t="s">
        <v>1031</v>
      </c>
      <c r="H27" s="152">
        <v>45502</v>
      </c>
      <c r="I27" s="152">
        <v>45502</v>
      </c>
      <c r="J27" s="152">
        <v>45502</v>
      </c>
      <c r="K27" s="162">
        <v>45551</v>
      </c>
      <c r="L27" s="162"/>
      <c r="M27" s="162">
        <v>45551</v>
      </c>
      <c r="N27" s="268">
        <v>45551</v>
      </c>
    </row>
    <row r="28" spans="1:15" s="142" customFormat="1">
      <c r="A28" s="211">
        <f t="shared" si="1"/>
        <v>26</v>
      </c>
      <c r="B28" s="461" t="s">
        <v>1106</v>
      </c>
      <c r="C28" s="460">
        <v>4.1630000000000003</v>
      </c>
      <c r="D28" s="152">
        <v>45434</v>
      </c>
      <c r="E28" s="152">
        <v>45442</v>
      </c>
      <c r="F28" s="152">
        <v>45449</v>
      </c>
      <c r="G28" s="152" t="s">
        <v>1031</v>
      </c>
      <c r="H28" s="152">
        <v>45502</v>
      </c>
      <c r="I28" s="152">
        <v>45502</v>
      </c>
      <c r="J28" s="152">
        <v>45502</v>
      </c>
      <c r="K28" s="162">
        <v>45583</v>
      </c>
      <c r="L28" s="162"/>
      <c r="M28" s="162">
        <v>45583</v>
      </c>
      <c r="N28" s="268">
        <v>45583</v>
      </c>
    </row>
    <row r="29" spans="1:15" s="142" customFormat="1">
      <c r="A29" s="211">
        <f t="shared" si="1"/>
        <v>27</v>
      </c>
      <c r="B29" s="461" t="s">
        <v>1107</v>
      </c>
      <c r="C29" s="460">
        <v>4.7169999999999996</v>
      </c>
      <c r="D29" s="152">
        <v>45434</v>
      </c>
      <c r="E29" s="152">
        <v>45442</v>
      </c>
      <c r="F29" s="152">
        <v>45449</v>
      </c>
      <c r="G29" s="152" t="s">
        <v>1031</v>
      </c>
      <c r="H29" s="152">
        <v>45502</v>
      </c>
      <c r="I29" s="152">
        <v>45502</v>
      </c>
      <c r="J29" s="152">
        <v>45502</v>
      </c>
      <c r="K29" s="162">
        <v>45597</v>
      </c>
      <c r="L29" s="162"/>
      <c r="M29" s="162">
        <v>45597</v>
      </c>
      <c r="N29" s="268">
        <v>45597</v>
      </c>
    </row>
    <row r="30" spans="1:15" s="142" customFormat="1">
      <c r="A30" s="211">
        <f t="shared" si="1"/>
        <v>28</v>
      </c>
      <c r="B30" s="461" t="s">
        <v>784</v>
      </c>
      <c r="C30" s="460">
        <f>5026.525/1000</f>
        <v>5.0265249999999995</v>
      </c>
      <c r="D30" s="152">
        <v>45434</v>
      </c>
      <c r="E30" s="152">
        <v>45442</v>
      </c>
      <c r="F30" s="152">
        <v>45449</v>
      </c>
      <c r="G30" s="152" t="s">
        <v>1032</v>
      </c>
      <c r="H30" s="152">
        <v>45502</v>
      </c>
      <c r="I30" s="152">
        <v>45502</v>
      </c>
      <c r="J30" s="152">
        <v>45502</v>
      </c>
      <c r="K30" s="162">
        <v>45597</v>
      </c>
      <c r="L30" s="162"/>
      <c r="M30" s="162">
        <v>45597</v>
      </c>
      <c r="N30" s="268">
        <v>45597</v>
      </c>
      <c r="O30" s="600"/>
    </row>
    <row r="31" spans="1:15" s="142" customFormat="1">
      <c r="A31" s="211">
        <f t="shared" si="1"/>
        <v>29</v>
      </c>
      <c r="B31" s="461" t="s">
        <v>785</v>
      </c>
      <c r="C31" s="460">
        <f>5944.083/1000</f>
        <v>5.944083</v>
      </c>
      <c r="D31" s="152">
        <v>45434</v>
      </c>
      <c r="E31" s="152">
        <v>45442</v>
      </c>
      <c r="F31" s="152">
        <v>45449</v>
      </c>
      <c r="G31" s="152" t="s">
        <v>1032</v>
      </c>
      <c r="H31" s="152">
        <v>45502</v>
      </c>
      <c r="I31" s="152">
        <v>45502</v>
      </c>
      <c r="J31" s="152">
        <v>45502</v>
      </c>
      <c r="K31" s="162">
        <v>45597</v>
      </c>
      <c r="L31" s="162"/>
      <c r="M31" s="162">
        <v>45597</v>
      </c>
      <c r="N31" s="268">
        <v>45597</v>
      </c>
    </row>
    <row r="32" spans="1:15" ht="18" customHeight="1">
      <c r="A32" s="211">
        <f t="shared" si="1"/>
        <v>30</v>
      </c>
      <c r="B32" s="461" t="s">
        <v>1299</v>
      </c>
      <c r="C32" s="149">
        <f>2591.68/1000</f>
        <v>2.5916799999999998</v>
      </c>
      <c r="D32" s="152">
        <v>45708</v>
      </c>
      <c r="E32" s="152">
        <v>45708</v>
      </c>
      <c r="F32" s="152">
        <v>45708</v>
      </c>
      <c r="G32" s="152">
        <v>45708</v>
      </c>
      <c r="H32" s="152">
        <v>45708</v>
      </c>
      <c r="I32" s="152">
        <v>45708</v>
      </c>
      <c r="J32" s="152">
        <v>45708</v>
      </c>
      <c r="K32" s="162">
        <v>45708</v>
      </c>
      <c r="L32" s="162"/>
      <c r="M32" s="162">
        <v>45708</v>
      </c>
      <c r="N32" s="268">
        <v>45708</v>
      </c>
    </row>
    <row r="33" spans="1:14" s="142" customFormat="1">
      <c r="A33" s="211"/>
      <c r="B33" s="141" t="s">
        <v>398</v>
      </c>
      <c r="C33" s="149">
        <f>SUM(C3:C32)</f>
        <v>117.51302799999999</v>
      </c>
      <c r="D33" s="277">
        <f t="shared" ref="D33:J33" si="2">SUMIF(D3:D32,"&lt;&gt;",$C$3:$C$32)</f>
        <v>117.51302799999999</v>
      </c>
      <c r="E33" s="277">
        <f t="shared" si="2"/>
        <v>117.51302799999999</v>
      </c>
      <c r="F33" s="277">
        <f t="shared" si="2"/>
        <v>117.51302799999999</v>
      </c>
      <c r="G33" s="277">
        <f t="shared" si="2"/>
        <v>117.51302799999999</v>
      </c>
      <c r="H33" s="277">
        <f t="shared" si="2"/>
        <v>117.51302799999999</v>
      </c>
      <c r="I33" s="277">
        <f t="shared" si="2"/>
        <v>117.51302799999999</v>
      </c>
      <c r="J33" s="277">
        <f t="shared" si="2"/>
        <v>117.51302799999999</v>
      </c>
      <c r="K33" s="313">
        <f>SUMIF(K4:K32,"&lt;&gt;",$C$4:$C$32)</f>
        <v>116.74087399999999</v>
      </c>
      <c r="L33" s="313">
        <f>SUMIF(L4:L32,"&lt;&gt;",$C$4:$C$32)</f>
        <v>14.426703999999999</v>
      </c>
      <c r="M33" s="313">
        <f>SUMIF(M4:M32,"&lt;&gt;",$C$4:$C$32)</f>
        <v>116.74087399999999</v>
      </c>
      <c r="N33" s="312">
        <f>SUMIF(N4:N32,"&lt;&gt;",$C$4:$C$32)</f>
        <v>114.17801399999999</v>
      </c>
    </row>
    <row r="34" spans="1:14" s="142" customFormat="1" ht="15" thickBot="1">
      <c r="A34" s="269"/>
      <c r="B34" s="270" t="s">
        <v>0</v>
      </c>
      <c r="C34" s="24"/>
      <c r="D34" s="271">
        <f t="shared" ref="D34:J34" si="3">$D$33-D33</f>
        <v>0</v>
      </c>
      <c r="E34" s="271">
        <f t="shared" si="3"/>
        <v>0</v>
      </c>
      <c r="F34" s="271">
        <f t="shared" si="3"/>
        <v>0</v>
      </c>
      <c r="G34" s="271">
        <f t="shared" si="3"/>
        <v>0</v>
      </c>
      <c r="H34" s="271">
        <f t="shared" si="3"/>
        <v>0</v>
      </c>
      <c r="I34" s="271">
        <f t="shared" si="3"/>
        <v>0</v>
      </c>
      <c r="J34" s="271">
        <f t="shared" si="3"/>
        <v>0</v>
      </c>
      <c r="K34" s="272">
        <f>$D$33-K33</f>
        <v>0.77215400000000045</v>
      </c>
      <c r="L34" s="272">
        <f>$D$33-L33</f>
        <v>103.08632399999999</v>
      </c>
      <c r="M34" s="272">
        <f>$D$33-M33</f>
        <v>0.77215400000000045</v>
      </c>
      <c r="N34" s="273">
        <f>$D$33-N33</f>
        <v>3.335014000000001</v>
      </c>
    </row>
    <row r="35" spans="1:14">
      <c r="K35" s="163"/>
      <c r="L35" s="163"/>
      <c r="M35" s="163"/>
      <c r="N35" s="163"/>
    </row>
    <row r="36" spans="1:14">
      <c r="I36" s="36" t="s">
        <v>856</v>
      </c>
      <c r="J36" s="142">
        <f>I33-J33</f>
        <v>0</v>
      </c>
      <c r="K36" s="163"/>
      <c r="L36" s="163"/>
      <c r="M36" s="194" t="s">
        <v>856</v>
      </c>
      <c r="N36" s="614">
        <f>M33-N33</f>
        <v>2.5628600000000006</v>
      </c>
    </row>
    <row r="37" spans="1:14">
      <c r="G37" s="165"/>
      <c r="H37" s="165"/>
      <c r="K37" s="78"/>
      <c r="L37" s="78"/>
      <c r="M37" s="78"/>
      <c r="N37" s="78"/>
    </row>
    <row r="38" spans="1:14">
      <c r="C38" s="2">
        <v>2.2829999999999999</v>
      </c>
      <c r="G38" s="165"/>
      <c r="H38" s="165"/>
      <c r="K38" s="78"/>
      <c r="L38" s="78"/>
      <c r="M38" s="78"/>
      <c r="N38" s="78"/>
    </row>
    <row r="39" spans="1:14">
      <c r="K39" s="78"/>
      <c r="L39" s="78"/>
      <c r="M39" s="78"/>
      <c r="N39" s="78"/>
    </row>
    <row r="40" spans="1:14">
      <c r="K40" s="78"/>
      <c r="L40" s="78"/>
      <c r="M40" s="78"/>
      <c r="N40" s="78"/>
    </row>
    <row r="41" spans="1:14">
      <c r="K41" s="78"/>
      <c r="L41" s="78"/>
      <c r="M41" s="78"/>
      <c r="N41" s="78"/>
    </row>
    <row r="42" spans="1:14">
      <c r="K42" s="78"/>
      <c r="L42" s="78"/>
      <c r="M42" s="78"/>
      <c r="N42" s="78"/>
    </row>
    <row r="43" spans="1:14">
      <c r="K43" s="78"/>
      <c r="L43" s="78"/>
      <c r="M43" s="78"/>
      <c r="N43" s="78"/>
    </row>
    <row r="44" spans="1:14">
      <c r="K44" s="78"/>
      <c r="L44" s="78"/>
      <c r="M44" s="78"/>
      <c r="N44" s="78"/>
    </row>
    <row r="45" spans="1:14">
      <c r="K45" s="78"/>
      <c r="L45" s="78"/>
      <c r="M45" s="78"/>
      <c r="N45" s="78"/>
    </row>
    <row r="46" spans="1:14">
      <c r="K46" s="78"/>
      <c r="L46" s="78"/>
      <c r="M46" s="78"/>
      <c r="N46" s="78"/>
    </row>
    <row r="47" spans="1:14">
      <c r="K47" s="78"/>
      <c r="L47" s="78"/>
      <c r="M47" s="78"/>
      <c r="N47" s="78"/>
    </row>
    <row r="48" spans="1:14">
      <c r="K48" s="78"/>
      <c r="L48" s="78"/>
      <c r="M48" s="78"/>
      <c r="N48" s="78"/>
    </row>
    <row r="49" spans="11:14">
      <c r="K49" s="78"/>
      <c r="L49" s="78"/>
      <c r="M49" s="78"/>
      <c r="N49" s="78"/>
    </row>
    <row r="50" spans="11:14">
      <c r="K50" s="78"/>
      <c r="L50" s="78"/>
      <c r="M50" s="78"/>
      <c r="N50" s="78"/>
    </row>
    <row r="51" spans="11:14">
      <c r="K51" s="78"/>
      <c r="L51" s="78"/>
      <c r="M51" s="78"/>
      <c r="N51" s="78"/>
    </row>
    <row r="52" spans="11:14">
      <c r="K52" s="78"/>
      <c r="L52" s="78"/>
      <c r="M52" s="78"/>
      <c r="N52" s="78"/>
    </row>
    <row r="53" spans="11:14">
      <c r="K53" s="78"/>
      <c r="L53" s="78"/>
      <c r="M53" s="78"/>
      <c r="N53" s="78"/>
    </row>
    <row r="54" spans="11:14">
      <c r="K54" s="78"/>
      <c r="L54" s="78"/>
      <c r="M54" s="78"/>
      <c r="N54" s="78"/>
    </row>
    <row r="55" spans="11:14">
      <c r="K55" s="78"/>
      <c r="L55" s="78"/>
      <c r="M55" s="78"/>
      <c r="N55" s="78"/>
    </row>
    <row r="56" spans="11:14">
      <c r="K56" s="78"/>
      <c r="L56" s="78"/>
      <c r="M56" s="78"/>
      <c r="N56" s="78"/>
    </row>
    <row r="57" spans="11:14">
      <c r="K57" s="78"/>
      <c r="L57" s="78"/>
      <c r="M57" s="78"/>
      <c r="N57" s="78"/>
    </row>
    <row r="58" spans="11:14">
      <c r="K58" s="78"/>
      <c r="L58" s="78"/>
      <c r="M58" s="78"/>
      <c r="N58" s="78"/>
    </row>
    <row r="59" spans="11:14">
      <c r="K59" s="78"/>
      <c r="L59" s="78"/>
      <c r="M59" s="78"/>
      <c r="N59" s="78"/>
    </row>
    <row r="60" spans="11:14">
      <c r="K60" s="78"/>
      <c r="L60" s="78"/>
      <c r="M60" s="78"/>
      <c r="N60" s="78"/>
    </row>
    <row r="61" spans="11:14">
      <c r="K61" s="78"/>
      <c r="L61" s="78"/>
      <c r="M61" s="78"/>
      <c r="N61" s="78"/>
    </row>
    <row r="62" spans="11:14">
      <c r="K62" s="78"/>
      <c r="L62" s="78"/>
      <c r="M62" s="78"/>
      <c r="N62" s="78"/>
    </row>
    <row r="63" spans="11:14">
      <c r="K63" s="78"/>
      <c r="L63" s="78"/>
      <c r="M63" s="78"/>
      <c r="N63" s="78"/>
    </row>
    <row r="64" spans="11:14">
      <c r="K64" s="78"/>
      <c r="L64" s="78"/>
      <c r="M64" s="78"/>
      <c r="N64" s="78"/>
    </row>
    <row r="65" spans="11:14">
      <c r="K65" s="78"/>
      <c r="L65" s="78"/>
      <c r="M65" s="78"/>
      <c r="N65" s="78"/>
    </row>
    <row r="66" spans="11:14">
      <c r="K66" s="78"/>
      <c r="L66" s="78"/>
      <c r="M66" s="78"/>
      <c r="N66" s="78"/>
    </row>
    <row r="67" spans="11:14">
      <c r="K67" s="78"/>
      <c r="L67" s="78"/>
      <c r="M67" s="78"/>
      <c r="N67" s="78"/>
    </row>
    <row r="68" spans="11:14">
      <c r="K68" s="78"/>
      <c r="L68" s="78"/>
      <c r="M68" s="78"/>
      <c r="N68" s="78"/>
    </row>
    <row r="69" spans="11:14">
      <c r="K69" s="78"/>
      <c r="L69" s="78"/>
      <c r="M69" s="78"/>
      <c r="N69" s="78"/>
    </row>
    <row r="70" spans="11:14">
      <c r="K70" s="78"/>
      <c r="L70" s="78"/>
      <c r="M70" s="78"/>
      <c r="N70" s="78"/>
    </row>
    <row r="71" spans="11:14">
      <c r="K71" s="78"/>
      <c r="L71" s="78"/>
      <c r="M71" s="78"/>
      <c r="N71" s="78"/>
    </row>
    <row r="72" spans="11:14">
      <c r="K72" s="78"/>
      <c r="L72" s="78"/>
      <c r="M72" s="78"/>
      <c r="N72" s="78"/>
    </row>
    <row r="73" spans="11:14">
      <c r="K73" s="78"/>
      <c r="L73" s="78"/>
      <c r="M73" s="78"/>
      <c r="N73" s="78"/>
    </row>
    <row r="74" spans="11:14">
      <c r="K74" s="78"/>
      <c r="L74" s="78"/>
      <c r="M74" s="78"/>
      <c r="N74" s="78"/>
    </row>
    <row r="75" spans="11:14">
      <c r="K75" s="78"/>
      <c r="L75" s="78"/>
      <c r="M75" s="78"/>
      <c r="N75" s="78"/>
    </row>
    <row r="76" spans="11:14">
      <c r="K76" s="78"/>
      <c r="L76" s="78"/>
      <c r="M76" s="78"/>
      <c r="N76" s="78"/>
    </row>
    <row r="77" spans="11:14">
      <c r="K77" s="78"/>
      <c r="L77" s="78"/>
      <c r="M77" s="78"/>
      <c r="N77" s="78"/>
    </row>
    <row r="78" spans="11:14">
      <c r="K78" s="78"/>
      <c r="L78" s="78"/>
      <c r="M78" s="78"/>
      <c r="N78" s="78"/>
    </row>
    <row r="79" spans="11:14">
      <c r="K79" s="78"/>
      <c r="L79" s="78"/>
      <c r="M79" s="78"/>
      <c r="N79" s="78"/>
    </row>
    <row r="80" spans="11:14">
      <c r="K80" s="78"/>
      <c r="L80" s="78"/>
      <c r="M80" s="78"/>
      <c r="N80" s="78"/>
    </row>
    <row r="81" spans="11:14">
      <c r="K81" s="78"/>
      <c r="L81" s="78"/>
      <c r="M81" s="78"/>
      <c r="N81" s="78"/>
    </row>
    <row r="82" spans="11:14">
      <c r="K82" s="78"/>
      <c r="L82" s="78"/>
      <c r="M82" s="78"/>
      <c r="N82" s="78"/>
    </row>
    <row r="83" spans="11:14">
      <c r="K83" s="78"/>
      <c r="L83" s="78"/>
      <c r="M83" s="78"/>
      <c r="N83" s="78"/>
    </row>
    <row r="84" spans="11:14">
      <c r="K84" s="78"/>
      <c r="L84" s="78"/>
      <c r="M84" s="78"/>
      <c r="N84" s="78"/>
    </row>
    <row r="85" spans="11:14">
      <c r="K85" s="78"/>
      <c r="L85" s="78"/>
      <c r="M85" s="78"/>
      <c r="N85" s="78"/>
    </row>
    <row r="86" spans="11:14">
      <c r="K86" s="78"/>
      <c r="L86" s="78"/>
      <c r="M86" s="78"/>
      <c r="N86" s="78"/>
    </row>
    <row r="87" spans="11:14">
      <c r="K87" s="78"/>
      <c r="L87" s="78"/>
      <c r="M87" s="78"/>
      <c r="N87" s="78"/>
    </row>
    <row r="88" spans="11:14">
      <c r="K88" s="78"/>
      <c r="L88" s="78"/>
      <c r="M88" s="78"/>
      <c r="N88" s="78"/>
    </row>
    <row r="89" spans="11:14">
      <c r="K89" s="78"/>
      <c r="L89" s="78"/>
      <c r="M89" s="78"/>
      <c r="N89" s="78"/>
    </row>
    <row r="90" spans="11:14">
      <c r="K90" s="78"/>
      <c r="L90" s="78"/>
      <c r="M90" s="78"/>
      <c r="N90" s="78"/>
    </row>
    <row r="91" spans="11:14">
      <c r="K91" s="78"/>
      <c r="L91" s="78"/>
      <c r="M91" s="78"/>
      <c r="N91" s="78"/>
    </row>
    <row r="92" spans="11:14">
      <c r="K92" s="78"/>
      <c r="L92" s="78"/>
      <c r="M92" s="78"/>
      <c r="N92" s="78"/>
    </row>
    <row r="93" spans="11:14">
      <c r="K93" s="78"/>
      <c r="L93" s="78"/>
      <c r="M93" s="78"/>
      <c r="N93" s="78"/>
    </row>
    <row r="94" spans="11:14">
      <c r="K94" s="78"/>
      <c r="L94" s="78"/>
      <c r="M94" s="78"/>
      <c r="N94" s="78"/>
    </row>
    <row r="95" spans="11:14">
      <c r="K95" s="78"/>
      <c r="L95" s="78"/>
      <c r="M95" s="78"/>
      <c r="N95" s="78"/>
    </row>
    <row r="96" spans="11:14">
      <c r="K96" s="78"/>
      <c r="L96" s="78"/>
      <c r="M96" s="78"/>
      <c r="N96" s="78"/>
    </row>
    <row r="97" spans="11:14">
      <c r="K97" s="78"/>
      <c r="L97" s="78"/>
      <c r="M97" s="78"/>
      <c r="N97" s="78"/>
    </row>
    <row r="98" spans="11:14">
      <c r="K98" s="78"/>
      <c r="L98" s="78"/>
      <c r="M98" s="78"/>
      <c r="N98" s="78"/>
    </row>
    <row r="99" spans="11:14">
      <c r="K99" s="78"/>
      <c r="L99" s="78"/>
      <c r="M99" s="78"/>
      <c r="N99" s="78"/>
    </row>
    <row r="100" spans="11:14">
      <c r="K100" s="78"/>
      <c r="L100" s="78"/>
      <c r="M100" s="78"/>
      <c r="N100" s="78"/>
    </row>
    <row r="101" spans="11:14">
      <c r="K101" s="78"/>
      <c r="L101" s="78"/>
      <c r="M101" s="78"/>
      <c r="N101" s="78"/>
    </row>
    <row r="102" spans="11:14">
      <c r="K102" s="78"/>
      <c r="L102" s="78"/>
      <c r="M102" s="78"/>
      <c r="N102" s="78"/>
    </row>
    <row r="103" spans="11:14">
      <c r="K103" s="78"/>
      <c r="L103" s="78"/>
      <c r="M103" s="78"/>
      <c r="N103" s="78"/>
    </row>
    <row r="104" spans="11:14">
      <c r="K104" s="78"/>
      <c r="L104" s="78"/>
      <c r="M104" s="78"/>
      <c r="N104" s="78"/>
    </row>
    <row r="105" spans="11:14">
      <c r="K105" s="78"/>
      <c r="L105" s="78"/>
      <c r="M105" s="78"/>
      <c r="N105" s="78"/>
    </row>
    <row r="106" spans="11:14">
      <c r="K106" s="78"/>
      <c r="L106" s="78"/>
      <c r="M106" s="78"/>
      <c r="N106" s="78"/>
    </row>
    <row r="107" spans="11:14">
      <c r="K107" s="78"/>
      <c r="L107" s="78"/>
      <c r="M107" s="78"/>
      <c r="N107" s="78"/>
    </row>
    <row r="108" spans="11:14">
      <c r="K108" s="78"/>
      <c r="L108" s="78"/>
      <c r="M108" s="78"/>
      <c r="N108" s="78"/>
    </row>
    <row r="109" spans="11:14">
      <c r="K109" s="78"/>
      <c r="L109" s="78"/>
      <c r="M109" s="78"/>
      <c r="N109" s="78"/>
    </row>
    <row r="110" spans="11:14">
      <c r="K110" s="78"/>
      <c r="L110" s="78"/>
      <c r="M110" s="78"/>
      <c r="N110" s="78"/>
    </row>
    <row r="111" spans="11:14">
      <c r="K111" s="78"/>
      <c r="L111" s="78"/>
      <c r="M111" s="78"/>
      <c r="N111" s="78"/>
    </row>
    <row r="112" spans="11:14">
      <c r="K112" s="78"/>
      <c r="L112" s="78"/>
      <c r="M112" s="78"/>
      <c r="N112" s="78"/>
    </row>
    <row r="113" spans="11:14">
      <c r="K113" s="78"/>
      <c r="L113" s="78"/>
      <c r="M113" s="78"/>
      <c r="N113" s="78"/>
    </row>
    <row r="114" spans="11:14">
      <c r="K114" s="78"/>
      <c r="L114" s="78"/>
      <c r="M114" s="78"/>
      <c r="N114" s="78"/>
    </row>
    <row r="115" spans="11:14">
      <c r="K115" s="78"/>
      <c r="L115" s="78"/>
      <c r="M115" s="78"/>
      <c r="N115" s="78"/>
    </row>
    <row r="116" spans="11:14">
      <c r="K116" s="78"/>
      <c r="L116" s="78"/>
      <c r="M116" s="78"/>
      <c r="N116" s="78"/>
    </row>
    <row r="117" spans="11:14">
      <c r="K117" s="78"/>
      <c r="L117" s="78"/>
      <c r="M117" s="78"/>
      <c r="N117" s="78"/>
    </row>
    <row r="118" spans="11:14">
      <c r="K118" s="78"/>
      <c r="L118" s="78"/>
      <c r="M118" s="78"/>
      <c r="N118" s="78"/>
    </row>
    <row r="119" spans="11:14">
      <c r="K119" s="78"/>
      <c r="L119" s="78"/>
      <c r="M119" s="78"/>
      <c r="N119" s="78"/>
    </row>
    <row r="120" spans="11:14">
      <c r="K120" s="78"/>
      <c r="L120" s="78"/>
      <c r="M120" s="78"/>
      <c r="N120" s="78"/>
    </row>
    <row r="121" spans="11:14">
      <c r="K121" s="78"/>
      <c r="L121" s="78"/>
      <c r="M121" s="78"/>
      <c r="N121" s="78"/>
    </row>
    <row r="122" spans="11:14">
      <c r="K122" s="78"/>
      <c r="L122" s="78"/>
      <c r="M122" s="78"/>
      <c r="N122" s="78"/>
    </row>
    <row r="123" spans="11:14">
      <c r="K123" s="78"/>
      <c r="L123" s="78"/>
      <c r="M123" s="78"/>
      <c r="N123" s="78"/>
    </row>
    <row r="124" spans="11:14">
      <c r="K124" s="78"/>
      <c r="L124" s="78"/>
      <c r="M124" s="78"/>
      <c r="N124" s="78"/>
    </row>
    <row r="125" spans="11:14">
      <c r="K125" s="78"/>
      <c r="L125" s="78"/>
      <c r="M125" s="78"/>
      <c r="N125" s="78"/>
    </row>
    <row r="126" spans="11:14">
      <c r="K126" s="78"/>
      <c r="L126" s="78"/>
      <c r="M126" s="78"/>
      <c r="N126" s="78"/>
    </row>
    <row r="127" spans="11:14">
      <c r="K127" s="78"/>
      <c r="L127" s="78"/>
      <c r="M127" s="78"/>
      <c r="N127" s="78"/>
    </row>
    <row r="128" spans="11:14">
      <c r="K128" s="78"/>
      <c r="L128" s="78"/>
      <c r="M128" s="78"/>
      <c r="N128" s="78"/>
    </row>
    <row r="129" spans="11:14">
      <c r="K129" s="78"/>
      <c r="L129" s="78"/>
      <c r="M129" s="78"/>
      <c r="N129" s="78"/>
    </row>
    <row r="130" spans="11:14">
      <c r="K130" s="78"/>
      <c r="L130" s="78"/>
      <c r="M130" s="78"/>
      <c r="N130" s="78"/>
    </row>
    <row r="131" spans="11:14">
      <c r="K131" s="78"/>
      <c r="L131" s="78"/>
      <c r="M131" s="78"/>
      <c r="N131" s="78"/>
    </row>
    <row r="132" spans="11:14">
      <c r="K132" s="78"/>
      <c r="L132" s="78"/>
      <c r="M132" s="78"/>
      <c r="N132" s="78"/>
    </row>
    <row r="133" spans="11:14">
      <c r="K133" s="78"/>
      <c r="L133" s="78"/>
      <c r="M133" s="78"/>
      <c r="N133" s="78"/>
    </row>
    <row r="134" spans="11:14">
      <c r="K134" s="78"/>
      <c r="L134" s="78"/>
      <c r="M134" s="78"/>
      <c r="N134" s="78"/>
    </row>
    <row r="135" spans="11:14">
      <c r="K135" s="78"/>
      <c r="L135" s="78"/>
      <c r="M135" s="78"/>
      <c r="N135" s="78"/>
    </row>
    <row r="136" spans="11:14">
      <c r="K136" s="78"/>
      <c r="L136" s="78"/>
      <c r="M136" s="78"/>
      <c r="N136" s="78"/>
    </row>
    <row r="137" spans="11:14">
      <c r="K137" s="78"/>
      <c r="L137" s="78"/>
      <c r="M137" s="78"/>
      <c r="N137" s="78"/>
    </row>
    <row r="138" spans="11:14">
      <c r="K138" s="78"/>
      <c r="L138" s="78"/>
      <c r="M138" s="78"/>
      <c r="N138" s="78"/>
    </row>
    <row r="139" spans="11:14">
      <c r="K139" s="78"/>
      <c r="L139" s="78"/>
      <c r="M139" s="78"/>
      <c r="N139" s="78"/>
    </row>
    <row r="140" spans="11:14">
      <c r="K140" s="78"/>
      <c r="L140" s="78"/>
      <c r="M140" s="78"/>
      <c r="N140" s="78"/>
    </row>
    <row r="141" spans="11:14">
      <c r="K141" s="78"/>
      <c r="L141" s="78"/>
      <c r="M141" s="78"/>
      <c r="N141" s="78"/>
    </row>
    <row r="142" spans="11:14">
      <c r="K142" s="78"/>
      <c r="L142" s="78"/>
      <c r="M142" s="78"/>
      <c r="N142" s="78"/>
    </row>
    <row r="143" spans="11:14">
      <c r="K143" s="78"/>
      <c r="L143" s="78"/>
      <c r="M143" s="78"/>
      <c r="N143" s="78"/>
    </row>
    <row r="144" spans="11:14">
      <c r="K144" s="78"/>
      <c r="L144" s="78"/>
      <c r="M144" s="78"/>
      <c r="N144" s="78"/>
    </row>
    <row r="145" spans="11:14">
      <c r="K145" s="78"/>
      <c r="L145" s="78"/>
      <c r="M145" s="78"/>
      <c r="N145" s="78"/>
    </row>
    <row r="146" spans="11:14">
      <c r="K146" s="78"/>
      <c r="L146" s="78"/>
      <c r="M146" s="78"/>
      <c r="N146" s="78"/>
    </row>
    <row r="147" spans="11:14">
      <c r="K147" s="78"/>
      <c r="L147" s="78"/>
      <c r="M147" s="78"/>
      <c r="N147" s="78"/>
    </row>
    <row r="148" spans="11:14">
      <c r="K148" s="78"/>
      <c r="L148" s="78"/>
      <c r="M148" s="78"/>
      <c r="N148" s="78"/>
    </row>
    <row r="149" spans="11:14">
      <c r="K149" s="78"/>
      <c r="L149" s="78"/>
      <c r="M149" s="78"/>
      <c r="N149" s="78"/>
    </row>
    <row r="150" spans="11:14">
      <c r="K150" s="78"/>
      <c r="L150" s="78"/>
      <c r="M150" s="78"/>
      <c r="N150" s="78"/>
    </row>
    <row r="151" spans="11:14">
      <c r="K151" s="78"/>
      <c r="L151" s="78"/>
      <c r="M151" s="78"/>
      <c r="N151" s="78"/>
    </row>
    <row r="152" spans="11:14">
      <c r="K152" s="78"/>
      <c r="L152" s="78"/>
      <c r="M152" s="78"/>
      <c r="N152" s="78"/>
    </row>
    <row r="153" spans="11:14">
      <c r="K153" s="78"/>
      <c r="L153" s="78"/>
      <c r="M153" s="78"/>
      <c r="N153" s="78"/>
    </row>
    <row r="154" spans="11:14">
      <c r="K154" s="78"/>
      <c r="L154" s="78"/>
      <c r="M154" s="78"/>
      <c r="N154" s="78"/>
    </row>
    <row r="155" spans="11:14">
      <c r="K155" s="78"/>
      <c r="L155" s="78"/>
      <c r="M155" s="78"/>
      <c r="N155" s="78"/>
    </row>
    <row r="156" spans="11:14">
      <c r="K156" s="78"/>
      <c r="L156" s="78"/>
      <c r="M156" s="78"/>
      <c r="N156" s="78"/>
    </row>
    <row r="157" spans="11:14">
      <c r="K157" s="78"/>
      <c r="L157" s="78"/>
      <c r="M157" s="78"/>
      <c r="N157" s="78"/>
    </row>
    <row r="158" spans="11:14">
      <c r="K158" s="78"/>
      <c r="L158" s="78"/>
      <c r="M158" s="78"/>
      <c r="N158" s="78"/>
    </row>
    <row r="159" spans="11:14">
      <c r="K159" s="78"/>
      <c r="L159" s="78"/>
      <c r="M159" s="78"/>
      <c r="N159" s="78"/>
    </row>
    <row r="160" spans="11:14">
      <c r="K160" s="78"/>
      <c r="L160" s="78"/>
      <c r="M160" s="78"/>
      <c r="N160" s="78"/>
    </row>
    <row r="161" spans="11:14">
      <c r="K161" s="78"/>
      <c r="L161" s="78"/>
      <c r="M161" s="78"/>
      <c r="N161" s="78"/>
    </row>
    <row r="162" spans="11:14">
      <c r="K162" s="78"/>
      <c r="L162" s="78"/>
      <c r="M162" s="78"/>
      <c r="N162" s="78"/>
    </row>
    <row r="163" spans="11:14">
      <c r="K163" s="78"/>
      <c r="L163" s="78"/>
      <c r="M163" s="78"/>
      <c r="N163" s="78"/>
    </row>
    <row r="164" spans="11:14">
      <c r="K164" s="78"/>
      <c r="L164" s="78"/>
      <c r="M164" s="78"/>
      <c r="N164" s="78"/>
    </row>
    <row r="165" spans="11:14">
      <c r="K165" s="78"/>
      <c r="L165" s="78"/>
      <c r="M165" s="78"/>
      <c r="N165" s="78"/>
    </row>
    <row r="166" spans="11:14">
      <c r="K166" s="78"/>
      <c r="L166" s="78"/>
      <c r="M166" s="78"/>
      <c r="N166" s="78"/>
    </row>
    <row r="167" spans="11:14">
      <c r="K167" s="78"/>
      <c r="L167" s="78"/>
      <c r="M167" s="78"/>
      <c r="N167" s="78"/>
    </row>
    <row r="168" spans="11:14">
      <c r="K168" s="78"/>
      <c r="L168" s="78"/>
      <c r="M168" s="78"/>
      <c r="N168" s="78"/>
    </row>
    <row r="169" spans="11:14">
      <c r="K169" s="78"/>
      <c r="L169" s="78"/>
      <c r="M169" s="78"/>
      <c r="N169" s="78"/>
    </row>
    <row r="170" spans="11:14">
      <c r="K170" s="78"/>
      <c r="L170" s="78"/>
      <c r="M170" s="78"/>
      <c r="N170" s="78"/>
    </row>
    <row r="171" spans="11:14">
      <c r="K171" s="78"/>
      <c r="L171" s="78"/>
      <c r="M171" s="78"/>
      <c r="N171" s="78"/>
    </row>
    <row r="172" spans="11:14">
      <c r="K172" s="78"/>
      <c r="L172" s="78"/>
      <c r="M172" s="78"/>
      <c r="N172" s="78"/>
    </row>
    <row r="173" spans="11:14">
      <c r="K173" s="78"/>
      <c r="L173" s="78"/>
      <c r="M173" s="78"/>
      <c r="N173" s="78"/>
    </row>
    <row r="174" spans="11:14">
      <c r="K174" s="78"/>
      <c r="L174" s="78"/>
      <c r="M174" s="78"/>
      <c r="N174" s="78"/>
    </row>
    <row r="175" spans="11:14">
      <c r="K175" s="78"/>
      <c r="L175" s="78"/>
      <c r="M175" s="78"/>
      <c r="N175" s="78"/>
    </row>
    <row r="176" spans="11:14">
      <c r="K176" s="78"/>
      <c r="L176" s="78"/>
      <c r="M176" s="78"/>
      <c r="N176" s="78"/>
    </row>
    <row r="177" spans="11:14">
      <c r="K177" s="78"/>
      <c r="L177" s="78"/>
      <c r="M177" s="78"/>
      <c r="N177" s="78"/>
    </row>
    <row r="178" spans="11:14">
      <c r="K178" s="78"/>
      <c r="L178" s="78"/>
      <c r="M178" s="78"/>
      <c r="N178" s="78"/>
    </row>
    <row r="179" spans="11:14">
      <c r="K179" s="78"/>
      <c r="L179" s="78"/>
      <c r="M179" s="78"/>
      <c r="N179" s="78"/>
    </row>
    <row r="180" spans="11:14">
      <c r="K180" s="78"/>
      <c r="L180" s="78"/>
      <c r="M180" s="78"/>
      <c r="N180" s="78"/>
    </row>
    <row r="181" spans="11:14">
      <c r="K181" s="78"/>
      <c r="L181" s="78"/>
      <c r="M181" s="78"/>
      <c r="N181" s="78"/>
    </row>
    <row r="182" spans="11:14">
      <c r="K182" s="78"/>
      <c r="L182" s="78"/>
      <c r="M182" s="78"/>
      <c r="N182" s="78"/>
    </row>
    <row r="183" spans="11:14">
      <c r="K183" s="78"/>
      <c r="L183" s="78"/>
      <c r="M183" s="78"/>
      <c r="N183" s="78"/>
    </row>
    <row r="184" spans="11:14">
      <c r="K184" s="78"/>
      <c r="L184" s="78"/>
      <c r="M184" s="78"/>
      <c r="N184" s="78"/>
    </row>
    <row r="185" spans="11:14">
      <c r="K185" s="78"/>
      <c r="L185" s="78"/>
      <c r="M185" s="78"/>
      <c r="N185" s="78"/>
    </row>
    <row r="186" spans="11:14">
      <c r="K186" s="78"/>
      <c r="L186" s="78"/>
      <c r="M186" s="78"/>
      <c r="N186" s="78"/>
    </row>
    <row r="187" spans="11:14">
      <c r="K187" s="78"/>
      <c r="L187" s="78"/>
      <c r="M187" s="78"/>
      <c r="N187" s="78"/>
    </row>
    <row r="188" spans="11:14">
      <c r="K188" s="78"/>
      <c r="L188" s="78"/>
      <c r="M188" s="78"/>
      <c r="N188" s="78"/>
    </row>
    <row r="189" spans="11:14">
      <c r="K189" s="78"/>
      <c r="L189" s="78"/>
      <c r="M189" s="78"/>
      <c r="N189" s="78"/>
    </row>
    <row r="190" spans="11:14">
      <c r="K190" s="78"/>
      <c r="L190" s="78"/>
      <c r="M190" s="78"/>
      <c r="N190" s="78"/>
    </row>
    <row r="191" spans="11:14">
      <c r="K191" s="78"/>
      <c r="L191" s="78"/>
      <c r="M191" s="78"/>
      <c r="N191" s="78"/>
    </row>
    <row r="192" spans="11:14">
      <c r="K192" s="78"/>
      <c r="L192" s="78"/>
      <c r="M192" s="78"/>
      <c r="N192" s="78"/>
    </row>
    <row r="193" spans="11:14">
      <c r="K193" s="78"/>
      <c r="L193" s="78"/>
      <c r="M193" s="78"/>
      <c r="N193" s="78"/>
    </row>
    <row r="194" spans="11:14">
      <c r="K194" s="78"/>
      <c r="L194" s="78"/>
      <c r="M194" s="78"/>
      <c r="N194" s="78"/>
    </row>
    <row r="195" spans="11:14">
      <c r="K195" s="78"/>
      <c r="L195" s="78"/>
      <c r="M195" s="78"/>
      <c r="N195" s="78"/>
    </row>
    <row r="196" spans="11:14">
      <c r="K196" s="78"/>
      <c r="L196" s="78"/>
      <c r="M196" s="78"/>
      <c r="N196" s="78"/>
    </row>
    <row r="197" spans="11:14">
      <c r="K197" s="78"/>
      <c r="L197" s="78"/>
      <c r="M197" s="78"/>
      <c r="N197" s="78"/>
    </row>
    <row r="198" spans="11:14">
      <c r="K198" s="78"/>
      <c r="L198" s="78"/>
      <c r="M198" s="78"/>
      <c r="N198" s="78"/>
    </row>
    <row r="199" spans="11:14">
      <c r="K199" s="78"/>
      <c r="L199" s="78"/>
      <c r="M199" s="78"/>
      <c r="N199" s="78"/>
    </row>
    <row r="200" spans="11:14">
      <c r="K200" s="78"/>
      <c r="L200" s="78"/>
      <c r="M200" s="78"/>
      <c r="N200" s="78"/>
    </row>
    <row r="201" spans="11:14">
      <c r="K201" s="78"/>
      <c r="L201" s="78"/>
      <c r="M201" s="78"/>
      <c r="N201" s="78"/>
    </row>
    <row r="202" spans="11:14">
      <c r="K202" s="78"/>
      <c r="L202" s="78"/>
      <c r="M202" s="78"/>
      <c r="N202" s="78"/>
    </row>
    <row r="203" spans="11:14">
      <c r="K203" s="78"/>
      <c r="L203" s="78"/>
      <c r="M203" s="78"/>
      <c r="N203" s="78"/>
    </row>
    <row r="204" spans="11:14">
      <c r="K204" s="78"/>
      <c r="L204" s="78"/>
      <c r="M204" s="78"/>
      <c r="N204" s="78"/>
    </row>
    <row r="205" spans="11:14">
      <c r="K205" s="78"/>
      <c r="L205" s="78"/>
      <c r="M205" s="78"/>
      <c r="N205" s="78"/>
    </row>
    <row r="206" spans="11:14">
      <c r="K206" s="78"/>
      <c r="L206" s="78"/>
      <c r="M206" s="78"/>
      <c r="N206" s="78"/>
    </row>
    <row r="207" spans="11:14">
      <c r="K207" s="78"/>
      <c r="L207" s="78"/>
      <c r="M207" s="78"/>
      <c r="N207" s="78"/>
    </row>
    <row r="208" spans="11:14">
      <c r="K208" s="78"/>
      <c r="L208" s="78"/>
      <c r="M208" s="78"/>
      <c r="N208" s="78"/>
    </row>
    <row r="209" spans="11:14">
      <c r="K209" s="78"/>
      <c r="L209" s="78"/>
      <c r="M209" s="78"/>
      <c r="N209" s="78"/>
    </row>
    <row r="210" spans="11:14">
      <c r="K210" s="78"/>
      <c r="L210" s="78"/>
      <c r="M210" s="78"/>
      <c r="N210" s="78"/>
    </row>
    <row r="211" spans="11:14">
      <c r="K211" s="78"/>
      <c r="L211" s="78"/>
      <c r="M211" s="78"/>
      <c r="N211" s="78"/>
    </row>
    <row r="212" spans="11:14">
      <c r="K212" s="78"/>
      <c r="L212" s="78"/>
      <c r="M212" s="78"/>
      <c r="N212" s="78"/>
    </row>
    <row r="213" spans="11:14">
      <c r="K213" s="78"/>
      <c r="L213" s="78"/>
      <c r="M213" s="78"/>
      <c r="N213" s="78"/>
    </row>
    <row r="214" spans="11:14">
      <c r="K214" s="78"/>
      <c r="L214" s="78"/>
      <c r="M214" s="78"/>
      <c r="N214" s="78"/>
    </row>
    <row r="215" spans="11:14">
      <c r="K215" s="78"/>
      <c r="L215" s="78"/>
      <c r="M215" s="78"/>
      <c r="N215" s="78"/>
    </row>
    <row r="216" spans="11:14">
      <c r="K216" s="78"/>
      <c r="L216" s="78"/>
      <c r="M216" s="78"/>
      <c r="N216" s="78"/>
    </row>
    <row r="217" spans="11:14">
      <c r="K217" s="78"/>
      <c r="L217" s="78"/>
      <c r="M217" s="78"/>
      <c r="N217" s="78"/>
    </row>
    <row r="218" spans="11:14">
      <c r="K218" s="78"/>
      <c r="L218" s="78"/>
      <c r="M218" s="78"/>
      <c r="N218" s="78"/>
    </row>
    <row r="219" spans="11:14">
      <c r="K219" s="78"/>
      <c r="L219" s="78"/>
      <c r="M219" s="78"/>
      <c r="N219" s="78"/>
    </row>
    <row r="220" spans="11:14">
      <c r="K220" s="78"/>
      <c r="L220" s="78"/>
      <c r="M220" s="78"/>
      <c r="N220" s="78"/>
    </row>
    <row r="221" spans="11:14">
      <c r="K221" s="78"/>
      <c r="L221" s="78"/>
      <c r="M221" s="78"/>
      <c r="N221" s="78"/>
    </row>
    <row r="222" spans="11:14">
      <c r="K222" s="78"/>
      <c r="L222" s="78"/>
      <c r="M222" s="78"/>
      <c r="N222" s="78"/>
    </row>
    <row r="223" spans="11:14">
      <c r="K223" s="78"/>
      <c r="L223" s="78"/>
      <c r="M223" s="78"/>
      <c r="N223" s="78"/>
    </row>
    <row r="224" spans="11:14">
      <c r="K224" s="78"/>
      <c r="L224" s="78"/>
      <c r="M224" s="78"/>
      <c r="N224" s="78"/>
    </row>
    <row r="225" spans="11:14">
      <c r="K225" s="78"/>
      <c r="L225" s="78"/>
      <c r="M225" s="78"/>
      <c r="N225" s="78"/>
    </row>
    <row r="226" spans="11:14">
      <c r="K226" s="78"/>
      <c r="L226" s="78"/>
      <c r="M226" s="78"/>
      <c r="N226" s="78"/>
    </row>
    <row r="227" spans="11:14">
      <c r="K227" s="78"/>
      <c r="L227" s="78"/>
      <c r="M227" s="78"/>
      <c r="N227" s="78"/>
    </row>
    <row r="228" spans="11:14">
      <c r="K228" s="78"/>
      <c r="L228" s="78"/>
      <c r="M228" s="78"/>
      <c r="N228" s="78"/>
    </row>
    <row r="229" spans="11:14">
      <c r="K229" s="78"/>
      <c r="L229" s="78"/>
      <c r="M229" s="78"/>
      <c r="N229" s="78"/>
    </row>
    <row r="230" spans="11:14">
      <c r="K230" s="78"/>
      <c r="L230" s="78"/>
      <c r="M230" s="78"/>
      <c r="N230" s="78"/>
    </row>
    <row r="231" spans="11:14">
      <c r="K231" s="78"/>
      <c r="L231" s="78"/>
      <c r="M231" s="78"/>
      <c r="N231" s="78"/>
    </row>
    <row r="232" spans="11:14">
      <c r="K232" s="78"/>
      <c r="L232" s="78"/>
      <c r="M232" s="78"/>
      <c r="N232" s="78"/>
    </row>
    <row r="233" spans="11:14">
      <c r="K233" s="78"/>
      <c r="L233" s="78"/>
      <c r="M233" s="78"/>
      <c r="N233" s="78"/>
    </row>
    <row r="234" spans="11:14">
      <c r="K234" s="78"/>
      <c r="L234" s="78"/>
      <c r="M234" s="78"/>
      <c r="N234" s="78"/>
    </row>
    <row r="235" spans="11:14">
      <c r="K235" s="78"/>
      <c r="L235" s="78"/>
      <c r="M235" s="78"/>
      <c r="N235" s="78"/>
    </row>
    <row r="236" spans="11:14">
      <c r="K236" s="78"/>
      <c r="L236" s="78"/>
      <c r="M236" s="78"/>
      <c r="N236" s="78"/>
    </row>
    <row r="237" spans="11:14">
      <c r="K237" s="78"/>
      <c r="L237" s="78"/>
      <c r="M237" s="78"/>
      <c r="N237" s="78"/>
    </row>
    <row r="238" spans="11:14">
      <c r="K238" s="78"/>
      <c r="L238" s="78"/>
      <c r="M238" s="78"/>
      <c r="N238" s="78"/>
    </row>
    <row r="239" spans="11:14">
      <c r="K239" s="78"/>
      <c r="L239" s="78"/>
      <c r="M239" s="78"/>
      <c r="N239" s="78"/>
    </row>
    <row r="240" spans="11:14">
      <c r="K240" s="78"/>
      <c r="L240" s="78"/>
      <c r="M240" s="78"/>
      <c r="N240" s="78"/>
    </row>
    <row r="241" spans="11:14">
      <c r="K241" s="78"/>
      <c r="L241" s="78"/>
      <c r="M241" s="78"/>
      <c r="N241" s="78"/>
    </row>
    <row r="242" spans="11:14">
      <c r="K242" s="78"/>
      <c r="L242" s="78"/>
      <c r="M242" s="78"/>
      <c r="N242" s="78"/>
    </row>
    <row r="243" spans="11:14">
      <c r="K243" s="78"/>
      <c r="L243" s="78"/>
      <c r="M243" s="78"/>
      <c r="N243" s="78"/>
    </row>
    <row r="244" spans="11:14">
      <c r="K244" s="78"/>
      <c r="L244" s="78"/>
      <c r="M244" s="78"/>
      <c r="N244" s="78"/>
    </row>
    <row r="245" spans="11:14">
      <c r="K245" s="78"/>
      <c r="L245" s="78"/>
      <c r="M245" s="78"/>
      <c r="N245" s="78"/>
    </row>
    <row r="246" spans="11:14">
      <c r="K246" s="78"/>
      <c r="L246" s="78"/>
      <c r="M246" s="78"/>
      <c r="N246" s="78"/>
    </row>
    <row r="247" spans="11:14">
      <c r="K247" s="78"/>
      <c r="L247" s="78"/>
      <c r="M247" s="78"/>
      <c r="N247" s="78"/>
    </row>
    <row r="248" spans="11:14">
      <c r="K248" s="78"/>
      <c r="L248" s="78"/>
      <c r="M248" s="78"/>
      <c r="N248" s="78"/>
    </row>
    <row r="249" spans="11:14">
      <c r="K249" s="78"/>
      <c r="L249" s="78"/>
      <c r="M249" s="78"/>
      <c r="N249" s="78"/>
    </row>
    <row r="250" spans="11:14">
      <c r="K250" s="78"/>
      <c r="L250" s="78"/>
      <c r="M250" s="78"/>
      <c r="N250" s="78"/>
    </row>
    <row r="251" spans="11:14">
      <c r="K251" s="78"/>
      <c r="L251" s="78"/>
      <c r="M251" s="78"/>
      <c r="N251" s="78"/>
    </row>
    <row r="252" spans="11:14">
      <c r="K252" s="78"/>
      <c r="L252" s="78"/>
      <c r="M252" s="78"/>
      <c r="N252" s="78"/>
    </row>
    <row r="253" spans="11:14">
      <c r="K253" s="78"/>
      <c r="L253" s="78"/>
      <c r="M253" s="78"/>
      <c r="N253" s="78"/>
    </row>
    <row r="254" spans="11:14">
      <c r="K254" s="78"/>
      <c r="L254" s="78"/>
      <c r="M254" s="78"/>
      <c r="N254" s="78"/>
    </row>
    <row r="255" spans="11:14">
      <c r="K255" s="78"/>
      <c r="L255" s="78"/>
      <c r="M255" s="78"/>
      <c r="N255" s="78"/>
    </row>
    <row r="256" spans="11:14">
      <c r="K256" s="78"/>
      <c r="L256" s="78"/>
      <c r="M256" s="78"/>
      <c r="N256" s="78"/>
    </row>
    <row r="257" spans="11:14">
      <c r="K257" s="78"/>
      <c r="L257" s="78"/>
      <c r="M257" s="78"/>
      <c r="N257" s="78"/>
    </row>
    <row r="258" spans="11:14">
      <c r="K258" s="78"/>
      <c r="L258" s="78"/>
      <c r="M258" s="78"/>
      <c r="N258" s="78"/>
    </row>
    <row r="259" spans="11:14">
      <c r="K259" s="78"/>
      <c r="L259" s="78"/>
      <c r="M259" s="78"/>
      <c r="N259" s="78"/>
    </row>
    <row r="260" spans="11:14">
      <c r="K260" s="78"/>
      <c r="L260" s="78"/>
      <c r="M260" s="78"/>
      <c r="N260" s="78"/>
    </row>
    <row r="261" spans="11:14">
      <c r="K261" s="78"/>
      <c r="L261" s="78"/>
      <c r="M261" s="78"/>
      <c r="N261" s="78"/>
    </row>
    <row r="262" spans="11:14">
      <c r="K262" s="78"/>
      <c r="L262" s="78"/>
      <c r="M262" s="78"/>
      <c r="N262" s="78"/>
    </row>
    <row r="263" spans="11:14">
      <c r="K263" s="78"/>
      <c r="L263" s="78"/>
      <c r="M263" s="78"/>
      <c r="N263" s="78"/>
    </row>
    <row r="264" spans="11:14">
      <c r="K264" s="78"/>
      <c r="L264" s="78"/>
      <c r="M264" s="78"/>
      <c r="N264" s="78"/>
    </row>
    <row r="265" spans="11:14">
      <c r="K265" s="78"/>
      <c r="L265" s="78"/>
      <c r="M265" s="78"/>
      <c r="N265" s="78"/>
    </row>
    <row r="266" spans="11:14">
      <c r="K266" s="78"/>
      <c r="L266" s="78"/>
      <c r="M266" s="78"/>
      <c r="N266" s="78"/>
    </row>
    <row r="267" spans="11:14">
      <c r="K267" s="78"/>
      <c r="L267" s="78"/>
      <c r="M267" s="78"/>
      <c r="N267" s="78"/>
    </row>
    <row r="268" spans="11:14">
      <c r="K268" s="78"/>
      <c r="L268" s="78"/>
      <c r="M268" s="78"/>
      <c r="N268" s="78"/>
    </row>
    <row r="269" spans="11:14">
      <c r="K269" s="78"/>
      <c r="L269" s="78"/>
      <c r="M269" s="78"/>
      <c r="N269" s="78"/>
    </row>
    <row r="270" spans="11:14">
      <c r="K270" s="78"/>
      <c r="L270" s="78"/>
      <c r="M270" s="78"/>
      <c r="N270" s="78"/>
    </row>
    <row r="271" spans="11:14">
      <c r="K271" s="78"/>
      <c r="L271" s="78"/>
      <c r="M271" s="78"/>
      <c r="N271" s="78"/>
    </row>
    <row r="272" spans="11:14">
      <c r="K272" s="78"/>
      <c r="L272" s="78"/>
      <c r="M272" s="78"/>
      <c r="N272" s="78"/>
    </row>
    <row r="273" spans="11:14">
      <c r="K273" s="78"/>
      <c r="L273" s="78"/>
      <c r="M273" s="78"/>
      <c r="N273" s="78"/>
    </row>
    <row r="274" spans="11:14">
      <c r="K274" s="78"/>
      <c r="L274" s="78"/>
      <c r="M274" s="78"/>
      <c r="N274" s="78"/>
    </row>
    <row r="275" spans="11:14">
      <c r="K275" s="78"/>
      <c r="L275" s="78"/>
      <c r="M275" s="78"/>
      <c r="N275" s="78"/>
    </row>
    <row r="276" spans="11:14">
      <c r="K276" s="78"/>
      <c r="L276" s="78"/>
      <c r="M276" s="78"/>
      <c r="N276" s="78"/>
    </row>
    <row r="277" spans="11:14">
      <c r="K277" s="78"/>
      <c r="L277" s="78"/>
      <c r="M277" s="78"/>
      <c r="N277" s="78"/>
    </row>
    <row r="278" spans="11:14">
      <c r="K278" s="78"/>
      <c r="L278" s="78"/>
      <c r="M278" s="78"/>
      <c r="N278" s="78"/>
    </row>
    <row r="279" spans="11:14">
      <c r="K279" s="78"/>
      <c r="L279" s="78"/>
      <c r="M279" s="78"/>
      <c r="N279" s="78"/>
    </row>
    <row r="280" spans="11:14">
      <c r="K280" s="78"/>
      <c r="L280" s="78"/>
      <c r="M280" s="78"/>
      <c r="N280" s="78"/>
    </row>
    <row r="281" spans="11:14">
      <c r="K281" s="78"/>
      <c r="L281" s="78"/>
      <c r="M281" s="78"/>
      <c r="N281" s="78"/>
    </row>
    <row r="282" spans="11:14">
      <c r="K282" s="78"/>
      <c r="L282" s="78"/>
      <c r="M282" s="78"/>
      <c r="N282" s="78"/>
    </row>
    <row r="283" spans="11:14">
      <c r="K283" s="78"/>
      <c r="L283" s="78"/>
      <c r="M283" s="78"/>
      <c r="N283" s="78"/>
    </row>
    <row r="284" spans="11:14">
      <c r="K284" s="78"/>
      <c r="L284" s="78"/>
      <c r="M284" s="78"/>
      <c r="N284" s="78"/>
    </row>
    <row r="285" spans="11:14">
      <c r="K285" s="78"/>
      <c r="L285" s="78"/>
      <c r="M285" s="78"/>
      <c r="N285" s="78"/>
    </row>
    <row r="286" spans="11:14">
      <c r="K286" s="78"/>
      <c r="L286" s="78"/>
      <c r="M286" s="78"/>
      <c r="N286" s="78"/>
    </row>
    <row r="287" spans="11:14">
      <c r="K287" s="78"/>
      <c r="L287" s="78"/>
      <c r="M287" s="78"/>
      <c r="N287" s="78"/>
    </row>
    <row r="288" spans="11:14">
      <c r="K288" s="78"/>
      <c r="L288" s="78"/>
      <c r="M288" s="78"/>
      <c r="N288" s="78"/>
    </row>
    <row r="289" spans="11:14">
      <c r="K289" s="78"/>
      <c r="L289" s="78"/>
      <c r="M289" s="78"/>
      <c r="N289" s="78"/>
    </row>
    <row r="290" spans="11:14">
      <c r="K290" s="78"/>
      <c r="L290" s="78"/>
      <c r="M290" s="78"/>
      <c r="N290" s="78"/>
    </row>
    <row r="291" spans="11:14">
      <c r="K291" s="78"/>
      <c r="L291" s="78"/>
      <c r="M291" s="78"/>
      <c r="N291" s="78"/>
    </row>
    <row r="292" spans="11:14">
      <c r="K292" s="78"/>
      <c r="L292" s="78"/>
      <c r="M292" s="78"/>
      <c r="N292" s="78"/>
    </row>
    <row r="293" spans="11:14">
      <c r="K293" s="78"/>
      <c r="L293" s="78"/>
      <c r="M293" s="78"/>
      <c r="N293" s="78"/>
    </row>
    <row r="294" spans="11:14">
      <c r="K294" s="78"/>
      <c r="L294" s="78"/>
      <c r="M294" s="78"/>
      <c r="N294" s="78"/>
    </row>
    <row r="295" spans="11:14">
      <c r="K295" s="78"/>
      <c r="L295" s="78"/>
      <c r="M295" s="78"/>
      <c r="N295" s="78"/>
    </row>
    <row r="296" spans="11:14">
      <c r="K296" s="78"/>
      <c r="L296" s="78"/>
      <c r="M296" s="78"/>
      <c r="N296" s="78"/>
    </row>
    <row r="297" spans="11:14">
      <c r="K297" s="78"/>
      <c r="L297" s="78"/>
      <c r="M297" s="78"/>
      <c r="N297" s="78"/>
    </row>
    <row r="298" spans="11:14">
      <c r="K298" s="78"/>
      <c r="L298" s="78"/>
      <c r="M298" s="78"/>
      <c r="N298" s="78"/>
    </row>
    <row r="299" spans="11:14">
      <c r="K299" s="78"/>
      <c r="L299" s="78"/>
      <c r="M299" s="78"/>
      <c r="N299" s="78"/>
    </row>
    <row r="300" spans="11:14">
      <c r="K300" s="78"/>
      <c r="L300" s="78"/>
      <c r="M300" s="78"/>
      <c r="N300" s="78"/>
    </row>
    <row r="301" spans="11:14">
      <c r="K301" s="78"/>
      <c r="L301" s="78"/>
      <c r="M301" s="78"/>
      <c r="N301" s="78"/>
    </row>
    <row r="302" spans="11:14">
      <c r="K302" s="78"/>
      <c r="L302" s="78"/>
      <c r="M302" s="78"/>
      <c r="N302" s="78"/>
    </row>
    <row r="303" spans="11:14">
      <c r="K303" s="78"/>
      <c r="L303" s="78"/>
      <c r="M303" s="78"/>
      <c r="N303" s="78"/>
    </row>
    <row r="304" spans="11:14">
      <c r="K304" s="78"/>
      <c r="L304" s="78"/>
      <c r="M304" s="78"/>
      <c r="N304" s="78"/>
    </row>
    <row r="305" spans="11:14">
      <c r="K305" s="78"/>
      <c r="L305" s="78"/>
      <c r="M305" s="78"/>
      <c r="N305" s="78"/>
    </row>
    <row r="306" spans="11:14">
      <c r="K306" s="78"/>
      <c r="L306" s="78"/>
      <c r="M306" s="78"/>
      <c r="N306" s="78"/>
    </row>
    <row r="307" spans="11:14">
      <c r="K307" s="78"/>
      <c r="L307" s="78"/>
      <c r="M307" s="78"/>
      <c r="N307" s="78"/>
    </row>
    <row r="308" spans="11:14">
      <c r="K308" s="78"/>
      <c r="L308" s="78"/>
      <c r="M308" s="78"/>
      <c r="N308" s="78"/>
    </row>
    <row r="309" spans="11:14">
      <c r="K309" s="78"/>
      <c r="L309" s="78"/>
      <c r="M309" s="78"/>
      <c r="N309" s="78"/>
    </row>
    <row r="310" spans="11:14">
      <c r="K310" s="78"/>
      <c r="L310" s="78"/>
      <c r="M310" s="78"/>
      <c r="N310" s="78"/>
    </row>
    <row r="311" spans="11:14">
      <c r="K311" s="78"/>
      <c r="L311" s="78"/>
      <c r="M311" s="78"/>
      <c r="N311" s="78"/>
    </row>
    <row r="312" spans="11:14">
      <c r="K312" s="78"/>
      <c r="L312" s="78"/>
      <c r="M312" s="78"/>
      <c r="N312" s="78"/>
    </row>
    <row r="313" spans="11:14">
      <c r="K313" s="78"/>
      <c r="L313" s="78"/>
      <c r="M313" s="78"/>
      <c r="N313" s="78"/>
    </row>
    <row r="314" spans="11:14">
      <c r="K314" s="78"/>
      <c r="L314" s="78"/>
      <c r="M314" s="78"/>
      <c r="N314" s="78"/>
    </row>
    <row r="315" spans="11:14">
      <c r="K315" s="78"/>
      <c r="L315" s="78"/>
      <c r="M315" s="78"/>
      <c r="N315" s="78"/>
    </row>
    <row r="316" spans="11:14">
      <c r="K316" s="78"/>
      <c r="L316" s="78"/>
      <c r="M316" s="78"/>
      <c r="N316" s="78"/>
    </row>
    <row r="317" spans="11:14">
      <c r="K317" s="78"/>
      <c r="L317" s="78"/>
      <c r="M317" s="78"/>
      <c r="N317" s="78"/>
    </row>
    <row r="318" spans="11:14">
      <c r="K318" s="78"/>
      <c r="L318" s="78"/>
      <c r="M318" s="78"/>
      <c r="N318" s="78"/>
    </row>
    <row r="319" spans="11:14">
      <c r="K319" s="78"/>
      <c r="L319" s="78"/>
      <c r="M319" s="78"/>
      <c r="N319" s="78"/>
    </row>
    <row r="320" spans="11:14">
      <c r="K320" s="78"/>
      <c r="L320" s="78"/>
      <c r="M320" s="78"/>
      <c r="N320" s="78"/>
    </row>
    <row r="321" spans="11:14">
      <c r="K321" s="78"/>
      <c r="L321" s="78"/>
      <c r="M321" s="78"/>
      <c r="N321" s="78"/>
    </row>
    <row r="322" spans="11:14">
      <c r="K322" s="78"/>
      <c r="L322" s="78"/>
      <c r="M322" s="78"/>
      <c r="N322" s="78"/>
    </row>
    <row r="323" spans="11:14">
      <c r="K323" s="78"/>
      <c r="L323" s="78"/>
      <c r="M323" s="78"/>
      <c r="N323" s="78"/>
    </row>
    <row r="324" spans="11:14">
      <c r="K324" s="78"/>
      <c r="L324" s="78"/>
      <c r="M324" s="78"/>
      <c r="N324" s="78"/>
    </row>
    <row r="325" spans="11:14">
      <c r="K325" s="78"/>
      <c r="L325" s="78"/>
      <c r="M325" s="78"/>
      <c r="N325" s="78"/>
    </row>
    <row r="326" spans="11:14">
      <c r="K326" s="78"/>
      <c r="L326" s="78"/>
      <c r="M326" s="78"/>
      <c r="N326" s="78"/>
    </row>
    <row r="327" spans="11:14">
      <c r="K327" s="78"/>
      <c r="L327" s="78"/>
      <c r="M327" s="78"/>
      <c r="N327" s="78"/>
    </row>
    <row r="328" spans="11:14">
      <c r="K328" s="78"/>
      <c r="L328" s="78"/>
      <c r="M328" s="78"/>
      <c r="N328" s="78"/>
    </row>
    <row r="329" spans="11:14">
      <c r="K329" s="78"/>
      <c r="L329" s="78"/>
      <c r="M329" s="78"/>
      <c r="N329" s="78"/>
    </row>
    <row r="330" spans="11:14">
      <c r="K330" s="78"/>
      <c r="L330" s="78"/>
      <c r="M330" s="78"/>
      <c r="N330" s="78"/>
    </row>
    <row r="331" spans="11:14">
      <c r="K331" s="78"/>
      <c r="L331" s="78"/>
      <c r="M331" s="78"/>
      <c r="N331" s="78"/>
    </row>
    <row r="332" spans="11:14">
      <c r="K332" s="78"/>
      <c r="L332" s="78"/>
      <c r="M332" s="78"/>
      <c r="N332" s="78"/>
    </row>
    <row r="333" spans="11:14">
      <c r="K333" s="78"/>
      <c r="L333" s="78"/>
      <c r="M333" s="78"/>
      <c r="N333" s="78"/>
    </row>
    <row r="334" spans="11:14">
      <c r="K334" s="78"/>
      <c r="L334" s="78"/>
      <c r="M334" s="78"/>
      <c r="N334" s="78"/>
    </row>
    <row r="335" spans="11:14">
      <c r="K335" s="78"/>
      <c r="L335" s="78"/>
      <c r="M335" s="78"/>
      <c r="N335" s="78"/>
    </row>
    <row r="336" spans="11:14">
      <c r="K336" s="78"/>
      <c r="L336" s="78"/>
      <c r="M336" s="78"/>
      <c r="N336" s="78"/>
    </row>
    <row r="337" spans="11:14">
      <c r="K337" s="78"/>
      <c r="L337" s="78"/>
      <c r="M337" s="78"/>
      <c r="N337" s="78"/>
    </row>
    <row r="338" spans="11:14">
      <c r="K338" s="78"/>
      <c r="L338" s="78"/>
      <c r="M338" s="78"/>
      <c r="N338" s="78"/>
    </row>
    <row r="339" spans="11:14">
      <c r="K339" s="78"/>
      <c r="L339" s="78"/>
      <c r="M339" s="78"/>
      <c r="N339" s="78"/>
    </row>
    <row r="340" spans="11:14">
      <c r="K340" s="78"/>
      <c r="L340" s="78"/>
      <c r="M340" s="78"/>
      <c r="N340" s="78"/>
    </row>
    <row r="341" spans="11:14">
      <c r="K341" s="78"/>
      <c r="L341" s="78"/>
      <c r="M341" s="78"/>
      <c r="N341" s="78"/>
    </row>
    <row r="342" spans="11:14">
      <c r="K342" s="78"/>
      <c r="L342" s="78"/>
      <c r="M342" s="78"/>
      <c r="N342" s="78"/>
    </row>
    <row r="343" spans="11:14">
      <c r="K343" s="78"/>
      <c r="L343" s="78"/>
      <c r="M343" s="78"/>
      <c r="N343" s="78"/>
    </row>
    <row r="344" spans="11:14">
      <c r="K344" s="78"/>
      <c r="L344" s="78"/>
      <c r="M344" s="78"/>
      <c r="N344" s="78"/>
    </row>
    <row r="345" spans="11:14">
      <c r="K345" s="78"/>
      <c r="L345" s="78"/>
      <c r="M345" s="78"/>
      <c r="N345" s="78"/>
    </row>
    <row r="346" spans="11:14">
      <c r="K346" s="78"/>
      <c r="L346" s="78"/>
      <c r="M346" s="78"/>
      <c r="N346" s="78"/>
    </row>
    <row r="347" spans="11:14">
      <c r="K347" s="78"/>
      <c r="L347" s="78"/>
      <c r="M347" s="78"/>
      <c r="N347" s="78"/>
    </row>
    <row r="348" spans="11:14">
      <c r="K348" s="78"/>
      <c r="L348" s="78"/>
      <c r="M348" s="78"/>
      <c r="N348" s="78"/>
    </row>
    <row r="349" spans="11:14">
      <c r="K349" s="78"/>
      <c r="L349" s="78"/>
      <c r="M349" s="78"/>
      <c r="N349" s="78"/>
    </row>
    <row r="350" spans="11:14">
      <c r="K350" s="78"/>
      <c r="L350" s="78"/>
      <c r="M350" s="78"/>
      <c r="N350" s="78"/>
    </row>
    <row r="351" spans="11:14">
      <c r="K351" s="78"/>
      <c r="L351" s="78"/>
      <c r="M351" s="78"/>
      <c r="N351" s="78"/>
    </row>
    <row r="352" spans="11:14">
      <c r="K352" s="78"/>
      <c r="L352" s="78"/>
      <c r="M352" s="78"/>
      <c r="N352" s="78"/>
    </row>
    <row r="353" spans="11:14">
      <c r="K353" s="78"/>
      <c r="L353" s="78"/>
      <c r="M353" s="78"/>
      <c r="N353" s="78"/>
    </row>
    <row r="354" spans="11:14">
      <c r="K354" s="78"/>
      <c r="L354" s="78"/>
      <c r="M354" s="78"/>
      <c r="N354" s="78"/>
    </row>
    <row r="355" spans="11:14">
      <c r="K355" s="78"/>
      <c r="L355" s="78"/>
      <c r="M355" s="78"/>
      <c r="N355" s="78"/>
    </row>
    <row r="356" spans="11:14">
      <c r="K356" s="78"/>
      <c r="L356" s="78"/>
      <c r="M356" s="78"/>
      <c r="N356" s="78"/>
    </row>
    <row r="357" spans="11:14">
      <c r="K357" s="78"/>
      <c r="L357" s="78"/>
      <c r="M357" s="78"/>
      <c r="N357" s="78"/>
    </row>
    <row r="358" spans="11:14">
      <c r="K358" s="78"/>
      <c r="L358" s="78"/>
      <c r="M358" s="78"/>
      <c r="N358" s="78"/>
    </row>
    <row r="359" spans="11:14">
      <c r="K359" s="78"/>
      <c r="L359" s="78"/>
      <c r="M359" s="78"/>
      <c r="N359" s="78"/>
    </row>
    <row r="360" spans="11:14">
      <c r="K360" s="78"/>
      <c r="L360" s="78"/>
      <c r="M360" s="78"/>
      <c r="N360" s="78"/>
    </row>
    <row r="361" spans="11:14">
      <c r="K361" s="78"/>
      <c r="L361" s="78"/>
      <c r="M361" s="78"/>
      <c r="N361" s="78"/>
    </row>
    <row r="362" spans="11:14">
      <c r="K362" s="78"/>
      <c r="L362" s="78"/>
      <c r="M362" s="78"/>
      <c r="N362" s="78"/>
    </row>
    <row r="363" spans="11:14">
      <c r="K363" s="78"/>
      <c r="L363" s="78"/>
      <c r="M363" s="78"/>
      <c r="N363" s="78"/>
    </row>
    <row r="364" spans="11:14">
      <c r="K364" s="78"/>
      <c r="L364" s="78"/>
      <c r="M364" s="78"/>
      <c r="N364" s="78"/>
    </row>
    <row r="365" spans="11:14">
      <c r="K365" s="78"/>
      <c r="L365" s="78"/>
      <c r="M365" s="78"/>
      <c r="N365" s="78"/>
    </row>
    <row r="366" spans="11:14">
      <c r="K366" s="78"/>
      <c r="L366" s="78"/>
      <c r="M366" s="78"/>
      <c r="N366" s="78"/>
    </row>
    <row r="367" spans="11:14">
      <c r="K367" s="78"/>
      <c r="L367" s="78"/>
      <c r="M367" s="78"/>
      <c r="N367" s="78"/>
    </row>
    <row r="368" spans="11:14">
      <c r="K368" s="78"/>
      <c r="L368" s="78"/>
      <c r="M368" s="78"/>
      <c r="N368" s="78"/>
    </row>
    <row r="369" spans="11:14">
      <c r="K369" s="78"/>
      <c r="L369" s="78"/>
      <c r="M369" s="78"/>
      <c r="N369" s="78"/>
    </row>
    <row r="370" spans="11:14">
      <c r="K370" s="78"/>
      <c r="L370" s="78"/>
      <c r="M370" s="78"/>
      <c r="N370" s="78"/>
    </row>
    <row r="371" spans="11:14">
      <c r="K371" s="78"/>
      <c r="L371" s="78"/>
      <c r="M371" s="78"/>
      <c r="N371" s="78"/>
    </row>
    <row r="372" spans="11:14">
      <c r="K372" s="78"/>
      <c r="L372" s="78"/>
      <c r="M372" s="78"/>
      <c r="N372" s="78"/>
    </row>
    <row r="373" spans="11:14">
      <c r="K373" s="78"/>
      <c r="L373" s="78"/>
      <c r="M373" s="78"/>
      <c r="N373" s="78"/>
    </row>
    <row r="374" spans="11:14">
      <c r="K374" s="78"/>
      <c r="L374" s="78"/>
      <c r="M374" s="78"/>
      <c r="N374" s="78"/>
    </row>
    <row r="375" spans="11:14">
      <c r="K375" s="78"/>
      <c r="L375" s="78"/>
      <c r="M375" s="78"/>
      <c r="N375" s="78"/>
    </row>
    <row r="376" spans="11:14">
      <c r="K376" s="78"/>
      <c r="L376" s="78"/>
      <c r="M376" s="78"/>
      <c r="N376" s="78"/>
    </row>
    <row r="377" spans="11:14">
      <c r="K377" s="78"/>
      <c r="L377" s="78"/>
      <c r="M377" s="78"/>
      <c r="N377" s="78"/>
    </row>
    <row r="378" spans="11:14">
      <c r="K378" s="78"/>
      <c r="L378" s="78"/>
      <c r="M378" s="78"/>
      <c r="N378" s="78"/>
    </row>
    <row r="379" spans="11:14">
      <c r="K379" s="78"/>
      <c r="L379" s="78"/>
      <c r="M379" s="78"/>
      <c r="N379" s="78"/>
    </row>
    <row r="380" spans="11:14">
      <c r="K380" s="78"/>
      <c r="L380" s="78"/>
      <c r="M380" s="78"/>
      <c r="N380" s="78"/>
    </row>
    <row r="381" spans="11:14">
      <c r="K381" s="78"/>
      <c r="L381" s="78"/>
      <c r="M381" s="78"/>
      <c r="N381" s="78"/>
    </row>
    <row r="382" spans="11:14">
      <c r="K382" s="78"/>
      <c r="L382" s="78"/>
      <c r="M382" s="78"/>
      <c r="N382" s="78"/>
    </row>
    <row r="383" spans="11:14">
      <c r="K383" s="78"/>
      <c r="L383" s="78"/>
      <c r="M383" s="78"/>
      <c r="N383" s="78"/>
    </row>
    <row r="384" spans="11:14">
      <c r="K384" s="78"/>
      <c r="L384" s="78"/>
      <c r="M384" s="78"/>
      <c r="N384" s="78"/>
    </row>
    <row r="385" spans="11:14">
      <c r="K385" s="78"/>
      <c r="L385" s="78"/>
      <c r="M385" s="78"/>
      <c r="N385" s="78"/>
    </row>
    <row r="386" spans="11:14">
      <c r="K386" s="78"/>
      <c r="L386" s="78"/>
      <c r="M386" s="78"/>
      <c r="N386" s="78"/>
    </row>
    <row r="387" spans="11:14">
      <c r="K387" s="78"/>
      <c r="L387" s="78"/>
      <c r="M387" s="78"/>
      <c r="N387" s="78"/>
    </row>
    <row r="388" spans="11:14">
      <c r="K388" s="78"/>
      <c r="L388" s="78"/>
      <c r="M388" s="78"/>
      <c r="N388" s="78"/>
    </row>
    <row r="389" spans="11:14">
      <c r="K389" s="78"/>
      <c r="L389" s="78"/>
      <c r="M389" s="78"/>
      <c r="N389" s="78"/>
    </row>
    <row r="390" spans="11:14">
      <c r="K390" s="78"/>
      <c r="L390" s="78"/>
      <c r="M390" s="78"/>
      <c r="N390" s="78"/>
    </row>
    <row r="391" spans="11:14">
      <c r="K391" s="78"/>
      <c r="L391" s="78"/>
      <c r="M391" s="78"/>
      <c r="N391" s="78"/>
    </row>
    <row r="392" spans="11:14">
      <c r="K392" s="78"/>
      <c r="L392" s="78"/>
      <c r="M392" s="78"/>
      <c r="N392" s="78"/>
    </row>
    <row r="393" spans="11:14">
      <c r="K393" s="78"/>
      <c r="L393" s="78"/>
      <c r="M393" s="78"/>
      <c r="N393" s="78"/>
    </row>
    <row r="394" spans="11:14">
      <c r="K394" s="78"/>
      <c r="L394" s="78"/>
      <c r="M394" s="78"/>
      <c r="N394" s="78"/>
    </row>
    <row r="395" spans="11:14">
      <c r="K395" s="78"/>
      <c r="L395" s="78"/>
      <c r="M395" s="78"/>
      <c r="N395" s="78"/>
    </row>
    <row r="396" spans="11:14">
      <c r="K396" s="78"/>
      <c r="L396" s="78"/>
      <c r="M396" s="78"/>
      <c r="N396" s="78"/>
    </row>
    <row r="397" spans="11:14">
      <c r="K397" s="78"/>
      <c r="L397" s="78"/>
      <c r="M397" s="78"/>
      <c r="N397" s="78"/>
    </row>
    <row r="398" spans="11:14">
      <c r="K398" s="78"/>
      <c r="L398" s="78"/>
      <c r="M398" s="78"/>
      <c r="N398" s="78"/>
    </row>
    <row r="399" spans="11:14">
      <c r="K399" s="78"/>
      <c r="L399" s="78"/>
      <c r="M399" s="78"/>
      <c r="N399" s="78"/>
    </row>
    <row r="400" spans="11:14">
      <c r="K400" s="78"/>
      <c r="L400" s="78"/>
      <c r="M400" s="78"/>
      <c r="N400" s="78"/>
    </row>
    <row r="401" spans="11:14">
      <c r="K401" s="78"/>
      <c r="L401" s="78"/>
      <c r="M401" s="78"/>
      <c r="N401" s="78"/>
    </row>
    <row r="402" spans="11:14">
      <c r="K402" s="78"/>
      <c r="L402" s="78"/>
      <c r="M402" s="78"/>
      <c r="N402" s="78"/>
    </row>
    <row r="403" spans="11:14">
      <c r="K403" s="78"/>
      <c r="L403" s="78"/>
      <c r="M403" s="78"/>
      <c r="N403" s="78"/>
    </row>
    <row r="404" spans="11:14">
      <c r="K404" s="78"/>
      <c r="L404" s="78"/>
      <c r="M404" s="78"/>
      <c r="N404" s="78"/>
    </row>
    <row r="405" spans="11:14">
      <c r="K405" s="78"/>
      <c r="L405" s="78"/>
      <c r="M405" s="78"/>
      <c r="N405" s="78"/>
    </row>
    <row r="406" spans="11:14">
      <c r="K406" s="78"/>
      <c r="L406" s="78"/>
      <c r="M406" s="78"/>
      <c r="N406" s="78"/>
    </row>
    <row r="407" spans="11:14">
      <c r="K407" s="78"/>
      <c r="L407" s="78"/>
      <c r="M407" s="78"/>
      <c r="N407" s="78"/>
    </row>
    <row r="408" spans="11:14">
      <c r="K408" s="78"/>
      <c r="L408" s="78"/>
      <c r="M408" s="78"/>
      <c r="N408" s="78"/>
    </row>
    <row r="409" spans="11:14">
      <c r="K409" s="78"/>
      <c r="L409" s="78"/>
      <c r="M409" s="78"/>
      <c r="N409" s="78"/>
    </row>
    <row r="410" spans="11:14">
      <c r="K410" s="78"/>
      <c r="L410" s="78"/>
      <c r="M410" s="78"/>
      <c r="N410" s="78"/>
    </row>
    <row r="411" spans="11:14">
      <c r="K411" s="78"/>
      <c r="L411" s="78"/>
      <c r="M411" s="78"/>
      <c r="N411" s="78"/>
    </row>
    <row r="412" spans="11:14">
      <c r="K412" s="78"/>
      <c r="L412" s="78"/>
      <c r="M412" s="78"/>
      <c r="N412" s="78"/>
    </row>
    <row r="413" spans="11:14">
      <c r="K413" s="78"/>
      <c r="L413" s="78"/>
      <c r="M413" s="78"/>
      <c r="N413" s="78"/>
    </row>
    <row r="414" spans="11:14">
      <c r="K414" s="78"/>
      <c r="L414" s="78"/>
      <c r="M414" s="78"/>
      <c r="N414" s="78"/>
    </row>
    <row r="415" spans="11:14">
      <c r="K415" s="78"/>
      <c r="L415" s="78"/>
      <c r="M415" s="78"/>
      <c r="N415" s="78"/>
    </row>
    <row r="416" spans="11:14">
      <c r="K416" s="78"/>
      <c r="L416" s="78"/>
      <c r="M416" s="78"/>
      <c r="N416" s="78"/>
    </row>
    <row r="417" spans="11:14">
      <c r="K417" s="78"/>
      <c r="L417" s="78"/>
      <c r="M417" s="78"/>
      <c r="N417" s="78"/>
    </row>
    <row r="418" spans="11:14">
      <c r="K418" s="78"/>
      <c r="L418" s="78"/>
      <c r="M418" s="78"/>
      <c r="N418" s="78"/>
    </row>
    <row r="419" spans="11:14">
      <c r="K419" s="78"/>
      <c r="L419" s="78"/>
      <c r="M419" s="78"/>
      <c r="N419" s="78"/>
    </row>
    <row r="420" spans="11:14">
      <c r="K420" s="78"/>
      <c r="L420" s="78"/>
      <c r="M420" s="78"/>
      <c r="N420" s="78"/>
    </row>
    <row r="421" spans="11:14">
      <c r="K421" s="78"/>
      <c r="L421" s="78"/>
      <c r="M421" s="78"/>
      <c r="N421" s="78"/>
    </row>
    <row r="422" spans="11:14">
      <c r="K422" s="78"/>
      <c r="L422" s="78"/>
      <c r="M422" s="78"/>
      <c r="N422" s="78"/>
    </row>
    <row r="423" spans="11:14">
      <c r="K423" s="78"/>
      <c r="L423" s="78"/>
      <c r="M423" s="78"/>
      <c r="N423" s="78"/>
    </row>
    <row r="424" spans="11:14">
      <c r="K424" s="78"/>
      <c r="L424" s="78"/>
      <c r="M424" s="78"/>
      <c r="N424" s="78"/>
    </row>
    <row r="425" spans="11:14">
      <c r="K425" s="78"/>
      <c r="L425" s="78"/>
      <c r="M425" s="78"/>
      <c r="N425" s="78"/>
    </row>
    <row r="426" spans="11:14">
      <c r="K426" s="78"/>
      <c r="L426" s="78"/>
      <c r="M426" s="78"/>
      <c r="N426" s="78"/>
    </row>
    <row r="427" spans="11:14">
      <c r="K427" s="78"/>
      <c r="L427" s="78"/>
      <c r="M427" s="78"/>
      <c r="N427" s="78"/>
    </row>
    <row r="428" spans="11:14">
      <c r="K428" s="78"/>
      <c r="L428" s="78"/>
      <c r="M428" s="78"/>
      <c r="N428" s="78"/>
    </row>
    <row r="429" spans="11:14">
      <c r="K429" s="78"/>
      <c r="L429" s="78"/>
      <c r="M429" s="78"/>
      <c r="N429" s="78"/>
    </row>
    <row r="430" spans="11:14">
      <c r="K430" s="78"/>
      <c r="L430" s="78"/>
      <c r="M430" s="78"/>
      <c r="N430" s="78"/>
    </row>
    <row r="431" spans="11:14">
      <c r="K431" s="78"/>
      <c r="L431" s="78"/>
      <c r="M431" s="78"/>
      <c r="N431" s="78"/>
    </row>
    <row r="432" spans="11:14">
      <c r="K432" s="78"/>
      <c r="L432" s="78"/>
      <c r="M432" s="78"/>
      <c r="N432" s="78"/>
    </row>
    <row r="433" spans="11:14">
      <c r="K433" s="78"/>
      <c r="L433" s="78"/>
      <c r="M433" s="78"/>
      <c r="N433" s="78"/>
    </row>
    <row r="434" spans="11:14">
      <c r="K434" s="78"/>
      <c r="L434" s="78"/>
      <c r="M434" s="78"/>
      <c r="N434" s="78"/>
    </row>
    <row r="435" spans="11:14">
      <c r="K435" s="78"/>
      <c r="L435" s="78"/>
      <c r="M435" s="78"/>
      <c r="N435" s="78"/>
    </row>
    <row r="436" spans="11:14">
      <c r="K436" s="78"/>
      <c r="L436" s="78"/>
      <c r="M436" s="78"/>
      <c r="N436" s="78"/>
    </row>
    <row r="437" spans="11:14">
      <c r="K437" s="78"/>
      <c r="L437" s="78"/>
      <c r="M437" s="78"/>
      <c r="N437" s="78"/>
    </row>
    <row r="438" spans="11:14">
      <c r="K438" s="78"/>
      <c r="L438" s="78"/>
      <c r="M438" s="78"/>
      <c r="N438" s="78"/>
    </row>
    <row r="439" spans="11:14">
      <c r="K439" s="78"/>
      <c r="L439" s="78"/>
      <c r="M439" s="78"/>
      <c r="N439" s="78"/>
    </row>
    <row r="440" spans="11:14">
      <c r="K440" s="78"/>
      <c r="L440" s="78"/>
      <c r="M440" s="78"/>
      <c r="N440" s="78"/>
    </row>
    <row r="441" spans="11:14">
      <c r="K441" s="78"/>
      <c r="L441" s="78"/>
      <c r="M441" s="78"/>
      <c r="N441" s="78"/>
    </row>
    <row r="442" spans="11:14">
      <c r="K442" s="78"/>
      <c r="L442" s="78"/>
      <c r="M442" s="78"/>
      <c r="N442" s="78"/>
    </row>
    <row r="443" spans="11:14">
      <c r="K443" s="78"/>
      <c r="L443" s="78"/>
      <c r="M443" s="78"/>
      <c r="N443" s="78"/>
    </row>
    <row r="444" spans="11:14">
      <c r="K444" s="78"/>
      <c r="L444" s="78"/>
      <c r="M444" s="78"/>
      <c r="N444" s="78"/>
    </row>
    <row r="445" spans="11:14">
      <c r="K445" s="78"/>
      <c r="L445" s="78"/>
      <c r="M445" s="78"/>
      <c r="N445" s="78"/>
    </row>
    <row r="446" spans="11:14">
      <c r="K446" s="78"/>
      <c r="L446" s="78"/>
      <c r="M446" s="78"/>
      <c r="N446" s="78"/>
    </row>
    <row r="447" spans="11:14">
      <c r="K447" s="78"/>
      <c r="L447" s="78"/>
      <c r="M447" s="78"/>
      <c r="N447" s="78"/>
    </row>
    <row r="448" spans="11:14">
      <c r="K448" s="78"/>
      <c r="L448" s="78"/>
      <c r="M448" s="78"/>
      <c r="N448" s="78"/>
    </row>
    <row r="449" spans="11:14">
      <c r="K449" s="78"/>
      <c r="L449" s="78"/>
      <c r="M449" s="78"/>
      <c r="N449" s="78"/>
    </row>
    <row r="450" spans="11:14">
      <c r="K450" s="78"/>
      <c r="L450" s="78"/>
      <c r="M450" s="78"/>
      <c r="N450" s="78"/>
    </row>
    <row r="451" spans="11:14">
      <c r="K451" s="78"/>
      <c r="L451" s="78"/>
      <c r="M451" s="78"/>
      <c r="N451" s="78"/>
    </row>
    <row r="452" spans="11:14">
      <c r="K452" s="78"/>
      <c r="L452" s="78"/>
      <c r="M452" s="78"/>
      <c r="N452" s="78"/>
    </row>
    <row r="453" spans="11:14">
      <c r="K453" s="78"/>
      <c r="L453" s="78"/>
      <c r="M453" s="78"/>
      <c r="N453" s="78"/>
    </row>
    <row r="454" spans="11:14">
      <c r="K454" s="78"/>
      <c r="L454" s="78"/>
      <c r="M454" s="78"/>
      <c r="N454" s="78"/>
    </row>
    <row r="455" spans="11:14">
      <c r="K455" s="78"/>
      <c r="L455" s="78"/>
      <c r="M455" s="78"/>
      <c r="N455" s="78"/>
    </row>
    <row r="456" spans="11:14">
      <c r="K456" s="78"/>
      <c r="L456" s="78"/>
      <c r="M456" s="78"/>
      <c r="N456" s="78"/>
    </row>
    <row r="457" spans="11:14">
      <c r="K457" s="78"/>
      <c r="L457" s="78"/>
      <c r="M457" s="78"/>
      <c r="N457" s="78"/>
    </row>
    <row r="458" spans="11:14">
      <c r="K458" s="78"/>
      <c r="L458" s="78"/>
      <c r="M458" s="78"/>
      <c r="N458" s="78"/>
    </row>
    <row r="459" spans="11:14">
      <c r="K459" s="78"/>
      <c r="L459" s="78"/>
      <c r="M459" s="78"/>
      <c r="N459" s="78"/>
    </row>
    <row r="460" spans="11:14">
      <c r="K460" s="78"/>
      <c r="L460" s="78"/>
      <c r="M460" s="78"/>
      <c r="N460" s="78"/>
    </row>
    <row r="461" spans="11:14">
      <c r="K461" s="78"/>
      <c r="L461" s="78"/>
      <c r="M461" s="78"/>
      <c r="N461" s="78"/>
    </row>
    <row r="462" spans="11:14">
      <c r="K462" s="78"/>
      <c r="L462" s="78"/>
      <c r="M462" s="78"/>
      <c r="N462" s="78"/>
    </row>
    <row r="463" spans="11:14">
      <c r="K463" s="78"/>
      <c r="L463" s="78"/>
      <c r="M463" s="78"/>
      <c r="N463" s="78"/>
    </row>
    <row r="464" spans="11:14">
      <c r="K464" s="78"/>
      <c r="L464" s="78"/>
      <c r="M464" s="78"/>
      <c r="N464" s="78"/>
    </row>
    <row r="465" spans="11:14">
      <c r="K465" s="78"/>
      <c r="L465" s="78"/>
      <c r="M465" s="78"/>
      <c r="N465" s="78"/>
    </row>
    <row r="466" spans="11:14">
      <c r="K466" s="78"/>
      <c r="L466" s="78"/>
      <c r="M466" s="78"/>
      <c r="N466" s="78"/>
    </row>
    <row r="467" spans="11:14">
      <c r="K467" s="78"/>
      <c r="L467" s="78"/>
      <c r="M467" s="78"/>
      <c r="N467" s="78"/>
    </row>
    <row r="468" spans="11:14">
      <c r="K468" s="78"/>
      <c r="L468" s="78"/>
      <c r="M468" s="78"/>
      <c r="N468" s="78"/>
    </row>
    <row r="469" spans="11:14">
      <c r="K469" s="78"/>
      <c r="L469" s="78"/>
      <c r="M469" s="78"/>
      <c r="N469" s="78"/>
    </row>
    <row r="470" spans="11:14">
      <c r="K470" s="78"/>
      <c r="L470" s="78"/>
      <c r="M470" s="78"/>
      <c r="N470" s="78"/>
    </row>
    <row r="471" spans="11:14">
      <c r="K471" s="78"/>
      <c r="L471" s="78"/>
      <c r="M471" s="78"/>
      <c r="N471" s="78"/>
    </row>
    <row r="472" spans="11:14">
      <c r="K472" s="78"/>
      <c r="L472" s="78"/>
      <c r="M472" s="78"/>
      <c r="N472" s="78"/>
    </row>
    <row r="473" spans="11:14">
      <c r="K473" s="78"/>
      <c r="L473" s="78"/>
      <c r="M473" s="78"/>
      <c r="N473" s="78"/>
    </row>
    <row r="474" spans="11:14">
      <c r="K474" s="78"/>
      <c r="L474" s="78"/>
      <c r="M474" s="78"/>
      <c r="N474" s="78"/>
    </row>
    <row r="475" spans="11:14">
      <c r="K475" s="78"/>
      <c r="L475" s="78"/>
      <c r="M475" s="78"/>
      <c r="N475" s="78"/>
    </row>
    <row r="476" spans="11:14">
      <c r="K476" s="78"/>
      <c r="L476" s="78"/>
      <c r="M476" s="78"/>
      <c r="N476" s="78"/>
    </row>
    <row r="477" spans="11:14">
      <c r="K477" s="78"/>
      <c r="L477" s="78"/>
      <c r="M477" s="78"/>
      <c r="N477" s="78"/>
    </row>
    <row r="478" spans="11:14">
      <c r="K478" s="78"/>
      <c r="L478" s="78"/>
      <c r="M478" s="78"/>
      <c r="N478" s="78"/>
    </row>
    <row r="479" spans="11:14">
      <c r="K479" s="78"/>
      <c r="L479" s="78"/>
      <c r="M479" s="78"/>
      <c r="N479" s="78"/>
    </row>
    <row r="480" spans="11:14">
      <c r="K480" s="78"/>
      <c r="L480" s="78"/>
      <c r="M480" s="78"/>
      <c r="N480" s="78"/>
    </row>
    <row r="481" spans="11:14">
      <c r="K481" s="78"/>
      <c r="L481" s="78"/>
      <c r="M481" s="78"/>
      <c r="N481" s="78"/>
    </row>
    <row r="482" spans="11:14">
      <c r="K482" s="78"/>
      <c r="L482" s="78"/>
      <c r="M482" s="78"/>
      <c r="N482" s="78"/>
    </row>
    <row r="483" spans="11:14">
      <c r="K483" s="78"/>
      <c r="L483" s="78"/>
      <c r="M483" s="78"/>
      <c r="N483" s="78"/>
    </row>
    <row r="484" spans="11:14">
      <c r="K484" s="78"/>
      <c r="L484" s="78"/>
      <c r="M484" s="78"/>
      <c r="N484" s="78"/>
    </row>
    <row r="485" spans="11:14">
      <c r="K485" s="78"/>
      <c r="L485" s="78"/>
      <c r="M485" s="78"/>
      <c r="N485" s="78"/>
    </row>
    <row r="486" spans="11:14">
      <c r="K486" s="78"/>
      <c r="L486" s="78"/>
      <c r="M486" s="78"/>
      <c r="N486" s="78"/>
    </row>
    <row r="487" spans="11:14">
      <c r="K487" s="78"/>
      <c r="L487" s="78"/>
      <c r="M487" s="78"/>
      <c r="N487" s="78"/>
    </row>
    <row r="488" spans="11:14">
      <c r="K488" s="78"/>
      <c r="L488" s="78"/>
      <c r="M488" s="78"/>
      <c r="N488" s="78"/>
    </row>
    <row r="489" spans="11:14">
      <c r="K489" s="78"/>
      <c r="L489" s="78"/>
      <c r="M489" s="78"/>
      <c r="N489" s="78"/>
    </row>
    <row r="490" spans="11:14">
      <c r="K490" s="78"/>
      <c r="L490" s="78"/>
      <c r="M490" s="78"/>
      <c r="N490" s="78"/>
    </row>
    <row r="491" spans="11:14">
      <c r="K491" s="78"/>
      <c r="L491" s="78"/>
      <c r="M491" s="78"/>
      <c r="N491" s="78"/>
    </row>
    <row r="492" spans="11:14">
      <c r="K492" s="78"/>
      <c r="L492" s="78"/>
      <c r="M492" s="78"/>
      <c r="N492" s="78"/>
    </row>
    <row r="493" spans="11:14">
      <c r="K493" s="78"/>
      <c r="L493" s="78"/>
      <c r="M493" s="78"/>
      <c r="N493" s="78"/>
    </row>
    <row r="494" spans="11:14">
      <c r="K494" s="78"/>
      <c r="L494" s="78"/>
      <c r="M494" s="78"/>
      <c r="N494" s="78"/>
    </row>
    <row r="495" spans="11:14">
      <c r="K495" s="78"/>
      <c r="L495" s="78"/>
      <c r="M495" s="78"/>
      <c r="N495" s="78"/>
    </row>
    <row r="496" spans="11:14">
      <c r="K496" s="78"/>
      <c r="L496" s="78"/>
      <c r="M496" s="78"/>
      <c r="N496" s="78"/>
    </row>
    <row r="497" spans="11:14">
      <c r="K497" s="78"/>
      <c r="L497" s="78"/>
      <c r="M497" s="78"/>
      <c r="N497" s="78"/>
    </row>
    <row r="498" spans="11:14">
      <c r="K498" s="78"/>
      <c r="L498" s="78"/>
      <c r="M498" s="78"/>
      <c r="N498" s="78"/>
    </row>
    <row r="499" spans="11:14">
      <c r="K499" s="78"/>
      <c r="L499" s="78"/>
      <c r="M499" s="78"/>
      <c r="N499" s="78"/>
    </row>
    <row r="500" spans="11:14">
      <c r="K500" s="78"/>
      <c r="L500" s="78"/>
      <c r="M500" s="78"/>
      <c r="N500" s="78"/>
    </row>
    <row r="501" spans="11:14">
      <c r="K501" s="78"/>
      <c r="L501" s="78"/>
      <c r="M501" s="78"/>
      <c r="N501" s="78"/>
    </row>
    <row r="502" spans="11:14">
      <c r="K502" s="78"/>
      <c r="L502" s="78"/>
      <c r="M502" s="78"/>
      <c r="N502" s="78"/>
    </row>
    <row r="503" spans="11:14">
      <c r="K503" s="78"/>
      <c r="L503" s="78"/>
      <c r="M503" s="78"/>
      <c r="N503" s="78"/>
    </row>
    <row r="504" spans="11:14">
      <c r="K504" s="78"/>
      <c r="L504" s="78"/>
      <c r="M504" s="78"/>
      <c r="N504" s="78"/>
    </row>
    <row r="505" spans="11:14">
      <c r="K505" s="78"/>
      <c r="L505" s="78"/>
      <c r="M505" s="78"/>
      <c r="N505" s="78"/>
    </row>
    <row r="506" spans="11:14">
      <c r="K506" s="78"/>
      <c r="L506" s="78"/>
      <c r="M506" s="78"/>
      <c r="N506" s="78"/>
    </row>
    <row r="507" spans="11:14">
      <c r="K507" s="78"/>
      <c r="L507" s="78"/>
      <c r="M507" s="78"/>
      <c r="N507" s="78"/>
    </row>
    <row r="508" spans="11:14">
      <c r="K508" s="78"/>
      <c r="L508" s="78"/>
      <c r="M508" s="78"/>
      <c r="N508" s="78"/>
    </row>
    <row r="509" spans="11:14">
      <c r="K509" s="78"/>
      <c r="L509" s="78"/>
      <c r="M509" s="78"/>
      <c r="N509" s="78"/>
    </row>
    <row r="510" spans="11:14">
      <c r="K510" s="78"/>
      <c r="L510" s="78"/>
      <c r="M510" s="78"/>
      <c r="N510" s="78"/>
    </row>
    <row r="511" spans="11:14">
      <c r="K511" s="78"/>
      <c r="L511" s="78"/>
      <c r="M511" s="78"/>
      <c r="N511" s="78"/>
    </row>
    <row r="512" spans="11:14">
      <c r="K512" s="78"/>
      <c r="L512" s="78"/>
      <c r="M512" s="78"/>
      <c r="N512" s="78"/>
    </row>
    <row r="513" spans="11:14">
      <c r="K513" s="78"/>
      <c r="L513" s="78"/>
      <c r="M513" s="78"/>
      <c r="N513" s="78"/>
    </row>
    <row r="514" spans="11:14">
      <c r="K514" s="78"/>
      <c r="L514" s="78"/>
      <c r="M514" s="78"/>
      <c r="N514" s="78"/>
    </row>
    <row r="515" spans="11:14">
      <c r="K515" s="78"/>
      <c r="L515" s="78"/>
      <c r="M515" s="78"/>
      <c r="N515" s="78"/>
    </row>
    <row r="516" spans="11:14">
      <c r="K516" s="78"/>
      <c r="L516" s="78"/>
      <c r="M516" s="78"/>
      <c r="N516" s="78"/>
    </row>
    <row r="517" spans="11:14">
      <c r="K517" s="78"/>
      <c r="L517" s="78"/>
      <c r="M517" s="78"/>
      <c r="N517" s="78"/>
    </row>
    <row r="518" spans="11:14">
      <c r="K518" s="78"/>
      <c r="L518" s="78"/>
      <c r="M518" s="78"/>
      <c r="N518" s="78"/>
    </row>
    <row r="519" spans="11:14">
      <c r="K519" s="78"/>
      <c r="L519" s="78"/>
      <c r="M519" s="78"/>
      <c r="N519" s="78"/>
    </row>
    <row r="520" spans="11:14">
      <c r="K520" s="78"/>
      <c r="L520" s="78"/>
      <c r="M520" s="78"/>
      <c r="N520" s="78"/>
    </row>
    <row r="521" spans="11:14">
      <c r="K521" s="78"/>
      <c r="L521" s="78"/>
      <c r="M521" s="78"/>
      <c r="N521" s="78"/>
    </row>
    <row r="522" spans="11:14">
      <c r="K522" s="78"/>
      <c r="L522" s="78"/>
      <c r="M522" s="78"/>
      <c r="N522" s="78"/>
    </row>
    <row r="523" spans="11:14">
      <c r="K523" s="78"/>
      <c r="L523" s="78"/>
      <c r="M523" s="78"/>
      <c r="N523" s="78"/>
    </row>
    <row r="524" spans="11:14">
      <c r="K524" s="78"/>
      <c r="L524" s="78"/>
      <c r="M524" s="78"/>
      <c r="N524" s="78"/>
    </row>
    <row r="525" spans="11:14">
      <c r="K525" s="78"/>
      <c r="L525" s="78"/>
      <c r="M525" s="78"/>
      <c r="N525" s="78"/>
    </row>
    <row r="526" spans="11:14">
      <c r="K526" s="78"/>
      <c r="L526" s="78"/>
      <c r="M526" s="78"/>
      <c r="N526" s="78"/>
    </row>
    <row r="527" spans="11:14">
      <c r="K527" s="78"/>
      <c r="L527" s="78"/>
      <c r="M527" s="78"/>
      <c r="N527" s="78"/>
    </row>
    <row r="528" spans="11:14">
      <c r="K528" s="78"/>
      <c r="L528" s="78"/>
      <c r="M528" s="78"/>
      <c r="N528" s="78"/>
    </row>
    <row r="529" spans="11:14">
      <c r="K529" s="78"/>
      <c r="L529" s="78"/>
      <c r="M529" s="78"/>
      <c r="N529" s="78"/>
    </row>
    <row r="530" spans="11:14">
      <c r="K530" s="78"/>
      <c r="L530" s="78"/>
      <c r="M530" s="78"/>
      <c r="N530" s="78"/>
    </row>
    <row r="531" spans="11:14">
      <c r="K531" s="78"/>
      <c r="L531" s="78"/>
      <c r="M531" s="78"/>
      <c r="N531" s="78"/>
    </row>
    <row r="532" spans="11:14">
      <c r="K532" s="78"/>
      <c r="L532" s="78"/>
      <c r="M532" s="78"/>
      <c r="N532" s="78"/>
    </row>
    <row r="533" spans="11:14">
      <c r="K533" s="78"/>
      <c r="L533" s="78"/>
      <c r="M533" s="78"/>
      <c r="N533" s="78"/>
    </row>
    <row r="534" spans="11:14">
      <c r="K534" s="78"/>
      <c r="L534" s="78"/>
      <c r="M534" s="78"/>
      <c r="N534" s="78"/>
    </row>
    <row r="535" spans="11:14">
      <c r="K535" s="78"/>
      <c r="L535" s="78"/>
      <c r="M535" s="78"/>
      <c r="N535" s="78"/>
    </row>
    <row r="536" spans="11:14">
      <c r="K536" s="78"/>
      <c r="L536" s="78"/>
      <c r="M536" s="78"/>
      <c r="N536" s="78"/>
    </row>
    <row r="537" spans="11:14">
      <c r="K537" s="78"/>
      <c r="L537" s="78"/>
      <c r="M537" s="78"/>
      <c r="N537" s="78"/>
    </row>
    <row r="538" spans="11:14">
      <c r="K538" s="78"/>
      <c r="L538" s="78"/>
      <c r="M538" s="78"/>
      <c r="N538" s="78"/>
    </row>
    <row r="539" spans="11:14">
      <c r="K539" s="78"/>
      <c r="L539" s="78"/>
      <c r="M539" s="78"/>
      <c r="N539" s="78"/>
    </row>
    <row r="540" spans="11:14">
      <c r="K540" s="78"/>
      <c r="L540" s="78"/>
      <c r="M540" s="78"/>
      <c r="N540" s="78"/>
    </row>
    <row r="541" spans="11:14">
      <c r="K541" s="78"/>
      <c r="L541" s="78"/>
      <c r="M541" s="78"/>
      <c r="N541" s="78"/>
    </row>
    <row r="542" spans="11:14">
      <c r="K542" s="78"/>
      <c r="L542" s="78"/>
      <c r="M542" s="78"/>
      <c r="N542" s="78"/>
    </row>
    <row r="543" spans="11:14">
      <c r="K543" s="78"/>
      <c r="L543" s="78"/>
      <c r="M543" s="78"/>
      <c r="N543" s="78"/>
    </row>
    <row r="544" spans="11:14">
      <c r="K544" s="78"/>
      <c r="L544" s="78"/>
      <c r="M544" s="78"/>
      <c r="N544" s="78"/>
    </row>
    <row r="545" spans="11:14">
      <c r="K545" s="78"/>
      <c r="L545" s="78"/>
      <c r="M545" s="78"/>
      <c r="N545" s="78"/>
    </row>
    <row r="546" spans="11:14">
      <c r="K546" s="78"/>
      <c r="L546" s="78"/>
      <c r="M546" s="78"/>
      <c r="N546" s="78"/>
    </row>
    <row r="547" spans="11:14">
      <c r="K547" s="78"/>
      <c r="L547" s="78"/>
      <c r="M547" s="78"/>
      <c r="N547" s="78"/>
    </row>
    <row r="548" spans="11:14">
      <c r="K548" s="78"/>
      <c r="L548" s="78"/>
      <c r="M548" s="78"/>
      <c r="N548" s="78"/>
    </row>
    <row r="549" spans="11:14">
      <c r="K549" s="78"/>
      <c r="L549" s="78"/>
      <c r="M549" s="78"/>
      <c r="N549" s="78"/>
    </row>
    <row r="550" spans="11:14">
      <c r="K550" s="78"/>
      <c r="L550" s="78"/>
      <c r="M550" s="78"/>
      <c r="N550" s="78"/>
    </row>
    <row r="551" spans="11:14">
      <c r="K551" s="78"/>
      <c r="L551" s="78"/>
      <c r="M551" s="78"/>
      <c r="N551" s="78"/>
    </row>
    <row r="552" spans="11:14">
      <c r="K552" s="78"/>
      <c r="L552" s="78"/>
      <c r="M552" s="78"/>
      <c r="N552" s="78"/>
    </row>
    <row r="553" spans="11:14">
      <c r="K553" s="78"/>
      <c r="L553" s="78"/>
      <c r="M553" s="78"/>
      <c r="N553" s="78"/>
    </row>
    <row r="554" spans="11:14">
      <c r="K554" s="78"/>
      <c r="L554" s="78"/>
      <c r="M554" s="78"/>
      <c r="N554" s="78"/>
    </row>
    <row r="555" spans="11:14">
      <c r="K555" s="78"/>
      <c r="L555" s="78"/>
      <c r="M555" s="78"/>
      <c r="N555" s="78"/>
    </row>
    <row r="556" spans="11:14">
      <c r="K556" s="78"/>
      <c r="L556" s="78"/>
      <c r="M556" s="78"/>
      <c r="N556" s="78"/>
    </row>
    <row r="557" spans="11:14">
      <c r="K557" s="78"/>
      <c r="L557" s="78"/>
      <c r="M557" s="78"/>
      <c r="N557" s="78"/>
    </row>
    <row r="558" spans="11:14">
      <c r="K558" s="78"/>
      <c r="L558" s="78"/>
      <c r="M558" s="78"/>
      <c r="N558" s="78"/>
    </row>
    <row r="559" spans="11:14">
      <c r="K559" s="78"/>
      <c r="L559" s="78"/>
      <c r="M559" s="78"/>
      <c r="N559" s="78"/>
    </row>
    <row r="560" spans="11:14">
      <c r="K560" s="78"/>
      <c r="L560" s="78"/>
      <c r="M560" s="78"/>
      <c r="N560" s="78"/>
    </row>
    <row r="561" spans="11:14">
      <c r="K561" s="78"/>
      <c r="L561" s="78"/>
      <c r="M561" s="78"/>
      <c r="N561" s="78"/>
    </row>
    <row r="562" spans="11:14">
      <c r="K562" s="78"/>
      <c r="L562" s="78"/>
      <c r="M562" s="78"/>
      <c r="N562" s="78"/>
    </row>
    <row r="563" spans="11:14">
      <c r="K563" s="78"/>
      <c r="L563" s="78"/>
      <c r="M563" s="78"/>
      <c r="N563" s="78"/>
    </row>
    <row r="564" spans="11:14">
      <c r="K564" s="78"/>
      <c r="L564" s="78"/>
      <c r="M564" s="78"/>
      <c r="N564" s="78"/>
    </row>
    <row r="565" spans="11:14">
      <c r="K565" s="78"/>
      <c r="L565" s="78"/>
      <c r="M565" s="78"/>
      <c r="N565" s="78"/>
    </row>
    <row r="566" spans="11:14">
      <c r="K566" s="78"/>
      <c r="L566" s="78"/>
      <c r="M566" s="78"/>
      <c r="N566" s="78"/>
    </row>
    <row r="567" spans="11:14">
      <c r="K567" s="78"/>
      <c r="L567" s="78"/>
      <c r="M567" s="78"/>
      <c r="N567" s="78"/>
    </row>
    <row r="568" spans="11:14">
      <c r="K568" s="78"/>
      <c r="L568" s="78"/>
      <c r="M568" s="78"/>
      <c r="N568" s="78"/>
    </row>
    <row r="569" spans="11:14">
      <c r="K569" s="78"/>
      <c r="L569" s="78"/>
      <c r="M569" s="78"/>
      <c r="N569" s="78"/>
    </row>
    <row r="570" spans="11:14">
      <c r="K570" s="78"/>
      <c r="L570" s="78"/>
      <c r="M570" s="78"/>
      <c r="N570" s="78"/>
    </row>
    <row r="571" spans="11:14">
      <c r="K571" s="78"/>
      <c r="L571" s="78"/>
      <c r="M571" s="78"/>
      <c r="N571" s="78"/>
    </row>
    <row r="572" spans="11:14">
      <c r="K572" s="78"/>
      <c r="L572" s="78"/>
      <c r="M572" s="78"/>
      <c r="N572" s="78"/>
    </row>
    <row r="573" spans="11:14">
      <c r="K573" s="78"/>
      <c r="L573" s="78"/>
      <c r="M573" s="78"/>
      <c r="N573" s="78"/>
    </row>
    <row r="574" spans="11:14">
      <c r="K574" s="78"/>
      <c r="L574" s="78"/>
      <c r="M574" s="78"/>
      <c r="N574" s="78"/>
    </row>
    <row r="575" spans="11:14">
      <c r="K575" s="78"/>
      <c r="L575" s="78"/>
      <c r="M575" s="78"/>
      <c r="N575" s="78"/>
    </row>
    <row r="576" spans="11:14">
      <c r="K576" s="78"/>
      <c r="L576" s="78"/>
      <c r="M576" s="78"/>
      <c r="N576" s="78"/>
    </row>
    <row r="577" spans="11:14">
      <c r="K577" s="78"/>
      <c r="L577" s="78"/>
      <c r="M577" s="78"/>
      <c r="N577" s="78"/>
    </row>
    <row r="578" spans="11:14">
      <c r="K578" s="78"/>
      <c r="L578" s="78"/>
      <c r="M578" s="78"/>
      <c r="N578" s="78"/>
    </row>
    <row r="579" spans="11:14">
      <c r="K579" s="78"/>
      <c r="L579" s="78"/>
      <c r="M579" s="78"/>
      <c r="N579" s="78"/>
    </row>
    <row r="580" spans="11:14">
      <c r="K580" s="78"/>
      <c r="L580" s="78"/>
      <c r="M580" s="78"/>
      <c r="N580" s="78"/>
    </row>
    <row r="581" spans="11:14">
      <c r="K581" s="78"/>
      <c r="L581" s="78"/>
      <c r="M581" s="78"/>
      <c r="N581" s="78"/>
    </row>
    <row r="582" spans="11:14">
      <c r="K582" s="78"/>
      <c r="L582" s="78"/>
      <c r="M582" s="78"/>
      <c r="N582" s="78"/>
    </row>
    <row r="583" spans="11:14">
      <c r="K583" s="78"/>
      <c r="L583" s="78"/>
      <c r="M583" s="78"/>
      <c r="N583" s="78"/>
    </row>
    <row r="584" spans="11:14">
      <c r="K584" s="78"/>
      <c r="L584" s="78"/>
      <c r="M584" s="78"/>
      <c r="N584" s="78"/>
    </row>
    <row r="585" spans="11:14">
      <c r="K585" s="78"/>
      <c r="L585" s="78"/>
      <c r="M585" s="78"/>
      <c r="N585" s="78"/>
    </row>
    <row r="586" spans="11:14">
      <c r="K586" s="78"/>
      <c r="L586" s="78"/>
      <c r="M586" s="78"/>
      <c r="N586" s="78"/>
    </row>
    <row r="587" spans="11:14">
      <c r="K587" s="78"/>
      <c r="L587" s="78"/>
      <c r="M587" s="78"/>
      <c r="N587" s="78"/>
    </row>
    <row r="588" spans="11:14">
      <c r="K588" s="78"/>
      <c r="L588" s="78"/>
      <c r="M588" s="78"/>
      <c r="N588" s="78"/>
    </row>
    <row r="589" spans="11:14">
      <c r="K589" s="78"/>
      <c r="L589" s="78"/>
      <c r="M589" s="78"/>
      <c r="N589" s="78"/>
    </row>
    <row r="590" spans="11:14">
      <c r="K590" s="78"/>
      <c r="L590" s="78"/>
      <c r="M590" s="78"/>
      <c r="N590" s="78"/>
    </row>
    <row r="591" spans="11:14">
      <c r="K591" s="78"/>
      <c r="L591" s="78"/>
      <c r="M591" s="78"/>
      <c r="N591" s="78"/>
    </row>
    <row r="592" spans="11:14">
      <c r="K592" s="78"/>
      <c r="L592" s="78"/>
      <c r="M592" s="78"/>
      <c r="N592" s="78"/>
    </row>
    <row r="593" spans="11:14">
      <c r="K593" s="78"/>
      <c r="L593" s="78"/>
      <c r="M593" s="78"/>
      <c r="N593" s="78"/>
    </row>
    <row r="594" spans="11:14">
      <c r="K594" s="78"/>
      <c r="L594" s="78"/>
      <c r="M594" s="78"/>
      <c r="N594" s="78"/>
    </row>
    <row r="595" spans="11:14">
      <c r="K595" s="78"/>
      <c r="L595" s="78"/>
      <c r="M595" s="78"/>
      <c r="N595" s="78"/>
    </row>
    <row r="596" spans="11:14">
      <c r="K596" s="78"/>
      <c r="L596" s="78"/>
      <c r="M596" s="78"/>
      <c r="N596" s="78"/>
    </row>
    <row r="597" spans="11:14">
      <c r="K597" s="78"/>
      <c r="L597" s="78"/>
      <c r="M597" s="78"/>
      <c r="N597" s="78"/>
    </row>
    <row r="598" spans="11:14">
      <c r="K598" s="78"/>
      <c r="L598" s="78"/>
      <c r="M598" s="78"/>
      <c r="N598" s="78"/>
    </row>
    <row r="599" spans="11:14">
      <c r="K599" s="78"/>
      <c r="L599" s="78"/>
      <c r="M599" s="78"/>
      <c r="N599" s="78"/>
    </row>
    <row r="600" spans="11:14">
      <c r="K600" s="78"/>
      <c r="L600" s="78"/>
      <c r="M600" s="78"/>
      <c r="N600" s="78"/>
    </row>
    <row r="601" spans="11:14">
      <c r="K601" s="78"/>
      <c r="L601" s="78"/>
      <c r="M601" s="78"/>
      <c r="N601" s="78"/>
    </row>
    <row r="602" spans="11:14">
      <c r="K602" s="78"/>
      <c r="L602" s="78"/>
      <c r="M602" s="78"/>
      <c r="N602" s="78"/>
    </row>
    <row r="603" spans="11:14">
      <c r="K603" s="78"/>
      <c r="L603" s="78"/>
      <c r="M603" s="78"/>
      <c r="N603" s="78"/>
    </row>
    <row r="604" spans="11:14">
      <c r="K604" s="78"/>
      <c r="L604" s="78"/>
      <c r="M604" s="78"/>
      <c r="N604" s="78"/>
    </row>
    <row r="605" spans="11:14">
      <c r="K605" s="78"/>
      <c r="L605" s="78"/>
      <c r="M605" s="78"/>
      <c r="N605" s="78"/>
    </row>
    <row r="606" spans="11:14">
      <c r="K606" s="78"/>
      <c r="L606" s="78"/>
      <c r="M606" s="78"/>
      <c r="N606" s="78"/>
    </row>
    <row r="607" spans="11:14">
      <c r="K607" s="78"/>
      <c r="L607" s="78"/>
      <c r="M607" s="78"/>
      <c r="N607" s="78"/>
    </row>
    <row r="608" spans="11:14">
      <c r="K608" s="78"/>
      <c r="L608" s="78"/>
      <c r="M608" s="78"/>
      <c r="N608" s="78"/>
    </row>
    <row r="609" spans="11:14">
      <c r="K609" s="78"/>
      <c r="L609" s="78"/>
      <c r="M609" s="78"/>
      <c r="N609" s="78"/>
    </row>
    <row r="610" spans="11:14">
      <c r="K610" s="78"/>
      <c r="L610" s="78"/>
      <c r="M610" s="78"/>
      <c r="N610" s="78"/>
    </row>
    <row r="611" spans="11:14">
      <c r="K611" s="78"/>
      <c r="L611" s="78"/>
      <c r="M611" s="78"/>
      <c r="N611" s="78"/>
    </row>
    <row r="612" spans="11:14">
      <c r="K612" s="78"/>
      <c r="L612" s="78"/>
      <c r="M612" s="78"/>
      <c r="N612" s="78"/>
    </row>
    <row r="613" spans="11:14">
      <c r="K613" s="78"/>
      <c r="L613" s="78"/>
      <c r="M613" s="78"/>
      <c r="N613" s="78"/>
    </row>
    <row r="614" spans="11:14">
      <c r="K614" s="78"/>
      <c r="L614" s="78"/>
      <c r="M614" s="78"/>
      <c r="N614" s="78"/>
    </row>
    <row r="615" spans="11:14">
      <c r="K615" s="78"/>
      <c r="L615" s="78"/>
      <c r="M615" s="78"/>
      <c r="N615" s="78"/>
    </row>
    <row r="616" spans="11:14">
      <c r="K616" s="78"/>
      <c r="L616" s="78"/>
      <c r="M616" s="78"/>
      <c r="N616" s="78"/>
    </row>
    <row r="617" spans="11:14">
      <c r="K617" s="78"/>
      <c r="L617" s="78"/>
      <c r="M617" s="78"/>
      <c r="N617" s="78"/>
    </row>
    <row r="618" spans="11:14">
      <c r="K618" s="78"/>
      <c r="L618" s="78"/>
      <c r="M618" s="78"/>
      <c r="N618" s="78"/>
    </row>
    <row r="619" spans="11:14">
      <c r="K619" s="78"/>
      <c r="L619" s="78"/>
      <c r="M619" s="78"/>
      <c r="N619" s="78"/>
    </row>
    <row r="620" spans="11:14">
      <c r="K620" s="78"/>
      <c r="L620" s="78"/>
      <c r="M620" s="78"/>
      <c r="N620" s="78"/>
    </row>
    <row r="621" spans="11:14">
      <c r="K621" s="78"/>
      <c r="L621" s="78"/>
      <c r="M621" s="78"/>
      <c r="N621" s="78"/>
    </row>
    <row r="622" spans="11:14">
      <c r="K622" s="78"/>
      <c r="L622" s="78"/>
      <c r="M622" s="78"/>
      <c r="N622" s="78"/>
    </row>
    <row r="623" spans="11:14">
      <c r="K623" s="78"/>
      <c r="L623" s="78"/>
      <c r="M623" s="78"/>
      <c r="N623" s="78"/>
    </row>
    <row r="624" spans="11:14">
      <c r="K624" s="78"/>
      <c r="L624" s="78"/>
      <c r="M624" s="78"/>
      <c r="N624" s="78"/>
    </row>
    <row r="625" spans="11:14">
      <c r="K625" s="78"/>
      <c r="L625" s="78"/>
      <c r="M625" s="78"/>
      <c r="N625" s="78"/>
    </row>
    <row r="626" spans="11:14">
      <c r="K626" s="78"/>
      <c r="L626" s="78"/>
      <c r="M626" s="78"/>
      <c r="N626" s="78"/>
    </row>
    <row r="627" spans="11:14">
      <c r="K627" s="78"/>
      <c r="L627" s="78"/>
      <c r="M627" s="78"/>
      <c r="N627" s="78"/>
    </row>
    <row r="628" spans="11:14">
      <c r="K628" s="78"/>
      <c r="L628" s="78"/>
      <c r="M628" s="78"/>
      <c r="N628" s="78"/>
    </row>
    <row r="629" spans="11:14">
      <c r="K629" s="78"/>
      <c r="L629" s="78"/>
      <c r="M629" s="78"/>
      <c r="N629" s="78"/>
    </row>
    <row r="630" spans="11:14">
      <c r="K630" s="78"/>
      <c r="L630" s="78"/>
      <c r="M630" s="78"/>
      <c r="N630" s="78"/>
    </row>
    <row r="631" spans="11:14">
      <c r="K631" s="78"/>
      <c r="L631" s="78"/>
      <c r="M631" s="78"/>
      <c r="N631" s="78"/>
    </row>
    <row r="632" spans="11:14">
      <c r="K632" s="78"/>
      <c r="L632" s="78"/>
      <c r="M632" s="78"/>
      <c r="N632" s="78"/>
    </row>
    <row r="633" spans="11:14">
      <c r="K633" s="78"/>
      <c r="L633" s="78"/>
      <c r="M633" s="78"/>
      <c r="N633" s="78"/>
    </row>
    <row r="634" spans="11:14">
      <c r="K634" s="78"/>
      <c r="L634" s="78"/>
      <c r="M634" s="78"/>
      <c r="N634" s="78"/>
    </row>
    <row r="635" spans="11:14">
      <c r="K635" s="78"/>
      <c r="L635" s="78"/>
      <c r="M635" s="78"/>
      <c r="N635" s="78"/>
    </row>
    <row r="636" spans="11:14">
      <c r="K636" s="78"/>
      <c r="L636" s="78"/>
      <c r="M636" s="78"/>
      <c r="N636" s="78"/>
    </row>
    <row r="637" spans="11:14">
      <c r="K637" s="78"/>
      <c r="L637" s="78"/>
      <c r="M637" s="78"/>
      <c r="N637" s="78"/>
    </row>
    <row r="638" spans="11:14">
      <c r="K638" s="78"/>
      <c r="L638" s="78"/>
      <c r="M638" s="78"/>
      <c r="N638" s="78"/>
    </row>
    <row r="639" spans="11:14">
      <c r="K639" s="78"/>
      <c r="L639" s="78"/>
      <c r="M639" s="78"/>
      <c r="N639" s="78"/>
    </row>
    <row r="640" spans="11:14">
      <c r="K640" s="78"/>
      <c r="L640" s="78"/>
      <c r="M640" s="78"/>
      <c r="N640" s="78"/>
    </row>
    <row r="641" spans="11:14">
      <c r="K641" s="78"/>
      <c r="L641" s="78"/>
      <c r="M641" s="78"/>
      <c r="N641" s="78"/>
    </row>
    <row r="642" spans="11:14">
      <c r="K642" s="78"/>
      <c r="L642" s="78"/>
      <c r="M642" s="78"/>
      <c r="N642" s="78"/>
    </row>
    <row r="643" spans="11:14">
      <c r="K643" s="78"/>
      <c r="L643" s="78"/>
      <c r="M643" s="78"/>
      <c r="N643" s="78"/>
    </row>
    <row r="644" spans="11:14">
      <c r="K644" s="78"/>
      <c r="L644" s="78"/>
      <c r="M644" s="78"/>
      <c r="N644" s="78"/>
    </row>
    <row r="645" spans="11:14">
      <c r="K645" s="78"/>
      <c r="L645" s="78"/>
      <c r="M645" s="78"/>
      <c r="N645" s="78"/>
    </row>
    <row r="646" spans="11:14">
      <c r="K646" s="78"/>
      <c r="L646" s="78"/>
      <c r="M646" s="78"/>
      <c r="N646" s="78"/>
    </row>
    <row r="647" spans="11:14">
      <c r="K647" s="78"/>
      <c r="L647" s="78"/>
      <c r="M647" s="78"/>
      <c r="N647" s="78"/>
    </row>
    <row r="648" spans="11:14">
      <c r="K648" s="78"/>
      <c r="L648" s="78"/>
      <c r="M648" s="78"/>
      <c r="N648" s="78"/>
    </row>
    <row r="649" spans="11:14">
      <c r="K649" s="78"/>
      <c r="L649" s="78"/>
      <c r="M649" s="78"/>
      <c r="N649" s="78"/>
    </row>
    <row r="650" spans="11:14">
      <c r="K650" s="78"/>
      <c r="L650" s="78"/>
      <c r="M650" s="78"/>
      <c r="N650" s="78"/>
    </row>
    <row r="651" spans="11:14">
      <c r="K651" s="78"/>
      <c r="L651" s="78"/>
      <c r="M651" s="78"/>
      <c r="N651" s="78"/>
    </row>
    <row r="652" spans="11:14">
      <c r="K652" s="78"/>
      <c r="L652" s="78"/>
      <c r="M652" s="78"/>
      <c r="N652" s="78"/>
    </row>
    <row r="653" spans="11:14">
      <c r="K653" s="78"/>
      <c r="L653" s="78"/>
      <c r="M653" s="78"/>
      <c r="N653" s="78"/>
    </row>
    <row r="654" spans="11:14">
      <c r="K654" s="78"/>
      <c r="L654" s="78"/>
      <c r="M654" s="78"/>
      <c r="N654" s="78"/>
    </row>
    <row r="655" spans="11:14">
      <c r="K655" s="78"/>
      <c r="L655" s="78"/>
      <c r="M655" s="78"/>
      <c r="N655" s="78"/>
    </row>
    <row r="656" spans="11:14">
      <c r="K656" s="78"/>
      <c r="L656" s="78"/>
      <c r="M656" s="78"/>
      <c r="N656" s="78"/>
    </row>
    <row r="657" spans="11:14">
      <c r="K657" s="78"/>
      <c r="L657" s="78"/>
      <c r="M657" s="78"/>
      <c r="N657" s="78"/>
    </row>
    <row r="658" spans="11:14">
      <c r="K658" s="78"/>
      <c r="L658" s="78"/>
      <c r="M658" s="78"/>
      <c r="N658" s="78"/>
    </row>
    <row r="659" spans="11:14">
      <c r="K659" s="78"/>
      <c r="L659" s="78"/>
      <c r="M659" s="78"/>
      <c r="N659" s="78"/>
    </row>
    <row r="660" spans="11:14">
      <c r="K660" s="78"/>
      <c r="L660" s="78"/>
      <c r="M660" s="78"/>
      <c r="N660" s="78"/>
    </row>
    <row r="661" spans="11:14">
      <c r="K661" s="78"/>
      <c r="L661" s="78"/>
      <c r="M661" s="78"/>
      <c r="N661" s="78"/>
    </row>
    <row r="662" spans="11:14">
      <c r="K662" s="78"/>
      <c r="L662" s="78"/>
      <c r="M662" s="78"/>
      <c r="N662" s="78"/>
    </row>
    <row r="663" spans="11:14">
      <c r="K663" s="78"/>
      <c r="L663" s="78"/>
      <c r="M663" s="78"/>
      <c r="N663" s="78"/>
    </row>
    <row r="664" spans="11:14">
      <c r="K664" s="78"/>
      <c r="L664" s="78"/>
      <c r="M664" s="78"/>
      <c r="N664" s="78"/>
    </row>
    <row r="665" spans="11:14">
      <c r="K665" s="78"/>
      <c r="L665" s="78"/>
      <c r="M665" s="78"/>
      <c r="N665" s="78"/>
    </row>
    <row r="666" spans="11:14">
      <c r="K666" s="78"/>
      <c r="L666" s="78"/>
      <c r="M666" s="78"/>
      <c r="N666" s="78"/>
    </row>
    <row r="667" spans="11:14">
      <c r="K667" s="78"/>
      <c r="L667" s="78"/>
      <c r="M667" s="78"/>
      <c r="N667" s="78"/>
    </row>
    <row r="668" spans="11:14">
      <c r="K668" s="78"/>
      <c r="L668" s="78"/>
      <c r="M668" s="78"/>
      <c r="N668" s="78"/>
    </row>
    <row r="669" spans="11:14">
      <c r="K669" s="78"/>
      <c r="L669" s="78"/>
      <c r="M669" s="78"/>
      <c r="N669" s="78"/>
    </row>
    <row r="670" spans="11:14">
      <c r="K670" s="78"/>
      <c r="L670" s="78"/>
      <c r="M670" s="78"/>
      <c r="N670" s="78"/>
    </row>
    <row r="671" spans="11:14">
      <c r="K671" s="78"/>
      <c r="L671" s="78"/>
      <c r="M671" s="78"/>
      <c r="N671" s="78"/>
    </row>
    <row r="672" spans="11:14">
      <c r="K672" s="78"/>
      <c r="L672" s="78"/>
      <c r="M672" s="78"/>
      <c r="N672" s="78"/>
    </row>
    <row r="673" spans="11:14">
      <c r="K673" s="78"/>
      <c r="L673" s="78"/>
      <c r="M673" s="78"/>
      <c r="N673" s="78"/>
    </row>
    <row r="674" spans="11:14">
      <c r="K674" s="78"/>
      <c r="L674" s="78"/>
      <c r="M674" s="78"/>
      <c r="N674" s="78"/>
    </row>
    <row r="675" spans="11:14">
      <c r="K675" s="78"/>
      <c r="L675" s="78"/>
      <c r="M675" s="78"/>
      <c r="N675" s="78"/>
    </row>
    <row r="676" spans="11:14">
      <c r="K676" s="78"/>
      <c r="L676" s="78"/>
      <c r="M676" s="78"/>
      <c r="N676" s="78"/>
    </row>
    <row r="677" spans="11:14">
      <c r="K677" s="78"/>
      <c r="L677" s="78"/>
      <c r="M677" s="78"/>
      <c r="N677" s="78"/>
    </row>
    <row r="678" spans="11:14">
      <c r="K678" s="78"/>
      <c r="L678" s="78"/>
      <c r="M678" s="78"/>
      <c r="N678" s="78"/>
    </row>
    <row r="679" spans="11:14">
      <c r="K679" s="78"/>
      <c r="L679" s="78"/>
      <c r="M679" s="78"/>
      <c r="N679" s="78"/>
    </row>
    <row r="680" spans="11:14">
      <c r="K680" s="78"/>
      <c r="L680" s="78"/>
      <c r="M680" s="78"/>
      <c r="N680" s="78"/>
    </row>
    <row r="681" spans="11:14">
      <c r="K681" s="78"/>
      <c r="L681" s="78"/>
      <c r="M681" s="78"/>
      <c r="N681" s="78"/>
    </row>
    <row r="682" spans="11:14">
      <c r="K682" s="78"/>
      <c r="L682" s="78"/>
      <c r="M682" s="78"/>
      <c r="N682" s="78"/>
    </row>
    <row r="683" spans="11:14">
      <c r="K683" s="78"/>
      <c r="L683" s="78"/>
      <c r="M683" s="78"/>
      <c r="N683" s="78"/>
    </row>
    <row r="684" spans="11:14">
      <c r="K684" s="78"/>
      <c r="L684" s="78"/>
      <c r="M684" s="78"/>
      <c r="N684" s="78"/>
    </row>
    <row r="685" spans="11:14">
      <c r="K685" s="78"/>
      <c r="L685" s="78"/>
      <c r="M685" s="78"/>
      <c r="N685" s="78"/>
    </row>
    <row r="686" spans="11:14">
      <c r="K686" s="78"/>
      <c r="L686" s="78"/>
      <c r="M686" s="78"/>
      <c r="N686" s="78"/>
    </row>
    <row r="687" spans="11:14">
      <c r="K687" s="78"/>
      <c r="L687" s="78"/>
      <c r="M687" s="78"/>
      <c r="N687" s="78"/>
    </row>
    <row r="688" spans="11:14">
      <c r="K688" s="78"/>
      <c r="L688" s="78"/>
      <c r="M688" s="78"/>
      <c r="N688" s="78"/>
    </row>
    <row r="689" spans="11:14">
      <c r="K689" s="78"/>
      <c r="L689" s="78"/>
      <c r="M689" s="78"/>
      <c r="N689" s="78"/>
    </row>
    <row r="690" spans="11:14">
      <c r="K690" s="78"/>
      <c r="L690" s="78"/>
      <c r="M690" s="78"/>
      <c r="N690" s="78"/>
    </row>
    <row r="691" spans="11:14">
      <c r="K691" s="78"/>
      <c r="L691" s="78"/>
      <c r="M691" s="78"/>
      <c r="N691" s="78"/>
    </row>
    <row r="692" spans="11:14">
      <c r="K692" s="78"/>
      <c r="L692" s="78"/>
      <c r="M692" s="78"/>
      <c r="N692" s="78"/>
    </row>
    <row r="693" spans="11:14">
      <c r="K693" s="78"/>
      <c r="L693" s="78"/>
      <c r="M693" s="78"/>
      <c r="N693" s="78"/>
    </row>
    <row r="694" spans="11:14">
      <c r="K694" s="78"/>
      <c r="L694" s="78"/>
      <c r="M694" s="78"/>
      <c r="N694" s="78"/>
    </row>
    <row r="695" spans="11:14">
      <c r="K695" s="78"/>
      <c r="L695" s="78"/>
      <c r="M695" s="78"/>
      <c r="N695" s="78"/>
    </row>
    <row r="696" spans="11:14">
      <c r="K696" s="78"/>
      <c r="L696" s="78"/>
      <c r="M696" s="78"/>
      <c r="N696" s="78"/>
    </row>
    <row r="697" spans="11:14">
      <c r="K697" s="78"/>
      <c r="L697" s="78"/>
      <c r="M697" s="78"/>
      <c r="N697" s="78"/>
    </row>
    <row r="698" spans="11:14">
      <c r="K698" s="78"/>
      <c r="L698" s="78"/>
      <c r="M698" s="78"/>
      <c r="N698" s="78"/>
    </row>
    <row r="699" spans="11:14">
      <c r="K699" s="78"/>
      <c r="L699" s="78"/>
      <c r="M699" s="78"/>
      <c r="N699" s="78"/>
    </row>
    <row r="700" spans="11:14">
      <c r="K700" s="78"/>
      <c r="L700" s="78"/>
      <c r="M700" s="78"/>
      <c r="N700" s="78"/>
    </row>
    <row r="701" spans="11:14">
      <c r="K701" s="78"/>
      <c r="L701" s="78"/>
      <c r="M701" s="78"/>
      <c r="N701" s="78"/>
    </row>
    <row r="702" spans="11:14">
      <c r="K702" s="78"/>
      <c r="L702" s="78"/>
      <c r="M702" s="78"/>
      <c r="N702" s="78"/>
    </row>
    <row r="703" spans="11:14">
      <c r="K703" s="78"/>
      <c r="L703" s="78"/>
      <c r="M703" s="78"/>
      <c r="N703" s="78"/>
    </row>
    <row r="704" spans="11:14">
      <c r="K704" s="78"/>
      <c r="L704" s="78"/>
      <c r="M704" s="78"/>
      <c r="N704" s="78"/>
    </row>
    <row r="705" spans="11:14">
      <c r="K705" s="78"/>
      <c r="L705" s="78"/>
      <c r="M705" s="78"/>
      <c r="N705" s="78"/>
    </row>
    <row r="706" spans="11:14">
      <c r="K706" s="78"/>
      <c r="L706" s="78"/>
      <c r="M706" s="78"/>
      <c r="N706" s="78"/>
    </row>
    <row r="707" spans="11:14">
      <c r="K707" s="78"/>
      <c r="L707" s="78"/>
      <c r="M707" s="78"/>
      <c r="N707" s="78"/>
    </row>
    <row r="708" spans="11:14">
      <c r="K708" s="78"/>
      <c r="L708" s="78"/>
      <c r="M708" s="78"/>
      <c r="N708" s="78"/>
    </row>
    <row r="709" spans="11:14">
      <c r="K709" s="78"/>
      <c r="L709" s="78"/>
      <c r="M709" s="78"/>
      <c r="N709" s="78"/>
    </row>
    <row r="710" spans="11:14">
      <c r="K710" s="78"/>
      <c r="L710" s="78"/>
      <c r="M710" s="78"/>
      <c r="N710" s="78"/>
    </row>
    <row r="711" spans="11:14">
      <c r="K711" s="78"/>
      <c r="L711" s="78"/>
      <c r="M711" s="78"/>
      <c r="N711" s="78"/>
    </row>
    <row r="712" spans="11:14">
      <c r="K712" s="78"/>
      <c r="L712" s="78"/>
      <c r="M712" s="78"/>
      <c r="N712" s="78"/>
    </row>
    <row r="713" spans="11:14">
      <c r="K713" s="78"/>
      <c r="L713" s="78"/>
      <c r="M713" s="78"/>
      <c r="N713" s="78"/>
    </row>
    <row r="714" spans="11:14">
      <c r="K714" s="78"/>
      <c r="L714" s="78"/>
      <c r="M714" s="78"/>
      <c r="N714" s="78"/>
    </row>
    <row r="715" spans="11:14">
      <c r="K715" s="78"/>
      <c r="L715" s="78"/>
      <c r="M715" s="78"/>
      <c r="N715" s="78"/>
    </row>
    <row r="716" spans="11:14">
      <c r="K716" s="78"/>
      <c r="L716" s="78"/>
      <c r="M716" s="78"/>
      <c r="N716" s="78"/>
    </row>
    <row r="717" spans="11:14">
      <c r="K717" s="78"/>
      <c r="L717" s="78"/>
      <c r="M717" s="78"/>
      <c r="N717" s="78"/>
    </row>
    <row r="718" spans="11:14">
      <c r="K718" s="78"/>
      <c r="L718" s="78"/>
      <c r="M718" s="78"/>
      <c r="N718" s="78"/>
    </row>
    <row r="719" spans="11:14">
      <c r="K719" s="78"/>
      <c r="L719" s="78"/>
      <c r="M719" s="78"/>
      <c r="N719" s="78"/>
    </row>
    <row r="720" spans="11:14">
      <c r="K720" s="78"/>
      <c r="L720" s="78"/>
      <c r="M720" s="78"/>
      <c r="N720" s="78"/>
    </row>
    <row r="721" spans="11:14">
      <c r="K721" s="78"/>
      <c r="L721" s="78"/>
      <c r="M721" s="78"/>
      <c r="N721" s="78"/>
    </row>
    <row r="722" spans="11:14">
      <c r="K722" s="78"/>
      <c r="L722" s="78"/>
      <c r="M722" s="78"/>
      <c r="N722" s="78"/>
    </row>
    <row r="723" spans="11:14">
      <c r="K723" s="78"/>
      <c r="L723" s="78"/>
      <c r="M723" s="78"/>
      <c r="N723" s="78"/>
    </row>
    <row r="724" spans="11:14">
      <c r="K724" s="78"/>
      <c r="L724" s="78"/>
      <c r="M724" s="78"/>
      <c r="N724" s="78"/>
    </row>
    <row r="725" spans="11:14">
      <c r="K725" s="78"/>
      <c r="L725" s="78"/>
      <c r="M725" s="78"/>
      <c r="N725" s="78"/>
    </row>
    <row r="726" spans="11:14">
      <c r="K726" s="78"/>
      <c r="L726" s="78"/>
      <c r="M726" s="78"/>
      <c r="N726" s="78"/>
    </row>
    <row r="727" spans="11:14">
      <c r="K727" s="78"/>
      <c r="L727" s="78"/>
      <c r="M727" s="78"/>
      <c r="N727" s="78"/>
    </row>
    <row r="728" spans="11:14">
      <c r="K728" s="78"/>
      <c r="L728" s="78"/>
      <c r="M728" s="78"/>
      <c r="N728" s="78"/>
    </row>
    <row r="729" spans="11:14">
      <c r="K729" s="78"/>
      <c r="L729" s="78"/>
      <c r="M729" s="78"/>
      <c r="N729" s="78"/>
    </row>
    <row r="730" spans="11:14">
      <c r="K730" s="78"/>
      <c r="L730" s="78"/>
      <c r="M730" s="78"/>
      <c r="N730" s="78"/>
    </row>
    <row r="731" spans="11:14">
      <c r="K731" s="78"/>
      <c r="L731" s="78"/>
      <c r="M731" s="78"/>
      <c r="N731" s="78"/>
    </row>
    <row r="732" spans="11:14">
      <c r="K732" s="78"/>
      <c r="L732" s="78"/>
      <c r="M732" s="78"/>
      <c r="N732" s="78"/>
    </row>
    <row r="733" spans="11:14">
      <c r="K733" s="78"/>
      <c r="L733" s="78"/>
      <c r="M733" s="78"/>
      <c r="N733" s="78"/>
    </row>
    <row r="734" spans="11:14">
      <c r="K734" s="78"/>
      <c r="L734" s="78"/>
      <c r="M734" s="78"/>
      <c r="N734" s="78"/>
    </row>
    <row r="735" spans="11:14">
      <c r="K735" s="78"/>
      <c r="L735" s="78"/>
      <c r="M735" s="78"/>
      <c r="N735" s="78"/>
    </row>
    <row r="736" spans="11:14">
      <c r="K736" s="78"/>
      <c r="L736" s="78"/>
      <c r="M736" s="78"/>
      <c r="N736" s="78"/>
    </row>
    <row r="737" spans="11:14">
      <c r="K737" s="78"/>
      <c r="L737" s="78"/>
      <c r="M737" s="78"/>
      <c r="N737" s="78"/>
    </row>
    <row r="738" spans="11:14">
      <c r="K738" s="78"/>
      <c r="L738" s="78"/>
      <c r="M738" s="78"/>
      <c r="N738" s="78"/>
    </row>
    <row r="739" spans="11:14">
      <c r="K739" s="78"/>
      <c r="L739" s="78"/>
      <c r="M739" s="78"/>
      <c r="N739" s="78"/>
    </row>
    <row r="740" spans="11:14">
      <c r="K740" s="78"/>
      <c r="L740" s="78"/>
      <c r="M740" s="78"/>
      <c r="N740" s="78"/>
    </row>
    <row r="741" spans="11:14">
      <c r="K741" s="78"/>
      <c r="L741" s="78"/>
      <c r="M741" s="78"/>
      <c r="N741" s="78"/>
    </row>
    <row r="742" spans="11:14">
      <c r="K742" s="78"/>
      <c r="L742" s="78"/>
      <c r="M742" s="78"/>
      <c r="N742" s="78"/>
    </row>
    <row r="743" spans="11:14">
      <c r="K743" s="78"/>
      <c r="L743" s="78"/>
      <c r="M743" s="78"/>
      <c r="N743" s="78"/>
    </row>
    <row r="744" spans="11:14">
      <c r="K744" s="78"/>
      <c r="L744" s="78"/>
      <c r="M744" s="78"/>
      <c r="N744" s="78"/>
    </row>
    <row r="745" spans="11:14">
      <c r="K745" s="78"/>
      <c r="L745" s="78"/>
      <c r="M745" s="78"/>
      <c r="N745" s="78"/>
    </row>
    <row r="746" spans="11:14">
      <c r="K746" s="78"/>
      <c r="L746" s="78"/>
      <c r="M746" s="78"/>
      <c r="N746" s="78"/>
    </row>
    <row r="747" spans="11:14">
      <c r="K747" s="78"/>
      <c r="L747" s="78"/>
      <c r="M747" s="78"/>
      <c r="N747" s="78"/>
    </row>
    <row r="748" spans="11:14">
      <c r="K748" s="78"/>
      <c r="L748" s="78"/>
      <c r="M748" s="78"/>
      <c r="N748" s="78"/>
    </row>
    <row r="749" spans="11:14">
      <c r="K749" s="78"/>
      <c r="L749" s="78"/>
      <c r="M749" s="78"/>
      <c r="N749" s="78"/>
    </row>
    <row r="750" spans="11:14">
      <c r="K750" s="78"/>
      <c r="L750" s="78"/>
      <c r="M750" s="78"/>
      <c r="N750" s="78"/>
    </row>
    <row r="751" spans="11:14">
      <c r="K751" s="78"/>
      <c r="L751" s="78"/>
      <c r="M751" s="78"/>
      <c r="N751" s="78"/>
    </row>
    <row r="752" spans="11:14">
      <c r="K752" s="78"/>
      <c r="L752" s="78"/>
      <c r="M752" s="78"/>
      <c r="N752" s="78"/>
    </row>
    <row r="753" spans="11:14">
      <c r="K753" s="78"/>
      <c r="L753" s="78"/>
      <c r="M753" s="78"/>
      <c r="N753" s="78"/>
    </row>
    <row r="754" spans="11:14">
      <c r="K754" s="78"/>
      <c r="L754" s="78"/>
      <c r="M754" s="78"/>
      <c r="N754" s="78"/>
    </row>
    <row r="755" spans="11:14">
      <c r="K755" s="78"/>
      <c r="L755" s="78"/>
      <c r="M755" s="78"/>
      <c r="N755" s="78"/>
    </row>
    <row r="756" spans="11:14">
      <c r="K756" s="78"/>
      <c r="L756" s="78"/>
      <c r="M756" s="78"/>
      <c r="N756" s="78"/>
    </row>
    <row r="757" spans="11:14">
      <c r="K757" s="78"/>
      <c r="L757" s="78"/>
      <c r="M757" s="78"/>
      <c r="N757" s="78"/>
    </row>
    <row r="758" spans="11:14">
      <c r="K758" s="78"/>
      <c r="L758" s="78"/>
      <c r="M758" s="78"/>
      <c r="N758" s="78"/>
    </row>
    <row r="759" spans="11:14">
      <c r="K759" s="78"/>
      <c r="L759" s="78"/>
      <c r="M759" s="78"/>
      <c r="N759" s="78"/>
    </row>
    <row r="760" spans="11:14">
      <c r="K760" s="78"/>
      <c r="L760" s="78"/>
      <c r="M760" s="78"/>
      <c r="N760" s="78"/>
    </row>
    <row r="761" spans="11:14">
      <c r="K761" s="78"/>
      <c r="L761" s="78"/>
      <c r="M761" s="78"/>
      <c r="N761" s="78"/>
    </row>
    <row r="762" spans="11:14">
      <c r="K762" s="78"/>
      <c r="L762" s="78"/>
      <c r="M762" s="78"/>
      <c r="N762" s="78"/>
    </row>
    <row r="763" spans="11:14">
      <c r="K763" s="78"/>
      <c r="L763" s="78"/>
      <c r="M763" s="78"/>
      <c r="N763" s="78"/>
    </row>
    <row r="764" spans="11:14">
      <c r="K764" s="78"/>
      <c r="L764" s="78"/>
      <c r="M764" s="78"/>
      <c r="N764" s="78"/>
    </row>
    <row r="765" spans="11:14">
      <c r="K765" s="78"/>
      <c r="L765" s="78"/>
      <c r="M765" s="78"/>
      <c r="N765" s="78"/>
    </row>
    <row r="766" spans="11:14">
      <c r="K766" s="78"/>
      <c r="L766" s="78"/>
      <c r="M766" s="78"/>
      <c r="N766" s="78"/>
    </row>
    <row r="767" spans="11:14">
      <c r="K767" s="78"/>
      <c r="L767" s="78"/>
      <c r="M767" s="78"/>
      <c r="N767" s="78"/>
    </row>
    <row r="768" spans="11:14">
      <c r="K768" s="78"/>
      <c r="L768" s="78"/>
      <c r="M768" s="78"/>
      <c r="N768" s="78"/>
    </row>
    <row r="769" spans="11:14">
      <c r="K769" s="78"/>
      <c r="L769" s="78"/>
      <c r="M769" s="78"/>
      <c r="N769" s="78"/>
    </row>
    <row r="770" spans="11:14">
      <c r="K770" s="78"/>
      <c r="L770" s="78"/>
      <c r="M770" s="78"/>
      <c r="N770" s="78"/>
    </row>
    <row r="771" spans="11:14">
      <c r="K771" s="78"/>
      <c r="L771" s="78"/>
      <c r="M771" s="78"/>
      <c r="N771" s="78"/>
    </row>
    <row r="772" spans="11:14">
      <c r="K772" s="78"/>
      <c r="L772" s="78"/>
      <c r="M772" s="78"/>
      <c r="N772" s="78"/>
    </row>
    <row r="773" spans="11:14">
      <c r="K773" s="78"/>
      <c r="L773" s="78"/>
      <c r="M773" s="78"/>
      <c r="N773" s="78"/>
    </row>
    <row r="774" spans="11:14">
      <c r="K774" s="78"/>
      <c r="L774" s="78"/>
      <c r="M774" s="78"/>
      <c r="N774" s="78"/>
    </row>
    <row r="775" spans="11:14">
      <c r="K775" s="78"/>
      <c r="L775" s="78"/>
      <c r="M775" s="78"/>
      <c r="N775" s="78"/>
    </row>
    <row r="776" spans="11:14">
      <c r="K776" s="78"/>
      <c r="L776" s="78"/>
      <c r="M776" s="78"/>
      <c r="N776" s="78"/>
    </row>
    <row r="777" spans="11:14">
      <c r="K777" s="78"/>
      <c r="L777" s="78"/>
      <c r="M777" s="78"/>
      <c r="N777" s="78"/>
    </row>
    <row r="778" spans="11:14">
      <c r="K778" s="78"/>
      <c r="L778" s="78"/>
      <c r="M778" s="78"/>
      <c r="N778" s="78"/>
    </row>
    <row r="779" spans="11:14">
      <c r="K779" s="78"/>
      <c r="L779" s="78"/>
      <c r="M779" s="78"/>
      <c r="N779" s="78"/>
    </row>
    <row r="780" spans="11:14">
      <c r="K780" s="78"/>
      <c r="L780" s="78"/>
      <c r="M780" s="78"/>
      <c r="N780" s="78"/>
    </row>
    <row r="781" spans="11:14">
      <c r="K781" s="78"/>
      <c r="L781" s="78"/>
      <c r="M781" s="78"/>
      <c r="N781" s="78"/>
    </row>
    <row r="782" spans="11:14">
      <c r="K782" s="78"/>
      <c r="L782" s="78"/>
      <c r="M782" s="78"/>
      <c r="N782" s="78"/>
    </row>
    <row r="783" spans="11:14">
      <c r="K783" s="78"/>
      <c r="L783" s="78"/>
      <c r="M783" s="78"/>
      <c r="N783" s="78"/>
    </row>
    <row r="784" spans="11:14">
      <c r="K784" s="78"/>
      <c r="L784" s="78"/>
      <c r="M784" s="78"/>
      <c r="N784" s="78"/>
    </row>
    <row r="785" spans="11:14">
      <c r="K785" s="78"/>
      <c r="L785" s="78"/>
      <c r="M785" s="78"/>
      <c r="N785" s="78"/>
    </row>
    <row r="786" spans="11:14">
      <c r="K786" s="78"/>
      <c r="L786" s="78"/>
      <c r="M786" s="78"/>
      <c r="N786" s="78"/>
    </row>
    <row r="787" spans="11:14">
      <c r="K787" s="78"/>
      <c r="L787" s="78"/>
      <c r="M787" s="78"/>
      <c r="N787" s="78"/>
    </row>
    <row r="788" spans="11:14">
      <c r="K788" s="78"/>
      <c r="L788" s="78"/>
      <c r="M788" s="78"/>
      <c r="N788" s="78"/>
    </row>
    <row r="789" spans="11:14">
      <c r="K789" s="78"/>
      <c r="L789" s="78"/>
      <c r="M789" s="78"/>
      <c r="N789" s="78"/>
    </row>
    <row r="790" spans="11:14">
      <c r="K790" s="78"/>
      <c r="L790" s="78"/>
      <c r="M790" s="78"/>
      <c r="N790" s="78"/>
    </row>
    <row r="791" spans="11:14">
      <c r="K791" s="78"/>
      <c r="L791" s="78"/>
      <c r="M791" s="78"/>
      <c r="N791" s="78"/>
    </row>
    <row r="792" spans="11:14">
      <c r="K792" s="78"/>
      <c r="L792" s="78"/>
      <c r="M792" s="78"/>
      <c r="N792" s="78"/>
    </row>
    <row r="793" spans="11:14">
      <c r="K793" s="78"/>
      <c r="L793" s="78"/>
      <c r="M793" s="78"/>
      <c r="N793" s="78"/>
    </row>
    <row r="794" spans="11:14">
      <c r="K794" s="78"/>
      <c r="L794" s="78"/>
      <c r="M794" s="78"/>
      <c r="N794" s="78"/>
    </row>
    <row r="795" spans="11:14">
      <c r="K795" s="78"/>
      <c r="L795" s="78"/>
      <c r="M795" s="78"/>
      <c r="N795" s="78"/>
    </row>
    <row r="796" spans="11:14">
      <c r="K796" s="78"/>
      <c r="L796" s="78"/>
      <c r="M796" s="78"/>
      <c r="N796" s="78"/>
    </row>
    <row r="797" spans="11:14">
      <c r="K797" s="78"/>
      <c r="L797" s="78"/>
      <c r="M797" s="78"/>
      <c r="N797" s="78"/>
    </row>
    <row r="798" spans="11:14">
      <c r="K798" s="78"/>
      <c r="L798" s="78"/>
      <c r="M798" s="78"/>
      <c r="N798" s="78"/>
    </row>
    <row r="799" spans="11:14">
      <c r="K799" s="78"/>
      <c r="L799" s="78"/>
      <c r="M799" s="78"/>
      <c r="N799" s="78"/>
    </row>
    <row r="800" spans="11:14">
      <c r="K800" s="78"/>
      <c r="L800" s="78"/>
      <c r="M800" s="78"/>
      <c r="N800" s="78"/>
    </row>
    <row r="801" spans="11:14">
      <c r="K801" s="78"/>
      <c r="L801" s="78"/>
      <c r="M801" s="78"/>
      <c r="N801" s="78"/>
    </row>
    <row r="802" spans="11:14">
      <c r="K802" s="78"/>
      <c r="L802" s="78"/>
      <c r="M802" s="78"/>
      <c r="N802" s="78"/>
    </row>
    <row r="803" spans="11:14">
      <c r="K803" s="78"/>
      <c r="L803" s="78"/>
      <c r="M803" s="78"/>
      <c r="N803" s="78"/>
    </row>
    <row r="804" spans="11:14">
      <c r="K804" s="78"/>
      <c r="L804" s="78"/>
      <c r="M804" s="78"/>
      <c r="N804" s="78"/>
    </row>
    <row r="805" spans="11:14">
      <c r="K805" s="78"/>
      <c r="L805" s="78"/>
      <c r="M805" s="78"/>
      <c r="N805" s="78"/>
    </row>
    <row r="806" spans="11:14">
      <c r="K806" s="78"/>
      <c r="L806" s="78"/>
      <c r="M806" s="78"/>
      <c r="N806" s="78"/>
    </row>
    <row r="807" spans="11:14">
      <c r="K807" s="78"/>
      <c r="L807" s="78"/>
      <c r="M807" s="78"/>
      <c r="N807" s="78"/>
    </row>
    <row r="808" spans="11:14">
      <c r="K808" s="78"/>
      <c r="L808" s="78"/>
      <c r="M808" s="78"/>
      <c r="N808" s="78"/>
    </row>
    <row r="809" spans="11:14">
      <c r="K809" s="78"/>
      <c r="L809" s="78"/>
      <c r="M809" s="78"/>
      <c r="N809" s="78"/>
    </row>
    <row r="810" spans="11:14">
      <c r="K810" s="78"/>
      <c r="L810" s="78"/>
      <c r="M810" s="78"/>
      <c r="N810" s="78"/>
    </row>
    <row r="811" spans="11:14">
      <c r="K811" s="78"/>
      <c r="L811" s="78"/>
      <c r="M811" s="78"/>
      <c r="N811" s="78"/>
    </row>
    <row r="812" spans="11:14">
      <c r="K812" s="78"/>
      <c r="L812" s="78"/>
      <c r="M812" s="78"/>
      <c r="N812" s="78"/>
    </row>
    <row r="813" spans="11:14">
      <c r="K813" s="78"/>
      <c r="L813" s="78"/>
      <c r="M813" s="78"/>
      <c r="N813" s="78"/>
    </row>
    <row r="814" spans="11:14">
      <c r="K814" s="78"/>
      <c r="L814" s="78"/>
      <c r="M814" s="78"/>
      <c r="N814" s="78"/>
    </row>
    <row r="815" spans="11:14">
      <c r="K815" s="78"/>
      <c r="L815" s="78"/>
      <c r="M815" s="78"/>
      <c r="N815" s="78"/>
    </row>
    <row r="816" spans="11:14">
      <c r="K816" s="78"/>
      <c r="L816" s="78"/>
      <c r="M816" s="78"/>
      <c r="N816" s="78"/>
    </row>
    <row r="817" spans="11:14">
      <c r="K817" s="78"/>
      <c r="L817" s="78"/>
      <c r="M817" s="78"/>
      <c r="N817" s="78"/>
    </row>
    <row r="818" spans="11:14">
      <c r="K818" s="78"/>
      <c r="L818" s="78"/>
      <c r="M818" s="78"/>
      <c r="N818" s="78"/>
    </row>
    <row r="819" spans="11:14">
      <c r="K819" s="78"/>
      <c r="L819" s="78"/>
      <c r="M819" s="78"/>
      <c r="N819" s="78"/>
    </row>
    <row r="820" spans="11:14">
      <c r="K820" s="78"/>
      <c r="L820" s="78"/>
      <c r="M820" s="78"/>
      <c r="N820" s="78"/>
    </row>
    <row r="821" spans="11:14">
      <c r="K821" s="78"/>
      <c r="L821" s="78"/>
      <c r="M821" s="78"/>
      <c r="N821" s="78"/>
    </row>
    <row r="822" spans="11:14">
      <c r="K822" s="78"/>
      <c r="L822" s="78"/>
      <c r="M822" s="78"/>
      <c r="N822" s="78"/>
    </row>
    <row r="823" spans="11:14">
      <c r="K823" s="78"/>
      <c r="L823" s="78"/>
      <c r="M823" s="78"/>
      <c r="N823" s="78"/>
    </row>
    <row r="824" spans="11:14">
      <c r="K824" s="78"/>
      <c r="L824" s="78"/>
      <c r="M824" s="78"/>
      <c r="N824" s="78"/>
    </row>
    <row r="825" spans="11:14">
      <c r="K825" s="78"/>
      <c r="L825" s="78"/>
      <c r="M825" s="78"/>
      <c r="N825" s="78"/>
    </row>
    <row r="826" spans="11:14">
      <c r="K826" s="78"/>
      <c r="L826" s="78"/>
      <c r="M826" s="78"/>
      <c r="N826" s="78"/>
    </row>
    <row r="827" spans="11:14">
      <c r="K827" s="78"/>
      <c r="L827" s="78"/>
      <c r="M827" s="78"/>
      <c r="N827" s="78"/>
    </row>
    <row r="828" spans="11:14">
      <c r="K828" s="78"/>
      <c r="L828" s="78"/>
      <c r="M828" s="78"/>
      <c r="N828" s="78"/>
    </row>
    <row r="829" spans="11:14">
      <c r="K829" s="78"/>
      <c r="L829" s="78"/>
      <c r="M829" s="78"/>
      <c r="N829" s="78"/>
    </row>
    <row r="830" spans="11:14">
      <c r="K830" s="78"/>
      <c r="L830" s="78"/>
      <c r="M830" s="78"/>
      <c r="N830" s="78"/>
    </row>
    <row r="831" spans="11:14">
      <c r="K831" s="78"/>
      <c r="L831" s="78"/>
      <c r="M831" s="78"/>
      <c r="N831" s="78"/>
    </row>
    <row r="832" spans="11:14">
      <c r="K832" s="78"/>
      <c r="L832" s="78"/>
      <c r="M832" s="78"/>
      <c r="N832" s="78"/>
    </row>
    <row r="833" spans="11:14">
      <c r="K833" s="78"/>
      <c r="L833" s="78"/>
      <c r="M833" s="78"/>
      <c r="N833" s="78"/>
    </row>
    <row r="834" spans="11:14">
      <c r="K834" s="78"/>
      <c r="L834" s="78"/>
      <c r="M834" s="78"/>
      <c r="N834" s="78"/>
    </row>
    <row r="835" spans="11:14">
      <c r="K835" s="78"/>
      <c r="L835" s="78"/>
      <c r="M835" s="78"/>
      <c r="N835" s="78"/>
    </row>
    <row r="836" spans="11:14">
      <c r="K836" s="78"/>
      <c r="L836" s="78"/>
      <c r="M836" s="78"/>
      <c r="N836" s="78"/>
    </row>
    <row r="837" spans="11:14">
      <c r="K837" s="78"/>
      <c r="L837" s="78"/>
      <c r="M837" s="78"/>
      <c r="N837" s="78"/>
    </row>
    <row r="838" spans="11:14">
      <c r="K838" s="78"/>
      <c r="L838" s="78"/>
      <c r="M838" s="78"/>
      <c r="N838" s="78"/>
    </row>
    <row r="839" spans="11:14">
      <c r="K839" s="78"/>
      <c r="L839" s="78"/>
      <c r="M839" s="78"/>
      <c r="N839" s="78"/>
    </row>
    <row r="840" spans="11:14">
      <c r="K840" s="78"/>
      <c r="L840" s="78"/>
      <c r="M840" s="78"/>
      <c r="N840" s="78"/>
    </row>
    <row r="841" spans="11:14">
      <c r="K841" s="78"/>
      <c r="L841" s="78"/>
      <c r="M841" s="78"/>
      <c r="N841" s="78"/>
    </row>
    <row r="842" spans="11:14">
      <c r="K842" s="78"/>
      <c r="L842" s="78"/>
      <c r="M842" s="78"/>
      <c r="N842" s="78"/>
    </row>
    <row r="843" spans="11:14">
      <c r="K843" s="78"/>
      <c r="L843" s="78"/>
      <c r="M843" s="78"/>
      <c r="N843" s="78"/>
    </row>
    <row r="844" spans="11:14">
      <c r="K844" s="78"/>
      <c r="L844" s="78"/>
      <c r="M844" s="78"/>
      <c r="N844" s="78"/>
    </row>
    <row r="845" spans="11:14">
      <c r="K845" s="78"/>
      <c r="L845" s="78"/>
      <c r="M845" s="78"/>
      <c r="N845" s="78"/>
    </row>
    <row r="846" spans="11:14">
      <c r="K846" s="78"/>
      <c r="L846" s="78"/>
      <c r="M846" s="78"/>
      <c r="N846" s="78"/>
    </row>
    <row r="847" spans="11:14">
      <c r="K847" s="78"/>
      <c r="L847" s="78"/>
      <c r="M847" s="78"/>
      <c r="N847" s="78"/>
    </row>
    <row r="848" spans="11:14">
      <c r="K848" s="78"/>
      <c r="L848" s="78"/>
      <c r="M848" s="78"/>
      <c r="N848" s="78"/>
    </row>
    <row r="849" spans="11:14">
      <c r="K849" s="78"/>
      <c r="L849" s="78"/>
      <c r="M849" s="78"/>
      <c r="N849" s="78"/>
    </row>
    <row r="850" spans="11:14">
      <c r="K850" s="78"/>
      <c r="L850" s="78"/>
      <c r="M850" s="78"/>
      <c r="N850" s="78"/>
    </row>
    <row r="851" spans="11:14">
      <c r="K851" s="78"/>
      <c r="L851" s="78"/>
      <c r="M851" s="78"/>
      <c r="N851" s="78"/>
    </row>
    <row r="852" spans="11:14">
      <c r="K852" s="78"/>
      <c r="L852" s="78"/>
      <c r="M852" s="78"/>
      <c r="N852" s="78"/>
    </row>
    <row r="853" spans="11:14">
      <c r="K853" s="78"/>
      <c r="L853" s="78"/>
      <c r="M853" s="78"/>
      <c r="N853" s="78"/>
    </row>
    <row r="854" spans="11:14">
      <c r="K854" s="78"/>
      <c r="L854" s="78"/>
      <c r="M854" s="78"/>
      <c r="N854" s="78"/>
    </row>
    <row r="855" spans="11:14">
      <c r="K855" s="78"/>
      <c r="L855" s="78"/>
      <c r="M855" s="78"/>
      <c r="N855" s="78"/>
    </row>
    <row r="856" spans="11:14">
      <c r="K856" s="78"/>
      <c r="L856" s="78"/>
      <c r="M856" s="78"/>
      <c r="N856" s="78"/>
    </row>
    <row r="857" spans="11:14">
      <c r="K857" s="78"/>
      <c r="L857" s="78"/>
      <c r="M857" s="78"/>
      <c r="N857" s="78"/>
    </row>
    <row r="858" spans="11:14">
      <c r="K858" s="78"/>
      <c r="L858" s="78"/>
      <c r="M858" s="78"/>
      <c r="N858" s="78"/>
    </row>
    <row r="859" spans="11:14">
      <c r="K859" s="78"/>
      <c r="L859" s="78"/>
      <c r="M859" s="78"/>
      <c r="N859" s="78"/>
    </row>
    <row r="860" spans="11:14">
      <c r="K860" s="78"/>
      <c r="L860" s="78"/>
      <c r="M860" s="78"/>
      <c r="N860" s="78"/>
    </row>
    <row r="861" spans="11:14">
      <c r="K861" s="78"/>
      <c r="L861" s="78"/>
      <c r="M861" s="78"/>
      <c r="N861" s="78"/>
    </row>
    <row r="862" spans="11:14">
      <c r="K862" s="78"/>
      <c r="L862" s="78"/>
      <c r="M862" s="78"/>
      <c r="N862" s="78"/>
    </row>
    <row r="863" spans="11:14">
      <c r="K863" s="78"/>
      <c r="L863" s="78"/>
      <c r="M863" s="78"/>
      <c r="N863" s="78"/>
    </row>
    <row r="864" spans="11:14">
      <c r="K864" s="78"/>
      <c r="L864" s="78"/>
      <c r="M864" s="78"/>
      <c r="N864" s="78"/>
    </row>
    <row r="865" spans="11:14">
      <c r="K865" s="78"/>
      <c r="L865" s="78"/>
      <c r="M865" s="78"/>
      <c r="N865" s="78"/>
    </row>
    <row r="866" spans="11:14">
      <c r="K866" s="78"/>
      <c r="L866" s="78"/>
      <c r="M866" s="78"/>
      <c r="N866" s="78"/>
    </row>
    <row r="867" spans="11:14">
      <c r="K867" s="78"/>
      <c r="L867" s="78"/>
      <c r="M867" s="78"/>
      <c r="N867" s="78"/>
    </row>
    <row r="868" spans="11:14">
      <c r="K868" s="78"/>
      <c r="L868" s="78"/>
      <c r="M868" s="78"/>
      <c r="N868" s="78"/>
    </row>
    <row r="869" spans="11:14">
      <c r="K869" s="78"/>
      <c r="L869" s="78"/>
      <c r="M869" s="78"/>
      <c r="N869" s="78"/>
    </row>
    <row r="870" spans="11:14">
      <c r="K870" s="78"/>
      <c r="L870" s="78"/>
      <c r="M870" s="78"/>
      <c r="N870" s="78"/>
    </row>
    <row r="871" spans="11:14">
      <c r="K871" s="78"/>
      <c r="L871" s="78"/>
      <c r="M871" s="78"/>
      <c r="N871" s="78"/>
    </row>
    <row r="872" spans="11:14">
      <c r="K872" s="78"/>
      <c r="L872" s="78"/>
      <c r="M872" s="78"/>
      <c r="N872" s="78"/>
    </row>
    <row r="873" spans="11:14">
      <c r="K873" s="78"/>
      <c r="L873" s="78"/>
      <c r="M873" s="78"/>
      <c r="N873" s="78"/>
    </row>
    <row r="874" spans="11:14">
      <c r="K874" s="78"/>
      <c r="L874" s="78"/>
      <c r="M874" s="78"/>
      <c r="N874" s="78"/>
    </row>
    <row r="875" spans="11:14">
      <c r="K875" s="78"/>
      <c r="L875" s="78"/>
      <c r="M875" s="78"/>
      <c r="N875" s="78"/>
    </row>
    <row r="876" spans="11:14">
      <c r="K876" s="78"/>
      <c r="L876" s="78"/>
      <c r="M876" s="78"/>
      <c r="N876" s="78"/>
    </row>
    <row r="877" spans="11:14">
      <c r="K877" s="78"/>
      <c r="L877" s="78"/>
      <c r="M877" s="78"/>
      <c r="N877" s="78"/>
    </row>
    <row r="878" spans="11:14">
      <c r="K878" s="78"/>
      <c r="L878" s="78"/>
      <c r="M878" s="78"/>
      <c r="N878" s="78"/>
    </row>
    <row r="879" spans="11:14">
      <c r="K879" s="78"/>
      <c r="L879" s="78"/>
      <c r="M879" s="78"/>
      <c r="N879" s="78"/>
    </row>
    <row r="880" spans="11:14">
      <c r="K880" s="78"/>
      <c r="L880" s="78"/>
      <c r="M880" s="78"/>
      <c r="N880" s="78"/>
    </row>
    <row r="881" spans="11:14">
      <c r="K881" s="78"/>
      <c r="L881" s="78"/>
      <c r="M881" s="78"/>
      <c r="N881" s="78"/>
    </row>
    <row r="882" spans="11:14">
      <c r="K882" s="78"/>
      <c r="L882" s="78"/>
      <c r="M882" s="78"/>
      <c r="N882" s="78"/>
    </row>
    <row r="883" spans="11:14">
      <c r="K883" s="78"/>
      <c r="L883" s="78"/>
      <c r="M883" s="78"/>
      <c r="N883" s="78"/>
    </row>
    <row r="884" spans="11:14">
      <c r="K884" s="78"/>
      <c r="L884" s="78"/>
      <c r="M884" s="78"/>
      <c r="N884" s="78"/>
    </row>
    <row r="885" spans="11:14">
      <c r="K885" s="78"/>
      <c r="L885" s="78"/>
      <c r="M885" s="78"/>
      <c r="N885" s="78"/>
    </row>
    <row r="886" spans="11:14">
      <c r="K886" s="78"/>
      <c r="L886" s="78"/>
      <c r="M886" s="78"/>
      <c r="N886" s="78"/>
    </row>
    <row r="887" spans="11:14">
      <c r="K887" s="78"/>
      <c r="L887" s="78"/>
      <c r="M887" s="78"/>
      <c r="N887" s="78"/>
    </row>
    <row r="888" spans="11:14">
      <c r="K888" s="78"/>
      <c r="L888" s="78"/>
      <c r="M888" s="78"/>
      <c r="N888" s="78"/>
    </row>
    <row r="889" spans="11:14">
      <c r="K889" s="78"/>
      <c r="L889" s="78"/>
      <c r="M889" s="78"/>
      <c r="N889" s="78"/>
    </row>
    <row r="890" spans="11:14">
      <c r="K890" s="78"/>
      <c r="L890" s="78"/>
      <c r="M890" s="78"/>
      <c r="N890" s="78"/>
    </row>
    <row r="891" spans="11:14">
      <c r="K891" s="78"/>
      <c r="L891" s="78"/>
      <c r="M891" s="78"/>
      <c r="N891" s="78"/>
    </row>
    <row r="892" spans="11:14">
      <c r="K892" s="78"/>
      <c r="L892" s="78"/>
      <c r="M892" s="78"/>
      <c r="N892" s="78"/>
    </row>
    <row r="893" spans="11:14">
      <c r="K893" s="78"/>
      <c r="L893" s="78"/>
      <c r="M893" s="78"/>
      <c r="N893" s="78"/>
    </row>
    <row r="894" spans="11:14">
      <c r="K894" s="78"/>
      <c r="L894" s="78"/>
      <c r="M894" s="78"/>
      <c r="N894" s="78"/>
    </row>
    <row r="895" spans="11:14">
      <c r="K895" s="78"/>
      <c r="L895" s="78"/>
      <c r="M895" s="78"/>
      <c r="N895" s="78"/>
    </row>
    <row r="896" spans="11:14">
      <c r="K896" s="78"/>
      <c r="L896" s="78"/>
      <c r="M896" s="78"/>
      <c r="N896" s="78"/>
    </row>
    <row r="897" spans="11:14">
      <c r="K897" s="78"/>
      <c r="L897" s="78"/>
      <c r="M897" s="78"/>
      <c r="N897" s="78"/>
    </row>
    <row r="898" spans="11:14">
      <c r="K898" s="78"/>
      <c r="L898" s="78"/>
      <c r="M898" s="78"/>
      <c r="N898" s="78"/>
    </row>
    <row r="899" spans="11:14">
      <c r="K899" s="78"/>
      <c r="L899" s="78"/>
      <c r="M899" s="78"/>
      <c r="N899" s="78"/>
    </row>
    <row r="900" spans="11:14">
      <c r="K900" s="78"/>
      <c r="L900" s="78"/>
      <c r="M900" s="78"/>
      <c r="N900" s="78"/>
    </row>
    <row r="901" spans="11:14">
      <c r="K901" s="78"/>
      <c r="L901" s="78"/>
      <c r="M901" s="78"/>
      <c r="N901" s="78"/>
    </row>
    <row r="902" spans="11:14">
      <c r="K902" s="78"/>
      <c r="L902" s="78"/>
      <c r="M902" s="78"/>
      <c r="N902" s="78"/>
    </row>
    <row r="903" spans="11:14">
      <c r="K903" s="78"/>
      <c r="L903" s="78"/>
      <c r="M903" s="78"/>
      <c r="N903" s="78"/>
    </row>
    <row r="904" spans="11:14">
      <c r="K904" s="78"/>
      <c r="L904" s="78"/>
      <c r="M904" s="78"/>
      <c r="N904" s="78"/>
    </row>
    <row r="905" spans="11:14">
      <c r="K905" s="78"/>
      <c r="L905" s="78"/>
      <c r="M905" s="78"/>
      <c r="N905" s="78"/>
    </row>
    <row r="906" spans="11:14">
      <c r="K906" s="78"/>
      <c r="L906" s="78"/>
      <c r="M906" s="78"/>
      <c r="N906" s="78"/>
    </row>
    <row r="907" spans="11:14">
      <c r="K907" s="78"/>
      <c r="L907" s="78"/>
      <c r="M907" s="78"/>
      <c r="N907" s="78"/>
    </row>
    <row r="908" spans="11:14">
      <c r="K908" s="78"/>
      <c r="L908" s="78"/>
      <c r="M908" s="78"/>
      <c r="N908" s="78"/>
    </row>
    <row r="909" spans="11:14">
      <c r="K909" s="78"/>
      <c r="L909" s="78"/>
      <c r="M909" s="78"/>
      <c r="N909" s="78"/>
    </row>
    <row r="910" spans="11:14">
      <c r="K910" s="78"/>
      <c r="L910" s="78"/>
      <c r="M910" s="78"/>
      <c r="N910" s="78"/>
    </row>
    <row r="911" spans="11:14">
      <c r="K911" s="78"/>
      <c r="L911" s="78"/>
      <c r="M911" s="78"/>
      <c r="N911" s="78"/>
    </row>
    <row r="912" spans="11:14">
      <c r="K912" s="78"/>
      <c r="L912" s="78"/>
      <c r="M912" s="78"/>
      <c r="N912" s="78"/>
    </row>
    <row r="913" spans="11:14">
      <c r="K913" s="78"/>
      <c r="L913" s="78"/>
      <c r="M913" s="78"/>
      <c r="N913" s="78"/>
    </row>
    <row r="914" spans="11:14">
      <c r="K914" s="78"/>
      <c r="L914" s="78"/>
      <c r="M914" s="78"/>
      <c r="N914" s="78"/>
    </row>
    <row r="915" spans="11:14">
      <c r="K915" s="78"/>
      <c r="L915" s="78"/>
      <c r="M915" s="78"/>
      <c r="N915" s="78"/>
    </row>
    <row r="916" spans="11:14">
      <c r="K916" s="78"/>
      <c r="L916" s="78"/>
      <c r="M916" s="78"/>
      <c r="N916" s="78"/>
    </row>
    <row r="917" spans="11:14">
      <c r="K917" s="78"/>
      <c r="L917" s="78"/>
      <c r="M917" s="78"/>
      <c r="N917" s="78"/>
    </row>
    <row r="918" spans="11:14">
      <c r="K918" s="78"/>
      <c r="L918" s="78"/>
      <c r="M918" s="78"/>
      <c r="N918" s="78"/>
    </row>
    <row r="919" spans="11:14">
      <c r="K919" s="78"/>
      <c r="L919" s="78"/>
      <c r="M919" s="78"/>
      <c r="N919" s="78"/>
    </row>
    <row r="920" spans="11:14">
      <c r="K920" s="78"/>
      <c r="L920" s="78"/>
      <c r="M920" s="78"/>
      <c r="N920" s="78"/>
    </row>
    <row r="921" spans="11:14">
      <c r="K921" s="78"/>
      <c r="L921" s="78"/>
      <c r="M921" s="78"/>
      <c r="N921" s="78"/>
    </row>
    <row r="922" spans="11:14">
      <c r="K922" s="78"/>
      <c r="L922" s="78"/>
      <c r="M922" s="78"/>
      <c r="N922" s="78"/>
    </row>
    <row r="923" spans="11:14">
      <c r="K923" s="78"/>
      <c r="L923" s="78"/>
      <c r="M923" s="78"/>
      <c r="N923" s="78"/>
    </row>
    <row r="924" spans="11:14">
      <c r="K924" s="78"/>
      <c r="L924" s="78"/>
      <c r="M924" s="78"/>
      <c r="N924" s="78"/>
    </row>
    <row r="925" spans="11:14">
      <c r="K925" s="78"/>
      <c r="L925" s="78"/>
      <c r="M925" s="78"/>
      <c r="N925" s="78"/>
    </row>
    <row r="926" spans="11:14">
      <c r="K926" s="78"/>
      <c r="L926" s="78"/>
      <c r="M926" s="78"/>
      <c r="N926" s="78"/>
    </row>
    <row r="927" spans="11:14">
      <c r="K927" s="78"/>
      <c r="L927" s="78"/>
      <c r="M927" s="78"/>
      <c r="N927" s="78"/>
    </row>
    <row r="928" spans="11:14">
      <c r="K928" s="78"/>
      <c r="L928" s="78"/>
      <c r="M928" s="78"/>
      <c r="N928" s="78"/>
    </row>
    <row r="929" spans="11:14">
      <c r="K929" s="78"/>
      <c r="L929" s="78"/>
      <c r="M929" s="78"/>
      <c r="N929" s="78"/>
    </row>
    <row r="930" spans="11:14">
      <c r="K930" s="78"/>
      <c r="L930" s="78"/>
      <c r="M930" s="78"/>
      <c r="N930" s="78"/>
    </row>
    <row r="931" spans="11:14">
      <c r="K931" s="78"/>
      <c r="L931" s="78"/>
      <c r="M931" s="78"/>
      <c r="N931" s="78"/>
    </row>
    <row r="932" spans="11:14">
      <c r="K932" s="78"/>
      <c r="L932" s="78"/>
      <c r="M932" s="78"/>
      <c r="N932" s="78"/>
    </row>
    <row r="933" spans="11:14">
      <c r="K933" s="78"/>
      <c r="L933" s="78"/>
      <c r="M933" s="78"/>
      <c r="N933" s="78"/>
    </row>
    <row r="934" spans="11:14">
      <c r="K934" s="78"/>
      <c r="L934" s="78"/>
      <c r="M934" s="78"/>
      <c r="N934" s="78"/>
    </row>
    <row r="935" spans="11:14">
      <c r="K935" s="78"/>
      <c r="L935" s="78"/>
      <c r="M935" s="78"/>
      <c r="N935" s="78"/>
    </row>
    <row r="936" spans="11:14">
      <c r="K936" s="78"/>
      <c r="L936" s="78"/>
      <c r="M936" s="78"/>
      <c r="N936" s="78"/>
    </row>
    <row r="937" spans="11:14">
      <c r="K937" s="78"/>
      <c r="L937" s="78"/>
      <c r="M937" s="78"/>
      <c r="N937" s="78"/>
    </row>
    <row r="938" spans="11:14">
      <c r="K938" s="78"/>
      <c r="L938" s="78"/>
      <c r="M938" s="78"/>
      <c r="N938" s="78"/>
    </row>
    <row r="939" spans="11:14">
      <c r="K939" s="78"/>
      <c r="L939" s="78"/>
      <c r="M939" s="78"/>
      <c r="N939" s="78"/>
    </row>
    <row r="940" spans="11:14">
      <c r="K940" s="78"/>
      <c r="L940" s="78"/>
      <c r="M940" s="78"/>
      <c r="N940" s="78"/>
    </row>
    <row r="941" spans="11:14">
      <c r="K941" s="78"/>
      <c r="L941" s="78"/>
      <c r="M941" s="78"/>
      <c r="N941" s="78"/>
    </row>
    <row r="942" spans="11:14">
      <c r="K942" s="78"/>
      <c r="L942" s="78"/>
      <c r="M942" s="78"/>
      <c r="N942" s="78"/>
    </row>
    <row r="943" spans="11:14">
      <c r="K943" s="78"/>
      <c r="L943" s="78"/>
      <c r="M943" s="78"/>
      <c r="N943" s="78"/>
    </row>
    <row r="944" spans="11:14">
      <c r="K944" s="78"/>
      <c r="L944" s="78"/>
      <c r="M944" s="78"/>
      <c r="N944" s="78"/>
    </row>
    <row r="945" spans="11:14">
      <c r="K945" s="78"/>
      <c r="L945" s="78"/>
      <c r="M945" s="78"/>
      <c r="N945" s="78"/>
    </row>
    <row r="946" spans="11:14">
      <c r="K946" s="78"/>
      <c r="L946" s="78"/>
      <c r="M946" s="78"/>
      <c r="N946" s="78"/>
    </row>
    <row r="947" spans="11:14">
      <c r="K947" s="78"/>
      <c r="L947" s="78"/>
      <c r="M947" s="78"/>
      <c r="N947" s="78"/>
    </row>
    <row r="948" spans="11:14">
      <c r="K948" s="78"/>
      <c r="L948" s="78"/>
      <c r="M948" s="78"/>
      <c r="N948" s="78"/>
    </row>
    <row r="949" spans="11:14">
      <c r="K949" s="78"/>
      <c r="L949" s="78"/>
      <c r="M949" s="78"/>
      <c r="N949" s="78"/>
    </row>
    <row r="950" spans="11:14">
      <c r="K950" s="78"/>
      <c r="L950" s="78"/>
      <c r="M950" s="78"/>
      <c r="N950" s="78"/>
    </row>
    <row r="951" spans="11:14">
      <c r="K951" s="78"/>
      <c r="L951" s="78"/>
      <c r="M951" s="78"/>
      <c r="N951" s="78"/>
    </row>
    <row r="952" spans="11:14">
      <c r="K952" s="78"/>
      <c r="L952" s="78"/>
      <c r="M952" s="78"/>
      <c r="N952" s="78"/>
    </row>
    <row r="953" spans="11:14">
      <c r="K953" s="78"/>
      <c r="L953" s="78"/>
      <c r="M953" s="78"/>
      <c r="N953" s="78"/>
    </row>
    <row r="954" spans="11:14">
      <c r="K954" s="78"/>
      <c r="L954" s="78"/>
      <c r="M954" s="78"/>
      <c r="N954" s="78"/>
    </row>
    <row r="955" spans="11:14">
      <c r="K955" s="78"/>
      <c r="L955" s="78"/>
      <c r="M955" s="78"/>
      <c r="N955" s="78"/>
    </row>
    <row r="956" spans="11:14">
      <c r="K956" s="78"/>
      <c r="L956" s="78"/>
      <c r="M956" s="78"/>
      <c r="N956" s="78"/>
    </row>
    <row r="957" spans="11:14">
      <c r="K957" s="78"/>
      <c r="L957" s="78"/>
      <c r="M957" s="78"/>
      <c r="N957" s="78"/>
    </row>
    <row r="958" spans="11:14">
      <c r="K958" s="78"/>
      <c r="L958" s="78"/>
      <c r="M958" s="78"/>
      <c r="N958" s="78"/>
    </row>
    <row r="959" spans="11:14">
      <c r="K959" s="78"/>
      <c r="L959" s="78"/>
      <c r="M959" s="78"/>
      <c r="N959" s="78"/>
    </row>
    <row r="960" spans="11:14">
      <c r="K960" s="78"/>
      <c r="L960" s="78"/>
      <c r="M960" s="78"/>
      <c r="N960" s="78"/>
    </row>
    <row r="961" spans="11:14">
      <c r="K961" s="78"/>
      <c r="L961" s="78"/>
      <c r="M961" s="78"/>
      <c r="N961" s="78"/>
    </row>
    <row r="962" spans="11:14">
      <c r="K962" s="78"/>
      <c r="L962" s="78"/>
      <c r="M962" s="78"/>
      <c r="N962" s="78"/>
    </row>
    <row r="963" spans="11:14">
      <c r="K963" s="78"/>
      <c r="L963" s="78"/>
      <c r="M963" s="78"/>
      <c r="N963" s="78"/>
    </row>
    <row r="964" spans="11:14">
      <c r="K964" s="78"/>
      <c r="L964" s="78"/>
      <c r="M964" s="78"/>
      <c r="N964" s="78"/>
    </row>
    <row r="965" spans="11:14">
      <c r="K965" s="78"/>
      <c r="L965" s="78"/>
      <c r="M965" s="78"/>
      <c r="N965" s="78"/>
    </row>
    <row r="966" spans="11:14">
      <c r="K966" s="78"/>
      <c r="L966" s="78"/>
      <c r="M966" s="78"/>
      <c r="N966" s="78"/>
    </row>
    <row r="967" spans="11:14">
      <c r="K967" s="78"/>
      <c r="L967" s="78"/>
      <c r="M967" s="78"/>
      <c r="N967" s="78"/>
    </row>
    <row r="968" spans="11:14">
      <c r="K968" s="78"/>
      <c r="L968" s="78"/>
      <c r="M968" s="78"/>
      <c r="N968" s="78"/>
    </row>
    <row r="969" spans="11:14">
      <c r="K969" s="78"/>
      <c r="L969" s="78"/>
      <c r="M969" s="78"/>
      <c r="N969" s="78"/>
    </row>
    <row r="970" spans="11:14">
      <c r="K970" s="78"/>
      <c r="L970" s="78"/>
      <c r="M970" s="78"/>
      <c r="N970" s="78"/>
    </row>
    <row r="971" spans="11:14">
      <c r="K971" s="78"/>
      <c r="L971" s="78"/>
      <c r="M971" s="78"/>
      <c r="N971" s="78"/>
    </row>
    <row r="972" spans="11:14">
      <c r="K972" s="78"/>
      <c r="L972" s="78"/>
      <c r="M972" s="78"/>
      <c r="N972" s="78"/>
    </row>
    <row r="973" spans="11:14">
      <c r="K973" s="78"/>
      <c r="L973" s="78"/>
      <c r="M973" s="78"/>
      <c r="N973" s="78"/>
    </row>
    <row r="974" spans="11:14">
      <c r="K974" s="78"/>
      <c r="L974" s="78"/>
      <c r="M974" s="78"/>
      <c r="N974" s="78"/>
    </row>
    <row r="975" spans="11:14">
      <c r="K975" s="78"/>
      <c r="L975" s="78"/>
      <c r="M975" s="78"/>
      <c r="N975" s="78"/>
    </row>
    <row r="976" spans="11:14">
      <c r="K976" s="78"/>
      <c r="L976" s="78"/>
      <c r="M976" s="78"/>
      <c r="N976" s="78"/>
    </row>
    <row r="977" spans="11:14">
      <c r="K977" s="78"/>
      <c r="L977" s="78"/>
      <c r="M977" s="78"/>
      <c r="N977" s="78"/>
    </row>
    <row r="978" spans="11:14">
      <c r="K978" s="78"/>
      <c r="L978" s="78"/>
      <c r="M978" s="78"/>
      <c r="N978" s="78"/>
    </row>
    <row r="979" spans="11:14">
      <c r="K979" s="78"/>
      <c r="L979" s="78"/>
      <c r="M979" s="78"/>
      <c r="N979" s="78"/>
    </row>
    <row r="980" spans="11:14">
      <c r="K980" s="78"/>
      <c r="L980" s="78"/>
      <c r="M980" s="78"/>
      <c r="N980" s="78"/>
    </row>
    <row r="981" spans="11:14">
      <c r="K981" s="78"/>
      <c r="L981" s="78"/>
      <c r="M981" s="78"/>
      <c r="N981" s="78"/>
    </row>
    <row r="982" spans="11:14">
      <c r="K982" s="78"/>
      <c r="L982" s="78"/>
      <c r="M982" s="78"/>
      <c r="N982" s="78"/>
    </row>
    <row r="983" spans="11:14">
      <c r="K983" s="78"/>
      <c r="L983" s="78"/>
      <c r="M983" s="78"/>
      <c r="N983" s="78"/>
    </row>
    <row r="984" spans="11:14">
      <c r="K984" s="78"/>
      <c r="L984" s="78"/>
      <c r="M984" s="78"/>
      <c r="N984" s="78"/>
    </row>
    <row r="985" spans="11:14">
      <c r="K985" s="78"/>
      <c r="L985" s="78"/>
      <c r="M985" s="78"/>
      <c r="N985" s="78"/>
    </row>
    <row r="986" spans="11:14">
      <c r="K986" s="78"/>
      <c r="L986" s="78"/>
      <c r="M986" s="78"/>
      <c r="N986" s="78"/>
    </row>
    <row r="987" spans="11:14">
      <c r="K987" s="78"/>
      <c r="L987" s="78"/>
      <c r="M987" s="78"/>
      <c r="N987" s="78"/>
    </row>
    <row r="988" spans="11:14">
      <c r="K988" s="78"/>
      <c r="L988" s="78"/>
      <c r="M988" s="78"/>
      <c r="N988" s="78"/>
    </row>
    <row r="989" spans="11:14">
      <c r="K989" s="78"/>
      <c r="L989" s="78"/>
      <c r="M989" s="78"/>
      <c r="N989" s="78"/>
    </row>
    <row r="990" spans="11:14">
      <c r="K990" s="78"/>
      <c r="L990" s="78"/>
      <c r="M990" s="78"/>
      <c r="N990" s="78"/>
    </row>
    <row r="991" spans="11:14">
      <c r="K991" s="78"/>
      <c r="L991" s="78"/>
      <c r="M991" s="78"/>
      <c r="N991" s="78"/>
    </row>
    <row r="992" spans="11:14">
      <c r="K992" s="78"/>
      <c r="L992" s="78"/>
      <c r="M992" s="78"/>
      <c r="N992" s="78"/>
    </row>
    <row r="993" spans="11:14">
      <c r="K993" s="78"/>
      <c r="L993" s="78"/>
      <c r="M993" s="78"/>
      <c r="N993" s="78"/>
    </row>
    <row r="994" spans="11:14">
      <c r="K994" s="78"/>
      <c r="L994" s="78"/>
      <c r="M994" s="78"/>
      <c r="N994" s="78"/>
    </row>
    <row r="995" spans="11:14">
      <c r="K995" s="78"/>
      <c r="L995" s="78"/>
      <c r="M995" s="78"/>
      <c r="N995" s="78"/>
    </row>
    <row r="996" spans="11:14">
      <c r="K996" s="78"/>
      <c r="L996" s="78"/>
      <c r="M996" s="78"/>
      <c r="N996" s="78"/>
    </row>
    <row r="997" spans="11:14">
      <c r="K997" s="78"/>
      <c r="L997" s="78"/>
      <c r="M997" s="78"/>
      <c r="N997" s="78"/>
    </row>
    <row r="998" spans="11:14">
      <c r="K998" s="78"/>
      <c r="L998" s="78"/>
      <c r="M998" s="78"/>
      <c r="N998" s="78"/>
    </row>
    <row r="999" spans="11:14">
      <c r="K999" s="78"/>
      <c r="L999" s="78"/>
      <c r="M999" s="78"/>
      <c r="N999" s="78"/>
    </row>
    <row r="1000" spans="11:14">
      <c r="K1000" s="78"/>
      <c r="L1000" s="78"/>
      <c r="M1000" s="78"/>
      <c r="N1000" s="78"/>
    </row>
    <row r="1001" spans="11:14">
      <c r="K1001" s="78"/>
      <c r="L1001" s="78"/>
      <c r="M1001" s="78"/>
      <c r="N1001" s="78"/>
    </row>
    <row r="1002" spans="11:14">
      <c r="K1002" s="78"/>
      <c r="L1002" s="78"/>
      <c r="M1002" s="78"/>
      <c r="N1002" s="78"/>
    </row>
    <row r="1003" spans="11:14">
      <c r="K1003" s="78"/>
      <c r="L1003" s="78"/>
      <c r="M1003" s="78"/>
      <c r="N1003" s="78"/>
    </row>
    <row r="1004" spans="11:14">
      <c r="K1004" s="78"/>
      <c r="L1004" s="78"/>
      <c r="M1004" s="78"/>
      <c r="N1004" s="78"/>
    </row>
    <row r="1005" spans="11:14">
      <c r="K1005" s="78"/>
      <c r="L1005" s="78"/>
      <c r="M1005" s="78"/>
      <c r="N1005" s="78"/>
    </row>
    <row r="1006" spans="11:14">
      <c r="K1006" s="78"/>
      <c r="L1006" s="78"/>
      <c r="M1006" s="78"/>
      <c r="N1006" s="78"/>
    </row>
    <row r="1007" spans="11:14">
      <c r="K1007" s="78"/>
      <c r="L1007" s="78"/>
      <c r="M1007" s="78"/>
      <c r="N1007" s="78"/>
    </row>
    <row r="1008" spans="11:14">
      <c r="K1008" s="78"/>
      <c r="L1008" s="78"/>
      <c r="M1008" s="78"/>
      <c r="N1008" s="78"/>
    </row>
    <row r="1009" spans="11:14">
      <c r="K1009" s="78"/>
      <c r="L1009" s="78"/>
      <c r="M1009" s="78"/>
      <c r="N1009" s="78"/>
    </row>
    <row r="1010" spans="11:14">
      <c r="K1010" s="78"/>
      <c r="L1010" s="78"/>
      <c r="M1010" s="78"/>
      <c r="N1010" s="78"/>
    </row>
    <row r="1011" spans="11:14">
      <c r="K1011" s="78"/>
      <c r="L1011" s="78"/>
      <c r="M1011" s="78"/>
      <c r="N1011" s="78"/>
    </row>
    <row r="1012" spans="11:14">
      <c r="K1012" s="78"/>
      <c r="L1012" s="78"/>
      <c r="M1012" s="78"/>
      <c r="N1012" s="78"/>
    </row>
    <row r="1013" spans="11:14">
      <c r="K1013" s="78"/>
      <c r="L1013" s="78"/>
      <c r="M1013" s="78"/>
      <c r="N1013" s="78"/>
    </row>
    <row r="1014" spans="11:14">
      <c r="K1014" s="78"/>
      <c r="L1014" s="78"/>
      <c r="M1014" s="78"/>
      <c r="N1014" s="78"/>
    </row>
    <row r="1015" spans="11:14">
      <c r="K1015" s="78"/>
      <c r="L1015" s="78"/>
      <c r="M1015" s="78"/>
      <c r="N1015" s="78"/>
    </row>
    <row r="1016" spans="11:14">
      <c r="K1016" s="78"/>
      <c r="L1016" s="78"/>
      <c r="M1016" s="78"/>
      <c r="N1016" s="78"/>
    </row>
    <row r="1017" spans="11:14">
      <c r="K1017" s="78"/>
      <c r="L1017" s="78"/>
      <c r="M1017" s="78"/>
      <c r="N1017" s="78"/>
    </row>
    <row r="1018" spans="11:14">
      <c r="K1018" s="78"/>
      <c r="L1018" s="78"/>
      <c r="M1018" s="78"/>
      <c r="N1018" s="78"/>
    </row>
    <row r="1019" spans="11:14">
      <c r="K1019" s="78"/>
      <c r="L1019" s="78"/>
      <c r="M1019" s="78"/>
      <c r="N1019" s="78"/>
    </row>
    <row r="1020" spans="11:14">
      <c r="K1020" s="78"/>
      <c r="L1020" s="78"/>
      <c r="M1020" s="78"/>
      <c r="N1020" s="78"/>
    </row>
    <row r="1021" spans="11:14">
      <c r="K1021" s="78"/>
      <c r="L1021" s="78"/>
      <c r="M1021" s="78"/>
      <c r="N1021" s="78"/>
    </row>
    <row r="1022" spans="11:14">
      <c r="K1022" s="78"/>
      <c r="L1022" s="78"/>
      <c r="M1022" s="78"/>
      <c r="N1022" s="78"/>
    </row>
    <row r="1023" spans="11:14">
      <c r="K1023" s="78"/>
      <c r="L1023" s="78"/>
      <c r="M1023" s="78"/>
      <c r="N1023" s="78"/>
    </row>
    <row r="1024" spans="11:14">
      <c r="K1024" s="78"/>
      <c r="L1024" s="78"/>
      <c r="M1024" s="78"/>
      <c r="N1024" s="78"/>
    </row>
    <row r="1025" spans="11:14">
      <c r="K1025" s="78"/>
      <c r="L1025" s="78"/>
      <c r="M1025" s="78"/>
      <c r="N1025" s="78"/>
    </row>
    <row r="1026" spans="11:14">
      <c r="K1026" s="78"/>
      <c r="L1026" s="78"/>
      <c r="M1026" s="78"/>
      <c r="N1026" s="78"/>
    </row>
    <row r="1027" spans="11:14">
      <c r="K1027" s="78"/>
      <c r="L1027" s="78"/>
      <c r="M1027" s="78"/>
      <c r="N1027" s="78"/>
    </row>
    <row r="1028" spans="11:14">
      <c r="K1028" s="78"/>
      <c r="L1028" s="78"/>
      <c r="M1028" s="78"/>
      <c r="N1028" s="78"/>
    </row>
    <row r="1029" spans="11:14">
      <c r="K1029" s="78"/>
      <c r="L1029" s="78"/>
      <c r="M1029" s="78"/>
      <c r="N1029" s="78"/>
    </row>
    <row r="1030" spans="11:14">
      <c r="K1030" s="78"/>
      <c r="L1030" s="78"/>
      <c r="M1030" s="78"/>
      <c r="N1030" s="78"/>
    </row>
    <row r="1031" spans="11:14">
      <c r="K1031" s="78"/>
      <c r="L1031" s="78"/>
      <c r="M1031" s="78"/>
      <c r="N1031" s="78"/>
    </row>
    <row r="1032" spans="11:14">
      <c r="K1032" s="78"/>
      <c r="L1032" s="78"/>
      <c r="M1032" s="78"/>
      <c r="N1032" s="78"/>
    </row>
    <row r="1033" spans="11:14">
      <c r="K1033" s="78"/>
      <c r="L1033" s="78"/>
      <c r="M1033" s="78"/>
      <c r="N1033" s="78"/>
    </row>
    <row r="1034" spans="11:14">
      <c r="K1034" s="78"/>
      <c r="L1034" s="78"/>
      <c r="M1034" s="78"/>
      <c r="N1034" s="78"/>
    </row>
    <row r="1035" spans="11:14">
      <c r="K1035" s="78"/>
      <c r="L1035" s="78"/>
      <c r="M1035" s="78"/>
      <c r="N1035" s="78"/>
    </row>
    <row r="1036" spans="11:14">
      <c r="K1036" s="78"/>
      <c r="L1036" s="78"/>
      <c r="M1036" s="78"/>
      <c r="N1036" s="78"/>
    </row>
    <row r="1037" spans="11:14">
      <c r="K1037" s="78"/>
      <c r="L1037" s="78"/>
      <c r="M1037" s="78"/>
      <c r="N1037" s="78"/>
    </row>
    <row r="1038" spans="11:14">
      <c r="K1038" s="78"/>
      <c r="L1038" s="78"/>
      <c r="M1038" s="78"/>
      <c r="N1038" s="78"/>
    </row>
    <row r="1039" spans="11:14">
      <c r="K1039" s="78"/>
      <c r="L1039" s="78"/>
      <c r="M1039" s="78"/>
      <c r="N1039" s="78"/>
    </row>
    <row r="1040" spans="11:14">
      <c r="K1040" s="78"/>
      <c r="L1040" s="78"/>
      <c r="M1040" s="78"/>
      <c r="N1040" s="78"/>
    </row>
    <row r="1041" spans="11:14">
      <c r="K1041" s="78"/>
      <c r="L1041" s="78"/>
      <c r="M1041" s="78"/>
      <c r="N1041" s="78"/>
    </row>
    <row r="1042" spans="11:14">
      <c r="K1042" s="78"/>
      <c r="L1042" s="78"/>
      <c r="M1042" s="78"/>
      <c r="N1042" s="78"/>
    </row>
    <row r="1043" spans="11:14">
      <c r="K1043" s="78"/>
      <c r="L1043" s="78"/>
      <c r="M1043" s="78"/>
      <c r="N1043" s="78"/>
    </row>
    <row r="1044" spans="11:14">
      <c r="K1044" s="78"/>
      <c r="L1044" s="78"/>
      <c r="M1044" s="78"/>
      <c r="N1044" s="78"/>
    </row>
    <row r="1045" spans="11:14">
      <c r="K1045" s="78"/>
      <c r="L1045" s="78"/>
      <c r="M1045" s="78"/>
      <c r="N1045" s="78"/>
    </row>
    <row r="1046" spans="11:14">
      <c r="K1046" s="78"/>
      <c r="L1046" s="78"/>
      <c r="M1046" s="78"/>
      <c r="N1046" s="78"/>
    </row>
    <row r="1047" spans="11:14">
      <c r="K1047" s="78"/>
      <c r="L1047" s="78"/>
      <c r="M1047" s="78"/>
      <c r="N1047" s="78"/>
    </row>
    <row r="1048" spans="11:14">
      <c r="K1048" s="78"/>
      <c r="L1048" s="78"/>
      <c r="M1048" s="78"/>
      <c r="N1048" s="78"/>
    </row>
    <row r="1049" spans="11:14">
      <c r="K1049" s="78"/>
      <c r="L1049" s="78"/>
      <c r="M1049" s="78"/>
      <c r="N1049" s="78"/>
    </row>
    <row r="1050" spans="11:14">
      <c r="K1050" s="78"/>
      <c r="L1050" s="78"/>
      <c r="M1050" s="78"/>
      <c r="N1050" s="78"/>
    </row>
    <row r="1051" spans="11:14">
      <c r="K1051" s="78"/>
      <c r="L1051" s="78"/>
      <c r="M1051" s="78"/>
      <c r="N1051" s="78"/>
    </row>
    <row r="1052" spans="11:14">
      <c r="K1052" s="78"/>
      <c r="L1052" s="78"/>
      <c r="M1052" s="78"/>
      <c r="N1052" s="78"/>
    </row>
    <row r="1053" spans="11:14">
      <c r="K1053" s="78"/>
      <c r="L1053" s="78"/>
      <c r="M1053" s="78"/>
      <c r="N1053" s="78"/>
    </row>
    <row r="1054" spans="11:14">
      <c r="K1054" s="78"/>
      <c r="L1054" s="78"/>
      <c r="M1054" s="78"/>
      <c r="N1054" s="78"/>
    </row>
    <row r="1055" spans="11:14">
      <c r="K1055" s="78"/>
      <c r="L1055" s="78"/>
      <c r="M1055" s="78"/>
      <c r="N1055" s="78"/>
    </row>
    <row r="1056" spans="11:14">
      <c r="K1056" s="78"/>
      <c r="L1056" s="78"/>
      <c r="M1056" s="78"/>
      <c r="N1056" s="78"/>
    </row>
    <row r="1057" spans="11:14">
      <c r="K1057" s="78"/>
      <c r="L1057" s="78"/>
      <c r="M1057" s="78"/>
      <c r="N1057" s="78"/>
    </row>
    <row r="1058" spans="11:14">
      <c r="K1058" s="78"/>
      <c r="L1058" s="78"/>
      <c r="M1058" s="78"/>
      <c r="N1058" s="78"/>
    </row>
    <row r="1059" spans="11:14">
      <c r="K1059" s="78"/>
      <c r="L1059" s="78"/>
      <c r="M1059" s="78"/>
      <c r="N1059" s="78"/>
    </row>
    <row r="1060" spans="11:14">
      <c r="K1060" s="78"/>
      <c r="L1060" s="78"/>
      <c r="M1060" s="78"/>
      <c r="N1060" s="78"/>
    </row>
    <row r="1061" spans="11:14">
      <c r="K1061" s="78"/>
      <c r="L1061" s="78"/>
      <c r="M1061" s="78"/>
      <c r="N1061" s="78"/>
    </row>
    <row r="1062" spans="11:14">
      <c r="K1062" s="78"/>
      <c r="L1062" s="78"/>
      <c r="M1062" s="78"/>
      <c r="N1062" s="78"/>
    </row>
    <row r="1063" spans="11:14">
      <c r="K1063" s="78"/>
      <c r="L1063" s="78"/>
      <c r="M1063" s="78"/>
      <c r="N1063" s="78"/>
    </row>
    <row r="1064" spans="11:14">
      <c r="K1064" s="78"/>
      <c r="L1064" s="78"/>
      <c r="M1064" s="78"/>
      <c r="N1064" s="78"/>
    </row>
    <row r="1065" spans="11:14">
      <c r="K1065" s="78"/>
      <c r="L1065" s="78"/>
      <c r="M1065" s="78"/>
      <c r="N1065" s="78"/>
    </row>
    <row r="1066" spans="11:14">
      <c r="K1066" s="78"/>
      <c r="L1066" s="78"/>
      <c r="M1066" s="78"/>
      <c r="N1066" s="78"/>
    </row>
    <row r="1067" spans="11:14">
      <c r="K1067" s="78"/>
      <c r="L1067" s="78"/>
      <c r="M1067" s="78"/>
      <c r="N1067" s="78"/>
    </row>
    <row r="1068" spans="11:14">
      <c r="K1068" s="78"/>
      <c r="L1068" s="78"/>
      <c r="M1068" s="78"/>
      <c r="N1068" s="78"/>
    </row>
    <row r="1069" spans="11:14">
      <c r="K1069" s="78"/>
      <c r="L1069" s="78"/>
      <c r="M1069" s="78"/>
      <c r="N1069" s="78"/>
    </row>
    <row r="1070" spans="11:14">
      <c r="K1070" s="78"/>
      <c r="L1070" s="78"/>
      <c r="M1070" s="78"/>
      <c r="N1070" s="78"/>
    </row>
    <row r="1071" spans="11:14">
      <c r="K1071" s="78"/>
      <c r="L1071" s="78"/>
      <c r="M1071" s="78"/>
      <c r="N1071" s="78"/>
    </row>
    <row r="1072" spans="11:14">
      <c r="K1072" s="78"/>
      <c r="L1072" s="78"/>
      <c r="M1072" s="78"/>
      <c r="N1072" s="78"/>
    </row>
    <row r="1073" spans="11:14">
      <c r="K1073" s="78"/>
      <c r="L1073" s="78"/>
      <c r="M1073" s="78"/>
      <c r="N1073" s="78"/>
    </row>
    <row r="1074" spans="11:14">
      <c r="K1074" s="78"/>
      <c r="L1074" s="78"/>
      <c r="M1074" s="78"/>
      <c r="N1074" s="78"/>
    </row>
    <row r="1075" spans="11:14">
      <c r="K1075" s="78"/>
      <c r="L1075" s="78"/>
      <c r="M1075" s="78"/>
      <c r="N1075" s="78"/>
    </row>
    <row r="1076" spans="11:14">
      <c r="K1076" s="78"/>
      <c r="L1076" s="78"/>
      <c r="M1076" s="78"/>
      <c r="N1076" s="78"/>
    </row>
    <row r="1077" spans="11:14">
      <c r="K1077" s="78"/>
      <c r="L1077" s="78"/>
      <c r="M1077" s="78"/>
      <c r="N1077" s="78"/>
    </row>
    <row r="1078" spans="11:14">
      <c r="K1078" s="78"/>
      <c r="L1078" s="78"/>
      <c r="M1078" s="78"/>
      <c r="N1078" s="78"/>
    </row>
    <row r="1079" spans="11:14">
      <c r="K1079" s="78"/>
      <c r="L1079" s="78"/>
      <c r="M1079" s="78"/>
      <c r="N1079" s="78"/>
    </row>
    <row r="1080" spans="11:14">
      <c r="K1080" s="78"/>
      <c r="L1080" s="78"/>
      <c r="M1080" s="78"/>
      <c r="N1080" s="78"/>
    </row>
    <row r="1081" spans="11:14">
      <c r="K1081" s="78"/>
      <c r="L1081" s="78"/>
      <c r="M1081" s="78"/>
      <c r="N1081" s="78"/>
    </row>
    <row r="1082" spans="11:14">
      <c r="K1082" s="78"/>
      <c r="L1082" s="78"/>
      <c r="M1082" s="78"/>
      <c r="N1082" s="78"/>
    </row>
    <row r="1083" spans="11:14">
      <c r="K1083" s="78"/>
      <c r="L1083" s="78"/>
      <c r="M1083" s="78"/>
      <c r="N1083" s="78"/>
    </row>
    <row r="1084" spans="11:14">
      <c r="K1084" s="78"/>
      <c r="L1084" s="78"/>
      <c r="M1084" s="78"/>
      <c r="N1084" s="78"/>
    </row>
    <row r="1085" spans="11:14">
      <c r="K1085" s="78"/>
      <c r="L1085" s="78"/>
      <c r="M1085" s="78"/>
      <c r="N1085" s="78"/>
    </row>
    <row r="1086" spans="11:14">
      <c r="K1086" s="78"/>
      <c r="L1086" s="78"/>
      <c r="M1086" s="78"/>
      <c r="N1086" s="78"/>
    </row>
    <row r="1087" spans="11:14">
      <c r="K1087" s="78"/>
      <c r="L1087" s="78"/>
      <c r="M1087" s="78"/>
      <c r="N1087" s="78"/>
    </row>
    <row r="1088" spans="11:14">
      <c r="K1088" s="78"/>
      <c r="L1088" s="78"/>
      <c r="M1088" s="78"/>
      <c r="N1088" s="78"/>
    </row>
    <row r="1089" spans="11:14">
      <c r="K1089" s="78"/>
      <c r="L1089" s="78"/>
      <c r="M1089" s="78"/>
      <c r="N1089" s="78"/>
    </row>
    <row r="1090" spans="11:14">
      <c r="K1090" s="78"/>
      <c r="L1090" s="78"/>
      <c r="M1090" s="78"/>
      <c r="N1090" s="78"/>
    </row>
    <row r="1091" spans="11:14">
      <c r="K1091" s="78"/>
      <c r="L1091" s="78"/>
      <c r="M1091" s="78"/>
      <c r="N1091" s="78"/>
    </row>
    <row r="1092" spans="11:14">
      <c r="K1092" s="78"/>
      <c r="L1092" s="78"/>
      <c r="M1092" s="78"/>
      <c r="N1092" s="78"/>
    </row>
    <row r="1093" spans="11:14">
      <c r="K1093" s="78"/>
      <c r="L1093" s="78"/>
      <c r="M1093" s="78"/>
      <c r="N1093" s="78"/>
    </row>
    <row r="1094" spans="11:14">
      <c r="K1094" s="78"/>
      <c r="L1094" s="78"/>
      <c r="M1094" s="78"/>
      <c r="N1094" s="78"/>
    </row>
    <row r="1095" spans="11:14">
      <c r="K1095" s="78"/>
      <c r="L1095" s="78"/>
      <c r="M1095" s="78"/>
      <c r="N1095" s="78"/>
    </row>
    <row r="1096" spans="11:14">
      <c r="K1096" s="78"/>
      <c r="L1096" s="78"/>
      <c r="M1096" s="78"/>
      <c r="N1096" s="78"/>
    </row>
    <row r="1097" spans="11:14">
      <c r="K1097" s="78"/>
      <c r="L1097" s="78"/>
      <c r="M1097" s="78"/>
      <c r="N1097" s="78"/>
    </row>
    <row r="1098" spans="11:14">
      <c r="K1098" s="78"/>
      <c r="L1098" s="78"/>
      <c r="M1098" s="78"/>
      <c r="N1098" s="78"/>
    </row>
    <row r="1099" spans="11:14">
      <c r="K1099" s="78"/>
      <c r="L1099" s="78"/>
      <c r="M1099" s="78"/>
      <c r="N1099" s="78"/>
    </row>
    <row r="1100" spans="11:14">
      <c r="K1100" s="78"/>
      <c r="L1100" s="78"/>
      <c r="M1100" s="78"/>
      <c r="N1100" s="78"/>
    </row>
    <row r="1101" spans="11:14">
      <c r="K1101" s="78"/>
      <c r="L1101" s="78"/>
      <c r="M1101" s="78"/>
      <c r="N1101" s="78"/>
    </row>
    <row r="1102" spans="11:14">
      <c r="K1102" s="78"/>
      <c r="L1102" s="78"/>
      <c r="M1102" s="78"/>
      <c r="N1102" s="78"/>
    </row>
    <row r="1103" spans="11:14">
      <c r="K1103" s="78"/>
      <c r="L1103" s="78"/>
      <c r="M1103" s="78"/>
      <c r="N1103" s="78"/>
    </row>
    <row r="1104" spans="11:14">
      <c r="K1104" s="78"/>
      <c r="L1104" s="78"/>
      <c r="M1104" s="78"/>
      <c r="N1104" s="78"/>
    </row>
    <row r="1105" spans="11:14">
      <c r="K1105" s="78"/>
      <c r="L1105" s="78"/>
      <c r="M1105" s="78"/>
      <c r="N1105" s="78"/>
    </row>
    <row r="1106" spans="11:14">
      <c r="K1106" s="78"/>
      <c r="L1106" s="78"/>
      <c r="M1106" s="78"/>
      <c r="N1106" s="78"/>
    </row>
    <row r="1107" spans="11:14">
      <c r="K1107" s="78"/>
      <c r="L1107" s="78"/>
      <c r="M1107" s="78"/>
      <c r="N1107" s="78"/>
    </row>
    <row r="1108" spans="11:14">
      <c r="K1108" s="78"/>
      <c r="L1108" s="78"/>
      <c r="M1108" s="78"/>
      <c r="N1108" s="78"/>
    </row>
    <row r="1109" spans="11:14">
      <c r="K1109" s="78"/>
      <c r="L1109" s="78"/>
      <c r="M1109" s="78"/>
      <c r="N1109" s="78"/>
    </row>
    <row r="1110" spans="11:14">
      <c r="K1110" s="78"/>
      <c r="L1110" s="78"/>
      <c r="M1110" s="78"/>
      <c r="N1110" s="78"/>
    </row>
    <row r="1111" spans="11:14">
      <c r="K1111" s="78"/>
      <c r="L1111" s="78"/>
      <c r="M1111" s="78"/>
      <c r="N1111" s="78"/>
    </row>
    <row r="1112" spans="11:14">
      <c r="K1112" s="78"/>
      <c r="L1112" s="78"/>
      <c r="M1112" s="78"/>
      <c r="N1112" s="78"/>
    </row>
    <row r="1113" spans="11:14">
      <c r="K1113" s="78"/>
      <c r="L1113" s="78"/>
      <c r="M1113" s="78"/>
      <c r="N1113" s="78"/>
    </row>
    <row r="1114" spans="11:14">
      <c r="K1114" s="78"/>
      <c r="L1114" s="78"/>
      <c r="M1114" s="78"/>
      <c r="N1114" s="78"/>
    </row>
    <row r="1115" spans="11:14">
      <c r="K1115" s="78"/>
      <c r="L1115" s="78"/>
      <c r="M1115" s="78"/>
      <c r="N1115" s="78"/>
    </row>
    <row r="1116" spans="11:14">
      <c r="K1116" s="78"/>
      <c r="L1116" s="78"/>
      <c r="M1116" s="78"/>
      <c r="N1116" s="78"/>
    </row>
    <row r="1117" spans="11:14">
      <c r="K1117" s="78"/>
      <c r="L1117" s="78"/>
      <c r="M1117" s="78"/>
      <c r="N1117" s="78"/>
    </row>
    <row r="1118" spans="11:14">
      <c r="K1118" s="78"/>
      <c r="L1118" s="78"/>
      <c r="M1118" s="78"/>
      <c r="N1118" s="78"/>
    </row>
    <row r="1119" spans="11:14">
      <c r="K1119" s="78"/>
      <c r="L1119" s="78"/>
      <c r="M1119" s="78"/>
      <c r="N1119" s="78"/>
    </row>
    <row r="1120" spans="11:14">
      <c r="K1120" s="78"/>
      <c r="L1120" s="78"/>
      <c r="M1120" s="78"/>
      <c r="N1120" s="78"/>
    </row>
    <row r="1121" spans="11:14">
      <c r="K1121" s="78"/>
      <c r="L1121" s="78"/>
      <c r="M1121" s="78"/>
      <c r="N1121" s="78"/>
    </row>
    <row r="1122" spans="11:14">
      <c r="K1122" s="78"/>
      <c r="L1122" s="78"/>
      <c r="M1122" s="78"/>
      <c r="N1122" s="78"/>
    </row>
    <row r="1123" spans="11:14">
      <c r="K1123" s="78"/>
      <c r="L1123" s="78"/>
      <c r="M1123" s="78"/>
      <c r="N1123" s="78"/>
    </row>
    <row r="1124" spans="11:14">
      <c r="K1124" s="78"/>
      <c r="L1124" s="78"/>
      <c r="M1124" s="78"/>
      <c r="N1124" s="78"/>
    </row>
    <row r="1125" spans="11:14">
      <c r="K1125" s="78"/>
      <c r="L1125" s="78"/>
      <c r="M1125" s="78"/>
      <c r="N1125" s="78"/>
    </row>
    <row r="1126" spans="11:14">
      <c r="K1126" s="78"/>
      <c r="L1126" s="78"/>
      <c r="M1126" s="78"/>
      <c r="N1126" s="78"/>
    </row>
    <row r="1127" spans="11:14">
      <c r="K1127" s="78"/>
      <c r="L1127" s="78"/>
      <c r="M1127" s="78"/>
      <c r="N1127" s="78"/>
    </row>
    <row r="1128" spans="11:14">
      <c r="K1128" s="78"/>
      <c r="L1128" s="78"/>
      <c r="M1128" s="78"/>
      <c r="N1128" s="78"/>
    </row>
    <row r="1129" spans="11:14">
      <c r="K1129" s="78"/>
      <c r="L1129" s="78"/>
      <c r="M1129" s="78"/>
      <c r="N1129" s="78"/>
    </row>
    <row r="1130" spans="11:14">
      <c r="K1130" s="78"/>
      <c r="L1130" s="78"/>
      <c r="M1130" s="78"/>
      <c r="N1130" s="78"/>
    </row>
    <row r="1131" spans="11:14">
      <c r="K1131" s="78"/>
      <c r="L1131" s="78"/>
      <c r="M1131" s="78"/>
      <c r="N1131" s="78"/>
    </row>
    <row r="1132" spans="11:14">
      <c r="K1132" s="78"/>
      <c r="L1132" s="78"/>
      <c r="M1132" s="78"/>
      <c r="N1132" s="78"/>
    </row>
    <row r="1133" spans="11:14">
      <c r="K1133" s="78"/>
      <c r="L1133" s="78"/>
      <c r="M1133" s="78"/>
      <c r="N1133" s="78"/>
    </row>
    <row r="1134" spans="11:14">
      <c r="K1134" s="78"/>
      <c r="L1134" s="78"/>
      <c r="M1134" s="78"/>
      <c r="N1134" s="78"/>
    </row>
    <row r="1135" spans="11:14">
      <c r="K1135" s="78"/>
      <c r="L1135" s="78"/>
      <c r="M1135" s="78"/>
      <c r="N1135" s="78"/>
    </row>
    <row r="1136" spans="11:14">
      <c r="K1136" s="78"/>
      <c r="L1136" s="78"/>
      <c r="M1136" s="78"/>
      <c r="N1136" s="78"/>
    </row>
    <row r="1137" spans="11:14">
      <c r="K1137" s="78"/>
      <c r="L1137" s="78"/>
      <c r="M1137" s="78"/>
      <c r="N1137" s="78"/>
    </row>
    <row r="1138" spans="11:14">
      <c r="K1138" s="78"/>
      <c r="L1138" s="78"/>
      <c r="M1138" s="78"/>
      <c r="N1138" s="78"/>
    </row>
    <row r="1139" spans="11:14">
      <c r="K1139" s="78"/>
      <c r="L1139" s="78"/>
      <c r="M1139" s="78"/>
      <c r="N1139" s="78"/>
    </row>
    <row r="1140" spans="11:14">
      <c r="K1140" s="78"/>
      <c r="L1140" s="78"/>
      <c r="M1140" s="78"/>
      <c r="N1140" s="78"/>
    </row>
    <row r="1141" spans="11:14">
      <c r="K1141" s="78"/>
      <c r="L1141" s="78"/>
      <c r="M1141" s="78"/>
      <c r="N1141" s="78"/>
    </row>
    <row r="1142" spans="11:14">
      <c r="K1142" s="78"/>
      <c r="L1142" s="78"/>
      <c r="M1142" s="78"/>
      <c r="N1142" s="78"/>
    </row>
    <row r="1143" spans="11:14">
      <c r="K1143" s="78"/>
      <c r="L1143" s="78"/>
      <c r="M1143" s="78"/>
      <c r="N1143" s="78"/>
    </row>
    <row r="1144" spans="11:14">
      <c r="K1144" s="78"/>
      <c r="L1144" s="78"/>
      <c r="M1144" s="78"/>
      <c r="N1144" s="78"/>
    </row>
    <row r="1145" spans="11:14">
      <c r="K1145" s="78"/>
      <c r="L1145" s="78"/>
      <c r="M1145" s="78"/>
      <c r="N1145" s="78"/>
    </row>
    <row r="1146" spans="11:14">
      <c r="K1146" s="78"/>
      <c r="L1146" s="78"/>
      <c r="M1146" s="78"/>
      <c r="N1146" s="78"/>
    </row>
    <row r="1147" spans="11:14">
      <c r="K1147" s="78"/>
      <c r="L1147" s="78"/>
      <c r="M1147" s="78"/>
      <c r="N1147" s="78"/>
    </row>
    <row r="1148" spans="11:14">
      <c r="K1148" s="78"/>
      <c r="L1148" s="78"/>
      <c r="M1148" s="78"/>
      <c r="N1148" s="78"/>
    </row>
    <row r="1149" spans="11:14">
      <c r="K1149" s="78"/>
      <c r="L1149" s="78"/>
      <c r="M1149" s="78"/>
      <c r="N1149" s="78"/>
    </row>
    <row r="1150" spans="11:14">
      <c r="K1150" s="78"/>
      <c r="L1150" s="78"/>
      <c r="M1150" s="78"/>
      <c r="N1150" s="78"/>
    </row>
    <row r="1151" spans="11:14">
      <c r="K1151" s="78"/>
      <c r="L1151" s="78"/>
      <c r="M1151" s="78"/>
      <c r="N1151" s="78"/>
    </row>
    <row r="1152" spans="11:14">
      <c r="K1152" s="78"/>
      <c r="L1152" s="78"/>
      <c r="M1152" s="78"/>
      <c r="N1152" s="78"/>
    </row>
    <row r="1153" spans="11:14">
      <c r="K1153" s="78"/>
      <c r="L1153" s="78"/>
      <c r="M1153" s="78"/>
      <c r="N1153" s="78"/>
    </row>
    <row r="1154" spans="11:14">
      <c r="K1154" s="78"/>
      <c r="L1154" s="78"/>
      <c r="M1154" s="78"/>
      <c r="N1154" s="78"/>
    </row>
    <row r="1155" spans="11:14">
      <c r="K1155" s="78"/>
      <c r="L1155" s="78"/>
      <c r="M1155" s="78"/>
      <c r="N1155" s="78"/>
    </row>
    <row r="1156" spans="11:14">
      <c r="K1156" s="78"/>
      <c r="L1156" s="78"/>
      <c r="M1156" s="78"/>
      <c r="N1156" s="78"/>
    </row>
    <row r="1157" spans="11:14">
      <c r="K1157" s="78"/>
      <c r="L1157" s="78"/>
      <c r="M1157" s="78"/>
      <c r="N1157" s="78"/>
    </row>
    <row r="1158" spans="11:14">
      <c r="K1158" s="78"/>
      <c r="L1158" s="78"/>
      <c r="M1158" s="78"/>
      <c r="N1158" s="78"/>
    </row>
    <row r="1159" spans="11:14">
      <c r="K1159" s="78"/>
      <c r="L1159" s="78"/>
      <c r="M1159" s="78"/>
      <c r="N1159" s="78"/>
    </row>
    <row r="1160" spans="11:14">
      <c r="K1160" s="78"/>
      <c r="L1160" s="78"/>
      <c r="M1160" s="78"/>
      <c r="N1160" s="78"/>
    </row>
    <row r="1161" spans="11:14">
      <c r="K1161" s="78"/>
      <c r="L1161" s="78"/>
      <c r="M1161" s="78"/>
      <c r="N1161" s="78"/>
    </row>
    <row r="1162" spans="11:14">
      <c r="K1162" s="78"/>
      <c r="L1162" s="78"/>
      <c r="M1162" s="78"/>
      <c r="N1162" s="78"/>
    </row>
    <row r="1163" spans="11:14">
      <c r="K1163" s="78"/>
      <c r="L1163" s="78"/>
      <c r="M1163" s="78"/>
      <c r="N1163" s="78"/>
    </row>
    <row r="1164" spans="11:14">
      <c r="K1164" s="78"/>
      <c r="L1164" s="78"/>
      <c r="M1164" s="78"/>
      <c r="N1164" s="78"/>
    </row>
    <row r="1165" spans="11:14">
      <c r="K1165" s="78"/>
      <c r="L1165" s="78"/>
      <c r="M1165" s="78"/>
      <c r="N1165" s="78"/>
    </row>
    <row r="1166" spans="11:14">
      <c r="K1166" s="78"/>
      <c r="L1166" s="78"/>
      <c r="M1166" s="78"/>
      <c r="N1166" s="78"/>
    </row>
    <row r="1167" spans="11:14">
      <c r="K1167" s="78"/>
      <c r="L1167" s="78"/>
      <c r="M1167" s="78"/>
      <c r="N1167" s="78"/>
    </row>
    <row r="1168" spans="11:14">
      <c r="K1168" s="78"/>
      <c r="L1168" s="78"/>
      <c r="M1168" s="78"/>
      <c r="N1168" s="78"/>
    </row>
    <row r="1169" spans="11:14">
      <c r="K1169" s="78"/>
      <c r="L1169" s="78"/>
      <c r="M1169" s="78"/>
      <c r="N1169" s="78"/>
    </row>
    <row r="1170" spans="11:14">
      <c r="K1170" s="78"/>
      <c r="L1170" s="78"/>
      <c r="M1170" s="78"/>
      <c r="N1170" s="78"/>
    </row>
    <row r="1171" spans="11:14">
      <c r="K1171" s="78"/>
      <c r="L1171" s="78"/>
      <c r="M1171" s="78"/>
      <c r="N1171" s="78"/>
    </row>
    <row r="1172" spans="11:14">
      <c r="K1172" s="78"/>
      <c r="L1172" s="78"/>
      <c r="M1172" s="78"/>
      <c r="N1172" s="78"/>
    </row>
    <row r="1173" spans="11:14">
      <c r="K1173" s="78"/>
      <c r="L1173" s="78"/>
      <c r="M1173" s="78"/>
      <c r="N1173" s="78"/>
    </row>
    <row r="1174" spans="11:14">
      <c r="K1174" s="78"/>
      <c r="L1174" s="78"/>
      <c r="M1174" s="78"/>
      <c r="N1174" s="78"/>
    </row>
    <row r="1175" spans="11:14">
      <c r="K1175" s="78"/>
      <c r="L1175" s="78"/>
      <c r="M1175" s="78"/>
      <c r="N1175" s="78"/>
    </row>
    <row r="1176" spans="11:14">
      <c r="K1176" s="78"/>
      <c r="L1176" s="78"/>
      <c r="M1176" s="78"/>
      <c r="N1176" s="78"/>
    </row>
    <row r="1177" spans="11:14">
      <c r="K1177" s="78"/>
      <c r="L1177" s="78"/>
      <c r="M1177" s="78"/>
      <c r="N1177" s="78"/>
    </row>
    <row r="1178" spans="11:14">
      <c r="K1178" s="78"/>
      <c r="L1178" s="78"/>
      <c r="M1178" s="78"/>
      <c r="N1178" s="78"/>
    </row>
    <row r="1179" spans="11:14">
      <c r="K1179" s="78"/>
      <c r="L1179" s="78"/>
      <c r="M1179" s="78"/>
      <c r="N1179" s="78"/>
    </row>
    <row r="1180" spans="11:14">
      <c r="K1180" s="78"/>
      <c r="L1180" s="78"/>
      <c r="M1180" s="78"/>
      <c r="N1180" s="78"/>
    </row>
    <row r="1181" spans="11:14">
      <c r="K1181" s="78"/>
      <c r="L1181" s="78"/>
      <c r="M1181" s="78"/>
      <c r="N1181" s="78"/>
    </row>
    <row r="1182" spans="11:14">
      <c r="K1182" s="78"/>
      <c r="L1182" s="78"/>
      <c r="M1182" s="78"/>
      <c r="N1182" s="78"/>
    </row>
    <row r="1183" spans="11:14">
      <c r="K1183" s="78"/>
      <c r="L1183" s="78"/>
      <c r="M1183" s="78"/>
      <c r="N1183" s="78"/>
    </row>
    <row r="1184" spans="11:14">
      <c r="K1184" s="78"/>
      <c r="L1184" s="78"/>
      <c r="M1184" s="78"/>
      <c r="N1184" s="78"/>
    </row>
    <row r="1185" spans="11:14">
      <c r="K1185" s="78"/>
      <c r="L1185" s="78"/>
      <c r="M1185" s="78"/>
      <c r="N1185" s="78"/>
    </row>
    <row r="1186" spans="11:14">
      <c r="K1186" s="78"/>
      <c r="L1186" s="78"/>
      <c r="M1186" s="78"/>
      <c r="N1186" s="78"/>
    </row>
    <row r="1187" spans="11:14">
      <c r="K1187" s="78"/>
      <c r="L1187" s="78"/>
      <c r="M1187" s="78"/>
      <c r="N1187" s="78"/>
    </row>
    <row r="1188" spans="11:14">
      <c r="K1188" s="78"/>
      <c r="L1188" s="78"/>
      <c r="M1188" s="78"/>
      <c r="N1188" s="78"/>
    </row>
    <row r="1189" spans="11:14">
      <c r="K1189" s="78"/>
      <c r="L1189" s="78"/>
      <c r="M1189" s="78"/>
      <c r="N1189" s="78"/>
    </row>
    <row r="1190" spans="11:14">
      <c r="K1190" s="78"/>
      <c r="L1190" s="78"/>
      <c r="M1190" s="78"/>
      <c r="N1190" s="78"/>
    </row>
    <row r="1191" spans="11:14">
      <c r="K1191" s="78"/>
      <c r="L1191" s="78"/>
      <c r="M1191" s="78"/>
      <c r="N1191" s="78"/>
    </row>
    <row r="1192" spans="11:14">
      <c r="K1192" s="78"/>
      <c r="L1192" s="78"/>
      <c r="M1192" s="78"/>
      <c r="N1192" s="78"/>
    </row>
    <row r="1193" spans="11:14">
      <c r="K1193" s="78"/>
      <c r="L1193" s="78"/>
      <c r="M1193" s="78"/>
      <c r="N1193" s="78"/>
    </row>
    <row r="1194" spans="11:14">
      <c r="K1194" s="78"/>
      <c r="L1194" s="78"/>
      <c r="M1194" s="78"/>
      <c r="N1194" s="78"/>
    </row>
    <row r="1195" spans="11:14">
      <c r="K1195" s="78"/>
      <c r="L1195" s="78"/>
      <c r="M1195" s="78"/>
      <c r="N1195" s="78"/>
    </row>
    <row r="1196" spans="11:14">
      <c r="K1196" s="78"/>
      <c r="L1196" s="78"/>
      <c r="M1196" s="78"/>
      <c r="N1196" s="78"/>
    </row>
    <row r="1197" spans="11:14">
      <c r="K1197" s="78"/>
      <c r="L1197" s="78"/>
      <c r="M1197" s="78"/>
      <c r="N1197" s="78"/>
    </row>
    <row r="1198" spans="11:14">
      <c r="K1198" s="78"/>
      <c r="L1198" s="78"/>
      <c r="M1198" s="78"/>
      <c r="N1198" s="78"/>
    </row>
    <row r="1199" spans="11:14">
      <c r="K1199" s="78"/>
      <c r="L1199" s="78"/>
      <c r="M1199" s="78"/>
      <c r="N1199" s="78"/>
    </row>
    <row r="1200" spans="11:14">
      <c r="K1200" s="78"/>
      <c r="L1200" s="78"/>
      <c r="M1200" s="78"/>
      <c r="N1200" s="78"/>
    </row>
    <row r="1201" spans="11:14">
      <c r="K1201" s="78"/>
      <c r="L1201" s="78"/>
      <c r="M1201" s="78"/>
      <c r="N1201" s="78"/>
    </row>
    <row r="1202" spans="11:14">
      <c r="K1202" s="78"/>
      <c r="L1202" s="78"/>
      <c r="M1202" s="78"/>
      <c r="N1202" s="78"/>
    </row>
    <row r="1203" spans="11:14">
      <c r="K1203" s="78"/>
      <c r="L1203" s="78"/>
      <c r="M1203" s="78"/>
      <c r="N1203" s="78"/>
    </row>
    <row r="1204" spans="11:14">
      <c r="K1204" s="78"/>
      <c r="L1204" s="78"/>
      <c r="M1204" s="78"/>
      <c r="N1204" s="78"/>
    </row>
    <row r="1205" spans="11:14">
      <c r="K1205" s="78"/>
      <c r="L1205" s="78"/>
      <c r="M1205" s="78"/>
      <c r="N1205" s="78"/>
    </row>
    <row r="1206" spans="11:14">
      <c r="K1206" s="78"/>
      <c r="L1206" s="78"/>
      <c r="M1206" s="78"/>
      <c r="N1206" s="78"/>
    </row>
    <row r="1207" spans="11:14">
      <c r="K1207" s="78"/>
      <c r="L1207" s="78"/>
      <c r="M1207" s="78"/>
      <c r="N1207" s="78"/>
    </row>
    <row r="1208" spans="11:14">
      <c r="K1208" s="78"/>
      <c r="L1208" s="78"/>
      <c r="M1208" s="78"/>
      <c r="N1208" s="78"/>
    </row>
    <row r="1209" spans="11:14">
      <c r="K1209" s="78"/>
      <c r="L1209" s="78"/>
      <c r="M1209" s="78"/>
      <c r="N1209" s="78"/>
    </row>
    <row r="1210" spans="11:14">
      <c r="K1210" s="78"/>
      <c r="L1210" s="78"/>
      <c r="M1210" s="78"/>
      <c r="N1210" s="78"/>
    </row>
    <row r="1211" spans="11:14">
      <c r="K1211" s="78"/>
      <c r="L1211" s="78"/>
      <c r="M1211" s="78"/>
      <c r="N1211" s="78"/>
    </row>
    <row r="1212" spans="11:14">
      <c r="K1212" s="78"/>
      <c r="L1212" s="78"/>
      <c r="M1212" s="78"/>
      <c r="N1212" s="78"/>
    </row>
    <row r="1213" spans="11:14">
      <c r="K1213" s="78"/>
      <c r="L1213" s="78"/>
      <c r="M1213" s="78"/>
      <c r="N1213" s="78"/>
    </row>
    <row r="1214" spans="11:14">
      <c r="K1214" s="78"/>
      <c r="L1214" s="78"/>
      <c r="M1214" s="78"/>
      <c r="N1214" s="78"/>
    </row>
    <row r="1215" spans="11:14">
      <c r="K1215" s="78"/>
      <c r="L1215" s="78"/>
      <c r="M1215" s="78"/>
      <c r="N1215" s="78"/>
    </row>
    <row r="1216" spans="11:14">
      <c r="K1216" s="78"/>
      <c r="L1216" s="78"/>
      <c r="M1216" s="78"/>
      <c r="N1216" s="78"/>
    </row>
    <row r="1217" spans="11:14">
      <c r="K1217" s="78"/>
      <c r="L1217" s="78"/>
      <c r="M1217" s="78"/>
      <c r="N1217" s="78"/>
    </row>
    <row r="1218" spans="11:14">
      <c r="K1218" s="78"/>
      <c r="L1218" s="78"/>
      <c r="M1218" s="78"/>
      <c r="N1218" s="78"/>
    </row>
    <row r="1219" spans="11:14">
      <c r="K1219" s="78"/>
      <c r="L1219" s="78"/>
      <c r="M1219" s="78"/>
      <c r="N1219" s="78"/>
    </row>
    <row r="1220" spans="11:14">
      <c r="K1220" s="78"/>
      <c r="L1220" s="78"/>
      <c r="M1220" s="78"/>
      <c r="N1220" s="78"/>
    </row>
    <row r="1221" spans="11:14">
      <c r="K1221" s="78"/>
      <c r="L1221" s="78"/>
      <c r="M1221" s="78"/>
      <c r="N1221" s="78"/>
    </row>
    <row r="1222" spans="11:14">
      <c r="K1222" s="78"/>
      <c r="L1222" s="78"/>
      <c r="M1222" s="78"/>
      <c r="N1222" s="78"/>
    </row>
    <row r="1223" spans="11:14">
      <c r="K1223" s="78"/>
      <c r="L1223" s="78"/>
      <c r="M1223" s="78"/>
      <c r="N1223" s="78"/>
    </row>
    <row r="1224" spans="11:14">
      <c r="K1224" s="78"/>
      <c r="L1224" s="78"/>
      <c r="M1224" s="78"/>
      <c r="N1224" s="78"/>
    </row>
    <row r="1225" spans="11:14">
      <c r="K1225" s="78"/>
      <c r="L1225" s="78"/>
      <c r="M1225" s="78"/>
      <c r="N1225" s="78"/>
    </row>
    <row r="1226" spans="11:14">
      <c r="K1226" s="78"/>
      <c r="L1226" s="78"/>
      <c r="M1226" s="78"/>
      <c r="N1226" s="78"/>
    </row>
    <row r="1227" spans="11:14">
      <c r="K1227" s="78"/>
      <c r="L1227" s="78"/>
      <c r="M1227" s="78"/>
      <c r="N1227" s="78"/>
    </row>
    <row r="1228" spans="11:14">
      <c r="K1228" s="78"/>
      <c r="L1228" s="78"/>
      <c r="M1228" s="78"/>
      <c r="N1228" s="78"/>
    </row>
    <row r="1229" spans="11:14">
      <c r="K1229" s="78"/>
      <c r="L1229" s="78"/>
      <c r="M1229" s="78"/>
      <c r="N1229" s="78"/>
    </row>
    <row r="1230" spans="11:14">
      <c r="K1230" s="78"/>
      <c r="L1230" s="78"/>
      <c r="M1230" s="78"/>
      <c r="N1230" s="78"/>
    </row>
    <row r="1231" spans="11:14">
      <c r="K1231" s="78"/>
      <c r="L1231" s="78"/>
      <c r="M1231" s="78"/>
      <c r="N1231" s="78"/>
    </row>
    <row r="1232" spans="11:14">
      <c r="K1232" s="78"/>
      <c r="L1232" s="78"/>
      <c r="M1232" s="78"/>
      <c r="N1232" s="78"/>
    </row>
    <row r="1233" spans="11:14">
      <c r="K1233" s="78"/>
      <c r="L1233" s="78"/>
      <c r="M1233" s="78"/>
      <c r="N1233" s="78"/>
    </row>
    <row r="1234" spans="11:14">
      <c r="K1234" s="78"/>
      <c r="L1234" s="78"/>
      <c r="M1234" s="78"/>
      <c r="N1234" s="78"/>
    </row>
    <row r="1235" spans="11:14">
      <c r="K1235" s="78"/>
      <c r="L1235" s="78"/>
      <c r="M1235" s="78"/>
      <c r="N1235" s="78"/>
    </row>
    <row r="1236" spans="11:14">
      <c r="K1236" s="78"/>
      <c r="L1236" s="78"/>
      <c r="M1236" s="78"/>
      <c r="N1236" s="78"/>
    </row>
    <row r="1237" spans="11:14">
      <c r="K1237" s="78"/>
      <c r="L1237" s="78"/>
      <c r="M1237" s="78"/>
      <c r="N1237" s="78"/>
    </row>
    <row r="1238" spans="11:14">
      <c r="K1238" s="78"/>
      <c r="L1238" s="78"/>
      <c r="M1238" s="78"/>
      <c r="N1238" s="78"/>
    </row>
    <row r="1239" spans="11:14">
      <c r="K1239" s="78"/>
      <c r="L1239" s="78"/>
      <c r="M1239" s="78"/>
      <c r="N1239" s="78"/>
    </row>
    <row r="1240" spans="11:14">
      <c r="K1240" s="78"/>
      <c r="L1240" s="78"/>
      <c r="M1240" s="78"/>
      <c r="N1240" s="78"/>
    </row>
    <row r="1241" spans="11:14">
      <c r="K1241" s="78"/>
      <c r="L1241" s="78"/>
      <c r="M1241" s="78"/>
      <c r="N1241" s="78"/>
    </row>
    <row r="1242" spans="11:14">
      <c r="K1242" s="78"/>
      <c r="L1242" s="78"/>
      <c r="M1242" s="78"/>
      <c r="N1242" s="78"/>
    </row>
    <row r="1243" spans="11:14">
      <c r="K1243" s="78"/>
      <c r="L1243" s="78"/>
      <c r="M1243" s="78"/>
      <c r="N1243" s="78"/>
    </row>
    <row r="1244" spans="11:14">
      <c r="K1244" s="78"/>
      <c r="L1244" s="78"/>
      <c r="M1244" s="78"/>
      <c r="N1244" s="78"/>
    </row>
    <row r="1245" spans="11:14">
      <c r="K1245" s="78"/>
      <c r="L1245" s="78"/>
      <c r="M1245" s="78"/>
      <c r="N1245" s="78"/>
    </row>
    <row r="1246" spans="11:14">
      <c r="K1246" s="78"/>
      <c r="L1246" s="78"/>
      <c r="M1246" s="78"/>
      <c r="N1246" s="78"/>
    </row>
    <row r="1247" spans="11:14">
      <c r="K1247" s="78"/>
      <c r="L1247" s="78"/>
      <c r="M1247" s="78"/>
      <c r="N1247" s="78"/>
    </row>
    <row r="1248" spans="11:14">
      <c r="K1248" s="78"/>
      <c r="L1248" s="78"/>
      <c r="M1248" s="78"/>
      <c r="N1248" s="78"/>
    </row>
    <row r="1249" spans="11:14">
      <c r="K1249" s="78"/>
      <c r="L1249" s="78"/>
      <c r="M1249" s="78"/>
      <c r="N1249" s="78"/>
    </row>
    <row r="1250" spans="11:14">
      <c r="K1250" s="78"/>
      <c r="L1250" s="78"/>
      <c r="M1250" s="78"/>
      <c r="N1250" s="78"/>
    </row>
    <row r="1251" spans="11:14">
      <c r="K1251" s="78"/>
      <c r="L1251" s="78"/>
      <c r="M1251" s="78"/>
      <c r="N1251" s="78"/>
    </row>
    <row r="1252" spans="11:14">
      <c r="K1252" s="78"/>
      <c r="L1252" s="78"/>
      <c r="M1252" s="78"/>
      <c r="N1252" s="78"/>
    </row>
    <row r="1253" spans="11:14">
      <c r="K1253" s="78"/>
      <c r="L1253" s="78"/>
      <c r="M1253" s="78"/>
      <c r="N1253" s="78"/>
    </row>
    <row r="1254" spans="11:14">
      <c r="K1254" s="78"/>
      <c r="L1254" s="78"/>
      <c r="M1254" s="78"/>
      <c r="N1254" s="78"/>
    </row>
    <row r="1255" spans="11:14">
      <c r="K1255" s="78"/>
      <c r="L1255" s="78"/>
      <c r="M1255" s="78"/>
      <c r="N1255" s="78"/>
    </row>
    <row r="1256" spans="11:14">
      <c r="K1256" s="78"/>
      <c r="L1256" s="78"/>
      <c r="M1256" s="78"/>
      <c r="N1256" s="78"/>
    </row>
    <row r="1257" spans="11:14">
      <c r="K1257" s="78"/>
      <c r="L1257" s="78"/>
      <c r="M1257" s="78"/>
      <c r="N1257" s="78"/>
    </row>
    <row r="1258" spans="11:14">
      <c r="K1258" s="78"/>
      <c r="L1258" s="78"/>
      <c r="M1258" s="78"/>
      <c r="N1258" s="78"/>
    </row>
    <row r="1259" spans="11:14">
      <c r="K1259" s="78"/>
      <c r="L1259" s="78"/>
      <c r="M1259" s="78"/>
      <c r="N1259" s="78"/>
    </row>
    <row r="1260" spans="11:14">
      <c r="K1260" s="78"/>
      <c r="L1260" s="78"/>
      <c r="M1260" s="78"/>
      <c r="N1260" s="78"/>
    </row>
    <row r="1261" spans="11:14">
      <c r="K1261" s="78"/>
      <c r="L1261" s="78"/>
      <c r="M1261" s="78"/>
      <c r="N1261" s="78"/>
    </row>
    <row r="1262" spans="11:14">
      <c r="K1262" s="78"/>
      <c r="L1262" s="78"/>
      <c r="M1262" s="78"/>
      <c r="N1262" s="78"/>
    </row>
    <row r="1263" spans="11:14">
      <c r="K1263" s="78"/>
      <c r="L1263" s="78"/>
      <c r="M1263" s="78"/>
      <c r="N1263" s="78"/>
    </row>
    <row r="1264" spans="11:14">
      <c r="K1264" s="78"/>
      <c r="L1264" s="78"/>
      <c r="M1264" s="78"/>
      <c r="N1264" s="78"/>
    </row>
    <row r="1265" spans="11:14">
      <c r="K1265" s="78"/>
      <c r="L1265" s="78"/>
      <c r="M1265" s="78"/>
      <c r="N1265" s="78"/>
    </row>
    <row r="1266" spans="11:14">
      <c r="K1266" s="78"/>
      <c r="L1266" s="78"/>
      <c r="M1266" s="78"/>
      <c r="N1266" s="78"/>
    </row>
    <row r="1267" spans="11:14">
      <c r="K1267" s="78"/>
      <c r="L1267" s="78"/>
      <c r="M1267" s="78"/>
      <c r="N1267" s="78"/>
    </row>
    <row r="1268" spans="11:14">
      <c r="K1268" s="78"/>
      <c r="L1268" s="78"/>
      <c r="M1268" s="78"/>
      <c r="N1268" s="78"/>
    </row>
    <row r="1269" spans="11:14">
      <c r="K1269" s="78"/>
      <c r="L1269" s="78"/>
      <c r="M1269" s="78"/>
      <c r="N1269" s="78"/>
    </row>
    <row r="1270" spans="11:14">
      <c r="K1270" s="78"/>
      <c r="L1270" s="78"/>
      <c r="M1270" s="78"/>
      <c r="N1270" s="78"/>
    </row>
    <row r="1271" spans="11:14">
      <c r="K1271" s="78"/>
      <c r="L1271" s="78"/>
      <c r="M1271" s="78"/>
      <c r="N1271" s="78"/>
    </row>
    <row r="1272" spans="11:14">
      <c r="K1272" s="78"/>
      <c r="L1272" s="78"/>
      <c r="M1272" s="78"/>
      <c r="N1272" s="78"/>
    </row>
    <row r="1273" spans="11:14">
      <c r="K1273" s="78"/>
      <c r="L1273" s="78"/>
      <c r="M1273" s="78"/>
      <c r="N1273" s="78"/>
    </row>
    <row r="1274" spans="11:14">
      <c r="K1274" s="78"/>
      <c r="L1274" s="78"/>
      <c r="M1274" s="78"/>
      <c r="N1274" s="78"/>
    </row>
    <row r="1275" spans="11:14">
      <c r="K1275" s="78"/>
      <c r="L1275" s="78"/>
      <c r="M1275" s="78"/>
      <c r="N1275" s="78"/>
    </row>
    <row r="1276" spans="11:14">
      <c r="K1276" s="78"/>
      <c r="L1276" s="78"/>
      <c r="M1276" s="78"/>
      <c r="N1276" s="78"/>
    </row>
    <row r="1277" spans="11:14">
      <c r="K1277" s="78"/>
      <c r="L1277" s="78"/>
      <c r="M1277" s="78"/>
      <c r="N1277" s="78"/>
    </row>
    <row r="1278" spans="11:14">
      <c r="K1278" s="78"/>
      <c r="L1278" s="78"/>
      <c r="M1278" s="78"/>
      <c r="N1278" s="78"/>
    </row>
    <row r="1279" spans="11:14">
      <c r="K1279" s="78"/>
      <c r="L1279" s="78"/>
      <c r="M1279" s="78"/>
      <c r="N1279" s="78"/>
    </row>
    <row r="1280" spans="11:14">
      <c r="K1280" s="78"/>
      <c r="L1280" s="78"/>
      <c r="M1280" s="78"/>
      <c r="N1280" s="78"/>
    </row>
    <row r="1281" spans="11:14">
      <c r="K1281" s="78"/>
      <c r="L1281" s="78"/>
      <c r="M1281" s="78"/>
      <c r="N1281" s="78"/>
    </row>
    <row r="1282" spans="11:14">
      <c r="K1282" s="78"/>
      <c r="L1282" s="78"/>
      <c r="M1282" s="78"/>
      <c r="N1282" s="78"/>
    </row>
    <row r="1283" spans="11:14">
      <c r="K1283" s="78"/>
      <c r="L1283" s="78"/>
      <c r="M1283" s="78"/>
      <c r="N1283" s="78"/>
    </row>
    <row r="1284" spans="11:14">
      <c r="K1284" s="78"/>
      <c r="L1284" s="78"/>
      <c r="M1284" s="78"/>
      <c r="N1284" s="78"/>
    </row>
    <row r="1285" spans="11:14">
      <c r="K1285" s="78"/>
      <c r="L1285" s="78"/>
      <c r="M1285" s="78"/>
      <c r="N1285" s="78"/>
    </row>
    <row r="1286" spans="11:14">
      <c r="K1286" s="78"/>
      <c r="L1286" s="78"/>
      <c r="M1286" s="78"/>
      <c r="N1286" s="78"/>
    </row>
    <row r="1287" spans="11:14">
      <c r="K1287" s="78"/>
      <c r="L1287" s="78"/>
      <c r="M1287" s="78"/>
      <c r="N1287" s="78"/>
    </row>
    <row r="1288" spans="11:14">
      <c r="K1288" s="78"/>
      <c r="L1288" s="78"/>
      <c r="M1288" s="78"/>
      <c r="N1288" s="78"/>
    </row>
    <row r="1289" spans="11:14">
      <c r="K1289" s="78"/>
      <c r="L1289" s="78"/>
      <c r="M1289" s="78"/>
      <c r="N1289" s="78"/>
    </row>
    <row r="1290" spans="11:14">
      <c r="K1290" s="78"/>
      <c r="L1290" s="78"/>
      <c r="M1290" s="78"/>
      <c r="N1290" s="78"/>
    </row>
    <row r="1291" spans="11:14">
      <c r="K1291" s="78"/>
      <c r="L1291" s="78"/>
      <c r="M1291" s="78"/>
      <c r="N1291" s="78"/>
    </row>
    <row r="1292" spans="11:14">
      <c r="K1292" s="78"/>
      <c r="L1292" s="78"/>
      <c r="M1292" s="78"/>
      <c r="N1292" s="78"/>
    </row>
    <row r="1293" spans="11:14">
      <c r="K1293" s="78"/>
      <c r="L1293" s="78"/>
      <c r="M1293" s="78"/>
      <c r="N1293" s="78"/>
    </row>
    <row r="1294" spans="11:14">
      <c r="K1294" s="78"/>
      <c r="L1294" s="78"/>
      <c r="M1294" s="78"/>
      <c r="N1294" s="78"/>
    </row>
    <row r="1295" spans="11:14">
      <c r="K1295" s="78"/>
      <c r="L1295" s="78"/>
      <c r="M1295" s="78"/>
      <c r="N1295" s="78"/>
    </row>
    <row r="1296" spans="11:14">
      <c r="K1296" s="78"/>
      <c r="L1296" s="78"/>
      <c r="M1296" s="78"/>
      <c r="N1296" s="78"/>
    </row>
    <row r="1297" spans="11:14">
      <c r="K1297" s="78"/>
      <c r="L1297" s="78"/>
      <c r="M1297" s="78"/>
      <c r="N1297" s="78"/>
    </row>
    <row r="1298" spans="11:14">
      <c r="K1298" s="78"/>
      <c r="L1298" s="78"/>
      <c r="M1298" s="78"/>
      <c r="N1298" s="78"/>
    </row>
    <row r="1299" spans="11:14">
      <c r="K1299" s="78"/>
      <c r="L1299" s="78"/>
      <c r="M1299" s="78"/>
      <c r="N1299" s="78"/>
    </row>
    <row r="1300" spans="11:14">
      <c r="K1300" s="78"/>
      <c r="L1300" s="78"/>
      <c r="M1300" s="78"/>
      <c r="N1300" s="78"/>
    </row>
    <row r="1301" spans="11:14">
      <c r="K1301" s="78"/>
      <c r="L1301" s="78"/>
      <c r="M1301" s="78"/>
      <c r="N1301" s="78"/>
    </row>
    <row r="1302" spans="11:14">
      <c r="K1302" s="78"/>
      <c r="L1302" s="78"/>
      <c r="M1302" s="78"/>
      <c r="N1302" s="78"/>
    </row>
    <row r="1303" spans="11:14">
      <c r="K1303" s="78"/>
      <c r="L1303" s="78"/>
      <c r="M1303" s="78"/>
      <c r="N1303" s="78"/>
    </row>
    <row r="1304" spans="11:14">
      <c r="K1304" s="78"/>
      <c r="L1304" s="78"/>
      <c r="M1304" s="78"/>
      <c r="N1304" s="78"/>
    </row>
    <row r="1305" spans="11:14">
      <c r="K1305" s="78"/>
      <c r="L1305" s="78"/>
      <c r="M1305" s="78"/>
      <c r="N1305" s="78"/>
    </row>
    <row r="1306" spans="11:14">
      <c r="K1306" s="78"/>
      <c r="L1306" s="78"/>
      <c r="M1306" s="78"/>
      <c r="N1306" s="78"/>
    </row>
    <row r="1307" spans="11:14">
      <c r="K1307" s="78"/>
      <c r="L1307" s="78"/>
      <c r="M1307" s="78"/>
      <c r="N1307" s="78"/>
    </row>
    <row r="1308" spans="11:14">
      <c r="K1308" s="78"/>
      <c r="L1308" s="78"/>
      <c r="M1308" s="78"/>
      <c r="N1308" s="78"/>
    </row>
    <row r="1309" spans="11:14">
      <c r="K1309" s="78"/>
      <c r="L1309" s="78"/>
      <c r="M1309" s="78"/>
      <c r="N1309" s="78"/>
    </row>
    <row r="1310" spans="11:14">
      <c r="K1310" s="78"/>
      <c r="L1310" s="78"/>
      <c r="M1310" s="78"/>
      <c r="N1310" s="78"/>
    </row>
    <row r="1311" spans="11:14">
      <c r="K1311" s="78"/>
      <c r="L1311" s="78"/>
      <c r="M1311" s="78"/>
      <c r="N1311" s="78"/>
    </row>
    <row r="1312" spans="11:14">
      <c r="K1312" s="78"/>
      <c r="L1312" s="78"/>
      <c r="M1312" s="78"/>
      <c r="N1312" s="78"/>
    </row>
    <row r="1313" spans="11:14">
      <c r="K1313" s="78"/>
      <c r="L1313" s="78"/>
      <c r="M1313" s="78"/>
      <c r="N1313" s="78"/>
    </row>
    <row r="1314" spans="11:14">
      <c r="K1314" s="78"/>
      <c r="L1314" s="78"/>
      <c r="M1314" s="78"/>
      <c r="N1314" s="78"/>
    </row>
    <row r="1315" spans="11:14">
      <c r="K1315" s="78"/>
      <c r="L1315" s="78"/>
      <c r="M1315" s="78"/>
      <c r="N1315" s="78"/>
    </row>
    <row r="1316" spans="11:14">
      <c r="K1316" s="78"/>
      <c r="L1316" s="78"/>
      <c r="M1316" s="78"/>
      <c r="N1316" s="78"/>
    </row>
    <row r="1317" spans="11:14">
      <c r="K1317" s="78"/>
      <c r="L1317" s="78"/>
      <c r="M1317" s="78"/>
      <c r="N1317" s="78"/>
    </row>
    <row r="1318" spans="11:14">
      <c r="K1318" s="78"/>
      <c r="L1318" s="78"/>
      <c r="M1318" s="78"/>
      <c r="N1318" s="78"/>
    </row>
    <row r="1319" spans="11:14">
      <c r="K1319" s="78"/>
      <c r="L1319" s="78"/>
      <c r="M1319" s="78"/>
      <c r="N1319" s="78"/>
    </row>
    <row r="1320" spans="11:14">
      <c r="K1320" s="78"/>
      <c r="L1320" s="78"/>
      <c r="M1320" s="78"/>
      <c r="N1320" s="78"/>
    </row>
    <row r="1321" spans="11:14">
      <c r="K1321" s="78"/>
      <c r="L1321" s="78"/>
      <c r="M1321" s="78"/>
      <c r="N1321" s="78"/>
    </row>
    <row r="1322" spans="11:14">
      <c r="K1322" s="78"/>
      <c r="L1322" s="78"/>
      <c r="M1322" s="78"/>
      <c r="N1322" s="78"/>
    </row>
    <row r="1323" spans="11:14">
      <c r="K1323" s="78"/>
      <c r="L1323" s="78"/>
      <c r="M1323" s="78"/>
      <c r="N1323" s="78"/>
    </row>
    <row r="1324" spans="11:14">
      <c r="K1324" s="78"/>
      <c r="L1324" s="78"/>
      <c r="M1324" s="78"/>
      <c r="N1324" s="78"/>
    </row>
    <row r="1325" spans="11:14">
      <c r="K1325" s="78"/>
      <c r="L1325" s="78"/>
      <c r="M1325" s="78"/>
      <c r="N1325" s="78"/>
    </row>
    <row r="1326" spans="11:14">
      <c r="K1326" s="78"/>
      <c r="L1326" s="78"/>
      <c r="M1326" s="78"/>
      <c r="N1326" s="78"/>
    </row>
    <row r="1327" spans="11:14">
      <c r="K1327" s="78"/>
      <c r="L1327" s="78"/>
      <c r="M1327" s="78"/>
      <c r="N1327" s="78"/>
    </row>
    <row r="1328" spans="11:14">
      <c r="K1328" s="78"/>
      <c r="L1328" s="78"/>
      <c r="M1328" s="78"/>
      <c r="N1328" s="78"/>
    </row>
    <row r="1329" spans="11:14">
      <c r="K1329" s="78"/>
      <c r="L1329" s="78"/>
      <c r="M1329" s="78"/>
      <c r="N1329" s="78"/>
    </row>
    <row r="1330" spans="11:14">
      <c r="K1330" s="78"/>
      <c r="L1330" s="78"/>
      <c r="M1330" s="78"/>
      <c r="N1330" s="78"/>
    </row>
    <row r="1331" spans="11:14">
      <c r="K1331" s="78"/>
      <c r="L1331" s="78"/>
      <c r="M1331" s="78"/>
      <c r="N1331" s="78"/>
    </row>
    <row r="1332" spans="11:14">
      <c r="K1332" s="78"/>
      <c r="L1332" s="78"/>
      <c r="M1332" s="78"/>
      <c r="N1332" s="78"/>
    </row>
    <row r="1333" spans="11:14">
      <c r="K1333" s="78"/>
      <c r="L1333" s="78"/>
      <c r="M1333" s="78"/>
      <c r="N1333" s="78"/>
    </row>
    <row r="1334" spans="11:14">
      <c r="K1334" s="78"/>
      <c r="L1334" s="78"/>
      <c r="M1334" s="78"/>
      <c r="N1334" s="78"/>
    </row>
    <row r="1335" spans="11:14">
      <c r="K1335" s="78"/>
      <c r="L1335" s="78"/>
      <c r="M1335" s="78"/>
      <c r="N1335" s="78"/>
    </row>
    <row r="1336" spans="11:14">
      <c r="K1336" s="78"/>
      <c r="L1336" s="78"/>
      <c r="M1336" s="78"/>
      <c r="N1336" s="78"/>
    </row>
    <row r="1337" spans="11:14">
      <c r="K1337" s="78"/>
      <c r="L1337" s="78"/>
      <c r="M1337" s="78"/>
      <c r="N1337" s="78"/>
    </row>
    <row r="1338" spans="11:14">
      <c r="K1338" s="78"/>
      <c r="L1338" s="78"/>
      <c r="M1338" s="78"/>
      <c r="N1338" s="78"/>
    </row>
    <row r="1339" spans="11:14">
      <c r="K1339" s="78"/>
      <c r="L1339" s="78"/>
      <c r="M1339" s="78"/>
      <c r="N1339" s="78"/>
    </row>
    <row r="1340" spans="11:14">
      <c r="K1340" s="78"/>
      <c r="L1340" s="78"/>
      <c r="M1340" s="78"/>
      <c r="N1340" s="78"/>
    </row>
    <row r="1341" spans="11:14">
      <c r="K1341" s="78"/>
      <c r="L1341" s="78"/>
      <c r="M1341" s="78"/>
      <c r="N1341" s="78"/>
    </row>
    <row r="1342" spans="11:14">
      <c r="K1342" s="78"/>
      <c r="L1342" s="78"/>
      <c r="M1342" s="78"/>
      <c r="N1342" s="78"/>
    </row>
    <row r="1343" spans="11:14">
      <c r="K1343" s="78"/>
      <c r="L1343" s="78"/>
      <c r="M1343" s="78"/>
      <c r="N1343" s="78"/>
    </row>
    <row r="1344" spans="11:14">
      <c r="K1344" s="78"/>
      <c r="L1344" s="78"/>
      <c r="M1344" s="78"/>
      <c r="N1344" s="78"/>
    </row>
    <row r="1345" spans="11:14">
      <c r="K1345" s="78"/>
      <c r="L1345" s="78"/>
      <c r="M1345" s="78"/>
      <c r="N1345" s="78"/>
    </row>
    <row r="1346" spans="11:14">
      <c r="K1346" s="78"/>
      <c r="L1346" s="78"/>
      <c r="M1346" s="78"/>
      <c r="N1346" s="78"/>
    </row>
    <row r="1347" spans="11:14">
      <c r="K1347" s="78"/>
      <c r="L1347" s="78"/>
      <c r="M1347" s="78"/>
      <c r="N1347" s="78"/>
    </row>
    <row r="1348" spans="11:14">
      <c r="K1348" s="78"/>
      <c r="L1348" s="78"/>
      <c r="M1348" s="78"/>
      <c r="N1348" s="78"/>
    </row>
    <row r="1349" spans="11:14">
      <c r="K1349" s="78"/>
      <c r="L1349" s="78"/>
      <c r="M1349" s="78"/>
      <c r="N1349" s="78"/>
    </row>
    <row r="1350" spans="11:14">
      <c r="K1350" s="78"/>
      <c r="L1350" s="78"/>
      <c r="M1350" s="78"/>
      <c r="N1350" s="78"/>
    </row>
    <row r="1351" spans="11:14">
      <c r="K1351" s="78"/>
      <c r="L1351" s="78"/>
      <c r="M1351" s="78"/>
      <c r="N1351" s="78"/>
    </row>
    <row r="1352" spans="11:14">
      <c r="K1352" s="78"/>
      <c r="L1352" s="78"/>
      <c r="M1352" s="78"/>
      <c r="N1352" s="78"/>
    </row>
    <row r="1353" spans="11:14">
      <c r="K1353" s="78"/>
      <c r="L1353" s="78"/>
      <c r="M1353" s="78"/>
      <c r="N1353" s="78"/>
    </row>
    <row r="1354" spans="11:14">
      <c r="K1354" s="78"/>
      <c r="L1354" s="78"/>
      <c r="M1354" s="78"/>
      <c r="N1354" s="78"/>
    </row>
    <row r="1355" spans="11:14">
      <c r="K1355" s="78"/>
      <c r="L1355" s="78"/>
      <c r="M1355" s="78"/>
      <c r="N1355" s="78"/>
    </row>
    <row r="1356" spans="11:14">
      <c r="K1356" s="78"/>
      <c r="L1356" s="78"/>
      <c r="M1356" s="78"/>
      <c r="N1356" s="78"/>
    </row>
    <row r="1357" spans="11:14">
      <c r="K1357" s="78"/>
      <c r="L1357" s="78"/>
      <c r="M1357" s="78"/>
      <c r="N1357" s="78"/>
    </row>
    <row r="1358" spans="11:14">
      <c r="K1358" s="78"/>
      <c r="L1358" s="78"/>
      <c r="M1358" s="78"/>
      <c r="N1358" s="78"/>
    </row>
    <row r="1359" spans="11:14">
      <c r="K1359" s="78"/>
      <c r="L1359" s="78"/>
      <c r="M1359" s="78"/>
      <c r="N1359" s="78"/>
    </row>
    <row r="1360" spans="11:14">
      <c r="K1360" s="78"/>
      <c r="L1360" s="78"/>
      <c r="M1360" s="78"/>
      <c r="N1360" s="78"/>
    </row>
    <row r="1361" spans="11:14">
      <c r="K1361" s="78"/>
      <c r="L1361" s="78"/>
      <c r="M1361" s="78"/>
      <c r="N1361" s="78"/>
    </row>
    <row r="1362" spans="11:14">
      <c r="K1362" s="78"/>
      <c r="L1362" s="78"/>
      <c r="M1362" s="78"/>
      <c r="N1362" s="78"/>
    </row>
    <row r="1363" spans="11:14">
      <c r="K1363" s="78"/>
      <c r="L1363" s="78"/>
      <c r="M1363" s="78"/>
      <c r="N1363" s="78"/>
    </row>
    <row r="1364" spans="11:14">
      <c r="K1364" s="78"/>
      <c r="L1364" s="78"/>
      <c r="M1364" s="78"/>
      <c r="N1364" s="78"/>
    </row>
    <row r="1365" spans="11:14">
      <c r="K1365" s="78"/>
      <c r="L1365" s="78"/>
      <c r="M1365" s="78"/>
      <c r="N1365" s="78"/>
    </row>
    <row r="1366" spans="11:14">
      <c r="K1366" s="78"/>
      <c r="L1366" s="78"/>
      <c r="M1366" s="78"/>
      <c r="N1366" s="78"/>
    </row>
    <row r="1367" spans="11:14">
      <c r="K1367" s="78"/>
      <c r="L1367" s="78"/>
      <c r="M1367" s="78"/>
      <c r="N1367" s="78"/>
    </row>
    <row r="1368" spans="11:14">
      <c r="K1368" s="78"/>
      <c r="L1368" s="78"/>
      <c r="M1368" s="78"/>
      <c r="N1368" s="78"/>
    </row>
    <row r="1369" spans="11:14">
      <c r="K1369" s="78"/>
      <c r="L1369" s="78"/>
      <c r="M1369" s="78"/>
      <c r="N1369" s="78"/>
    </row>
    <row r="1370" spans="11:14">
      <c r="K1370" s="78"/>
      <c r="L1370" s="78"/>
      <c r="M1370" s="78"/>
      <c r="N1370" s="78"/>
    </row>
    <row r="1371" spans="11:14">
      <c r="K1371" s="78"/>
      <c r="L1371" s="78"/>
      <c r="M1371" s="78"/>
      <c r="N1371" s="78"/>
    </row>
    <row r="1372" spans="11:14">
      <c r="K1372" s="78"/>
      <c r="L1372" s="78"/>
      <c r="M1372" s="78"/>
      <c r="N1372" s="78"/>
    </row>
    <row r="1373" spans="11:14">
      <c r="K1373" s="78"/>
      <c r="L1373" s="78"/>
      <c r="M1373" s="78"/>
      <c r="N1373" s="78"/>
    </row>
    <row r="1374" spans="11:14">
      <c r="K1374" s="78"/>
      <c r="L1374" s="78"/>
      <c r="M1374" s="78"/>
      <c r="N1374" s="78"/>
    </row>
    <row r="1375" spans="11:14">
      <c r="K1375" s="78"/>
      <c r="L1375" s="78"/>
      <c r="M1375" s="78"/>
      <c r="N1375" s="78"/>
    </row>
    <row r="1376" spans="11:14">
      <c r="K1376" s="78"/>
      <c r="L1376" s="78"/>
      <c r="M1376" s="78"/>
      <c r="N1376" s="78"/>
    </row>
    <row r="1377" spans="11:14">
      <c r="K1377" s="78"/>
      <c r="L1377" s="78"/>
      <c r="M1377" s="78"/>
      <c r="N1377" s="78"/>
    </row>
    <row r="1378" spans="11:14">
      <c r="K1378" s="78"/>
      <c r="L1378" s="78"/>
      <c r="M1378" s="78"/>
      <c r="N1378" s="78"/>
    </row>
    <row r="1379" spans="11:14">
      <c r="K1379" s="78"/>
      <c r="L1379" s="78"/>
      <c r="M1379" s="78"/>
      <c r="N1379" s="78"/>
    </row>
    <row r="1380" spans="11:14">
      <c r="K1380" s="78"/>
      <c r="L1380" s="78"/>
      <c r="M1380" s="78"/>
      <c r="N1380" s="78"/>
    </row>
    <row r="1381" spans="11:14">
      <c r="K1381" s="78"/>
      <c r="L1381" s="78"/>
      <c r="M1381" s="78"/>
      <c r="N1381" s="78"/>
    </row>
    <row r="1382" spans="11:14">
      <c r="K1382" s="78"/>
      <c r="L1382" s="78"/>
      <c r="M1382" s="78"/>
      <c r="N1382" s="78"/>
    </row>
    <row r="1383" spans="11:14">
      <c r="K1383" s="78"/>
      <c r="L1383" s="78"/>
      <c r="M1383" s="78"/>
      <c r="N1383" s="78"/>
    </row>
    <row r="1384" spans="11:14">
      <c r="K1384" s="78"/>
      <c r="L1384" s="78"/>
      <c r="M1384" s="78"/>
      <c r="N1384" s="78"/>
    </row>
    <row r="1385" spans="11:14">
      <c r="K1385" s="78"/>
      <c r="L1385" s="78"/>
      <c r="M1385" s="78"/>
      <c r="N1385" s="78"/>
    </row>
    <row r="1386" spans="11:14">
      <c r="K1386" s="78"/>
      <c r="L1386" s="78"/>
      <c r="M1386" s="78"/>
      <c r="N1386" s="78"/>
    </row>
    <row r="1387" spans="11:14">
      <c r="K1387" s="78"/>
      <c r="L1387" s="78"/>
      <c r="M1387" s="78"/>
      <c r="N1387" s="78"/>
    </row>
    <row r="1388" spans="11:14">
      <c r="K1388" s="78"/>
      <c r="L1388" s="78"/>
      <c r="M1388" s="78"/>
      <c r="N1388" s="78"/>
    </row>
    <row r="1389" spans="11:14">
      <c r="K1389" s="78"/>
      <c r="L1389" s="78"/>
      <c r="M1389" s="78"/>
      <c r="N1389" s="78"/>
    </row>
    <row r="1390" spans="11:14">
      <c r="K1390" s="78"/>
      <c r="L1390" s="78"/>
      <c r="M1390" s="78"/>
      <c r="N1390" s="78"/>
    </row>
    <row r="1391" spans="11:14">
      <c r="K1391" s="78"/>
      <c r="L1391" s="78"/>
      <c r="M1391" s="78"/>
      <c r="N1391" s="78"/>
    </row>
    <row r="1392" spans="11:14">
      <c r="K1392" s="78"/>
      <c r="L1392" s="78"/>
      <c r="M1392" s="78"/>
      <c r="N1392" s="78"/>
    </row>
    <row r="1393" spans="11:14">
      <c r="K1393" s="78"/>
      <c r="L1393" s="78"/>
      <c r="M1393" s="78"/>
      <c r="N1393" s="78"/>
    </row>
    <row r="1394" spans="11:14">
      <c r="K1394" s="78"/>
      <c r="L1394" s="78"/>
      <c r="M1394" s="78"/>
      <c r="N1394" s="78"/>
    </row>
    <row r="1395" spans="11:14">
      <c r="K1395" s="78"/>
      <c r="L1395" s="78"/>
      <c r="M1395" s="78"/>
      <c r="N1395" s="78"/>
    </row>
    <row r="1396" spans="11:14">
      <c r="K1396" s="78"/>
      <c r="L1396" s="78"/>
      <c r="M1396" s="78"/>
      <c r="N1396" s="78"/>
    </row>
    <row r="1397" spans="11:14">
      <c r="K1397" s="78"/>
      <c r="L1397" s="78"/>
      <c r="M1397" s="78"/>
      <c r="N1397" s="78"/>
    </row>
    <row r="1398" spans="11:14">
      <c r="K1398" s="78"/>
      <c r="L1398" s="78"/>
      <c r="M1398" s="78"/>
      <c r="N1398" s="78"/>
    </row>
    <row r="1399" spans="11:14">
      <c r="K1399" s="78"/>
      <c r="L1399" s="78"/>
      <c r="M1399" s="78"/>
      <c r="N1399" s="78"/>
    </row>
    <row r="1400" spans="11:14">
      <c r="K1400" s="78"/>
      <c r="L1400" s="78"/>
      <c r="M1400" s="78"/>
      <c r="N1400" s="78"/>
    </row>
    <row r="1401" spans="11:14">
      <c r="K1401" s="78"/>
      <c r="L1401" s="78"/>
      <c r="M1401" s="78"/>
      <c r="N1401" s="78"/>
    </row>
    <row r="1402" spans="11:14">
      <c r="K1402" s="78"/>
      <c r="L1402" s="78"/>
      <c r="M1402" s="78"/>
      <c r="N1402" s="78"/>
    </row>
    <row r="1403" spans="11:14">
      <c r="K1403" s="78"/>
      <c r="L1403" s="78"/>
      <c r="M1403" s="78"/>
      <c r="N1403" s="78"/>
    </row>
    <row r="1404" spans="11:14">
      <c r="K1404" s="78"/>
      <c r="L1404" s="78"/>
      <c r="M1404" s="78"/>
      <c r="N1404" s="78"/>
    </row>
    <row r="1405" spans="11:14">
      <c r="K1405" s="78"/>
      <c r="L1405" s="78"/>
      <c r="M1405" s="78"/>
      <c r="N1405" s="78"/>
    </row>
    <row r="1406" spans="11:14">
      <c r="K1406" s="78"/>
      <c r="L1406" s="78"/>
      <c r="M1406" s="78"/>
      <c r="N1406" s="78"/>
    </row>
    <row r="1407" spans="11:14">
      <c r="K1407" s="78"/>
      <c r="L1407" s="78"/>
      <c r="M1407" s="78"/>
      <c r="N1407" s="78"/>
    </row>
    <row r="1408" spans="11:14">
      <c r="K1408" s="78"/>
      <c r="L1408" s="78"/>
      <c r="M1408" s="78"/>
      <c r="N1408" s="78"/>
    </row>
    <row r="1409" spans="11:14">
      <c r="K1409" s="78"/>
      <c r="L1409" s="78"/>
      <c r="M1409" s="78"/>
      <c r="N1409" s="78"/>
    </row>
    <row r="1410" spans="11:14">
      <c r="K1410" s="78"/>
      <c r="L1410" s="78"/>
      <c r="M1410" s="78"/>
      <c r="N1410" s="78"/>
    </row>
    <row r="1411" spans="11:14">
      <c r="K1411" s="78"/>
      <c r="L1411" s="78"/>
      <c r="M1411" s="78"/>
      <c r="N1411" s="78"/>
    </row>
    <row r="1412" spans="11:14">
      <c r="K1412" s="78"/>
      <c r="L1412" s="78"/>
      <c r="M1412" s="78"/>
      <c r="N1412" s="78"/>
    </row>
    <row r="1413" spans="11:14">
      <c r="K1413" s="78"/>
      <c r="L1413" s="78"/>
      <c r="M1413" s="78"/>
      <c r="N1413" s="78"/>
    </row>
    <row r="1414" spans="11:14">
      <c r="K1414" s="78"/>
      <c r="L1414" s="78"/>
      <c r="M1414" s="78"/>
      <c r="N1414" s="78"/>
    </row>
    <row r="1415" spans="11:14">
      <c r="K1415" s="78"/>
      <c r="L1415" s="78"/>
      <c r="M1415" s="78"/>
      <c r="N1415" s="78"/>
    </row>
    <row r="1416" spans="11:14">
      <c r="K1416" s="78"/>
      <c r="L1416" s="78"/>
      <c r="M1416" s="78"/>
      <c r="N1416" s="78"/>
    </row>
    <row r="1417" spans="11:14">
      <c r="K1417" s="78"/>
      <c r="L1417" s="78"/>
      <c r="M1417" s="78"/>
      <c r="N1417" s="78"/>
    </row>
    <row r="1418" spans="11:14">
      <c r="K1418" s="78"/>
      <c r="L1418" s="78"/>
      <c r="M1418" s="78"/>
      <c r="N1418" s="78"/>
    </row>
    <row r="1419" spans="11:14">
      <c r="K1419" s="78"/>
      <c r="L1419" s="78"/>
      <c r="M1419" s="78"/>
      <c r="N1419" s="78"/>
    </row>
    <row r="1420" spans="11:14">
      <c r="K1420" s="78"/>
      <c r="L1420" s="78"/>
      <c r="M1420" s="78"/>
      <c r="N1420" s="78"/>
    </row>
    <row r="1421" spans="11:14">
      <c r="K1421" s="78"/>
      <c r="L1421" s="78"/>
      <c r="M1421" s="78"/>
      <c r="N1421" s="78"/>
    </row>
    <row r="1422" spans="11:14">
      <c r="K1422" s="78"/>
      <c r="L1422" s="78"/>
      <c r="M1422" s="78"/>
      <c r="N1422" s="78"/>
    </row>
    <row r="1423" spans="11:14">
      <c r="K1423" s="78"/>
      <c r="L1423" s="78"/>
      <c r="M1423" s="78"/>
      <c r="N1423" s="78"/>
    </row>
    <row r="1424" spans="11:14">
      <c r="K1424" s="78"/>
      <c r="L1424" s="78"/>
      <c r="M1424" s="78"/>
      <c r="N1424" s="78"/>
    </row>
    <row r="1425" spans="11:14">
      <c r="K1425" s="78"/>
      <c r="L1425" s="78"/>
      <c r="M1425" s="78"/>
      <c r="N1425" s="78"/>
    </row>
    <row r="1426" spans="11:14">
      <c r="K1426" s="78"/>
      <c r="L1426" s="78"/>
      <c r="M1426" s="78"/>
      <c r="N1426" s="78"/>
    </row>
    <row r="1427" spans="11:14">
      <c r="K1427" s="78"/>
      <c r="L1427" s="78"/>
      <c r="M1427" s="78"/>
      <c r="N1427" s="78"/>
    </row>
    <row r="1428" spans="11:14">
      <c r="K1428" s="78"/>
      <c r="L1428" s="78"/>
      <c r="M1428" s="78"/>
      <c r="N1428" s="78"/>
    </row>
    <row r="1429" spans="11:14">
      <c r="K1429" s="78"/>
      <c r="L1429" s="78"/>
      <c r="M1429" s="78"/>
      <c r="N1429" s="78"/>
    </row>
    <row r="1430" spans="11:14">
      <c r="K1430" s="78"/>
      <c r="L1430" s="78"/>
      <c r="M1430" s="78"/>
      <c r="N1430" s="78"/>
    </row>
    <row r="1431" spans="11:14">
      <c r="K1431" s="78"/>
      <c r="L1431" s="78"/>
      <c r="M1431" s="78"/>
      <c r="N1431" s="78"/>
    </row>
    <row r="1432" spans="11:14">
      <c r="K1432" s="78"/>
      <c r="L1432" s="78"/>
      <c r="M1432" s="78"/>
      <c r="N1432" s="78"/>
    </row>
    <row r="1433" spans="11:14">
      <c r="K1433" s="78"/>
      <c r="L1433" s="78"/>
      <c r="M1433" s="78"/>
      <c r="N1433" s="78"/>
    </row>
    <row r="1434" spans="11:14">
      <c r="K1434" s="78"/>
      <c r="L1434" s="78"/>
      <c r="M1434" s="78"/>
      <c r="N1434" s="78"/>
    </row>
    <row r="1435" spans="11:14">
      <c r="K1435" s="78"/>
      <c r="L1435" s="78"/>
      <c r="M1435" s="78"/>
      <c r="N1435" s="78"/>
    </row>
    <row r="1436" spans="11:14">
      <c r="K1436" s="78"/>
      <c r="L1436" s="78"/>
      <c r="M1436" s="78"/>
      <c r="N1436" s="78"/>
    </row>
    <row r="1437" spans="11:14">
      <c r="K1437" s="78"/>
      <c r="L1437" s="78"/>
      <c r="M1437" s="78"/>
      <c r="N1437" s="78"/>
    </row>
    <row r="1438" spans="11:14">
      <c r="K1438" s="78"/>
      <c r="L1438" s="78"/>
      <c r="M1438" s="78"/>
      <c r="N1438" s="78"/>
    </row>
    <row r="1439" spans="11:14">
      <c r="K1439" s="78"/>
      <c r="L1439" s="78"/>
      <c r="M1439" s="78"/>
      <c r="N1439" s="78"/>
    </row>
    <row r="1440" spans="11:14">
      <c r="K1440" s="78"/>
      <c r="L1440" s="78"/>
      <c r="M1440" s="78"/>
      <c r="N1440" s="78"/>
    </row>
    <row r="1441" spans="11:14">
      <c r="K1441" s="78"/>
      <c r="L1441" s="78"/>
      <c r="M1441" s="78"/>
      <c r="N1441" s="78"/>
    </row>
    <row r="1442" spans="11:14">
      <c r="K1442" s="78"/>
      <c r="L1442" s="78"/>
      <c r="M1442" s="78"/>
      <c r="N1442" s="78"/>
    </row>
    <row r="1443" spans="11:14">
      <c r="K1443" s="78"/>
      <c r="L1443" s="78"/>
      <c r="M1443" s="78"/>
      <c r="N1443" s="78"/>
    </row>
    <row r="1444" spans="11:14">
      <c r="K1444" s="78"/>
      <c r="L1444" s="78"/>
      <c r="M1444" s="78"/>
      <c r="N1444" s="78"/>
    </row>
    <row r="1445" spans="11:14">
      <c r="K1445" s="78"/>
      <c r="L1445" s="78"/>
      <c r="M1445" s="78"/>
      <c r="N1445" s="78"/>
    </row>
    <row r="1446" spans="11:14">
      <c r="K1446" s="78"/>
      <c r="L1446" s="78"/>
      <c r="M1446" s="78"/>
      <c r="N1446" s="78"/>
    </row>
    <row r="1447" spans="11:14">
      <c r="K1447" s="78"/>
      <c r="L1447" s="78"/>
      <c r="M1447" s="78"/>
      <c r="N1447" s="78"/>
    </row>
    <row r="1448" spans="11:14">
      <c r="K1448" s="78"/>
      <c r="L1448" s="78"/>
      <c r="M1448" s="78"/>
      <c r="N1448" s="78"/>
    </row>
    <row r="1449" spans="11:14">
      <c r="K1449" s="78"/>
      <c r="L1449" s="78"/>
      <c r="M1449" s="78"/>
      <c r="N1449" s="78"/>
    </row>
    <row r="1450" spans="11:14">
      <c r="K1450" s="78"/>
      <c r="L1450" s="78"/>
      <c r="M1450" s="78"/>
      <c r="N1450" s="78"/>
    </row>
    <row r="1451" spans="11:14">
      <c r="K1451" s="78"/>
      <c r="L1451" s="78"/>
      <c r="M1451" s="78"/>
      <c r="N1451" s="78"/>
    </row>
    <row r="1452" spans="11:14">
      <c r="K1452" s="78"/>
      <c r="L1452" s="78"/>
      <c r="M1452" s="78"/>
      <c r="N1452" s="78"/>
    </row>
    <row r="1453" spans="11:14">
      <c r="K1453" s="78"/>
      <c r="L1453" s="78"/>
      <c r="M1453" s="78"/>
      <c r="N1453" s="78"/>
    </row>
    <row r="1454" spans="11:14">
      <c r="K1454" s="78"/>
      <c r="L1454" s="78"/>
      <c r="M1454" s="78"/>
      <c r="N1454" s="78"/>
    </row>
    <row r="1455" spans="11:14">
      <c r="K1455" s="78"/>
      <c r="L1455" s="78"/>
      <c r="M1455" s="78"/>
      <c r="N1455" s="78"/>
    </row>
    <row r="1456" spans="11:14">
      <c r="K1456" s="78"/>
      <c r="L1456" s="78"/>
      <c r="M1456" s="78"/>
      <c r="N1456" s="78"/>
    </row>
    <row r="1457" spans="11:14">
      <c r="K1457" s="78"/>
      <c r="L1457" s="78"/>
      <c r="M1457" s="78"/>
      <c r="N1457" s="78"/>
    </row>
    <row r="1458" spans="11:14">
      <c r="K1458" s="78"/>
      <c r="L1458" s="78"/>
      <c r="M1458" s="78"/>
      <c r="N1458" s="78"/>
    </row>
    <row r="1459" spans="11:14">
      <c r="K1459" s="78"/>
      <c r="L1459" s="78"/>
      <c r="M1459" s="78"/>
      <c r="N1459" s="78"/>
    </row>
    <row r="1460" spans="11:14">
      <c r="K1460" s="78"/>
      <c r="L1460" s="78"/>
      <c r="M1460" s="78"/>
      <c r="N1460" s="78"/>
    </row>
    <row r="1461" spans="11:14">
      <c r="K1461" s="78"/>
      <c r="L1461" s="78"/>
      <c r="M1461" s="78"/>
      <c r="N1461" s="78"/>
    </row>
    <row r="1462" spans="11:14">
      <c r="K1462" s="78"/>
      <c r="L1462" s="78"/>
      <c r="M1462" s="78"/>
      <c r="N1462" s="78"/>
    </row>
    <row r="1463" spans="11:14">
      <c r="K1463" s="78"/>
      <c r="L1463" s="78"/>
      <c r="M1463" s="78"/>
      <c r="N1463" s="78"/>
    </row>
    <row r="1464" spans="11:14">
      <c r="K1464" s="78"/>
      <c r="L1464" s="78"/>
      <c r="M1464" s="78"/>
      <c r="N1464" s="78"/>
    </row>
    <row r="1465" spans="11:14">
      <c r="K1465" s="78"/>
      <c r="L1465" s="78"/>
      <c r="M1465" s="78"/>
      <c r="N1465" s="78"/>
    </row>
    <row r="1466" spans="11:14">
      <c r="K1466" s="78"/>
      <c r="L1466" s="78"/>
      <c r="M1466" s="78"/>
      <c r="N1466" s="78"/>
    </row>
    <row r="1467" spans="11:14">
      <c r="K1467" s="78"/>
      <c r="L1467" s="78"/>
      <c r="M1467" s="78"/>
      <c r="N1467" s="78"/>
    </row>
    <row r="1468" spans="11:14">
      <c r="K1468" s="78"/>
      <c r="L1468" s="78"/>
      <c r="M1468" s="78"/>
      <c r="N1468" s="78"/>
    </row>
    <row r="1469" spans="11:14">
      <c r="K1469" s="78"/>
      <c r="L1469" s="78"/>
      <c r="M1469" s="78"/>
      <c r="N1469" s="78"/>
    </row>
    <row r="1470" spans="11:14">
      <c r="K1470" s="78"/>
      <c r="L1470" s="78"/>
      <c r="M1470" s="78"/>
      <c r="N1470" s="78"/>
    </row>
    <row r="1471" spans="11:14">
      <c r="K1471" s="78"/>
      <c r="L1471" s="78"/>
      <c r="M1471" s="78"/>
      <c r="N1471" s="78"/>
    </row>
    <row r="1472" spans="11:14">
      <c r="K1472" s="78"/>
      <c r="L1472" s="78"/>
      <c r="M1472" s="78"/>
      <c r="N1472" s="78"/>
    </row>
    <row r="1473" spans="11:14">
      <c r="K1473" s="78"/>
      <c r="L1473" s="78"/>
      <c r="M1473" s="78"/>
      <c r="N1473" s="78"/>
    </row>
    <row r="1474" spans="11:14">
      <c r="K1474" s="78"/>
      <c r="L1474" s="78"/>
      <c r="M1474" s="78"/>
      <c r="N1474" s="78"/>
    </row>
    <row r="1475" spans="11:14">
      <c r="K1475" s="78"/>
      <c r="L1475" s="78"/>
      <c r="M1475" s="78"/>
      <c r="N1475" s="78"/>
    </row>
    <row r="1476" spans="11:14">
      <c r="K1476" s="78"/>
      <c r="L1476" s="78"/>
      <c r="M1476" s="78"/>
      <c r="N1476" s="78"/>
    </row>
    <row r="1477" spans="11:14">
      <c r="K1477" s="78"/>
      <c r="L1477" s="78"/>
      <c r="M1477" s="78"/>
      <c r="N1477" s="78"/>
    </row>
    <row r="1478" spans="11:14">
      <c r="K1478" s="78"/>
      <c r="L1478" s="78"/>
      <c r="M1478" s="78"/>
      <c r="N1478" s="78"/>
    </row>
    <row r="1479" spans="11:14">
      <c r="K1479" s="78"/>
      <c r="L1479" s="78"/>
      <c r="M1479" s="78"/>
      <c r="N1479" s="78"/>
    </row>
    <row r="1480" spans="11:14">
      <c r="K1480" s="78"/>
      <c r="L1480" s="78"/>
      <c r="M1480" s="78"/>
      <c r="N1480" s="78"/>
    </row>
    <row r="1481" spans="11:14">
      <c r="K1481" s="78"/>
      <c r="L1481" s="78"/>
      <c r="M1481" s="78"/>
      <c r="N1481" s="78"/>
    </row>
    <row r="1482" spans="11:14">
      <c r="K1482" s="78"/>
      <c r="L1482" s="78"/>
      <c r="M1482" s="78"/>
      <c r="N1482" s="78"/>
    </row>
    <row r="1483" spans="11:14">
      <c r="K1483" s="78"/>
      <c r="L1483" s="78"/>
      <c r="M1483" s="78"/>
      <c r="N1483" s="78"/>
    </row>
    <row r="1484" spans="11:14">
      <c r="K1484" s="78"/>
      <c r="L1484" s="78"/>
      <c r="M1484" s="78"/>
      <c r="N1484" s="78"/>
    </row>
    <row r="1485" spans="11:14">
      <c r="K1485" s="78"/>
      <c r="L1485" s="78"/>
      <c r="M1485" s="78"/>
      <c r="N1485" s="78"/>
    </row>
    <row r="1486" spans="11:14">
      <c r="K1486" s="78"/>
      <c r="L1486" s="78"/>
      <c r="M1486" s="78"/>
      <c r="N1486" s="78"/>
    </row>
    <row r="1487" spans="11:14">
      <c r="K1487" s="78"/>
      <c r="L1487" s="78"/>
      <c r="M1487" s="78"/>
      <c r="N1487" s="78"/>
    </row>
    <row r="1488" spans="11:14">
      <c r="K1488" s="78"/>
      <c r="L1488" s="78"/>
      <c r="M1488" s="78"/>
      <c r="N1488" s="78"/>
    </row>
    <row r="1489" spans="11:14">
      <c r="K1489" s="78"/>
      <c r="L1489" s="78"/>
      <c r="M1489" s="78"/>
      <c r="N1489" s="78"/>
    </row>
    <row r="1490" spans="11:14">
      <c r="K1490" s="78"/>
      <c r="L1490" s="78"/>
      <c r="M1490" s="78"/>
      <c r="N1490" s="78"/>
    </row>
    <row r="1491" spans="11:14">
      <c r="K1491" s="78"/>
      <c r="L1491" s="78"/>
      <c r="M1491" s="78"/>
      <c r="N1491" s="78"/>
    </row>
    <row r="1492" spans="11:14">
      <c r="K1492" s="78"/>
      <c r="L1492" s="78"/>
      <c r="M1492" s="78"/>
      <c r="N1492" s="78"/>
    </row>
    <row r="1493" spans="11:14">
      <c r="K1493" s="78"/>
      <c r="L1493" s="78"/>
      <c r="M1493" s="78"/>
      <c r="N1493" s="78"/>
    </row>
    <row r="1494" spans="11:14">
      <c r="K1494" s="78"/>
      <c r="L1494" s="78"/>
      <c r="M1494" s="78"/>
      <c r="N1494" s="78"/>
    </row>
    <row r="1495" spans="11:14">
      <c r="K1495" s="78"/>
      <c r="L1495" s="78"/>
      <c r="M1495" s="78"/>
      <c r="N1495" s="78"/>
    </row>
    <row r="1496" spans="11:14">
      <c r="K1496" s="78"/>
      <c r="L1496" s="78"/>
      <c r="M1496" s="78"/>
      <c r="N1496" s="78"/>
    </row>
    <row r="1497" spans="11:14">
      <c r="K1497" s="78"/>
      <c r="L1497" s="78"/>
      <c r="M1497" s="78"/>
      <c r="N1497" s="78"/>
    </row>
    <row r="1498" spans="11:14">
      <c r="K1498" s="78"/>
      <c r="L1498" s="78"/>
      <c r="M1498" s="78"/>
      <c r="N1498" s="78"/>
    </row>
    <row r="1499" spans="11:14">
      <c r="K1499" s="78"/>
      <c r="L1499" s="78"/>
      <c r="M1499" s="78"/>
      <c r="N1499" s="78"/>
    </row>
    <row r="1500" spans="11:14">
      <c r="K1500" s="78"/>
      <c r="L1500" s="78"/>
      <c r="M1500" s="78"/>
      <c r="N1500" s="78"/>
    </row>
    <row r="1501" spans="11:14">
      <c r="K1501" s="78"/>
      <c r="L1501" s="78"/>
      <c r="M1501" s="78"/>
      <c r="N1501" s="78"/>
    </row>
    <row r="1502" spans="11:14">
      <c r="K1502" s="78"/>
      <c r="L1502" s="78"/>
      <c r="M1502" s="78"/>
      <c r="N1502" s="78"/>
    </row>
    <row r="1503" spans="11:14">
      <c r="K1503" s="78"/>
      <c r="L1503" s="78"/>
      <c r="M1503" s="78"/>
      <c r="N1503" s="78"/>
    </row>
    <row r="1504" spans="11:14">
      <c r="K1504" s="78"/>
      <c r="L1504" s="78"/>
      <c r="M1504" s="78"/>
      <c r="N1504" s="78"/>
    </row>
    <row r="1505" spans="11:14">
      <c r="K1505" s="78"/>
      <c r="L1505" s="78"/>
      <c r="M1505" s="78"/>
      <c r="N1505" s="78"/>
    </row>
    <row r="1506" spans="11:14">
      <c r="K1506" s="78"/>
      <c r="L1506" s="78"/>
      <c r="M1506" s="78"/>
      <c r="N1506" s="78"/>
    </row>
    <row r="1507" spans="11:14">
      <c r="K1507" s="78"/>
      <c r="L1507" s="78"/>
      <c r="M1507" s="78"/>
      <c r="N1507" s="78"/>
    </row>
    <row r="1508" spans="11:14">
      <c r="K1508" s="78"/>
      <c r="L1508" s="78"/>
      <c r="M1508" s="78"/>
      <c r="N1508" s="78"/>
    </row>
    <row r="1509" spans="11:14">
      <c r="K1509" s="78"/>
      <c r="L1509" s="78"/>
      <c r="M1509" s="78"/>
      <c r="N1509" s="78"/>
    </row>
    <row r="1510" spans="11:14">
      <c r="K1510" s="78"/>
      <c r="L1510" s="78"/>
      <c r="M1510" s="78"/>
      <c r="N1510" s="78"/>
    </row>
    <row r="1511" spans="11:14">
      <c r="K1511" s="78"/>
      <c r="L1511" s="78"/>
      <c r="M1511" s="78"/>
      <c r="N1511" s="78"/>
    </row>
    <row r="1512" spans="11:14">
      <c r="K1512" s="78"/>
      <c r="L1512" s="78"/>
      <c r="M1512" s="78"/>
      <c r="N1512" s="78"/>
    </row>
    <row r="1513" spans="11:14">
      <c r="K1513" s="78"/>
      <c r="L1513" s="78"/>
      <c r="M1513" s="78"/>
      <c r="N1513" s="78"/>
    </row>
    <row r="1514" spans="11:14">
      <c r="K1514" s="78"/>
      <c r="L1514" s="78"/>
      <c r="M1514" s="78"/>
      <c r="N1514" s="78"/>
    </row>
    <row r="1515" spans="11:14">
      <c r="K1515" s="78"/>
      <c r="L1515" s="78"/>
      <c r="M1515" s="78"/>
      <c r="N1515" s="78"/>
    </row>
    <row r="1516" spans="11:14">
      <c r="K1516" s="78"/>
      <c r="L1516" s="78"/>
      <c r="M1516" s="78"/>
      <c r="N1516" s="78"/>
    </row>
    <row r="1517" spans="11:14">
      <c r="K1517" s="78"/>
      <c r="L1517" s="78"/>
      <c r="M1517" s="78"/>
      <c r="N1517" s="78"/>
    </row>
    <row r="1518" spans="11:14">
      <c r="K1518" s="78"/>
      <c r="L1518" s="78"/>
      <c r="M1518" s="78"/>
      <c r="N1518" s="78"/>
    </row>
    <row r="1519" spans="11:14">
      <c r="K1519" s="78"/>
      <c r="L1519" s="78"/>
      <c r="M1519" s="78"/>
      <c r="N1519" s="78"/>
    </row>
    <row r="1520" spans="11:14">
      <c r="K1520" s="78"/>
      <c r="L1520" s="78"/>
      <c r="M1520" s="78"/>
      <c r="N1520" s="78"/>
    </row>
    <row r="1521" spans="11:14">
      <c r="K1521" s="78"/>
      <c r="L1521" s="78"/>
      <c r="M1521" s="78"/>
      <c r="N1521" s="78"/>
    </row>
    <row r="1522" spans="11:14">
      <c r="K1522" s="78"/>
      <c r="L1522" s="78"/>
      <c r="M1522" s="78"/>
      <c r="N1522" s="78"/>
    </row>
    <row r="1523" spans="11:14">
      <c r="K1523" s="78"/>
      <c r="L1523" s="78"/>
      <c r="M1523" s="78"/>
      <c r="N1523" s="78"/>
    </row>
    <row r="1524" spans="11:14">
      <c r="K1524" s="78"/>
      <c r="L1524" s="78"/>
      <c r="M1524" s="78"/>
      <c r="N1524" s="78"/>
    </row>
    <row r="1525" spans="11:14">
      <c r="K1525" s="78"/>
      <c r="L1525" s="78"/>
      <c r="M1525" s="78"/>
      <c r="N1525" s="78"/>
    </row>
    <row r="1526" spans="11:14">
      <c r="K1526" s="78"/>
      <c r="L1526" s="78"/>
      <c r="M1526" s="78"/>
      <c r="N1526" s="78"/>
    </row>
    <row r="1527" spans="11:14">
      <c r="K1527" s="78"/>
      <c r="L1527" s="78"/>
      <c r="M1527" s="78"/>
      <c r="N1527" s="78"/>
    </row>
    <row r="1528" spans="11:14">
      <c r="K1528" s="78"/>
      <c r="L1528" s="78"/>
      <c r="M1528" s="78"/>
      <c r="N1528" s="78"/>
    </row>
    <row r="1529" spans="11:14">
      <c r="K1529" s="78"/>
      <c r="L1529" s="78"/>
      <c r="M1529" s="78"/>
      <c r="N1529" s="78"/>
    </row>
    <row r="1530" spans="11:14">
      <c r="K1530" s="78"/>
      <c r="L1530" s="78"/>
      <c r="M1530" s="78"/>
      <c r="N1530" s="78"/>
    </row>
    <row r="1531" spans="11:14">
      <c r="K1531" s="78"/>
      <c r="L1531" s="78"/>
      <c r="M1531" s="78"/>
      <c r="N1531" s="78"/>
    </row>
    <row r="1532" spans="11:14">
      <c r="K1532" s="78"/>
      <c r="L1532" s="78"/>
      <c r="M1532" s="78"/>
      <c r="N1532" s="78"/>
    </row>
    <row r="1533" spans="11:14">
      <c r="K1533" s="78"/>
      <c r="L1533" s="78"/>
      <c r="M1533" s="78"/>
      <c r="N1533" s="78"/>
    </row>
    <row r="1534" spans="11:14">
      <c r="K1534" s="78"/>
      <c r="L1534" s="78"/>
      <c r="M1534" s="78"/>
      <c r="N1534" s="78"/>
    </row>
    <row r="1535" spans="11:14">
      <c r="K1535" s="78"/>
      <c r="L1535" s="78"/>
      <c r="M1535" s="78"/>
      <c r="N1535" s="78"/>
    </row>
    <row r="1536" spans="11:14">
      <c r="K1536" s="78"/>
      <c r="L1536" s="78"/>
      <c r="M1536" s="78"/>
      <c r="N1536" s="78"/>
    </row>
    <row r="1537" spans="11:14">
      <c r="K1537" s="78"/>
      <c r="L1537" s="78"/>
      <c r="M1537" s="78"/>
      <c r="N1537" s="78"/>
    </row>
    <row r="1538" spans="11:14">
      <c r="K1538" s="78"/>
      <c r="L1538" s="78"/>
      <c r="M1538" s="78"/>
      <c r="N1538" s="78"/>
    </row>
    <row r="1539" spans="11:14">
      <c r="K1539" s="78"/>
      <c r="L1539" s="78"/>
      <c r="M1539" s="78"/>
      <c r="N1539" s="78"/>
    </row>
    <row r="1540" spans="11:14">
      <c r="K1540" s="78"/>
      <c r="L1540" s="78"/>
      <c r="M1540" s="78"/>
      <c r="N1540" s="78"/>
    </row>
    <row r="1541" spans="11:14">
      <c r="K1541" s="78"/>
      <c r="L1541" s="78"/>
      <c r="M1541" s="78"/>
      <c r="N1541" s="78"/>
    </row>
    <row r="1542" spans="11:14">
      <c r="K1542" s="78"/>
      <c r="L1542" s="78"/>
      <c r="M1542" s="78"/>
      <c r="N1542" s="78"/>
    </row>
    <row r="1543" spans="11:14">
      <c r="K1543" s="78"/>
      <c r="L1543" s="78"/>
      <c r="M1543" s="78"/>
      <c r="N1543" s="78"/>
    </row>
    <row r="1544" spans="11:14">
      <c r="K1544" s="78"/>
      <c r="L1544" s="78"/>
      <c r="M1544" s="78"/>
      <c r="N1544" s="78"/>
    </row>
    <row r="1545" spans="11:14">
      <c r="K1545" s="78"/>
      <c r="L1545" s="78"/>
      <c r="M1545" s="78"/>
      <c r="N1545" s="78"/>
    </row>
    <row r="1546" spans="11:14">
      <c r="K1546" s="78"/>
      <c r="L1546" s="78"/>
      <c r="M1546" s="78"/>
      <c r="N1546" s="78"/>
    </row>
    <row r="1547" spans="11:14">
      <c r="K1547" s="78"/>
      <c r="L1547" s="78"/>
      <c r="M1547" s="78"/>
      <c r="N1547" s="78"/>
    </row>
    <row r="1548" spans="11:14">
      <c r="K1548" s="78"/>
      <c r="L1548" s="78"/>
      <c r="M1548" s="78"/>
      <c r="N1548" s="78"/>
    </row>
    <row r="1549" spans="11:14">
      <c r="K1549" s="78"/>
      <c r="L1549" s="78"/>
      <c r="M1549" s="78"/>
      <c r="N1549" s="78"/>
    </row>
    <row r="1550" spans="11:14">
      <c r="K1550" s="78"/>
      <c r="L1550" s="78"/>
      <c r="M1550" s="78"/>
      <c r="N1550" s="78"/>
    </row>
    <row r="1551" spans="11:14">
      <c r="K1551" s="78"/>
      <c r="L1551" s="78"/>
      <c r="M1551" s="78"/>
      <c r="N1551" s="78"/>
    </row>
    <row r="1552" spans="11:14">
      <c r="K1552" s="78"/>
      <c r="L1552" s="78"/>
      <c r="M1552" s="78"/>
      <c r="N1552" s="78"/>
    </row>
    <row r="1553" spans="11:14">
      <c r="K1553" s="78"/>
      <c r="L1553" s="78"/>
      <c r="M1553" s="78"/>
      <c r="N1553" s="78"/>
    </row>
    <row r="1554" spans="11:14">
      <c r="K1554" s="78"/>
      <c r="L1554" s="78"/>
      <c r="M1554" s="78"/>
      <c r="N1554" s="78"/>
    </row>
    <row r="1555" spans="11:14">
      <c r="K1555" s="78"/>
      <c r="L1555" s="78"/>
      <c r="M1555" s="78"/>
      <c r="N1555" s="78"/>
    </row>
    <row r="1556" spans="11:14">
      <c r="K1556" s="78"/>
      <c r="L1556" s="78"/>
      <c r="M1556" s="78"/>
      <c r="N1556" s="78"/>
    </row>
    <row r="1557" spans="11:14">
      <c r="K1557" s="78"/>
      <c r="L1557" s="78"/>
      <c r="M1557" s="78"/>
      <c r="N1557" s="78"/>
    </row>
    <row r="1558" spans="11:14">
      <c r="K1558" s="78"/>
      <c r="L1558" s="78"/>
      <c r="M1558" s="78"/>
      <c r="N1558" s="78"/>
    </row>
    <row r="1559" spans="11:14">
      <c r="K1559" s="78"/>
      <c r="L1559" s="78"/>
      <c r="M1559" s="78"/>
      <c r="N1559" s="78"/>
    </row>
    <row r="1560" spans="11:14">
      <c r="K1560" s="78"/>
      <c r="L1560" s="78"/>
      <c r="M1560" s="78"/>
      <c r="N1560" s="78"/>
    </row>
    <row r="1561" spans="11:14">
      <c r="K1561" s="78"/>
      <c r="L1561" s="78"/>
      <c r="M1561" s="78"/>
      <c r="N1561" s="78"/>
    </row>
    <row r="1562" spans="11:14">
      <c r="K1562" s="78"/>
      <c r="L1562" s="78"/>
      <c r="M1562" s="78"/>
      <c r="N1562" s="78"/>
    </row>
    <row r="1563" spans="11:14">
      <c r="K1563" s="78"/>
      <c r="L1563" s="78"/>
      <c r="M1563" s="78"/>
      <c r="N1563" s="78"/>
    </row>
    <row r="1564" spans="11:14">
      <c r="K1564" s="78"/>
      <c r="L1564" s="78"/>
      <c r="M1564" s="78"/>
      <c r="N1564" s="78"/>
    </row>
    <row r="1565" spans="11:14">
      <c r="K1565" s="78"/>
      <c r="L1565" s="78"/>
      <c r="M1565" s="78"/>
      <c r="N1565" s="78"/>
    </row>
    <row r="1566" spans="11:14">
      <c r="K1566" s="78"/>
      <c r="L1566" s="78"/>
      <c r="M1566" s="78"/>
      <c r="N1566" s="78"/>
    </row>
    <row r="1567" spans="11:14">
      <c r="K1567" s="78"/>
      <c r="L1567" s="78"/>
      <c r="M1567" s="78"/>
      <c r="N1567" s="78"/>
    </row>
    <row r="1568" spans="11:14">
      <c r="K1568" s="78"/>
      <c r="L1568" s="78"/>
      <c r="M1568" s="78"/>
      <c r="N1568" s="78"/>
    </row>
    <row r="1569" spans="11:14">
      <c r="K1569" s="78"/>
      <c r="L1569" s="78"/>
      <c r="M1569" s="78"/>
      <c r="N1569" s="78"/>
    </row>
    <row r="1570" spans="11:14">
      <c r="K1570" s="78"/>
      <c r="L1570" s="78"/>
      <c r="M1570" s="78"/>
      <c r="N1570" s="78"/>
    </row>
    <row r="1571" spans="11:14">
      <c r="K1571" s="78"/>
      <c r="L1571" s="78"/>
      <c r="M1571" s="78"/>
      <c r="N1571" s="78"/>
    </row>
    <row r="1572" spans="11:14">
      <c r="K1572" s="78"/>
      <c r="L1572" s="78"/>
      <c r="M1572" s="78"/>
      <c r="N1572" s="78"/>
    </row>
    <row r="1573" spans="11:14">
      <c r="K1573" s="78"/>
      <c r="L1573" s="78"/>
      <c r="M1573" s="78"/>
      <c r="N1573" s="78"/>
    </row>
    <row r="1574" spans="11:14">
      <c r="K1574" s="78"/>
      <c r="L1574" s="78"/>
      <c r="M1574" s="78"/>
      <c r="N1574" s="78"/>
    </row>
    <row r="1575" spans="11:14">
      <c r="K1575" s="78"/>
      <c r="L1575" s="78"/>
      <c r="M1575" s="78"/>
      <c r="N1575" s="78"/>
    </row>
    <row r="1576" spans="11:14">
      <c r="K1576" s="78"/>
      <c r="L1576" s="78"/>
      <c r="M1576" s="78"/>
      <c r="N1576" s="78"/>
    </row>
    <row r="1577" spans="11:14">
      <c r="K1577" s="78"/>
      <c r="L1577" s="78"/>
      <c r="M1577" s="78"/>
      <c r="N1577" s="78"/>
    </row>
    <row r="1578" spans="11:14">
      <c r="K1578" s="78"/>
      <c r="L1578" s="78"/>
      <c r="M1578" s="78"/>
      <c r="N1578" s="78"/>
    </row>
    <row r="1579" spans="11:14">
      <c r="K1579" s="78"/>
      <c r="L1579" s="78"/>
      <c r="M1579" s="78"/>
      <c r="N1579" s="78"/>
    </row>
    <row r="1580" spans="11:14">
      <c r="K1580" s="78"/>
      <c r="L1580" s="78"/>
      <c r="M1580" s="78"/>
      <c r="N1580" s="78"/>
    </row>
    <row r="1581" spans="11:14">
      <c r="K1581" s="78"/>
      <c r="L1581" s="78"/>
      <c r="M1581" s="78"/>
      <c r="N1581" s="78"/>
    </row>
    <row r="1582" spans="11:14">
      <c r="K1582" s="78"/>
      <c r="L1582" s="78"/>
      <c r="M1582" s="78"/>
      <c r="N1582" s="78"/>
    </row>
    <row r="1583" spans="11:14">
      <c r="K1583" s="78"/>
      <c r="L1583" s="78"/>
      <c r="M1583" s="78"/>
      <c r="N1583" s="78"/>
    </row>
    <row r="1584" spans="11:14">
      <c r="K1584" s="78"/>
      <c r="L1584" s="78"/>
      <c r="M1584" s="78"/>
      <c r="N1584" s="78"/>
    </row>
    <row r="1585" spans="11:14">
      <c r="K1585" s="78"/>
      <c r="L1585" s="78"/>
      <c r="M1585" s="78"/>
      <c r="N1585" s="78"/>
    </row>
    <row r="1586" spans="11:14">
      <c r="K1586" s="78"/>
      <c r="L1586" s="78"/>
      <c r="M1586" s="78"/>
      <c r="N1586" s="78"/>
    </row>
    <row r="1587" spans="11:14">
      <c r="K1587" s="78"/>
      <c r="L1587" s="78"/>
      <c r="M1587" s="78"/>
      <c r="N1587" s="78"/>
    </row>
    <row r="1588" spans="11:14">
      <c r="K1588" s="78"/>
      <c r="L1588" s="78"/>
      <c r="M1588" s="78"/>
      <c r="N1588" s="78"/>
    </row>
    <row r="1589" spans="11:14">
      <c r="K1589" s="78"/>
      <c r="L1589" s="78"/>
      <c r="M1589" s="78"/>
      <c r="N1589" s="78"/>
    </row>
    <row r="1590" spans="11:14">
      <c r="K1590" s="78"/>
      <c r="L1590" s="78"/>
      <c r="M1590" s="78"/>
      <c r="N1590" s="78"/>
    </row>
    <row r="1591" spans="11:14">
      <c r="K1591" s="78"/>
      <c r="L1591" s="78"/>
      <c r="M1591" s="78"/>
      <c r="N1591" s="78"/>
    </row>
    <row r="1592" spans="11:14">
      <c r="K1592" s="78"/>
      <c r="L1592" s="78"/>
      <c r="M1592" s="78"/>
      <c r="N1592" s="78"/>
    </row>
    <row r="1593" spans="11:14">
      <c r="K1593" s="78"/>
      <c r="L1593" s="78"/>
      <c r="M1593" s="78"/>
      <c r="N1593" s="78"/>
    </row>
    <row r="1594" spans="11:14">
      <c r="K1594" s="78"/>
      <c r="L1594" s="78"/>
      <c r="M1594" s="78"/>
      <c r="N1594" s="78"/>
    </row>
    <row r="1595" spans="11:14">
      <c r="K1595" s="78"/>
      <c r="L1595" s="78"/>
      <c r="M1595" s="78"/>
      <c r="N1595" s="78"/>
    </row>
    <row r="1596" spans="11:14">
      <c r="K1596" s="78"/>
      <c r="L1596" s="78"/>
      <c r="M1596" s="78"/>
      <c r="N1596" s="78"/>
    </row>
    <row r="1597" spans="11:14">
      <c r="K1597" s="78"/>
      <c r="L1597" s="78"/>
      <c r="M1597" s="78"/>
      <c r="N1597" s="78"/>
    </row>
    <row r="1598" spans="11:14">
      <c r="K1598" s="78"/>
      <c r="L1598" s="78"/>
      <c r="M1598" s="78"/>
      <c r="N1598" s="78"/>
    </row>
    <row r="1599" spans="11:14">
      <c r="K1599" s="78"/>
      <c r="L1599" s="78"/>
      <c r="M1599" s="78"/>
      <c r="N1599" s="78"/>
    </row>
    <row r="1600" spans="11:14">
      <c r="K1600" s="78"/>
      <c r="L1600" s="78"/>
      <c r="M1600" s="78"/>
      <c r="N1600" s="78"/>
    </row>
    <row r="1601" spans="11:14">
      <c r="K1601" s="78"/>
      <c r="L1601" s="78"/>
      <c r="M1601" s="78"/>
      <c r="N1601" s="78"/>
    </row>
    <row r="1602" spans="11:14">
      <c r="K1602" s="78"/>
      <c r="L1602" s="78"/>
      <c r="M1602" s="78"/>
      <c r="N1602" s="78"/>
    </row>
    <row r="1603" spans="11:14">
      <c r="K1603" s="78"/>
      <c r="L1603" s="78"/>
      <c r="M1603" s="78"/>
      <c r="N1603" s="78"/>
    </row>
    <row r="1604" spans="11:14">
      <c r="K1604" s="78"/>
      <c r="L1604" s="78"/>
      <c r="M1604" s="78"/>
      <c r="N1604" s="78"/>
    </row>
    <row r="1605" spans="11:14">
      <c r="K1605" s="78"/>
      <c r="L1605" s="78"/>
      <c r="M1605" s="78"/>
      <c r="N1605" s="78"/>
    </row>
    <row r="1606" spans="11:14">
      <c r="K1606" s="78"/>
      <c r="L1606" s="78"/>
      <c r="M1606" s="78"/>
      <c r="N1606" s="78"/>
    </row>
    <row r="1607" spans="11:14">
      <c r="K1607" s="78"/>
      <c r="L1607" s="78"/>
      <c r="M1607" s="78"/>
      <c r="N1607" s="78"/>
    </row>
    <row r="1608" spans="11:14">
      <c r="K1608" s="78"/>
      <c r="L1608" s="78"/>
      <c r="M1608" s="78"/>
      <c r="N1608" s="78"/>
    </row>
    <row r="1609" spans="11:14">
      <c r="K1609" s="78"/>
      <c r="L1609" s="78"/>
      <c r="M1609" s="78"/>
      <c r="N1609" s="78"/>
    </row>
    <row r="1610" spans="11:14">
      <c r="K1610" s="78"/>
      <c r="L1610" s="78"/>
      <c r="M1610" s="78"/>
      <c r="N1610" s="78"/>
    </row>
    <row r="1611" spans="11:14">
      <c r="K1611" s="78"/>
      <c r="L1611" s="78"/>
      <c r="M1611" s="78"/>
      <c r="N1611" s="78"/>
    </row>
    <row r="1612" spans="11:14">
      <c r="K1612" s="78"/>
      <c r="L1612" s="78"/>
      <c r="M1612" s="78"/>
      <c r="N1612" s="78"/>
    </row>
    <row r="1613" spans="11:14">
      <c r="K1613" s="78"/>
      <c r="L1613" s="78"/>
      <c r="M1613" s="78"/>
      <c r="N1613" s="78"/>
    </row>
    <row r="1614" spans="11:14">
      <c r="K1614" s="78"/>
      <c r="L1614" s="78"/>
      <c r="M1614" s="78"/>
      <c r="N1614" s="78"/>
    </row>
    <row r="1615" spans="11:14">
      <c r="K1615" s="78"/>
      <c r="L1615" s="78"/>
      <c r="M1615" s="78"/>
      <c r="N1615" s="78"/>
    </row>
    <row r="1616" spans="11:14">
      <c r="K1616" s="78"/>
      <c r="L1616" s="78"/>
      <c r="M1616" s="78"/>
      <c r="N1616" s="78"/>
    </row>
    <row r="1617" spans="11:14">
      <c r="K1617" s="78"/>
      <c r="L1617" s="78"/>
      <c r="M1617" s="78"/>
      <c r="N1617" s="78"/>
    </row>
    <row r="1618" spans="11:14">
      <c r="K1618" s="78"/>
      <c r="L1618" s="78"/>
      <c r="M1618" s="78"/>
      <c r="N1618" s="78"/>
    </row>
    <row r="1619" spans="11:14">
      <c r="K1619" s="78"/>
      <c r="L1619" s="78"/>
      <c r="M1619" s="78"/>
      <c r="N1619" s="78"/>
    </row>
    <row r="1620" spans="11:14">
      <c r="K1620" s="78"/>
      <c r="L1620" s="78"/>
      <c r="M1620" s="78"/>
      <c r="N1620" s="78"/>
    </row>
    <row r="1621" spans="11:14">
      <c r="K1621" s="78"/>
      <c r="L1621" s="78"/>
      <c r="M1621" s="78"/>
      <c r="N1621" s="78"/>
    </row>
    <row r="1622" spans="11:14">
      <c r="K1622" s="78"/>
      <c r="L1622" s="78"/>
      <c r="M1622" s="78"/>
      <c r="N1622" s="78"/>
    </row>
    <row r="1623" spans="11:14">
      <c r="K1623" s="78"/>
      <c r="L1623" s="78"/>
      <c r="M1623" s="78"/>
      <c r="N1623" s="78"/>
    </row>
    <row r="1624" spans="11:14">
      <c r="K1624" s="78"/>
      <c r="L1624" s="78"/>
      <c r="M1624" s="78"/>
      <c r="N1624" s="78"/>
    </row>
    <row r="1625" spans="11:14">
      <c r="K1625" s="78"/>
      <c r="L1625" s="78"/>
      <c r="M1625" s="78"/>
      <c r="N1625" s="78"/>
    </row>
    <row r="1626" spans="11:14">
      <c r="K1626" s="78"/>
      <c r="L1626" s="78"/>
      <c r="M1626" s="78"/>
      <c r="N1626" s="78"/>
    </row>
    <row r="1627" spans="11:14">
      <c r="K1627" s="78"/>
      <c r="L1627" s="78"/>
      <c r="M1627" s="78"/>
      <c r="N1627" s="78"/>
    </row>
    <row r="1628" spans="11:14">
      <c r="K1628" s="78"/>
      <c r="L1628" s="78"/>
      <c r="M1628" s="78"/>
      <c r="N1628" s="78"/>
    </row>
    <row r="1629" spans="11:14">
      <c r="K1629" s="78"/>
      <c r="L1629" s="78"/>
      <c r="M1629" s="78"/>
      <c r="N1629" s="78"/>
    </row>
    <row r="1630" spans="11:14">
      <c r="K1630" s="78"/>
      <c r="L1630" s="78"/>
      <c r="M1630" s="78"/>
      <c r="N1630" s="78"/>
    </row>
    <row r="1631" spans="11:14">
      <c r="K1631" s="78"/>
      <c r="L1631" s="78"/>
      <c r="M1631" s="78"/>
      <c r="N1631" s="78"/>
    </row>
    <row r="1632" spans="11:14">
      <c r="K1632" s="78"/>
      <c r="L1632" s="78"/>
      <c r="M1632" s="78"/>
      <c r="N1632" s="78"/>
    </row>
    <row r="1633" spans="11:14">
      <c r="K1633" s="78"/>
      <c r="L1633" s="78"/>
      <c r="M1633" s="78"/>
      <c r="N1633" s="78"/>
    </row>
    <row r="1634" spans="11:14">
      <c r="K1634" s="78"/>
      <c r="L1634" s="78"/>
      <c r="M1634" s="78"/>
      <c r="N1634" s="78"/>
    </row>
    <row r="1635" spans="11:14">
      <c r="K1635" s="78"/>
      <c r="L1635" s="78"/>
      <c r="M1635" s="78"/>
      <c r="N1635" s="78"/>
    </row>
    <row r="1636" spans="11:14">
      <c r="K1636" s="78"/>
      <c r="L1636" s="78"/>
      <c r="M1636" s="78"/>
      <c r="N1636" s="78"/>
    </row>
    <row r="1637" spans="11:14">
      <c r="K1637" s="78"/>
      <c r="L1637" s="78"/>
      <c r="M1637" s="78"/>
      <c r="N1637" s="78"/>
    </row>
    <row r="1638" spans="11:14">
      <c r="K1638" s="78"/>
      <c r="L1638" s="78"/>
      <c r="M1638" s="78"/>
      <c r="N1638" s="78"/>
    </row>
    <row r="1639" spans="11:14">
      <c r="K1639" s="78"/>
      <c r="L1639" s="78"/>
      <c r="M1639" s="78"/>
      <c r="N1639" s="78"/>
    </row>
    <row r="1640" spans="11:14">
      <c r="K1640" s="78"/>
      <c r="L1640" s="78"/>
      <c r="M1640" s="78"/>
      <c r="N1640" s="78"/>
    </row>
    <row r="1641" spans="11:14">
      <c r="K1641" s="78"/>
      <c r="L1641" s="78"/>
      <c r="M1641" s="78"/>
      <c r="N1641" s="78"/>
    </row>
    <row r="1642" spans="11:14">
      <c r="K1642" s="78"/>
      <c r="L1642" s="78"/>
      <c r="M1642" s="78"/>
      <c r="N1642" s="78"/>
    </row>
    <row r="1643" spans="11:14">
      <c r="K1643" s="78"/>
      <c r="L1643" s="78"/>
      <c r="M1643" s="78"/>
      <c r="N1643" s="78"/>
    </row>
    <row r="1644" spans="11:14">
      <c r="K1644" s="78"/>
      <c r="L1644" s="78"/>
      <c r="M1644" s="78"/>
      <c r="N1644" s="78"/>
    </row>
    <row r="1645" spans="11:14">
      <c r="K1645" s="78"/>
      <c r="L1645" s="78"/>
      <c r="M1645" s="78"/>
      <c r="N1645" s="78"/>
    </row>
    <row r="1646" spans="11:14">
      <c r="K1646" s="78"/>
      <c r="L1646" s="78"/>
      <c r="M1646" s="78"/>
      <c r="N1646" s="78"/>
    </row>
    <row r="1647" spans="11:14">
      <c r="K1647" s="78"/>
      <c r="L1647" s="78"/>
      <c r="M1647" s="78"/>
      <c r="N1647" s="78"/>
    </row>
    <row r="1648" spans="11:14">
      <c r="K1648" s="78"/>
      <c r="L1648" s="78"/>
      <c r="M1648" s="78"/>
      <c r="N1648" s="78"/>
    </row>
    <row r="1649" spans="11:14">
      <c r="K1649" s="78"/>
      <c r="L1649" s="78"/>
      <c r="M1649" s="78"/>
      <c r="N1649" s="78"/>
    </row>
    <row r="1650" spans="11:14">
      <c r="K1650" s="78"/>
      <c r="L1650" s="78"/>
      <c r="M1650" s="78"/>
      <c r="N1650" s="78"/>
    </row>
    <row r="1651" spans="11:14">
      <c r="K1651" s="78"/>
      <c r="L1651" s="78"/>
      <c r="M1651" s="78"/>
      <c r="N1651" s="78"/>
    </row>
    <row r="1652" spans="11:14">
      <c r="K1652" s="78"/>
      <c r="L1652" s="78"/>
      <c r="M1652" s="78"/>
      <c r="N1652" s="78"/>
    </row>
    <row r="1653" spans="11:14">
      <c r="K1653" s="78"/>
      <c r="L1653" s="78"/>
      <c r="M1653" s="78"/>
      <c r="N1653" s="78"/>
    </row>
    <row r="1654" spans="11:14">
      <c r="K1654" s="78"/>
      <c r="L1654" s="78"/>
      <c r="M1654" s="78"/>
      <c r="N1654" s="78"/>
    </row>
    <row r="1655" spans="11:14">
      <c r="K1655" s="78"/>
      <c r="L1655" s="78"/>
      <c r="M1655" s="78"/>
      <c r="N1655" s="78"/>
    </row>
    <row r="1656" spans="11:14">
      <c r="K1656" s="78"/>
      <c r="L1656" s="78"/>
      <c r="M1656" s="78"/>
      <c r="N1656" s="78"/>
    </row>
    <row r="1657" spans="11:14">
      <c r="K1657" s="78"/>
      <c r="L1657" s="78"/>
      <c r="M1657" s="78"/>
      <c r="N1657" s="78"/>
    </row>
    <row r="1658" spans="11:14">
      <c r="K1658" s="78"/>
      <c r="L1658" s="78"/>
      <c r="M1658" s="78"/>
      <c r="N1658" s="78"/>
    </row>
    <row r="1659" spans="11:14">
      <c r="K1659" s="78"/>
      <c r="L1659" s="78"/>
      <c r="M1659" s="78"/>
      <c r="N1659" s="78"/>
    </row>
    <row r="1660" spans="11:14">
      <c r="K1660" s="78"/>
      <c r="L1660" s="78"/>
      <c r="M1660" s="78"/>
      <c r="N1660" s="78"/>
    </row>
    <row r="1661" spans="11:14">
      <c r="K1661" s="78"/>
      <c r="L1661" s="78"/>
      <c r="M1661" s="78"/>
      <c r="N1661" s="78"/>
    </row>
    <row r="1662" spans="11:14">
      <c r="K1662" s="78"/>
      <c r="L1662" s="78"/>
      <c r="M1662" s="78"/>
      <c r="N1662" s="78"/>
    </row>
    <row r="1663" spans="11:14">
      <c r="K1663" s="78"/>
      <c r="L1663" s="78"/>
      <c r="M1663" s="78"/>
      <c r="N1663" s="78"/>
    </row>
    <row r="1664" spans="11:14">
      <c r="K1664" s="78"/>
      <c r="L1664" s="78"/>
      <c r="M1664" s="78"/>
      <c r="N1664" s="78"/>
    </row>
    <row r="1665" spans="11:14">
      <c r="K1665" s="78"/>
      <c r="L1665" s="78"/>
      <c r="M1665" s="78"/>
      <c r="N1665" s="78"/>
    </row>
    <row r="1666" spans="11:14">
      <c r="K1666" s="78"/>
      <c r="L1666" s="78"/>
      <c r="M1666" s="78"/>
      <c r="N1666" s="78"/>
    </row>
    <row r="1667" spans="11:14">
      <c r="K1667" s="78"/>
      <c r="L1667" s="78"/>
      <c r="M1667" s="78"/>
      <c r="N1667" s="78"/>
    </row>
    <row r="1668" spans="11:14">
      <c r="K1668" s="78"/>
      <c r="L1668" s="78"/>
      <c r="M1668" s="78"/>
      <c r="N1668" s="78"/>
    </row>
    <row r="1669" spans="11:14">
      <c r="K1669" s="78"/>
      <c r="L1669" s="78"/>
      <c r="M1669" s="78"/>
      <c r="N1669" s="78"/>
    </row>
    <row r="1670" spans="11:14">
      <c r="K1670" s="78"/>
      <c r="L1670" s="78"/>
      <c r="M1670" s="78"/>
      <c r="N1670" s="78"/>
    </row>
    <row r="1671" spans="11:14">
      <c r="K1671" s="78"/>
      <c r="L1671" s="78"/>
      <c r="M1671" s="78"/>
      <c r="N1671" s="78"/>
    </row>
    <row r="1672" spans="11:14">
      <c r="K1672" s="78"/>
      <c r="L1672" s="78"/>
      <c r="M1672" s="78"/>
      <c r="N1672" s="78"/>
    </row>
    <row r="1673" spans="11:14">
      <c r="K1673" s="78"/>
      <c r="L1673" s="78"/>
      <c r="M1673" s="78"/>
      <c r="N1673" s="78"/>
    </row>
    <row r="1674" spans="11:14">
      <c r="K1674" s="78"/>
      <c r="L1674" s="78"/>
      <c r="M1674" s="78"/>
      <c r="N1674" s="78"/>
    </row>
    <row r="1675" spans="11:14">
      <c r="K1675" s="78"/>
      <c r="L1675" s="78"/>
      <c r="M1675" s="78"/>
      <c r="N1675" s="78"/>
    </row>
    <row r="1676" spans="11:14">
      <c r="K1676" s="78"/>
      <c r="L1676" s="78"/>
      <c r="M1676" s="78"/>
      <c r="N1676" s="78"/>
    </row>
    <row r="1677" spans="11:14">
      <c r="K1677" s="78"/>
      <c r="L1677" s="78"/>
      <c r="M1677" s="78"/>
      <c r="N1677" s="78"/>
    </row>
    <row r="1678" spans="11:14">
      <c r="K1678" s="78"/>
      <c r="L1678" s="78"/>
      <c r="M1678" s="78"/>
      <c r="N1678" s="78"/>
    </row>
    <row r="1679" spans="11:14">
      <c r="K1679" s="78"/>
      <c r="L1679" s="78"/>
      <c r="M1679" s="78"/>
      <c r="N1679" s="78"/>
    </row>
    <row r="1680" spans="11:14">
      <c r="K1680" s="78"/>
      <c r="L1680" s="78"/>
      <c r="M1680" s="78"/>
      <c r="N1680" s="78"/>
    </row>
    <row r="1681" spans="11:14">
      <c r="K1681" s="78"/>
      <c r="L1681" s="78"/>
      <c r="M1681" s="78"/>
      <c r="N1681" s="78"/>
    </row>
    <row r="1682" spans="11:14">
      <c r="K1682" s="78"/>
      <c r="L1682" s="78"/>
      <c r="M1682" s="78"/>
      <c r="N1682" s="78"/>
    </row>
    <row r="1683" spans="11:14">
      <c r="K1683" s="78"/>
      <c r="L1683" s="78"/>
      <c r="M1683" s="78"/>
      <c r="N1683" s="78"/>
    </row>
    <row r="1684" spans="11:14">
      <c r="K1684" s="78"/>
      <c r="L1684" s="78"/>
      <c r="M1684" s="78"/>
      <c r="N1684" s="78"/>
    </row>
    <row r="1685" spans="11:14">
      <c r="K1685" s="78"/>
      <c r="L1685" s="78"/>
      <c r="M1685" s="78"/>
      <c r="N1685" s="78"/>
    </row>
    <row r="1686" spans="11:14">
      <c r="K1686" s="78"/>
      <c r="L1686" s="78"/>
      <c r="M1686" s="78"/>
      <c r="N1686" s="78"/>
    </row>
    <row r="1687" spans="11:14">
      <c r="K1687" s="78"/>
      <c r="L1687" s="78"/>
      <c r="M1687" s="78"/>
      <c r="N1687" s="78"/>
    </row>
    <row r="1688" spans="11:14">
      <c r="K1688" s="78"/>
      <c r="L1688" s="78"/>
      <c r="M1688" s="78"/>
      <c r="N1688" s="78"/>
    </row>
    <row r="1689" spans="11:14">
      <c r="K1689" s="78"/>
      <c r="L1689" s="78"/>
      <c r="M1689" s="78"/>
      <c r="N1689" s="78"/>
    </row>
    <row r="1690" spans="11:14">
      <c r="K1690" s="78"/>
      <c r="L1690" s="78"/>
      <c r="M1690" s="78"/>
      <c r="N1690" s="78"/>
    </row>
    <row r="1691" spans="11:14">
      <c r="K1691" s="78"/>
      <c r="L1691" s="78"/>
      <c r="M1691" s="78"/>
      <c r="N1691" s="78"/>
    </row>
    <row r="1692" spans="11:14">
      <c r="K1692" s="78"/>
      <c r="L1692" s="78"/>
      <c r="M1692" s="78"/>
      <c r="N1692" s="78"/>
    </row>
    <row r="1693" spans="11:14">
      <c r="K1693" s="78"/>
      <c r="L1693" s="78"/>
      <c r="M1693" s="78"/>
      <c r="N1693" s="78"/>
    </row>
    <row r="1694" spans="11:14">
      <c r="K1694" s="78"/>
      <c r="L1694" s="78"/>
      <c r="M1694" s="78"/>
      <c r="N1694" s="78"/>
    </row>
    <row r="1695" spans="11:14">
      <c r="K1695" s="78"/>
      <c r="L1695" s="78"/>
      <c r="M1695" s="78"/>
      <c r="N1695" s="78"/>
    </row>
    <row r="1696" spans="11:14">
      <c r="K1696" s="78"/>
      <c r="L1696" s="78"/>
      <c r="M1696" s="78"/>
      <c r="N1696" s="78"/>
    </row>
    <row r="1697" spans="11:14">
      <c r="K1697" s="78"/>
      <c r="L1697" s="78"/>
      <c r="M1697" s="78"/>
      <c r="N1697" s="78"/>
    </row>
    <row r="1698" spans="11:14">
      <c r="K1698" s="78"/>
      <c r="L1698" s="78"/>
      <c r="M1698" s="78"/>
      <c r="N1698" s="78"/>
    </row>
    <row r="1699" spans="11:14">
      <c r="K1699" s="78"/>
      <c r="L1699" s="78"/>
      <c r="M1699" s="78"/>
      <c r="N1699" s="78"/>
    </row>
    <row r="1700" spans="11:14">
      <c r="K1700" s="78"/>
      <c r="L1700" s="78"/>
      <c r="M1700" s="78"/>
      <c r="N1700" s="78"/>
    </row>
    <row r="1701" spans="11:14">
      <c r="K1701" s="78"/>
      <c r="L1701" s="78"/>
      <c r="M1701" s="78"/>
      <c r="N1701" s="78"/>
    </row>
    <row r="1702" spans="11:14">
      <c r="K1702" s="78"/>
      <c r="L1702" s="78"/>
      <c r="M1702" s="78"/>
      <c r="N1702" s="78"/>
    </row>
    <row r="1703" spans="11:14">
      <c r="K1703" s="78"/>
      <c r="L1703" s="78"/>
      <c r="M1703" s="78"/>
      <c r="N1703" s="78"/>
    </row>
    <row r="1704" spans="11:14">
      <c r="K1704" s="78"/>
      <c r="L1704" s="78"/>
      <c r="M1704" s="78"/>
      <c r="N1704" s="78"/>
    </row>
    <row r="1705" spans="11:14">
      <c r="K1705" s="78"/>
      <c r="L1705" s="78"/>
      <c r="M1705" s="78"/>
      <c r="N1705" s="78"/>
    </row>
    <row r="1706" spans="11:14">
      <c r="K1706" s="78"/>
      <c r="L1706" s="78"/>
      <c r="M1706" s="78"/>
      <c r="N1706" s="78"/>
    </row>
    <row r="1707" spans="11:14">
      <c r="K1707" s="78"/>
      <c r="L1707" s="78"/>
      <c r="M1707" s="78"/>
      <c r="N1707" s="78"/>
    </row>
    <row r="1708" spans="11:14">
      <c r="K1708" s="78"/>
      <c r="L1708" s="78"/>
      <c r="M1708" s="78"/>
      <c r="N1708" s="78"/>
    </row>
    <row r="1709" spans="11:14">
      <c r="K1709" s="78"/>
      <c r="L1709" s="78"/>
      <c r="M1709" s="78"/>
      <c r="N1709" s="78"/>
    </row>
    <row r="1710" spans="11:14">
      <c r="K1710" s="78"/>
      <c r="L1710" s="78"/>
      <c r="M1710" s="78"/>
      <c r="N1710" s="78"/>
    </row>
    <row r="1711" spans="11:14">
      <c r="K1711" s="78"/>
      <c r="L1711" s="78"/>
      <c r="M1711" s="78"/>
      <c r="N1711" s="78"/>
    </row>
    <row r="1712" spans="11:14">
      <c r="K1712" s="78"/>
      <c r="L1712" s="78"/>
      <c r="M1712" s="78"/>
      <c r="N1712" s="78"/>
    </row>
    <row r="1713" spans="11:14">
      <c r="K1713" s="78"/>
      <c r="L1713" s="78"/>
      <c r="M1713" s="78"/>
      <c r="N1713" s="78"/>
    </row>
    <row r="1714" spans="11:14">
      <c r="K1714" s="78"/>
      <c r="L1714" s="78"/>
      <c r="M1714" s="78"/>
      <c r="N1714" s="78"/>
    </row>
    <row r="1715" spans="11:14">
      <c r="K1715" s="78"/>
      <c r="L1715" s="78"/>
      <c r="M1715" s="78"/>
      <c r="N1715" s="78"/>
    </row>
    <row r="1716" spans="11:14">
      <c r="K1716" s="78"/>
      <c r="L1716" s="78"/>
      <c r="M1716" s="78"/>
      <c r="N1716" s="78"/>
    </row>
    <row r="1717" spans="11:14">
      <c r="K1717" s="78"/>
      <c r="L1717" s="78"/>
      <c r="M1717" s="78"/>
      <c r="N1717" s="78"/>
    </row>
    <row r="1718" spans="11:14">
      <c r="K1718" s="78"/>
      <c r="L1718" s="78"/>
      <c r="M1718" s="78"/>
      <c r="N1718" s="78"/>
    </row>
    <row r="1719" spans="11:14">
      <c r="K1719" s="78"/>
      <c r="L1719" s="78"/>
      <c r="M1719" s="78"/>
      <c r="N1719" s="78"/>
    </row>
    <row r="1720" spans="11:14">
      <c r="K1720" s="78"/>
      <c r="L1720" s="78"/>
      <c r="M1720" s="78"/>
      <c r="N1720" s="78"/>
    </row>
    <row r="1721" spans="11:14">
      <c r="K1721" s="78"/>
      <c r="L1721" s="78"/>
      <c r="M1721" s="78"/>
      <c r="N1721" s="78"/>
    </row>
    <row r="1722" spans="11:14">
      <c r="K1722" s="78"/>
      <c r="L1722" s="78"/>
      <c r="M1722" s="78"/>
      <c r="N1722" s="78"/>
    </row>
    <row r="1723" spans="11:14">
      <c r="K1723" s="78"/>
      <c r="L1723" s="78"/>
      <c r="M1723" s="78"/>
      <c r="N1723" s="78"/>
    </row>
    <row r="1724" spans="11:14">
      <c r="K1724" s="78"/>
      <c r="L1724" s="78"/>
      <c r="M1724" s="78"/>
      <c r="N1724" s="78"/>
    </row>
    <row r="1725" spans="11:14">
      <c r="K1725" s="78"/>
      <c r="L1725" s="78"/>
      <c r="M1725" s="78"/>
      <c r="N1725" s="78"/>
    </row>
    <row r="1726" spans="11:14">
      <c r="K1726" s="78"/>
      <c r="L1726" s="78"/>
      <c r="M1726" s="78"/>
      <c r="N1726" s="78"/>
    </row>
    <row r="1727" spans="11:14">
      <c r="K1727" s="78"/>
      <c r="L1727" s="78"/>
      <c r="M1727" s="78"/>
      <c r="N1727" s="78"/>
    </row>
    <row r="1728" spans="11:14">
      <c r="K1728" s="78"/>
      <c r="L1728" s="78"/>
      <c r="M1728" s="78"/>
      <c r="N1728" s="78"/>
    </row>
    <row r="1729" spans="11:14">
      <c r="K1729" s="78"/>
      <c r="L1729" s="78"/>
      <c r="M1729" s="78"/>
      <c r="N1729" s="78"/>
    </row>
    <row r="1730" spans="11:14">
      <c r="K1730" s="78"/>
      <c r="L1730" s="78"/>
      <c r="M1730" s="78"/>
      <c r="N1730" s="78"/>
    </row>
    <row r="1731" spans="11:14">
      <c r="K1731" s="78"/>
      <c r="L1731" s="78"/>
      <c r="M1731" s="78"/>
      <c r="N1731" s="78"/>
    </row>
    <row r="1732" spans="11:14">
      <c r="K1732" s="78"/>
      <c r="L1732" s="78"/>
      <c r="M1732" s="78"/>
      <c r="N1732" s="78"/>
    </row>
    <row r="1733" spans="11:14">
      <c r="K1733" s="78"/>
      <c r="L1733" s="78"/>
      <c r="M1733" s="78"/>
      <c r="N1733" s="78"/>
    </row>
    <row r="1734" spans="11:14">
      <c r="K1734" s="78"/>
      <c r="L1734" s="78"/>
      <c r="M1734" s="78"/>
      <c r="N1734" s="78"/>
    </row>
    <row r="1735" spans="11:14">
      <c r="K1735" s="78"/>
      <c r="L1735" s="78"/>
      <c r="M1735" s="78"/>
      <c r="N1735" s="78"/>
    </row>
    <row r="1736" spans="11:14">
      <c r="K1736" s="78"/>
      <c r="L1736" s="78"/>
      <c r="M1736" s="78"/>
      <c r="N1736" s="78"/>
    </row>
    <row r="1737" spans="11:14">
      <c r="K1737" s="78"/>
      <c r="L1737" s="78"/>
      <c r="M1737" s="78"/>
      <c r="N1737" s="78"/>
    </row>
    <row r="1738" spans="11:14">
      <c r="K1738" s="78"/>
      <c r="L1738" s="78"/>
      <c r="M1738" s="78"/>
      <c r="N1738" s="78"/>
    </row>
    <row r="1739" spans="11:14">
      <c r="K1739" s="78"/>
      <c r="L1739" s="78"/>
      <c r="M1739" s="78"/>
      <c r="N1739" s="78"/>
    </row>
    <row r="1740" spans="11:14">
      <c r="K1740" s="78"/>
      <c r="L1740" s="78"/>
      <c r="M1740" s="78"/>
      <c r="N1740" s="78"/>
    </row>
    <row r="1741" spans="11:14">
      <c r="K1741" s="78"/>
      <c r="L1741" s="78"/>
      <c r="M1741" s="78"/>
      <c r="N1741" s="78"/>
    </row>
    <row r="1742" spans="11:14">
      <c r="K1742" s="78"/>
      <c r="L1742" s="78"/>
      <c r="M1742" s="78"/>
      <c r="N1742" s="78"/>
    </row>
    <row r="1743" spans="11:14">
      <c r="K1743" s="78"/>
      <c r="L1743" s="78"/>
      <c r="M1743" s="78"/>
      <c r="N1743" s="78"/>
    </row>
    <row r="1744" spans="11:14">
      <c r="K1744" s="78"/>
      <c r="L1744" s="78"/>
      <c r="M1744" s="78"/>
      <c r="N1744" s="78"/>
    </row>
    <row r="1745" spans="11:14">
      <c r="K1745" s="78"/>
      <c r="L1745" s="78"/>
      <c r="M1745" s="78"/>
      <c r="N1745" s="78"/>
    </row>
    <row r="1746" spans="11:14">
      <c r="K1746" s="78"/>
      <c r="L1746" s="78"/>
      <c r="M1746" s="78"/>
      <c r="N1746" s="78"/>
    </row>
    <row r="1747" spans="11:14">
      <c r="K1747" s="78"/>
      <c r="L1747" s="78"/>
      <c r="M1747" s="78"/>
      <c r="N1747" s="78"/>
    </row>
    <row r="1748" spans="11:14">
      <c r="K1748" s="78"/>
      <c r="L1748" s="78"/>
      <c r="M1748" s="78"/>
      <c r="N1748" s="78"/>
    </row>
    <row r="1749" spans="11:14">
      <c r="K1749" s="78"/>
      <c r="L1749" s="78"/>
      <c r="M1749" s="78"/>
      <c r="N1749" s="78"/>
    </row>
    <row r="1750" spans="11:14">
      <c r="K1750" s="78"/>
      <c r="L1750" s="78"/>
      <c r="M1750" s="78"/>
      <c r="N1750" s="78"/>
    </row>
    <row r="1751" spans="11:14">
      <c r="K1751" s="78"/>
      <c r="L1751" s="78"/>
      <c r="M1751" s="78"/>
      <c r="N1751" s="78"/>
    </row>
    <row r="1752" spans="11:14">
      <c r="K1752" s="78"/>
      <c r="L1752" s="78"/>
      <c r="M1752" s="78"/>
      <c r="N1752" s="78"/>
    </row>
    <row r="1753" spans="11:14">
      <c r="K1753" s="78"/>
      <c r="L1753" s="78"/>
      <c r="M1753" s="78"/>
      <c r="N1753" s="78"/>
    </row>
    <row r="1754" spans="11:14">
      <c r="K1754" s="78"/>
      <c r="L1754" s="78"/>
      <c r="M1754" s="78"/>
      <c r="N1754" s="78"/>
    </row>
    <row r="1755" spans="11:14">
      <c r="K1755" s="78"/>
      <c r="L1755" s="78"/>
      <c r="M1755" s="78"/>
      <c r="N1755" s="78"/>
    </row>
    <row r="1756" spans="11:14">
      <c r="K1756" s="78"/>
      <c r="L1756" s="78"/>
      <c r="M1756" s="78"/>
      <c r="N1756" s="78"/>
    </row>
    <row r="1757" spans="11:14">
      <c r="K1757" s="78"/>
      <c r="L1757" s="78"/>
      <c r="M1757" s="78"/>
      <c r="N1757" s="78"/>
    </row>
    <row r="1758" spans="11:14">
      <c r="K1758" s="78"/>
      <c r="L1758" s="78"/>
      <c r="M1758" s="78"/>
      <c r="N1758" s="78"/>
    </row>
    <row r="1759" spans="11:14">
      <c r="K1759" s="78"/>
      <c r="L1759" s="78"/>
      <c r="M1759" s="78"/>
      <c r="N1759" s="78"/>
    </row>
    <row r="1760" spans="11:14">
      <c r="K1760" s="78"/>
      <c r="L1760" s="78"/>
      <c r="M1760" s="78"/>
      <c r="N1760" s="78"/>
    </row>
    <row r="1761" spans="11:14">
      <c r="K1761" s="78"/>
      <c r="L1761" s="78"/>
      <c r="M1761" s="78"/>
      <c r="N1761" s="78"/>
    </row>
    <row r="1762" spans="11:14">
      <c r="K1762" s="78"/>
      <c r="L1762" s="78"/>
      <c r="M1762" s="78"/>
      <c r="N1762" s="78"/>
    </row>
    <row r="1763" spans="11:14">
      <c r="K1763" s="78"/>
      <c r="L1763" s="78"/>
      <c r="M1763" s="78"/>
      <c r="N1763" s="78"/>
    </row>
    <row r="1764" spans="11:14">
      <c r="K1764" s="78"/>
      <c r="L1764" s="78"/>
      <c r="M1764" s="78"/>
      <c r="N1764" s="78"/>
    </row>
    <row r="1765" spans="11:14">
      <c r="K1765" s="78"/>
      <c r="L1765" s="78"/>
      <c r="M1765" s="78"/>
      <c r="N1765" s="78"/>
    </row>
    <row r="1766" spans="11:14">
      <c r="K1766" s="78"/>
      <c r="L1766" s="78"/>
      <c r="M1766" s="78"/>
      <c r="N1766" s="78"/>
    </row>
    <row r="1767" spans="11:14">
      <c r="K1767" s="78"/>
      <c r="L1767" s="78"/>
      <c r="M1767" s="78"/>
      <c r="N1767" s="78"/>
    </row>
    <row r="1768" spans="11:14">
      <c r="K1768" s="78"/>
      <c r="L1768" s="78"/>
      <c r="M1768" s="78"/>
      <c r="N1768" s="78"/>
    </row>
    <row r="1769" spans="11:14">
      <c r="K1769" s="78"/>
      <c r="L1769" s="78"/>
      <c r="M1769" s="78"/>
      <c r="N1769" s="78"/>
    </row>
    <row r="1770" spans="11:14">
      <c r="K1770" s="78"/>
      <c r="L1770" s="78"/>
      <c r="M1770" s="78"/>
      <c r="N1770" s="78"/>
    </row>
    <row r="1771" spans="11:14">
      <c r="K1771" s="78"/>
      <c r="L1771" s="78"/>
      <c r="M1771" s="78"/>
      <c r="N1771" s="78"/>
    </row>
    <row r="1772" spans="11:14">
      <c r="K1772" s="78"/>
      <c r="L1772" s="78"/>
      <c r="M1772" s="78"/>
      <c r="N1772" s="78"/>
    </row>
    <row r="1773" spans="11:14">
      <c r="K1773" s="78"/>
      <c r="L1773" s="78"/>
      <c r="M1773" s="78"/>
      <c r="N1773" s="78"/>
    </row>
    <row r="1774" spans="11:14">
      <c r="K1774" s="78"/>
      <c r="L1774" s="78"/>
      <c r="M1774" s="78"/>
      <c r="N1774" s="78"/>
    </row>
    <row r="1775" spans="11:14">
      <c r="K1775" s="78"/>
      <c r="L1775" s="78"/>
      <c r="M1775" s="78"/>
      <c r="N1775" s="78"/>
    </row>
    <row r="1776" spans="11:14">
      <c r="K1776" s="78"/>
      <c r="L1776" s="78"/>
      <c r="M1776" s="78"/>
      <c r="N1776" s="78"/>
    </row>
    <row r="1777" spans="11:14">
      <c r="K1777" s="78"/>
      <c r="L1777" s="78"/>
      <c r="M1777" s="78"/>
      <c r="N1777" s="78"/>
    </row>
    <row r="1778" spans="11:14">
      <c r="K1778" s="78"/>
      <c r="L1778" s="78"/>
      <c r="M1778" s="78"/>
      <c r="N1778" s="78"/>
    </row>
    <row r="1779" spans="11:14">
      <c r="K1779" s="78"/>
      <c r="L1779" s="78"/>
      <c r="M1779" s="78"/>
      <c r="N1779" s="78"/>
    </row>
    <row r="1780" spans="11:14">
      <c r="K1780" s="78"/>
      <c r="L1780" s="78"/>
      <c r="M1780" s="78"/>
      <c r="N1780" s="78"/>
    </row>
    <row r="1781" spans="11:14">
      <c r="K1781" s="78"/>
      <c r="L1781" s="78"/>
      <c r="M1781" s="78"/>
      <c r="N1781" s="78"/>
    </row>
    <row r="1782" spans="11:14">
      <c r="K1782" s="78"/>
      <c r="L1782" s="78"/>
      <c r="M1782" s="78"/>
      <c r="N1782" s="78"/>
    </row>
    <row r="1783" spans="11:14">
      <c r="K1783" s="78"/>
      <c r="L1783" s="78"/>
      <c r="M1783" s="78"/>
      <c r="N1783" s="78"/>
    </row>
    <row r="1784" spans="11:14">
      <c r="K1784" s="78"/>
      <c r="L1784" s="78"/>
      <c r="M1784" s="78"/>
      <c r="N1784" s="78"/>
    </row>
    <row r="1785" spans="11:14">
      <c r="K1785" s="78"/>
      <c r="L1785" s="78"/>
      <c r="M1785" s="78"/>
      <c r="N1785" s="78"/>
    </row>
    <row r="1786" spans="11:14">
      <c r="K1786" s="78"/>
      <c r="L1786" s="78"/>
      <c r="M1786" s="78"/>
      <c r="N1786" s="78"/>
    </row>
    <row r="1787" spans="11:14">
      <c r="K1787" s="78"/>
      <c r="L1787" s="78"/>
      <c r="M1787" s="78"/>
      <c r="N1787" s="78"/>
    </row>
    <row r="1788" spans="11:14">
      <c r="K1788" s="78"/>
      <c r="L1788" s="78"/>
      <c r="M1788" s="78"/>
      <c r="N1788" s="78"/>
    </row>
    <row r="1789" spans="11:14">
      <c r="K1789" s="78"/>
      <c r="L1789" s="78"/>
      <c r="M1789" s="78"/>
      <c r="N1789" s="78"/>
    </row>
    <row r="1790" spans="11:14">
      <c r="K1790" s="78"/>
      <c r="L1790" s="78"/>
      <c r="M1790" s="78"/>
      <c r="N1790" s="78"/>
    </row>
    <row r="1791" spans="11:14">
      <c r="K1791" s="78"/>
      <c r="L1791" s="78"/>
      <c r="M1791" s="78"/>
      <c r="N1791" s="78"/>
    </row>
    <row r="1792" spans="11:14">
      <c r="K1792" s="78"/>
      <c r="L1792" s="78"/>
      <c r="M1792" s="78"/>
      <c r="N1792" s="78"/>
    </row>
    <row r="1793" spans="11:14">
      <c r="K1793" s="78"/>
      <c r="L1793" s="78"/>
      <c r="M1793" s="78"/>
      <c r="N1793" s="78"/>
    </row>
    <row r="1794" spans="11:14">
      <c r="K1794" s="78"/>
      <c r="L1794" s="78"/>
      <c r="M1794" s="78"/>
      <c r="N1794" s="78"/>
    </row>
    <row r="1795" spans="11:14">
      <c r="K1795" s="78"/>
      <c r="L1795" s="78"/>
      <c r="M1795" s="78"/>
      <c r="N1795" s="78"/>
    </row>
    <row r="1796" spans="11:14">
      <c r="K1796" s="78"/>
      <c r="L1796" s="78"/>
      <c r="M1796" s="78"/>
      <c r="N1796" s="78"/>
    </row>
    <row r="1797" spans="11:14">
      <c r="K1797" s="78"/>
      <c r="L1797" s="78"/>
      <c r="M1797" s="78"/>
      <c r="N1797" s="78"/>
    </row>
    <row r="1798" spans="11:14">
      <c r="K1798" s="78"/>
      <c r="L1798" s="78"/>
      <c r="M1798" s="78"/>
      <c r="N1798" s="78"/>
    </row>
    <row r="1799" spans="11:14">
      <c r="K1799" s="78"/>
      <c r="L1799" s="78"/>
      <c r="M1799" s="78"/>
      <c r="N1799" s="78"/>
    </row>
    <row r="1800" spans="11:14">
      <c r="K1800" s="78"/>
      <c r="L1800" s="78"/>
      <c r="M1800" s="78"/>
      <c r="N1800" s="78"/>
    </row>
    <row r="1801" spans="11:14">
      <c r="K1801" s="78"/>
      <c r="L1801" s="78"/>
      <c r="M1801" s="78"/>
      <c r="N1801" s="78"/>
    </row>
    <row r="1802" spans="11:14">
      <c r="K1802" s="78"/>
      <c r="L1802" s="78"/>
      <c r="M1802" s="78"/>
      <c r="N1802" s="78"/>
    </row>
    <row r="1803" spans="11:14">
      <c r="K1803" s="78"/>
      <c r="L1803" s="78"/>
      <c r="M1803" s="78"/>
      <c r="N1803" s="78"/>
    </row>
    <row r="1804" spans="11:14">
      <c r="K1804" s="78"/>
      <c r="L1804" s="78"/>
      <c r="M1804" s="78"/>
      <c r="N1804" s="78"/>
    </row>
    <row r="1805" spans="11:14">
      <c r="K1805" s="78"/>
      <c r="L1805" s="78"/>
      <c r="M1805" s="78"/>
      <c r="N1805" s="78"/>
    </row>
    <row r="1806" spans="11:14">
      <c r="K1806" s="78"/>
      <c r="L1806" s="78"/>
      <c r="M1806" s="78"/>
      <c r="N1806" s="78"/>
    </row>
    <row r="1807" spans="11:14">
      <c r="K1807" s="78"/>
      <c r="L1807" s="78"/>
      <c r="M1807" s="78"/>
      <c r="N1807" s="78"/>
    </row>
    <row r="1808" spans="11:14">
      <c r="K1808" s="78"/>
      <c r="L1808" s="78"/>
      <c r="M1808" s="78"/>
      <c r="N1808" s="78"/>
    </row>
    <row r="1809" spans="11:14">
      <c r="K1809" s="78"/>
      <c r="L1809" s="78"/>
      <c r="M1809" s="78"/>
      <c r="N1809" s="78"/>
    </row>
    <row r="1810" spans="11:14">
      <c r="K1810" s="78"/>
      <c r="L1810" s="78"/>
      <c r="M1810" s="78"/>
      <c r="N1810" s="78"/>
    </row>
    <row r="1811" spans="11:14">
      <c r="K1811" s="78"/>
      <c r="L1811" s="78"/>
      <c r="M1811" s="78"/>
      <c r="N1811" s="78"/>
    </row>
    <row r="1812" spans="11:14">
      <c r="K1812" s="78"/>
      <c r="L1812" s="78"/>
      <c r="M1812" s="78"/>
      <c r="N1812" s="78"/>
    </row>
    <row r="1813" spans="11:14">
      <c r="K1813" s="78"/>
      <c r="L1813" s="78"/>
      <c r="M1813" s="78"/>
      <c r="N1813" s="78"/>
    </row>
    <row r="1814" spans="11:14">
      <c r="K1814" s="78"/>
      <c r="L1814" s="78"/>
      <c r="M1814" s="78"/>
      <c r="N1814" s="78"/>
    </row>
    <row r="1815" spans="11:14">
      <c r="K1815" s="78"/>
      <c r="L1815" s="78"/>
      <c r="M1815" s="78"/>
      <c r="N1815" s="78"/>
    </row>
    <row r="1816" spans="11:14">
      <c r="K1816" s="78"/>
      <c r="L1816" s="78"/>
      <c r="M1816" s="78"/>
      <c r="N1816" s="78"/>
    </row>
    <row r="1817" spans="11:14">
      <c r="K1817" s="78"/>
      <c r="L1817" s="78"/>
      <c r="M1817" s="78"/>
      <c r="N1817" s="78"/>
    </row>
    <row r="1818" spans="11:14">
      <c r="K1818" s="78"/>
      <c r="L1818" s="78"/>
      <c r="M1818" s="78"/>
      <c r="N1818" s="78"/>
    </row>
    <row r="1819" spans="11:14">
      <c r="K1819" s="78"/>
      <c r="L1819" s="78"/>
      <c r="M1819" s="78"/>
      <c r="N1819" s="78"/>
    </row>
    <row r="1820" spans="11:14">
      <c r="K1820" s="78"/>
      <c r="L1820" s="78"/>
      <c r="M1820" s="78"/>
      <c r="N1820" s="78"/>
    </row>
    <row r="1821" spans="11:14">
      <c r="K1821" s="78"/>
      <c r="L1821" s="78"/>
      <c r="M1821" s="78"/>
      <c r="N1821" s="78"/>
    </row>
    <row r="1822" spans="11:14">
      <c r="K1822" s="78"/>
      <c r="L1822" s="78"/>
      <c r="M1822" s="78"/>
      <c r="N1822" s="78"/>
    </row>
    <row r="1823" spans="11:14">
      <c r="K1823" s="78"/>
      <c r="L1823" s="78"/>
      <c r="M1823" s="78"/>
      <c r="N1823" s="78"/>
    </row>
    <row r="1824" spans="11:14">
      <c r="K1824" s="78"/>
      <c r="L1824" s="78"/>
      <c r="M1824" s="78"/>
      <c r="N1824" s="78"/>
    </row>
    <row r="1825" spans="11:14">
      <c r="K1825" s="78"/>
      <c r="L1825" s="78"/>
      <c r="M1825" s="78"/>
      <c r="N1825" s="78"/>
    </row>
    <row r="1826" spans="11:14">
      <c r="K1826" s="78"/>
      <c r="L1826" s="78"/>
      <c r="M1826" s="78"/>
      <c r="N1826" s="78"/>
    </row>
    <row r="1827" spans="11:14">
      <c r="K1827" s="78"/>
      <c r="L1827" s="78"/>
      <c r="M1827" s="78"/>
      <c r="N1827" s="78"/>
    </row>
    <row r="1828" spans="11:14">
      <c r="K1828" s="78"/>
      <c r="L1828" s="78"/>
      <c r="M1828" s="78"/>
      <c r="N1828" s="78"/>
    </row>
    <row r="1829" spans="11:14">
      <c r="K1829" s="78"/>
      <c r="L1829" s="78"/>
      <c r="M1829" s="78"/>
      <c r="N1829" s="78"/>
    </row>
    <row r="1830" spans="11:14">
      <c r="K1830" s="78"/>
      <c r="L1830" s="78"/>
      <c r="M1830" s="78"/>
      <c r="N1830" s="78"/>
    </row>
    <row r="1831" spans="11:14">
      <c r="K1831" s="78"/>
      <c r="L1831" s="78"/>
      <c r="M1831" s="78"/>
      <c r="N1831" s="78"/>
    </row>
    <row r="1832" spans="11:14">
      <c r="K1832" s="78"/>
      <c r="L1832" s="78"/>
      <c r="M1832" s="78"/>
      <c r="N1832" s="78"/>
    </row>
    <row r="1833" spans="11:14">
      <c r="K1833" s="78"/>
      <c r="L1833" s="78"/>
      <c r="M1833" s="78"/>
      <c r="N1833" s="78"/>
    </row>
    <row r="1834" spans="11:14">
      <c r="K1834" s="78"/>
      <c r="L1834" s="78"/>
      <c r="M1834" s="78"/>
      <c r="N1834" s="78"/>
    </row>
    <row r="1835" spans="11:14">
      <c r="K1835" s="78"/>
      <c r="L1835" s="78"/>
      <c r="M1835" s="78"/>
      <c r="N1835" s="78"/>
    </row>
    <row r="1836" spans="11:14">
      <c r="K1836" s="78"/>
      <c r="L1836" s="78"/>
      <c r="M1836" s="78"/>
      <c r="N1836" s="78"/>
    </row>
    <row r="1837" spans="11:14">
      <c r="K1837" s="78"/>
      <c r="L1837" s="78"/>
      <c r="M1837" s="78"/>
      <c r="N1837" s="78"/>
    </row>
    <row r="1838" spans="11:14">
      <c r="K1838" s="78"/>
      <c r="L1838" s="78"/>
      <c r="M1838" s="78"/>
      <c r="N1838" s="78"/>
    </row>
    <row r="1839" spans="11:14">
      <c r="K1839" s="78"/>
      <c r="L1839" s="78"/>
      <c r="M1839" s="78"/>
      <c r="N1839" s="78"/>
    </row>
    <row r="1840" spans="11:14">
      <c r="K1840" s="78"/>
      <c r="L1840" s="78"/>
      <c r="M1840" s="78"/>
      <c r="N1840" s="78"/>
    </row>
    <row r="1841" spans="11:14">
      <c r="K1841" s="78"/>
      <c r="L1841" s="78"/>
      <c r="M1841" s="78"/>
      <c r="N1841" s="78"/>
    </row>
    <row r="1842" spans="11:14">
      <c r="K1842" s="78"/>
      <c r="L1842" s="78"/>
      <c r="M1842" s="78"/>
      <c r="N1842" s="78"/>
    </row>
    <row r="1843" spans="11:14">
      <c r="K1843" s="78"/>
      <c r="L1843" s="78"/>
      <c r="M1843" s="78"/>
      <c r="N1843" s="78"/>
    </row>
    <row r="1844" spans="11:14">
      <c r="K1844" s="78"/>
      <c r="L1844" s="78"/>
      <c r="M1844" s="78"/>
      <c r="N1844" s="78"/>
    </row>
    <row r="1845" spans="11:14">
      <c r="K1845" s="78"/>
      <c r="L1845" s="78"/>
      <c r="M1845" s="78"/>
      <c r="N1845" s="78"/>
    </row>
    <row r="1846" spans="11:14">
      <c r="K1846" s="78"/>
      <c r="L1846" s="78"/>
      <c r="M1846" s="78"/>
      <c r="N1846" s="78"/>
    </row>
    <row r="1847" spans="11:14">
      <c r="K1847" s="78"/>
      <c r="L1847" s="78"/>
      <c r="M1847" s="78"/>
      <c r="N1847" s="78"/>
    </row>
    <row r="1848" spans="11:14">
      <c r="K1848" s="78"/>
      <c r="L1848" s="78"/>
      <c r="M1848" s="78"/>
      <c r="N1848" s="78"/>
    </row>
    <row r="1849" spans="11:14">
      <c r="K1849" s="78"/>
      <c r="L1849" s="78"/>
      <c r="M1849" s="78"/>
      <c r="N1849" s="78"/>
    </row>
    <row r="1850" spans="11:14">
      <c r="K1850" s="78"/>
      <c r="L1850" s="78"/>
      <c r="M1850" s="78"/>
      <c r="N1850" s="78"/>
    </row>
    <row r="1851" spans="11:14">
      <c r="K1851" s="78"/>
      <c r="L1851" s="78"/>
      <c r="M1851" s="78"/>
      <c r="N1851" s="78"/>
    </row>
    <row r="1852" spans="11:14">
      <c r="K1852" s="78"/>
      <c r="L1852" s="78"/>
      <c r="M1852" s="78"/>
      <c r="N1852" s="78"/>
    </row>
    <row r="1853" spans="11:14">
      <c r="K1853" s="78"/>
      <c r="L1853" s="78"/>
      <c r="M1853" s="78"/>
      <c r="N1853" s="78"/>
    </row>
    <row r="1854" spans="11:14">
      <c r="K1854" s="78"/>
      <c r="L1854" s="78"/>
      <c r="M1854" s="78"/>
      <c r="N1854" s="78"/>
    </row>
    <row r="1855" spans="11:14">
      <c r="K1855" s="78"/>
      <c r="L1855" s="78"/>
      <c r="M1855" s="78"/>
      <c r="N1855" s="78"/>
    </row>
    <row r="1856" spans="11:14">
      <c r="K1856" s="78"/>
      <c r="L1856" s="78"/>
      <c r="M1856" s="78"/>
      <c r="N1856" s="78"/>
    </row>
    <row r="1857" spans="11:14">
      <c r="K1857" s="78"/>
      <c r="L1857" s="78"/>
      <c r="M1857" s="78"/>
      <c r="N1857" s="78"/>
    </row>
    <row r="1858" spans="11:14">
      <c r="K1858" s="78"/>
      <c r="L1858" s="78"/>
      <c r="M1858" s="78"/>
      <c r="N1858" s="78"/>
    </row>
    <row r="1859" spans="11:14">
      <c r="K1859" s="78"/>
      <c r="L1859" s="78"/>
      <c r="M1859" s="78"/>
      <c r="N1859" s="78"/>
    </row>
    <row r="1860" spans="11:14">
      <c r="K1860" s="78"/>
      <c r="L1860" s="78"/>
      <c r="M1860" s="78"/>
      <c r="N1860" s="78"/>
    </row>
    <row r="1861" spans="11:14">
      <c r="K1861" s="78"/>
      <c r="L1861" s="78"/>
      <c r="M1861" s="78"/>
      <c r="N1861" s="78"/>
    </row>
    <row r="1862" spans="11:14">
      <c r="K1862" s="78"/>
      <c r="L1862" s="78"/>
      <c r="M1862" s="78"/>
      <c r="N1862" s="78"/>
    </row>
    <row r="1863" spans="11:14">
      <c r="K1863" s="78"/>
      <c r="L1863" s="78"/>
      <c r="M1863" s="78"/>
      <c r="N1863" s="78"/>
    </row>
    <row r="1864" spans="11:14">
      <c r="K1864" s="78"/>
      <c r="L1864" s="78"/>
      <c r="M1864" s="78"/>
      <c r="N1864" s="78"/>
    </row>
    <row r="1865" spans="11:14">
      <c r="K1865" s="78"/>
      <c r="L1865" s="78"/>
      <c r="M1865" s="78"/>
      <c r="N1865" s="78"/>
    </row>
    <row r="1866" spans="11:14">
      <c r="K1866" s="78"/>
      <c r="L1866" s="78"/>
      <c r="M1866" s="78"/>
      <c r="N1866" s="78"/>
    </row>
    <row r="1867" spans="11:14">
      <c r="K1867" s="78"/>
      <c r="L1867" s="78"/>
      <c r="M1867" s="78"/>
      <c r="N1867" s="78"/>
    </row>
    <row r="1868" spans="11:14">
      <c r="K1868" s="78"/>
      <c r="L1868" s="78"/>
      <c r="M1868" s="78"/>
      <c r="N1868" s="78"/>
    </row>
    <row r="1869" spans="11:14">
      <c r="K1869" s="78"/>
      <c r="L1869" s="78"/>
      <c r="M1869" s="78"/>
      <c r="N1869" s="78"/>
    </row>
    <row r="1870" spans="11:14">
      <c r="K1870" s="78"/>
      <c r="L1870" s="78"/>
      <c r="M1870" s="78"/>
      <c r="N1870" s="78"/>
    </row>
    <row r="1871" spans="11:14">
      <c r="K1871" s="78"/>
      <c r="L1871" s="78"/>
      <c r="M1871" s="78"/>
      <c r="N1871" s="78"/>
    </row>
    <row r="1872" spans="11:14">
      <c r="K1872" s="78"/>
      <c r="L1872" s="78"/>
      <c r="M1872" s="78"/>
      <c r="N1872" s="78"/>
    </row>
    <row r="1873" spans="11:14">
      <c r="K1873" s="78"/>
      <c r="L1873" s="78"/>
      <c r="M1873" s="78"/>
      <c r="N1873" s="78"/>
    </row>
    <row r="1874" spans="11:14">
      <c r="K1874" s="78"/>
      <c r="L1874" s="78"/>
      <c r="M1874" s="78"/>
      <c r="N1874" s="78"/>
    </row>
    <row r="1875" spans="11:14">
      <c r="K1875" s="78"/>
      <c r="L1875" s="78"/>
      <c r="M1875" s="78"/>
      <c r="N1875" s="78"/>
    </row>
    <row r="1876" spans="11:14">
      <c r="K1876" s="78"/>
      <c r="L1876" s="78"/>
      <c r="M1876" s="78"/>
      <c r="N1876" s="78"/>
    </row>
    <row r="1877" spans="11:14">
      <c r="K1877" s="78"/>
      <c r="L1877" s="78"/>
      <c r="M1877" s="78"/>
      <c r="N1877" s="78"/>
    </row>
    <row r="1878" spans="11:14">
      <c r="K1878" s="78"/>
      <c r="L1878" s="78"/>
      <c r="M1878" s="78"/>
      <c r="N1878" s="78"/>
    </row>
    <row r="1879" spans="11:14">
      <c r="K1879" s="78"/>
      <c r="L1879" s="78"/>
      <c r="M1879" s="78"/>
      <c r="N1879" s="78"/>
    </row>
    <row r="1880" spans="11:14">
      <c r="K1880" s="78"/>
      <c r="L1880" s="78"/>
      <c r="M1880" s="78"/>
      <c r="N1880" s="78"/>
    </row>
    <row r="1881" spans="11:14">
      <c r="K1881" s="78"/>
      <c r="L1881" s="78"/>
      <c r="M1881" s="78"/>
      <c r="N1881" s="78"/>
    </row>
    <row r="1882" spans="11:14">
      <c r="K1882" s="78"/>
      <c r="L1882" s="78"/>
      <c r="M1882" s="78"/>
      <c r="N1882" s="78"/>
    </row>
    <row r="1883" spans="11:14">
      <c r="K1883" s="78"/>
      <c r="L1883" s="78"/>
      <c r="M1883" s="78"/>
      <c r="N1883" s="78"/>
    </row>
    <row r="1884" spans="11:14">
      <c r="K1884" s="78"/>
      <c r="L1884" s="78"/>
      <c r="M1884" s="78"/>
      <c r="N1884" s="78"/>
    </row>
    <row r="1885" spans="11:14">
      <c r="K1885" s="78"/>
      <c r="L1885" s="78"/>
      <c r="M1885" s="78"/>
      <c r="N1885" s="78"/>
    </row>
    <row r="1886" spans="11:14">
      <c r="K1886" s="78"/>
      <c r="L1886" s="78"/>
      <c r="M1886" s="78"/>
      <c r="N1886" s="78"/>
    </row>
    <row r="1887" spans="11:14">
      <c r="K1887" s="78"/>
      <c r="L1887" s="78"/>
      <c r="M1887" s="78"/>
      <c r="N1887" s="78"/>
    </row>
    <row r="1888" spans="11:14">
      <c r="K1888" s="78"/>
      <c r="L1888" s="78"/>
      <c r="M1888" s="78"/>
      <c r="N1888" s="78"/>
    </row>
    <row r="1889" spans="11:14">
      <c r="K1889" s="78"/>
      <c r="L1889" s="78"/>
      <c r="M1889" s="78"/>
      <c r="N1889" s="78"/>
    </row>
    <row r="1890" spans="11:14">
      <c r="K1890" s="78"/>
      <c r="L1890" s="78"/>
      <c r="M1890" s="78"/>
      <c r="N1890" s="78"/>
    </row>
    <row r="1891" spans="11:14">
      <c r="K1891" s="78"/>
      <c r="L1891" s="78"/>
      <c r="M1891" s="78"/>
      <c r="N1891" s="78"/>
    </row>
    <row r="1892" spans="11:14">
      <c r="K1892" s="78"/>
      <c r="L1892" s="78"/>
      <c r="M1892" s="78"/>
      <c r="N1892" s="78"/>
    </row>
    <row r="1893" spans="11:14">
      <c r="K1893" s="78"/>
      <c r="L1893" s="78"/>
      <c r="M1893" s="78"/>
      <c r="N1893" s="78"/>
    </row>
    <row r="1894" spans="11:14">
      <c r="K1894" s="78"/>
      <c r="L1894" s="78"/>
      <c r="M1894" s="78"/>
      <c r="N1894" s="78"/>
    </row>
    <row r="1895" spans="11:14">
      <c r="K1895" s="78"/>
      <c r="L1895" s="78"/>
      <c r="M1895" s="78"/>
      <c r="N1895" s="78"/>
    </row>
    <row r="1896" spans="11:14">
      <c r="K1896" s="78"/>
      <c r="L1896" s="78"/>
      <c r="M1896" s="78"/>
      <c r="N1896" s="78"/>
    </row>
    <row r="1897" spans="11:14">
      <c r="K1897" s="78"/>
      <c r="L1897" s="78"/>
      <c r="M1897" s="78"/>
      <c r="N1897" s="78"/>
    </row>
    <row r="1898" spans="11:14">
      <c r="K1898" s="78"/>
      <c r="L1898" s="78"/>
      <c r="M1898" s="78"/>
      <c r="N1898" s="78"/>
    </row>
    <row r="1899" spans="11:14">
      <c r="K1899" s="78"/>
      <c r="L1899" s="78"/>
      <c r="M1899" s="78"/>
      <c r="N1899" s="78"/>
    </row>
    <row r="1900" spans="11:14">
      <c r="K1900" s="78"/>
      <c r="L1900" s="78"/>
      <c r="M1900" s="78"/>
      <c r="N1900" s="78"/>
    </row>
    <row r="1901" spans="11:14">
      <c r="K1901" s="78"/>
      <c r="L1901" s="78"/>
      <c r="M1901" s="78"/>
      <c r="N1901" s="78"/>
    </row>
    <row r="1902" spans="11:14">
      <c r="K1902" s="78"/>
      <c r="L1902" s="78"/>
      <c r="M1902" s="78"/>
      <c r="N1902" s="78"/>
    </row>
    <row r="1903" spans="11:14">
      <c r="K1903" s="78"/>
      <c r="L1903" s="78"/>
      <c r="M1903" s="78"/>
      <c r="N1903" s="78"/>
    </row>
    <row r="1904" spans="11:14">
      <c r="K1904" s="78"/>
      <c r="L1904" s="78"/>
      <c r="M1904" s="78"/>
      <c r="N1904" s="78"/>
    </row>
    <row r="1905" spans="11:14">
      <c r="K1905" s="78"/>
      <c r="L1905" s="78"/>
      <c r="M1905" s="78"/>
      <c r="N1905" s="78"/>
    </row>
    <row r="1906" spans="11:14">
      <c r="K1906" s="78"/>
      <c r="L1906" s="78"/>
      <c r="M1906" s="78"/>
      <c r="N1906" s="78"/>
    </row>
    <row r="1907" spans="11:14">
      <c r="K1907" s="78"/>
      <c r="L1907" s="78"/>
      <c r="M1907" s="78"/>
      <c r="N1907" s="78"/>
    </row>
    <row r="1908" spans="11:14">
      <c r="K1908" s="78"/>
      <c r="L1908" s="78"/>
      <c r="M1908" s="78"/>
      <c r="N1908" s="78"/>
    </row>
    <row r="1909" spans="11:14">
      <c r="K1909" s="78"/>
      <c r="L1909" s="78"/>
      <c r="M1909" s="78"/>
      <c r="N1909" s="78"/>
    </row>
    <row r="1910" spans="11:14">
      <c r="K1910" s="78"/>
      <c r="L1910" s="78"/>
      <c r="M1910" s="78"/>
      <c r="N1910" s="78"/>
    </row>
    <row r="1911" spans="11:14">
      <c r="K1911" s="78"/>
      <c r="L1911" s="78"/>
      <c r="M1911" s="78"/>
      <c r="N1911" s="78"/>
    </row>
    <row r="1912" spans="11:14">
      <c r="K1912" s="78"/>
      <c r="L1912" s="78"/>
      <c r="M1912" s="78"/>
      <c r="N1912" s="78"/>
    </row>
    <row r="1913" spans="11:14">
      <c r="K1913" s="78"/>
      <c r="L1913" s="78"/>
      <c r="M1913" s="78"/>
      <c r="N1913" s="78"/>
    </row>
    <row r="1914" spans="11:14">
      <c r="K1914" s="78"/>
      <c r="L1914" s="78"/>
      <c r="M1914" s="78"/>
      <c r="N1914" s="78"/>
    </row>
    <row r="1915" spans="11:14">
      <c r="K1915" s="78"/>
      <c r="L1915" s="78"/>
      <c r="M1915" s="78"/>
      <c r="N1915" s="78"/>
    </row>
    <row r="1916" spans="11:14">
      <c r="K1916" s="78"/>
      <c r="L1916" s="78"/>
      <c r="M1916" s="78"/>
      <c r="N1916" s="78"/>
    </row>
    <row r="1917" spans="11:14">
      <c r="K1917" s="78"/>
      <c r="L1917" s="78"/>
      <c r="M1917" s="78"/>
      <c r="N1917" s="78"/>
    </row>
    <row r="1918" spans="11:14">
      <c r="K1918" s="78"/>
      <c r="L1918" s="78"/>
      <c r="M1918" s="78"/>
      <c r="N1918" s="78"/>
    </row>
    <row r="1919" spans="11:14">
      <c r="K1919" s="78"/>
      <c r="L1919" s="78"/>
      <c r="M1919" s="78"/>
      <c r="N1919" s="78"/>
    </row>
    <row r="1920" spans="11:14">
      <c r="K1920" s="78"/>
      <c r="L1920" s="78"/>
      <c r="M1920" s="78"/>
      <c r="N1920" s="78"/>
    </row>
    <row r="1921" spans="11:14">
      <c r="K1921" s="78"/>
      <c r="L1921" s="78"/>
      <c r="M1921" s="78"/>
      <c r="N1921" s="78"/>
    </row>
    <row r="1922" spans="11:14">
      <c r="K1922" s="78"/>
      <c r="L1922" s="78"/>
      <c r="M1922" s="78"/>
      <c r="N1922" s="78"/>
    </row>
    <row r="1923" spans="11:14">
      <c r="K1923" s="78"/>
      <c r="L1923" s="78"/>
      <c r="M1923" s="78"/>
      <c r="N1923" s="78"/>
    </row>
    <row r="1924" spans="11:14">
      <c r="K1924" s="78"/>
      <c r="L1924" s="78"/>
      <c r="M1924" s="78"/>
      <c r="N1924" s="78"/>
    </row>
    <row r="1925" spans="11:14">
      <c r="K1925" s="78"/>
      <c r="L1925" s="78"/>
      <c r="M1925" s="78"/>
      <c r="N1925" s="78"/>
    </row>
    <row r="1926" spans="11:14">
      <c r="K1926" s="78"/>
      <c r="L1926" s="78"/>
      <c r="M1926" s="78"/>
      <c r="N1926" s="78"/>
    </row>
    <row r="1927" spans="11:14">
      <c r="K1927" s="78"/>
      <c r="L1927" s="78"/>
      <c r="M1927" s="78"/>
      <c r="N1927" s="78"/>
    </row>
    <row r="1928" spans="11:14">
      <c r="K1928" s="78"/>
      <c r="L1928" s="78"/>
      <c r="M1928" s="78"/>
      <c r="N1928" s="78"/>
    </row>
    <row r="1929" spans="11:14">
      <c r="K1929" s="78"/>
      <c r="L1929" s="78"/>
      <c r="M1929" s="78"/>
      <c r="N1929" s="78"/>
    </row>
    <row r="1930" spans="11:14">
      <c r="K1930" s="78"/>
      <c r="L1930" s="78"/>
      <c r="M1930" s="78"/>
      <c r="N1930" s="78"/>
    </row>
    <row r="1931" spans="11:14">
      <c r="K1931" s="78"/>
      <c r="L1931" s="78"/>
      <c r="M1931" s="78"/>
      <c r="N1931" s="78"/>
    </row>
    <row r="1932" spans="11:14">
      <c r="K1932" s="78"/>
      <c r="L1932" s="78"/>
      <c r="M1932" s="78"/>
      <c r="N1932" s="78"/>
    </row>
    <row r="1933" spans="11:14">
      <c r="K1933" s="78"/>
      <c r="L1933" s="78"/>
      <c r="M1933" s="78"/>
      <c r="N1933" s="78"/>
    </row>
    <row r="1934" spans="11:14">
      <c r="K1934" s="78"/>
      <c r="L1934" s="78"/>
      <c r="M1934" s="78"/>
      <c r="N1934" s="78"/>
    </row>
    <row r="1935" spans="11:14">
      <c r="K1935" s="78"/>
      <c r="L1935" s="78"/>
      <c r="M1935" s="78"/>
      <c r="N1935" s="78"/>
    </row>
    <row r="1936" spans="11:14">
      <c r="K1936" s="78"/>
      <c r="L1936" s="78"/>
      <c r="M1936" s="78"/>
      <c r="N1936" s="78"/>
    </row>
    <row r="1937" spans="11:14">
      <c r="K1937" s="78"/>
      <c r="L1937" s="78"/>
      <c r="M1937" s="78"/>
      <c r="N1937" s="78"/>
    </row>
    <row r="1938" spans="11:14">
      <c r="K1938" s="78"/>
      <c r="L1938" s="78"/>
      <c r="M1938" s="78"/>
      <c r="N1938" s="78"/>
    </row>
    <row r="1939" spans="11:14">
      <c r="K1939" s="78"/>
      <c r="L1939" s="78"/>
      <c r="M1939" s="78"/>
      <c r="N1939" s="78"/>
    </row>
    <row r="1940" spans="11:14">
      <c r="K1940" s="78"/>
      <c r="L1940" s="78"/>
      <c r="M1940" s="78"/>
      <c r="N1940" s="78"/>
    </row>
    <row r="1941" spans="11:14">
      <c r="K1941" s="78"/>
      <c r="L1941" s="78"/>
      <c r="M1941" s="78"/>
      <c r="N1941" s="78"/>
    </row>
    <row r="1942" spans="11:14">
      <c r="K1942" s="78"/>
      <c r="L1942" s="78"/>
      <c r="M1942" s="78"/>
      <c r="N1942" s="78"/>
    </row>
    <row r="1943" spans="11:14">
      <c r="K1943" s="78"/>
      <c r="L1943" s="78"/>
      <c r="M1943" s="78"/>
      <c r="N1943" s="78"/>
    </row>
    <row r="1944" spans="11:14">
      <c r="K1944" s="78"/>
      <c r="L1944" s="78"/>
      <c r="M1944" s="78"/>
      <c r="N1944" s="78"/>
    </row>
    <row r="1945" spans="11:14">
      <c r="K1945" s="78"/>
      <c r="L1945" s="78"/>
      <c r="M1945" s="78"/>
      <c r="N1945" s="78"/>
    </row>
    <row r="1946" spans="11:14">
      <c r="K1946" s="78"/>
      <c r="L1946" s="78"/>
      <c r="M1946" s="78"/>
      <c r="N1946" s="78"/>
    </row>
    <row r="1947" spans="11:14">
      <c r="K1947" s="78"/>
      <c r="L1947" s="78"/>
      <c r="M1947" s="78"/>
      <c r="N1947" s="78"/>
    </row>
    <row r="1948" spans="11:14">
      <c r="K1948" s="78"/>
      <c r="L1948" s="78"/>
      <c r="M1948" s="78"/>
      <c r="N1948" s="78"/>
    </row>
    <row r="1949" spans="11:14">
      <c r="K1949" s="78"/>
      <c r="L1949" s="78"/>
      <c r="M1949" s="78"/>
      <c r="N1949" s="78"/>
    </row>
    <row r="1950" spans="11:14">
      <c r="K1950" s="78"/>
      <c r="L1950" s="78"/>
      <c r="M1950" s="78"/>
      <c r="N1950" s="78"/>
    </row>
    <row r="1951" spans="11:14">
      <c r="K1951" s="78"/>
      <c r="L1951" s="78"/>
      <c r="M1951" s="78"/>
      <c r="N1951" s="78"/>
    </row>
    <row r="1952" spans="11:14">
      <c r="K1952" s="78"/>
      <c r="L1952" s="78"/>
      <c r="M1952" s="78"/>
      <c r="N1952" s="78"/>
    </row>
    <row r="1953" spans="11:14">
      <c r="K1953" s="78"/>
      <c r="L1953" s="78"/>
      <c r="M1953" s="78"/>
      <c r="N1953" s="78"/>
    </row>
    <row r="1954" spans="11:14">
      <c r="K1954" s="78"/>
      <c r="L1954" s="78"/>
      <c r="M1954" s="78"/>
      <c r="N1954" s="78"/>
    </row>
    <row r="1955" spans="11:14">
      <c r="K1955" s="78"/>
      <c r="L1955" s="78"/>
      <c r="M1955" s="78"/>
      <c r="N1955" s="78"/>
    </row>
    <row r="1956" spans="11:14">
      <c r="K1956" s="78"/>
      <c r="L1956" s="78"/>
      <c r="M1956" s="78"/>
      <c r="N1956" s="78"/>
    </row>
    <row r="1957" spans="11:14">
      <c r="K1957" s="78"/>
      <c r="L1957" s="78"/>
      <c r="M1957" s="78"/>
      <c r="N1957" s="78"/>
    </row>
    <row r="1958" spans="11:14">
      <c r="K1958" s="78"/>
      <c r="L1958" s="78"/>
      <c r="M1958" s="78"/>
      <c r="N1958" s="78"/>
    </row>
    <row r="1959" spans="11:14">
      <c r="K1959" s="78"/>
      <c r="L1959" s="78"/>
      <c r="M1959" s="78"/>
      <c r="N1959" s="78"/>
    </row>
    <row r="1960" spans="11:14">
      <c r="K1960" s="78"/>
      <c r="L1960" s="78"/>
      <c r="M1960" s="78"/>
      <c r="N1960" s="78"/>
    </row>
    <row r="1961" spans="11:14">
      <c r="K1961" s="78"/>
      <c r="L1961" s="78"/>
      <c r="M1961" s="78"/>
      <c r="N1961" s="78"/>
    </row>
    <row r="1962" spans="11:14">
      <c r="K1962" s="78"/>
      <c r="L1962" s="78"/>
      <c r="M1962" s="78"/>
      <c r="N1962" s="78"/>
    </row>
    <row r="1963" spans="11:14">
      <c r="K1963" s="78"/>
      <c r="L1963" s="78"/>
      <c r="M1963" s="78"/>
      <c r="N1963" s="78"/>
    </row>
    <row r="1964" spans="11:14">
      <c r="K1964" s="78"/>
      <c r="L1964" s="78"/>
      <c r="M1964" s="78"/>
      <c r="N1964" s="78"/>
    </row>
    <row r="1965" spans="11:14">
      <c r="K1965" s="78"/>
      <c r="L1965" s="78"/>
      <c r="M1965" s="78"/>
      <c r="N1965" s="78"/>
    </row>
    <row r="1966" spans="11:14">
      <c r="K1966" s="78"/>
      <c r="L1966" s="78"/>
      <c r="M1966" s="78"/>
      <c r="N1966" s="78"/>
    </row>
    <row r="1967" spans="11:14">
      <c r="K1967" s="78"/>
      <c r="L1967" s="78"/>
      <c r="M1967" s="78"/>
      <c r="N1967" s="78"/>
    </row>
    <row r="1968" spans="11:14">
      <c r="K1968" s="78"/>
      <c r="L1968" s="78"/>
      <c r="M1968" s="78"/>
      <c r="N1968" s="78"/>
    </row>
    <row r="1969" spans="11:14">
      <c r="K1969" s="78"/>
      <c r="L1969" s="78"/>
      <c r="M1969" s="78"/>
      <c r="N1969" s="78"/>
    </row>
    <row r="1970" spans="11:14">
      <c r="K1970" s="78"/>
      <c r="L1970" s="78"/>
      <c r="M1970" s="78"/>
      <c r="N1970" s="78"/>
    </row>
    <row r="1971" spans="11:14">
      <c r="K1971" s="78"/>
      <c r="L1971" s="78"/>
      <c r="M1971" s="78"/>
      <c r="N1971" s="78"/>
    </row>
    <row r="1972" spans="11:14">
      <c r="K1972" s="78"/>
      <c r="L1972" s="78"/>
      <c r="M1972" s="78"/>
      <c r="N1972" s="78"/>
    </row>
    <row r="1973" spans="11:14">
      <c r="K1973" s="78"/>
      <c r="L1973" s="78"/>
      <c r="M1973" s="78"/>
      <c r="N1973" s="78"/>
    </row>
    <row r="1974" spans="11:14">
      <c r="K1974" s="78"/>
      <c r="L1974" s="78"/>
      <c r="M1974" s="78"/>
      <c r="N1974" s="78"/>
    </row>
    <row r="1975" spans="11:14">
      <c r="K1975" s="78"/>
      <c r="L1975" s="78"/>
      <c r="M1975" s="78"/>
      <c r="N1975" s="78"/>
    </row>
    <row r="1976" spans="11:14">
      <c r="K1976" s="78"/>
      <c r="L1976" s="78"/>
      <c r="M1976" s="78"/>
      <c r="N1976" s="78"/>
    </row>
    <row r="1977" spans="11:14">
      <c r="K1977" s="78"/>
      <c r="L1977" s="78"/>
      <c r="M1977" s="78"/>
      <c r="N1977" s="78"/>
    </row>
    <row r="1978" spans="11:14">
      <c r="K1978" s="78"/>
      <c r="L1978" s="78"/>
      <c r="M1978" s="78"/>
      <c r="N1978" s="78"/>
    </row>
    <row r="1979" spans="11:14">
      <c r="K1979" s="78"/>
      <c r="L1979" s="78"/>
      <c r="M1979" s="78"/>
      <c r="N1979" s="78"/>
    </row>
    <row r="1980" spans="11:14">
      <c r="K1980" s="78"/>
      <c r="L1980" s="78"/>
      <c r="M1980" s="78"/>
      <c r="N1980" s="78"/>
    </row>
    <row r="1981" spans="11:14">
      <c r="K1981" s="78"/>
      <c r="L1981" s="78"/>
      <c r="M1981" s="78"/>
      <c r="N1981" s="78"/>
    </row>
    <row r="1982" spans="11:14">
      <c r="K1982" s="78"/>
      <c r="L1982" s="78"/>
      <c r="M1982" s="78"/>
      <c r="N1982" s="78"/>
    </row>
    <row r="1983" spans="11:14">
      <c r="K1983" s="78"/>
      <c r="L1983" s="78"/>
      <c r="M1983" s="78"/>
      <c r="N1983" s="78"/>
    </row>
    <row r="1984" spans="11:14">
      <c r="K1984" s="78"/>
      <c r="L1984" s="78"/>
      <c r="M1984" s="78"/>
      <c r="N1984" s="78"/>
    </row>
    <row r="1985" spans="11:14">
      <c r="K1985" s="78"/>
      <c r="L1985" s="78"/>
      <c r="M1985" s="78"/>
      <c r="N1985" s="78"/>
    </row>
    <row r="1986" spans="11:14">
      <c r="K1986" s="78"/>
      <c r="L1986" s="78"/>
      <c r="M1986" s="78"/>
      <c r="N1986" s="78"/>
    </row>
    <row r="1987" spans="11:14">
      <c r="K1987" s="78"/>
      <c r="L1987" s="78"/>
      <c r="M1987" s="78"/>
      <c r="N1987" s="78"/>
    </row>
    <row r="1988" spans="11:14">
      <c r="K1988" s="78"/>
      <c r="L1988" s="78"/>
      <c r="M1988" s="78"/>
      <c r="N1988" s="78"/>
    </row>
    <row r="1989" spans="11:14">
      <c r="K1989" s="78"/>
      <c r="L1989" s="78"/>
      <c r="M1989" s="78"/>
      <c r="N1989" s="78"/>
    </row>
    <row r="1990" spans="11:14">
      <c r="K1990" s="78"/>
      <c r="L1990" s="78"/>
      <c r="M1990" s="78"/>
      <c r="N1990" s="78"/>
    </row>
    <row r="1991" spans="11:14">
      <c r="K1991" s="78"/>
      <c r="L1991" s="78"/>
      <c r="M1991" s="78"/>
      <c r="N1991" s="78"/>
    </row>
    <row r="1992" spans="11:14">
      <c r="K1992" s="78"/>
      <c r="L1992" s="78"/>
      <c r="M1992" s="78"/>
      <c r="N1992" s="78"/>
    </row>
    <row r="1993" spans="11:14">
      <c r="K1993" s="78"/>
      <c r="L1993" s="78"/>
      <c r="M1993" s="78"/>
      <c r="N1993" s="78"/>
    </row>
    <row r="1994" spans="11:14">
      <c r="K1994" s="78"/>
      <c r="L1994" s="78"/>
      <c r="M1994" s="78"/>
      <c r="N1994" s="78"/>
    </row>
    <row r="1995" spans="11:14">
      <c r="K1995" s="78"/>
      <c r="L1995" s="78"/>
      <c r="M1995" s="78"/>
      <c r="N1995" s="78"/>
    </row>
    <row r="1996" spans="11:14">
      <c r="K1996" s="78"/>
      <c r="L1996" s="78"/>
      <c r="M1996" s="78"/>
      <c r="N1996" s="78"/>
    </row>
    <row r="1997" spans="11:14">
      <c r="K1997" s="78"/>
      <c r="L1997" s="78"/>
      <c r="M1997" s="78"/>
      <c r="N1997" s="78"/>
    </row>
    <row r="1998" spans="11:14">
      <c r="K1998" s="78"/>
      <c r="L1998" s="78"/>
      <c r="M1998" s="78"/>
      <c r="N1998" s="78"/>
    </row>
    <row r="1999" spans="11:14">
      <c r="K1999" s="78"/>
      <c r="L1999" s="78"/>
      <c r="M1999" s="78"/>
      <c r="N1999" s="78"/>
    </row>
    <row r="2000" spans="11:14">
      <c r="K2000" s="78"/>
      <c r="L2000" s="78"/>
      <c r="M2000" s="78"/>
      <c r="N2000" s="78"/>
    </row>
    <row r="2001" spans="11:14">
      <c r="K2001" s="78"/>
      <c r="L2001" s="78"/>
      <c r="M2001" s="78"/>
      <c r="N2001" s="78"/>
    </row>
    <row r="2002" spans="11:14">
      <c r="K2002" s="78"/>
      <c r="L2002" s="78"/>
      <c r="M2002" s="78"/>
      <c r="N2002" s="78"/>
    </row>
    <row r="2003" spans="11:14">
      <c r="K2003" s="78"/>
      <c r="L2003" s="78"/>
      <c r="M2003" s="78"/>
      <c r="N2003" s="78"/>
    </row>
    <row r="2004" spans="11:14">
      <c r="K2004" s="78"/>
      <c r="L2004" s="78"/>
      <c r="M2004" s="78"/>
      <c r="N2004" s="78"/>
    </row>
    <row r="2005" spans="11:14">
      <c r="K2005" s="78"/>
      <c r="L2005" s="78"/>
      <c r="M2005" s="78"/>
      <c r="N2005" s="78"/>
    </row>
    <row r="2006" spans="11:14">
      <c r="K2006" s="78"/>
      <c r="L2006" s="78"/>
      <c r="M2006" s="78"/>
      <c r="N2006" s="78"/>
    </row>
    <row r="2007" spans="11:14">
      <c r="K2007" s="78"/>
      <c r="L2007" s="78"/>
      <c r="M2007" s="78"/>
      <c r="N2007" s="78"/>
    </row>
    <row r="2008" spans="11:14">
      <c r="K2008" s="78"/>
      <c r="L2008" s="78"/>
      <c r="M2008" s="78"/>
      <c r="N2008" s="78"/>
    </row>
    <row r="2009" spans="11:14">
      <c r="K2009" s="78"/>
      <c r="L2009" s="78"/>
      <c r="M2009" s="78"/>
      <c r="N2009" s="78"/>
    </row>
    <row r="2010" spans="11:14">
      <c r="K2010" s="78"/>
      <c r="L2010" s="78"/>
      <c r="M2010" s="78"/>
      <c r="N2010" s="78"/>
    </row>
    <row r="2011" spans="11:14">
      <c r="K2011" s="78"/>
      <c r="L2011" s="78"/>
      <c r="M2011" s="78"/>
      <c r="N2011" s="78"/>
    </row>
    <row r="2012" spans="11:14">
      <c r="K2012" s="78"/>
      <c r="L2012" s="78"/>
      <c r="M2012" s="78"/>
      <c r="N2012" s="78"/>
    </row>
    <row r="2013" spans="11:14">
      <c r="K2013" s="78"/>
      <c r="L2013" s="78"/>
      <c r="M2013" s="78"/>
      <c r="N2013" s="78"/>
    </row>
    <row r="2014" spans="11:14">
      <c r="K2014" s="78"/>
      <c r="L2014" s="78"/>
      <c r="M2014" s="78"/>
      <c r="N2014" s="78"/>
    </row>
    <row r="2015" spans="11:14">
      <c r="K2015" s="78"/>
      <c r="L2015" s="78"/>
      <c r="M2015" s="78"/>
      <c r="N2015" s="78"/>
    </row>
    <row r="2016" spans="11:14">
      <c r="K2016" s="78"/>
      <c r="L2016" s="78"/>
      <c r="M2016" s="78"/>
      <c r="N2016" s="78"/>
    </row>
    <row r="2017" spans="11:14">
      <c r="K2017" s="78"/>
      <c r="L2017" s="78"/>
      <c r="M2017" s="78"/>
      <c r="N2017" s="78"/>
    </row>
    <row r="2018" spans="11:14">
      <c r="K2018" s="78"/>
      <c r="L2018" s="78"/>
      <c r="M2018" s="78"/>
      <c r="N2018" s="78"/>
    </row>
    <row r="2019" spans="11:14">
      <c r="K2019" s="78"/>
      <c r="L2019" s="78"/>
      <c r="M2019" s="78"/>
      <c r="N2019" s="78"/>
    </row>
    <row r="2020" spans="11:14">
      <c r="K2020" s="78"/>
      <c r="L2020" s="78"/>
      <c r="M2020" s="78"/>
      <c r="N2020" s="78"/>
    </row>
    <row r="2021" spans="11:14">
      <c r="K2021" s="78"/>
      <c r="L2021" s="78"/>
      <c r="M2021" s="78"/>
      <c r="N2021" s="78"/>
    </row>
    <row r="2022" spans="11:14">
      <c r="K2022" s="78"/>
      <c r="L2022" s="78"/>
      <c r="M2022" s="78"/>
      <c r="N2022" s="78"/>
    </row>
    <row r="2023" spans="11:14">
      <c r="K2023" s="78"/>
      <c r="L2023" s="78"/>
      <c r="M2023" s="78"/>
      <c r="N2023" s="78"/>
    </row>
    <row r="2024" spans="11:14">
      <c r="K2024" s="78"/>
      <c r="L2024" s="78"/>
      <c r="M2024" s="78"/>
      <c r="N2024" s="78"/>
    </row>
    <row r="2025" spans="11:14">
      <c r="K2025" s="78"/>
      <c r="L2025" s="78"/>
      <c r="M2025" s="78"/>
      <c r="N2025" s="78"/>
    </row>
    <row r="2026" spans="11:14">
      <c r="K2026" s="78"/>
      <c r="L2026" s="78"/>
      <c r="M2026" s="78"/>
      <c r="N2026" s="78"/>
    </row>
    <row r="2027" spans="11:14">
      <c r="K2027" s="78"/>
      <c r="L2027" s="78"/>
      <c r="M2027" s="78"/>
      <c r="N2027" s="78"/>
    </row>
    <row r="2028" spans="11:14">
      <c r="K2028" s="78"/>
      <c r="L2028" s="78"/>
      <c r="M2028" s="78"/>
      <c r="N2028" s="78"/>
    </row>
    <row r="2029" spans="11:14">
      <c r="K2029" s="78"/>
      <c r="L2029" s="78"/>
      <c r="M2029" s="78"/>
      <c r="N2029" s="78"/>
    </row>
    <row r="2030" spans="11:14">
      <c r="K2030" s="78"/>
      <c r="L2030" s="78"/>
      <c r="M2030" s="78"/>
      <c r="N2030" s="78"/>
    </row>
    <row r="2031" spans="11:14">
      <c r="K2031" s="78"/>
      <c r="L2031" s="78"/>
      <c r="M2031" s="78"/>
      <c r="N2031" s="78"/>
    </row>
    <row r="2032" spans="11:14">
      <c r="K2032" s="78"/>
      <c r="L2032" s="78"/>
      <c r="M2032" s="78"/>
      <c r="N2032" s="78"/>
    </row>
    <row r="2033" spans="11:14">
      <c r="K2033" s="78"/>
      <c r="L2033" s="78"/>
      <c r="M2033" s="78"/>
      <c r="N2033" s="78"/>
    </row>
    <row r="2034" spans="11:14">
      <c r="K2034" s="78"/>
      <c r="L2034" s="78"/>
      <c r="M2034" s="78"/>
      <c r="N2034" s="78"/>
    </row>
    <row r="2035" spans="11:14">
      <c r="K2035" s="78"/>
      <c r="L2035" s="78"/>
      <c r="M2035" s="78"/>
      <c r="N2035" s="78"/>
    </row>
    <row r="2036" spans="11:14">
      <c r="K2036" s="78"/>
      <c r="L2036" s="78"/>
      <c r="M2036" s="78"/>
      <c r="N2036" s="78"/>
    </row>
    <row r="2037" spans="11:14">
      <c r="K2037" s="78"/>
      <c r="L2037" s="78"/>
      <c r="M2037" s="78"/>
      <c r="N2037" s="78"/>
    </row>
    <row r="2038" spans="11:14">
      <c r="K2038" s="78"/>
      <c r="L2038" s="78"/>
      <c r="M2038" s="78"/>
      <c r="N2038" s="78"/>
    </row>
    <row r="2039" spans="11:14">
      <c r="K2039" s="78"/>
      <c r="L2039" s="78"/>
      <c r="M2039" s="78"/>
      <c r="N2039" s="78"/>
    </row>
    <row r="2040" spans="11:14">
      <c r="K2040" s="78"/>
      <c r="L2040" s="78"/>
      <c r="M2040" s="78"/>
      <c r="N2040" s="78"/>
    </row>
    <row r="2041" spans="11:14">
      <c r="K2041" s="78"/>
      <c r="L2041" s="78"/>
      <c r="M2041" s="78"/>
      <c r="N2041" s="78"/>
    </row>
    <row r="2042" spans="11:14">
      <c r="K2042" s="78"/>
      <c r="L2042" s="78"/>
      <c r="M2042" s="78"/>
      <c r="N2042" s="78"/>
    </row>
    <row r="2043" spans="11:14">
      <c r="K2043" s="78"/>
      <c r="L2043" s="78"/>
      <c r="M2043" s="78"/>
      <c r="N2043" s="78"/>
    </row>
    <row r="2044" spans="11:14">
      <c r="K2044" s="78"/>
      <c r="L2044" s="78"/>
      <c r="M2044" s="78"/>
      <c r="N2044" s="78"/>
    </row>
    <row r="2045" spans="11:14">
      <c r="K2045" s="78"/>
      <c r="L2045" s="78"/>
      <c r="M2045" s="78"/>
      <c r="N2045" s="78"/>
    </row>
    <row r="2046" spans="11:14">
      <c r="K2046" s="78"/>
      <c r="L2046" s="78"/>
      <c r="M2046" s="78"/>
      <c r="N2046" s="78"/>
    </row>
    <row r="2047" spans="11:14">
      <c r="K2047" s="78"/>
      <c r="L2047" s="78"/>
      <c r="M2047" s="78"/>
      <c r="N2047" s="78"/>
    </row>
    <row r="2048" spans="11:14">
      <c r="K2048" s="78"/>
      <c r="L2048" s="78"/>
      <c r="M2048" s="78"/>
      <c r="N2048" s="78"/>
    </row>
    <row r="2049" spans="11:14">
      <c r="K2049" s="78"/>
      <c r="L2049" s="78"/>
      <c r="M2049" s="78"/>
      <c r="N2049" s="78"/>
    </row>
    <row r="2050" spans="11:14">
      <c r="K2050" s="78"/>
      <c r="L2050" s="78"/>
      <c r="M2050" s="78"/>
      <c r="N2050" s="78"/>
    </row>
    <row r="2051" spans="11:14">
      <c r="K2051" s="78"/>
      <c r="L2051" s="78"/>
      <c r="M2051" s="78"/>
      <c r="N2051" s="78"/>
    </row>
    <row r="2052" spans="11:14">
      <c r="K2052" s="78"/>
      <c r="L2052" s="78"/>
      <c r="M2052" s="78"/>
      <c r="N2052" s="78"/>
    </row>
    <row r="2053" spans="11:14">
      <c r="K2053" s="78"/>
      <c r="L2053" s="78"/>
      <c r="M2053" s="78"/>
      <c r="N2053" s="78"/>
    </row>
    <row r="2054" spans="11:14">
      <c r="K2054" s="78"/>
      <c r="L2054" s="78"/>
      <c r="M2054" s="78"/>
      <c r="N2054" s="78"/>
    </row>
    <row r="2055" spans="11:14">
      <c r="K2055" s="78"/>
      <c r="L2055" s="78"/>
      <c r="M2055" s="78"/>
      <c r="N2055" s="78"/>
    </row>
    <row r="2056" spans="11:14">
      <c r="K2056" s="78"/>
      <c r="L2056" s="78"/>
      <c r="M2056" s="78"/>
      <c r="N2056" s="78"/>
    </row>
    <row r="2057" spans="11:14">
      <c r="K2057" s="78"/>
      <c r="L2057" s="78"/>
      <c r="M2057" s="78"/>
      <c r="N2057" s="78"/>
    </row>
    <row r="2058" spans="11:14">
      <c r="K2058" s="78"/>
      <c r="L2058" s="78"/>
      <c r="M2058" s="78"/>
      <c r="N2058" s="78"/>
    </row>
    <row r="2059" spans="11:14">
      <c r="K2059" s="78"/>
      <c r="L2059" s="78"/>
      <c r="M2059" s="78"/>
      <c r="N2059" s="78"/>
    </row>
    <row r="2060" spans="11:14">
      <c r="K2060" s="78"/>
      <c r="L2060" s="78"/>
      <c r="M2060" s="78"/>
      <c r="N2060" s="78"/>
    </row>
    <row r="2061" spans="11:14">
      <c r="K2061" s="78"/>
      <c r="L2061" s="78"/>
      <c r="M2061" s="78"/>
      <c r="N2061" s="78"/>
    </row>
    <row r="2062" spans="11:14">
      <c r="K2062" s="78"/>
      <c r="L2062" s="78"/>
      <c r="M2062" s="78"/>
      <c r="N2062" s="78"/>
    </row>
    <row r="2063" spans="11:14">
      <c r="K2063" s="78"/>
      <c r="L2063" s="78"/>
      <c r="M2063" s="78"/>
      <c r="N2063" s="78"/>
    </row>
    <row r="2064" spans="11:14">
      <c r="K2064" s="78"/>
      <c r="L2064" s="78"/>
      <c r="M2064" s="78"/>
      <c r="N2064" s="78"/>
    </row>
    <row r="2065" spans="11:14">
      <c r="K2065" s="78"/>
      <c r="L2065" s="78"/>
      <c r="M2065" s="78"/>
      <c r="N2065" s="78"/>
    </row>
    <row r="2066" spans="11:14">
      <c r="K2066" s="78"/>
      <c r="L2066" s="78"/>
      <c r="M2066" s="78"/>
      <c r="N2066" s="78"/>
    </row>
    <row r="2067" spans="11:14">
      <c r="K2067" s="78"/>
      <c r="L2067" s="78"/>
      <c r="M2067" s="78"/>
      <c r="N2067" s="78"/>
    </row>
    <row r="2068" spans="11:14">
      <c r="K2068" s="78"/>
      <c r="L2068" s="78"/>
      <c r="M2068" s="78"/>
      <c r="N2068" s="78"/>
    </row>
    <row r="2069" spans="11:14">
      <c r="K2069" s="78"/>
      <c r="L2069" s="78"/>
      <c r="M2069" s="78"/>
      <c r="N2069" s="78"/>
    </row>
    <row r="2070" spans="11:14">
      <c r="K2070" s="78"/>
      <c r="L2070" s="78"/>
      <c r="M2070" s="78"/>
      <c r="N2070" s="78"/>
    </row>
    <row r="2071" spans="11:14">
      <c r="K2071" s="78"/>
      <c r="L2071" s="78"/>
      <c r="M2071" s="78"/>
      <c r="N2071" s="78"/>
    </row>
    <row r="2072" spans="11:14">
      <c r="K2072" s="78"/>
      <c r="L2072" s="78"/>
      <c r="M2072" s="78"/>
      <c r="N2072" s="78"/>
    </row>
    <row r="2073" spans="11:14">
      <c r="K2073" s="78"/>
      <c r="L2073" s="78"/>
      <c r="M2073" s="78"/>
      <c r="N2073" s="78"/>
    </row>
    <row r="2074" spans="11:14">
      <c r="K2074" s="78"/>
      <c r="L2074" s="78"/>
      <c r="M2074" s="78"/>
      <c r="N2074" s="78"/>
    </row>
    <row r="2075" spans="11:14">
      <c r="K2075" s="78"/>
      <c r="L2075" s="78"/>
      <c r="M2075" s="78"/>
      <c r="N2075" s="78"/>
    </row>
    <row r="2076" spans="11:14">
      <c r="K2076" s="78"/>
      <c r="L2076" s="78"/>
      <c r="M2076" s="78"/>
      <c r="N2076" s="78"/>
    </row>
    <row r="2077" spans="11:14">
      <c r="K2077" s="78"/>
      <c r="L2077" s="78"/>
      <c r="M2077" s="78"/>
      <c r="N2077" s="78"/>
    </row>
    <row r="2078" spans="11:14">
      <c r="K2078" s="78"/>
      <c r="L2078" s="78"/>
      <c r="M2078" s="78"/>
      <c r="N2078" s="78"/>
    </row>
    <row r="2079" spans="11:14">
      <c r="K2079" s="78"/>
      <c r="L2079" s="78"/>
      <c r="M2079" s="78"/>
      <c r="N2079" s="78"/>
    </row>
    <row r="2080" spans="11:14">
      <c r="K2080" s="78"/>
      <c r="L2080" s="78"/>
      <c r="M2080" s="78"/>
      <c r="N2080" s="78"/>
    </row>
    <row r="2081" spans="11:14">
      <c r="K2081" s="78"/>
      <c r="L2081" s="78"/>
      <c r="M2081" s="78"/>
      <c r="N2081" s="78"/>
    </row>
    <row r="2082" spans="11:14">
      <c r="K2082" s="78"/>
      <c r="L2082" s="78"/>
      <c r="M2082" s="78"/>
      <c r="N2082" s="78"/>
    </row>
    <row r="2083" spans="11:14">
      <c r="K2083" s="78"/>
      <c r="L2083" s="78"/>
      <c r="M2083" s="78"/>
      <c r="N2083" s="78"/>
    </row>
    <row r="2084" spans="11:14">
      <c r="K2084" s="78"/>
      <c r="L2084" s="78"/>
      <c r="M2084" s="78"/>
      <c r="N2084" s="78"/>
    </row>
    <row r="2085" spans="11:14">
      <c r="K2085" s="78"/>
      <c r="L2085" s="78"/>
      <c r="M2085" s="78"/>
      <c r="N2085" s="78"/>
    </row>
    <row r="2086" spans="11:14">
      <c r="K2086" s="78"/>
      <c r="L2086" s="78"/>
      <c r="M2086" s="78"/>
      <c r="N2086" s="78"/>
    </row>
    <row r="2087" spans="11:14">
      <c r="K2087" s="78"/>
      <c r="L2087" s="78"/>
      <c r="M2087" s="78"/>
      <c r="N2087" s="78"/>
    </row>
    <row r="2088" spans="11:14">
      <c r="K2088" s="78"/>
      <c r="L2088" s="78"/>
      <c r="M2088" s="78"/>
      <c r="N2088" s="78"/>
    </row>
    <row r="2089" spans="11:14">
      <c r="K2089" s="78"/>
      <c r="L2089" s="78"/>
      <c r="M2089" s="78"/>
      <c r="N2089" s="78"/>
    </row>
    <row r="2090" spans="11:14">
      <c r="K2090" s="78"/>
      <c r="L2090" s="78"/>
      <c r="M2090" s="78"/>
      <c r="N2090" s="78"/>
    </row>
    <row r="2091" spans="11:14">
      <c r="K2091" s="78"/>
      <c r="L2091" s="78"/>
      <c r="M2091" s="78"/>
      <c r="N2091" s="78"/>
    </row>
    <row r="2092" spans="11:14">
      <c r="K2092" s="78"/>
      <c r="L2092" s="78"/>
      <c r="M2092" s="78"/>
      <c r="N2092" s="78"/>
    </row>
    <row r="2093" spans="11:14">
      <c r="K2093" s="78"/>
      <c r="L2093" s="78"/>
      <c r="M2093" s="78"/>
      <c r="N2093" s="78"/>
    </row>
    <row r="2094" spans="11:14">
      <c r="K2094" s="78"/>
      <c r="L2094" s="78"/>
      <c r="M2094" s="78"/>
      <c r="N2094" s="78"/>
    </row>
    <row r="2095" spans="11:14">
      <c r="K2095" s="78"/>
      <c r="L2095" s="78"/>
      <c r="M2095" s="78"/>
      <c r="N2095" s="78"/>
    </row>
    <row r="2096" spans="11:14">
      <c r="K2096" s="78"/>
      <c r="L2096" s="78"/>
      <c r="M2096" s="78"/>
      <c r="N2096" s="78"/>
    </row>
    <row r="2097" spans="11:14">
      <c r="K2097" s="78"/>
      <c r="L2097" s="78"/>
      <c r="M2097" s="78"/>
      <c r="N2097" s="78"/>
    </row>
    <row r="2098" spans="11:14">
      <c r="K2098" s="78"/>
      <c r="L2098" s="78"/>
      <c r="M2098" s="78"/>
      <c r="N2098" s="78"/>
    </row>
    <row r="2099" spans="11:14">
      <c r="K2099" s="78"/>
      <c r="L2099" s="78"/>
      <c r="M2099" s="78"/>
      <c r="N2099" s="78"/>
    </row>
    <row r="2100" spans="11:14">
      <c r="K2100" s="78"/>
      <c r="L2100" s="78"/>
      <c r="M2100" s="78"/>
      <c r="N2100" s="78"/>
    </row>
    <row r="2101" spans="11:14">
      <c r="K2101" s="78"/>
      <c r="L2101" s="78"/>
      <c r="M2101" s="78"/>
      <c r="N2101" s="78"/>
    </row>
    <row r="2102" spans="11:14">
      <c r="K2102" s="78"/>
      <c r="L2102" s="78"/>
      <c r="M2102" s="78"/>
      <c r="N2102" s="78"/>
    </row>
    <row r="2103" spans="11:14">
      <c r="K2103" s="78"/>
      <c r="L2103" s="78"/>
      <c r="M2103" s="78"/>
      <c r="N2103" s="78"/>
    </row>
    <row r="2104" spans="11:14">
      <c r="K2104" s="78"/>
      <c r="L2104" s="78"/>
      <c r="M2104" s="78"/>
      <c r="N2104" s="78"/>
    </row>
    <row r="2105" spans="11:14">
      <c r="K2105" s="78"/>
      <c r="L2105" s="78"/>
      <c r="M2105" s="78"/>
      <c r="N2105" s="78"/>
    </row>
    <row r="2106" spans="11:14">
      <c r="K2106" s="78"/>
      <c r="L2106" s="78"/>
      <c r="M2106" s="78"/>
      <c r="N2106" s="78"/>
    </row>
    <row r="2107" spans="11:14">
      <c r="K2107" s="78"/>
      <c r="L2107" s="78"/>
      <c r="M2107" s="78"/>
      <c r="N2107" s="78"/>
    </row>
    <row r="2108" spans="11:14">
      <c r="K2108" s="78"/>
      <c r="L2108" s="78"/>
      <c r="M2108" s="78"/>
      <c r="N2108" s="78"/>
    </row>
    <row r="2109" spans="11:14">
      <c r="K2109" s="78"/>
      <c r="L2109" s="78"/>
      <c r="M2109" s="78"/>
      <c r="N2109" s="78"/>
    </row>
    <row r="2110" spans="11:14">
      <c r="K2110" s="78"/>
      <c r="L2110" s="78"/>
      <c r="M2110" s="78"/>
      <c r="N2110" s="78"/>
    </row>
    <row r="2111" spans="11:14">
      <c r="K2111" s="78"/>
      <c r="L2111" s="78"/>
      <c r="M2111" s="78"/>
      <c r="N2111" s="78"/>
    </row>
    <row r="2112" spans="11:14">
      <c r="K2112" s="78"/>
      <c r="L2112" s="78"/>
      <c r="M2112" s="78"/>
      <c r="N2112" s="78"/>
    </row>
    <row r="2113" spans="11:14">
      <c r="K2113" s="78"/>
      <c r="L2113" s="78"/>
      <c r="M2113" s="78"/>
      <c r="N2113" s="78"/>
    </row>
    <row r="2114" spans="11:14">
      <c r="K2114" s="78"/>
      <c r="L2114" s="78"/>
      <c r="M2114" s="78"/>
      <c r="N2114" s="78"/>
    </row>
    <row r="2115" spans="11:14">
      <c r="K2115" s="78"/>
      <c r="L2115" s="78"/>
      <c r="M2115" s="78"/>
      <c r="N2115" s="78"/>
    </row>
    <row r="2116" spans="11:14">
      <c r="K2116" s="78"/>
      <c r="L2116" s="78"/>
      <c r="M2116" s="78"/>
      <c r="N2116" s="78"/>
    </row>
    <row r="2117" spans="11:14">
      <c r="K2117" s="78"/>
      <c r="L2117" s="78"/>
      <c r="M2117" s="78"/>
      <c r="N2117" s="78"/>
    </row>
    <row r="2118" spans="11:14">
      <c r="K2118" s="78"/>
      <c r="L2118" s="78"/>
      <c r="M2118" s="78"/>
      <c r="N2118" s="78"/>
    </row>
    <row r="2119" spans="11:14">
      <c r="K2119" s="78"/>
      <c r="L2119" s="78"/>
      <c r="M2119" s="78"/>
      <c r="N2119" s="78"/>
    </row>
    <row r="2120" spans="11:14">
      <c r="K2120" s="78"/>
      <c r="L2120" s="78"/>
      <c r="M2120" s="78"/>
      <c r="N2120" s="78"/>
    </row>
    <row r="2121" spans="11:14">
      <c r="K2121" s="78"/>
      <c r="L2121" s="78"/>
      <c r="M2121" s="78"/>
      <c r="N2121" s="78"/>
    </row>
    <row r="2122" spans="11:14">
      <c r="K2122" s="78"/>
      <c r="L2122" s="78"/>
      <c r="M2122" s="78"/>
      <c r="N2122" s="78"/>
    </row>
    <row r="2123" spans="11:14">
      <c r="K2123" s="78"/>
      <c r="L2123" s="78"/>
      <c r="M2123" s="78"/>
      <c r="N2123" s="78"/>
    </row>
    <row r="2124" spans="11:14">
      <c r="K2124" s="78"/>
      <c r="L2124" s="78"/>
      <c r="M2124" s="78"/>
      <c r="N2124" s="78"/>
    </row>
    <row r="2125" spans="11:14">
      <c r="K2125" s="78"/>
      <c r="L2125" s="78"/>
      <c r="M2125" s="78"/>
      <c r="N2125" s="78"/>
    </row>
    <row r="2126" spans="11:14">
      <c r="K2126" s="78"/>
      <c r="L2126" s="78"/>
      <c r="M2126" s="78"/>
      <c r="N2126" s="78"/>
    </row>
    <row r="2127" spans="11:14">
      <c r="K2127" s="78"/>
      <c r="L2127" s="78"/>
      <c r="M2127" s="78"/>
      <c r="N2127" s="78"/>
    </row>
    <row r="2128" spans="11:14">
      <c r="K2128" s="78"/>
      <c r="L2128" s="78"/>
      <c r="M2128" s="78"/>
      <c r="N2128" s="78"/>
    </row>
    <row r="2129" spans="11:14">
      <c r="K2129" s="78"/>
      <c r="L2129" s="78"/>
      <c r="M2129" s="78"/>
      <c r="N2129" s="78"/>
    </row>
    <row r="2130" spans="11:14">
      <c r="K2130" s="78"/>
      <c r="L2130" s="78"/>
      <c r="M2130" s="78"/>
      <c r="N2130" s="78"/>
    </row>
    <row r="2131" spans="11:14">
      <c r="K2131" s="78"/>
      <c r="L2131" s="78"/>
      <c r="M2131" s="78"/>
      <c r="N2131" s="78"/>
    </row>
    <row r="2132" spans="11:14">
      <c r="K2132" s="78"/>
      <c r="L2132" s="78"/>
      <c r="M2132" s="78"/>
      <c r="N2132" s="78"/>
    </row>
    <row r="2133" spans="11:14">
      <c r="K2133" s="78"/>
      <c r="L2133" s="78"/>
      <c r="M2133" s="78"/>
      <c r="N2133" s="78"/>
    </row>
    <row r="2134" spans="11:14">
      <c r="K2134" s="78"/>
      <c r="L2134" s="78"/>
      <c r="M2134" s="78"/>
      <c r="N2134" s="78"/>
    </row>
    <row r="2135" spans="11:14">
      <c r="K2135" s="78"/>
      <c r="L2135" s="78"/>
      <c r="M2135" s="78"/>
      <c r="N2135" s="78"/>
    </row>
    <row r="2136" spans="11:14">
      <c r="K2136" s="78"/>
      <c r="L2136" s="78"/>
      <c r="M2136" s="78"/>
      <c r="N2136" s="78"/>
    </row>
    <row r="2137" spans="11:14">
      <c r="K2137" s="78"/>
      <c r="L2137" s="78"/>
      <c r="M2137" s="78"/>
      <c r="N2137" s="78"/>
    </row>
    <row r="2138" spans="11:14">
      <c r="K2138" s="78"/>
      <c r="L2138" s="78"/>
      <c r="M2138" s="78"/>
      <c r="N2138" s="78"/>
    </row>
    <row r="2139" spans="11:14">
      <c r="K2139" s="78"/>
      <c r="L2139" s="78"/>
      <c r="M2139" s="78"/>
      <c r="N2139" s="78"/>
    </row>
    <row r="2140" spans="11:14">
      <c r="K2140" s="78"/>
      <c r="L2140" s="78"/>
      <c r="M2140" s="78"/>
      <c r="N2140" s="78"/>
    </row>
    <row r="2141" spans="11:14">
      <c r="K2141" s="78"/>
      <c r="L2141" s="78"/>
      <c r="M2141" s="78"/>
      <c r="N2141" s="78"/>
    </row>
    <row r="2142" spans="11:14">
      <c r="K2142" s="78"/>
      <c r="L2142" s="78"/>
      <c r="M2142" s="78"/>
      <c r="N2142" s="78"/>
    </row>
    <row r="2143" spans="11:14">
      <c r="K2143" s="78"/>
      <c r="L2143" s="78"/>
      <c r="M2143" s="78"/>
      <c r="N2143" s="78"/>
    </row>
    <row r="2144" spans="11:14">
      <c r="K2144" s="78"/>
      <c r="L2144" s="78"/>
      <c r="M2144" s="78"/>
      <c r="N2144" s="78"/>
    </row>
    <row r="2145" spans="11:14">
      <c r="K2145" s="78"/>
      <c r="L2145" s="78"/>
      <c r="M2145" s="78"/>
      <c r="N2145" s="78"/>
    </row>
    <row r="2146" spans="11:14">
      <c r="K2146" s="78"/>
      <c r="L2146" s="78"/>
      <c r="M2146" s="78"/>
      <c r="N2146" s="78"/>
    </row>
    <row r="2147" spans="11:14">
      <c r="K2147" s="78"/>
      <c r="L2147" s="78"/>
      <c r="M2147" s="78"/>
      <c r="N2147" s="78"/>
    </row>
    <row r="2148" spans="11:14">
      <c r="K2148" s="78"/>
      <c r="L2148" s="78"/>
      <c r="M2148" s="78"/>
      <c r="N2148" s="78"/>
    </row>
    <row r="2149" spans="11:14">
      <c r="K2149" s="78"/>
      <c r="L2149" s="78"/>
      <c r="M2149" s="78"/>
      <c r="N2149" s="78"/>
    </row>
    <row r="2150" spans="11:14">
      <c r="K2150" s="78"/>
      <c r="L2150" s="78"/>
      <c r="M2150" s="78"/>
      <c r="N2150" s="78"/>
    </row>
    <row r="2151" spans="11:14">
      <c r="K2151" s="78"/>
      <c r="L2151" s="78"/>
      <c r="M2151" s="78"/>
      <c r="N2151" s="78"/>
    </row>
    <row r="2152" spans="11:14">
      <c r="K2152" s="78"/>
      <c r="L2152" s="78"/>
      <c r="M2152" s="78"/>
      <c r="N2152" s="78"/>
    </row>
    <row r="2153" spans="11:14">
      <c r="K2153" s="78"/>
      <c r="L2153" s="78"/>
      <c r="M2153" s="78"/>
      <c r="N2153" s="78"/>
    </row>
    <row r="2154" spans="11:14">
      <c r="K2154" s="78"/>
      <c r="L2154" s="78"/>
      <c r="M2154" s="78"/>
      <c r="N2154" s="78"/>
    </row>
    <row r="2155" spans="11:14">
      <c r="K2155" s="78"/>
      <c r="L2155" s="78"/>
      <c r="M2155" s="78"/>
      <c r="N2155" s="78"/>
    </row>
    <row r="2156" spans="11:14">
      <c r="K2156" s="78"/>
      <c r="L2156" s="78"/>
      <c r="M2156" s="78"/>
      <c r="N2156" s="78"/>
    </row>
    <row r="2157" spans="11:14">
      <c r="K2157" s="78"/>
      <c r="L2157" s="78"/>
      <c r="M2157" s="78"/>
      <c r="N2157" s="78"/>
    </row>
    <row r="2158" spans="11:14">
      <c r="K2158" s="78"/>
      <c r="L2158" s="78"/>
      <c r="M2158" s="78"/>
      <c r="N2158" s="78"/>
    </row>
    <row r="2159" spans="11:14">
      <c r="K2159" s="78"/>
      <c r="L2159" s="78"/>
      <c r="M2159" s="78"/>
      <c r="N2159" s="78"/>
    </row>
    <row r="2160" spans="11:14">
      <c r="K2160" s="78"/>
      <c r="L2160" s="78"/>
      <c r="M2160" s="78"/>
      <c r="N2160" s="78"/>
    </row>
    <row r="2161" spans="11:14">
      <c r="K2161" s="78"/>
      <c r="L2161" s="78"/>
      <c r="M2161" s="78"/>
      <c r="N2161" s="78"/>
    </row>
    <row r="2162" spans="11:14">
      <c r="K2162" s="78"/>
      <c r="L2162" s="78"/>
      <c r="M2162" s="78"/>
      <c r="N2162" s="78"/>
    </row>
    <row r="2163" spans="11:14">
      <c r="K2163" s="78"/>
      <c r="L2163" s="78"/>
      <c r="M2163" s="78"/>
      <c r="N2163" s="78"/>
    </row>
    <row r="2164" spans="11:14">
      <c r="K2164" s="78"/>
      <c r="L2164" s="78"/>
      <c r="M2164" s="78"/>
      <c r="N2164" s="78"/>
    </row>
    <row r="2165" spans="11:14">
      <c r="K2165" s="78"/>
      <c r="L2165" s="78"/>
      <c r="M2165" s="78"/>
      <c r="N2165" s="78"/>
    </row>
    <row r="2166" spans="11:14">
      <c r="K2166" s="78"/>
      <c r="L2166" s="78"/>
      <c r="M2166" s="78"/>
      <c r="N2166" s="78"/>
    </row>
    <row r="2167" spans="11:14">
      <c r="K2167" s="78"/>
      <c r="L2167" s="78"/>
      <c r="M2167" s="78"/>
      <c r="N2167" s="78"/>
    </row>
    <row r="2168" spans="11:14">
      <c r="K2168" s="78"/>
      <c r="L2168" s="78"/>
      <c r="M2168" s="78"/>
      <c r="N2168" s="78"/>
    </row>
    <row r="2169" spans="11:14">
      <c r="K2169" s="78"/>
      <c r="L2169" s="78"/>
      <c r="M2169" s="78"/>
      <c r="N2169" s="78"/>
    </row>
    <row r="2170" spans="11:14">
      <c r="K2170" s="78"/>
      <c r="L2170" s="78"/>
      <c r="M2170" s="78"/>
      <c r="N2170" s="78"/>
    </row>
    <row r="2171" spans="11:14">
      <c r="K2171" s="78"/>
      <c r="L2171" s="78"/>
      <c r="M2171" s="78"/>
      <c r="N2171" s="78"/>
    </row>
    <row r="2172" spans="11:14">
      <c r="K2172" s="78"/>
      <c r="L2172" s="78"/>
      <c r="M2172" s="78"/>
      <c r="N2172" s="78"/>
    </row>
    <row r="2173" spans="11:14">
      <c r="K2173" s="78"/>
      <c r="L2173" s="78"/>
      <c r="M2173" s="78"/>
      <c r="N2173" s="78"/>
    </row>
    <row r="2174" spans="11:14">
      <c r="K2174" s="78"/>
      <c r="L2174" s="78"/>
      <c r="M2174" s="78"/>
      <c r="N2174" s="78"/>
    </row>
    <row r="2175" spans="11:14">
      <c r="K2175" s="78"/>
      <c r="L2175" s="78"/>
      <c r="M2175" s="78"/>
      <c r="N2175" s="78"/>
    </row>
    <row r="2176" spans="11:14">
      <c r="K2176" s="78"/>
      <c r="L2176" s="78"/>
      <c r="M2176" s="78"/>
      <c r="N2176" s="78"/>
    </row>
    <row r="2177" spans="11:14">
      <c r="K2177" s="78"/>
      <c r="L2177" s="78"/>
      <c r="M2177" s="78"/>
      <c r="N2177" s="78"/>
    </row>
    <row r="2178" spans="11:14">
      <c r="K2178" s="78"/>
      <c r="L2178" s="78"/>
      <c r="M2178" s="78"/>
      <c r="N2178" s="78"/>
    </row>
    <row r="2179" spans="11:14">
      <c r="K2179" s="78"/>
      <c r="L2179" s="78"/>
      <c r="M2179" s="78"/>
      <c r="N2179" s="78"/>
    </row>
    <row r="2180" spans="11:14">
      <c r="K2180" s="78"/>
      <c r="L2180" s="78"/>
      <c r="M2180" s="78"/>
      <c r="N2180" s="78"/>
    </row>
    <row r="2181" spans="11:14">
      <c r="K2181" s="78"/>
      <c r="L2181" s="78"/>
      <c r="M2181" s="78"/>
      <c r="N2181" s="78"/>
    </row>
    <row r="2182" spans="11:14">
      <c r="K2182" s="78"/>
      <c r="L2182" s="78"/>
      <c r="M2182" s="78"/>
      <c r="N2182" s="78"/>
    </row>
    <row r="2183" spans="11:14">
      <c r="K2183" s="78"/>
      <c r="L2183" s="78"/>
      <c r="M2183" s="78"/>
      <c r="N2183" s="78"/>
    </row>
    <row r="2184" spans="11:14">
      <c r="K2184" s="78"/>
      <c r="L2184" s="78"/>
      <c r="M2184" s="78"/>
      <c r="N2184" s="78"/>
    </row>
    <row r="2185" spans="11:14">
      <c r="K2185" s="78"/>
      <c r="L2185" s="78"/>
      <c r="M2185" s="78"/>
      <c r="N2185" s="78"/>
    </row>
    <row r="2186" spans="11:14">
      <c r="K2186" s="78"/>
      <c r="L2186" s="78"/>
      <c r="M2186" s="78"/>
      <c r="N2186" s="78"/>
    </row>
    <row r="2187" spans="11:14">
      <c r="K2187" s="78"/>
      <c r="L2187" s="78"/>
      <c r="M2187" s="78"/>
      <c r="N2187" s="78"/>
    </row>
    <row r="2188" spans="11:14">
      <c r="K2188" s="78"/>
      <c r="L2188" s="78"/>
      <c r="M2188" s="78"/>
      <c r="N2188" s="78"/>
    </row>
    <row r="2189" spans="11:14">
      <c r="K2189" s="78"/>
      <c r="L2189" s="78"/>
      <c r="M2189" s="78"/>
      <c r="N2189" s="78"/>
    </row>
    <row r="2190" spans="11:14">
      <c r="K2190" s="78"/>
      <c r="L2190" s="78"/>
      <c r="M2190" s="78"/>
      <c r="N2190" s="78"/>
    </row>
    <row r="2191" spans="11:14">
      <c r="K2191" s="78"/>
      <c r="L2191" s="78"/>
      <c r="M2191" s="78"/>
      <c r="N2191" s="78"/>
    </row>
    <row r="2192" spans="11:14">
      <c r="K2192" s="78"/>
      <c r="L2192" s="78"/>
      <c r="M2192" s="78"/>
      <c r="N2192" s="78"/>
    </row>
    <row r="2193" spans="11:14">
      <c r="K2193" s="78"/>
      <c r="L2193" s="78"/>
      <c r="M2193" s="78"/>
      <c r="N2193" s="78"/>
    </row>
    <row r="2194" spans="11:14">
      <c r="K2194" s="78"/>
      <c r="L2194" s="78"/>
      <c r="M2194" s="78"/>
      <c r="N2194" s="78"/>
    </row>
    <row r="2195" spans="11:14">
      <c r="K2195" s="78"/>
      <c r="L2195" s="78"/>
      <c r="M2195" s="78"/>
      <c r="N2195" s="78"/>
    </row>
    <row r="2196" spans="11:14">
      <c r="K2196" s="78"/>
      <c r="L2196" s="78"/>
      <c r="M2196" s="78"/>
      <c r="N2196" s="78"/>
    </row>
    <row r="2197" spans="11:14">
      <c r="K2197" s="78"/>
      <c r="L2197" s="78"/>
      <c r="M2197" s="78"/>
      <c r="N2197" s="78"/>
    </row>
    <row r="2198" spans="11:14">
      <c r="K2198" s="78"/>
      <c r="L2198" s="78"/>
      <c r="M2198" s="78"/>
      <c r="N2198" s="78"/>
    </row>
    <row r="2199" spans="11:14">
      <c r="K2199" s="78"/>
      <c r="L2199" s="78"/>
      <c r="M2199" s="78"/>
      <c r="N2199" s="78"/>
    </row>
    <row r="2200" spans="11:14">
      <c r="K2200" s="78"/>
      <c r="L2200" s="78"/>
      <c r="M2200" s="78"/>
      <c r="N2200" s="78"/>
    </row>
    <row r="2201" spans="11:14">
      <c r="K2201" s="78"/>
      <c r="L2201" s="78"/>
      <c r="M2201" s="78"/>
      <c r="N2201" s="78"/>
    </row>
    <row r="2202" spans="11:14">
      <c r="K2202" s="78"/>
      <c r="L2202" s="78"/>
      <c r="M2202" s="78"/>
      <c r="N2202" s="78"/>
    </row>
    <row r="2203" spans="11:14">
      <c r="K2203" s="78"/>
      <c r="L2203" s="78"/>
      <c r="M2203" s="78"/>
      <c r="N2203" s="78"/>
    </row>
    <row r="2204" spans="11:14">
      <c r="K2204" s="78"/>
      <c r="L2204" s="78"/>
      <c r="M2204" s="78"/>
      <c r="N2204" s="78"/>
    </row>
    <row r="2205" spans="11:14">
      <c r="K2205" s="78"/>
      <c r="L2205" s="78"/>
      <c r="M2205" s="78"/>
      <c r="N2205" s="78"/>
    </row>
    <row r="2206" spans="11:14">
      <c r="K2206" s="78"/>
      <c r="L2206" s="78"/>
      <c r="M2206" s="78"/>
      <c r="N2206" s="78"/>
    </row>
    <row r="2207" spans="11:14">
      <c r="K2207" s="78"/>
      <c r="L2207" s="78"/>
      <c r="M2207" s="78"/>
      <c r="N2207" s="78"/>
    </row>
    <row r="2208" spans="11:14">
      <c r="K2208" s="78"/>
      <c r="L2208" s="78"/>
      <c r="M2208" s="78"/>
      <c r="N2208" s="78"/>
    </row>
    <row r="2209" spans="11:14">
      <c r="K2209" s="78"/>
      <c r="L2209" s="78"/>
      <c r="M2209" s="78"/>
      <c r="N2209" s="78"/>
    </row>
    <row r="2210" spans="11:14">
      <c r="K2210" s="78"/>
      <c r="L2210" s="78"/>
      <c r="M2210" s="78"/>
      <c r="N2210" s="78"/>
    </row>
    <row r="2211" spans="11:14">
      <c r="K2211" s="78"/>
      <c r="L2211" s="78"/>
      <c r="M2211" s="78"/>
      <c r="N2211" s="78"/>
    </row>
    <row r="2212" spans="11:14">
      <c r="K2212" s="78"/>
      <c r="L2212" s="78"/>
      <c r="M2212" s="78"/>
      <c r="N2212" s="78"/>
    </row>
    <row r="2213" spans="11:14">
      <c r="K2213" s="78"/>
      <c r="L2213" s="78"/>
      <c r="M2213" s="78"/>
      <c r="N2213" s="78"/>
    </row>
    <row r="2214" spans="11:14">
      <c r="K2214" s="78"/>
      <c r="L2214" s="78"/>
      <c r="M2214" s="78"/>
      <c r="N2214" s="78"/>
    </row>
    <row r="2215" spans="11:14">
      <c r="K2215" s="78"/>
      <c r="L2215" s="78"/>
      <c r="M2215" s="78"/>
      <c r="N2215" s="78"/>
    </row>
    <row r="2216" spans="11:14">
      <c r="K2216" s="78"/>
      <c r="L2216" s="78"/>
      <c r="M2216" s="78"/>
      <c r="N2216" s="78"/>
    </row>
    <row r="2217" spans="11:14">
      <c r="K2217" s="78"/>
      <c r="L2217" s="78"/>
      <c r="M2217" s="78"/>
      <c r="N2217" s="78"/>
    </row>
    <row r="2218" spans="11:14">
      <c r="K2218" s="78"/>
      <c r="L2218" s="78"/>
      <c r="M2218" s="78"/>
      <c r="N2218" s="78"/>
    </row>
    <row r="2219" spans="11:14">
      <c r="K2219" s="78"/>
      <c r="L2219" s="78"/>
      <c r="M2219" s="78"/>
      <c r="N2219" s="78"/>
    </row>
    <row r="2220" spans="11:14">
      <c r="K2220" s="78"/>
      <c r="L2220" s="78"/>
      <c r="M2220" s="78"/>
      <c r="N2220" s="78"/>
    </row>
    <row r="2221" spans="11:14">
      <c r="K2221" s="78"/>
      <c r="L2221" s="78"/>
      <c r="M2221" s="78"/>
      <c r="N2221" s="78"/>
    </row>
    <row r="2222" spans="11:14">
      <c r="K2222" s="78"/>
      <c r="L2222" s="78"/>
      <c r="M2222" s="78"/>
      <c r="N2222" s="78"/>
    </row>
    <row r="2223" spans="11:14">
      <c r="K2223" s="78"/>
      <c r="L2223" s="78"/>
      <c r="M2223" s="78"/>
      <c r="N2223" s="78"/>
    </row>
    <row r="2224" spans="11:14">
      <c r="K2224" s="78"/>
      <c r="L2224" s="78"/>
      <c r="M2224" s="78"/>
      <c r="N2224" s="78"/>
    </row>
    <row r="2225" spans="11:14">
      <c r="K2225" s="78"/>
      <c r="L2225" s="78"/>
      <c r="M2225" s="78"/>
      <c r="N2225" s="78"/>
    </row>
    <row r="2226" spans="11:14">
      <c r="K2226" s="78"/>
      <c r="L2226" s="78"/>
      <c r="M2226" s="78"/>
      <c r="N2226" s="78"/>
    </row>
    <row r="2227" spans="11:14">
      <c r="K2227" s="78"/>
      <c r="L2227" s="78"/>
      <c r="M2227" s="78"/>
      <c r="N2227" s="78"/>
    </row>
    <row r="2228" spans="11:14">
      <c r="K2228" s="78"/>
      <c r="L2228" s="78"/>
      <c r="M2228" s="78"/>
      <c r="N2228" s="78"/>
    </row>
    <row r="2229" spans="11:14">
      <c r="K2229" s="78"/>
      <c r="L2229" s="78"/>
      <c r="M2229" s="78"/>
      <c r="N2229" s="78"/>
    </row>
    <row r="2230" spans="11:14">
      <c r="K2230" s="78"/>
      <c r="L2230" s="78"/>
      <c r="M2230" s="78"/>
      <c r="N2230" s="78"/>
    </row>
    <row r="2231" spans="11:14">
      <c r="K2231" s="78"/>
      <c r="L2231" s="78"/>
      <c r="M2231" s="78"/>
      <c r="N2231" s="78"/>
    </row>
    <row r="2232" spans="11:14">
      <c r="K2232" s="78"/>
      <c r="L2232" s="78"/>
      <c r="M2232" s="78"/>
      <c r="N2232" s="78"/>
    </row>
    <row r="2233" spans="11:14">
      <c r="K2233" s="78"/>
      <c r="L2233" s="78"/>
      <c r="M2233" s="78"/>
      <c r="N2233" s="78"/>
    </row>
    <row r="2234" spans="11:14">
      <c r="K2234" s="78"/>
      <c r="L2234" s="78"/>
      <c r="M2234" s="78"/>
      <c r="N2234" s="78"/>
    </row>
    <row r="2235" spans="11:14">
      <c r="K2235" s="78"/>
      <c r="L2235" s="78"/>
      <c r="M2235" s="78"/>
      <c r="N2235" s="78"/>
    </row>
    <row r="2236" spans="11:14">
      <c r="K2236" s="78"/>
      <c r="L2236" s="78"/>
      <c r="M2236" s="78"/>
      <c r="N2236" s="78"/>
    </row>
    <row r="2237" spans="11:14">
      <c r="K2237" s="78"/>
      <c r="L2237" s="78"/>
      <c r="M2237" s="78"/>
      <c r="N2237" s="78"/>
    </row>
    <row r="2238" spans="11:14">
      <c r="K2238" s="78"/>
      <c r="L2238" s="78"/>
      <c r="M2238" s="78"/>
      <c r="N2238" s="78"/>
    </row>
    <row r="2239" spans="11:14">
      <c r="K2239" s="78"/>
      <c r="L2239" s="78"/>
      <c r="M2239" s="78"/>
      <c r="N2239" s="78"/>
    </row>
    <row r="2240" spans="11:14">
      <c r="K2240" s="78"/>
      <c r="L2240" s="78"/>
      <c r="M2240" s="78"/>
      <c r="N2240" s="78"/>
    </row>
    <row r="2241" spans="11:14">
      <c r="K2241" s="78"/>
      <c r="L2241" s="78"/>
      <c r="M2241" s="78"/>
      <c r="N2241" s="78"/>
    </row>
    <row r="2242" spans="11:14">
      <c r="K2242" s="78"/>
      <c r="L2242" s="78"/>
      <c r="M2242" s="78"/>
      <c r="N2242" s="78"/>
    </row>
    <row r="2243" spans="11:14">
      <c r="K2243" s="78"/>
      <c r="L2243" s="78"/>
      <c r="M2243" s="78"/>
      <c r="N2243" s="78"/>
    </row>
    <row r="2244" spans="11:14">
      <c r="K2244" s="78"/>
      <c r="L2244" s="78"/>
      <c r="M2244" s="78"/>
      <c r="N2244" s="78"/>
    </row>
    <row r="2245" spans="11:14">
      <c r="K2245" s="78"/>
      <c r="L2245" s="78"/>
      <c r="M2245" s="78"/>
      <c r="N2245" s="78"/>
    </row>
    <row r="2246" spans="11:14">
      <c r="K2246" s="78"/>
      <c r="L2246" s="78"/>
      <c r="M2246" s="78"/>
      <c r="N2246" s="78"/>
    </row>
    <row r="2247" spans="11:14">
      <c r="K2247" s="78"/>
      <c r="L2247" s="78"/>
      <c r="M2247" s="78"/>
      <c r="N2247" s="78"/>
    </row>
    <row r="2248" spans="11:14">
      <c r="K2248" s="78"/>
      <c r="L2248" s="78"/>
      <c r="M2248" s="78"/>
      <c r="N2248" s="78"/>
    </row>
    <row r="2249" spans="11:14">
      <c r="K2249" s="78"/>
      <c r="L2249" s="78"/>
      <c r="M2249" s="78"/>
      <c r="N2249" s="78"/>
    </row>
    <row r="2250" spans="11:14">
      <c r="K2250" s="78"/>
      <c r="L2250" s="78"/>
      <c r="M2250" s="78"/>
      <c r="N2250" s="78"/>
    </row>
    <row r="2251" spans="11:14">
      <c r="K2251" s="78"/>
      <c r="L2251" s="78"/>
      <c r="M2251" s="78"/>
      <c r="N2251" s="78"/>
    </row>
    <row r="2252" spans="11:14">
      <c r="K2252" s="78"/>
      <c r="L2252" s="78"/>
      <c r="M2252" s="78"/>
      <c r="N2252" s="78"/>
    </row>
    <row r="2253" spans="11:14">
      <c r="K2253" s="78"/>
      <c r="L2253" s="78"/>
      <c r="M2253" s="78"/>
      <c r="N2253" s="78"/>
    </row>
    <row r="2254" spans="11:14">
      <c r="K2254" s="78"/>
      <c r="L2254" s="78"/>
      <c r="M2254" s="78"/>
      <c r="N2254" s="78"/>
    </row>
    <row r="2255" spans="11:14">
      <c r="K2255" s="78"/>
      <c r="L2255" s="78"/>
      <c r="M2255" s="78"/>
      <c r="N2255" s="78"/>
    </row>
    <row r="2256" spans="11:14">
      <c r="K2256" s="78"/>
      <c r="L2256" s="78"/>
      <c r="M2256" s="78"/>
      <c r="N2256" s="78"/>
    </row>
    <row r="2257" spans="11:14">
      <c r="K2257" s="78"/>
      <c r="L2257" s="78"/>
      <c r="M2257" s="78"/>
      <c r="N2257" s="78"/>
    </row>
    <row r="2258" spans="11:14">
      <c r="K2258" s="78"/>
      <c r="L2258" s="78"/>
      <c r="M2258" s="78"/>
      <c r="N2258" s="78"/>
    </row>
    <row r="2259" spans="11:14">
      <c r="K2259" s="78"/>
      <c r="L2259" s="78"/>
      <c r="M2259" s="78"/>
      <c r="N2259" s="78"/>
    </row>
    <row r="2260" spans="11:14">
      <c r="K2260" s="78"/>
      <c r="L2260" s="78"/>
      <c r="M2260" s="78"/>
      <c r="N2260" s="78"/>
    </row>
    <row r="2261" spans="11:14">
      <c r="K2261" s="78"/>
      <c r="L2261" s="78"/>
      <c r="M2261" s="78"/>
      <c r="N2261" s="78"/>
    </row>
    <row r="2262" spans="11:14">
      <c r="K2262" s="78"/>
      <c r="L2262" s="78"/>
      <c r="M2262" s="78"/>
      <c r="N2262" s="78"/>
    </row>
    <row r="2263" spans="11:14">
      <c r="K2263" s="78"/>
      <c r="L2263" s="78"/>
      <c r="M2263" s="78"/>
      <c r="N2263" s="78"/>
    </row>
    <row r="2264" spans="11:14">
      <c r="K2264" s="78"/>
      <c r="L2264" s="78"/>
      <c r="M2264" s="78"/>
      <c r="N2264" s="78"/>
    </row>
    <row r="2265" spans="11:14">
      <c r="K2265" s="78"/>
      <c r="L2265" s="78"/>
      <c r="M2265" s="78"/>
      <c r="N2265" s="78"/>
    </row>
    <row r="2266" spans="11:14">
      <c r="K2266" s="78"/>
      <c r="L2266" s="78"/>
      <c r="M2266" s="78"/>
      <c r="N2266" s="78"/>
    </row>
    <row r="2267" spans="11:14">
      <c r="K2267" s="78"/>
      <c r="L2267" s="78"/>
      <c r="M2267" s="78"/>
      <c r="N2267" s="78"/>
    </row>
    <row r="2268" spans="11:14">
      <c r="K2268" s="78"/>
      <c r="L2268" s="78"/>
      <c r="M2268" s="78"/>
      <c r="N2268" s="78"/>
    </row>
    <row r="2269" spans="11:14">
      <c r="K2269" s="78"/>
      <c r="L2269" s="78"/>
      <c r="M2269" s="78"/>
      <c r="N2269" s="78"/>
    </row>
    <row r="2270" spans="11:14">
      <c r="K2270" s="78"/>
      <c r="L2270" s="78"/>
      <c r="M2270" s="78"/>
      <c r="N2270" s="78"/>
    </row>
    <row r="2271" spans="11:14">
      <c r="K2271" s="78"/>
      <c r="L2271" s="78"/>
      <c r="M2271" s="78"/>
      <c r="N2271" s="78"/>
    </row>
    <row r="2272" spans="11:14">
      <c r="K2272" s="78"/>
      <c r="L2272" s="78"/>
      <c r="M2272" s="78"/>
      <c r="N2272" s="78"/>
    </row>
    <row r="2273" spans="11:14">
      <c r="K2273" s="78"/>
      <c r="L2273" s="78"/>
      <c r="M2273" s="78"/>
      <c r="N2273" s="78"/>
    </row>
    <row r="2274" spans="11:14">
      <c r="K2274" s="78"/>
      <c r="L2274" s="78"/>
      <c r="M2274" s="78"/>
      <c r="N2274" s="78"/>
    </row>
    <row r="2275" spans="11:14">
      <c r="K2275" s="78"/>
      <c r="L2275" s="78"/>
      <c r="M2275" s="78"/>
      <c r="N2275" s="78"/>
    </row>
    <row r="2276" spans="11:14">
      <c r="K2276" s="78"/>
      <c r="L2276" s="78"/>
      <c r="M2276" s="78"/>
      <c r="N2276" s="78"/>
    </row>
    <row r="2277" spans="11:14">
      <c r="K2277" s="78"/>
      <c r="L2277" s="78"/>
      <c r="M2277" s="78"/>
      <c r="N2277" s="78"/>
    </row>
    <row r="2278" spans="11:14">
      <c r="K2278" s="78"/>
      <c r="L2278" s="78"/>
      <c r="M2278" s="78"/>
      <c r="N2278" s="78"/>
    </row>
    <row r="2279" spans="11:14">
      <c r="K2279" s="78"/>
      <c r="L2279" s="78"/>
      <c r="M2279" s="78"/>
      <c r="N2279" s="78"/>
    </row>
    <row r="2280" spans="11:14">
      <c r="K2280" s="78"/>
      <c r="L2280" s="78"/>
      <c r="M2280" s="78"/>
      <c r="N2280" s="78"/>
    </row>
    <row r="2281" spans="11:14">
      <c r="K2281" s="78"/>
      <c r="L2281" s="78"/>
      <c r="M2281" s="78"/>
      <c r="N2281" s="78"/>
    </row>
    <row r="2282" spans="11:14">
      <c r="K2282" s="78"/>
      <c r="L2282" s="78"/>
      <c r="M2282" s="78"/>
      <c r="N2282" s="78"/>
    </row>
    <row r="2283" spans="11:14">
      <c r="K2283" s="78"/>
      <c r="L2283" s="78"/>
      <c r="M2283" s="78"/>
      <c r="N2283" s="78"/>
    </row>
    <row r="2284" spans="11:14">
      <c r="K2284" s="78"/>
      <c r="L2284" s="78"/>
      <c r="M2284" s="78"/>
      <c r="N2284" s="78"/>
    </row>
    <row r="2285" spans="11:14">
      <c r="K2285" s="78"/>
      <c r="L2285" s="78"/>
      <c r="M2285" s="78"/>
      <c r="N2285" s="78"/>
    </row>
    <row r="2286" spans="11:14">
      <c r="K2286" s="78"/>
      <c r="L2286" s="78"/>
      <c r="M2286" s="78"/>
      <c r="N2286" s="78"/>
    </row>
    <row r="2287" spans="11:14">
      <c r="K2287" s="78"/>
      <c r="L2287" s="78"/>
      <c r="M2287" s="78"/>
      <c r="N2287" s="78"/>
    </row>
    <row r="2288" spans="11:14">
      <c r="K2288" s="78"/>
      <c r="L2288" s="78"/>
      <c r="M2288" s="78"/>
      <c r="N2288" s="78"/>
    </row>
    <row r="2289" spans="11:14">
      <c r="K2289" s="78"/>
      <c r="L2289" s="78"/>
      <c r="M2289" s="78"/>
      <c r="N2289" s="78"/>
    </row>
    <row r="2290" spans="11:14">
      <c r="K2290" s="78"/>
      <c r="L2290" s="78"/>
      <c r="M2290" s="78"/>
      <c r="N2290" s="78"/>
    </row>
    <row r="2291" spans="11:14">
      <c r="K2291" s="78"/>
      <c r="L2291" s="78"/>
      <c r="M2291" s="78"/>
      <c r="N2291" s="78"/>
    </row>
    <row r="2292" spans="11:14">
      <c r="K2292" s="78"/>
      <c r="L2292" s="78"/>
      <c r="M2292" s="78"/>
      <c r="N2292" s="78"/>
    </row>
    <row r="2293" spans="11:14">
      <c r="K2293" s="78"/>
      <c r="L2293" s="78"/>
      <c r="M2293" s="78"/>
      <c r="N2293" s="78"/>
    </row>
    <row r="2294" spans="11:14">
      <c r="K2294" s="78"/>
      <c r="L2294" s="78"/>
      <c r="M2294" s="78"/>
      <c r="N2294" s="78"/>
    </row>
    <row r="2295" spans="11:14">
      <c r="K2295" s="78"/>
      <c r="L2295" s="78"/>
      <c r="M2295" s="78"/>
      <c r="N2295" s="78"/>
    </row>
    <row r="2296" spans="11:14">
      <c r="K2296" s="78"/>
      <c r="L2296" s="78"/>
      <c r="M2296" s="78"/>
      <c r="N2296" s="78"/>
    </row>
    <row r="2297" spans="11:14">
      <c r="K2297" s="78"/>
      <c r="L2297" s="78"/>
      <c r="M2297" s="78"/>
      <c r="N2297" s="78"/>
    </row>
    <row r="2298" spans="11:14">
      <c r="K2298" s="78"/>
      <c r="L2298" s="78"/>
      <c r="M2298" s="78"/>
      <c r="N2298" s="78"/>
    </row>
    <row r="2299" spans="11:14">
      <c r="K2299" s="78"/>
      <c r="L2299" s="78"/>
      <c r="M2299" s="78"/>
      <c r="N2299" s="78"/>
    </row>
    <row r="2300" spans="11:14">
      <c r="K2300" s="78"/>
      <c r="L2300" s="78"/>
      <c r="M2300" s="78"/>
      <c r="N2300" s="78"/>
    </row>
    <row r="2301" spans="11:14">
      <c r="K2301" s="78"/>
      <c r="L2301" s="78"/>
      <c r="M2301" s="78"/>
      <c r="N2301" s="78"/>
    </row>
    <row r="2302" spans="11:14">
      <c r="K2302" s="78"/>
      <c r="L2302" s="78"/>
      <c r="M2302" s="78"/>
      <c r="N2302" s="78"/>
    </row>
    <row r="2303" spans="11:14">
      <c r="K2303" s="78"/>
      <c r="L2303" s="78"/>
      <c r="M2303" s="78"/>
      <c r="N2303" s="78"/>
    </row>
    <row r="2304" spans="11:14">
      <c r="K2304" s="78"/>
      <c r="L2304" s="78"/>
      <c r="M2304" s="78"/>
      <c r="N2304" s="78"/>
    </row>
    <row r="2305" spans="11:14">
      <c r="K2305" s="78"/>
      <c r="L2305" s="78"/>
      <c r="M2305" s="78"/>
      <c r="N2305" s="78"/>
    </row>
    <row r="2306" spans="11:14">
      <c r="K2306" s="78"/>
      <c r="L2306" s="78"/>
      <c r="M2306" s="78"/>
      <c r="N2306" s="78"/>
    </row>
    <row r="2307" spans="11:14">
      <c r="K2307" s="78"/>
      <c r="L2307" s="78"/>
      <c r="M2307" s="78"/>
      <c r="N2307" s="78"/>
    </row>
    <row r="2308" spans="11:14">
      <c r="K2308" s="78"/>
      <c r="L2308" s="78"/>
      <c r="M2308" s="78"/>
      <c r="N2308" s="78"/>
    </row>
    <row r="2309" spans="11:14">
      <c r="K2309" s="78"/>
      <c r="L2309" s="78"/>
      <c r="M2309" s="78"/>
      <c r="N2309" s="78"/>
    </row>
    <row r="2310" spans="11:14">
      <c r="K2310" s="78"/>
      <c r="L2310" s="78"/>
      <c r="M2310" s="78"/>
      <c r="N2310" s="78"/>
    </row>
    <row r="2311" spans="11:14">
      <c r="K2311" s="78"/>
      <c r="L2311" s="78"/>
      <c r="M2311" s="78"/>
      <c r="N2311" s="78"/>
    </row>
    <row r="2312" spans="11:14">
      <c r="K2312" s="78"/>
      <c r="L2312" s="78"/>
      <c r="M2312" s="78"/>
      <c r="N2312" s="78"/>
    </row>
    <row r="2313" spans="11:14">
      <c r="K2313" s="78"/>
      <c r="L2313" s="78"/>
      <c r="M2313" s="78"/>
      <c r="N2313" s="78"/>
    </row>
    <row r="2314" spans="11:14">
      <c r="K2314" s="78"/>
      <c r="L2314" s="78"/>
      <c r="M2314" s="78"/>
      <c r="N2314" s="78"/>
    </row>
    <row r="2315" spans="11:14">
      <c r="K2315" s="78"/>
      <c r="L2315" s="78"/>
      <c r="M2315" s="78"/>
      <c r="N2315" s="78"/>
    </row>
    <row r="2316" spans="11:14">
      <c r="K2316" s="78"/>
      <c r="L2316" s="78"/>
      <c r="M2316" s="78"/>
      <c r="N2316" s="78"/>
    </row>
    <row r="2317" spans="11:14">
      <c r="K2317" s="78"/>
      <c r="L2317" s="78"/>
      <c r="M2317" s="78"/>
      <c r="N2317" s="78"/>
    </row>
    <row r="2318" spans="11:14">
      <c r="K2318" s="78"/>
      <c r="L2318" s="78"/>
      <c r="M2318" s="78"/>
      <c r="N2318" s="78"/>
    </row>
    <row r="2319" spans="11:14">
      <c r="K2319" s="78"/>
      <c r="L2319" s="78"/>
      <c r="M2319" s="78"/>
      <c r="N2319" s="78"/>
    </row>
    <row r="2320" spans="11:14">
      <c r="K2320" s="78"/>
      <c r="L2320" s="78"/>
      <c r="M2320" s="78"/>
      <c r="N2320" s="78"/>
    </row>
    <row r="2321" spans="11:14">
      <c r="K2321" s="78"/>
      <c r="L2321" s="78"/>
      <c r="M2321" s="78"/>
      <c r="N2321" s="78"/>
    </row>
    <row r="2322" spans="11:14">
      <c r="K2322" s="78"/>
      <c r="L2322" s="78"/>
      <c r="M2322" s="78"/>
      <c r="N2322" s="78"/>
    </row>
    <row r="2323" spans="11:14">
      <c r="K2323" s="78"/>
      <c r="L2323" s="78"/>
      <c r="M2323" s="78"/>
      <c r="N2323" s="78"/>
    </row>
    <row r="2324" spans="11:14">
      <c r="K2324" s="78"/>
      <c r="L2324" s="78"/>
      <c r="M2324" s="78"/>
      <c r="N2324" s="78"/>
    </row>
    <row r="2325" spans="11:14">
      <c r="K2325" s="78"/>
      <c r="L2325" s="78"/>
      <c r="M2325" s="78"/>
      <c r="N2325" s="78"/>
    </row>
    <row r="2326" spans="11:14">
      <c r="K2326" s="78"/>
      <c r="L2326" s="78"/>
      <c r="M2326" s="78"/>
      <c r="N2326" s="78"/>
    </row>
    <row r="2327" spans="11:14">
      <c r="K2327" s="78"/>
      <c r="L2327" s="78"/>
      <c r="M2327" s="78"/>
      <c r="N2327" s="78"/>
    </row>
    <row r="2328" spans="11:14">
      <c r="K2328" s="78"/>
      <c r="L2328" s="78"/>
      <c r="M2328" s="78"/>
      <c r="N2328" s="78"/>
    </row>
    <row r="2329" spans="11:14">
      <c r="K2329" s="78"/>
      <c r="L2329" s="78"/>
      <c r="M2329" s="78"/>
      <c r="N2329" s="78"/>
    </row>
    <row r="2330" spans="11:14">
      <c r="K2330" s="78"/>
      <c r="L2330" s="78"/>
      <c r="M2330" s="78"/>
      <c r="N2330" s="78"/>
    </row>
    <row r="2331" spans="11:14">
      <c r="K2331" s="78"/>
      <c r="L2331" s="78"/>
      <c r="M2331" s="78"/>
      <c r="N2331" s="78"/>
    </row>
    <row r="2332" spans="11:14">
      <c r="K2332" s="78"/>
      <c r="L2332" s="78"/>
      <c r="M2332" s="78"/>
      <c r="N2332" s="78"/>
    </row>
    <row r="2333" spans="11:14">
      <c r="K2333" s="78"/>
      <c r="L2333" s="78"/>
      <c r="M2333" s="78"/>
      <c r="N2333" s="78"/>
    </row>
    <row r="2334" spans="11:14">
      <c r="K2334" s="78"/>
      <c r="L2334" s="78"/>
      <c r="M2334" s="78"/>
      <c r="N2334" s="78"/>
    </row>
    <row r="2335" spans="11:14">
      <c r="K2335" s="78"/>
      <c r="L2335" s="78"/>
      <c r="M2335" s="78"/>
      <c r="N2335" s="78"/>
    </row>
    <row r="2336" spans="11:14">
      <c r="K2336" s="78"/>
      <c r="L2336" s="78"/>
      <c r="M2336" s="78"/>
      <c r="N2336" s="78"/>
    </row>
    <row r="2337" spans="11:14">
      <c r="K2337" s="78"/>
      <c r="L2337" s="78"/>
      <c r="M2337" s="78"/>
      <c r="N2337" s="78"/>
    </row>
    <row r="2338" spans="11:14">
      <c r="K2338" s="78"/>
      <c r="L2338" s="78"/>
      <c r="M2338" s="78"/>
      <c r="N2338" s="78"/>
    </row>
    <row r="2339" spans="11:14">
      <c r="K2339" s="78"/>
      <c r="L2339" s="78"/>
      <c r="M2339" s="78"/>
      <c r="N2339" s="78"/>
    </row>
    <row r="2340" spans="11:14">
      <c r="K2340" s="78"/>
      <c r="L2340" s="78"/>
      <c r="M2340" s="78"/>
      <c r="N2340" s="78"/>
    </row>
    <row r="2341" spans="11:14">
      <c r="K2341" s="78"/>
      <c r="L2341" s="78"/>
      <c r="M2341" s="78"/>
      <c r="N2341" s="78"/>
    </row>
    <row r="2342" spans="11:14">
      <c r="K2342" s="78"/>
      <c r="L2342" s="78"/>
      <c r="M2342" s="78"/>
      <c r="N2342" s="78"/>
    </row>
    <row r="2343" spans="11:14">
      <c r="K2343" s="78"/>
      <c r="L2343" s="78"/>
      <c r="M2343" s="78"/>
      <c r="N2343" s="78"/>
    </row>
    <row r="2344" spans="11:14">
      <c r="K2344" s="78"/>
      <c r="L2344" s="78"/>
      <c r="M2344" s="78"/>
      <c r="N2344" s="78"/>
    </row>
    <row r="2345" spans="11:14">
      <c r="K2345" s="78"/>
      <c r="L2345" s="78"/>
      <c r="M2345" s="78"/>
      <c r="N2345" s="78"/>
    </row>
    <row r="2346" spans="11:14">
      <c r="K2346" s="78"/>
      <c r="L2346" s="78"/>
      <c r="M2346" s="78"/>
      <c r="N2346" s="78"/>
    </row>
    <row r="2347" spans="11:14">
      <c r="K2347" s="78"/>
      <c r="L2347" s="78"/>
      <c r="M2347" s="78"/>
      <c r="N2347" s="78"/>
    </row>
    <row r="2348" spans="11:14">
      <c r="K2348" s="78"/>
      <c r="L2348" s="78"/>
      <c r="M2348" s="78"/>
      <c r="N2348" s="78"/>
    </row>
    <row r="2349" spans="11:14">
      <c r="K2349" s="78"/>
      <c r="L2349" s="78"/>
      <c r="M2349" s="78"/>
      <c r="N2349" s="78"/>
    </row>
    <row r="2350" spans="11:14">
      <c r="K2350" s="78"/>
      <c r="L2350" s="78"/>
      <c r="M2350" s="78"/>
      <c r="N2350" s="78"/>
    </row>
    <row r="2351" spans="11:14">
      <c r="K2351" s="78"/>
      <c r="L2351" s="78"/>
      <c r="M2351" s="78"/>
      <c r="N2351" s="78"/>
    </row>
    <row r="2352" spans="11:14">
      <c r="K2352" s="78"/>
      <c r="L2352" s="78"/>
      <c r="M2352" s="78"/>
      <c r="N2352" s="78"/>
    </row>
    <row r="2353" spans="11:14">
      <c r="K2353" s="78"/>
      <c r="L2353" s="78"/>
      <c r="M2353" s="78"/>
      <c r="N2353" s="78"/>
    </row>
    <row r="2354" spans="11:14">
      <c r="K2354" s="78"/>
      <c r="L2354" s="78"/>
      <c r="M2354" s="78"/>
      <c r="N2354" s="78"/>
    </row>
    <row r="2355" spans="11:14">
      <c r="K2355" s="78"/>
      <c r="L2355" s="78"/>
      <c r="M2355" s="78"/>
      <c r="N2355" s="78"/>
    </row>
    <row r="2356" spans="11:14">
      <c r="K2356" s="78"/>
      <c r="L2356" s="78"/>
      <c r="M2356" s="78"/>
      <c r="N2356" s="78"/>
    </row>
    <row r="2357" spans="11:14">
      <c r="K2357" s="78"/>
      <c r="L2357" s="78"/>
      <c r="M2357" s="78"/>
      <c r="N2357" s="78"/>
    </row>
    <row r="2358" spans="11:14">
      <c r="K2358" s="78"/>
      <c r="L2358" s="78"/>
      <c r="M2358" s="78"/>
      <c r="N2358" s="78"/>
    </row>
    <row r="2359" spans="11:14">
      <c r="K2359" s="78"/>
      <c r="L2359" s="78"/>
      <c r="M2359" s="78"/>
      <c r="N2359" s="78"/>
    </row>
    <row r="2360" spans="11:14">
      <c r="K2360" s="78"/>
      <c r="L2360" s="78"/>
      <c r="M2360" s="78"/>
      <c r="N2360" s="78"/>
    </row>
    <row r="2361" spans="11:14">
      <c r="K2361" s="78"/>
      <c r="L2361" s="78"/>
      <c r="M2361" s="78"/>
      <c r="N2361" s="78"/>
    </row>
    <row r="2362" spans="11:14">
      <c r="K2362" s="78"/>
      <c r="L2362" s="78"/>
      <c r="M2362" s="78"/>
      <c r="N2362" s="78"/>
    </row>
    <row r="2363" spans="11:14">
      <c r="K2363" s="78"/>
      <c r="L2363" s="78"/>
      <c r="M2363" s="78"/>
      <c r="N2363" s="78"/>
    </row>
    <row r="2364" spans="11:14">
      <c r="K2364" s="78"/>
      <c r="L2364" s="78"/>
      <c r="M2364" s="78"/>
      <c r="N2364" s="78"/>
    </row>
    <row r="2365" spans="11:14">
      <c r="K2365" s="78"/>
      <c r="L2365" s="78"/>
      <c r="M2365" s="78"/>
      <c r="N2365" s="78"/>
    </row>
    <row r="2366" spans="11:14">
      <c r="K2366" s="78"/>
      <c r="L2366" s="78"/>
      <c r="M2366" s="78"/>
      <c r="N2366" s="78"/>
    </row>
    <row r="2367" spans="11:14">
      <c r="K2367" s="78"/>
      <c r="L2367" s="78"/>
      <c r="M2367" s="78"/>
      <c r="N2367" s="78"/>
    </row>
    <row r="2368" spans="11:14">
      <c r="K2368" s="78"/>
      <c r="L2368" s="78"/>
      <c r="M2368" s="78"/>
      <c r="N2368" s="78"/>
    </row>
    <row r="2369" spans="11:14">
      <c r="K2369" s="78"/>
      <c r="L2369" s="78"/>
      <c r="M2369" s="78"/>
      <c r="N2369" s="78"/>
    </row>
    <row r="2370" spans="11:14">
      <c r="K2370" s="78"/>
      <c r="L2370" s="78"/>
      <c r="M2370" s="78"/>
      <c r="N2370" s="78"/>
    </row>
    <row r="2371" spans="11:14">
      <c r="K2371" s="78"/>
      <c r="L2371" s="78"/>
      <c r="M2371" s="78"/>
      <c r="N2371" s="78"/>
    </row>
    <row r="2372" spans="11:14">
      <c r="K2372" s="78"/>
      <c r="L2372" s="78"/>
      <c r="M2372" s="78"/>
      <c r="N2372" s="78"/>
    </row>
    <row r="2373" spans="11:14">
      <c r="K2373" s="78"/>
      <c r="L2373" s="78"/>
      <c r="M2373" s="78"/>
      <c r="N2373" s="78"/>
    </row>
    <row r="2374" spans="11:14">
      <c r="K2374" s="78"/>
      <c r="L2374" s="78"/>
      <c r="M2374" s="78"/>
      <c r="N2374" s="78"/>
    </row>
    <row r="2375" spans="11:14">
      <c r="K2375" s="78"/>
      <c r="L2375" s="78"/>
      <c r="M2375" s="78"/>
      <c r="N2375" s="78"/>
    </row>
    <row r="2376" spans="11:14">
      <c r="K2376" s="78"/>
      <c r="L2376" s="78"/>
      <c r="M2376" s="78"/>
      <c r="N2376" s="78"/>
    </row>
    <row r="2377" spans="11:14">
      <c r="K2377" s="78"/>
      <c r="L2377" s="78"/>
      <c r="M2377" s="78"/>
      <c r="N2377" s="78"/>
    </row>
    <row r="2378" spans="11:14">
      <c r="K2378" s="78"/>
      <c r="L2378" s="78"/>
      <c r="M2378" s="78"/>
      <c r="N2378" s="78"/>
    </row>
    <row r="2379" spans="11:14">
      <c r="K2379" s="78"/>
      <c r="L2379" s="78"/>
      <c r="M2379" s="78"/>
      <c r="N2379" s="78"/>
    </row>
    <row r="2380" spans="11:14">
      <c r="K2380" s="78"/>
      <c r="L2380" s="78"/>
      <c r="M2380" s="78"/>
      <c r="N2380" s="78"/>
    </row>
    <row r="2381" spans="11:14">
      <c r="K2381" s="78"/>
      <c r="L2381" s="78"/>
      <c r="M2381" s="78"/>
      <c r="N2381" s="78"/>
    </row>
    <row r="2382" spans="11:14">
      <c r="K2382" s="78"/>
      <c r="L2382" s="78"/>
      <c r="M2382" s="78"/>
      <c r="N2382" s="78"/>
    </row>
    <row r="2383" spans="11:14">
      <c r="K2383" s="78"/>
      <c r="L2383" s="78"/>
      <c r="M2383" s="78"/>
      <c r="N2383" s="78"/>
    </row>
    <row r="2384" spans="11:14">
      <c r="K2384" s="78"/>
      <c r="L2384" s="78"/>
      <c r="M2384" s="78"/>
      <c r="N2384" s="78"/>
    </row>
    <row r="2385" spans="11:14">
      <c r="K2385" s="78"/>
      <c r="L2385" s="78"/>
      <c r="M2385" s="78"/>
      <c r="N2385" s="78"/>
    </row>
    <row r="2386" spans="11:14">
      <c r="K2386" s="78"/>
      <c r="L2386" s="78"/>
      <c r="M2386" s="78"/>
      <c r="N2386" s="78"/>
    </row>
    <row r="2387" spans="11:14">
      <c r="K2387" s="78"/>
      <c r="L2387" s="78"/>
      <c r="M2387" s="78"/>
      <c r="N2387" s="78"/>
    </row>
    <row r="2388" spans="11:14">
      <c r="K2388" s="78"/>
      <c r="L2388" s="78"/>
      <c r="M2388" s="78"/>
      <c r="N2388" s="78"/>
    </row>
    <row r="2389" spans="11:14">
      <c r="K2389" s="78"/>
      <c r="L2389" s="78"/>
      <c r="M2389" s="78"/>
      <c r="N2389" s="78"/>
    </row>
    <row r="2390" spans="11:14">
      <c r="K2390" s="78"/>
      <c r="L2390" s="78"/>
      <c r="M2390" s="78"/>
      <c r="N2390" s="78"/>
    </row>
    <row r="2391" spans="11:14">
      <c r="K2391" s="78"/>
      <c r="L2391" s="78"/>
      <c r="M2391" s="78"/>
      <c r="N2391" s="78"/>
    </row>
    <row r="2392" spans="11:14">
      <c r="K2392" s="78"/>
      <c r="L2392" s="78"/>
      <c r="M2392" s="78"/>
      <c r="N2392" s="78"/>
    </row>
    <row r="2393" spans="11:14">
      <c r="K2393" s="78"/>
      <c r="L2393" s="78"/>
      <c r="M2393" s="78"/>
      <c r="N2393" s="78"/>
    </row>
    <row r="2394" spans="11:14">
      <c r="K2394" s="78"/>
      <c r="L2394" s="78"/>
      <c r="M2394" s="78"/>
      <c r="N2394" s="78"/>
    </row>
    <row r="2395" spans="11:14">
      <c r="K2395" s="78"/>
      <c r="L2395" s="78"/>
      <c r="M2395" s="78"/>
      <c r="N2395" s="78"/>
    </row>
    <row r="2396" spans="11:14">
      <c r="K2396" s="78"/>
      <c r="L2396" s="78"/>
      <c r="M2396" s="78"/>
      <c r="N2396" s="78"/>
    </row>
    <row r="2397" spans="11:14">
      <c r="K2397" s="78"/>
      <c r="L2397" s="78"/>
      <c r="M2397" s="78"/>
      <c r="N2397" s="78"/>
    </row>
    <row r="2398" spans="11:14">
      <c r="K2398" s="78"/>
      <c r="L2398" s="78"/>
      <c r="M2398" s="78"/>
      <c r="N2398" s="78"/>
    </row>
    <row r="2399" spans="11:14">
      <c r="K2399" s="78"/>
      <c r="L2399" s="78"/>
      <c r="M2399" s="78"/>
      <c r="N2399" s="78"/>
    </row>
    <row r="2400" spans="11:14">
      <c r="K2400" s="78"/>
      <c r="L2400" s="78"/>
      <c r="M2400" s="78"/>
      <c r="N2400" s="78"/>
    </row>
    <row r="2401" spans="11:14">
      <c r="K2401" s="78"/>
      <c r="L2401" s="78"/>
      <c r="M2401" s="78"/>
      <c r="N2401" s="78"/>
    </row>
    <row r="2402" spans="11:14">
      <c r="K2402" s="78"/>
      <c r="L2402" s="78"/>
      <c r="M2402" s="78"/>
      <c r="N2402" s="78"/>
    </row>
    <row r="2403" spans="11:14">
      <c r="K2403" s="78"/>
      <c r="L2403" s="78"/>
      <c r="M2403" s="78"/>
      <c r="N2403" s="78"/>
    </row>
    <row r="2404" spans="11:14">
      <c r="K2404" s="78"/>
      <c r="L2404" s="78"/>
      <c r="M2404" s="78"/>
      <c r="N2404" s="78"/>
    </row>
    <row r="2405" spans="11:14">
      <c r="K2405" s="78"/>
      <c r="L2405" s="78"/>
      <c r="M2405" s="78"/>
      <c r="N2405" s="78"/>
    </row>
    <row r="2406" spans="11:14">
      <c r="K2406" s="78"/>
      <c r="L2406" s="78"/>
      <c r="M2406" s="78"/>
      <c r="N2406" s="78"/>
    </row>
    <row r="2407" spans="11:14">
      <c r="K2407" s="78"/>
      <c r="L2407" s="78"/>
      <c r="M2407" s="78"/>
      <c r="N2407" s="78"/>
    </row>
    <row r="2408" spans="11:14">
      <c r="K2408" s="78"/>
      <c r="L2408" s="78"/>
      <c r="M2408" s="78"/>
      <c r="N2408" s="78"/>
    </row>
    <row r="2409" spans="11:14">
      <c r="K2409" s="78"/>
      <c r="L2409" s="78"/>
      <c r="M2409" s="78"/>
      <c r="N2409" s="78"/>
    </row>
    <row r="2410" spans="11:14">
      <c r="K2410" s="78"/>
      <c r="L2410" s="78"/>
      <c r="M2410" s="78"/>
      <c r="N2410" s="78"/>
    </row>
    <row r="2411" spans="11:14">
      <c r="K2411" s="78"/>
      <c r="L2411" s="78"/>
      <c r="M2411" s="78"/>
      <c r="N2411" s="78"/>
    </row>
    <row r="2412" spans="11:14">
      <c r="K2412" s="78"/>
      <c r="L2412" s="78"/>
      <c r="M2412" s="78"/>
      <c r="N2412" s="78"/>
    </row>
    <row r="2413" spans="11:14">
      <c r="K2413" s="78"/>
      <c r="L2413" s="78"/>
      <c r="M2413" s="78"/>
      <c r="N2413" s="78"/>
    </row>
    <row r="2414" spans="11:14">
      <c r="K2414" s="78"/>
      <c r="L2414" s="78"/>
      <c r="M2414" s="78"/>
      <c r="N2414" s="78"/>
    </row>
    <row r="2415" spans="11:14">
      <c r="K2415" s="78"/>
      <c r="L2415" s="78"/>
      <c r="M2415" s="78"/>
      <c r="N2415" s="78"/>
    </row>
    <row r="2416" spans="11:14">
      <c r="K2416" s="78"/>
      <c r="L2416" s="78"/>
      <c r="M2416" s="78"/>
      <c r="N2416" s="78"/>
    </row>
    <row r="2417" spans="11:14">
      <c r="K2417" s="78"/>
      <c r="L2417" s="78"/>
      <c r="M2417" s="78"/>
      <c r="N2417" s="78"/>
    </row>
    <row r="2418" spans="11:14">
      <c r="K2418" s="78"/>
      <c r="L2418" s="78"/>
      <c r="M2418" s="78"/>
      <c r="N2418" s="78"/>
    </row>
    <row r="2419" spans="11:14">
      <c r="K2419" s="78"/>
      <c r="L2419" s="78"/>
      <c r="M2419" s="78"/>
      <c r="N2419" s="78"/>
    </row>
    <row r="2420" spans="11:14">
      <c r="K2420" s="78"/>
      <c r="L2420" s="78"/>
      <c r="M2420" s="78"/>
      <c r="N2420" s="78"/>
    </row>
    <row r="2421" spans="11:14">
      <c r="K2421" s="78"/>
      <c r="L2421" s="78"/>
      <c r="M2421" s="78"/>
      <c r="N2421" s="78"/>
    </row>
    <row r="2422" spans="11:14">
      <c r="K2422" s="78"/>
      <c r="L2422" s="78"/>
      <c r="M2422" s="78"/>
      <c r="N2422" s="78"/>
    </row>
    <row r="2423" spans="11:14">
      <c r="K2423" s="78"/>
      <c r="L2423" s="78"/>
      <c r="M2423" s="78"/>
      <c r="N2423" s="78"/>
    </row>
    <row r="2424" spans="11:14">
      <c r="K2424" s="78"/>
      <c r="L2424" s="78"/>
      <c r="M2424" s="78"/>
      <c r="N2424" s="78"/>
    </row>
    <row r="2425" spans="11:14">
      <c r="K2425" s="78"/>
      <c r="L2425" s="78"/>
      <c r="M2425" s="78"/>
      <c r="N2425" s="78"/>
    </row>
    <row r="2426" spans="11:14">
      <c r="K2426" s="78"/>
      <c r="L2426" s="78"/>
      <c r="M2426" s="78"/>
      <c r="N2426" s="78"/>
    </row>
    <row r="2427" spans="11:14">
      <c r="K2427" s="78"/>
      <c r="L2427" s="78"/>
      <c r="M2427" s="78"/>
      <c r="N2427" s="78"/>
    </row>
    <row r="2428" spans="11:14">
      <c r="K2428" s="78"/>
      <c r="L2428" s="78"/>
      <c r="M2428" s="78"/>
      <c r="N2428" s="78"/>
    </row>
    <row r="2429" spans="11:14">
      <c r="K2429" s="78"/>
      <c r="L2429" s="78"/>
      <c r="M2429" s="78"/>
      <c r="N2429" s="78"/>
    </row>
    <row r="2430" spans="11:14">
      <c r="K2430" s="78"/>
      <c r="L2430" s="78"/>
      <c r="M2430" s="78"/>
      <c r="N2430" s="78"/>
    </row>
    <row r="2431" spans="11:14">
      <c r="K2431" s="78"/>
      <c r="L2431" s="78"/>
      <c r="M2431" s="78"/>
      <c r="N2431" s="78"/>
    </row>
    <row r="2432" spans="11:14">
      <c r="K2432" s="78"/>
      <c r="L2432" s="78"/>
      <c r="M2432" s="78"/>
      <c r="N2432" s="78"/>
    </row>
    <row r="2433" spans="11:14">
      <c r="K2433" s="78"/>
      <c r="L2433" s="78"/>
      <c r="M2433" s="78"/>
      <c r="N2433" s="78"/>
    </row>
    <row r="2434" spans="11:14">
      <c r="K2434" s="78"/>
      <c r="L2434" s="78"/>
      <c r="M2434" s="78"/>
      <c r="N2434" s="78"/>
    </row>
    <row r="2435" spans="11:14">
      <c r="K2435" s="78"/>
      <c r="L2435" s="78"/>
      <c r="M2435" s="78"/>
      <c r="N2435" s="78"/>
    </row>
    <row r="2436" spans="11:14">
      <c r="K2436" s="78"/>
      <c r="L2436" s="78"/>
      <c r="M2436" s="78"/>
      <c r="N2436" s="78"/>
    </row>
    <row r="2437" spans="11:14">
      <c r="K2437" s="78"/>
      <c r="L2437" s="78"/>
      <c r="M2437" s="78"/>
      <c r="N2437" s="78"/>
    </row>
    <row r="2438" spans="11:14">
      <c r="K2438" s="78"/>
      <c r="L2438" s="78"/>
      <c r="M2438" s="78"/>
      <c r="N2438" s="78"/>
    </row>
    <row r="2439" spans="11:14">
      <c r="K2439" s="78"/>
      <c r="L2439" s="78"/>
      <c r="M2439" s="78"/>
      <c r="N2439" s="78"/>
    </row>
    <row r="2440" spans="11:14">
      <c r="K2440" s="78"/>
      <c r="L2440" s="78"/>
      <c r="M2440" s="78"/>
      <c r="N2440" s="78"/>
    </row>
    <row r="2441" spans="11:14">
      <c r="K2441" s="78"/>
      <c r="L2441" s="78"/>
      <c r="M2441" s="78"/>
      <c r="N2441" s="78"/>
    </row>
    <row r="2442" spans="11:14">
      <c r="K2442" s="78"/>
      <c r="L2442" s="78"/>
      <c r="M2442" s="78"/>
      <c r="N2442" s="78"/>
    </row>
    <row r="2443" spans="11:14">
      <c r="K2443" s="78"/>
      <c r="L2443" s="78"/>
      <c r="M2443" s="78"/>
      <c r="N2443" s="78"/>
    </row>
    <row r="2444" spans="11:14">
      <c r="K2444" s="78"/>
      <c r="L2444" s="78"/>
      <c r="M2444" s="78"/>
      <c r="N2444" s="78"/>
    </row>
    <row r="2445" spans="11:14">
      <c r="K2445" s="78"/>
      <c r="L2445" s="78"/>
      <c r="M2445" s="78"/>
      <c r="N2445" s="78"/>
    </row>
    <row r="2446" spans="11:14">
      <c r="K2446" s="78"/>
      <c r="L2446" s="78"/>
      <c r="M2446" s="78"/>
      <c r="N2446" s="78"/>
    </row>
    <row r="2447" spans="11:14">
      <c r="K2447" s="78"/>
      <c r="L2447" s="78"/>
      <c r="M2447" s="78"/>
      <c r="N2447" s="78"/>
    </row>
    <row r="2448" spans="11:14">
      <c r="K2448" s="78"/>
      <c r="L2448" s="78"/>
      <c r="M2448" s="78"/>
      <c r="N2448" s="78"/>
    </row>
    <row r="2449" spans="11:14">
      <c r="K2449" s="78"/>
      <c r="L2449" s="78"/>
      <c r="M2449" s="78"/>
      <c r="N2449" s="78"/>
    </row>
    <row r="2450" spans="11:14">
      <c r="K2450" s="78"/>
      <c r="L2450" s="78"/>
      <c r="M2450" s="78"/>
      <c r="N2450" s="78"/>
    </row>
    <row r="2451" spans="11:14">
      <c r="K2451" s="78"/>
      <c r="L2451" s="78"/>
      <c r="M2451" s="78"/>
      <c r="N2451" s="78"/>
    </row>
    <row r="2452" spans="11:14">
      <c r="K2452" s="78"/>
      <c r="L2452" s="78"/>
      <c r="M2452" s="78"/>
      <c r="N2452" s="78"/>
    </row>
    <row r="2453" spans="11:14">
      <c r="K2453" s="78"/>
      <c r="L2453" s="78"/>
      <c r="M2453" s="78"/>
      <c r="N2453" s="78"/>
    </row>
    <row r="2454" spans="11:14">
      <c r="K2454" s="78"/>
      <c r="L2454" s="78"/>
      <c r="M2454" s="78"/>
      <c r="N2454" s="78"/>
    </row>
    <row r="2455" spans="11:14">
      <c r="K2455" s="78"/>
      <c r="L2455" s="78"/>
      <c r="M2455" s="78"/>
      <c r="N2455" s="78"/>
    </row>
    <row r="2456" spans="11:14">
      <c r="K2456" s="78"/>
      <c r="L2456" s="78"/>
      <c r="M2456" s="78"/>
      <c r="N2456" s="78"/>
    </row>
    <row r="2457" spans="11:14">
      <c r="K2457" s="78"/>
      <c r="L2457" s="78"/>
      <c r="M2457" s="78"/>
      <c r="N2457" s="78"/>
    </row>
    <row r="2458" spans="11:14">
      <c r="K2458" s="78"/>
      <c r="L2458" s="78"/>
      <c r="M2458" s="78"/>
      <c r="N2458" s="78"/>
    </row>
    <row r="2459" spans="11:14">
      <c r="K2459" s="78"/>
      <c r="L2459" s="78"/>
      <c r="M2459" s="78"/>
      <c r="N2459" s="78"/>
    </row>
    <row r="2460" spans="11:14">
      <c r="K2460" s="78"/>
      <c r="L2460" s="78"/>
      <c r="M2460" s="78"/>
      <c r="N2460" s="78"/>
    </row>
    <row r="2461" spans="11:14">
      <c r="K2461" s="78"/>
      <c r="L2461" s="78"/>
      <c r="M2461" s="78"/>
      <c r="N2461" s="78"/>
    </row>
    <row r="2462" spans="11:14">
      <c r="K2462" s="78"/>
      <c r="L2462" s="78"/>
      <c r="M2462" s="78"/>
      <c r="N2462" s="78"/>
    </row>
    <row r="2463" spans="11:14">
      <c r="K2463" s="78"/>
      <c r="L2463" s="78"/>
      <c r="M2463" s="78"/>
      <c r="N2463" s="78"/>
    </row>
    <row r="2464" spans="11:14">
      <c r="K2464" s="78"/>
      <c r="L2464" s="78"/>
      <c r="M2464" s="78"/>
      <c r="N2464" s="78"/>
    </row>
    <row r="2465" spans="11:14">
      <c r="K2465" s="78"/>
      <c r="L2465" s="78"/>
      <c r="M2465" s="78"/>
      <c r="N2465" s="78"/>
    </row>
    <row r="2466" spans="11:14">
      <c r="K2466" s="78"/>
      <c r="L2466" s="78"/>
      <c r="M2466" s="78"/>
      <c r="N2466" s="78"/>
    </row>
    <row r="2467" spans="11:14">
      <c r="K2467" s="78"/>
      <c r="L2467" s="78"/>
      <c r="M2467" s="78"/>
      <c r="N2467" s="78"/>
    </row>
    <row r="2468" spans="11:14">
      <c r="K2468" s="78"/>
      <c r="L2468" s="78"/>
      <c r="M2468" s="78"/>
      <c r="N2468" s="78"/>
    </row>
    <row r="2469" spans="11:14">
      <c r="K2469" s="78"/>
      <c r="L2469" s="78"/>
      <c r="M2469" s="78"/>
      <c r="N2469" s="78"/>
    </row>
    <row r="2470" spans="11:14">
      <c r="K2470" s="78"/>
      <c r="L2470" s="78"/>
      <c r="M2470" s="78"/>
      <c r="N2470" s="78"/>
    </row>
    <row r="2471" spans="11:14">
      <c r="K2471" s="78"/>
      <c r="L2471" s="78"/>
      <c r="M2471" s="78"/>
      <c r="N2471" s="78"/>
    </row>
    <row r="2472" spans="11:14">
      <c r="K2472" s="78"/>
      <c r="L2472" s="78"/>
      <c r="M2472" s="78"/>
      <c r="N2472" s="78"/>
    </row>
    <row r="2473" spans="11:14">
      <c r="K2473" s="78"/>
      <c r="L2473" s="78"/>
      <c r="M2473" s="78"/>
      <c r="N2473" s="78"/>
    </row>
    <row r="2474" spans="11:14">
      <c r="K2474" s="78"/>
      <c r="L2474" s="78"/>
      <c r="M2474" s="78"/>
      <c r="N2474" s="78"/>
    </row>
    <row r="2475" spans="11:14">
      <c r="K2475" s="78"/>
      <c r="L2475" s="78"/>
      <c r="M2475" s="78"/>
      <c r="N2475" s="78"/>
    </row>
    <row r="2476" spans="11:14">
      <c r="K2476" s="78"/>
      <c r="L2476" s="78"/>
      <c r="M2476" s="78"/>
      <c r="N2476" s="78"/>
    </row>
    <row r="2477" spans="11:14">
      <c r="K2477" s="78"/>
      <c r="L2477" s="78"/>
      <c r="M2477" s="78"/>
      <c r="N2477" s="78"/>
    </row>
    <row r="2478" spans="11:14">
      <c r="K2478" s="78"/>
      <c r="L2478" s="78"/>
      <c r="M2478" s="78"/>
      <c r="N2478" s="78"/>
    </row>
    <row r="2479" spans="11:14">
      <c r="K2479" s="78"/>
      <c r="L2479" s="78"/>
      <c r="M2479" s="78"/>
      <c r="N2479" s="78"/>
    </row>
    <row r="2480" spans="11:14">
      <c r="K2480" s="78"/>
      <c r="L2480" s="78"/>
      <c r="M2480" s="78"/>
      <c r="N2480" s="78"/>
    </row>
    <row r="2481" spans="11:14">
      <c r="K2481" s="78"/>
      <c r="L2481" s="78"/>
      <c r="M2481" s="78"/>
      <c r="N2481" s="78"/>
    </row>
    <row r="2482" spans="11:14">
      <c r="K2482" s="78"/>
      <c r="L2482" s="78"/>
      <c r="M2482" s="78"/>
      <c r="N2482" s="78"/>
    </row>
    <row r="2483" spans="11:14">
      <c r="K2483" s="78"/>
      <c r="L2483" s="78"/>
      <c r="M2483" s="78"/>
      <c r="N2483" s="78"/>
    </row>
    <row r="2484" spans="11:14">
      <c r="K2484" s="78"/>
      <c r="L2484" s="78"/>
      <c r="M2484" s="78"/>
      <c r="N2484" s="78"/>
    </row>
    <row r="2485" spans="11:14">
      <c r="K2485" s="78"/>
      <c r="L2485" s="78"/>
      <c r="M2485" s="78"/>
      <c r="N2485" s="78"/>
    </row>
    <row r="2486" spans="11:14">
      <c r="K2486" s="78"/>
      <c r="L2486" s="78"/>
      <c r="M2486" s="78"/>
      <c r="N2486" s="78"/>
    </row>
    <row r="2487" spans="11:14">
      <c r="K2487" s="78"/>
      <c r="L2487" s="78"/>
      <c r="M2487" s="78"/>
      <c r="N2487" s="78"/>
    </row>
    <row r="2488" spans="11:14">
      <c r="K2488" s="78"/>
      <c r="L2488" s="78"/>
      <c r="M2488" s="78"/>
      <c r="N2488" s="78"/>
    </row>
    <row r="2489" spans="11:14">
      <c r="K2489" s="78"/>
      <c r="L2489" s="78"/>
      <c r="M2489" s="78"/>
      <c r="N2489" s="78"/>
    </row>
    <row r="2490" spans="11:14">
      <c r="K2490" s="78"/>
      <c r="L2490" s="78"/>
      <c r="M2490" s="78"/>
      <c r="N2490" s="78"/>
    </row>
    <row r="2491" spans="11:14">
      <c r="K2491" s="78"/>
      <c r="L2491" s="78"/>
      <c r="M2491" s="78"/>
      <c r="N2491" s="78"/>
    </row>
    <row r="2492" spans="11:14">
      <c r="K2492" s="78"/>
      <c r="L2492" s="78"/>
      <c r="M2492" s="78"/>
      <c r="N2492" s="78"/>
    </row>
    <row r="2493" spans="11:14">
      <c r="K2493" s="78"/>
      <c r="L2493" s="78"/>
      <c r="M2493" s="78"/>
      <c r="N2493" s="78"/>
    </row>
    <row r="2494" spans="11:14">
      <c r="K2494" s="78"/>
      <c r="L2494" s="78"/>
      <c r="M2494" s="78"/>
      <c r="N2494" s="78"/>
    </row>
    <row r="2495" spans="11:14">
      <c r="K2495" s="78"/>
      <c r="L2495" s="78"/>
      <c r="M2495" s="78"/>
      <c r="N2495" s="78"/>
    </row>
    <row r="2496" spans="11:14">
      <c r="K2496" s="78"/>
      <c r="L2496" s="78"/>
      <c r="M2496" s="78"/>
      <c r="N2496" s="78"/>
    </row>
    <row r="2497" spans="11:14">
      <c r="K2497" s="78"/>
      <c r="L2497" s="78"/>
      <c r="M2497" s="78"/>
      <c r="N2497" s="78"/>
    </row>
    <row r="2498" spans="11:14">
      <c r="K2498" s="78"/>
      <c r="L2498" s="78"/>
      <c r="M2498" s="78"/>
      <c r="N2498" s="78"/>
    </row>
    <row r="2499" spans="11:14">
      <c r="K2499" s="78"/>
      <c r="L2499" s="78"/>
      <c r="M2499" s="78"/>
      <c r="N2499" s="78"/>
    </row>
    <row r="2500" spans="11:14">
      <c r="K2500" s="78"/>
      <c r="L2500" s="78"/>
      <c r="M2500" s="78"/>
      <c r="N2500" s="78"/>
    </row>
    <row r="2501" spans="11:14">
      <c r="K2501" s="78"/>
      <c r="L2501" s="78"/>
      <c r="M2501" s="78"/>
      <c r="N2501" s="78"/>
    </row>
    <row r="2502" spans="11:14">
      <c r="K2502" s="78"/>
      <c r="L2502" s="78"/>
      <c r="M2502" s="78"/>
      <c r="N2502" s="78"/>
    </row>
    <row r="2503" spans="11:14">
      <c r="K2503" s="78"/>
      <c r="L2503" s="78"/>
      <c r="M2503" s="78"/>
      <c r="N2503" s="78"/>
    </row>
    <row r="2504" spans="11:14">
      <c r="K2504" s="78"/>
      <c r="L2504" s="78"/>
      <c r="M2504" s="78"/>
      <c r="N2504" s="78"/>
    </row>
    <row r="2505" spans="11:14">
      <c r="K2505" s="78"/>
      <c r="L2505" s="78"/>
      <c r="M2505" s="78"/>
      <c r="N2505" s="78"/>
    </row>
    <row r="2506" spans="11:14">
      <c r="K2506" s="78"/>
      <c r="L2506" s="78"/>
      <c r="M2506" s="78"/>
      <c r="N2506" s="78"/>
    </row>
    <row r="2507" spans="11:14">
      <c r="K2507" s="78"/>
      <c r="L2507" s="78"/>
      <c r="M2507" s="78"/>
      <c r="N2507" s="78"/>
    </row>
    <row r="2508" spans="11:14">
      <c r="K2508" s="78"/>
      <c r="L2508" s="78"/>
      <c r="M2508" s="78"/>
      <c r="N2508" s="78"/>
    </row>
    <row r="2509" spans="11:14">
      <c r="K2509" s="78"/>
      <c r="L2509" s="78"/>
      <c r="M2509" s="78"/>
      <c r="N2509" s="78"/>
    </row>
    <row r="2510" spans="11:14">
      <c r="K2510" s="78"/>
      <c r="L2510" s="78"/>
      <c r="M2510" s="78"/>
      <c r="N2510" s="78"/>
    </row>
    <row r="2511" spans="11:14">
      <c r="K2511" s="78"/>
      <c r="L2511" s="78"/>
      <c r="M2511" s="78"/>
      <c r="N2511" s="78"/>
    </row>
    <row r="2512" spans="11:14">
      <c r="K2512" s="78"/>
      <c r="L2512" s="78"/>
      <c r="M2512" s="78"/>
      <c r="N2512" s="78"/>
    </row>
    <row r="2513" spans="11:14">
      <c r="K2513" s="78"/>
      <c r="L2513" s="78"/>
      <c r="M2513" s="78"/>
      <c r="N2513" s="78"/>
    </row>
    <row r="2514" spans="11:14">
      <c r="K2514" s="78"/>
      <c r="L2514" s="78"/>
      <c r="M2514" s="78"/>
      <c r="N2514" s="78"/>
    </row>
    <row r="2515" spans="11:14">
      <c r="K2515" s="78"/>
      <c r="L2515" s="78"/>
      <c r="M2515" s="78"/>
      <c r="N2515" s="78"/>
    </row>
    <row r="2516" spans="11:14">
      <c r="K2516" s="78"/>
      <c r="L2516" s="78"/>
      <c r="M2516" s="78"/>
      <c r="N2516" s="78"/>
    </row>
    <row r="2517" spans="11:14">
      <c r="K2517" s="78"/>
      <c r="L2517" s="78"/>
      <c r="M2517" s="78"/>
      <c r="N2517" s="78"/>
    </row>
    <row r="2518" spans="11:14">
      <c r="K2518" s="78"/>
      <c r="L2518" s="78"/>
      <c r="M2518" s="78"/>
      <c r="N2518" s="78"/>
    </row>
    <row r="2519" spans="11:14">
      <c r="K2519" s="78"/>
      <c r="L2519" s="78"/>
      <c r="M2519" s="78"/>
      <c r="N2519" s="78"/>
    </row>
    <row r="2520" spans="11:14">
      <c r="K2520" s="78"/>
      <c r="L2520" s="78"/>
      <c r="M2520" s="78"/>
      <c r="N2520" s="78"/>
    </row>
    <row r="2521" spans="11:14">
      <c r="K2521" s="78"/>
      <c r="L2521" s="78"/>
      <c r="M2521" s="78"/>
      <c r="N2521" s="78"/>
    </row>
    <row r="2522" spans="11:14">
      <c r="K2522" s="78"/>
      <c r="L2522" s="78"/>
      <c r="M2522" s="78"/>
      <c r="N2522" s="78"/>
    </row>
    <row r="2523" spans="11:14">
      <c r="K2523" s="78"/>
      <c r="L2523" s="78"/>
      <c r="M2523" s="78"/>
      <c r="N2523" s="78"/>
    </row>
    <row r="2524" spans="11:14">
      <c r="K2524" s="78"/>
      <c r="L2524" s="78"/>
      <c r="M2524" s="78"/>
      <c r="N2524" s="78"/>
    </row>
    <row r="2525" spans="11:14">
      <c r="K2525" s="78"/>
      <c r="L2525" s="78"/>
      <c r="M2525" s="78"/>
      <c r="N2525" s="78"/>
    </row>
    <row r="2526" spans="11:14">
      <c r="K2526" s="78"/>
      <c r="L2526" s="78"/>
      <c r="M2526" s="78"/>
      <c r="N2526" s="78"/>
    </row>
    <row r="2527" spans="11:14">
      <c r="K2527" s="78"/>
      <c r="L2527" s="78"/>
      <c r="M2527" s="78"/>
      <c r="N2527" s="78"/>
    </row>
    <row r="2528" spans="11:14">
      <c r="K2528" s="78"/>
      <c r="L2528" s="78"/>
      <c r="M2528" s="78"/>
      <c r="N2528" s="78"/>
    </row>
    <row r="2529" spans="11:14">
      <c r="K2529" s="78"/>
      <c r="L2529" s="78"/>
      <c r="M2529" s="78"/>
      <c r="N2529" s="78"/>
    </row>
    <row r="2530" spans="11:14">
      <c r="K2530" s="78"/>
      <c r="L2530" s="78"/>
      <c r="M2530" s="78"/>
      <c r="N2530" s="78"/>
    </row>
    <row r="2531" spans="11:14">
      <c r="K2531" s="78"/>
      <c r="L2531" s="78"/>
      <c r="M2531" s="78"/>
      <c r="N2531" s="78"/>
    </row>
    <row r="2532" spans="11:14">
      <c r="K2532" s="78"/>
      <c r="L2532" s="78"/>
      <c r="M2532" s="78"/>
      <c r="N2532" s="78"/>
    </row>
    <row r="2533" spans="11:14">
      <c r="K2533" s="78"/>
      <c r="L2533" s="78"/>
      <c r="M2533" s="78"/>
      <c r="N2533" s="78"/>
    </row>
    <row r="2534" spans="11:14">
      <c r="K2534" s="78"/>
      <c r="L2534" s="78"/>
      <c r="M2534" s="78"/>
      <c r="N2534" s="78"/>
    </row>
    <row r="2535" spans="11:14">
      <c r="K2535" s="78"/>
      <c r="L2535" s="78"/>
      <c r="M2535" s="78"/>
      <c r="N2535" s="78"/>
    </row>
    <row r="2536" spans="11:14">
      <c r="K2536" s="78"/>
      <c r="L2536" s="78"/>
      <c r="M2536" s="78"/>
      <c r="N2536" s="78"/>
    </row>
    <row r="2537" spans="11:14">
      <c r="K2537" s="78"/>
      <c r="L2537" s="78"/>
      <c r="M2537" s="78"/>
      <c r="N2537" s="78"/>
    </row>
    <row r="2538" spans="11:14">
      <c r="K2538" s="78"/>
      <c r="L2538" s="78"/>
      <c r="M2538" s="78"/>
      <c r="N2538" s="78"/>
    </row>
    <row r="2539" spans="11:14">
      <c r="K2539" s="78"/>
      <c r="L2539" s="78"/>
      <c r="M2539" s="78"/>
      <c r="N2539" s="78"/>
    </row>
    <row r="2540" spans="11:14">
      <c r="K2540" s="78"/>
      <c r="L2540" s="78"/>
      <c r="M2540" s="78"/>
      <c r="N2540" s="78"/>
    </row>
    <row r="2541" spans="11:14">
      <c r="K2541" s="78"/>
      <c r="L2541" s="78"/>
      <c r="M2541" s="78"/>
      <c r="N2541" s="78"/>
    </row>
    <row r="2542" spans="11:14">
      <c r="K2542" s="78"/>
      <c r="L2542" s="78"/>
      <c r="M2542" s="78"/>
      <c r="N2542" s="78"/>
    </row>
    <row r="2543" spans="11:14">
      <c r="K2543" s="78"/>
      <c r="L2543" s="78"/>
      <c r="M2543" s="78"/>
      <c r="N2543" s="78"/>
    </row>
    <row r="2544" spans="11:14">
      <c r="K2544" s="78"/>
      <c r="L2544" s="78"/>
      <c r="M2544" s="78"/>
      <c r="N2544" s="78"/>
    </row>
    <row r="2545" spans="11:14">
      <c r="K2545" s="78"/>
      <c r="L2545" s="78"/>
      <c r="M2545" s="78"/>
      <c r="N2545" s="78"/>
    </row>
    <row r="2546" spans="11:14">
      <c r="K2546" s="78"/>
      <c r="L2546" s="78"/>
      <c r="M2546" s="78"/>
      <c r="N2546" s="78"/>
    </row>
    <row r="2547" spans="11:14">
      <c r="K2547" s="78"/>
      <c r="L2547" s="78"/>
      <c r="M2547" s="78"/>
      <c r="N2547" s="78"/>
    </row>
    <row r="2548" spans="11:14">
      <c r="K2548" s="78"/>
      <c r="L2548" s="78"/>
      <c r="M2548" s="78"/>
      <c r="N2548" s="78"/>
    </row>
    <row r="2549" spans="11:14">
      <c r="K2549" s="78"/>
      <c r="L2549" s="78"/>
      <c r="M2549" s="78"/>
      <c r="N2549" s="78"/>
    </row>
    <row r="2550" spans="11:14">
      <c r="K2550" s="78"/>
      <c r="L2550" s="78"/>
      <c r="M2550" s="78"/>
      <c r="N2550" s="78"/>
    </row>
    <row r="2551" spans="11:14">
      <c r="K2551" s="78"/>
      <c r="L2551" s="78"/>
      <c r="M2551" s="78"/>
      <c r="N2551" s="78"/>
    </row>
    <row r="2552" spans="11:14">
      <c r="K2552" s="78"/>
      <c r="L2552" s="78"/>
      <c r="M2552" s="78"/>
      <c r="N2552" s="78"/>
    </row>
    <row r="2553" spans="11:14">
      <c r="K2553" s="78"/>
      <c r="L2553" s="78"/>
      <c r="M2553" s="78"/>
      <c r="N2553" s="78"/>
    </row>
    <row r="2554" spans="11:14">
      <c r="K2554" s="78"/>
      <c r="L2554" s="78"/>
      <c r="M2554" s="78"/>
      <c r="N2554" s="78"/>
    </row>
    <row r="2555" spans="11:14">
      <c r="K2555" s="78"/>
      <c r="L2555" s="78"/>
      <c r="M2555" s="78"/>
      <c r="N2555" s="78"/>
    </row>
    <row r="2556" spans="11:14">
      <c r="K2556" s="78"/>
      <c r="L2556" s="78"/>
      <c r="M2556" s="78"/>
      <c r="N2556" s="78"/>
    </row>
    <row r="2557" spans="11:14">
      <c r="K2557" s="78"/>
      <c r="L2557" s="78"/>
      <c r="M2557" s="78"/>
      <c r="N2557" s="78"/>
    </row>
    <row r="2558" spans="11:14">
      <c r="K2558" s="78"/>
      <c r="L2558" s="78"/>
      <c r="M2558" s="78"/>
      <c r="N2558" s="78"/>
    </row>
    <row r="2559" spans="11:14">
      <c r="K2559" s="78"/>
      <c r="L2559" s="78"/>
      <c r="M2559" s="78"/>
      <c r="N2559" s="78"/>
    </row>
    <row r="2560" spans="11:14">
      <c r="K2560" s="78"/>
      <c r="L2560" s="78"/>
      <c r="M2560" s="78"/>
      <c r="N2560" s="78"/>
    </row>
    <row r="2561" spans="11:14">
      <c r="K2561" s="78"/>
      <c r="L2561" s="78"/>
      <c r="M2561" s="78"/>
      <c r="N2561" s="78"/>
    </row>
    <row r="2562" spans="11:14">
      <c r="K2562" s="78"/>
      <c r="L2562" s="78"/>
      <c r="M2562" s="78"/>
      <c r="N2562" s="78"/>
    </row>
    <row r="2563" spans="11:14">
      <c r="K2563" s="78"/>
      <c r="L2563" s="78"/>
      <c r="M2563" s="78"/>
      <c r="N2563" s="78"/>
    </row>
    <row r="2564" spans="11:14">
      <c r="K2564" s="78"/>
      <c r="L2564" s="78"/>
      <c r="M2564" s="78"/>
      <c r="N2564" s="78"/>
    </row>
    <row r="2565" spans="11:14">
      <c r="K2565" s="78"/>
      <c r="L2565" s="78"/>
      <c r="M2565" s="78"/>
      <c r="N2565" s="78"/>
    </row>
    <row r="2566" spans="11:14">
      <c r="K2566" s="78"/>
      <c r="L2566" s="78"/>
      <c r="M2566" s="78"/>
      <c r="N2566" s="78"/>
    </row>
    <row r="2567" spans="11:14">
      <c r="K2567" s="78"/>
      <c r="L2567" s="78"/>
      <c r="M2567" s="78"/>
      <c r="N2567" s="78"/>
    </row>
    <row r="2568" spans="11:14">
      <c r="K2568" s="78"/>
      <c r="L2568" s="78"/>
      <c r="M2568" s="78"/>
      <c r="N2568" s="78"/>
    </row>
    <row r="2569" spans="11:14">
      <c r="K2569" s="78"/>
      <c r="L2569" s="78"/>
      <c r="M2569" s="78"/>
      <c r="N2569" s="78"/>
    </row>
    <row r="2570" spans="11:14">
      <c r="K2570" s="78"/>
      <c r="L2570" s="78"/>
      <c r="M2570" s="78"/>
      <c r="N2570" s="78"/>
    </row>
    <row r="2571" spans="11:14">
      <c r="K2571" s="78"/>
      <c r="L2571" s="78"/>
      <c r="M2571" s="78"/>
      <c r="N2571" s="78"/>
    </row>
    <row r="2572" spans="11:14">
      <c r="K2572" s="78"/>
      <c r="L2572" s="78"/>
      <c r="M2572" s="78"/>
      <c r="N2572" s="78"/>
    </row>
    <row r="2573" spans="11:14">
      <c r="K2573" s="78"/>
      <c r="L2573" s="78"/>
      <c r="M2573" s="78"/>
      <c r="N2573" s="78"/>
    </row>
    <row r="2574" spans="11:14">
      <c r="K2574" s="78"/>
      <c r="L2574" s="78"/>
      <c r="M2574" s="78"/>
      <c r="N2574" s="78"/>
    </row>
    <row r="2575" spans="11:14">
      <c r="K2575" s="78"/>
      <c r="L2575" s="78"/>
      <c r="M2575" s="78"/>
      <c r="N2575" s="78"/>
    </row>
    <row r="2576" spans="11:14">
      <c r="K2576" s="78"/>
      <c r="L2576" s="78"/>
      <c r="M2576" s="78"/>
      <c r="N2576" s="78"/>
    </row>
    <row r="2577" spans="11:14">
      <c r="K2577" s="78"/>
      <c r="L2577" s="78"/>
      <c r="M2577" s="78"/>
      <c r="N2577" s="78"/>
    </row>
    <row r="2578" spans="11:14">
      <c r="K2578" s="78"/>
      <c r="L2578" s="78"/>
      <c r="M2578" s="78"/>
      <c r="N2578" s="78"/>
    </row>
    <row r="2579" spans="11:14">
      <c r="K2579" s="78"/>
      <c r="L2579" s="78"/>
      <c r="M2579" s="78"/>
      <c r="N2579" s="78"/>
    </row>
    <row r="2580" spans="11:14">
      <c r="K2580" s="78"/>
      <c r="L2580" s="78"/>
      <c r="M2580" s="78"/>
      <c r="N2580" s="78"/>
    </row>
    <row r="2581" spans="11:14">
      <c r="K2581" s="78"/>
      <c r="L2581" s="78"/>
      <c r="M2581" s="78"/>
      <c r="N2581" s="78"/>
    </row>
    <row r="2582" spans="11:14">
      <c r="K2582" s="78"/>
      <c r="L2582" s="78"/>
      <c r="M2582" s="78"/>
      <c r="N2582" s="78"/>
    </row>
    <row r="2583" spans="11:14">
      <c r="K2583" s="78"/>
      <c r="L2583" s="78"/>
      <c r="M2583" s="78"/>
      <c r="N2583" s="78"/>
    </row>
    <row r="2584" spans="11:14">
      <c r="K2584" s="78"/>
      <c r="L2584" s="78"/>
      <c r="M2584" s="78"/>
      <c r="N2584" s="78"/>
    </row>
    <row r="2585" spans="11:14">
      <c r="K2585" s="78"/>
      <c r="L2585" s="78"/>
      <c r="M2585" s="78"/>
      <c r="N2585" s="78"/>
    </row>
    <row r="2586" spans="11:14">
      <c r="K2586" s="78"/>
      <c r="L2586" s="78"/>
      <c r="M2586" s="78"/>
      <c r="N2586" s="78"/>
    </row>
    <row r="2587" spans="11:14">
      <c r="K2587" s="78"/>
      <c r="L2587" s="78"/>
      <c r="M2587" s="78"/>
      <c r="N2587" s="78"/>
    </row>
    <row r="2588" spans="11:14">
      <c r="K2588" s="78"/>
      <c r="L2588" s="78"/>
      <c r="M2588" s="78"/>
      <c r="N2588" s="78"/>
    </row>
    <row r="2589" spans="11:14">
      <c r="K2589" s="78"/>
      <c r="L2589" s="78"/>
      <c r="M2589" s="78"/>
      <c r="N2589" s="78"/>
    </row>
    <row r="2590" spans="11:14">
      <c r="K2590" s="78"/>
      <c r="L2590" s="78"/>
      <c r="M2590" s="78"/>
      <c r="N2590" s="78"/>
    </row>
    <row r="2591" spans="11:14">
      <c r="K2591" s="78"/>
      <c r="L2591" s="78"/>
      <c r="M2591" s="78"/>
      <c r="N2591" s="78"/>
    </row>
    <row r="2592" spans="11:14">
      <c r="K2592" s="78"/>
      <c r="L2592" s="78"/>
      <c r="M2592" s="78"/>
      <c r="N2592" s="78"/>
    </row>
    <row r="2593" spans="11:14">
      <c r="K2593" s="78"/>
      <c r="L2593" s="78"/>
      <c r="M2593" s="78"/>
      <c r="N2593" s="78"/>
    </row>
    <row r="2594" spans="11:14">
      <c r="K2594" s="78"/>
      <c r="L2594" s="78"/>
      <c r="M2594" s="78"/>
      <c r="N2594" s="78"/>
    </row>
    <row r="2595" spans="11:14">
      <c r="K2595" s="78"/>
      <c r="L2595" s="78"/>
      <c r="M2595" s="78"/>
      <c r="N2595" s="78"/>
    </row>
    <row r="2596" spans="11:14">
      <c r="K2596" s="78"/>
      <c r="L2596" s="78"/>
      <c r="M2596" s="78"/>
      <c r="N2596" s="78"/>
    </row>
    <row r="2597" spans="11:14">
      <c r="K2597" s="78"/>
      <c r="L2597" s="78"/>
      <c r="M2597" s="78"/>
      <c r="N2597" s="78"/>
    </row>
    <row r="2598" spans="11:14">
      <c r="K2598" s="78"/>
      <c r="L2598" s="78"/>
      <c r="M2598" s="78"/>
      <c r="N2598" s="78"/>
    </row>
    <row r="2599" spans="11:14">
      <c r="K2599" s="78"/>
      <c r="L2599" s="78"/>
      <c r="M2599" s="78"/>
      <c r="N2599" s="78"/>
    </row>
    <row r="2600" spans="11:14">
      <c r="K2600" s="78"/>
      <c r="L2600" s="78"/>
      <c r="M2600" s="78"/>
      <c r="N2600" s="78"/>
    </row>
    <row r="2601" spans="11:14">
      <c r="K2601" s="78"/>
      <c r="L2601" s="78"/>
      <c r="M2601" s="78"/>
      <c r="N2601" s="78"/>
    </row>
    <row r="2602" spans="11:14">
      <c r="K2602" s="78"/>
      <c r="L2602" s="78"/>
      <c r="M2602" s="78"/>
      <c r="N2602" s="78"/>
    </row>
    <row r="2603" spans="11:14">
      <c r="K2603" s="78"/>
      <c r="L2603" s="78"/>
      <c r="M2603" s="78"/>
      <c r="N2603" s="78"/>
    </row>
    <row r="2604" spans="11:14">
      <c r="K2604" s="78"/>
      <c r="L2604" s="78"/>
      <c r="M2604" s="78"/>
      <c r="N2604" s="78"/>
    </row>
    <row r="2605" spans="11:14">
      <c r="K2605" s="78"/>
      <c r="L2605" s="78"/>
      <c r="M2605" s="78"/>
      <c r="N2605" s="78"/>
    </row>
    <row r="2606" spans="11:14">
      <c r="K2606" s="78"/>
      <c r="L2606" s="78"/>
      <c r="M2606" s="78"/>
      <c r="N2606" s="78"/>
    </row>
    <row r="2607" spans="11:14">
      <c r="K2607" s="78"/>
      <c r="L2607" s="78"/>
      <c r="M2607" s="78"/>
      <c r="N2607" s="78"/>
    </row>
    <row r="2608" spans="11:14">
      <c r="K2608" s="78"/>
      <c r="L2608" s="78"/>
      <c r="M2608" s="78"/>
      <c r="N2608" s="78"/>
    </row>
    <row r="2609" spans="11:14">
      <c r="K2609" s="78"/>
      <c r="L2609" s="78"/>
      <c r="M2609" s="78"/>
      <c r="N2609" s="78"/>
    </row>
    <row r="2610" spans="11:14">
      <c r="K2610" s="78"/>
      <c r="L2610" s="78"/>
      <c r="M2610" s="78"/>
      <c r="N2610" s="78"/>
    </row>
    <row r="2611" spans="11:14">
      <c r="K2611" s="78"/>
      <c r="L2611" s="78"/>
      <c r="M2611" s="78"/>
      <c r="N2611" s="78"/>
    </row>
    <row r="2612" spans="11:14">
      <c r="K2612" s="78"/>
      <c r="L2612" s="78"/>
      <c r="M2612" s="78"/>
      <c r="N2612" s="78"/>
    </row>
    <row r="2613" spans="11:14">
      <c r="K2613" s="78"/>
      <c r="L2613" s="78"/>
      <c r="M2613" s="78"/>
      <c r="N2613" s="78"/>
    </row>
    <row r="2614" spans="11:14">
      <c r="K2614" s="78"/>
      <c r="L2614" s="78"/>
      <c r="M2614" s="78"/>
      <c r="N2614" s="78"/>
    </row>
    <row r="2615" spans="11:14">
      <c r="K2615" s="78"/>
      <c r="L2615" s="78"/>
      <c r="M2615" s="78"/>
      <c r="N2615" s="78"/>
    </row>
    <row r="2616" spans="11:14">
      <c r="K2616" s="78"/>
      <c r="L2616" s="78"/>
      <c r="M2616" s="78"/>
      <c r="N2616" s="78"/>
    </row>
    <row r="2617" spans="11:14">
      <c r="K2617" s="78"/>
      <c r="L2617" s="78"/>
      <c r="M2617" s="78"/>
      <c r="N2617" s="78"/>
    </row>
    <row r="2618" spans="11:14">
      <c r="K2618" s="78"/>
      <c r="L2618" s="78"/>
      <c r="M2618" s="78"/>
      <c r="N2618" s="78"/>
    </row>
    <row r="2619" spans="11:14">
      <c r="K2619" s="78"/>
      <c r="L2619" s="78"/>
      <c r="M2619" s="78"/>
      <c r="N2619" s="78"/>
    </row>
    <row r="2620" spans="11:14">
      <c r="K2620" s="78"/>
      <c r="L2620" s="78"/>
      <c r="M2620" s="78"/>
      <c r="N2620" s="78"/>
    </row>
    <row r="2621" spans="11:14">
      <c r="K2621" s="78"/>
      <c r="L2621" s="78"/>
      <c r="M2621" s="78"/>
      <c r="N2621" s="78"/>
    </row>
    <row r="2622" spans="11:14">
      <c r="K2622" s="78"/>
      <c r="L2622" s="78"/>
      <c r="M2622" s="78"/>
      <c r="N2622" s="78"/>
    </row>
    <row r="2623" spans="11:14">
      <c r="K2623" s="78"/>
      <c r="L2623" s="78"/>
      <c r="M2623" s="78"/>
      <c r="N2623" s="78"/>
    </row>
    <row r="2624" spans="11:14">
      <c r="K2624" s="78"/>
      <c r="L2624" s="78"/>
      <c r="M2624" s="78"/>
      <c r="N2624" s="78"/>
    </row>
    <row r="2625" spans="11:14">
      <c r="K2625" s="78"/>
      <c r="L2625" s="78"/>
      <c r="M2625" s="78"/>
      <c r="N2625" s="78"/>
    </row>
    <row r="2626" spans="11:14">
      <c r="K2626" s="78"/>
      <c r="L2626" s="78"/>
      <c r="M2626" s="78"/>
      <c r="N2626" s="78"/>
    </row>
    <row r="2627" spans="11:14">
      <c r="K2627" s="78"/>
      <c r="L2627" s="78"/>
      <c r="M2627" s="78"/>
      <c r="N2627" s="78"/>
    </row>
    <row r="2628" spans="11:14">
      <c r="K2628" s="78"/>
      <c r="L2628" s="78"/>
      <c r="M2628" s="78"/>
      <c r="N2628" s="78"/>
    </row>
    <row r="2629" spans="11:14">
      <c r="K2629" s="78"/>
      <c r="L2629" s="78"/>
      <c r="M2629" s="78"/>
      <c r="N2629" s="78"/>
    </row>
    <row r="2630" spans="11:14">
      <c r="K2630" s="78"/>
      <c r="L2630" s="78"/>
      <c r="M2630" s="78"/>
      <c r="N2630" s="78"/>
    </row>
    <row r="2631" spans="11:14">
      <c r="K2631" s="78"/>
      <c r="L2631" s="78"/>
      <c r="M2631" s="78"/>
      <c r="N2631" s="78"/>
    </row>
    <row r="2632" spans="11:14">
      <c r="K2632" s="78"/>
      <c r="L2632" s="78"/>
      <c r="M2632" s="78"/>
      <c r="N2632" s="78"/>
    </row>
    <row r="2633" spans="11:14">
      <c r="K2633" s="78"/>
      <c r="L2633" s="78"/>
      <c r="M2633" s="78"/>
      <c r="N2633" s="78"/>
    </row>
    <row r="2634" spans="11:14">
      <c r="K2634" s="78"/>
      <c r="L2634" s="78"/>
      <c r="M2634" s="78"/>
      <c r="N2634" s="78"/>
    </row>
    <row r="2635" spans="11:14">
      <c r="K2635" s="78"/>
      <c r="L2635" s="78"/>
      <c r="M2635" s="78"/>
      <c r="N2635" s="78"/>
    </row>
    <row r="2636" spans="11:14">
      <c r="K2636" s="78"/>
      <c r="L2636" s="78"/>
      <c r="M2636" s="78"/>
      <c r="N2636" s="78"/>
    </row>
    <row r="2637" spans="11:14">
      <c r="K2637" s="78"/>
      <c r="L2637" s="78"/>
      <c r="M2637" s="78"/>
      <c r="N2637" s="78"/>
    </row>
    <row r="2638" spans="11:14">
      <c r="K2638" s="78"/>
      <c r="L2638" s="78"/>
      <c r="M2638" s="78"/>
      <c r="N2638" s="78"/>
    </row>
    <row r="2639" spans="11:14">
      <c r="K2639" s="78"/>
      <c r="L2639" s="78"/>
      <c r="M2639" s="78"/>
      <c r="N2639" s="78"/>
    </row>
    <row r="2640" spans="11:14">
      <c r="K2640" s="78"/>
      <c r="L2640" s="78"/>
      <c r="M2640" s="78"/>
      <c r="N2640" s="78"/>
    </row>
    <row r="2641" spans="11:14">
      <c r="K2641" s="78"/>
      <c r="L2641" s="78"/>
      <c r="M2641" s="78"/>
      <c r="N2641" s="78"/>
    </row>
    <row r="2642" spans="11:14">
      <c r="K2642" s="78"/>
      <c r="L2642" s="78"/>
      <c r="M2642" s="78"/>
      <c r="N2642" s="78"/>
    </row>
    <row r="2643" spans="11:14">
      <c r="K2643" s="78"/>
      <c r="L2643" s="78"/>
      <c r="M2643" s="78"/>
      <c r="N2643" s="78"/>
    </row>
    <row r="2644" spans="11:14">
      <c r="K2644" s="78"/>
      <c r="L2644" s="78"/>
      <c r="M2644" s="78"/>
      <c r="N2644" s="78"/>
    </row>
    <row r="2645" spans="11:14">
      <c r="K2645" s="78"/>
      <c r="L2645" s="78"/>
      <c r="M2645" s="78"/>
      <c r="N2645" s="78"/>
    </row>
    <row r="2646" spans="11:14">
      <c r="K2646" s="78"/>
      <c r="L2646" s="78"/>
      <c r="M2646" s="78"/>
      <c r="N2646" s="78"/>
    </row>
    <row r="2647" spans="11:14">
      <c r="K2647" s="78"/>
      <c r="L2647" s="78"/>
      <c r="M2647" s="78"/>
      <c r="N2647" s="78"/>
    </row>
    <row r="2648" spans="11:14">
      <c r="K2648" s="78"/>
      <c r="L2648" s="78"/>
      <c r="M2648" s="78"/>
      <c r="N2648" s="78"/>
    </row>
    <row r="2649" spans="11:14">
      <c r="K2649" s="78"/>
      <c r="L2649" s="78"/>
      <c r="M2649" s="78"/>
      <c r="N2649" s="78"/>
    </row>
    <row r="2650" spans="11:14">
      <c r="K2650" s="78"/>
      <c r="L2650" s="78"/>
      <c r="M2650" s="78"/>
      <c r="N2650" s="78"/>
    </row>
    <row r="2651" spans="11:14">
      <c r="K2651" s="78"/>
      <c r="L2651" s="78"/>
      <c r="M2651" s="78"/>
      <c r="N2651" s="78"/>
    </row>
    <row r="2652" spans="11:14">
      <c r="K2652" s="78"/>
      <c r="L2652" s="78"/>
      <c r="M2652" s="78"/>
      <c r="N2652" s="78"/>
    </row>
    <row r="2653" spans="11:14">
      <c r="K2653" s="78"/>
      <c r="L2653" s="78"/>
      <c r="M2653" s="78"/>
      <c r="N2653" s="78"/>
    </row>
    <row r="2654" spans="11:14">
      <c r="K2654" s="78"/>
      <c r="L2654" s="78"/>
      <c r="M2654" s="78"/>
      <c r="N2654" s="78"/>
    </row>
    <row r="2655" spans="11:14">
      <c r="K2655" s="78"/>
      <c r="L2655" s="78"/>
      <c r="M2655" s="78"/>
      <c r="N2655" s="78"/>
    </row>
    <row r="2656" spans="11:14">
      <c r="K2656" s="78"/>
      <c r="L2656" s="78"/>
      <c r="M2656" s="78"/>
      <c r="N2656" s="78"/>
    </row>
    <row r="2657" spans="11:14">
      <c r="K2657" s="78"/>
      <c r="L2657" s="78"/>
      <c r="M2657" s="78"/>
      <c r="N2657" s="78"/>
    </row>
    <row r="2658" spans="11:14">
      <c r="K2658" s="78"/>
      <c r="L2658" s="78"/>
      <c r="M2658" s="78"/>
      <c r="N2658" s="78"/>
    </row>
    <row r="2659" spans="11:14">
      <c r="K2659" s="78"/>
      <c r="L2659" s="78"/>
      <c r="M2659" s="78"/>
      <c r="N2659" s="78"/>
    </row>
    <row r="2660" spans="11:14">
      <c r="K2660" s="78"/>
      <c r="L2660" s="78"/>
      <c r="M2660" s="78"/>
      <c r="N2660" s="78"/>
    </row>
    <row r="2661" spans="11:14">
      <c r="K2661" s="78"/>
      <c r="L2661" s="78"/>
      <c r="M2661" s="78"/>
      <c r="N2661" s="78"/>
    </row>
    <row r="2662" spans="11:14">
      <c r="K2662" s="78"/>
      <c r="L2662" s="78"/>
      <c r="M2662" s="78"/>
      <c r="N2662" s="78"/>
    </row>
    <row r="2663" spans="11:14">
      <c r="K2663" s="78"/>
      <c r="L2663" s="78"/>
      <c r="M2663" s="78"/>
      <c r="N2663" s="78"/>
    </row>
    <row r="2664" spans="11:14">
      <c r="K2664" s="78"/>
      <c r="L2664" s="78"/>
      <c r="M2664" s="78"/>
      <c r="N2664" s="78"/>
    </row>
    <row r="2665" spans="11:14">
      <c r="K2665" s="78"/>
      <c r="L2665" s="78"/>
      <c r="M2665" s="78"/>
      <c r="N2665" s="78"/>
    </row>
    <row r="2666" spans="11:14">
      <c r="K2666" s="78"/>
      <c r="L2666" s="78"/>
      <c r="M2666" s="78"/>
      <c r="N2666" s="78"/>
    </row>
    <row r="2667" spans="11:14">
      <c r="K2667" s="78"/>
      <c r="L2667" s="78"/>
      <c r="M2667" s="78"/>
      <c r="N2667" s="78"/>
    </row>
    <row r="2668" spans="11:14">
      <c r="K2668" s="78"/>
      <c r="L2668" s="78"/>
      <c r="M2668" s="78"/>
      <c r="N2668" s="78"/>
    </row>
    <row r="2669" spans="11:14">
      <c r="K2669" s="78"/>
      <c r="L2669" s="78"/>
      <c r="M2669" s="78"/>
      <c r="N2669" s="78"/>
    </row>
    <row r="2670" spans="11:14">
      <c r="K2670" s="78"/>
      <c r="L2670" s="78"/>
      <c r="M2670" s="78"/>
      <c r="N2670" s="78"/>
    </row>
    <row r="2671" spans="11:14">
      <c r="K2671" s="78"/>
      <c r="L2671" s="78"/>
      <c r="M2671" s="78"/>
      <c r="N2671" s="78"/>
    </row>
    <row r="2672" spans="11:14">
      <c r="K2672" s="78"/>
      <c r="L2672" s="78"/>
      <c r="M2672" s="78"/>
      <c r="N2672" s="78"/>
    </row>
    <row r="2673" spans="11:14">
      <c r="K2673" s="78"/>
      <c r="L2673" s="78"/>
      <c r="M2673" s="78"/>
      <c r="N2673" s="78"/>
    </row>
    <row r="2674" spans="11:14">
      <c r="K2674" s="78"/>
      <c r="L2674" s="78"/>
      <c r="M2674" s="78"/>
      <c r="N2674" s="78"/>
    </row>
    <row r="2675" spans="11:14">
      <c r="K2675" s="78"/>
      <c r="L2675" s="78"/>
      <c r="M2675" s="78"/>
      <c r="N2675" s="78"/>
    </row>
    <row r="2676" spans="11:14">
      <c r="K2676" s="78"/>
      <c r="L2676" s="78"/>
      <c r="M2676" s="78"/>
      <c r="N2676" s="78"/>
    </row>
    <row r="2677" spans="11:14">
      <c r="K2677" s="78"/>
      <c r="L2677" s="78"/>
      <c r="M2677" s="78"/>
      <c r="N2677" s="78"/>
    </row>
    <row r="2678" spans="11:14">
      <c r="K2678" s="78"/>
      <c r="L2678" s="78"/>
      <c r="M2678" s="78"/>
      <c r="N2678" s="78"/>
    </row>
    <row r="2679" spans="11:14">
      <c r="K2679" s="78"/>
      <c r="L2679" s="78"/>
      <c r="M2679" s="78"/>
      <c r="N2679" s="78"/>
    </row>
    <row r="2680" spans="11:14">
      <c r="K2680" s="78"/>
      <c r="L2680" s="78"/>
      <c r="M2680" s="78"/>
      <c r="N2680" s="78"/>
    </row>
    <row r="2681" spans="11:14">
      <c r="K2681" s="78"/>
      <c r="L2681" s="78"/>
      <c r="M2681" s="78"/>
      <c r="N2681" s="78"/>
    </row>
    <row r="2682" spans="11:14">
      <c r="K2682" s="78"/>
      <c r="L2682" s="78"/>
      <c r="M2682" s="78"/>
      <c r="N2682" s="78"/>
    </row>
    <row r="2683" spans="11:14">
      <c r="K2683" s="78"/>
      <c r="L2683" s="78"/>
      <c r="M2683" s="78"/>
      <c r="N2683" s="78"/>
    </row>
    <row r="2684" spans="11:14">
      <c r="K2684" s="78"/>
      <c r="L2684" s="78"/>
      <c r="M2684" s="78"/>
      <c r="N2684" s="78"/>
    </row>
    <row r="2685" spans="11:14">
      <c r="K2685" s="78"/>
      <c r="L2685" s="78"/>
      <c r="M2685" s="78"/>
      <c r="N2685" s="78"/>
    </row>
    <row r="2686" spans="11:14">
      <c r="K2686" s="78"/>
      <c r="L2686" s="78"/>
      <c r="M2686" s="78"/>
      <c r="N2686" s="78"/>
    </row>
    <row r="2687" spans="11:14">
      <c r="K2687" s="78"/>
      <c r="L2687" s="78"/>
      <c r="M2687" s="78"/>
      <c r="N2687" s="78"/>
    </row>
    <row r="2688" spans="11:14">
      <c r="K2688" s="78"/>
      <c r="L2688" s="78"/>
      <c r="M2688" s="78"/>
      <c r="N2688" s="78"/>
    </row>
    <row r="2689" spans="11:14">
      <c r="K2689" s="78"/>
      <c r="L2689" s="78"/>
      <c r="M2689" s="78"/>
      <c r="N2689" s="78"/>
    </row>
    <row r="2690" spans="11:14">
      <c r="K2690" s="78"/>
      <c r="L2690" s="78"/>
      <c r="M2690" s="78"/>
      <c r="N2690" s="78"/>
    </row>
    <row r="2691" spans="11:14">
      <c r="K2691" s="78"/>
      <c r="L2691" s="78"/>
      <c r="M2691" s="78"/>
      <c r="N2691" s="78"/>
    </row>
    <row r="2692" spans="11:14">
      <c r="K2692" s="78"/>
      <c r="L2692" s="78"/>
      <c r="M2692" s="78"/>
      <c r="N2692" s="78"/>
    </row>
    <row r="2693" spans="11:14">
      <c r="K2693" s="78"/>
      <c r="L2693" s="78"/>
      <c r="M2693" s="78"/>
      <c r="N2693" s="78"/>
    </row>
    <row r="2694" spans="11:14">
      <c r="K2694" s="78"/>
      <c r="L2694" s="78"/>
      <c r="M2694" s="78"/>
      <c r="N2694" s="78"/>
    </row>
    <row r="2695" spans="11:14">
      <c r="K2695" s="78"/>
      <c r="L2695" s="78"/>
      <c r="M2695" s="78"/>
      <c r="N2695" s="78"/>
    </row>
    <row r="2696" spans="11:14">
      <c r="K2696" s="78"/>
      <c r="L2696" s="78"/>
      <c r="M2696" s="78"/>
      <c r="N2696" s="78"/>
    </row>
    <row r="2697" spans="11:14">
      <c r="K2697" s="78"/>
      <c r="L2697" s="78"/>
      <c r="M2697" s="78"/>
      <c r="N2697" s="78"/>
    </row>
    <row r="2698" spans="11:14">
      <c r="K2698" s="78"/>
      <c r="L2698" s="78"/>
      <c r="M2698" s="78"/>
      <c r="N2698" s="78"/>
    </row>
    <row r="2699" spans="11:14">
      <c r="K2699" s="78"/>
      <c r="L2699" s="78"/>
      <c r="M2699" s="78"/>
      <c r="N2699" s="78"/>
    </row>
    <row r="2700" spans="11:14">
      <c r="K2700" s="78"/>
      <c r="L2700" s="78"/>
      <c r="M2700" s="78"/>
      <c r="N2700" s="78"/>
    </row>
    <row r="2701" spans="11:14">
      <c r="K2701" s="78"/>
      <c r="L2701" s="78"/>
      <c r="M2701" s="78"/>
      <c r="N2701" s="78"/>
    </row>
    <row r="2702" spans="11:14">
      <c r="K2702" s="78"/>
      <c r="L2702" s="78"/>
      <c r="M2702" s="78"/>
      <c r="N2702" s="78"/>
    </row>
    <row r="2703" spans="11:14">
      <c r="K2703" s="78"/>
      <c r="L2703" s="78"/>
      <c r="M2703" s="78"/>
      <c r="N2703" s="78"/>
    </row>
    <row r="2704" spans="11:14">
      <c r="K2704" s="78"/>
      <c r="L2704" s="78"/>
      <c r="M2704" s="78"/>
      <c r="N2704" s="78"/>
    </row>
    <row r="2705" spans="11:14">
      <c r="K2705" s="78"/>
      <c r="L2705" s="78"/>
      <c r="M2705" s="78"/>
      <c r="N2705" s="78"/>
    </row>
    <row r="2706" spans="11:14">
      <c r="K2706" s="78"/>
      <c r="L2706" s="78"/>
      <c r="M2706" s="78"/>
      <c r="N2706" s="78"/>
    </row>
    <row r="2707" spans="11:14">
      <c r="K2707" s="78"/>
      <c r="L2707" s="78"/>
      <c r="M2707" s="78"/>
      <c r="N2707" s="78"/>
    </row>
    <row r="2708" spans="11:14">
      <c r="K2708" s="78"/>
      <c r="L2708" s="78"/>
      <c r="M2708" s="78"/>
      <c r="N2708" s="78"/>
    </row>
    <row r="2709" spans="11:14">
      <c r="K2709" s="78"/>
      <c r="L2709" s="78"/>
      <c r="M2709" s="78"/>
      <c r="N2709" s="78"/>
    </row>
    <row r="2710" spans="11:14">
      <c r="K2710" s="78"/>
      <c r="L2710" s="78"/>
      <c r="M2710" s="78"/>
      <c r="N2710" s="78"/>
    </row>
    <row r="2711" spans="11:14">
      <c r="K2711" s="78"/>
      <c r="L2711" s="78"/>
      <c r="M2711" s="78"/>
      <c r="N2711" s="78"/>
    </row>
    <row r="2712" spans="11:14">
      <c r="K2712" s="78"/>
      <c r="L2712" s="78"/>
      <c r="M2712" s="78"/>
      <c r="N2712" s="78"/>
    </row>
    <row r="2713" spans="11:14">
      <c r="K2713" s="78"/>
      <c r="L2713" s="78"/>
      <c r="M2713" s="78"/>
      <c r="N2713" s="78"/>
    </row>
    <row r="2714" spans="11:14">
      <c r="K2714" s="78"/>
      <c r="L2714" s="78"/>
      <c r="M2714" s="78"/>
      <c r="N2714" s="78"/>
    </row>
    <row r="2715" spans="11:14">
      <c r="K2715" s="78"/>
      <c r="L2715" s="78"/>
      <c r="M2715" s="78"/>
      <c r="N2715" s="78"/>
    </row>
    <row r="2716" spans="11:14">
      <c r="K2716" s="78"/>
      <c r="L2716" s="78"/>
      <c r="M2716" s="78"/>
      <c r="N2716" s="78"/>
    </row>
    <row r="2717" spans="11:14">
      <c r="K2717" s="78"/>
      <c r="L2717" s="78"/>
      <c r="M2717" s="78"/>
      <c r="N2717" s="78"/>
    </row>
    <row r="2718" spans="11:14">
      <c r="K2718" s="78"/>
      <c r="L2718" s="78"/>
      <c r="M2718" s="78"/>
      <c r="N2718" s="78"/>
    </row>
    <row r="2719" spans="11:14">
      <c r="K2719" s="78"/>
      <c r="L2719" s="78"/>
      <c r="M2719" s="78"/>
      <c r="N2719" s="78"/>
    </row>
    <row r="2720" spans="11:14">
      <c r="K2720" s="78"/>
      <c r="L2720" s="78"/>
      <c r="M2720" s="78"/>
      <c r="N2720" s="78"/>
    </row>
    <row r="2721" spans="11:14">
      <c r="K2721" s="78"/>
      <c r="L2721" s="78"/>
      <c r="M2721" s="78"/>
      <c r="N2721" s="78"/>
    </row>
    <row r="2722" spans="11:14">
      <c r="K2722" s="78"/>
      <c r="L2722" s="78"/>
      <c r="M2722" s="78"/>
      <c r="N2722" s="78"/>
    </row>
    <row r="2723" spans="11:14">
      <c r="K2723" s="78"/>
      <c r="L2723" s="78"/>
      <c r="M2723" s="78"/>
      <c r="N2723" s="78"/>
    </row>
    <row r="2724" spans="11:14">
      <c r="K2724" s="78"/>
      <c r="L2724" s="78"/>
      <c r="M2724" s="78"/>
      <c r="N2724" s="78"/>
    </row>
    <row r="2725" spans="11:14">
      <c r="K2725" s="78"/>
      <c r="L2725" s="78"/>
      <c r="M2725" s="78"/>
      <c r="N2725" s="78"/>
    </row>
    <row r="2726" spans="11:14">
      <c r="K2726" s="78"/>
      <c r="L2726" s="78"/>
      <c r="M2726" s="78"/>
      <c r="N2726" s="78"/>
    </row>
    <row r="2727" spans="11:14">
      <c r="K2727" s="78"/>
      <c r="L2727" s="78"/>
      <c r="M2727" s="78"/>
      <c r="N2727" s="78"/>
    </row>
    <row r="2728" spans="11:14">
      <c r="K2728" s="78"/>
      <c r="L2728" s="78"/>
      <c r="M2728" s="78"/>
      <c r="N2728" s="78"/>
    </row>
    <row r="2729" spans="11:14">
      <c r="K2729" s="78"/>
      <c r="L2729" s="78"/>
      <c r="M2729" s="78"/>
      <c r="N2729" s="78"/>
    </row>
    <row r="2730" spans="11:14">
      <c r="K2730" s="78"/>
      <c r="L2730" s="78"/>
      <c r="M2730" s="78"/>
      <c r="N2730" s="78"/>
    </row>
    <row r="2731" spans="11:14">
      <c r="K2731" s="78"/>
      <c r="L2731" s="78"/>
      <c r="M2731" s="78"/>
      <c r="N2731" s="78"/>
    </row>
    <row r="2732" spans="11:14">
      <c r="K2732" s="78"/>
      <c r="L2732" s="78"/>
      <c r="M2732" s="78"/>
      <c r="N2732" s="78"/>
    </row>
    <row r="2733" spans="11:14">
      <c r="K2733" s="78"/>
      <c r="L2733" s="78"/>
      <c r="M2733" s="78"/>
      <c r="N2733" s="78"/>
    </row>
  </sheetData>
  <autoFilter ref="A2:N31" xr:uid="{371F6A88-411A-4E52-8DF1-D6B23AABBCD7}"/>
  <mergeCells count="3">
    <mergeCell ref="A1:D1"/>
    <mergeCell ref="E1:J1"/>
    <mergeCell ref="K1:N1"/>
  </mergeCells>
  <conditionalFormatting sqref="E37:E38">
    <cfRule type="cellIs" dxfId="104" priority="1" operator="equal">
      <formula>1</formula>
    </cfRule>
  </conditionalFormatting>
  <pageMargins left="0.7" right="0.7" top="0.75" bottom="0.75" header="0.3" footer="0.3"/>
  <pageSetup paperSize="9" scale="80"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5">
    <tabColor rgb="FFFFFF00"/>
    <pageSetUpPr fitToPage="1"/>
  </sheetPr>
  <dimension ref="A1:J78"/>
  <sheetViews>
    <sheetView view="pageBreakPreview" topLeftCell="A12" zoomScaleNormal="100" zoomScaleSheetLayoutView="100" workbookViewId="0">
      <selection activeCell="A29" sqref="A29:XFD29"/>
    </sheetView>
  </sheetViews>
  <sheetFormatPr defaultColWidth="9.1796875" defaultRowHeight="14.5"/>
  <cols>
    <col min="1" max="1" width="7.7265625" style="7" customWidth="1"/>
    <col min="2" max="2" width="14" style="7" bestFit="1" customWidth="1"/>
    <col min="3" max="3" width="9.1796875" style="7"/>
    <col min="4" max="4" width="17.453125" style="7" hidden="1" customWidth="1"/>
    <col min="5" max="5" width="11.81640625" style="7" customWidth="1"/>
    <col min="6" max="6" width="14.26953125" style="7" customWidth="1"/>
    <col min="7" max="7" width="18.1796875" style="7" customWidth="1"/>
    <col min="8" max="8" width="16.81640625" style="7" customWidth="1"/>
    <col min="9" max="9" width="16.7265625" style="7" customWidth="1"/>
    <col min="10" max="10" width="29.1796875" style="317" customWidth="1"/>
    <col min="11" max="16384" width="9.1796875" style="7"/>
  </cols>
  <sheetData>
    <row r="1" spans="1:10" ht="15.5">
      <c r="A1" s="1464" t="s">
        <v>121</v>
      </c>
      <c r="B1" s="1465"/>
      <c r="C1" s="1465"/>
      <c r="D1" s="1465"/>
      <c r="E1" s="1465"/>
      <c r="F1" s="1465"/>
      <c r="G1" s="1465"/>
      <c r="H1" s="1465"/>
      <c r="I1" s="1465"/>
      <c r="J1" s="1466"/>
    </row>
    <row r="2" spans="1:10" ht="15.5">
      <c r="A2" s="1467" t="str">
        <f>TA413_PBNTL!A3</f>
        <v>Name of Line: 765 KV D/C Bikaner III - Neemrana II TL02                                                                                                                                                                                                                                           LOA Value: 389.96 Crore</v>
      </c>
      <c r="B2" s="1468"/>
      <c r="C2" s="1468"/>
      <c r="D2" s="1468"/>
      <c r="E2" s="1468"/>
      <c r="F2" s="1468"/>
      <c r="G2" s="1468"/>
      <c r="H2" s="1468"/>
      <c r="I2" s="1468"/>
      <c r="J2" s="1469"/>
    </row>
    <row r="3" spans="1:10" ht="15.5">
      <c r="A3" s="1476" t="s">
        <v>39</v>
      </c>
      <c r="B3" s="1456"/>
      <c r="C3" s="1456"/>
      <c r="D3" s="1456"/>
      <c r="E3" s="1456"/>
      <c r="F3" s="1456"/>
      <c r="G3" s="1456"/>
      <c r="H3" s="1456"/>
      <c r="I3" s="90"/>
      <c r="J3" s="318" t="str">
        <f>TA413_PBNTL!M1</f>
        <v>14.04.2026</v>
      </c>
    </row>
    <row r="4" spans="1:10">
      <c r="A4" s="1470" t="s">
        <v>20</v>
      </c>
      <c r="B4" s="1472" t="s">
        <v>21</v>
      </c>
      <c r="C4" s="1473"/>
      <c r="D4" s="1474" t="s">
        <v>991</v>
      </c>
      <c r="E4" s="1474" t="s">
        <v>22</v>
      </c>
      <c r="F4" s="1474" t="s">
        <v>40</v>
      </c>
      <c r="G4" s="1474" t="s">
        <v>23</v>
      </c>
      <c r="H4" s="1474" t="s">
        <v>81</v>
      </c>
      <c r="I4" s="1474" t="s">
        <v>252</v>
      </c>
      <c r="J4" s="1477" t="s">
        <v>1</v>
      </c>
    </row>
    <row r="5" spans="1:10" ht="21.75" customHeight="1">
      <c r="A5" s="1471"/>
      <c r="B5" s="12" t="s">
        <v>24</v>
      </c>
      <c r="C5" s="12" t="s">
        <v>25</v>
      </c>
      <c r="D5" s="1475"/>
      <c r="E5" s="1475"/>
      <c r="F5" s="1475"/>
      <c r="G5" s="1475"/>
      <c r="H5" s="1475"/>
      <c r="I5" s="1475"/>
      <c r="J5" s="1478"/>
    </row>
    <row r="6" spans="1:10">
      <c r="A6" s="92">
        <v>1</v>
      </c>
      <c r="B6" s="15" t="s">
        <v>517</v>
      </c>
      <c r="C6" s="15" t="s">
        <v>271</v>
      </c>
      <c r="D6" s="423"/>
      <c r="E6" s="202">
        <v>0.15</v>
      </c>
      <c r="F6" s="202">
        <f>E6</f>
        <v>0.15</v>
      </c>
      <c r="G6" s="93">
        <v>45709</v>
      </c>
      <c r="H6" s="93">
        <v>45709</v>
      </c>
      <c r="I6" s="93">
        <v>45709</v>
      </c>
      <c r="J6" s="124"/>
    </row>
    <row r="7" spans="1:10">
      <c r="A7" s="92">
        <f>A6+1</f>
        <v>2</v>
      </c>
      <c r="B7" s="15" t="str">
        <f t="shared" ref="B7:B54" si="0">C6</f>
        <v>1/0</v>
      </c>
      <c r="C7" s="15" t="s">
        <v>1274</v>
      </c>
      <c r="D7" s="423"/>
      <c r="E7" s="202">
        <v>0.29021000000000002</v>
      </c>
      <c r="F7" s="202">
        <f t="shared" ref="F7:F55" si="1">E7</f>
        <v>0.29021000000000002</v>
      </c>
      <c r="G7" s="93">
        <v>45709</v>
      </c>
      <c r="H7" s="93">
        <v>45709</v>
      </c>
      <c r="I7" s="93">
        <v>45709</v>
      </c>
      <c r="J7" s="124"/>
    </row>
    <row r="8" spans="1:10">
      <c r="A8" s="92">
        <f>A7+1</f>
        <v>3</v>
      </c>
      <c r="B8" s="15" t="str">
        <f>C7</f>
        <v>2A/0</v>
      </c>
      <c r="C8" s="15" t="s">
        <v>1282</v>
      </c>
      <c r="D8" s="423"/>
      <c r="E8" s="202">
        <v>2.836992</v>
      </c>
      <c r="F8" s="202">
        <f t="shared" si="1"/>
        <v>2.836992</v>
      </c>
      <c r="G8" s="93">
        <v>45709</v>
      </c>
      <c r="H8" s="93">
        <v>45709</v>
      </c>
      <c r="I8" s="93">
        <v>45709</v>
      </c>
      <c r="J8" s="124" t="s">
        <v>528</v>
      </c>
    </row>
    <row r="9" spans="1:10">
      <c r="A9" s="92">
        <f t="shared" ref="A9:A55" si="2">A8+1</f>
        <v>4</v>
      </c>
      <c r="B9" s="15" t="str">
        <f t="shared" si="0"/>
        <v>3A/0</v>
      </c>
      <c r="C9" s="15" t="s">
        <v>1289</v>
      </c>
      <c r="D9" s="423"/>
      <c r="E9" s="202">
        <v>2.6909999999999998</v>
      </c>
      <c r="F9" s="202">
        <f t="shared" si="1"/>
        <v>2.6909999999999998</v>
      </c>
      <c r="G9" s="93">
        <v>45709</v>
      </c>
      <c r="H9" s="93">
        <v>45709</v>
      </c>
      <c r="I9" s="93">
        <v>45709</v>
      </c>
      <c r="J9" s="124"/>
    </row>
    <row r="10" spans="1:10">
      <c r="A10" s="92">
        <f t="shared" si="2"/>
        <v>5</v>
      </c>
      <c r="B10" s="15" t="s">
        <v>1289</v>
      </c>
      <c r="C10" s="15" t="s">
        <v>259</v>
      </c>
      <c r="D10" s="423"/>
      <c r="E10" s="202">
        <v>1.627</v>
      </c>
      <c r="F10" s="202">
        <f t="shared" si="1"/>
        <v>1.627</v>
      </c>
      <c r="G10" s="93">
        <v>45709</v>
      </c>
      <c r="H10" s="93">
        <v>45709</v>
      </c>
      <c r="I10" s="93">
        <v>45709</v>
      </c>
      <c r="J10" s="124"/>
    </row>
    <row r="11" spans="1:10">
      <c r="A11" s="92">
        <f t="shared" si="2"/>
        <v>6</v>
      </c>
      <c r="B11" s="15" t="s">
        <v>259</v>
      </c>
      <c r="C11" s="15" t="s">
        <v>903</v>
      </c>
      <c r="D11" s="423"/>
      <c r="E11" s="202">
        <v>0.70916299999999999</v>
      </c>
      <c r="F11" s="202">
        <f t="shared" si="1"/>
        <v>0.70916299999999999</v>
      </c>
      <c r="G11" s="93">
        <v>45492</v>
      </c>
      <c r="H11" s="93">
        <v>45492</v>
      </c>
      <c r="I11" s="93">
        <v>45492</v>
      </c>
      <c r="J11" s="124"/>
    </row>
    <row r="12" spans="1:10">
      <c r="A12" s="92">
        <f t="shared" si="2"/>
        <v>7</v>
      </c>
      <c r="B12" s="15" t="s">
        <v>903</v>
      </c>
      <c r="C12" s="15" t="s">
        <v>260</v>
      </c>
      <c r="D12" s="423"/>
      <c r="E12" s="202">
        <v>2.6816110000000002</v>
      </c>
      <c r="F12" s="202">
        <f t="shared" si="1"/>
        <v>2.6816110000000002</v>
      </c>
      <c r="G12" s="93">
        <v>45492</v>
      </c>
      <c r="H12" s="93">
        <v>45492</v>
      </c>
      <c r="I12" s="93">
        <v>45492</v>
      </c>
      <c r="J12" s="124"/>
    </row>
    <row r="13" spans="1:10">
      <c r="A13" s="92">
        <f t="shared" si="2"/>
        <v>8</v>
      </c>
      <c r="B13" s="15" t="s">
        <v>260</v>
      </c>
      <c r="C13" s="15" t="s">
        <v>685</v>
      </c>
      <c r="D13" s="423"/>
      <c r="E13" s="202">
        <v>4.4183890000000003</v>
      </c>
      <c r="F13" s="202">
        <f t="shared" si="1"/>
        <v>4.4183890000000003</v>
      </c>
      <c r="G13" s="93">
        <v>45503</v>
      </c>
      <c r="H13" s="93">
        <v>45503</v>
      </c>
      <c r="I13" s="93">
        <v>45503</v>
      </c>
      <c r="J13" s="124"/>
    </row>
    <row r="14" spans="1:10">
      <c r="A14" s="92">
        <f t="shared" si="2"/>
        <v>9</v>
      </c>
      <c r="B14" s="15" t="s">
        <v>685</v>
      </c>
      <c r="C14" s="15" t="s">
        <v>261</v>
      </c>
      <c r="D14" s="423" t="s">
        <v>992</v>
      </c>
      <c r="E14" s="202">
        <v>0.41948000000000002</v>
      </c>
      <c r="F14" s="202">
        <f t="shared" si="1"/>
        <v>0.41948000000000002</v>
      </c>
      <c r="G14" s="95">
        <v>45448</v>
      </c>
      <c r="H14" s="95">
        <v>45460</v>
      </c>
      <c r="I14" s="95">
        <v>45460</v>
      </c>
      <c r="J14" s="124"/>
    </row>
    <row r="15" spans="1:10">
      <c r="A15" s="92">
        <f t="shared" si="2"/>
        <v>10</v>
      </c>
      <c r="B15" s="15" t="str">
        <f t="shared" si="0"/>
        <v>6/0</v>
      </c>
      <c r="C15" s="15" t="s">
        <v>264</v>
      </c>
      <c r="D15" s="423" t="s">
        <v>992</v>
      </c>
      <c r="E15" s="202">
        <v>4.9099000000000004</v>
      </c>
      <c r="F15" s="202">
        <f t="shared" si="1"/>
        <v>4.9099000000000004</v>
      </c>
      <c r="G15" s="95">
        <v>45440</v>
      </c>
      <c r="H15" s="95">
        <v>45440</v>
      </c>
      <c r="I15" s="95">
        <v>45440</v>
      </c>
      <c r="J15" s="124"/>
    </row>
    <row r="16" spans="1:10">
      <c r="A16" s="92">
        <f t="shared" si="2"/>
        <v>11</v>
      </c>
      <c r="B16" s="15" t="str">
        <f t="shared" si="0"/>
        <v>7/0</v>
      </c>
      <c r="C16" s="15" t="s">
        <v>265</v>
      </c>
      <c r="D16" s="423" t="s">
        <v>992</v>
      </c>
      <c r="E16" s="202">
        <v>5.0833000000000004</v>
      </c>
      <c r="F16" s="202">
        <f t="shared" si="1"/>
        <v>5.0833000000000004</v>
      </c>
      <c r="G16" s="95">
        <v>45440</v>
      </c>
      <c r="H16" s="95">
        <v>45440</v>
      </c>
      <c r="I16" s="95">
        <v>45440</v>
      </c>
      <c r="J16" s="124"/>
    </row>
    <row r="17" spans="1:10">
      <c r="A17" s="92">
        <f t="shared" si="2"/>
        <v>12</v>
      </c>
      <c r="B17" s="15" t="str">
        <f t="shared" si="0"/>
        <v>8/0</v>
      </c>
      <c r="C17" s="15" t="s">
        <v>266</v>
      </c>
      <c r="D17" s="423" t="s">
        <v>992</v>
      </c>
      <c r="E17" s="202">
        <v>4.9957000000000003</v>
      </c>
      <c r="F17" s="202">
        <f t="shared" si="1"/>
        <v>4.9957000000000003</v>
      </c>
      <c r="G17" s="95">
        <v>45430</v>
      </c>
      <c r="H17" s="95">
        <v>45437</v>
      </c>
      <c r="I17" s="95">
        <v>45437</v>
      </c>
      <c r="J17" s="124"/>
    </row>
    <row r="18" spans="1:10">
      <c r="A18" s="92">
        <f t="shared" si="2"/>
        <v>13</v>
      </c>
      <c r="B18" s="15" t="str">
        <f t="shared" si="0"/>
        <v>9/0</v>
      </c>
      <c r="C18" s="15" t="s">
        <v>267</v>
      </c>
      <c r="D18" s="423" t="s">
        <v>992</v>
      </c>
      <c r="E18" s="202">
        <v>4.9230999999999998</v>
      </c>
      <c r="F18" s="202">
        <f t="shared" si="1"/>
        <v>4.9230999999999998</v>
      </c>
      <c r="G18" s="95">
        <v>45427</v>
      </c>
      <c r="H18" s="95">
        <v>45428</v>
      </c>
      <c r="I18" s="95">
        <v>45428</v>
      </c>
      <c r="J18" s="124"/>
    </row>
    <row r="19" spans="1:10">
      <c r="A19" s="92">
        <f t="shared" si="2"/>
        <v>14</v>
      </c>
      <c r="B19" s="15" t="str">
        <f t="shared" si="0"/>
        <v>10/0</v>
      </c>
      <c r="C19" s="15" t="s">
        <v>268</v>
      </c>
      <c r="D19" s="423" t="s">
        <v>992</v>
      </c>
      <c r="E19" s="202">
        <v>1.0051000000000001</v>
      </c>
      <c r="F19" s="202">
        <f t="shared" si="1"/>
        <v>1.0051000000000001</v>
      </c>
      <c r="G19" s="95">
        <v>45427</v>
      </c>
      <c r="H19" s="95">
        <v>45428</v>
      </c>
      <c r="I19" s="95">
        <v>45428</v>
      </c>
      <c r="J19" s="124"/>
    </row>
    <row r="20" spans="1:10">
      <c r="A20" s="92">
        <f t="shared" si="2"/>
        <v>15</v>
      </c>
      <c r="B20" s="15" t="str">
        <f t="shared" si="0"/>
        <v>11/0</v>
      </c>
      <c r="C20" s="15" t="s">
        <v>269</v>
      </c>
      <c r="D20" s="423" t="s">
        <v>992</v>
      </c>
      <c r="E20" s="202">
        <v>0.24679999999999999</v>
      </c>
      <c r="F20" s="202">
        <f t="shared" si="1"/>
        <v>0.24679999999999999</v>
      </c>
      <c r="G20" s="95">
        <v>45439</v>
      </c>
      <c r="H20" s="95">
        <v>45439</v>
      </c>
      <c r="I20" s="95">
        <v>45441</v>
      </c>
      <c r="J20" s="124" t="s">
        <v>518</v>
      </c>
    </row>
    <row r="21" spans="1:10">
      <c r="A21" s="92">
        <f t="shared" si="2"/>
        <v>16</v>
      </c>
      <c r="B21" s="15" t="str">
        <f t="shared" si="0"/>
        <v>12/0</v>
      </c>
      <c r="C21" s="15" t="s">
        <v>270</v>
      </c>
      <c r="D21" s="423" t="s">
        <v>992</v>
      </c>
      <c r="E21" s="202">
        <v>0.32919999999999999</v>
      </c>
      <c r="F21" s="202">
        <f t="shared" si="1"/>
        <v>0.32919999999999999</v>
      </c>
      <c r="G21" s="95">
        <v>45439</v>
      </c>
      <c r="H21" s="95">
        <v>45439</v>
      </c>
      <c r="I21" s="95">
        <v>45441</v>
      </c>
      <c r="J21" s="124" t="s">
        <v>520</v>
      </c>
    </row>
    <row r="22" spans="1:10">
      <c r="A22" s="92">
        <f t="shared" si="2"/>
        <v>17</v>
      </c>
      <c r="B22" s="15" t="str">
        <f t="shared" si="0"/>
        <v>13/0</v>
      </c>
      <c r="C22" s="15" t="s">
        <v>11</v>
      </c>
      <c r="D22" s="423" t="s">
        <v>992</v>
      </c>
      <c r="E22" s="202">
        <v>0.89790000000000003</v>
      </c>
      <c r="F22" s="202">
        <f t="shared" si="1"/>
        <v>0.89790000000000003</v>
      </c>
      <c r="G22" s="95">
        <v>45439</v>
      </c>
      <c r="H22" s="95">
        <v>45439</v>
      </c>
      <c r="I22" s="95">
        <v>45441</v>
      </c>
      <c r="J22" s="124"/>
    </row>
    <row r="23" spans="1:10">
      <c r="A23" s="92">
        <f t="shared" si="2"/>
        <v>18</v>
      </c>
      <c r="B23" s="15" t="str">
        <f t="shared" si="0"/>
        <v>14/0</v>
      </c>
      <c r="C23" s="15" t="s">
        <v>170</v>
      </c>
      <c r="D23" s="423"/>
      <c r="E23" s="202">
        <v>0.224</v>
      </c>
      <c r="F23" s="202">
        <f t="shared" si="1"/>
        <v>0.224</v>
      </c>
      <c r="G23" s="95">
        <v>45439</v>
      </c>
      <c r="H23" s="95">
        <v>45439</v>
      </c>
      <c r="I23" s="95">
        <v>45441</v>
      </c>
      <c r="J23" s="124" t="s">
        <v>519</v>
      </c>
    </row>
    <row r="24" spans="1:10">
      <c r="A24" s="92">
        <f t="shared" si="2"/>
        <v>19</v>
      </c>
      <c r="B24" s="15" t="str">
        <f t="shared" si="0"/>
        <v>15/0</v>
      </c>
      <c r="C24" s="15" t="s">
        <v>12</v>
      </c>
      <c r="D24" s="423" t="s">
        <v>992</v>
      </c>
      <c r="E24" s="203">
        <v>5.0201000000000002</v>
      </c>
      <c r="F24" s="202">
        <f t="shared" si="1"/>
        <v>5.0201000000000002</v>
      </c>
      <c r="G24" s="95">
        <v>45439</v>
      </c>
      <c r="H24" s="95">
        <v>45439</v>
      </c>
      <c r="I24" s="95">
        <v>45441</v>
      </c>
      <c r="J24" s="124" t="s">
        <v>527</v>
      </c>
    </row>
    <row r="25" spans="1:10" s="316" customFormat="1">
      <c r="A25" s="92">
        <f t="shared" si="2"/>
        <v>20</v>
      </c>
      <c r="B25" s="15" t="str">
        <f t="shared" si="0"/>
        <v>16/0</v>
      </c>
      <c r="C25" s="15" t="s">
        <v>13</v>
      </c>
      <c r="D25" s="423"/>
      <c r="E25" s="202">
        <v>0.3861</v>
      </c>
      <c r="F25" s="202">
        <f t="shared" si="1"/>
        <v>0.3861</v>
      </c>
      <c r="G25" s="95">
        <v>45448</v>
      </c>
      <c r="H25" s="95">
        <v>45499</v>
      </c>
      <c r="I25" s="95">
        <v>45499</v>
      </c>
      <c r="J25" s="124"/>
    </row>
    <row r="26" spans="1:10" s="316" customFormat="1">
      <c r="A26" s="92">
        <f t="shared" si="2"/>
        <v>21</v>
      </c>
      <c r="B26" s="15" t="str">
        <f t="shared" si="0"/>
        <v>17/0</v>
      </c>
      <c r="C26" s="15" t="s">
        <v>52</v>
      </c>
      <c r="D26" s="423"/>
      <c r="E26" s="202">
        <v>0.41139999999999999</v>
      </c>
      <c r="F26" s="202">
        <f t="shared" si="1"/>
        <v>0.41139999999999999</v>
      </c>
      <c r="G26" s="95">
        <v>45448</v>
      </c>
      <c r="H26" s="95">
        <v>45499</v>
      </c>
      <c r="I26" s="95">
        <v>45499</v>
      </c>
      <c r="J26" s="124"/>
    </row>
    <row r="27" spans="1:10" s="316" customFormat="1">
      <c r="A27" s="92">
        <f t="shared" si="2"/>
        <v>22</v>
      </c>
      <c r="B27" s="15" t="str">
        <f t="shared" si="0"/>
        <v>18/0</v>
      </c>
      <c r="C27" s="15" t="s">
        <v>53</v>
      </c>
      <c r="D27" s="423"/>
      <c r="E27" s="202">
        <v>3.0234000000000001</v>
      </c>
      <c r="F27" s="202">
        <f t="shared" si="1"/>
        <v>3.0234000000000001</v>
      </c>
      <c r="G27" s="95">
        <v>45448</v>
      </c>
      <c r="H27" s="95">
        <v>45499</v>
      </c>
      <c r="I27" s="95">
        <v>45499</v>
      </c>
      <c r="J27" s="124"/>
    </row>
    <row r="28" spans="1:10" s="316" customFormat="1" ht="29">
      <c r="A28" s="92">
        <f t="shared" si="2"/>
        <v>23</v>
      </c>
      <c r="B28" s="15" t="str">
        <f t="shared" si="0"/>
        <v>19/0</v>
      </c>
      <c r="C28" s="15" t="s">
        <v>54</v>
      </c>
      <c r="D28" s="423"/>
      <c r="E28" s="202">
        <v>0.27950000000000003</v>
      </c>
      <c r="F28" s="202">
        <f t="shared" si="1"/>
        <v>0.27950000000000003</v>
      </c>
      <c r="G28" s="95">
        <v>45448</v>
      </c>
      <c r="H28" s="95">
        <v>45499</v>
      </c>
      <c r="I28" s="95">
        <v>45499</v>
      </c>
      <c r="J28" s="124" t="s">
        <v>521</v>
      </c>
    </row>
    <row r="29" spans="1:10" s="316" customFormat="1">
      <c r="A29" s="92">
        <f t="shared" si="2"/>
        <v>24</v>
      </c>
      <c r="B29" s="15" t="str">
        <f t="shared" si="0"/>
        <v>20/0</v>
      </c>
      <c r="C29" s="15" t="s">
        <v>55</v>
      </c>
      <c r="D29" s="423"/>
      <c r="E29" s="202">
        <v>2.5514000000000001</v>
      </c>
      <c r="F29" s="202">
        <f t="shared" si="1"/>
        <v>2.5514000000000001</v>
      </c>
      <c r="G29" s="95">
        <v>45448</v>
      </c>
      <c r="H29" s="95">
        <v>45499</v>
      </c>
      <c r="I29" s="95">
        <v>45499</v>
      </c>
      <c r="J29" s="124"/>
    </row>
    <row r="30" spans="1:10" s="316" customFormat="1">
      <c r="A30" s="92">
        <f t="shared" si="2"/>
        <v>25</v>
      </c>
      <c r="B30" s="15" t="str">
        <f t="shared" si="0"/>
        <v>21/0</v>
      </c>
      <c r="C30" s="15" t="s">
        <v>56</v>
      </c>
      <c r="D30" s="15"/>
      <c r="E30" s="203">
        <v>2.2835000000000001</v>
      </c>
      <c r="F30" s="202">
        <f t="shared" si="1"/>
        <v>2.2835000000000001</v>
      </c>
      <c r="G30" s="95">
        <v>45448</v>
      </c>
      <c r="H30" s="95">
        <v>45499</v>
      </c>
      <c r="I30" s="95">
        <v>45499</v>
      </c>
      <c r="J30" s="124"/>
    </row>
    <row r="31" spans="1:10" s="316" customFormat="1" ht="15.75" customHeight="1">
      <c r="A31" s="92">
        <f t="shared" si="2"/>
        <v>26</v>
      </c>
      <c r="B31" s="15" t="str">
        <f t="shared" si="0"/>
        <v>22/0</v>
      </c>
      <c r="C31" s="15" t="s">
        <v>57</v>
      </c>
      <c r="D31" s="15"/>
      <c r="E31" s="203">
        <v>0.25940000000000002</v>
      </c>
      <c r="F31" s="202">
        <f t="shared" si="1"/>
        <v>0.25940000000000002</v>
      </c>
      <c r="G31" s="95">
        <v>45448</v>
      </c>
      <c r="H31" s="95">
        <v>45499</v>
      </c>
      <c r="I31" s="95">
        <v>45499</v>
      </c>
      <c r="J31" s="124" t="s">
        <v>522</v>
      </c>
    </row>
    <row r="32" spans="1:10" s="316" customFormat="1" ht="15.75" customHeight="1">
      <c r="A32" s="92">
        <f t="shared" si="2"/>
        <v>27</v>
      </c>
      <c r="B32" s="15" t="str">
        <f t="shared" si="0"/>
        <v>23/0</v>
      </c>
      <c r="C32" s="15" t="s">
        <v>58</v>
      </c>
      <c r="D32" s="15"/>
      <c r="E32" s="203">
        <v>0.92849999999999999</v>
      </c>
      <c r="F32" s="202">
        <f t="shared" si="1"/>
        <v>0.92849999999999999</v>
      </c>
      <c r="G32" s="93">
        <v>45455</v>
      </c>
      <c r="H32" s="95">
        <v>45499</v>
      </c>
      <c r="I32" s="95">
        <v>45499</v>
      </c>
      <c r="J32" s="454"/>
    </row>
    <row r="33" spans="1:10" s="316" customFormat="1">
      <c r="A33" s="92">
        <f t="shared" si="2"/>
        <v>28</v>
      </c>
      <c r="B33" s="15" t="str">
        <f t="shared" si="0"/>
        <v>24/0</v>
      </c>
      <c r="C33" s="424" t="s">
        <v>59</v>
      </c>
      <c r="D33" s="424"/>
      <c r="E33" s="203">
        <v>0.25209999999999999</v>
      </c>
      <c r="F33" s="202">
        <f t="shared" si="1"/>
        <v>0.25209999999999999</v>
      </c>
      <c r="G33" s="93">
        <v>45455</v>
      </c>
      <c r="H33" s="95">
        <v>45499</v>
      </c>
      <c r="I33" s="95">
        <v>45499</v>
      </c>
      <c r="J33" s="124" t="s">
        <v>523</v>
      </c>
    </row>
    <row r="34" spans="1:10" s="316" customFormat="1">
      <c r="A34" s="92">
        <f t="shared" si="2"/>
        <v>29</v>
      </c>
      <c r="B34" s="15" t="str">
        <f t="shared" si="0"/>
        <v>25/0</v>
      </c>
      <c r="C34" s="424" t="s">
        <v>60</v>
      </c>
      <c r="D34" s="424"/>
      <c r="E34" s="203">
        <v>0.2374</v>
      </c>
      <c r="F34" s="202">
        <f t="shared" si="1"/>
        <v>0.2374</v>
      </c>
      <c r="G34" s="93">
        <v>45455</v>
      </c>
      <c r="H34" s="95">
        <v>45499</v>
      </c>
      <c r="I34" s="95">
        <v>45499</v>
      </c>
      <c r="J34" s="124"/>
    </row>
    <row r="35" spans="1:10" s="316" customFormat="1" ht="29">
      <c r="A35" s="92">
        <f t="shared" si="2"/>
        <v>30</v>
      </c>
      <c r="B35" s="15" t="str">
        <f t="shared" si="0"/>
        <v>26/0</v>
      </c>
      <c r="C35" s="424" t="s">
        <v>61</v>
      </c>
      <c r="D35" s="424"/>
      <c r="E35" s="203">
        <v>0.20399999999999999</v>
      </c>
      <c r="F35" s="202">
        <f t="shared" si="1"/>
        <v>0.20399999999999999</v>
      </c>
      <c r="G35" s="93">
        <v>45455</v>
      </c>
      <c r="H35" s="95">
        <v>45499</v>
      </c>
      <c r="I35" s="95">
        <v>45499</v>
      </c>
      <c r="J35" s="124" t="s">
        <v>524</v>
      </c>
    </row>
    <row r="36" spans="1:10" s="316" customFormat="1">
      <c r="A36" s="92">
        <f t="shared" si="2"/>
        <v>31</v>
      </c>
      <c r="B36" s="15" t="str">
        <f t="shared" si="0"/>
        <v>27/0</v>
      </c>
      <c r="C36" s="424" t="s">
        <v>64</v>
      </c>
      <c r="D36" s="424"/>
      <c r="E36" s="203">
        <v>2.5476000000000001</v>
      </c>
      <c r="F36" s="202">
        <f t="shared" si="1"/>
        <v>2.5476000000000001</v>
      </c>
      <c r="G36" s="93">
        <v>45455</v>
      </c>
      <c r="H36" s="95">
        <v>45499</v>
      </c>
      <c r="I36" s="95">
        <v>45499</v>
      </c>
      <c r="J36" s="124"/>
    </row>
    <row r="37" spans="1:10" s="316" customFormat="1">
      <c r="A37" s="92">
        <f t="shared" si="2"/>
        <v>32</v>
      </c>
      <c r="B37" s="15" t="str">
        <f t="shared" si="0"/>
        <v>28/0</v>
      </c>
      <c r="C37" s="424" t="s">
        <v>65</v>
      </c>
      <c r="D37" s="424"/>
      <c r="E37" s="203">
        <v>0.21179999999999999</v>
      </c>
      <c r="F37" s="202">
        <f t="shared" si="1"/>
        <v>0.21179999999999999</v>
      </c>
      <c r="G37" s="93">
        <v>45455</v>
      </c>
      <c r="H37" s="95">
        <v>45499</v>
      </c>
      <c r="I37" s="95">
        <v>45499</v>
      </c>
      <c r="J37" s="124" t="s">
        <v>525</v>
      </c>
    </row>
    <row r="38" spans="1:10" s="316" customFormat="1">
      <c r="A38" s="92">
        <f t="shared" si="2"/>
        <v>33</v>
      </c>
      <c r="B38" s="15" t="str">
        <f t="shared" si="0"/>
        <v>29/0</v>
      </c>
      <c r="C38" s="424" t="s">
        <v>66</v>
      </c>
      <c r="D38" s="424"/>
      <c r="E38" s="203">
        <v>4.9546999999999999</v>
      </c>
      <c r="F38" s="202">
        <f t="shared" si="1"/>
        <v>4.9546999999999999</v>
      </c>
      <c r="G38" s="93">
        <v>45455</v>
      </c>
      <c r="H38" s="95">
        <v>45499</v>
      </c>
      <c r="I38" s="95">
        <v>45499</v>
      </c>
      <c r="J38" s="124"/>
    </row>
    <row r="39" spans="1:10" s="316" customFormat="1">
      <c r="A39" s="92">
        <f t="shared" si="2"/>
        <v>34</v>
      </c>
      <c r="B39" s="15" t="str">
        <f t="shared" si="0"/>
        <v>30/0</v>
      </c>
      <c r="C39" s="424" t="s">
        <v>9</v>
      </c>
      <c r="D39" s="424"/>
      <c r="E39" s="203">
        <v>4.2188999999999997</v>
      </c>
      <c r="F39" s="202">
        <f t="shared" si="1"/>
        <v>4.2188999999999997</v>
      </c>
      <c r="G39" s="93">
        <v>45455</v>
      </c>
      <c r="H39" s="95">
        <v>45499</v>
      </c>
      <c r="I39" s="95">
        <v>45499</v>
      </c>
      <c r="J39" s="124"/>
    </row>
    <row r="40" spans="1:10" s="316" customFormat="1">
      <c r="A40" s="92">
        <f t="shared" si="2"/>
        <v>35</v>
      </c>
      <c r="B40" s="15" t="str">
        <f t="shared" si="0"/>
        <v>31/0</v>
      </c>
      <c r="C40" s="424" t="s">
        <v>10</v>
      </c>
      <c r="D40" s="424"/>
      <c r="E40" s="203">
        <v>4.3323</v>
      </c>
      <c r="F40" s="202">
        <f t="shared" si="1"/>
        <v>4.3323</v>
      </c>
      <c r="G40" s="93">
        <v>45455</v>
      </c>
      <c r="H40" s="95">
        <v>45499</v>
      </c>
      <c r="I40" s="95">
        <v>45499</v>
      </c>
      <c r="J40" s="124"/>
    </row>
    <row r="41" spans="1:10" s="316" customFormat="1">
      <c r="A41" s="92">
        <f t="shared" si="2"/>
        <v>36</v>
      </c>
      <c r="B41" s="15" t="str">
        <f t="shared" si="0"/>
        <v>32/0</v>
      </c>
      <c r="C41" s="15" t="s">
        <v>68</v>
      </c>
      <c r="D41" s="424"/>
      <c r="E41" s="203">
        <v>4.1241000000000003</v>
      </c>
      <c r="F41" s="202">
        <f t="shared" si="1"/>
        <v>4.1241000000000003</v>
      </c>
      <c r="G41" s="39">
        <v>45502</v>
      </c>
      <c r="H41" s="39">
        <v>45516</v>
      </c>
      <c r="I41" s="471">
        <v>45516</v>
      </c>
      <c r="J41" s="124" t="s">
        <v>529</v>
      </c>
    </row>
    <row r="42" spans="1:10" s="316" customFormat="1">
      <c r="A42" s="92">
        <f t="shared" si="2"/>
        <v>37</v>
      </c>
      <c r="B42" s="15" t="str">
        <f t="shared" si="0"/>
        <v>33/0</v>
      </c>
      <c r="C42" s="15" t="s">
        <v>169</v>
      </c>
      <c r="D42" s="424"/>
      <c r="E42" s="203">
        <f>4049.76/1000</f>
        <v>4.04976</v>
      </c>
      <c r="F42" s="202">
        <f t="shared" si="1"/>
        <v>4.04976</v>
      </c>
      <c r="G42" s="39">
        <v>45502</v>
      </c>
      <c r="H42" s="39">
        <v>45502</v>
      </c>
      <c r="I42" s="39">
        <v>45502</v>
      </c>
      <c r="J42" s="124"/>
    </row>
    <row r="43" spans="1:10" s="316" customFormat="1">
      <c r="A43" s="92">
        <f t="shared" si="2"/>
        <v>38</v>
      </c>
      <c r="B43" s="15" t="str">
        <f t="shared" si="0"/>
        <v>34/0</v>
      </c>
      <c r="C43" s="15" t="s">
        <v>72</v>
      </c>
      <c r="D43" s="424"/>
      <c r="E43" s="203">
        <f>4898.59/1000</f>
        <v>4.8985900000000004</v>
      </c>
      <c r="F43" s="202">
        <f t="shared" si="1"/>
        <v>4.8985900000000004</v>
      </c>
      <c r="G43" s="39">
        <v>45502</v>
      </c>
      <c r="H43" s="39">
        <v>45502</v>
      </c>
      <c r="I43" s="39">
        <v>45502</v>
      </c>
      <c r="J43" s="124"/>
    </row>
    <row r="44" spans="1:10" s="316" customFormat="1">
      <c r="A44" s="92">
        <f t="shared" si="2"/>
        <v>39</v>
      </c>
      <c r="B44" s="15" t="str">
        <f t="shared" si="0"/>
        <v>35/0</v>
      </c>
      <c r="C44" s="15" t="s">
        <v>8</v>
      </c>
      <c r="D44" s="424"/>
      <c r="E44" s="203">
        <f>4916.35/1000</f>
        <v>4.9163500000000004</v>
      </c>
      <c r="F44" s="202">
        <f t="shared" si="1"/>
        <v>4.9163500000000004</v>
      </c>
      <c r="G44" s="39">
        <v>45502</v>
      </c>
      <c r="H44" s="39">
        <v>45502</v>
      </c>
      <c r="I44" s="39">
        <v>45502</v>
      </c>
      <c r="J44" s="124"/>
    </row>
    <row r="45" spans="1:10" s="316" customFormat="1">
      <c r="A45" s="92">
        <f t="shared" si="2"/>
        <v>40</v>
      </c>
      <c r="B45" s="15" t="str">
        <f t="shared" si="0"/>
        <v>36/0</v>
      </c>
      <c r="C45" s="15" t="s">
        <v>171</v>
      </c>
      <c r="D45" s="425"/>
      <c r="E45" s="202">
        <f>1745.52/1000</f>
        <v>1.74552</v>
      </c>
      <c r="F45" s="202">
        <f t="shared" si="1"/>
        <v>1.74552</v>
      </c>
      <c r="G45" s="39">
        <v>45502</v>
      </c>
      <c r="H45" s="39">
        <v>45502</v>
      </c>
      <c r="I45" s="39">
        <v>45502</v>
      </c>
      <c r="J45" s="455"/>
    </row>
    <row r="46" spans="1:10" s="316" customFormat="1">
      <c r="A46" s="92">
        <f t="shared" si="2"/>
        <v>41</v>
      </c>
      <c r="B46" s="15" t="str">
        <f t="shared" si="0"/>
        <v>37/0</v>
      </c>
      <c r="C46" s="15" t="s">
        <v>788</v>
      </c>
      <c r="D46" s="424"/>
      <c r="E46" s="203">
        <f>2496.39/1000</f>
        <v>2.4963899999999999</v>
      </c>
      <c r="F46" s="202">
        <f t="shared" si="1"/>
        <v>2.4963899999999999</v>
      </c>
      <c r="G46" s="39">
        <v>45502</v>
      </c>
      <c r="H46" s="39">
        <v>45502</v>
      </c>
      <c r="I46" s="39">
        <v>45502</v>
      </c>
      <c r="J46" s="124"/>
    </row>
    <row r="47" spans="1:10" s="316" customFormat="1">
      <c r="A47" s="92">
        <f t="shared" si="2"/>
        <v>42</v>
      </c>
      <c r="B47" s="15" t="str">
        <f t="shared" si="0"/>
        <v>37A/0</v>
      </c>
      <c r="C47" s="15" t="s">
        <v>73</v>
      </c>
      <c r="D47" s="424"/>
      <c r="E47" s="203">
        <f>2583.59/1000</f>
        <v>2.5835900000000001</v>
      </c>
      <c r="F47" s="202">
        <f t="shared" si="1"/>
        <v>2.5835900000000001</v>
      </c>
      <c r="G47" s="39">
        <v>45502</v>
      </c>
      <c r="H47" s="39">
        <v>45502</v>
      </c>
      <c r="I47" s="39">
        <v>45502</v>
      </c>
      <c r="J47" s="124"/>
    </row>
    <row r="48" spans="1:10" s="316" customFormat="1">
      <c r="A48" s="92">
        <f t="shared" si="2"/>
        <v>43</v>
      </c>
      <c r="B48" s="15" t="str">
        <f t="shared" si="0"/>
        <v>38/0</v>
      </c>
      <c r="C48" s="15" t="s">
        <v>74</v>
      </c>
      <c r="D48" s="424"/>
      <c r="E48" s="203">
        <f>4163.68/1000</f>
        <v>4.1636800000000003</v>
      </c>
      <c r="F48" s="202">
        <f t="shared" si="1"/>
        <v>4.1636800000000003</v>
      </c>
      <c r="G48" s="39">
        <v>45502</v>
      </c>
      <c r="H48" s="39">
        <v>45502</v>
      </c>
      <c r="I48" s="39">
        <v>45502</v>
      </c>
      <c r="J48" s="124"/>
    </row>
    <row r="49" spans="1:10" s="316" customFormat="1">
      <c r="A49" s="92">
        <f t="shared" si="2"/>
        <v>44</v>
      </c>
      <c r="B49" s="15" t="str">
        <f t="shared" si="0"/>
        <v>39/0</v>
      </c>
      <c r="C49" s="15" t="s">
        <v>75</v>
      </c>
      <c r="D49" s="424"/>
      <c r="E49" s="203">
        <f>4716.81/1000</f>
        <v>4.7168100000000006</v>
      </c>
      <c r="F49" s="202">
        <f t="shared" si="1"/>
        <v>4.7168100000000006</v>
      </c>
      <c r="G49" s="39">
        <v>45502</v>
      </c>
      <c r="H49" s="39">
        <v>45502</v>
      </c>
      <c r="I49" s="39">
        <v>45502</v>
      </c>
      <c r="J49" s="124"/>
    </row>
    <row r="50" spans="1:10" s="316" customFormat="1">
      <c r="A50" s="92">
        <f t="shared" si="2"/>
        <v>45</v>
      </c>
      <c r="B50" s="15" t="str">
        <f t="shared" si="0"/>
        <v>40/0</v>
      </c>
      <c r="C50" s="15" t="s">
        <v>651</v>
      </c>
      <c r="D50" s="424"/>
      <c r="E50" s="203">
        <f>4665.92/1000</f>
        <v>4.6659199999999998</v>
      </c>
      <c r="F50" s="202">
        <f t="shared" si="1"/>
        <v>4.6659199999999998</v>
      </c>
      <c r="G50" s="39">
        <v>45502</v>
      </c>
      <c r="H50" s="39">
        <v>45502</v>
      </c>
      <c r="I50" s="39">
        <v>45502</v>
      </c>
      <c r="J50" s="124"/>
    </row>
    <row r="51" spans="1:10" s="316" customFormat="1">
      <c r="A51" s="92">
        <f t="shared" si="2"/>
        <v>46</v>
      </c>
      <c r="B51" s="15" t="str">
        <f t="shared" si="0"/>
        <v>40A/0</v>
      </c>
      <c r="C51" s="15" t="s">
        <v>76</v>
      </c>
      <c r="D51" s="424"/>
      <c r="E51" s="203">
        <f>410.607/1000</f>
        <v>0.41060700000000006</v>
      </c>
      <c r="F51" s="202">
        <f t="shared" si="1"/>
        <v>0.41060700000000006</v>
      </c>
      <c r="G51" s="39">
        <v>45502</v>
      </c>
      <c r="H51" s="39">
        <v>45502</v>
      </c>
      <c r="I51" s="39">
        <v>45502</v>
      </c>
      <c r="J51" s="124"/>
    </row>
    <row r="52" spans="1:10" s="316" customFormat="1">
      <c r="A52" s="92">
        <f t="shared" si="2"/>
        <v>47</v>
      </c>
      <c r="B52" s="15" t="str">
        <f t="shared" si="0"/>
        <v>41/0</v>
      </c>
      <c r="C52" s="15" t="s">
        <v>78</v>
      </c>
      <c r="D52" s="424"/>
      <c r="E52" s="203">
        <f>823.782/1000</f>
        <v>0.82378200000000001</v>
      </c>
      <c r="F52" s="202">
        <f t="shared" si="1"/>
        <v>0.82378200000000001</v>
      </c>
      <c r="G52" s="39">
        <v>45502</v>
      </c>
      <c r="H52" s="39">
        <v>45502</v>
      </c>
      <c r="I52" s="39">
        <v>45502</v>
      </c>
      <c r="J52" s="124"/>
    </row>
    <row r="53" spans="1:10" s="316" customFormat="1">
      <c r="A53" s="92">
        <f t="shared" si="2"/>
        <v>48</v>
      </c>
      <c r="B53" s="15" t="str">
        <f t="shared" si="0"/>
        <v>42/0</v>
      </c>
      <c r="C53" s="15" t="s">
        <v>79</v>
      </c>
      <c r="D53" s="426"/>
      <c r="E53" s="275">
        <f>1683.889/1000</f>
        <v>1.683889</v>
      </c>
      <c r="F53" s="202">
        <f t="shared" si="1"/>
        <v>1.683889</v>
      </c>
      <c r="G53" s="39">
        <v>45502</v>
      </c>
      <c r="H53" s="39">
        <v>45502</v>
      </c>
      <c r="I53" s="39">
        <v>45502</v>
      </c>
      <c r="J53" s="456"/>
    </row>
    <row r="54" spans="1:10" s="316" customFormat="1">
      <c r="A54" s="92">
        <f t="shared" si="2"/>
        <v>49</v>
      </c>
      <c r="B54" s="15" t="str">
        <f t="shared" si="0"/>
        <v>43/0</v>
      </c>
      <c r="C54" s="15" t="s">
        <v>7</v>
      </c>
      <c r="D54" s="426"/>
      <c r="E54" s="275">
        <f>3436.41/1000</f>
        <v>3.43641</v>
      </c>
      <c r="F54" s="202">
        <f t="shared" si="1"/>
        <v>3.43641</v>
      </c>
      <c r="G54" s="39">
        <v>45502</v>
      </c>
      <c r="H54" s="39">
        <v>45502</v>
      </c>
      <c r="I54" s="39">
        <v>45502</v>
      </c>
      <c r="J54" s="456"/>
    </row>
    <row r="55" spans="1:10" s="316" customFormat="1">
      <c r="A55" s="92">
        <f t="shared" si="2"/>
        <v>50</v>
      </c>
      <c r="B55" s="15" t="s">
        <v>7</v>
      </c>
      <c r="C55" s="15" t="s">
        <v>1271</v>
      </c>
      <c r="D55" s="426"/>
      <c r="E55" s="275">
        <f>2591.68/1000</f>
        <v>2.5916799999999998</v>
      </c>
      <c r="F55" s="202">
        <f t="shared" si="1"/>
        <v>2.5916799999999998</v>
      </c>
      <c r="G55" s="39">
        <v>45708</v>
      </c>
      <c r="H55" s="39">
        <v>45708</v>
      </c>
      <c r="I55" s="39">
        <v>45708</v>
      </c>
      <c r="J55" s="456"/>
    </row>
    <row r="56" spans="1:10" s="316" customFormat="1">
      <c r="A56" s="784"/>
      <c r="B56" s="15"/>
      <c r="C56" s="15"/>
      <c r="D56" s="426"/>
      <c r="E56" s="275"/>
      <c r="F56" s="275"/>
      <c r="G56" s="39"/>
      <c r="H56" s="39"/>
      <c r="I56" s="276"/>
      <c r="J56" s="456"/>
    </row>
    <row r="57" spans="1:10" s="316" customFormat="1">
      <c r="A57" s="784"/>
      <c r="B57" s="15"/>
      <c r="C57" s="15"/>
      <c r="D57" s="426"/>
      <c r="E57" s="275"/>
      <c r="F57" s="275"/>
      <c r="G57" s="39"/>
      <c r="H57" s="39"/>
      <c r="I57" s="276"/>
      <c r="J57" s="456"/>
    </row>
    <row r="58" spans="1:10" s="316" customFormat="1">
      <c r="A58" s="784"/>
      <c r="B58" s="15"/>
      <c r="C58" s="15"/>
      <c r="D58" s="426"/>
      <c r="E58" s="275"/>
      <c r="F58" s="275"/>
      <c r="G58" s="39"/>
      <c r="H58" s="39"/>
      <c r="I58" s="276"/>
      <c r="J58" s="456"/>
    </row>
    <row r="59" spans="1:10" s="316" customFormat="1">
      <c r="A59" s="784"/>
      <c r="B59" s="15"/>
      <c r="C59" s="15"/>
      <c r="D59" s="426"/>
      <c r="E59" s="275"/>
      <c r="F59" s="275"/>
      <c r="G59" s="39"/>
      <c r="H59" s="39"/>
      <c r="I59" s="276"/>
      <c r="J59" s="456"/>
    </row>
    <row r="60" spans="1:10" s="316" customFormat="1">
      <c r="A60" s="784"/>
      <c r="B60" s="15"/>
      <c r="C60" s="15"/>
      <c r="D60" s="426"/>
      <c r="E60" s="275"/>
      <c r="F60" s="275"/>
      <c r="G60" s="39"/>
      <c r="H60" s="39"/>
      <c r="I60" s="276"/>
      <c r="J60" s="456"/>
    </row>
    <row r="61" spans="1:10" s="316" customFormat="1">
      <c r="A61" s="784"/>
      <c r="B61" s="15"/>
      <c r="C61" s="15"/>
      <c r="D61" s="426"/>
      <c r="E61" s="275"/>
      <c r="F61" s="275"/>
      <c r="G61" s="39"/>
      <c r="H61" s="39"/>
      <c r="I61" s="276"/>
      <c r="J61" s="456"/>
    </row>
    <row r="62" spans="1:10">
      <c r="A62" s="15"/>
      <c r="B62" s="15"/>
      <c r="C62" s="427"/>
      <c r="D62" s="428"/>
      <c r="E62" s="275"/>
      <c r="F62" s="275"/>
      <c r="G62" s="39"/>
      <c r="H62" s="39"/>
      <c r="I62" s="276"/>
      <c r="J62" s="456"/>
    </row>
    <row r="63" spans="1:10" ht="15" thickBot="1">
      <c r="A63" s="280"/>
      <c r="B63" s="280"/>
      <c r="C63" s="428"/>
      <c r="D63" s="428"/>
      <c r="E63" s="275"/>
      <c r="F63" s="275"/>
      <c r="G63" s="39"/>
      <c r="H63" s="39"/>
      <c r="I63" s="276"/>
      <c r="J63" s="456"/>
    </row>
    <row r="64" spans="1:10" ht="15" thickBot="1">
      <c r="A64" s="281" t="s">
        <v>82</v>
      </c>
      <c r="B64" s="282"/>
      <c r="C64" s="283"/>
      <c r="D64" s="283"/>
      <c r="E64" s="284">
        <f>SUBTOTAL(9,E6:E55)</f>
        <v>117.84802299999998</v>
      </c>
      <c r="F64" s="284">
        <f>SUBTOTAL(9,F6:F55)</f>
        <v>117.84802299999998</v>
      </c>
      <c r="G64" s="285"/>
      <c r="H64" s="285"/>
      <c r="I64" s="286"/>
      <c r="J64" s="457"/>
    </row>
    <row r="65" spans="6:10">
      <c r="J65" s="458"/>
    </row>
    <row r="66" spans="6:10">
      <c r="J66" s="458"/>
    </row>
    <row r="67" spans="6:10">
      <c r="F67" s="11"/>
      <c r="J67" s="458"/>
    </row>
    <row r="68" spans="6:10">
      <c r="J68" s="458"/>
    </row>
    <row r="69" spans="6:10">
      <c r="J69" s="458"/>
    </row>
    <row r="70" spans="6:10">
      <c r="J70" s="458"/>
    </row>
    <row r="71" spans="6:10">
      <c r="J71" s="458"/>
    </row>
    <row r="72" spans="6:10">
      <c r="J72" s="458"/>
    </row>
    <row r="73" spans="6:10">
      <c r="J73" s="458"/>
    </row>
    <row r="74" spans="6:10">
      <c r="J74" s="458"/>
    </row>
    <row r="75" spans="6:10">
      <c r="J75" s="458"/>
    </row>
    <row r="76" spans="6:10">
      <c r="J76" s="458"/>
    </row>
    <row r="77" spans="6:10">
      <c r="J77" s="458"/>
    </row>
    <row r="78" spans="6:10">
      <c r="J78" s="458"/>
    </row>
  </sheetData>
  <autoFilter ref="A4:J52" xr:uid="{00000000-0009-0000-0000-000002000000}">
    <filterColumn colId="1" showButton="0"/>
  </autoFilter>
  <mergeCells count="12">
    <mergeCell ref="A1:J1"/>
    <mergeCell ref="A2:J2"/>
    <mergeCell ref="A4:A5"/>
    <mergeCell ref="B4:C4"/>
    <mergeCell ref="E4:E5"/>
    <mergeCell ref="F4:F5"/>
    <mergeCell ref="G4:G5"/>
    <mergeCell ref="H4:H5"/>
    <mergeCell ref="A3:H3"/>
    <mergeCell ref="I4:I5"/>
    <mergeCell ref="J4:J5"/>
    <mergeCell ref="D4:D5"/>
  </mergeCells>
  <phoneticPr fontId="46" type="noConversion"/>
  <pageMargins left="0.70866141732283472" right="0.70866141732283472" top="0.74803149606299213" bottom="0.74803149606299213" header="0.31496062992125984" footer="0.31496062992125984"/>
  <pageSetup paperSize="9" scale="46" orientation="landscape"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4">
    <tabColor rgb="FFFF0000"/>
  </sheetPr>
  <dimension ref="A1:G60"/>
  <sheetViews>
    <sheetView zoomScaleNormal="100" workbookViewId="0">
      <selection activeCell="G13" sqref="G13"/>
    </sheetView>
  </sheetViews>
  <sheetFormatPr defaultColWidth="9.1796875" defaultRowHeight="14.5"/>
  <cols>
    <col min="1" max="1" width="7.7265625" style="7" customWidth="1"/>
    <col min="2" max="3" width="14.7265625" style="7" customWidth="1"/>
    <col min="4" max="4" width="14.26953125" style="7" customWidth="1"/>
    <col min="5" max="5" width="16.7265625" style="7" customWidth="1"/>
    <col min="6" max="6" width="14.81640625" style="7" customWidth="1"/>
    <col min="7" max="7" width="32.54296875" style="7" customWidth="1"/>
    <col min="8" max="16384" width="9.1796875" style="7"/>
  </cols>
  <sheetData>
    <row r="1" spans="1:7" ht="15.5">
      <c r="A1" s="1485" t="s">
        <v>121</v>
      </c>
      <c r="B1" s="1486"/>
      <c r="C1" s="1486"/>
      <c r="D1" s="1486"/>
      <c r="E1" s="1486"/>
      <c r="F1" s="1486"/>
      <c r="G1" s="1487"/>
    </row>
    <row r="2" spans="1:7" ht="15.5">
      <c r="A2" s="1476" t="str">
        <f>TA413_PBNTL!A3</f>
        <v>Name of Line: 765 KV D/C Bikaner III - Neemrana II TL02                                                                                                                                                                                                                                           LOA Value: 389.96 Crore</v>
      </c>
      <c r="B2" s="1456"/>
      <c r="C2" s="1456"/>
      <c r="D2" s="1456"/>
      <c r="E2" s="1456"/>
      <c r="F2" s="1456"/>
      <c r="G2" s="1488"/>
    </row>
    <row r="3" spans="1:7" ht="15.5">
      <c r="A3" s="1479" t="s">
        <v>41</v>
      </c>
      <c r="B3" s="1480"/>
      <c r="C3" s="1480"/>
      <c r="D3" s="1480"/>
      <c r="E3" s="1480"/>
      <c r="F3" s="1481"/>
      <c r="G3" s="91" t="str">
        <f>TA413_PBNTL!M1</f>
        <v>14.04.2026</v>
      </c>
    </row>
    <row r="4" spans="1:7" ht="15" customHeight="1">
      <c r="A4" s="1489" t="s">
        <v>20</v>
      </c>
      <c r="B4" s="1472" t="s">
        <v>21</v>
      </c>
      <c r="C4" s="1473"/>
      <c r="D4" s="1490" t="s">
        <v>40</v>
      </c>
      <c r="E4" s="1474" t="s">
        <v>23</v>
      </c>
      <c r="F4" s="1490" t="s">
        <v>251</v>
      </c>
      <c r="G4" s="1477" t="s">
        <v>1</v>
      </c>
    </row>
    <row r="5" spans="1:7">
      <c r="A5" s="1489"/>
      <c r="B5" s="12" t="s">
        <v>24</v>
      </c>
      <c r="C5" s="12" t="s">
        <v>25</v>
      </c>
      <c r="D5" s="1490"/>
      <c r="E5" s="1475"/>
      <c r="F5" s="1490"/>
      <c r="G5" s="1478"/>
    </row>
    <row r="6" spans="1:7" ht="16.5" customHeight="1">
      <c r="A6" s="92">
        <v>1</v>
      </c>
      <c r="B6" s="15" t="str">
        <f>'Detailed Survey '!B6</f>
        <v>Gnatry BKN -III</v>
      </c>
      <c r="C6" s="15" t="str">
        <f>'Detailed Survey '!C6</f>
        <v>1/0</v>
      </c>
      <c r="D6" s="15">
        <f>'Detailed Survey '!F6</f>
        <v>0.15</v>
      </c>
      <c r="E6" s="1010">
        <v>45709</v>
      </c>
      <c r="F6" s="1010">
        <v>45709</v>
      </c>
      <c r="G6" s="16"/>
    </row>
    <row r="7" spans="1:7" ht="16.5" customHeight="1">
      <c r="A7" s="92">
        <f>A6+1</f>
        <v>2</v>
      </c>
      <c r="B7" s="15" t="str">
        <f>'Detailed Survey '!B7</f>
        <v>1/0</v>
      </c>
      <c r="C7" s="15" t="str">
        <f>'Detailed Survey '!C7</f>
        <v>2A/0</v>
      </c>
      <c r="D7" s="15">
        <f>'Detailed Survey '!F7</f>
        <v>0.29021000000000002</v>
      </c>
      <c r="E7" s="1010">
        <v>45709</v>
      </c>
      <c r="F7" s="1010">
        <v>45709</v>
      </c>
      <c r="G7" s="16"/>
    </row>
    <row r="8" spans="1:7" ht="16.5" customHeight="1">
      <c r="A8" s="92">
        <f t="shared" ref="A8:A55" si="0">A7+1</f>
        <v>3</v>
      </c>
      <c r="B8" s="15" t="str">
        <f>'Detailed Survey '!B8</f>
        <v>2A/0</v>
      </c>
      <c r="C8" s="15" t="str">
        <f>'Detailed Survey '!C8</f>
        <v>3A/0</v>
      </c>
      <c r="D8" s="15">
        <f>'Detailed Survey '!F8</f>
        <v>2.836992</v>
      </c>
      <c r="E8" s="1010">
        <v>45709</v>
      </c>
      <c r="F8" s="1010">
        <v>45709</v>
      </c>
      <c r="G8" s="18"/>
    </row>
    <row r="9" spans="1:7" ht="16.5" customHeight="1">
      <c r="A9" s="92">
        <f t="shared" si="0"/>
        <v>4</v>
      </c>
      <c r="B9" s="15" t="str">
        <f>'Detailed Survey '!B9</f>
        <v>3A/0</v>
      </c>
      <c r="C9" s="15" t="str">
        <f>'Detailed Survey '!C9</f>
        <v>3B/0</v>
      </c>
      <c r="D9" s="203">
        <f>'Detailed Survey '!F9</f>
        <v>2.6909999999999998</v>
      </c>
      <c r="E9" s="1010">
        <v>45709</v>
      </c>
      <c r="F9" s="1010">
        <v>45709</v>
      </c>
      <c r="G9" s="16"/>
    </row>
    <row r="10" spans="1:7" ht="16.5" customHeight="1">
      <c r="A10" s="92">
        <f t="shared" si="0"/>
        <v>5</v>
      </c>
      <c r="B10" s="15" t="s">
        <v>1289</v>
      </c>
      <c r="C10" s="15" t="s">
        <v>259</v>
      </c>
      <c r="D10" s="423">
        <v>1.627</v>
      </c>
      <c r="E10" s="1010">
        <v>45709</v>
      </c>
      <c r="F10" s="1010">
        <v>45709</v>
      </c>
      <c r="G10" s="16"/>
    </row>
    <row r="11" spans="1:7" ht="16.5" customHeight="1">
      <c r="A11" s="92">
        <f t="shared" si="0"/>
        <v>6</v>
      </c>
      <c r="B11" s="15" t="s">
        <v>259</v>
      </c>
      <c r="C11" s="15" t="s">
        <v>903</v>
      </c>
      <c r="D11" s="423">
        <v>0.70899999999999996</v>
      </c>
      <c r="E11" s="1010">
        <v>45492</v>
      </c>
      <c r="F11" s="1010">
        <v>45492</v>
      </c>
      <c r="G11" s="16"/>
    </row>
    <row r="12" spans="1:7" ht="16.5" customHeight="1">
      <c r="A12" s="92">
        <f t="shared" si="0"/>
        <v>7</v>
      </c>
      <c r="B12" s="15" t="s">
        <v>903</v>
      </c>
      <c r="C12" s="15" t="s">
        <v>260</v>
      </c>
      <c r="D12" s="423">
        <v>2.6819999999999999</v>
      </c>
      <c r="E12" s="1010">
        <v>45492</v>
      </c>
      <c r="F12" s="1010">
        <v>45492</v>
      </c>
      <c r="G12" s="16"/>
    </row>
    <row r="13" spans="1:7" ht="16.5" customHeight="1">
      <c r="A13" s="92">
        <f t="shared" si="0"/>
        <v>8</v>
      </c>
      <c r="B13" s="15" t="s">
        <v>260</v>
      </c>
      <c r="C13" s="15" t="s">
        <v>685</v>
      </c>
      <c r="D13" s="423">
        <v>4.4180000000000001</v>
      </c>
      <c r="E13" s="1010">
        <v>45503</v>
      </c>
      <c r="F13" s="1010">
        <v>45503</v>
      </c>
      <c r="G13" s="16"/>
    </row>
    <row r="14" spans="1:7" ht="16.5" customHeight="1">
      <c r="A14" s="92">
        <f t="shared" si="0"/>
        <v>9</v>
      </c>
      <c r="B14" s="15" t="str">
        <f>'Detailed Survey '!B14</f>
        <v>5A/0</v>
      </c>
      <c r="C14" s="15" t="str">
        <f>'Detailed Survey '!C14</f>
        <v>6/0</v>
      </c>
      <c r="D14" s="203">
        <f>'Detailed Survey '!F14</f>
        <v>0.41948000000000002</v>
      </c>
      <c r="E14" s="1010">
        <v>45500</v>
      </c>
      <c r="F14" s="1010">
        <v>45503</v>
      </c>
      <c r="G14" s="16"/>
    </row>
    <row r="15" spans="1:7" ht="16.5" customHeight="1">
      <c r="A15" s="92">
        <f t="shared" si="0"/>
        <v>10</v>
      </c>
      <c r="B15" s="15" t="str">
        <f>'Detailed Survey '!B15</f>
        <v>6/0</v>
      </c>
      <c r="C15" s="15" t="str">
        <f>'Detailed Survey '!C15</f>
        <v>7/0</v>
      </c>
      <c r="D15" s="203">
        <f>'Detailed Survey '!F15</f>
        <v>4.9099000000000004</v>
      </c>
      <c r="E15" s="1010">
        <v>45526</v>
      </c>
      <c r="F15" s="1010">
        <v>45523</v>
      </c>
      <c r="G15" s="16"/>
    </row>
    <row r="16" spans="1:7" ht="16.5" customHeight="1">
      <c r="A16" s="92">
        <f t="shared" si="0"/>
        <v>11</v>
      </c>
      <c r="B16" s="15" t="str">
        <f>'Detailed Survey '!B16</f>
        <v>7/0</v>
      </c>
      <c r="C16" s="15" t="str">
        <f>'Detailed Survey '!C16</f>
        <v>8/0</v>
      </c>
      <c r="D16" s="203">
        <f>'Detailed Survey '!F16</f>
        <v>5.0833000000000004</v>
      </c>
      <c r="E16" s="1010">
        <v>45500</v>
      </c>
      <c r="F16" s="1010">
        <v>45503</v>
      </c>
      <c r="G16" s="16"/>
    </row>
    <row r="17" spans="1:7" ht="16.5" customHeight="1">
      <c r="A17" s="92">
        <f t="shared" si="0"/>
        <v>12</v>
      </c>
      <c r="B17" s="15" t="str">
        <f>'Detailed Survey '!B17</f>
        <v>8/0</v>
      </c>
      <c r="C17" s="15" t="str">
        <f>'Detailed Survey '!C17</f>
        <v>9/0</v>
      </c>
      <c r="D17" s="203">
        <f>'Detailed Survey '!F17</f>
        <v>4.9957000000000003</v>
      </c>
      <c r="E17" s="1010">
        <v>45456</v>
      </c>
      <c r="F17" s="1010">
        <v>45456</v>
      </c>
      <c r="G17" s="16"/>
    </row>
    <row r="18" spans="1:7" ht="16.5" customHeight="1">
      <c r="A18" s="92">
        <f t="shared" si="0"/>
        <v>13</v>
      </c>
      <c r="B18" s="15" t="str">
        <f>'Detailed Survey '!B18</f>
        <v>9/0</v>
      </c>
      <c r="C18" s="15" t="str">
        <f>'Detailed Survey '!C18</f>
        <v>10/0</v>
      </c>
      <c r="D18" s="203">
        <f>'Detailed Survey '!F18</f>
        <v>4.9230999999999998</v>
      </c>
      <c r="E18" s="1010">
        <v>45428</v>
      </c>
      <c r="F18" s="1010">
        <v>45428</v>
      </c>
      <c r="G18" s="16"/>
    </row>
    <row r="19" spans="1:7" ht="16.5" customHeight="1">
      <c r="A19" s="92">
        <f t="shared" si="0"/>
        <v>14</v>
      </c>
      <c r="B19" s="15" t="str">
        <f>'Detailed Survey '!B19</f>
        <v>10/0</v>
      </c>
      <c r="C19" s="15" t="str">
        <f>'Detailed Survey '!C19</f>
        <v>11/0</v>
      </c>
      <c r="D19" s="203">
        <f>'Detailed Survey '!F19</f>
        <v>1.0051000000000001</v>
      </c>
      <c r="E19" s="1010">
        <v>45428</v>
      </c>
      <c r="F19" s="1010">
        <v>45428</v>
      </c>
      <c r="G19" s="16"/>
    </row>
    <row r="20" spans="1:7" ht="16.5" customHeight="1">
      <c r="A20" s="92">
        <f t="shared" si="0"/>
        <v>15</v>
      </c>
      <c r="B20" s="15" t="str">
        <f>'Detailed Survey '!B20</f>
        <v>11/0</v>
      </c>
      <c r="C20" s="15" t="str">
        <f>'Detailed Survey '!C20</f>
        <v>12/0</v>
      </c>
      <c r="D20" s="203">
        <f>'Detailed Survey '!F20</f>
        <v>0.24679999999999999</v>
      </c>
      <c r="E20" s="1010">
        <v>45497</v>
      </c>
      <c r="F20" s="1010"/>
      <c r="G20" s="609" t="s">
        <v>359</v>
      </c>
    </row>
    <row r="21" spans="1:7" ht="16.5" customHeight="1">
      <c r="A21" s="92">
        <f t="shared" si="0"/>
        <v>16</v>
      </c>
      <c r="B21" s="15" t="str">
        <f>'Detailed Survey '!B21</f>
        <v>12/0</v>
      </c>
      <c r="C21" s="15" t="str">
        <f>'Detailed Survey '!C21</f>
        <v>13/0</v>
      </c>
      <c r="D21" s="203">
        <f>'Detailed Survey '!F21</f>
        <v>0.32919999999999999</v>
      </c>
      <c r="E21" s="1010">
        <v>45497</v>
      </c>
      <c r="F21" s="1010">
        <v>45632</v>
      </c>
      <c r="G21" s="609" t="s">
        <v>954</v>
      </c>
    </row>
    <row r="22" spans="1:7" ht="16.5" customHeight="1">
      <c r="A22" s="92">
        <f t="shared" si="0"/>
        <v>17</v>
      </c>
      <c r="B22" s="15" t="str">
        <f>'Detailed Survey '!B22</f>
        <v>13/0</v>
      </c>
      <c r="C22" s="15" t="str">
        <f>'Detailed Survey '!C22</f>
        <v>14/0</v>
      </c>
      <c r="D22" s="203">
        <f>'Detailed Survey '!F22</f>
        <v>0.89790000000000003</v>
      </c>
      <c r="E22" s="1010">
        <v>45682</v>
      </c>
      <c r="F22" s="1010"/>
      <c r="G22" s="16"/>
    </row>
    <row r="23" spans="1:7" ht="16.5" customHeight="1">
      <c r="A23" s="92">
        <f t="shared" si="0"/>
        <v>18</v>
      </c>
      <c r="B23" s="15" t="str">
        <f>'Detailed Survey '!B23</f>
        <v>14/0</v>
      </c>
      <c r="C23" s="15" t="str">
        <f>'Detailed Survey '!C23</f>
        <v>15/0</v>
      </c>
      <c r="D23" s="203">
        <f>'Detailed Survey '!F23</f>
        <v>0.224</v>
      </c>
      <c r="E23" s="1010">
        <v>45497</v>
      </c>
      <c r="F23" s="1010">
        <v>45678</v>
      </c>
      <c r="G23" s="610" t="s">
        <v>362</v>
      </c>
    </row>
    <row r="24" spans="1:7" ht="16.5" customHeight="1">
      <c r="A24" s="92">
        <f t="shared" si="0"/>
        <v>19</v>
      </c>
      <c r="B24" s="15" t="str">
        <f>'Detailed Survey '!B24</f>
        <v>15/0</v>
      </c>
      <c r="C24" s="15" t="str">
        <f>'Detailed Survey '!C24</f>
        <v>16/0</v>
      </c>
      <c r="D24" s="203">
        <f>'Detailed Survey '!F24</f>
        <v>5.0201000000000002</v>
      </c>
      <c r="E24" s="1010">
        <v>45454</v>
      </c>
      <c r="F24" s="1010">
        <v>45454</v>
      </c>
      <c r="G24" s="16"/>
    </row>
    <row r="25" spans="1:7" ht="16.5" customHeight="1">
      <c r="A25" s="92">
        <f t="shared" si="0"/>
        <v>20</v>
      </c>
      <c r="B25" s="15" t="str">
        <f>'Detailed Survey '!B25</f>
        <v>16/0</v>
      </c>
      <c r="C25" s="15" t="str">
        <f>'Detailed Survey '!C25</f>
        <v>17/0</v>
      </c>
      <c r="D25" s="203">
        <f>'Detailed Survey '!F25</f>
        <v>0.3861</v>
      </c>
      <c r="E25" s="1010">
        <v>45583</v>
      </c>
      <c r="F25" s="1010">
        <v>45583</v>
      </c>
      <c r="G25" s="16"/>
    </row>
    <row r="26" spans="1:7" ht="16.5" customHeight="1">
      <c r="A26" s="92">
        <f t="shared" si="0"/>
        <v>21</v>
      </c>
      <c r="B26" s="15" t="str">
        <f>'Detailed Survey '!B26</f>
        <v>17/0</v>
      </c>
      <c r="C26" s="15" t="str">
        <f>'Detailed Survey '!C26</f>
        <v>18/0</v>
      </c>
      <c r="D26" s="203">
        <f>'Detailed Survey '!F26</f>
        <v>0.41139999999999999</v>
      </c>
      <c r="E26" s="1010">
        <v>45583</v>
      </c>
      <c r="F26" s="1010">
        <v>45583</v>
      </c>
      <c r="G26" s="16"/>
    </row>
    <row r="27" spans="1:7" ht="16.5" customHeight="1">
      <c r="A27" s="92">
        <f t="shared" si="0"/>
        <v>22</v>
      </c>
      <c r="B27" s="15" t="str">
        <f>'Detailed Survey '!B27</f>
        <v>18/0</v>
      </c>
      <c r="C27" s="15" t="str">
        <f>'Detailed Survey '!C27</f>
        <v>19/0</v>
      </c>
      <c r="D27" s="203">
        <f>'Detailed Survey '!F27</f>
        <v>3.0234000000000001</v>
      </c>
      <c r="E27" s="1010">
        <v>45583</v>
      </c>
      <c r="F27" s="1010">
        <v>45583</v>
      </c>
      <c r="G27" s="16"/>
    </row>
    <row r="28" spans="1:7" ht="16.5" customHeight="1">
      <c r="A28" s="92">
        <f t="shared" si="0"/>
        <v>23</v>
      </c>
      <c r="B28" s="15" t="str">
        <f>'Detailed Survey '!B28</f>
        <v>19/0</v>
      </c>
      <c r="C28" s="15" t="str">
        <f>'Detailed Survey '!C28</f>
        <v>20/0</v>
      </c>
      <c r="D28" s="203">
        <f>'Detailed Survey '!F28</f>
        <v>0.27950000000000003</v>
      </c>
      <c r="E28" s="1010">
        <v>45497</v>
      </c>
      <c r="F28" s="1010"/>
      <c r="G28" s="610" t="s">
        <v>1048</v>
      </c>
    </row>
    <row r="29" spans="1:7" ht="16.5" customHeight="1">
      <c r="A29" s="92">
        <f t="shared" si="0"/>
        <v>24</v>
      </c>
      <c r="B29" s="15" t="str">
        <f>'Detailed Survey '!B29</f>
        <v>20/0</v>
      </c>
      <c r="C29" s="15" t="str">
        <f>'Detailed Survey '!C29</f>
        <v>21/0</v>
      </c>
      <c r="D29" s="203">
        <f>'Detailed Survey '!F29</f>
        <v>2.5514000000000001</v>
      </c>
      <c r="E29" s="1010">
        <v>45465</v>
      </c>
      <c r="F29" s="1010">
        <v>45484</v>
      </c>
      <c r="G29" s="16"/>
    </row>
    <row r="30" spans="1:7" ht="16.5" customHeight="1">
      <c r="A30" s="92">
        <f t="shared" si="0"/>
        <v>25</v>
      </c>
      <c r="B30" s="15" t="str">
        <f>'Detailed Survey '!B30</f>
        <v>21/0</v>
      </c>
      <c r="C30" s="15" t="str">
        <f>'Detailed Survey '!C30</f>
        <v>22/0</v>
      </c>
      <c r="D30" s="203">
        <f>'Detailed Survey '!F30</f>
        <v>2.2835000000000001</v>
      </c>
      <c r="E30" s="1010">
        <v>45693</v>
      </c>
      <c r="F30" s="1010"/>
      <c r="G30" s="16"/>
    </row>
    <row r="31" spans="1:7" ht="16.5" customHeight="1">
      <c r="A31" s="92">
        <f t="shared" si="0"/>
        <v>26</v>
      </c>
      <c r="B31" s="15" t="str">
        <f>'Detailed Survey '!B31</f>
        <v>22/0</v>
      </c>
      <c r="C31" s="15" t="str">
        <f>'Detailed Survey '!C31</f>
        <v>23/0</v>
      </c>
      <c r="D31" s="203">
        <f>'Detailed Survey '!F31</f>
        <v>0.25940000000000002</v>
      </c>
      <c r="E31" s="1010">
        <v>45497</v>
      </c>
      <c r="F31" s="1010">
        <v>45632</v>
      </c>
      <c r="G31" s="610" t="s">
        <v>956</v>
      </c>
    </row>
    <row r="32" spans="1:7" ht="16.5" customHeight="1">
      <c r="A32" s="92">
        <f t="shared" si="0"/>
        <v>27</v>
      </c>
      <c r="B32" s="15" t="str">
        <f>'Detailed Survey '!B32</f>
        <v>23/0</v>
      </c>
      <c r="C32" s="15" t="str">
        <f>'Detailed Survey '!C32</f>
        <v>24/0</v>
      </c>
      <c r="D32" s="203">
        <f>'Detailed Survey '!F32</f>
        <v>0.92849999999999999</v>
      </c>
      <c r="E32" s="1010">
        <v>45497</v>
      </c>
      <c r="F32" s="1010">
        <v>45632</v>
      </c>
      <c r="G32" s="16"/>
    </row>
    <row r="33" spans="1:7" ht="16.5" customHeight="1">
      <c r="A33" s="92">
        <f t="shared" si="0"/>
        <v>28</v>
      </c>
      <c r="B33" s="15" t="str">
        <f>'Detailed Survey '!B33</f>
        <v>24/0</v>
      </c>
      <c r="C33" s="15" t="str">
        <f>'Detailed Survey '!C33</f>
        <v>25/0</v>
      </c>
      <c r="D33" s="203">
        <f>'Detailed Survey '!F33</f>
        <v>0.25209999999999999</v>
      </c>
      <c r="E33" s="1010">
        <v>45497</v>
      </c>
      <c r="F33" s="1010">
        <v>45632</v>
      </c>
      <c r="G33" s="610" t="s">
        <v>955</v>
      </c>
    </row>
    <row r="34" spans="1:7" ht="16.5" customHeight="1">
      <c r="A34" s="92">
        <f t="shared" si="0"/>
        <v>29</v>
      </c>
      <c r="B34" s="15" t="str">
        <f>'Detailed Survey '!B34</f>
        <v>25/0</v>
      </c>
      <c r="C34" s="15" t="str">
        <f>'Detailed Survey '!C34</f>
        <v>26/0</v>
      </c>
      <c r="D34" s="203">
        <f>'Detailed Survey '!F34</f>
        <v>0.2374</v>
      </c>
      <c r="E34" s="1010">
        <v>45497</v>
      </c>
      <c r="F34" s="1010">
        <v>45632</v>
      </c>
      <c r="G34" s="16"/>
    </row>
    <row r="35" spans="1:7" ht="16.5" customHeight="1">
      <c r="A35" s="92">
        <f t="shared" si="0"/>
        <v>30</v>
      </c>
      <c r="B35" s="15" t="str">
        <f>'Detailed Survey '!B35</f>
        <v>26/0</v>
      </c>
      <c r="C35" s="15" t="str">
        <f>'Detailed Survey '!C35</f>
        <v>27/0</v>
      </c>
      <c r="D35" s="203">
        <f>'Detailed Survey '!F35</f>
        <v>0.20399999999999999</v>
      </c>
      <c r="E35" s="1010">
        <v>45497</v>
      </c>
      <c r="F35" s="1010">
        <v>45632</v>
      </c>
      <c r="G35" s="610" t="s">
        <v>372</v>
      </c>
    </row>
    <row r="36" spans="1:7" ht="16.5" customHeight="1">
      <c r="A36" s="92">
        <f t="shared" si="0"/>
        <v>31</v>
      </c>
      <c r="B36" s="15" t="str">
        <f>'Detailed Survey '!B36</f>
        <v>27/0</v>
      </c>
      <c r="C36" s="15" t="str">
        <f>'Detailed Survey '!C36</f>
        <v>28/0</v>
      </c>
      <c r="D36" s="203">
        <f>'Detailed Survey '!F36</f>
        <v>2.5476000000000001</v>
      </c>
      <c r="E36" s="1010">
        <v>45476</v>
      </c>
      <c r="F36" s="1010">
        <v>45484</v>
      </c>
      <c r="G36" s="16"/>
    </row>
    <row r="37" spans="1:7" ht="16.5" customHeight="1">
      <c r="A37" s="92">
        <f t="shared" si="0"/>
        <v>32</v>
      </c>
      <c r="B37" s="15" t="str">
        <f>'Detailed Survey '!B37</f>
        <v>28/0</v>
      </c>
      <c r="C37" s="15" t="str">
        <f>'Detailed Survey '!C37</f>
        <v>29/0</v>
      </c>
      <c r="D37" s="203">
        <f>'Detailed Survey '!F37</f>
        <v>0.21179999999999999</v>
      </c>
      <c r="E37" s="1010">
        <v>45497</v>
      </c>
      <c r="F37" s="1010"/>
      <c r="G37" s="610" t="s">
        <v>1127</v>
      </c>
    </row>
    <row r="38" spans="1:7" ht="16.5" customHeight="1">
      <c r="A38" s="92">
        <f t="shared" si="0"/>
        <v>33</v>
      </c>
      <c r="B38" s="15" t="str">
        <f>'Detailed Survey '!B38</f>
        <v>29/0</v>
      </c>
      <c r="C38" s="15" t="str">
        <f>'Detailed Survey '!C38</f>
        <v>30/0</v>
      </c>
      <c r="D38" s="203">
        <f>'Detailed Survey '!F38</f>
        <v>4.9546999999999999</v>
      </c>
      <c r="E38" s="1010">
        <v>45490</v>
      </c>
      <c r="F38" s="1010">
        <v>45491</v>
      </c>
      <c r="G38" s="16"/>
    </row>
    <row r="39" spans="1:7" ht="16.5" customHeight="1">
      <c r="A39" s="92">
        <f t="shared" si="0"/>
        <v>34</v>
      </c>
      <c r="B39" s="15" t="str">
        <f>'Detailed Survey '!B39</f>
        <v>30/0</v>
      </c>
      <c r="C39" s="15" t="str">
        <f>'Detailed Survey '!C39</f>
        <v>31/0</v>
      </c>
      <c r="D39" s="203">
        <f>'Detailed Survey '!F39</f>
        <v>4.2188999999999997</v>
      </c>
      <c r="E39" s="1010">
        <v>45490</v>
      </c>
      <c r="F39" s="1010">
        <v>45490</v>
      </c>
      <c r="G39" s="16"/>
    </row>
    <row r="40" spans="1:7" ht="16.5" customHeight="1">
      <c r="A40" s="92">
        <f t="shared" si="0"/>
        <v>35</v>
      </c>
      <c r="B40" s="15" t="str">
        <f>'Detailed Survey '!B40</f>
        <v>31/0</v>
      </c>
      <c r="C40" s="15" t="str">
        <f>'Detailed Survey '!C40</f>
        <v>32/0</v>
      </c>
      <c r="D40" s="203">
        <f>'Detailed Survey '!F40</f>
        <v>4.3323</v>
      </c>
      <c r="E40" s="1010">
        <v>45475</v>
      </c>
      <c r="F40" s="1010">
        <v>45477</v>
      </c>
      <c r="G40" s="16"/>
    </row>
    <row r="41" spans="1:7" ht="16.5" customHeight="1">
      <c r="A41" s="92">
        <f t="shared" si="0"/>
        <v>36</v>
      </c>
      <c r="B41" s="15" t="str">
        <f>'Detailed Survey '!B41</f>
        <v>32/0</v>
      </c>
      <c r="C41" s="15" t="str">
        <f>'Detailed Survey '!C41</f>
        <v>33/0</v>
      </c>
      <c r="D41" s="203">
        <f>'Detailed Survey '!F41</f>
        <v>4.1241000000000003</v>
      </c>
      <c r="E41" s="1010">
        <v>45516</v>
      </c>
      <c r="F41" s="1010">
        <v>45516</v>
      </c>
      <c r="G41" s="16"/>
    </row>
    <row r="42" spans="1:7" ht="16.5" customHeight="1">
      <c r="A42" s="92">
        <f t="shared" si="0"/>
        <v>37</v>
      </c>
      <c r="B42" s="15" t="str">
        <f>'Detailed Survey '!B42</f>
        <v>33/0</v>
      </c>
      <c r="C42" s="15" t="str">
        <f>'Detailed Survey '!C42</f>
        <v>34/0</v>
      </c>
      <c r="D42" s="203">
        <f>'Detailed Survey '!F42</f>
        <v>4.04976</v>
      </c>
      <c r="E42" s="1010">
        <v>45516</v>
      </c>
      <c r="F42" s="1010">
        <v>45516</v>
      </c>
      <c r="G42" s="16"/>
    </row>
    <row r="43" spans="1:7" ht="16.5" customHeight="1">
      <c r="A43" s="92">
        <f t="shared" si="0"/>
        <v>38</v>
      </c>
      <c r="B43" s="15" t="str">
        <f>'Detailed Survey '!B43</f>
        <v>34/0</v>
      </c>
      <c r="C43" s="15" t="str">
        <f>'Detailed Survey '!C43</f>
        <v>35/0</v>
      </c>
      <c r="D43" s="203">
        <f>'Detailed Survey '!F43</f>
        <v>4.8985900000000004</v>
      </c>
      <c r="E43" s="1010">
        <v>45516</v>
      </c>
      <c r="F43" s="1010">
        <v>45516</v>
      </c>
      <c r="G43" s="16"/>
    </row>
    <row r="44" spans="1:7" ht="16.5" customHeight="1">
      <c r="A44" s="92">
        <f t="shared" si="0"/>
        <v>39</v>
      </c>
      <c r="B44" s="15" t="str">
        <f>'Detailed Survey '!B44</f>
        <v>35/0</v>
      </c>
      <c r="C44" s="15" t="str">
        <f>'Detailed Survey '!C44</f>
        <v>36/0</v>
      </c>
      <c r="D44" s="203">
        <f>'Detailed Survey '!F44</f>
        <v>4.9163500000000004</v>
      </c>
      <c r="E44" s="1010">
        <v>45516</v>
      </c>
      <c r="F44" s="1010">
        <v>45516</v>
      </c>
      <c r="G44" s="16"/>
    </row>
    <row r="45" spans="1:7" ht="16.5" customHeight="1">
      <c r="A45" s="92">
        <f t="shared" si="0"/>
        <v>40</v>
      </c>
      <c r="B45" s="15" t="str">
        <f>'Detailed Survey '!B45</f>
        <v>36/0</v>
      </c>
      <c r="C45" s="15" t="str">
        <f>'Detailed Survey '!C45</f>
        <v>37/0</v>
      </c>
      <c r="D45" s="203">
        <f>'Detailed Survey '!F45</f>
        <v>1.74552</v>
      </c>
      <c r="E45" s="1010">
        <v>45516</v>
      </c>
      <c r="F45" s="1010">
        <v>45516</v>
      </c>
      <c r="G45" s="16"/>
    </row>
    <row r="46" spans="1:7" ht="16.5" customHeight="1">
      <c r="A46" s="92">
        <f t="shared" si="0"/>
        <v>41</v>
      </c>
      <c r="B46" s="15" t="str">
        <f>'Detailed Survey '!B46</f>
        <v>37/0</v>
      </c>
      <c r="C46" s="15" t="str">
        <f>'Detailed Survey '!C46</f>
        <v>37A/0</v>
      </c>
      <c r="D46" s="203">
        <f>'Detailed Survey '!F46</f>
        <v>2.4963899999999999</v>
      </c>
      <c r="E46" s="1010">
        <v>45551</v>
      </c>
      <c r="F46" s="1010">
        <v>45551</v>
      </c>
      <c r="G46" s="16"/>
    </row>
    <row r="47" spans="1:7" ht="16.5" customHeight="1">
      <c r="A47" s="92">
        <f t="shared" si="0"/>
        <v>42</v>
      </c>
      <c r="B47" s="15" t="str">
        <f>'Detailed Survey '!B47</f>
        <v>37A/0</v>
      </c>
      <c r="C47" s="15" t="str">
        <f>'Detailed Survey '!C47</f>
        <v>38/0</v>
      </c>
      <c r="D47" s="203">
        <f>'Detailed Survey '!F47</f>
        <v>2.5835900000000001</v>
      </c>
      <c r="E47" s="1010">
        <v>45551</v>
      </c>
      <c r="F47" s="1010">
        <v>45551</v>
      </c>
      <c r="G47" s="16"/>
    </row>
    <row r="48" spans="1:7">
      <c r="A48" s="92">
        <f t="shared" si="0"/>
        <v>43</v>
      </c>
      <c r="B48" s="15" t="str">
        <f>'Detailed Survey '!B48</f>
        <v>38/0</v>
      </c>
      <c r="C48" s="15" t="str">
        <f>'Detailed Survey '!C48</f>
        <v>39/0</v>
      </c>
      <c r="D48" s="203">
        <f>'Detailed Survey '!F48</f>
        <v>4.1636800000000003</v>
      </c>
      <c r="E48" s="1010">
        <v>45583</v>
      </c>
      <c r="F48" s="1010">
        <v>45583</v>
      </c>
      <c r="G48" s="16"/>
    </row>
    <row r="49" spans="1:7">
      <c r="A49" s="92">
        <f t="shared" si="0"/>
        <v>44</v>
      </c>
      <c r="B49" s="15" t="str">
        <f>'Detailed Survey '!B49</f>
        <v>39/0</v>
      </c>
      <c r="C49" s="15" t="str">
        <f>'Detailed Survey '!C49</f>
        <v>40/0</v>
      </c>
      <c r="D49" s="203">
        <f>'Detailed Survey '!F49</f>
        <v>4.7168100000000006</v>
      </c>
      <c r="E49" s="1010">
        <v>45597</v>
      </c>
      <c r="F49" s="1010">
        <v>45597</v>
      </c>
      <c r="G49" s="16"/>
    </row>
    <row r="50" spans="1:7">
      <c r="A50" s="92">
        <f t="shared" si="0"/>
        <v>45</v>
      </c>
      <c r="B50" s="15" t="str">
        <f>'Detailed Survey '!B50</f>
        <v>40/0</v>
      </c>
      <c r="C50" s="15" t="str">
        <f>'Detailed Survey '!C50</f>
        <v>40A/0</v>
      </c>
      <c r="D50" s="203">
        <f>'Detailed Survey '!F50</f>
        <v>4.6659199999999998</v>
      </c>
      <c r="E50" s="1010">
        <v>45597</v>
      </c>
      <c r="F50" s="1010">
        <v>45597</v>
      </c>
      <c r="G50" s="16"/>
    </row>
    <row r="51" spans="1:7">
      <c r="A51" s="92">
        <f t="shared" si="0"/>
        <v>46</v>
      </c>
      <c r="B51" s="15" t="str">
        <f>'Detailed Survey '!B51</f>
        <v>40A/0</v>
      </c>
      <c r="C51" s="15" t="str">
        <f>'Detailed Survey '!C51</f>
        <v>41/0</v>
      </c>
      <c r="D51" s="203">
        <f>'Detailed Survey '!F51</f>
        <v>0.41060700000000006</v>
      </c>
      <c r="E51" s="1010">
        <v>45597</v>
      </c>
      <c r="F51" s="1010">
        <v>45597</v>
      </c>
      <c r="G51" s="16"/>
    </row>
    <row r="52" spans="1:7">
      <c r="A52" s="92">
        <f t="shared" si="0"/>
        <v>47</v>
      </c>
      <c r="B52" s="15" t="str">
        <f>'Detailed Survey '!B52</f>
        <v>41/0</v>
      </c>
      <c r="C52" s="15" t="str">
        <f>'Detailed Survey '!C52</f>
        <v>42/0</v>
      </c>
      <c r="D52" s="203">
        <f>'Detailed Survey '!F52</f>
        <v>0.82378200000000001</v>
      </c>
      <c r="E52" s="1010">
        <v>45597</v>
      </c>
      <c r="F52" s="1010">
        <v>45597</v>
      </c>
      <c r="G52" s="16"/>
    </row>
    <row r="53" spans="1:7">
      <c r="A53" s="92">
        <f t="shared" si="0"/>
        <v>48</v>
      </c>
      <c r="B53" s="15" t="str">
        <f>C52</f>
        <v>42/0</v>
      </c>
      <c r="C53" s="67" t="s">
        <v>79</v>
      </c>
      <c r="D53" s="275">
        <v>1.683889</v>
      </c>
      <c r="E53" s="1010">
        <v>45597</v>
      </c>
      <c r="F53" s="1010">
        <v>45597</v>
      </c>
      <c r="G53" s="311"/>
    </row>
    <row r="54" spans="1:7">
      <c r="A54" s="92">
        <f t="shared" si="0"/>
        <v>49</v>
      </c>
      <c r="B54" s="15" t="str">
        <f>C53</f>
        <v>43/0</v>
      </c>
      <c r="C54" s="67" t="s">
        <v>7</v>
      </c>
      <c r="D54" s="275">
        <v>3.43641</v>
      </c>
      <c r="E54" s="1010">
        <v>45597</v>
      </c>
      <c r="F54" s="1010">
        <v>45597</v>
      </c>
      <c r="G54" s="311"/>
    </row>
    <row r="55" spans="1:7">
      <c r="A55" s="92">
        <f t="shared" si="0"/>
        <v>50</v>
      </c>
      <c r="B55" s="15" t="s">
        <v>7</v>
      </c>
      <c r="C55" s="67" t="s">
        <v>1271</v>
      </c>
      <c r="D55" s="203">
        <v>2.5916799999999998</v>
      </c>
      <c r="E55" s="1010">
        <v>45708</v>
      </c>
      <c r="F55" s="1010">
        <v>45708</v>
      </c>
      <c r="G55" s="73"/>
    </row>
    <row r="56" spans="1:7" ht="15" thickBot="1">
      <c r="A56" s="310"/>
      <c r="B56" s="785"/>
      <c r="C56" s="786"/>
      <c r="D56" s="787"/>
      <c r="E56" s="788"/>
      <c r="F56" s="788"/>
      <c r="G56" s="789"/>
    </row>
    <row r="57" spans="1:7" ht="15" thickBot="1">
      <c r="A57" s="1482" t="s">
        <v>82</v>
      </c>
      <c r="B57" s="1483"/>
      <c r="C57" s="1484"/>
      <c r="D57" s="284">
        <f>SUM(D6:D55)</f>
        <v>117.84785999999998</v>
      </c>
      <c r="E57" s="285"/>
      <c r="F57" s="285"/>
      <c r="G57" s="662"/>
    </row>
    <row r="60" spans="1:7">
      <c r="D60" s="11"/>
    </row>
  </sheetData>
  <autoFilter ref="A4:G57" xr:uid="{00000000-0009-0000-0000-000003000000}">
    <filterColumn colId="1" showButton="0"/>
  </autoFilter>
  <mergeCells count="10">
    <mergeCell ref="G4:G5"/>
    <mergeCell ref="A3:F3"/>
    <mergeCell ref="A57:C57"/>
    <mergeCell ref="A1:G1"/>
    <mergeCell ref="A2:G2"/>
    <mergeCell ref="A4:A5"/>
    <mergeCell ref="B4:C4"/>
    <mergeCell ref="D4:D5"/>
    <mergeCell ref="E4:E5"/>
    <mergeCell ref="F4:F5"/>
  </mergeCells>
  <pageMargins left="0.70866141732283472" right="0.70866141732283472" top="0.74803149606299213" bottom="0.74803149606299213" header="0.31496062992125984" footer="0.31496062992125984"/>
  <pageSetup paperSize="9" scale="83" orientation="portrait"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theme="2" tint="-0.499984740745262"/>
  </sheetPr>
  <dimension ref="B1:K229"/>
  <sheetViews>
    <sheetView topLeftCell="A214" zoomScaleNormal="100" workbookViewId="0">
      <selection activeCell="C228" sqref="C228"/>
    </sheetView>
  </sheetViews>
  <sheetFormatPr defaultColWidth="9.1796875" defaultRowHeight="14.5"/>
  <cols>
    <col min="1" max="1" width="1.1796875" style="13" customWidth="1"/>
    <col min="2" max="2" width="9.26953125" style="13" customWidth="1"/>
    <col min="3" max="3" width="9.1796875" style="13"/>
    <col min="4" max="4" width="11.7265625" style="13" customWidth="1"/>
    <col min="5" max="5" width="13.453125" style="13" bestFit="1" customWidth="1"/>
    <col min="6" max="7" width="12.54296875" style="13" customWidth="1"/>
    <col min="8" max="8" width="14.453125" style="13" customWidth="1"/>
    <col min="9" max="9" width="21" style="1016" hidden="1" customWidth="1"/>
    <col min="10" max="10" width="15.26953125" style="13" customWidth="1"/>
    <col min="11" max="11" width="17.26953125" style="13" hidden="1" customWidth="1"/>
    <col min="12" max="16384" width="9.1796875" style="13"/>
  </cols>
  <sheetData>
    <row r="1" spans="2:11">
      <c r="B1" s="1492" t="str">
        <f>OPGW!B2</f>
        <v>KEC International Limited</v>
      </c>
      <c r="C1" s="1492"/>
      <c r="D1" s="1492"/>
      <c r="E1" s="1492"/>
      <c r="F1" s="1492"/>
      <c r="G1" s="1492"/>
      <c r="H1" s="1492"/>
      <c r="I1" s="1492"/>
      <c r="J1" s="1492"/>
      <c r="K1" s="1492"/>
    </row>
    <row r="2" spans="2:11">
      <c r="B2" s="1492" t="str">
        <f>OPGW!B3</f>
        <v xml:space="preserve"> TA413 : 765 KV D/C Bikaner III - Neemrana II TL02</v>
      </c>
      <c r="C2" s="1492"/>
      <c r="D2" s="1492"/>
      <c r="E2" s="1492"/>
      <c r="F2" s="1492"/>
      <c r="G2" s="1492"/>
      <c r="H2" s="1492"/>
      <c r="I2" s="1492"/>
      <c r="J2" s="1492"/>
      <c r="K2" s="1492"/>
    </row>
    <row r="3" spans="2:11" ht="15.5">
      <c r="B3" s="1491" t="s">
        <v>94</v>
      </c>
      <c r="C3" s="1491"/>
      <c r="D3" s="1491"/>
      <c r="E3" s="1491"/>
      <c r="F3" s="1491"/>
      <c r="G3" s="1491"/>
      <c r="H3" s="1491"/>
      <c r="I3" s="1491"/>
      <c r="J3" s="1265" t="str">
        <f>TA413_PBNTL!M1</f>
        <v>14.04.2026</v>
      </c>
      <c r="K3" s="10"/>
    </row>
    <row r="4" spans="2:11" ht="27.75" customHeight="1">
      <c r="B4" s="81" t="s">
        <v>42</v>
      </c>
      <c r="C4" s="81" t="s">
        <v>43</v>
      </c>
      <c r="D4" s="461" t="s">
        <v>44</v>
      </c>
      <c r="E4" s="81" t="s">
        <v>45</v>
      </c>
      <c r="F4" s="1180" t="s">
        <v>47</v>
      </c>
      <c r="G4" s="1180" t="s">
        <v>48</v>
      </c>
      <c r="H4" s="1181" t="s">
        <v>88</v>
      </c>
      <c r="I4" s="1182" t="s">
        <v>49</v>
      </c>
      <c r="J4" s="81" t="s">
        <v>1</v>
      </c>
      <c r="K4" s="81" t="s">
        <v>1781</v>
      </c>
    </row>
    <row r="5" spans="2:11">
      <c r="B5" s="10">
        <v>1</v>
      </c>
      <c r="C5" s="10">
        <v>1</v>
      </c>
      <c r="D5" s="83" t="s">
        <v>591</v>
      </c>
      <c r="E5" s="73" t="str">
        <f>VLOOKUP(D5,Erection!$C$5:$D$51,2,0)</f>
        <v>DA+6</v>
      </c>
      <c r="F5" s="75">
        <v>45669</v>
      </c>
      <c r="G5" s="75">
        <v>45669</v>
      </c>
      <c r="H5" s="10" t="s">
        <v>1215</v>
      </c>
      <c r="I5" s="71" t="s">
        <v>1216</v>
      </c>
      <c r="J5" s="1179" t="s">
        <v>975</v>
      </c>
      <c r="K5" s="10"/>
    </row>
    <row r="6" spans="2:11">
      <c r="B6" s="10">
        <v>2</v>
      </c>
      <c r="C6" s="10">
        <v>2</v>
      </c>
      <c r="D6" s="83" t="s">
        <v>594</v>
      </c>
      <c r="E6" s="73" t="str">
        <f>VLOOKUP(D6,Erection!$C$5:$D$51,2,0)</f>
        <v>DA+0</v>
      </c>
      <c r="F6" s="75">
        <v>45670</v>
      </c>
      <c r="G6" s="75">
        <v>45670</v>
      </c>
      <c r="H6" s="10" t="s">
        <v>1215</v>
      </c>
      <c r="I6" s="71" t="s">
        <v>1216</v>
      </c>
      <c r="J6" s="1179" t="s">
        <v>975</v>
      </c>
      <c r="K6" s="10"/>
    </row>
    <row r="7" spans="2:11">
      <c r="B7" s="10">
        <v>3</v>
      </c>
      <c r="C7" s="10">
        <v>3</v>
      </c>
      <c r="D7" s="83" t="s">
        <v>597</v>
      </c>
      <c r="E7" s="73" t="str">
        <f>VLOOKUP(D7,Erection!$C$5:$D$51,2,0)</f>
        <v>DA-3</v>
      </c>
      <c r="F7" s="75">
        <v>45671</v>
      </c>
      <c r="G7" s="75">
        <v>45671</v>
      </c>
      <c r="H7" s="10" t="s">
        <v>1215</v>
      </c>
      <c r="I7" s="71" t="s">
        <v>1216</v>
      </c>
      <c r="J7" s="1179" t="s">
        <v>975</v>
      </c>
      <c r="K7" s="10"/>
    </row>
    <row r="8" spans="2:11" ht="16.5" customHeight="1">
      <c r="B8" s="10">
        <v>4</v>
      </c>
      <c r="C8" s="10">
        <v>4</v>
      </c>
      <c r="D8" s="684" t="s">
        <v>590</v>
      </c>
      <c r="E8" s="73" t="str">
        <f>VLOOKUP(D8,Erection!$C$5:$D$51,2,0)</f>
        <v>DA+1.5</v>
      </c>
      <c r="F8" s="75">
        <v>45672</v>
      </c>
      <c r="G8" s="75">
        <v>45672</v>
      </c>
      <c r="H8" s="10" t="s">
        <v>1215</v>
      </c>
      <c r="I8" s="71" t="s">
        <v>1216</v>
      </c>
      <c r="J8" s="1179" t="s">
        <v>975</v>
      </c>
      <c r="K8" s="10"/>
    </row>
    <row r="9" spans="2:11">
      <c r="B9" s="10">
        <v>5</v>
      </c>
      <c r="C9" s="10">
        <v>5</v>
      </c>
      <c r="D9" s="83" t="s">
        <v>593</v>
      </c>
      <c r="E9" s="73" t="str">
        <f>VLOOKUP(D9,Erection!$C$5:$D$51,2,0)</f>
        <v>DA+3</v>
      </c>
      <c r="F9" s="75">
        <v>45673</v>
      </c>
      <c r="G9" s="75">
        <v>45673</v>
      </c>
      <c r="H9" s="10" t="s">
        <v>1215</v>
      </c>
      <c r="I9" s="71" t="s">
        <v>1216</v>
      </c>
      <c r="J9" s="1179" t="s">
        <v>975</v>
      </c>
      <c r="K9" s="10"/>
    </row>
    <row r="10" spans="2:11">
      <c r="B10" s="10">
        <v>6</v>
      </c>
      <c r="C10" s="10">
        <v>6</v>
      </c>
      <c r="D10" s="83" t="s">
        <v>592</v>
      </c>
      <c r="E10" s="73" t="str">
        <f>VLOOKUP(D10,Erection!$C$5:$D$51,2,0)</f>
        <v>DA+9</v>
      </c>
      <c r="F10" s="75">
        <v>45676</v>
      </c>
      <c r="G10" s="75">
        <v>45676</v>
      </c>
      <c r="H10" s="10" t="s">
        <v>1215</v>
      </c>
      <c r="I10" s="71" t="s">
        <v>1216</v>
      </c>
      <c r="J10" s="1179" t="s">
        <v>975</v>
      </c>
      <c r="K10" s="10"/>
    </row>
    <row r="11" spans="2:11">
      <c r="B11" s="10">
        <v>7</v>
      </c>
      <c r="C11" s="10">
        <v>7</v>
      </c>
      <c r="D11" s="83" t="s">
        <v>596</v>
      </c>
      <c r="E11" s="73" t="str">
        <f>VLOOKUP(D11,Erection!$C$5:$D$51,2,0)</f>
        <v>DA+1.5</v>
      </c>
      <c r="F11" s="75">
        <v>45678</v>
      </c>
      <c r="G11" s="75">
        <v>45678</v>
      </c>
      <c r="H11" s="10" t="s">
        <v>1215</v>
      </c>
      <c r="I11" s="71" t="s">
        <v>1216</v>
      </c>
      <c r="J11" s="1179" t="s">
        <v>975</v>
      </c>
      <c r="K11" s="10"/>
    </row>
    <row r="12" spans="2:11">
      <c r="B12" s="10">
        <v>8</v>
      </c>
      <c r="C12" s="10">
        <v>8</v>
      </c>
      <c r="D12" s="83" t="s">
        <v>599</v>
      </c>
      <c r="E12" s="73" t="str">
        <f>VLOOKUP(D12,Erection!$C$5:$D$51,2,0)</f>
        <v>DA+3</v>
      </c>
      <c r="F12" s="75">
        <v>45679</v>
      </c>
      <c r="G12" s="75">
        <v>45679</v>
      </c>
      <c r="H12" s="10" t="s">
        <v>1215</v>
      </c>
      <c r="I12" s="71" t="s">
        <v>1216</v>
      </c>
      <c r="J12" s="1179" t="s">
        <v>975</v>
      </c>
      <c r="K12" s="10"/>
    </row>
    <row r="13" spans="2:11">
      <c r="B13" s="10">
        <v>9</v>
      </c>
      <c r="C13" s="10">
        <v>9</v>
      </c>
      <c r="D13" s="83" t="s">
        <v>589</v>
      </c>
      <c r="E13" s="73" t="str">
        <f>VLOOKUP(D13,Erection!$C$5:$D$51,2,0)</f>
        <v>DA+9</v>
      </c>
      <c r="F13" s="75">
        <v>45682</v>
      </c>
      <c r="G13" s="75">
        <v>45682</v>
      </c>
      <c r="H13" s="10" t="s">
        <v>1215</v>
      </c>
      <c r="I13" s="71" t="s">
        <v>1216</v>
      </c>
      <c r="J13" s="1179" t="s">
        <v>975</v>
      </c>
      <c r="K13" s="10"/>
    </row>
    <row r="14" spans="2:11">
      <c r="B14" s="10">
        <v>10</v>
      </c>
      <c r="C14" s="10">
        <v>10</v>
      </c>
      <c r="D14" s="83" t="s">
        <v>598</v>
      </c>
      <c r="E14" s="73" t="str">
        <f>VLOOKUP(D14,Erection!$C$5:$D$51,2,0)</f>
        <v>DA+1.5</v>
      </c>
      <c r="F14" s="75">
        <v>45684</v>
      </c>
      <c r="G14" s="75">
        <v>45684</v>
      </c>
      <c r="H14" s="10" t="s">
        <v>1215</v>
      </c>
      <c r="I14" s="71" t="s">
        <v>1216</v>
      </c>
      <c r="J14" s="1179" t="s">
        <v>975</v>
      </c>
      <c r="K14" s="10"/>
    </row>
    <row r="15" spans="2:11">
      <c r="B15" s="10">
        <v>11</v>
      </c>
      <c r="C15" s="10">
        <v>11</v>
      </c>
      <c r="D15" s="83" t="s">
        <v>601</v>
      </c>
      <c r="E15" s="73" t="str">
        <f>VLOOKUP(D15,Erection!$C$5:$D$51,2,0)</f>
        <v>DA+6</v>
      </c>
      <c r="F15" s="75">
        <v>45686</v>
      </c>
      <c r="G15" s="75">
        <v>45686</v>
      </c>
      <c r="H15" s="10" t="s">
        <v>1215</v>
      </c>
      <c r="I15" s="71" t="s">
        <v>1216</v>
      </c>
      <c r="J15" s="1179" t="s">
        <v>975</v>
      </c>
      <c r="K15" s="10"/>
    </row>
    <row r="16" spans="2:11">
      <c r="B16" s="10">
        <v>12</v>
      </c>
      <c r="C16" s="10">
        <v>12</v>
      </c>
      <c r="D16" s="83" t="s">
        <v>605</v>
      </c>
      <c r="E16" s="73" t="str">
        <f>VLOOKUP(D16,Erection!$C$5:$D$51,2,0)</f>
        <v>DA+9</v>
      </c>
      <c r="F16" s="75">
        <v>45687</v>
      </c>
      <c r="G16" s="75">
        <v>45687</v>
      </c>
      <c r="H16" s="10" t="s">
        <v>1215</v>
      </c>
      <c r="I16" s="71" t="s">
        <v>1216</v>
      </c>
      <c r="J16" s="1179" t="s">
        <v>975</v>
      </c>
      <c r="K16" s="10"/>
    </row>
    <row r="17" spans="2:11">
      <c r="B17" s="10">
        <v>13</v>
      </c>
      <c r="C17" s="10">
        <v>13</v>
      </c>
      <c r="D17" s="10" t="s">
        <v>607</v>
      </c>
      <c r="E17" s="73" t="str">
        <f>VLOOKUP(D17,Erection!$C$5:$D$51,2,0)</f>
        <v>DA+3</v>
      </c>
      <c r="F17" s="75">
        <v>45688</v>
      </c>
      <c r="G17" s="75">
        <v>45688</v>
      </c>
      <c r="H17" s="10" t="s">
        <v>1215</v>
      </c>
      <c r="I17" s="71" t="s">
        <v>1216</v>
      </c>
      <c r="J17" s="1179" t="s">
        <v>975</v>
      </c>
      <c r="K17" s="10"/>
    </row>
    <row r="18" spans="2:11">
      <c r="B18" s="10">
        <v>14</v>
      </c>
      <c r="C18" s="10">
        <v>1</v>
      </c>
      <c r="D18" s="83" t="s">
        <v>588</v>
      </c>
      <c r="E18" s="73" t="str">
        <f>VLOOKUP(D18,Erection!$C$5:$D$51,2,0)</f>
        <v>DA+9</v>
      </c>
      <c r="F18" s="75">
        <v>45690</v>
      </c>
      <c r="G18" s="75">
        <v>45690</v>
      </c>
      <c r="H18" s="10" t="s">
        <v>1215</v>
      </c>
      <c r="I18" s="71" t="s">
        <v>1216</v>
      </c>
      <c r="J18" s="1179" t="s">
        <v>975</v>
      </c>
      <c r="K18" s="10"/>
    </row>
    <row r="19" spans="2:11">
      <c r="B19" s="10">
        <v>15</v>
      </c>
      <c r="C19" s="10">
        <v>2</v>
      </c>
      <c r="D19" s="83" t="s">
        <v>608</v>
      </c>
      <c r="E19" s="73" t="str">
        <f>VLOOKUP(D19,Erection!$C$5:$D$51,2,0)</f>
        <v>DA+6</v>
      </c>
      <c r="F19" s="75">
        <v>45691</v>
      </c>
      <c r="G19" s="75">
        <v>45691</v>
      </c>
      <c r="H19" s="10" t="s">
        <v>1215</v>
      </c>
      <c r="I19" s="71" t="s">
        <v>1216</v>
      </c>
      <c r="J19" s="1179" t="s">
        <v>975</v>
      </c>
      <c r="K19" s="10"/>
    </row>
    <row r="20" spans="2:11">
      <c r="B20" s="10">
        <v>16</v>
      </c>
      <c r="C20" s="10">
        <v>3</v>
      </c>
      <c r="D20" s="83" t="s">
        <v>595</v>
      </c>
      <c r="E20" s="73" t="str">
        <f>VLOOKUP(D20,Erection!$C$5:$D$51,2,0)</f>
        <v>DA+0</v>
      </c>
      <c r="F20" s="75">
        <v>45692</v>
      </c>
      <c r="G20" s="75">
        <v>45692</v>
      </c>
      <c r="H20" s="10" t="s">
        <v>1215</v>
      </c>
      <c r="I20" s="71" t="s">
        <v>1216</v>
      </c>
      <c r="J20" s="1179" t="s">
        <v>975</v>
      </c>
      <c r="K20" s="10"/>
    </row>
    <row r="21" spans="2:11">
      <c r="B21" s="10">
        <v>17</v>
      </c>
      <c r="C21" s="10">
        <v>4</v>
      </c>
      <c r="D21" s="745" t="s">
        <v>445</v>
      </c>
      <c r="E21" s="73" t="str">
        <f>VLOOKUP(D21,Erection!$C$5:$D$51,2,0)</f>
        <v>DA+0</v>
      </c>
      <c r="F21" s="75">
        <v>45694</v>
      </c>
      <c r="G21" s="75">
        <v>45328</v>
      </c>
      <c r="H21" s="10" t="s">
        <v>1215</v>
      </c>
      <c r="I21" s="71" t="s">
        <v>1216</v>
      </c>
      <c r="J21" s="1179" t="s">
        <v>975</v>
      </c>
      <c r="K21" s="10"/>
    </row>
    <row r="22" spans="2:11">
      <c r="B22" s="10">
        <v>18</v>
      </c>
      <c r="C22" s="10">
        <v>5</v>
      </c>
      <c r="D22" s="83" t="s">
        <v>446</v>
      </c>
      <c r="E22" s="73" t="str">
        <f>VLOOKUP(D22,Erection!$C$5:$D$51,2,0)</f>
        <v>DA+3</v>
      </c>
      <c r="F22" s="75">
        <v>45695</v>
      </c>
      <c r="G22" s="75">
        <v>45695</v>
      </c>
      <c r="H22" s="10" t="s">
        <v>1215</v>
      </c>
      <c r="I22" s="71" t="s">
        <v>1216</v>
      </c>
      <c r="J22" s="1179" t="s">
        <v>975</v>
      </c>
      <c r="K22" s="10"/>
    </row>
    <row r="23" spans="2:11">
      <c r="B23" s="10">
        <v>19</v>
      </c>
      <c r="C23" s="10">
        <v>6</v>
      </c>
      <c r="D23" s="745" t="s">
        <v>447</v>
      </c>
      <c r="E23" s="73" t="str">
        <f>VLOOKUP(D23,Erection!$C$5:$D$51,2,0)</f>
        <v>DA+0</v>
      </c>
      <c r="F23" s="75">
        <v>45696</v>
      </c>
      <c r="G23" s="75">
        <v>45696</v>
      </c>
      <c r="H23" s="10" t="s">
        <v>1215</v>
      </c>
      <c r="I23" s="71" t="s">
        <v>1216</v>
      </c>
      <c r="J23" s="1179" t="s">
        <v>975</v>
      </c>
      <c r="K23" s="10"/>
    </row>
    <row r="24" spans="2:11">
      <c r="B24" s="10">
        <v>20</v>
      </c>
      <c r="C24" s="10">
        <v>7</v>
      </c>
      <c r="D24" s="83" t="s">
        <v>912</v>
      </c>
      <c r="E24" s="73" t="str">
        <f>VLOOKUP(D24,Erection!$C$5:$D$51,2,0)</f>
        <v>DA+6</v>
      </c>
      <c r="F24" s="75">
        <v>45697</v>
      </c>
      <c r="G24" s="75">
        <v>45697</v>
      </c>
      <c r="H24" s="10" t="s">
        <v>1215</v>
      </c>
      <c r="I24" s="71" t="s">
        <v>1216</v>
      </c>
      <c r="J24" s="1179" t="s">
        <v>975</v>
      </c>
      <c r="K24" s="10"/>
    </row>
    <row r="25" spans="2:11">
      <c r="B25" s="10">
        <v>21</v>
      </c>
      <c r="C25" s="10">
        <v>8</v>
      </c>
      <c r="D25" s="83" t="s">
        <v>913</v>
      </c>
      <c r="E25" s="73" t="str">
        <f>VLOOKUP(D25,Erection!$C$5:$D$51,2,0)</f>
        <v>DA+6</v>
      </c>
      <c r="F25" s="75">
        <v>45697</v>
      </c>
      <c r="G25" s="75">
        <v>45697</v>
      </c>
      <c r="H25" s="10" t="s">
        <v>1215</v>
      </c>
      <c r="I25" s="71" t="s">
        <v>1216</v>
      </c>
      <c r="J25" s="1179" t="s">
        <v>975</v>
      </c>
      <c r="K25" s="10"/>
    </row>
    <row r="26" spans="2:11">
      <c r="B26" s="10">
        <v>22</v>
      </c>
      <c r="C26" s="10">
        <v>9</v>
      </c>
      <c r="D26" s="83" t="s">
        <v>917</v>
      </c>
      <c r="E26" s="73" t="str">
        <f>VLOOKUP(D26,Erection!$C$5:$D$51,2,0)</f>
        <v>DA+9</v>
      </c>
      <c r="F26" s="75">
        <v>45698</v>
      </c>
      <c r="G26" s="75">
        <v>45698</v>
      </c>
      <c r="H26" s="10" t="s">
        <v>1215</v>
      </c>
      <c r="I26" s="71" t="s">
        <v>1216</v>
      </c>
      <c r="J26" s="1179" t="s">
        <v>975</v>
      </c>
      <c r="K26" s="10"/>
    </row>
    <row r="27" spans="2:11">
      <c r="B27" s="10">
        <v>23</v>
      </c>
      <c r="C27" s="10">
        <v>10</v>
      </c>
      <c r="D27" s="83" t="s">
        <v>26</v>
      </c>
      <c r="E27" s="73" t="str">
        <f>VLOOKUP(D27,Erection!$C$5:$D$51,2,0)</f>
        <v>DA+0</v>
      </c>
      <c r="F27" s="75">
        <v>45698</v>
      </c>
      <c r="G27" s="75">
        <v>45698</v>
      </c>
      <c r="H27" s="10" t="s">
        <v>1215</v>
      </c>
      <c r="I27" s="71" t="s">
        <v>1216</v>
      </c>
      <c r="J27" s="1179" t="s">
        <v>975</v>
      </c>
      <c r="K27" s="10"/>
    </row>
    <row r="28" spans="2:11">
      <c r="B28" s="10">
        <v>24</v>
      </c>
      <c r="C28" s="10">
        <v>11</v>
      </c>
      <c r="D28" s="83" t="s">
        <v>506</v>
      </c>
      <c r="E28" s="73" t="str">
        <f>VLOOKUP(D28,Erection!$C$5:$D$750,2,0)</f>
        <v>DA+3</v>
      </c>
      <c r="F28" s="754">
        <v>45697</v>
      </c>
      <c r="G28" s="754">
        <v>45697</v>
      </c>
      <c r="H28" s="73" t="s">
        <v>1215</v>
      </c>
      <c r="I28" s="72" t="s">
        <v>1250</v>
      </c>
      <c r="J28" s="1179" t="s">
        <v>975</v>
      </c>
      <c r="K28" s="10"/>
    </row>
    <row r="29" spans="2:11">
      <c r="B29" s="10">
        <v>25</v>
      </c>
      <c r="C29" s="10">
        <v>12</v>
      </c>
      <c r="D29" s="83" t="s">
        <v>507</v>
      </c>
      <c r="E29" s="73" t="str">
        <f>VLOOKUP(D29,Erection!$C$5:$D$750,2,0)</f>
        <v>DA+3</v>
      </c>
      <c r="F29" s="75">
        <f>F28+1</f>
        <v>45698</v>
      </c>
      <c r="G29" s="75">
        <f>G28+1</f>
        <v>45698</v>
      </c>
      <c r="H29" s="73" t="s">
        <v>1215</v>
      </c>
      <c r="I29" s="72" t="s">
        <v>1250</v>
      </c>
      <c r="J29" s="1179" t="s">
        <v>975</v>
      </c>
      <c r="K29" s="10"/>
    </row>
    <row r="30" spans="2:11">
      <c r="B30" s="10">
        <v>26</v>
      </c>
      <c r="C30" s="10">
        <v>13</v>
      </c>
      <c r="D30" s="83" t="s">
        <v>489</v>
      </c>
      <c r="E30" s="73" t="str">
        <f>VLOOKUP(D30,Erection!$C$5:$D$750,2,0)</f>
        <v>DA-3</v>
      </c>
      <c r="F30" s="75">
        <v>45698</v>
      </c>
      <c r="G30" s="75">
        <v>45698</v>
      </c>
      <c r="H30" s="73" t="s">
        <v>1215</v>
      </c>
      <c r="I30" s="72" t="s">
        <v>1250</v>
      </c>
      <c r="J30" s="1179" t="s">
        <v>975</v>
      </c>
      <c r="K30" s="10"/>
    </row>
    <row r="31" spans="2:11">
      <c r="B31" s="10">
        <v>27</v>
      </c>
      <c r="C31" s="10">
        <v>14</v>
      </c>
      <c r="D31" s="83" t="s">
        <v>508</v>
      </c>
      <c r="E31" s="73" t="str">
        <f>VLOOKUP(D31,Erection!$C$5:$D$750,2,0)</f>
        <v>DA+3</v>
      </c>
      <c r="F31" s="75">
        <v>45699</v>
      </c>
      <c r="G31" s="75">
        <v>45699</v>
      </c>
      <c r="H31" s="73" t="s">
        <v>1215</v>
      </c>
      <c r="I31" s="72" t="s">
        <v>1250</v>
      </c>
      <c r="J31" s="1179" t="s">
        <v>975</v>
      </c>
      <c r="K31" s="10"/>
    </row>
    <row r="32" spans="2:11">
      <c r="B32" s="10">
        <v>28</v>
      </c>
      <c r="C32" s="10">
        <v>15</v>
      </c>
      <c r="D32" s="1007" t="s">
        <v>509</v>
      </c>
      <c r="E32" s="73" t="str">
        <f>VLOOKUP(D32,Erection!$C$5:$D$750,2,0)</f>
        <v>DA+3</v>
      </c>
      <c r="F32" s="75">
        <v>45699</v>
      </c>
      <c r="G32" s="75">
        <v>45699</v>
      </c>
      <c r="H32" s="73" t="s">
        <v>1215</v>
      </c>
      <c r="I32" s="72" t="s">
        <v>1250</v>
      </c>
      <c r="J32" s="1179" t="s">
        <v>975</v>
      </c>
      <c r="K32" s="10"/>
    </row>
    <row r="33" spans="2:11">
      <c r="B33" s="10">
        <v>29</v>
      </c>
      <c r="C33" s="10">
        <v>16</v>
      </c>
      <c r="D33" s="83" t="s">
        <v>403</v>
      </c>
      <c r="E33" s="73" t="str">
        <f>VLOOKUP(D33,Erection!$C$5:$D$750,2,0)</f>
        <v>DA-3</v>
      </c>
      <c r="F33" s="75">
        <v>45700</v>
      </c>
      <c r="G33" s="75">
        <v>45700</v>
      </c>
      <c r="H33" s="73" t="s">
        <v>1215</v>
      </c>
      <c r="I33" s="72" t="s">
        <v>1250</v>
      </c>
      <c r="J33" s="1179" t="s">
        <v>975</v>
      </c>
      <c r="K33" s="10"/>
    </row>
    <row r="34" spans="2:11">
      <c r="B34" s="10">
        <v>30</v>
      </c>
      <c r="C34" s="10">
        <v>17</v>
      </c>
      <c r="D34" s="83" t="s">
        <v>404</v>
      </c>
      <c r="E34" s="73" t="str">
        <f>VLOOKUP(D34,Erection!$C$5:$D$750,2,0)</f>
        <v>DA+6</v>
      </c>
      <c r="F34" s="75">
        <v>45701</v>
      </c>
      <c r="G34" s="75">
        <v>45701</v>
      </c>
      <c r="H34" s="73" t="s">
        <v>1215</v>
      </c>
      <c r="I34" s="72" t="s">
        <v>1250</v>
      </c>
      <c r="J34" s="1179" t="s">
        <v>975</v>
      </c>
      <c r="K34" s="10"/>
    </row>
    <row r="35" spans="2:11">
      <c r="B35" s="10">
        <v>31</v>
      </c>
      <c r="C35" s="10">
        <v>18</v>
      </c>
      <c r="D35" s="83" t="s">
        <v>407</v>
      </c>
      <c r="E35" s="73" t="str">
        <f>VLOOKUP(D35,Erection!$C$5:$D$750,2,0)</f>
        <v>DA+9</v>
      </c>
      <c r="F35" s="75">
        <v>45702</v>
      </c>
      <c r="G35" s="75">
        <v>45702</v>
      </c>
      <c r="H35" s="73" t="s">
        <v>1215</v>
      </c>
      <c r="I35" s="72" t="s">
        <v>1250</v>
      </c>
      <c r="J35" s="1179" t="s">
        <v>975</v>
      </c>
      <c r="K35" s="10"/>
    </row>
    <row r="36" spans="2:11">
      <c r="B36" s="10">
        <v>32</v>
      </c>
      <c r="C36" s="10">
        <v>19</v>
      </c>
      <c r="D36" s="83" t="s">
        <v>408</v>
      </c>
      <c r="E36" s="73" t="str">
        <f>VLOOKUP(D36,Erection!$C$5:$D$750,2,0)</f>
        <v>DA+3</v>
      </c>
      <c r="F36" s="75">
        <v>45703</v>
      </c>
      <c r="G36" s="75">
        <v>45703</v>
      </c>
      <c r="H36" s="73" t="s">
        <v>1215</v>
      </c>
      <c r="I36" s="72" t="s">
        <v>1250</v>
      </c>
      <c r="J36" s="1179" t="s">
        <v>975</v>
      </c>
      <c r="K36" s="10"/>
    </row>
    <row r="37" spans="2:11">
      <c r="B37" s="10">
        <v>33</v>
      </c>
      <c r="C37" s="10">
        <v>20</v>
      </c>
      <c r="D37" s="83" t="s">
        <v>409</v>
      </c>
      <c r="E37" s="73" t="str">
        <f>VLOOKUP(D37,Erection!$C$5:$D$750,2,0)</f>
        <v>DA+3</v>
      </c>
      <c r="F37" s="75">
        <v>45704</v>
      </c>
      <c r="G37" s="75">
        <v>45704</v>
      </c>
      <c r="H37" s="73" t="s">
        <v>1215</v>
      </c>
      <c r="I37" s="72" t="s">
        <v>1250</v>
      </c>
      <c r="J37" s="1179" t="s">
        <v>975</v>
      </c>
      <c r="K37" s="10"/>
    </row>
    <row r="38" spans="2:11">
      <c r="B38" s="10">
        <v>34</v>
      </c>
      <c r="C38" s="10">
        <v>21</v>
      </c>
      <c r="D38" s="83" t="s">
        <v>410</v>
      </c>
      <c r="E38" s="73" t="str">
        <f>VLOOKUP(D38,Erection!$C$5:$D$750,2,0)</f>
        <v>DA+9</v>
      </c>
      <c r="F38" s="75">
        <v>45705</v>
      </c>
      <c r="G38" s="75">
        <v>45705</v>
      </c>
      <c r="H38" s="73" t="s">
        <v>1215</v>
      </c>
      <c r="I38" s="72" t="s">
        <v>1250</v>
      </c>
      <c r="J38" s="1179" t="s">
        <v>975</v>
      </c>
      <c r="K38" s="10"/>
    </row>
    <row r="39" spans="2:11">
      <c r="B39" s="10">
        <v>35</v>
      </c>
      <c r="C39" s="10">
        <v>22</v>
      </c>
      <c r="D39" s="83" t="s">
        <v>411</v>
      </c>
      <c r="E39" s="73" t="str">
        <f>VLOOKUP(D39,Erection!$C$5:$D$750,2,0)</f>
        <v>DA+3</v>
      </c>
      <c r="F39" s="75">
        <v>45705</v>
      </c>
      <c r="G39" s="75">
        <v>45705</v>
      </c>
      <c r="H39" s="73" t="s">
        <v>1215</v>
      </c>
      <c r="I39" s="72" t="s">
        <v>1250</v>
      </c>
      <c r="J39" s="1179" t="s">
        <v>975</v>
      </c>
      <c r="K39" s="10"/>
    </row>
    <row r="40" spans="2:11">
      <c r="B40" s="10">
        <v>36</v>
      </c>
      <c r="C40" s="10">
        <v>23</v>
      </c>
      <c r="D40" s="83" t="s">
        <v>412</v>
      </c>
      <c r="E40" s="73" t="str">
        <f>VLOOKUP(D40,Erection!$C$5:$D$750,2,0)</f>
        <v>DA+0</v>
      </c>
      <c r="F40" s="75">
        <v>45705</v>
      </c>
      <c r="G40" s="75">
        <v>45705</v>
      </c>
      <c r="H40" s="73" t="s">
        <v>1215</v>
      </c>
      <c r="I40" s="72" t="s">
        <v>1250</v>
      </c>
      <c r="J40" s="1179" t="s">
        <v>975</v>
      </c>
      <c r="K40" s="10"/>
    </row>
    <row r="41" spans="2:11">
      <c r="B41" s="10">
        <v>37</v>
      </c>
      <c r="C41" s="10">
        <v>24</v>
      </c>
      <c r="D41" s="83" t="s">
        <v>265</v>
      </c>
      <c r="E41" s="73" t="str">
        <f>VLOOKUP(D41,Erection!$C$5:$D$750,2,0)</f>
        <v>DB1+0</v>
      </c>
      <c r="F41" s="75">
        <v>45706</v>
      </c>
      <c r="G41" s="75">
        <v>45706</v>
      </c>
      <c r="H41" s="73" t="s">
        <v>1215</v>
      </c>
      <c r="I41" s="72" t="s">
        <v>1250</v>
      </c>
      <c r="J41" s="1179" t="s">
        <v>975</v>
      </c>
      <c r="K41" s="10"/>
    </row>
    <row r="42" spans="2:11">
      <c r="B42" s="10">
        <v>38</v>
      </c>
      <c r="C42" s="10">
        <v>25</v>
      </c>
      <c r="D42" s="83" t="s">
        <v>504</v>
      </c>
      <c r="E42" s="73" t="str">
        <f>VLOOKUP(D42,Erection!$C$5:$D$750,2,0)</f>
        <v>DB1+6</v>
      </c>
      <c r="F42" s="75">
        <v>45709</v>
      </c>
      <c r="G42" s="75">
        <v>45709</v>
      </c>
      <c r="H42" s="73" t="s">
        <v>1215</v>
      </c>
      <c r="I42" s="72" t="s">
        <v>1250</v>
      </c>
      <c r="J42" s="1179" t="s">
        <v>975</v>
      </c>
      <c r="K42" s="10"/>
    </row>
    <row r="43" spans="2:11">
      <c r="B43" s="10">
        <v>39</v>
      </c>
      <c r="C43" s="10">
        <v>26</v>
      </c>
      <c r="D43" s="83" t="s">
        <v>169</v>
      </c>
      <c r="E43" s="73" t="str">
        <f>VLOOKUP(D43,Erection!$C$5:$D$750,2,0)</f>
        <v>DB1+6</v>
      </c>
      <c r="F43" s="75">
        <v>45711</v>
      </c>
      <c r="G43" s="75">
        <v>45711</v>
      </c>
      <c r="H43" s="73" t="s">
        <v>1215</v>
      </c>
      <c r="I43" s="72" t="s">
        <v>1250</v>
      </c>
      <c r="J43" s="1179" t="s">
        <v>975</v>
      </c>
      <c r="K43" s="10"/>
    </row>
    <row r="44" spans="2:11">
      <c r="B44" s="10">
        <v>40</v>
      </c>
      <c r="C44" s="10">
        <v>1</v>
      </c>
      <c r="D44" s="83" t="s">
        <v>405</v>
      </c>
      <c r="E44" s="73" t="str">
        <f>VLOOKUP(D44,Erection!$C$5:$D$750,2,0)</f>
        <v>DA+9</v>
      </c>
      <c r="F44" s="75">
        <v>45734</v>
      </c>
      <c r="G44" s="75">
        <v>45734</v>
      </c>
      <c r="H44" s="73" t="s">
        <v>1215</v>
      </c>
      <c r="I44" s="72" t="s">
        <v>1250</v>
      </c>
      <c r="J44" s="1179" t="s">
        <v>975</v>
      </c>
      <c r="K44" s="10"/>
    </row>
    <row r="45" spans="2:11">
      <c r="B45" s="10">
        <v>41</v>
      </c>
      <c r="C45" s="10">
        <v>2</v>
      </c>
      <c r="D45" s="83" t="s">
        <v>406</v>
      </c>
      <c r="E45" s="73" t="str">
        <f>VLOOKUP(D45,Erection!$C$5:$D$750,2,0)</f>
        <v>DA+6</v>
      </c>
      <c r="F45" s="75">
        <v>45734</v>
      </c>
      <c r="G45" s="75">
        <v>45734</v>
      </c>
      <c r="H45" s="73" t="s">
        <v>1215</v>
      </c>
      <c r="I45" s="72" t="s">
        <v>1250</v>
      </c>
      <c r="J45" s="1179" t="s">
        <v>975</v>
      </c>
      <c r="K45" s="10"/>
    </row>
    <row r="46" spans="2:11">
      <c r="B46" s="10">
        <v>42</v>
      </c>
      <c r="C46" s="10">
        <v>3</v>
      </c>
      <c r="D46" s="83" t="s">
        <v>72</v>
      </c>
      <c r="E46" s="73" t="str">
        <f>VLOOKUP(D46,Erection!$C$5:$D$750,2,0)</f>
        <v>DB2+0</v>
      </c>
      <c r="F46" s="75">
        <v>45736</v>
      </c>
      <c r="G46" s="75">
        <v>45736</v>
      </c>
      <c r="H46" s="73" t="s">
        <v>1215</v>
      </c>
      <c r="I46" s="72" t="s">
        <v>1487</v>
      </c>
      <c r="J46" s="1179" t="s">
        <v>975</v>
      </c>
      <c r="K46" s="10"/>
    </row>
    <row r="47" spans="2:11">
      <c r="B47" s="10">
        <v>43</v>
      </c>
      <c r="C47" s="10">
        <v>4</v>
      </c>
      <c r="D47" s="83" t="s">
        <v>788</v>
      </c>
      <c r="E47" s="73" t="str">
        <f>VLOOKUP(D47,Erection!$C$5:$D$750,2,0)</f>
        <v>DB1+0</v>
      </c>
      <c r="F47" s="75">
        <v>45738</v>
      </c>
      <c r="G47" s="75">
        <v>45738</v>
      </c>
      <c r="H47" s="10" t="s">
        <v>1215</v>
      </c>
      <c r="I47" s="72" t="s">
        <v>1487</v>
      </c>
      <c r="J47" s="1179" t="s">
        <v>975</v>
      </c>
      <c r="K47" s="10"/>
    </row>
    <row r="48" spans="2:11">
      <c r="B48" s="10">
        <v>44</v>
      </c>
      <c r="C48" s="10">
        <v>5</v>
      </c>
      <c r="D48" s="83" t="s">
        <v>794</v>
      </c>
      <c r="E48" s="73" t="str">
        <f>VLOOKUP(D48,Erection!$C$5:$D$750,2,0)</f>
        <v>DA+3</v>
      </c>
      <c r="F48" s="75">
        <v>45738</v>
      </c>
      <c r="G48" s="75">
        <v>45738</v>
      </c>
      <c r="H48" s="10" t="s">
        <v>1215</v>
      </c>
      <c r="I48" s="72" t="s">
        <v>1487</v>
      </c>
      <c r="J48" s="1179" t="s">
        <v>975</v>
      </c>
      <c r="K48" s="10"/>
    </row>
    <row r="49" spans="2:11">
      <c r="B49" s="10">
        <v>45</v>
      </c>
      <c r="C49" s="10">
        <v>6</v>
      </c>
      <c r="D49" s="83" t="s">
        <v>792</v>
      </c>
      <c r="E49" s="73" t="str">
        <f>VLOOKUP(D49,Erection!$C$5:$D$750,2,0)</f>
        <v>DA+9</v>
      </c>
      <c r="F49" s="75">
        <v>45739</v>
      </c>
      <c r="G49" s="75">
        <v>45739</v>
      </c>
      <c r="H49" s="10" t="s">
        <v>1215</v>
      </c>
      <c r="I49" s="72" t="s">
        <v>1487</v>
      </c>
      <c r="J49" s="1179" t="s">
        <v>975</v>
      </c>
      <c r="K49" s="10"/>
    </row>
    <row r="50" spans="2:11">
      <c r="B50" s="10">
        <v>46</v>
      </c>
      <c r="C50" s="10">
        <v>7</v>
      </c>
      <c r="D50" s="83" t="s">
        <v>789</v>
      </c>
      <c r="E50" s="73" t="str">
        <f>VLOOKUP(D50,Erection!$C$5:$D$750,2,0)</f>
        <v>DA+3</v>
      </c>
      <c r="F50" s="75">
        <v>45740</v>
      </c>
      <c r="G50" s="75">
        <v>45740</v>
      </c>
      <c r="H50" s="10" t="s">
        <v>1215</v>
      </c>
      <c r="I50" s="72" t="s">
        <v>1487</v>
      </c>
      <c r="J50" s="1179" t="s">
        <v>975</v>
      </c>
      <c r="K50" s="10"/>
    </row>
    <row r="51" spans="2:11">
      <c r="B51" s="10">
        <v>47</v>
      </c>
      <c r="C51" s="10">
        <v>8</v>
      </c>
      <c r="D51" s="83" t="s">
        <v>790</v>
      </c>
      <c r="E51" s="73" t="str">
        <f>VLOOKUP(D51,Erection!$C$5:$D$750,2,0)</f>
        <v>DA+1.5</v>
      </c>
      <c r="F51" s="75">
        <v>45740</v>
      </c>
      <c r="G51" s="75">
        <v>45740</v>
      </c>
      <c r="H51" s="10" t="s">
        <v>1215</v>
      </c>
      <c r="I51" s="72" t="s">
        <v>1487</v>
      </c>
      <c r="J51" s="1179" t="s">
        <v>975</v>
      </c>
      <c r="K51" s="10"/>
    </row>
    <row r="52" spans="2:11">
      <c r="B52" s="10">
        <v>48</v>
      </c>
      <c r="C52" s="10">
        <v>9</v>
      </c>
      <c r="D52" s="1007" t="s">
        <v>791</v>
      </c>
      <c r="E52" s="73" t="str">
        <f>VLOOKUP(D52,Erection!$C$5:$D$750,2,0)</f>
        <v>DA+3</v>
      </c>
      <c r="F52" s="75">
        <v>45741</v>
      </c>
      <c r="G52" s="75">
        <v>45741</v>
      </c>
      <c r="H52" s="10" t="s">
        <v>1215</v>
      </c>
      <c r="I52" s="72" t="s">
        <v>1487</v>
      </c>
      <c r="J52" s="1179" t="s">
        <v>975</v>
      </c>
      <c r="K52" s="10"/>
    </row>
    <row r="53" spans="2:11">
      <c r="B53" s="10">
        <v>49</v>
      </c>
      <c r="C53" s="10">
        <v>10</v>
      </c>
      <c r="D53" s="83" t="s">
        <v>793</v>
      </c>
      <c r="E53" s="73" t="str">
        <f>VLOOKUP(D53,Erection!$C$5:$D$750,2,0)</f>
        <v>DA+3</v>
      </c>
      <c r="F53" s="75">
        <v>45741</v>
      </c>
      <c r="G53" s="75">
        <v>45741</v>
      </c>
      <c r="H53" s="10" t="s">
        <v>1215</v>
      </c>
      <c r="I53" s="72" t="s">
        <v>1487</v>
      </c>
      <c r="J53" s="1179" t="s">
        <v>975</v>
      </c>
      <c r="K53" s="10"/>
    </row>
    <row r="54" spans="2:11">
      <c r="B54" s="10">
        <v>50</v>
      </c>
      <c r="C54" s="10">
        <v>11</v>
      </c>
      <c r="D54" s="745" t="s">
        <v>381</v>
      </c>
      <c r="E54" s="73" t="str">
        <f>VLOOKUP(D54,Erection!$C$5:$D$750,2,0)</f>
        <v>DA+6</v>
      </c>
      <c r="F54" s="75">
        <v>45741</v>
      </c>
      <c r="G54" s="75">
        <v>45741</v>
      </c>
      <c r="H54" s="10" t="s">
        <v>1215</v>
      </c>
      <c r="I54" s="72" t="s">
        <v>1487</v>
      </c>
      <c r="J54" s="1179" t="s">
        <v>975</v>
      </c>
      <c r="K54" s="10"/>
    </row>
    <row r="55" spans="2:11">
      <c r="B55" s="10">
        <v>51</v>
      </c>
      <c r="C55" s="10">
        <v>12</v>
      </c>
      <c r="D55" s="83" t="s">
        <v>418</v>
      </c>
      <c r="E55" s="73" t="str">
        <f>VLOOKUP(D55,Erection!$C$5:$D$750,2,0)</f>
        <v>DA+0</v>
      </c>
      <c r="F55" s="75">
        <v>45741</v>
      </c>
      <c r="G55" s="75">
        <v>45741</v>
      </c>
      <c r="H55" s="10" t="s">
        <v>1215</v>
      </c>
      <c r="I55" s="72" t="s">
        <v>1487</v>
      </c>
      <c r="J55" s="1179" t="s">
        <v>975</v>
      </c>
      <c r="K55" s="10"/>
    </row>
    <row r="56" spans="2:11">
      <c r="B56" s="10">
        <v>52</v>
      </c>
      <c r="C56" s="10">
        <v>13</v>
      </c>
      <c r="D56" s="83" t="s">
        <v>417</v>
      </c>
      <c r="E56" s="73" t="str">
        <f>VLOOKUP(D56,Erection!$C$5:$D$750,2,0)</f>
        <v>DA+3</v>
      </c>
      <c r="F56" s="75">
        <v>45743</v>
      </c>
      <c r="G56" s="75">
        <v>45743</v>
      </c>
      <c r="H56" s="10" t="s">
        <v>1215</v>
      </c>
      <c r="I56" s="72" t="s">
        <v>1487</v>
      </c>
      <c r="J56" s="1179" t="s">
        <v>975</v>
      </c>
      <c r="K56" s="10"/>
    </row>
    <row r="57" spans="2:11">
      <c r="B57" s="10">
        <v>53</v>
      </c>
      <c r="C57" s="10">
        <v>14</v>
      </c>
      <c r="D57" s="745" t="s">
        <v>415</v>
      </c>
      <c r="E57" s="73" t="str">
        <f>VLOOKUP(D57,Erection!$C$5:$D$750,2,0)</f>
        <v>DA+3</v>
      </c>
      <c r="F57" s="75">
        <v>45743</v>
      </c>
      <c r="G57" s="75">
        <v>45743</v>
      </c>
      <c r="H57" s="10" t="s">
        <v>1215</v>
      </c>
      <c r="I57" s="72" t="s">
        <v>1487</v>
      </c>
      <c r="J57" s="1179" t="s">
        <v>975</v>
      </c>
      <c r="K57" s="10"/>
    </row>
    <row r="58" spans="2:11">
      <c r="B58" s="10">
        <v>54</v>
      </c>
      <c r="C58" s="10">
        <v>15</v>
      </c>
      <c r="D58" s="83" t="s">
        <v>620</v>
      </c>
      <c r="E58" s="73" t="str">
        <f>VLOOKUP(D58,Erection!$C$5:$D$750,2,0)</f>
        <v>DA+0</v>
      </c>
      <c r="F58" s="75">
        <v>45747</v>
      </c>
      <c r="G58" s="75">
        <v>45747</v>
      </c>
      <c r="H58" s="10" t="s">
        <v>1215</v>
      </c>
      <c r="I58" s="72" t="s">
        <v>1487</v>
      </c>
      <c r="J58" s="1179" t="s">
        <v>975</v>
      </c>
      <c r="K58" s="10"/>
    </row>
    <row r="59" spans="2:11">
      <c r="B59" s="10">
        <v>55</v>
      </c>
      <c r="C59" s="10">
        <v>1</v>
      </c>
      <c r="D59" s="83" t="s">
        <v>621</v>
      </c>
      <c r="E59" s="73" t="str">
        <f>VLOOKUP(D59,Erection!$C$5:$D$750,2,0)</f>
        <v>DA+0</v>
      </c>
      <c r="F59" s="75">
        <v>45752</v>
      </c>
      <c r="G59" s="75">
        <v>45752</v>
      </c>
      <c r="H59" s="10" t="s">
        <v>1215</v>
      </c>
      <c r="I59" s="72" t="s">
        <v>1487</v>
      </c>
      <c r="J59" s="1179" t="s">
        <v>975</v>
      </c>
      <c r="K59" s="10"/>
    </row>
    <row r="60" spans="2:11">
      <c r="B60" s="10">
        <v>56</v>
      </c>
      <c r="C60" s="10">
        <v>2</v>
      </c>
      <c r="D60" s="83" t="s">
        <v>622</v>
      </c>
      <c r="E60" s="73" t="str">
        <f>VLOOKUP(D60,Erection!$C$5:$D$750,2,0)</f>
        <v>DA+3</v>
      </c>
      <c r="F60" s="75">
        <v>45753</v>
      </c>
      <c r="G60" s="75">
        <v>45753</v>
      </c>
      <c r="H60" s="10" t="s">
        <v>1215</v>
      </c>
      <c r="I60" s="72" t="s">
        <v>1487</v>
      </c>
      <c r="J60" s="1179" t="s">
        <v>975</v>
      </c>
      <c r="K60" s="10"/>
    </row>
    <row r="61" spans="2:11">
      <c r="B61" s="10">
        <v>57</v>
      </c>
      <c r="C61" s="10">
        <v>3</v>
      </c>
      <c r="D61" s="83" t="s">
        <v>623</v>
      </c>
      <c r="E61" s="73" t="str">
        <f>VLOOKUP(D61,Erection!$C$5:$D$750,2,0)</f>
        <v>DA+1.5</v>
      </c>
      <c r="F61" s="75">
        <v>45753</v>
      </c>
      <c r="G61" s="75">
        <v>45753</v>
      </c>
      <c r="H61" s="10" t="s">
        <v>1215</v>
      </c>
      <c r="I61" s="72" t="s">
        <v>1487</v>
      </c>
      <c r="J61" s="1179" t="s">
        <v>975</v>
      </c>
      <c r="K61" s="10"/>
    </row>
    <row r="62" spans="2:11">
      <c r="B62" s="10">
        <v>58</v>
      </c>
      <c r="C62" s="10">
        <v>4</v>
      </c>
      <c r="D62" s="83" t="s">
        <v>624</v>
      </c>
      <c r="E62" s="73" t="str">
        <f>VLOOKUP(D62,Erection!$C$5:$D$750,2,0)</f>
        <v>DA+3</v>
      </c>
      <c r="F62" s="75">
        <v>45756</v>
      </c>
      <c r="G62" s="75">
        <f>F62</f>
        <v>45756</v>
      </c>
      <c r="H62" s="10" t="s">
        <v>1215</v>
      </c>
      <c r="I62" s="72" t="s">
        <v>1487</v>
      </c>
      <c r="J62" s="1179" t="s">
        <v>975</v>
      </c>
      <c r="K62" s="10"/>
    </row>
    <row r="63" spans="2:11">
      <c r="B63" s="10">
        <v>59</v>
      </c>
      <c r="C63" s="10">
        <v>5</v>
      </c>
      <c r="D63" s="83" t="s">
        <v>625</v>
      </c>
      <c r="E63" s="73" t="str">
        <f>VLOOKUP(D63,Erection!$C$5:$D$750,2,0)</f>
        <v>DA+6</v>
      </c>
      <c r="F63" s="75">
        <v>45756</v>
      </c>
      <c r="G63" s="75">
        <f t="shared" ref="G63:G70" si="0">F63</f>
        <v>45756</v>
      </c>
      <c r="H63" s="10" t="s">
        <v>1215</v>
      </c>
      <c r="I63" s="72" t="s">
        <v>1487</v>
      </c>
      <c r="J63" s="1179" t="s">
        <v>975</v>
      </c>
      <c r="K63" s="10"/>
    </row>
    <row r="64" spans="2:11">
      <c r="B64" s="10">
        <v>60</v>
      </c>
      <c r="C64" s="10">
        <v>6</v>
      </c>
      <c r="D64" s="83" t="s">
        <v>627</v>
      </c>
      <c r="E64" s="73" t="str">
        <f>VLOOKUP(D64,Erection!$C$5:$D$750,2,0)</f>
        <v>DA+1.5</v>
      </c>
      <c r="F64" s="75">
        <v>45756</v>
      </c>
      <c r="G64" s="75">
        <f t="shared" si="0"/>
        <v>45756</v>
      </c>
      <c r="H64" s="10" t="s">
        <v>1215</v>
      </c>
      <c r="I64" s="72" t="s">
        <v>1487</v>
      </c>
      <c r="J64" s="1179" t="s">
        <v>975</v>
      </c>
      <c r="K64" s="10"/>
    </row>
    <row r="65" spans="2:11">
      <c r="B65" s="10">
        <v>61</v>
      </c>
      <c r="C65" s="10">
        <v>7</v>
      </c>
      <c r="D65" s="83" t="s">
        <v>628</v>
      </c>
      <c r="E65" s="73" t="str">
        <f>VLOOKUP(D65,Erection!$C$5:$D$750,2,0)</f>
        <v>DA+0</v>
      </c>
      <c r="F65" s="75">
        <v>45756</v>
      </c>
      <c r="G65" s="75">
        <f t="shared" si="0"/>
        <v>45756</v>
      </c>
      <c r="H65" s="10" t="s">
        <v>1215</v>
      </c>
      <c r="I65" s="72" t="s">
        <v>1487</v>
      </c>
      <c r="J65" s="1179" t="s">
        <v>975</v>
      </c>
      <c r="K65" s="10"/>
    </row>
    <row r="66" spans="2:11">
      <c r="B66" s="10">
        <v>62</v>
      </c>
      <c r="C66" s="10">
        <v>8</v>
      </c>
      <c r="D66" s="83" t="s">
        <v>629</v>
      </c>
      <c r="E66" s="73" t="str">
        <f>VLOOKUP(D66,Erection!$C$5:$D$750,2,0)</f>
        <v>DA+3</v>
      </c>
      <c r="F66" s="75">
        <v>45756</v>
      </c>
      <c r="G66" s="75">
        <f t="shared" si="0"/>
        <v>45756</v>
      </c>
      <c r="H66" s="10" t="s">
        <v>1215</v>
      </c>
      <c r="I66" s="72" t="s">
        <v>1487</v>
      </c>
      <c r="J66" s="1179" t="s">
        <v>975</v>
      </c>
      <c r="K66" s="10"/>
    </row>
    <row r="67" spans="2:11">
      <c r="B67" s="10">
        <v>63</v>
      </c>
      <c r="C67" s="10">
        <v>9</v>
      </c>
      <c r="D67" s="83" t="s">
        <v>583</v>
      </c>
      <c r="E67" s="73" t="str">
        <f>VLOOKUP(D67,Erection!$C$5:$D$750,2,0)</f>
        <v>DA+6</v>
      </c>
      <c r="F67" s="75">
        <v>45775</v>
      </c>
      <c r="G67" s="75">
        <f t="shared" si="0"/>
        <v>45775</v>
      </c>
      <c r="H67" s="10" t="s">
        <v>1215</v>
      </c>
      <c r="I67" s="71" t="s">
        <v>1216</v>
      </c>
      <c r="J67" s="1179" t="s">
        <v>975</v>
      </c>
      <c r="K67" s="10"/>
    </row>
    <row r="68" spans="2:11">
      <c r="B68" s="10">
        <v>64</v>
      </c>
      <c r="C68" s="10">
        <v>1</v>
      </c>
      <c r="D68" s="83" t="s">
        <v>490</v>
      </c>
      <c r="E68" s="73" t="str">
        <f>VLOOKUP(D68,Erection!$C$5:$D$750,2,0)</f>
        <v>DA+6</v>
      </c>
      <c r="F68" s="75">
        <v>45776</v>
      </c>
      <c r="G68" s="75">
        <f t="shared" si="0"/>
        <v>45776</v>
      </c>
      <c r="H68" s="10" t="s">
        <v>1215</v>
      </c>
      <c r="I68" s="71" t="s">
        <v>1216</v>
      </c>
      <c r="J68" s="1179" t="s">
        <v>975</v>
      </c>
      <c r="K68" s="10"/>
    </row>
    <row r="69" spans="2:11">
      <c r="B69" s="10">
        <v>65</v>
      </c>
      <c r="C69" s="10">
        <v>2</v>
      </c>
      <c r="D69" s="83" t="s">
        <v>493</v>
      </c>
      <c r="E69" s="73" t="str">
        <f>VLOOKUP(D69,Erection!$C$5:$D$750,2,0)</f>
        <v>DA+6</v>
      </c>
      <c r="F69" s="75">
        <v>45776</v>
      </c>
      <c r="G69" s="75">
        <f t="shared" si="0"/>
        <v>45776</v>
      </c>
      <c r="H69" s="10" t="s">
        <v>1215</v>
      </c>
      <c r="I69" s="71" t="s">
        <v>1216</v>
      </c>
      <c r="J69" s="1179" t="s">
        <v>975</v>
      </c>
      <c r="K69" s="10"/>
    </row>
    <row r="70" spans="2:11">
      <c r="B70" s="10">
        <v>66</v>
      </c>
      <c r="C70" s="10">
        <v>3</v>
      </c>
      <c r="D70" s="83" t="s">
        <v>494</v>
      </c>
      <c r="E70" s="73" t="str">
        <f>VLOOKUP(D70,Erection!$C$5:$D$750,2,0)</f>
        <v>DA-1.5</v>
      </c>
      <c r="F70" s="75">
        <v>45777</v>
      </c>
      <c r="G70" s="75">
        <f t="shared" si="0"/>
        <v>45777</v>
      </c>
      <c r="H70" s="10" t="s">
        <v>1215</v>
      </c>
      <c r="I70" s="71" t="s">
        <v>1216</v>
      </c>
      <c r="J70" s="1179" t="s">
        <v>975</v>
      </c>
      <c r="K70" s="10"/>
    </row>
    <row r="71" spans="2:11">
      <c r="B71" s="10">
        <v>67</v>
      </c>
      <c r="C71" s="10">
        <v>4</v>
      </c>
      <c r="D71" s="83" t="s">
        <v>582</v>
      </c>
      <c r="E71" s="73" t="str">
        <f>VLOOKUP(D71,Erection!$C$5:$D$750,2,0)</f>
        <v>DA+0</v>
      </c>
      <c r="F71" s="75">
        <v>45777</v>
      </c>
      <c r="G71" s="75">
        <f>F71</f>
        <v>45777</v>
      </c>
      <c r="H71" s="10" t="s">
        <v>1215</v>
      </c>
      <c r="I71" s="71" t="s">
        <v>1216</v>
      </c>
      <c r="J71" s="1179" t="s">
        <v>975</v>
      </c>
      <c r="K71" s="10"/>
    </row>
    <row r="72" spans="2:11">
      <c r="B72" s="10">
        <v>68</v>
      </c>
      <c r="C72" s="10">
        <v>5</v>
      </c>
      <c r="D72" s="83" t="s">
        <v>585</v>
      </c>
      <c r="E72" s="73" t="str">
        <f>VLOOKUP(D72,Erection!$C$5:$D$750,2,0)</f>
        <v>DA+3</v>
      </c>
      <c r="F72" s="75">
        <v>45778</v>
      </c>
      <c r="G72" s="75">
        <f t="shared" ref="G72:G80" si="1">F72</f>
        <v>45778</v>
      </c>
      <c r="H72" s="10" t="s">
        <v>1215</v>
      </c>
      <c r="I72" s="71" t="s">
        <v>1216</v>
      </c>
      <c r="J72" s="1179" t="s">
        <v>975</v>
      </c>
      <c r="K72" s="10"/>
    </row>
    <row r="73" spans="2:11">
      <c r="B73" s="10">
        <v>69</v>
      </c>
      <c r="C73" s="10">
        <v>6</v>
      </c>
      <c r="D73" s="83" t="s">
        <v>73</v>
      </c>
      <c r="E73" s="73" t="str">
        <f>VLOOKUP(D73,Erection!$C$5:$D$750,2,0)</f>
        <v>DB1+3</v>
      </c>
      <c r="F73" s="75">
        <v>45779</v>
      </c>
      <c r="G73" s="75">
        <f t="shared" si="1"/>
        <v>45779</v>
      </c>
      <c r="H73" s="10" t="s">
        <v>1215</v>
      </c>
      <c r="I73" s="71" t="s">
        <v>1216</v>
      </c>
      <c r="J73" s="1179" t="s">
        <v>975</v>
      </c>
      <c r="K73" s="10"/>
    </row>
    <row r="74" spans="2:11">
      <c r="B74" s="10">
        <v>70</v>
      </c>
      <c r="C74" s="10">
        <v>7</v>
      </c>
      <c r="D74" s="83" t="s">
        <v>74</v>
      </c>
      <c r="E74" s="73" t="str">
        <f>VLOOKUP(D74,Erection!$C$5:$D$750,2,0)</f>
        <v>DB2+0</v>
      </c>
      <c r="F74" s="75">
        <v>45780</v>
      </c>
      <c r="G74" s="75">
        <f t="shared" si="1"/>
        <v>45780</v>
      </c>
      <c r="H74" s="10" t="s">
        <v>1215</v>
      </c>
      <c r="I74" s="71" t="s">
        <v>1216</v>
      </c>
      <c r="J74" s="1179" t="s">
        <v>975</v>
      </c>
      <c r="K74" s="10"/>
    </row>
    <row r="75" spans="2:11">
      <c r="B75" s="10">
        <v>71</v>
      </c>
      <c r="C75" s="10">
        <v>8</v>
      </c>
      <c r="D75" s="83" t="s">
        <v>631</v>
      </c>
      <c r="E75" s="73" t="str">
        <f>VLOOKUP(D75,Erection!$C$5:$D$750,2,0)</f>
        <v>DA-1.5</v>
      </c>
      <c r="F75" s="75">
        <v>45780</v>
      </c>
      <c r="G75" s="75">
        <f t="shared" si="1"/>
        <v>45780</v>
      </c>
      <c r="H75" s="10" t="s">
        <v>1215</v>
      </c>
      <c r="I75" s="71" t="s">
        <v>1216</v>
      </c>
      <c r="J75" s="1179" t="s">
        <v>975</v>
      </c>
      <c r="K75" s="10"/>
    </row>
    <row r="76" spans="2:11">
      <c r="B76" s="10">
        <v>72</v>
      </c>
      <c r="C76" s="10">
        <v>9</v>
      </c>
      <c r="D76" s="83" t="s">
        <v>632</v>
      </c>
      <c r="E76" s="73" t="str">
        <f>VLOOKUP(D76,Erection!$C$5:$D$750,2,0)</f>
        <v>DA+3</v>
      </c>
      <c r="F76" s="75">
        <v>45781</v>
      </c>
      <c r="G76" s="75">
        <f t="shared" si="1"/>
        <v>45781</v>
      </c>
      <c r="H76" s="10" t="s">
        <v>1215</v>
      </c>
      <c r="I76" s="71" t="s">
        <v>1216</v>
      </c>
      <c r="J76" s="1179" t="s">
        <v>975</v>
      </c>
      <c r="K76" s="10"/>
    </row>
    <row r="77" spans="2:11">
      <c r="B77" s="10">
        <v>73</v>
      </c>
      <c r="C77" s="10">
        <v>10</v>
      </c>
      <c r="D77" s="83" t="s">
        <v>633</v>
      </c>
      <c r="E77" s="73" t="str">
        <f>VLOOKUP(D77,Erection!$C$5:$D$750,2,0)</f>
        <v>DA+1.5</v>
      </c>
      <c r="F77" s="75">
        <v>45782</v>
      </c>
      <c r="G77" s="75">
        <f t="shared" si="1"/>
        <v>45782</v>
      </c>
      <c r="H77" s="10" t="s">
        <v>1215</v>
      </c>
      <c r="I77" s="71" t="s">
        <v>1216</v>
      </c>
      <c r="J77" s="1179" t="s">
        <v>975</v>
      </c>
      <c r="K77" s="10"/>
    </row>
    <row r="78" spans="2:11">
      <c r="B78" s="10">
        <v>74</v>
      </c>
      <c r="C78" s="10">
        <v>11</v>
      </c>
      <c r="D78" s="83" t="s">
        <v>634</v>
      </c>
      <c r="E78" s="73" t="str">
        <f>VLOOKUP(D78,Erection!$C$5:$D$750,2,0)</f>
        <v>DA+3</v>
      </c>
      <c r="F78" s="75">
        <v>45783</v>
      </c>
      <c r="G78" s="75">
        <f t="shared" si="1"/>
        <v>45783</v>
      </c>
      <c r="H78" s="10" t="s">
        <v>1215</v>
      </c>
      <c r="I78" s="71" t="s">
        <v>1216</v>
      </c>
      <c r="J78" s="1179" t="s">
        <v>975</v>
      </c>
      <c r="K78" s="10"/>
    </row>
    <row r="79" spans="2:11">
      <c r="B79" s="10">
        <v>75</v>
      </c>
      <c r="C79" s="10">
        <v>12</v>
      </c>
      <c r="D79" s="83" t="s">
        <v>635</v>
      </c>
      <c r="E79" s="73" t="str">
        <f>VLOOKUP(D79,Erection!$C$5:$D$750,2,0)</f>
        <v>DA+1.5</v>
      </c>
      <c r="F79" s="75">
        <v>45783</v>
      </c>
      <c r="G79" s="75">
        <f t="shared" si="1"/>
        <v>45783</v>
      </c>
      <c r="H79" s="10" t="s">
        <v>1215</v>
      </c>
      <c r="I79" s="71" t="s">
        <v>1216</v>
      </c>
      <c r="J79" s="1179" t="s">
        <v>975</v>
      </c>
      <c r="K79" s="10"/>
    </row>
    <row r="80" spans="2:11">
      <c r="B80" s="10">
        <v>76</v>
      </c>
      <c r="C80" s="10">
        <v>13</v>
      </c>
      <c r="D80" s="745" t="s">
        <v>636</v>
      </c>
      <c r="E80" s="73" t="str">
        <f>VLOOKUP(D80,Erection!$C$5:$D$750,2,0)</f>
        <v>DA+1.5</v>
      </c>
      <c r="F80" s="75">
        <v>45785</v>
      </c>
      <c r="G80" s="75">
        <f t="shared" si="1"/>
        <v>45785</v>
      </c>
      <c r="H80" s="10" t="s">
        <v>1215</v>
      </c>
      <c r="I80" s="71" t="s">
        <v>1216</v>
      </c>
      <c r="J80" s="1179" t="s">
        <v>975</v>
      </c>
      <c r="K80" s="10"/>
    </row>
    <row r="81" spans="2:11">
      <c r="B81" s="10">
        <v>77</v>
      </c>
      <c r="C81" s="10">
        <v>14</v>
      </c>
      <c r="D81" s="745" t="s">
        <v>426</v>
      </c>
      <c r="E81" s="73" t="str">
        <f>VLOOKUP(D81,Erection!$C$5:$D$750,2,0)</f>
        <v>DA+3</v>
      </c>
      <c r="F81" s="75">
        <v>45789</v>
      </c>
      <c r="G81" s="75">
        <f t="shared" ref="G81:G90" si="2">F81</f>
        <v>45789</v>
      </c>
      <c r="H81" s="10" t="s">
        <v>1215</v>
      </c>
      <c r="I81" s="71" t="s">
        <v>1479</v>
      </c>
      <c r="J81" s="10" t="s">
        <v>975</v>
      </c>
      <c r="K81" s="10"/>
    </row>
    <row r="82" spans="2:11">
      <c r="B82" s="10">
        <v>78</v>
      </c>
      <c r="C82" s="10">
        <v>15</v>
      </c>
      <c r="D82" s="83" t="s">
        <v>427</v>
      </c>
      <c r="E82" s="73" t="str">
        <f>VLOOKUP(D82,Erection!$C$5:$D$750,2,0)</f>
        <v>DA+3</v>
      </c>
      <c r="F82" s="75">
        <v>45789</v>
      </c>
      <c r="G82" s="75">
        <f t="shared" si="2"/>
        <v>45789</v>
      </c>
      <c r="H82" s="10" t="s">
        <v>1215</v>
      </c>
      <c r="I82" s="71" t="s">
        <v>1479</v>
      </c>
      <c r="J82" s="10" t="s">
        <v>975</v>
      </c>
      <c r="K82" s="10"/>
    </row>
    <row r="83" spans="2:11">
      <c r="B83" s="10">
        <v>79</v>
      </c>
      <c r="C83" s="10">
        <v>16</v>
      </c>
      <c r="D83" s="83" t="s">
        <v>429</v>
      </c>
      <c r="E83" s="73" t="str">
        <f>VLOOKUP(D83,Erection!$C$5:$D$750,2,0)</f>
        <v>DA+3</v>
      </c>
      <c r="F83" s="75">
        <v>45790</v>
      </c>
      <c r="G83" s="75">
        <f t="shared" si="2"/>
        <v>45790</v>
      </c>
      <c r="H83" s="10" t="s">
        <v>1215</v>
      </c>
      <c r="I83" s="71" t="s">
        <v>1479</v>
      </c>
      <c r="J83" s="10" t="s">
        <v>975</v>
      </c>
      <c r="K83" s="10"/>
    </row>
    <row r="84" spans="2:11">
      <c r="B84" s="10">
        <v>80</v>
      </c>
      <c r="C84" s="10">
        <v>17</v>
      </c>
      <c r="D84" s="83" t="s">
        <v>430</v>
      </c>
      <c r="E84" s="73" t="str">
        <f>VLOOKUP(D84,Erection!$C$5:$D$750,2,0)</f>
        <v>DA+9</v>
      </c>
      <c r="F84" s="75">
        <v>45792</v>
      </c>
      <c r="G84" s="75">
        <f t="shared" si="2"/>
        <v>45792</v>
      </c>
      <c r="H84" s="10" t="s">
        <v>1215</v>
      </c>
      <c r="I84" s="71" t="s">
        <v>1479</v>
      </c>
      <c r="J84" s="10" t="s">
        <v>975</v>
      </c>
      <c r="K84" s="10"/>
    </row>
    <row r="85" spans="2:11">
      <c r="B85" s="10">
        <v>81</v>
      </c>
      <c r="C85" s="10">
        <v>18</v>
      </c>
      <c r="D85" s="83" t="s">
        <v>637</v>
      </c>
      <c r="E85" s="73" t="str">
        <f>VLOOKUP(D85,Erection!$C$5:$D$750,2,0)</f>
        <v>DA+3</v>
      </c>
      <c r="F85" s="75">
        <v>45798</v>
      </c>
      <c r="G85" s="75">
        <f t="shared" si="2"/>
        <v>45798</v>
      </c>
      <c r="H85" s="10" t="s">
        <v>1215</v>
      </c>
      <c r="I85" s="71" t="s">
        <v>1479</v>
      </c>
      <c r="J85" s="10" t="s">
        <v>975</v>
      </c>
      <c r="K85" s="10"/>
    </row>
    <row r="86" spans="2:11">
      <c r="B86" s="10">
        <v>82</v>
      </c>
      <c r="C86" s="10">
        <v>19</v>
      </c>
      <c r="D86" s="83" t="s">
        <v>638</v>
      </c>
      <c r="E86" s="73" t="str">
        <f>VLOOKUP(D86,Erection!$C$5:$D$750,2,0)</f>
        <v>DA+1.5</v>
      </c>
      <c r="F86" s="75">
        <v>45798</v>
      </c>
      <c r="G86" s="75">
        <f t="shared" si="2"/>
        <v>45798</v>
      </c>
      <c r="H86" s="10" t="s">
        <v>1215</v>
      </c>
      <c r="I86" s="71" t="s">
        <v>1479</v>
      </c>
      <c r="J86" s="10" t="s">
        <v>975</v>
      </c>
      <c r="K86" s="10"/>
    </row>
    <row r="87" spans="2:11">
      <c r="B87" s="10">
        <v>83</v>
      </c>
      <c r="C87" s="10">
        <v>20</v>
      </c>
      <c r="D87" s="83" t="s">
        <v>639</v>
      </c>
      <c r="E87" s="73" t="str">
        <f>VLOOKUP(D87,Erection!$C$5:$D$750,2,0)</f>
        <v>DA+6</v>
      </c>
      <c r="F87" s="75">
        <v>45799</v>
      </c>
      <c r="G87" s="75">
        <f t="shared" si="2"/>
        <v>45799</v>
      </c>
      <c r="H87" s="10" t="s">
        <v>1215</v>
      </c>
      <c r="I87" s="71" t="s">
        <v>1216</v>
      </c>
      <c r="J87" s="10" t="s">
        <v>975</v>
      </c>
      <c r="K87" s="10"/>
    </row>
    <row r="88" spans="2:11">
      <c r="B88" s="10">
        <v>84</v>
      </c>
      <c r="C88" s="10">
        <v>21</v>
      </c>
      <c r="D88" s="83" t="s">
        <v>640</v>
      </c>
      <c r="E88" s="73" t="str">
        <f>VLOOKUP(D88,Erection!$C$5:$D$750,2,0)</f>
        <v>DA+3</v>
      </c>
      <c r="F88" s="75">
        <f>F87+1</f>
        <v>45800</v>
      </c>
      <c r="G88" s="75">
        <f t="shared" si="2"/>
        <v>45800</v>
      </c>
      <c r="H88" s="10" t="s">
        <v>1215</v>
      </c>
      <c r="I88" s="71" t="s">
        <v>1216</v>
      </c>
      <c r="J88" s="10" t="s">
        <v>975</v>
      </c>
      <c r="K88" s="10"/>
    </row>
    <row r="89" spans="2:11">
      <c r="B89" s="10">
        <v>85</v>
      </c>
      <c r="C89" s="10">
        <v>22</v>
      </c>
      <c r="D89" s="83" t="s">
        <v>641</v>
      </c>
      <c r="E89" s="73" t="str">
        <f>VLOOKUP(D89,Erection!$C$5:$D$750,2,0)</f>
        <v>DA+6</v>
      </c>
      <c r="F89" s="75">
        <f>F88+1</f>
        <v>45801</v>
      </c>
      <c r="G89" s="75">
        <f t="shared" si="2"/>
        <v>45801</v>
      </c>
      <c r="H89" s="10" t="s">
        <v>1215</v>
      </c>
      <c r="I89" s="71" t="s">
        <v>1216</v>
      </c>
      <c r="J89" s="10" t="s">
        <v>975</v>
      </c>
      <c r="K89" s="10"/>
    </row>
    <row r="90" spans="2:11">
      <c r="B90" s="10">
        <v>86</v>
      </c>
      <c r="C90" s="10">
        <v>23</v>
      </c>
      <c r="D90" s="83" t="s">
        <v>210</v>
      </c>
      <c r="E90" s="73" t="str">
        <f>VLOOKUP(D90,Erection!$C$5:$D$750,2,0)</f>
        <v>DA+6</v>
      </c>
      <c r="F90" s="75">
        <f>F89+1</f>
        <v>45802</v>
      </c>
      <c r="G90" s="75">
        <f t="shared" si="2"/>
        <v>45802</v>
      </c>
      <c r="H90" s="10" t="s">
        <v>1215</v>
      </c>
      <c r="I90" s="71" t="s">
        <v>1216</v>
      </c>
      <c r="J90" s="10" t="s">
        <v>975</v>
      </c>
      <c r="K90" s="10"/>
    </row>
    <row r="91" spans="2:11">
      <c r="B91" s="10">
        <v>87</v>
      </c>
      <c r="C91" s="10">
        <v>24</v>
      </c>
      <c r="D91" s="83" t="s">
        <v>5</v>
      </c>
      <c r="E91" s="73" t="str">
        <f>VLOOKUP(D91,Erection!$C$5:$D$750,2,0)</f>
        <v>DA+3</v>
      </c>
      <c r="F91" s="75">
        <v>45804</v>
      </c>
      <c r="G91" s="75">
        <v>45804</v>
      </c>
      <c r="H91" s="10" t="s">
        <v>1215</v>
      </c>
      <c r="I91" s="71" t="s">
        <v>1216</v>
      </c>
      <c r="J91" s="10" t="s">
        <v>975</v>
      </c>
      <c r="K91" s="10"/>
    </row>
    <row r="92" spans="2:11">
      <c r="B92" s="10">
        <v>88</v>
      </c>
      <c r="C92" s="10">
        <v>25</v>
      </c>
      <c r="D92" s="83" t="s">
        <v>6</v>
      </c>
      <c r="E92" s="73" t="str">
        <f>VLOOKUP(D92,Erection!$C$5:$D$750,2,0)</f>
        <v>DA+6</v>
      </c>
      <c r="F92" s="75">
        <v>45805</v>
      </c>
      <c r="G92" s="75">
        <v>45805</v>
      </c>
      <c r="H92" s="10" t="s">
        <v>1215</v>
      </c>
      <c r="I92" s="71" t="s">
        <v>1216</v>
      </c>
      <c r="J92" s="10" t="s">
        <v>975</v>
      </c>
      <c r="K92" s="10"/>
    </row>
    <row r="93" spans="2:11">
      <c r="B93" s="10">
        <v>89</v>
      </c>
      <c r="C93" s="10">
        <v>26</v>
      </c>
      <c r="D93" s="83" t="s">
        <v>643</v>
      </c>
      <c r="E93" s="73" t="str">
        <f>VLOOKUP(D93,Erection!$C$5:$D$750,2,0)</f>
        <v>DA+9</v>
      </c>
      <c r="F93" s="75">
        <v>45806</v>
      </c>
      <c r="G93" s="75">
        <v>45806</v>
      </c>
      <c r="H93" s="10" t="s">
        <v>1215</v>
      </c>
      <c r="I93" s="71" t="s">
        <v>1216</v>
      </c>
      <c r="J93" s="10" t="s">
        <v>975</v>
      </c>
      <c r="K93" s="10"/>
    </row>
    <row r="94" spans="2:11">
      <c r="B94" s="10">
        <v>90</v>
      </c>
      <c r="C94" s="10">
        <v>27</v>
      </c>
      <c r="D94" s="83" t="s">
        <v>644</v>
      </c>
      <c r="E94" s="73" t="str">
        <f>VLOOKUP(D94,Erection!$C$5:$D$750,2,0)</f>
        <v>DA+9</v>
      </c>
      <c r="F94" s="75">
        <v>45807</v>
      </c>
      <c r="G94" s="75">
        <v>45807</v>
      </c>
      <c r="H94" s="10" t="s">
        <v>1215</v>
      </c>
      <c r="I94" s="71" t="s">
        <v>1216</v>
      </c>
      <c r="J94" s="10" t="s">
        <v>975</v>
      </c>
      <c r="K94" s="10"/>
    </row>
    <row r="95" spans="2:11">
      <c r="B95" s="10">
        <v>91</v>
      </c>
      <c r="C95" s="10">
        <v>1</v>
      </c>
      <c r="D95" s="83" t="s">
        <v>264</v>
      </c>
      <c r="E95" s="73" t="str">
        <f>VLOOKUP(D95,Erection!$C$5:$D$750,2,0)</f>
        <v>DB2+0</v>
      </c>
      <c r="F95" s="75">
        <v>45927</v>
      </c>
      <c r="G95" s="75">
        <v>45927</v>
      </c>
      <c r="H95" s="10" t="s">
        <v>1215</v>
      </c>
      <c r="I95" s="71" t="s">
        <v>464</v>
      </c>
      <c r="J95" s="10" t="s">
        <v>975</v>
      </c>
      <c r="K95" s="10"/>
    </row>
    <row r="96" spans="2:11">
      <c r="B96" s="10">
        <v>92</v>
      </c>
      <c r="C96" s="10">
        <v>2</v>
      </c>
      <c r="D96" s="1089" t="s">
        <v>491</v>
      </c>
      <c r="E96" s="73" t="str">
        <f>VLOOKUP(D96,Erection!$C$5:$D$750,2,0)</f>
        <v>DA+9</v>
      </c>
      <c r="F96" s="75">
        <v>45928</v>
      </c>
      <c r="G96" s="75">
        <v>45928</v>
      </c>
      <c r="H96" s="10" t="s">
        <v>1215</v>
      </c>
      <c r="I96" s="71" t="s">
        <v>464</v>
      </c>
      <c r="J96" s="10" t="s">
        <v>975</v>
      </c>
      <c r="K96" s="10"/>
    </row>
    <row r="97" spans="2:11">
      <c r="B97" s="10">
        <v>93</v>
      </c>
      <c r="C97" s="10">
        <v>1</v>
      </c>
      <c r="D97" s="1095" t="s">
        <v>505</v>
      </c>
      <c r="E97" s="73" t="str">
        <f>VLOOKUP(D97,Erection!$C$5:$D$750,2,0)</f>
        <v>DA+1.5</v>
      </c>
      <c r="F97" s="118">
        <v>45931</v>
      </c>
      <c r="G97" s="118">
        <f>F97+1</f>
        <v>45932</v>
      </c>
      <c r="H97" s="10" t="s">
        <v>1215</v>
      </c>
      <c r="I97" s="71" t="s">
        <v>464</v>
      </c>
      <c r="J97" s="10" t="s">
        <v>975</v>
      </c>
      <c r="K97" s="10"/>
    </row>
    <row r="98" spans="2:11">
      <c r="B98" s="10">
        <v>94</v>
      </c>
      <c r="C98" s="10">
        <v>2</v>
      </c>
      <c r="D98" s="1096" t="s">
        <v>413</v>
      </c>
      <c r="E98" s="73" t="str">
        <f>VLOOKUP(D98,Erection!$C$5:$D$750,2,0)</f>
        <v>DA+9</v>
      </c>
      <c r="F98" s="118">
        <f>G97+1</f>
        <v>45933</v>
      </c>
      <c r="G98" s="118">
        <f>F98+1</f>
        <v>45934</v>
      </c>
      <c r="H98" s="10" t="s">
        <v>1215</v>
      </c>
      <c r="I98" s="71" t="s">
        <v>464</v>
      </c>
      <c r="J98" s="10" t="s">
        <v>975</v>
      </c>
      <c r="K98" s="10"/>
    </row>
    <row r="99" spans="2:11">
      <c r="B99" s="10">
        <v>95</v>
      </c>
      <c r="C99" s="10">
        <v>3</v>
      </c>
      <c r="D99" s="1095" t="s">
        <v>495</v>
      </c>
      <c r="E99" s="73" t="str">
        <f>VLOOKUP(D99,Erection!$C$5:$D$750,2,0)</f>
        <v>DB1+12</v>
      </c>
      <c r="F99" s="118">
        <f>F98+2</f>
        <v>45935</v>
      </c>
      <c r="G99" s="118">
        <f>F99+1</f>
        <v>45936</v>
      </c>
      <c r="H99" s="10" t="s">
        <v>1215</v>
      </c>
      <c r="I99" s="71" t="s">
        <v>464</v>
      </c>
      <c r="J99" s="10" t="s">
        <v>975</v>
      </c>
      <c r="K99" s="10"/>
    </row>
    <row r="100" spans="2:11">
      <c r="B100" s="10">
        <v>96</v>
      </c>
      <c r="C100" s="10">
        <v>4</v>
      </c>
      <c r="D100" s="1096" t="s">
        <v>887</v>
      </c>
      <c r="E100" s="73" t="str">
        <f>VLOOKUP(D100,Erection!$C$5:$D$750,2,0)</f>
        <v>DA+9</v>
      </c>
      <c r="F100" s="118">
        <v>45943</v>
      </c>
      <c r="G100" s="118">
        <v>45943</v>
      </c>
      <c r="H100" s="10" t="s">
        <v>1215</v>
      </c>
      <c r="I100" s="71" t="s">
        <v>1382</v>
      </c>
      <c r="J100" s="10" t="s">
        <v>975</v>
      </c>
      <c r="K100" s="10"/>
    </row>
    <row r="101" spans="2:11">
      <c r="B101" s="10">
        <v>97</v>
      </c>
      <c r="C101" s="10">
        <v>5</v>
      </c>
      <c r="D101" s="1096" t="s">
        <v>10</v>
      </c>
      <c r="E101" s="73" t="str">
        <f>VLOOKUP(D101,Erection!$C$5:$D$750,2,0)</f>
        <v>DB2+0</v>
      </c>
      <c r="F101" s="118">
        <v>45944</v>
      </c>
      <c r="G101" s="118">
        <v>45944</v>
      </c>
      <c r="H101" s="10" t="s">
        <v>1215</v>
      </c>
      <c r="I101" s="71" t="s">
        <v>1382</v>
      </c>
      <c r="J101" s="10" t="s">
        <v>975</v>
      </c>
      <c r="K101" s="10"/>
    </row>
    <row r="102" spans="2:11">
      <c r="B102" s="10">
        <v>98</v>
      </c>
      <c r="C102" s="10">
        <v>6</v>
      </c>
      <c r="D102" s="1096" t="s">
        <v>890</v>
      </c>
      <c r="E102" s="73" t="str">
        <f>VLOOKUP(D102,Erection!$C$5:$D$750,2,0)</f>
        <v>DA+3</v>
      </c>
      <c r="F102" s="118">
        <v>45945</v>
      </c>
      <c r="G102" s="118">
        <v>45945</v>
      </c>
      <c r="H102" s="10" t="s">
        <v>1215</v>
      </c>
      <c r="I102" s="71" t="s">
        <v>1382</v>
      </c>
      <c r="J102" s="10" t="s">
        <v>975</v>
      </c>
      <c r="K102" s="10"/>
    </row>
    <row r="103" spans="2:11">
      <c r="B103" s="10">
        <v>99</v>
      </c>
      <c r="C103" s="10">
        <v>7</v>
      </c>
      <c r="D103" s="1096" t="s">
        <v>889</v>
      </c>
      <c r="E103" s="73" t="str">
        <f>VLOOKUP(D103,Erection!$C$5:$D$750,2,0)</f>
        <v>DA+9</v>
      </c>
      <c r="F103" s="118">
        <v>45944</v>
      </c>
      <c r="G103" s="118">
        <v>45944</v>
      </c>
      <c r="H103" s="10" t="s">
        <v>1215</v>
      </c>
      <c r="I103" s="71" t="s">
        <v>1382</v>
      </c>
      <c r="J103" s="10" t="s">
        <v>975</v>
      </c>
      <c r="K103" s="10"/>
    </row>
    <row r="104" spans="2:11">
      <c r="B104" s="10">
        <v>100</v>
      </c>
      <c r="C104" s="10">
        <v>8</v>
      </c>
      <c r="D104" s="684" t="s">
        <v>886</v>
      </c>
      <c r="E104" s="73" t="str">
        <f>VLOOKUP(D104,Erection!$C$5:$D$750,2,0)</f>
        <v>DA+6</v>
      </c>
      <c r="F104" s="118">
        <v>45944</v>
      </c>
      <c r="G104" s="118">
        <v>45944</v>
      </c>
      <c r="H104" s="10" t="s">
        <v>1215</v>
      </c>
      <c r="I104" s="71" t="s">
        <v>1382</v>
      </c>
      <c r="J104" s="10" t="s">
        <v>975</v>
      </c>
      <c r="K104" s="10"/>
    </row>
    <row r="105" spans="2:11">
      <c r="B105" s="10">
        <v>101</v>
      </c>
      <c r="C105" s="10">
        <v>9</v>
      </c>
      <c r="D105" s="684" t="s">
        <v>888</v>
      </c>
      <c r="E105" s="73" t="str">
        <f>VLOOKUP(D105,Erection!$C$5:$D$750,2,0)</f>
        <v>DA+9</v>
      </c>
      <c r="F105" s="118">
        <v>45946</v>
      </c>
      <c r="G105" s="118">
        <v>45946</v>
      </c>
      <c r="H105" s="10" t="s">
        <v>1215</v>
      </c>
      <c r="I105" s="71" t="s">
        <v>1382</v>
      </c>
      <c r="J105" s="10" t="s">
        <v>975</v>
      </c>
      <c r="K105" s="10"/>
    </row>
    <row r="106" spans="2:11">
      <c r="B106" s="10">
        <v>102</v>
      </c>
      <c r="C106" s="10">
        <v>10</v>
      </c>
      <c r="D106" s="10" t="s">
        <v>786</v>
      </c>
      <c r="E106" s="73" t="str">
        <f>VLOOKUP(D106,Erection!$C$5:$D$750,2,0)</f>
        <v>DB1+9</v>
      </c>
      <c r="F106" s="118">
        <v>45948</v>
      </c>
      <c r="G106" s="118">
        <v>45948</v>
      </c>
      <c r="H106" s="10" t="s">
        <v>1215</v>
      </c>
      <c r="I106" s="71" t="s">
        <v>1382</v>
      </c>
      <c r="J106" s="10" t="s">
        <v>975</v>
      </c>
      <c r="K106" s="10"/>
    </row>
    <row r="107" spans="2:11">
      <c r="B107" s="10">
        <v>103</v>
      </c>
      <c r="C107" s="10">
        <v>1</v>
      </c>
      <c r="D107" s="684" t="s">
        <v>261</v>
      </c>
      <c r="E107" s="73" t="str">
        <f>VLOOKUP(D107,Erection!$C$5:$D$750,2,0)</f>
        <v>DB1+9</v>
      </c>
      <c r="F107" s="118">
        <v>45971</v>
      </c>
      <c r="G107" s="118">
        <v>45972</v>
      </c>
      <c r="H107" s="10" t="s">
        <v>1215</v>
      </c>
      <c r="I107" s="71" t="s">
        <v>1639</v>
      </c>
      <c r="J107" s="10" t="s">
        <v>975</v>
      </c>
      <c r="K107" s="10"/>
    </row>
    <row r="108" spans="2:11">
      <c r="B108" s="10">
        <v>104</v>
      </c>
      <c r="C108" s="10">
        <v>2</v>
      </c>
      <c r="D108" s="684" t="s">
        <v>262</v>
      </c>
      <c r="E108" s="73" t="str">
        <f>VLOOKUP(D108,Erection!$C$5:$D$750,2,0)</f>
        <v>DA+9</v>
      </c>
      <c r="F108" s="118">
        <v>45972</v>
      </c>
      <c r="G108" s="118">
        <v>45972</v>
      </c>
      <c r="H108" s="10" t="s">
        <v>1215</v>
      </c>
      <c r="I108" s="71" t="s">
        <v>1639</v>
      </c>
      <c r="J108" s="10" t="s">
        <v>975</v>
      </c>
      <c r="K108" s="10"/>
    </row>
    <row r="109" spans="2:11">
      <c r="B109" s="10">
        <v>105</v>
      </c>
      <c r="C109" s="10">
        <v>3</v>
      </c>
      <c r="D109" s="684" t="s">
        <v>263</v>
      </c>
      <c r="E109" s="73" t="str">
        <f>VLOOKUP(D109,Erection!$C$5:$D$750,2,0)</f>
        <v>DA+6</v>
      </c>
      <c r="F109" s="118">
        <v>45973</v>
      </c>
      <c r="G109" s="118">
        <v>45973</v>
      </c>
      <c r="H109" s="10" t="s">
        <v>1215</v>
      </c>
      <c r="I109" s="71" t="s">
        <v>1639</v>
      </c>
      <c r="J109" s="10" t="s">
        <v>975</v>
      </c>
      <c r="K109" s="10"/>
    </row>
    <row r="110" spans="2:11">
      <c r="B110" s="10">
        <v>106</v>
      </c>
      <c r="C110" s="10">
        <v>4</v>
      </c>
      <c r="D110" s="684" t="s">
        <v>480</v>
      </c>
      <c r="E110" s="73" t="str">
        <f>VLOOKUP(D110,Erection!$C$5:$D$750,2,0)</f>
        <v>DA+3</v>
      </c>
      <c r="F110" s="118">
        <v>45974</v>
      </c>
      <c r="G110" s="118">
        <f>F110+1</f>
        <v>45975</v>
      </c>
      <c r="H110" s="10" t="s">
        <v>1215</v>
      </c>
      <c r="I110" s="71" t="s">
        <v>1639</v>
      </c>
      <c r="J110" s="10" t="s">
        <v>975</v>
      </c>
      <c r="K110" s="10"/>
    </row>
    <row r="111" spans="2:11">
      <c r="B111" s="10">
        <v>107</v>
      </c>
      <c r="C111" s="10">
        <v>5</v>
      </c>
      <c r="D111" s="684" t="s">
        <v>481</v>
      </c>
      <c r="E111" s="73" t="str">
        <f>VLOOKUP(D111,Erection!$C$5:$D$750,2,0)</f>
        <v>DA+9</v>
      </c>
      <c r="F111" s="118">
        <f>G110+1</f>
        <v>45976</v>
      </c>
      <c r="G111" s="118">
        <f>F111</f>
        <v>45976</v>
      </c>
      <c r="H111" s="10" t="s">
        <v>1215</v>
      </c>
      <c r="I111" s="71" t="s">
        <v>1639</v>
      </c>
      <c r="J111" s="10" t="s">
        <v>975</v>
      </c>
      <c r="K111" s="10"/>
    </row>
    <row r="112" spans="2:11">
      <c r="B112" s="10">
        <v>108</v>
      </c>
      <c r="C112" s="10">
        <v>6</v>
      </c>
      <c r="D112" s="684" t="s">
        <v>482</v>
      </c>
      <c r="E112" s="73" t="str">
        <f>VLOOKUP(D112,Erection!$C$5:$D$750,2,0)</f>
        <v>DA+9</v>
      </c>
      <c r="F112" s="118">
        <v>45977</v>
      </c>
      <c r="G112" s="118">
        <v>45978</v>
      </c>
      <c r="H112" s="10" t="s">
        <v>1215</v>
      </c>
      <c r="I112" s="71" t="s">
        <v>1639</v>
      </c>
      <c r="J112" s="10" t="s">
        <v>975</v>
      </c>
      <c r="K112" s="10"/>
    </row>
    <row r="113" spans="2:11">
      <c r="B113" s="10">
        <v>109</v>
      </c>
      <c r="C113" s="10">
        <v>7</v>
      </c>
      <c r="D113" s="684" t="s">
        <v>483</v>
      </c>
      <c r="E113" s="73" t="str">
        <f>VLOOKUP(D113,Erection!$C$5:$D$750,2,0)</f>
        <v>DA-3</v>
      </c>
      <c r="F113" s="118">
        <v>45979</v>
      </c>
      <c r="G113" s="118">
        <v>45979</v>
      </c>
      <c r="H113" s="10" t="s">
        <v>1215</v>
      </c>
      <c r="I113" s="71" t="s">
        <v>1639</v>
      </c>
      <c r="J113" s="10" t="s">
        <v>975</v>
      </c>
      <c r="K113" s="10"/>
    </row>
    <row r="114" spans="2:11">
      <c r="B114" s="10">
        <v>110</v>
      </c>
      <c r="C114" s="10">
        <v>8</v>
      </c>
      <c r="D114" s="684" t="s">
        <v>484</v>
      </c>
      <c r="E114" s="73" t="str">
        <f>VLOOKUP(D114,Erection!$C$5:$D$750,2,0)</f>
        <v>DA+1.5</v>
      </c>
      <c r="F114" s="118">
        <v>45980</v>
      </c>
      <c r="G114" s="118">
        <v>45980</v>
      </c>
      <c r="H114" s="10" t="s">
        <v>1215</v>
      </c>
      <c r="I114" s="71" t="s">
        <v>1639</v>
      </c>
      <c r="J114" s="10" t="s">
        <v>975</v>
      </c>
      <c r="K114" s="10"/>
    </row>
    <row r="115" spans="2:11">
      <c r="B115" s="10">
        <v>111</v>
      </c>
      <c r="C115" s="10">
        <v>9</v>
      </c>
      <c r="D115" s="684" t="s">
        <v>485</v>
      </c>
      <c r="E115" s="73" t="str">
        <f>VLOOKUP(D115,Erection!$C$5:$D$750,2,0)</f>
        <v>DA+3</v>
      </c>
      <c r="F115" s="118">
        <v>45981</v>
      </c>
      <c r="G115" s="118">
        <v>45981</v>
      </c>
      <c r="H115" s="10" t="s">
        <v>1215</v>
      </c>
      <c r="I115" s="71" t="s">
        <v>1639</v>
      </c>
      <c r="J115" s="10" t="s">
        <v>975</v>
      </c>
      <c r="K115" s="10"/>
    </row>
    <row r="116" spans="2:11">
      <c r="B116" s="10">
        <v>112</v>
      </c>
      <c r="C116" s="10">
        <v>10</v>
      </c>
      <c r="D116" s="684" t="s">
        <v>486</v>
      </c>
      <c r="E116" s="73" t="str">
        <f>VLOOKUP(D116,Erection!$C$5:$D$750,2,0)</f>
        <v>DA+6</v>
      </c>
      <c r="F116" s="118">
        <v>45982</v>
      </c>
      <c r="G116" s="118">
        <v>45982</v>
      </c>
      <c r="H116" s="10" t="s">
        <v>1215</v>
      </c>
      <c r="I116" s="71" t="s">
        <v>1639</v>
      </c>
      <c r="J116" s="10" t="s">
        <v>975</v>
      </c>
      <c r="K116" s="10"/>
    </row>
    <row r="117" spans="2:11">
      <c r="B117" s="10">
        <v>113</v>
      </c>
      <c r="C117" s="10">
        <v>11</v>
      </c>
      <c r="D117" s="684" t="s">
        <v>487</v>
      </c>
      <c r="E117" s="73" t="str">
        <f>VLOOKUP(D117,Erection!$C$5:$D$750,2,0)</f>
        <v>DA+1.5</v>
      </c>
      <c r="F117" s="118">
        <v>45983</v>
      </c>
      <c r="G117" s="118">
        <v>45983</v>
      </c>
      <c r="H117" s="10" t="s">
        <v>1215</v>
      </c>
      <c r="I117" s="71" t="s">
        <v>1639</v>
      </c>
      <c r="J117" s="10" t="s">
        <v>975</v>
      </c>
      <c r="K117" s="10"/>
    </row>
    <row r="118" spans="2:11">
      <c r="B118" s="10">
        <v>114</v>
      </c>
      <c r="C118" s="10">
        <v>12</v>
      </c>
      <c r="D118" s="684" t="s">
        <v>488</v>
      </c>
      <c r="E118" s="73" t="str">
        <f>VLOOKUP(D118,Erection!$C$5:$D$750,2,0)</f>
        <v>DA-1.5</v>
      </c>
      <c r="F118" s="118">
        <v>45984</v>
      </c>
      <c r="G118" s="118">
        <v>45984</v>
      </c>
      <c r="H118" s="10" t="s">
        <v>1215</v>
      </c>
      <c r="I118" s="71" t="s">
        <v>1639</v>
      </c>
      <c r="J118" s="10" t="s">
        <v>975</v>
      </c>
      <c r="K118" s="10"/>
    </row>
    <row r="119" spans="2:11">
      <c r="B119" s="10">
        <v>115</v>
      </c>
      <c r="C119" s="10">
        <v>13</v>
      </c>
      <c r="D119" s="684" t="s">
        <v>503</v>
      </c>
      <c r="E119" s="73" t="str">
        <f>VLOOKUP(D119,Erection!$C$5:$D$750,2,0)</f>
        <v>DA+1.5</v>
      </c>
      <c r="F119" s="118">
        <v>45984</v>
      </c>
      <c r="G119" s="118">
        <v>45984</v>
      </c>
      <c r="H119" s="10" t="s">
        <v>1215</v>
      </c>
      <c r="I119" s="71" t="s">
        <v>1639</v>
      </c>
      <c r="J119" s="10" t="s">
        <v>975</v>
      </c>
      <c r="K119" s="10"/>
    </row>
    <row r="120" spans="2:11">
      <c r="B120" s="10">
        <v>116</v>
      </c>
      <c r="C120" s="10">
        <v>14</v>
      </c>
      <c r="D120" s="684" t="s">
        <v>479</v>
      </c>
      <c r="E120" s="73" t="str">
        <f>VLOOKUP(D120,Erection!$C$5:$D$750,2,0)</f>
        <v>DA+9</v>
      </c>
      <c r="F120" s="122">
        <v>45987</v>
      </c>
      <c r="G120" s="122">
        <f>F120+1</f>
        <v>45988</v>
      </c>
      <c r="H120" s="10" t="s">
        <v>1215</v>
      </c>
      <c r="I120" s="71" t="s">
        <v>1639</v>
      </c>
      <c r="J120" s="10" t="s">
        <v>975</v>
      </c>
      <c r="K120" s="10"/>
    </row>
    <row r="121" spans="2:11">
      <c r="B121" s="10">
        <v>117</v>
      </c>
      <c r="C121" s="10">
        <v>1</v>
      </c>
      <c r="D121" s="684" t="s">
        <v>470</v>
      </c>
      <c r="E121" s="73" t="str">
        <f>VLOOKUP(D121,Erection!$C$5:$D$750,2,0)</f>
        <v>DA+6</v>
      </c>
      <c r="F121" s="122">
        <v>45992</v>
      </c>
      <c r="G121" s="122">
        <v>45993</v>
      </c>
      <c r="H121" s="10" t="s">
        <v>1215</v>
      </c>
      <c r="I121" s="71" t="s">
        <v>1678</v>
      </c>
      <c r="J121" s="10" t="s">
        <v>975</v>
      </c>
      <c r="K121" s="10"/>
    </row>
    <row r="122" spans="2:11">
      <c r="B122" s="10">
        <v>118</v>
      </c>
      <c r="C122" s="10">
        <v>2</v>
      </c>
      <c r="D122" s="684" t="s">
        <v>471</v>
      </c>
      <c r="E122" s="73" t="str">
        <f>VLOOKUP(D122,Erection!$C$5:$D$750,2,0)</f>
        <v>DA+9</v>
      </c>
      <c r="F122" s="122">
        <f>G121+1</f>
        <v>45994</v>
      </c>
      <c r="G122" s="122">
        <v>45995</v>
      </c>
      <c r="H122" s="10" t="s">
        <v>1215</v>
      </c>
      <c r="I122" s="71" t="s">
        <v>1678</v>
      </c>
      <c r="J122" s="10" t="s">
        <v>975</v>
      </c>
      <c r="K122" s="10"/>
    </row>
    <row r="123" spans="2:11">
      <c r="B123" s="10">
        <v>119</v>
      </c>
      <c r="C123" s="10">
        <v>3</v>
      </c>
      <c r="D123" s="684" t="s">
        <v>472</v>
      </c>
      <c r="E123" s="73" t="str">
        <f>VLOOKUP(D123,Erection!$C$5:$D$750,2,0)</f>
        <v>DA+9</v>
      </c>
      <c r="F123" s="122">
        <v>46012</v>
      </c>
      <c r="G123" s="122">
        <v>46012</v>
      </c>
      <c r="H123" s="10" t="s">
        <v>1215</v>
      </c>
      <c r="I123" s="71"/>
      <c r="J123" s="10" t="s">
        <v>975</v>
      </c>
      <c r="K123" s="10"/>
    </row>
    <row r="124" spans="2:11">
      <c r="B124" s="10">
        <v>120</v>
      </c>
      <c r="C124" s="10">
        <v>4</v>
      </c>
      <c r="D124" s="684" t="s">
        <v>473</v>
      </c>
      <c r="E124" s="73" t="str">
        <f>VLOOKUP(D124,Erection!$C$5:$D$750,2,0)</f>
        <v>DA-1.5</v>
      </c>
      <c r="F124" s="122">
        <v>46014</v>
      </c>
      <c r="G124" s="122">
        <v>46014</v>
      </c>
      <c r="H124" s="10" t="s">
        <v>1215</v>
      </c>
      <c r="I124" s="71"/>
      <c r="J124" s="10" t="s">
        <v>975</v>
      </c>
      <c r="K124" s="10"/>
    </row>
    <row r="125" spans="2:11">
      <c r="B125" s="10">
        <v>121</v>
      </c>
      <c r="C125" s="10">
        <v>5</v>
      </c>
      <c r="D125" s="684" t="s">
        <v>474</v>
      </c>
      <c r="E125" s="73" t="str">
        <f>VLOOKUP(D125,Erection!$C$5:$D$750,2,0)</f>
        <v>DA+6</v>
      </c>
      <c r="F125" s="122">
        <v>46016</v>
      </c>
      <c r="G125" s="122">
        <v>46016</v>
      </c>
      <c r="H125" s="10" t="s">
        <v>1215</v>
      </c>
      <c r="I125" s="71"/>
      <c r="J125" s="10" t="s">
        <v>975</v>
      </c>
      <c r="K125" s="10"/>
    </row>
    <row r="126" spans="2:11">
      <c r="B126" s="10">
        <v>122</v>
      </c>
      <c r="C126" s="10">
        <v>6</v>
      </c>
      <c r="D126" s="684" t="s">
        <v>906</v>
      </c>
      <c r="E126" s="73" t="str">
        <f>VLOOKUP(D126,Erection!$C$5:$D$750,2,0)</f>
        <v>DA+9</v>
      </c>
      <c r="F126" s="122">
        <v>46018</v>
      </c>
      <c r="G126" s="122">
        <v>46018</v>
      </c>
      <c r="H126" s="10" t="s">
        <v>1215</v>
      </c>
      <c r="I126" s="71"/>
      <c r="J126" s="10" t="s">
        <v>975</v>
      </c>
      <c r="K126" s="10"/>
    </row>
    <row r="127" spans="2:11">
      <c r="B127" s="10">
        <v>123</v>
      </c>
      <c r="C127" s="10">
        <v>7</v>
      </c>
      <c r="D127" s="684" t="s">
        <v>905</v>
      </c>
      <c r="E127" s="73" t="str">
        <f>VLOOKUP(D127,Erection!$C$5:$D$750,2,0)</f>
        <v>DA+6</v>
      </c>
      <c r="F127" s="122">
        <v>46019</v>
      </c>
      <c r="G127" s="122">
        <v>46019</v>
      </c>
      <c r="H127" s="10" t="s">
        <v>1215</v>
      </c>
      <c r="I127" s="71"/>
      <c r="J127" s="10" t="s">
        <v>975</v>
      </c>
      <c r="K127" s="10"/>
    </row>
    <row r="128" spans="2:11">
      <c r="B128" s="10">
        <v>124</v>
      </c>
      <c r="C128" s="10">
        <v>8</v>
      </c>
      <c r="D128" s="10" t="s">
        <v>904</v>
      </c>
      <c r="E128" s="73" t="str">
        <f>VLOOKUP(D128,Erection!$C$5:$D$750,2,0)</f>
        <v>DA+6</v>
      </c>
      <c r="F128" s="122">
        <v>46020</v>
      </c>
      <c r="G128" s="122">
        <v>46020</v>
      </c>
      <c r="H128" s="10" t="s">
        <v>1215</v>
      </c>
      <c r="I128" s="71"/>
      <c r="J128" s="10" t="s">
        <v>975</v>
      </c>
      <c r="K128" s="10"/>
    </row>
    <row r="129" spans="2:11">
      <c r="B129" s="10">
        <v>125</v>
      </c>
      <c r="C129" s="10">
        <v>9</v>
      </c>
      <c r="D129" s="10" t="s">
        <v>907</v>
      </c>
      <c r="E129" s="73" t="str">
        <f>VLOOKUP(D129,Erection!$C$5:$D$750,2,0)</f>
        <v>DA+6</v>
      </c>
      <c r="F129" s="122">
        <v>46021</v>
      </c>
      <c r="G129" s="122">
        <v>46021</v>
      </c>
      <c r="H129" s="10" t="s">
        <v>1215</v>
      </c>
      <c r="I129" s="71"/>
      <c r="J129" s="10" t="s">
        <v>975</v>
      </c>
      <c r="K129" s="10"/>
    </row>
    <row r="130" spans="2:11">
      <c r="B130" s="10">
        <v>126</v>
      </c>
      <c r="C130" s="10">
        <v>10</v>
      </c>
      <c r="D130" s="10" t="s">
        <v>908</v>
      </c>
      <c r="E130" s="73" t="str">
        <f>VLOOKUP(D130,Erection!$C$5:$D$750,2,0)</f>
        <v>DA+9</v>
      </c>
      <c r="F130" s="122">
        <v>46022</v>
      </c>
      <c r="G130" s="122">
        <v>46022</v>
      </c>
      <c r="H130" s="10" t="s">
        <v>1215</v>
      </c>
      <c r="I130" s="71"/>
      <c r="J130" s="10" t="s">
        <v>975</v>
      </c>
      <c r="K130" s="10"/>
    </row>
    <row r="131" spans="2:11">
      <c r="B131" s="10">
        <v>127</v>
      </c>
      <c r="C131" s="10">
        <v>1</v>
      </c>
      <c r="D131" s="10" t="s">
        <v>909</v>
      </c>
      <c r="E131" s="73" t="str">
        <f>VLOOKUP(D131,Erection!$C$5:$D$750,2,0)</f>
        <v>DA+9</v>
      </c>
      <c r="F131" s="122">
        <v>46023</v>
      </c>
      <c r="G131" s="122">
        <v>46023</v>
      </c>
      <c r="H131" s="10" t="s">
        <v>1215</v>
      </c>
      <c r="I131" s="71"/>
      <c r="J131" s="10" t="s">
        <v>975</v>
      </c>
      <c r="K131" s="10"/>
    </row>
    <row r="132" spans="2:11">
      <c r="B132" s="10">
        <v>128</v>
      </c>
      <c r="C132" s="10">
        <v>2</v>
      </c>
      <c r="D132" s="684" t="s">
        <v>460</v>
      </c>
      <c r="E132" s="73" t="str">
        <f>VLOOKUP(D132,Erection!$C$5:$D$750,2,0)</f>
        <v>DA+0</v>
      </c>
      <c r="F132" s="122">
        <v>46024</v>
      </c>
      <c r="G132" s="122">
        <v>46024</v>
      </c>
      <c r="H132" s="10" t="s">
        <v>1215</v>
      </c>
      <c r="I132" s="71"/>
      <c r="J132" s="10" t="s">
        <v>975</v>
      </c>
      <c r="K132" s="10"/>
    </row>
    <row r="133" spans="2:11">
      <c r="B133" s="10">
        <v>129</v>
      </c>
      <c r="C133" s="10">
        <v>3</v>
      </c>
      <c r="D133" s="684" t="s">
        <v>461</v>
      </c>
      <c r="E133" s="73" t="str">
        <f>VLOOKUP(D133,Erection!$C$5:$D$750,2,0)</f>
        <v>DA+0</v>
      </c>
      <c r="F133" s="122">
        <v>46025</v>
      </c>
      <c r="G133" s="122">
        <v>46025</v>
      </c>
      <c r="H133" s="10" t="s">
        <v>1215</v>
      </c>
      <c r="I133" s="71"/>
      <c r="J133" s="10" t="s">
        <v>975</v>
      </c>
      <c r="K133" s="10"/>
    </row>
    <row r="134" spans="2:11">
      <c r="B134" s="10">
        <v>130</v>
      </c>
      <c r="C134" s="10">
        <v>4</v>
      </c>
      <c r="D134" s="684" t="s">
        <v>463</v>
      </c>
      <c r="E134" s="73" t="str">
        <f>VLOOKUP(D134,Erection!$C$5:$D$750,2,0)</f>
        <v>DA+4.5</v>
      </c>
      <c r="F134" s="122">
        <v>46026</v>
      </c>
      <c r="G134" s="122">
        <v>46026</v>
      </c>
      <c r="H134" s="10" t="s">
        <v>1215</v>
      </c>
      <c r="I134" s="71"/>
      <c r="J134" s="10" t="s">
        <v>975</v>
      </c>
      <c r="K134" s="10"/>
    </row>
    <row r="135" spans="2:11">
      <c r="B135" s="10">
        <v>131</v>
      </c>
      <c r="C135" s="10">
        <v>5</v>
      </c>
      <c r="D135" s="684" t="s">
        <v>462</v>
      </c>
      <c r="E135" s="73" t="str">
        <f>VLOOKUP(D135,Erection!$C$5:$D$750,2,0)</f>
        <v>DA+1.5</v>
      </c>
      <c r="F135" s="122">
        <v>46027</v>
      </c>
      <c r="G135" s="122">
        <v>46027</v>
      </c>
      <c r="H135" s="10" t="s">
        <v>1215</v>
      </c>
      <c r="I135" s="71"/>
      <c r="J135" s="10" t="s">
        <v>975</v>
      </c>
      <c r="K135" s="10"/>
    </row>
    <row r="136" spans="2:11">
      <c r="B136" s="10">
        <v>132</v>
      </c>
      <c r="C136" s="10">
        <v>6</v>
      </c>
      <c r="D136" s="684" t="s">
        <v>459</v>
      </c>
      <c r="E136" s="73" t="str">
        <f>VLOOKUP(D136,Erection!$C$5:$D$750,2,0)</f>
        <v>DA+9</v>
      </c>
      <c r="F136" s="122">
        <v>46029</v>
      </c>
      <c r="G136" s="122">
        <v>46029</v>
      </c>
      <c r="H136" s="10" t="s">
        <v>1215</v>
      </c>
      <c r="I136" s="71"/>
      <c r="J136" s="10" t="s">
        <v>975</v>
      </c>
      <c r="K136" s="10"/>
    </row>
    <row r="137" spans="2:11">
      <c r="B137" s="10">
        <v>133</v>
      </c>
      <c r="C137" s="10">
        <v>7</v>
      </c>
      <c r="D137" s="684" t="s">
        <v>458</v>
      </c>
      <c r="E137" s="73" t="str">
        <f>VLOOKUP(D137,Erection!$C$5:$D$750,2,0)</f>
        <v>DA+6</v>
      </c>
      <c r="F137" s="122">
        <v>46030</v>
      </c>
      <c r="G137" s="122">
        <v>46030</v>
      </c>
      <c r="H137" s="10" t="s">
        <v>1215</v>
      </c>
      <c r="I137" s="71"/>
      <c r="J137" s="10" t="s">
        <v>975</v>
      </c>
      <c r="K137" s="10"/>
    </row>
    <row r="138" spans="2:11">
      <c r="B138" s="10">
        <v>134</v>
      </c>
      <c r="C138" s="10">
        <v>8</v>
      </c>
      <c r="D138" s="684" t="s">
        <v>457</v>
      </c>
      <c r="E138" s="73" t="str">
        <f>VLOOKUP(D138,Erection!$C$5:$D$750,2,0)</f>
        <v>DA-1.5</v>
      </c>
      <c r="F138" s="122">
        <v>46031</v>
      </c>
      <c r="G138" s="122">
        <v>46031</v>
      </c>
      <c r="H138" s="10" t="s">
        <v>1215</v>
      </c>
      <c r="I138" s="71"/>
      <c r="J138" s="10" t="s">
        <v>975</v>
      </c>
      <c r="K138" s="10"/>
    </row>
    <row r="139" spans="2:11">
      <c r="B139" s="10">
        <v>135</v>
      </c>
      <c r="C139" s="10">
        <v>9</v>
      </c>
      <c r="D139" s="684" t="s">
        <v>167</v>
      </c>
      <c r="E139" s="73" t="str">
        <f>VLOOKUP(D139,Erection!$C$5:$D$750,2,0)</f>
        <v>DA+3</v>
      </c>
      <c r="F139" s="122">
        <v>46032</v>
      </c>
      <c r="G139" s="122">
        <v>46032</v>
      </c>
      <c r="H139" s="10" t="s">
        <v>1215</v>
      </c>
      <c r="I139" s="71"/>
      <c r="J139" s="10" t="s">
        <v>975</v>
      </c>
      <c r="K139" s="10"/>
    </row>
    <row r="140" spans="2:11">
      <c r="B140" s="10">
        <v>136</v>
      </c>
      <c r="C140" s="10">
        <v>10</v>
      </c>
      <c r="D140" s="684" t="s">
        <v>166</v>
      </c>
      <c r="E140" s="73" t="str">
        <f>VLOOKUP(D140,Erection!$C$5:$D$750,2,0)</f>
        <v>DA+1.5</v>
      </c>
      <c r="F140" s="122">
        <v>46033</v>
      </c>
      <c r="G140" s="122">
        <v>46033</v>
      </c>
      <c r="H140" s="10" t="s">
        <v>1215</v>
      </c>
      <c r="I140" s="71"/>
      <c r="J140" s="10" t="s">
        <v>975</v>
      </c>
      <c r="K140" s="10"/>
    </row>
    <row r="141" spans="2:11">
      <c r="B141" s="10">
        <v>137</v>
      </c>
      <c r="C141" s="10">
        <v>11</v>
      </c>
      <c r="D141" s="684" t="s">
        <v>83</v>
      </c>
      <c r="E141" s="73" t="str">
        <f>VLOOKUP(D141,Erection!$C$5:$D$750,2,0)</f>
        <v>DA+3</v>
      </c>
      <c r="F141" s="122">
        <v>46034</v>
      </c>
      <c r="G141" s="122">
        <v>46034</v>
      </c>
      <c r="H141" s="10" t="s">
        <v>1215</v>
      </c>
      <c r="I141" s="71"/>
      <c r="J141" s="10" t="s">
        <v>975</v>
      </c>
      <c r="K141" s="10"/>
    </row>
    <row r="142" spans="2:11">
      <c r="B142" s="10">
        <v>138</v>
      </c>
      <c r="C142" s="10">
        <v>12</v>
      </c>
      <c r="D142" s="684" t="s">
        <v>9</v>
      </c>
      <c r="E142" s="73" t="str">
        <f>VLOOKUP(D142,Erection!$C$5:$D$750,2,0)</f>
        <v>DB1+0</v>
      </c>
      <c r="F142" s="122">
        <v>46035</v>
      </c>
      <c r="G142" s="122">
        <f>F142+1</f>
        <v>46036</v>
      </c>
      <c r="H142" s="10" t="s">
        <v>1215</v>
      </c>
      <c r="I142" s="71"/>
      <c r="J142" s="10" t="s">
        <v>975</v>
      </c>
      <c r="K142" s="10"/>
    </row>
    <row r="143" spans="2:11">
      <c r="B143" s="10">
        <v>139</v>
      </c>
      <c r="C143" s="10">
        <v>13</v>
      </c>
      <c r="D143" s="684" t="s">
        <v>71</v>
      </c>
      <c r="E143" s="73" t="str">
        <f>VLOOKUP(D143,Erection!$C$5:$D$750,2,0)</f>
        <v>DA+3</v>
      </c>
      <c r="F143" s="122">
        <v>46041</v>
      </c>
      <c r="G143" s="122">
        <v>46042</v>
      </c>
      <c r="H143" s="10" t="s">
        <v>1215</v>
      </c>
      <c r="I143" s="71"/>
      <c r="J143" s="10" t="s">
        <v>975</v>
      </c>
      <c r="K143" s="10"/>
    </row>
    <row r="144" spans="2:11">
      <c r="B144" s="10">
        <v>140</v>
      </c>
      <c r="C144" s="10">
        <v>14</v>
      </c>
      <c r="D144" s="684" t="s">
        <v>70</v>
      </c>
      <c r="E144" s="73" t="str">
        <f>VLOOKUP(D144,Erection!$C$5:$D$750,2,0)</f>
        <v>DA+9</v>
      </c>
      <c r="F144" s="122">
        <v>46042</v>
      </c>
      <c r="G144" s="122">
        <v>46043</v>
      </c>
      <c r="H144" s="10" t="s">
        <v>1215</v>
      </c>
      <c r="I144" s="71"/>
      <c r="J144" s="10" t="s">
        <v>975</v>
      </c>
      <c r="K144" s="10"/>
    </row>
    <row r="145" spans="2:11">
      <c r="B145" s="10">
        <v>141</v>
      </c>
      <c r="C145" s="10">
        <v>15</v>
      </c>
      <c r="D145" s="684" t="s">
        <v>584</v>
      </c>
      <c r="E145" s="73" t="str">
        <f>VLOOKUP(D145,Erection!$C$5:$D$750,2,0)</f>
        <v>DA+6</v>
      </c>
      <c r="F145" s="122">
        <v>46044</v>
      </c>
      <c r="G145" s="122">
        <v>46044</v>
      </c>
      <c r="H145" s="10" t="s">
        <v>1215</v>
      </c>
      <c r="I145" s="71"/>
      <c r="J145" s="10" t="s">
        <v>975</v>
      </c>
      <c r="K145" s="10"/>
    </row>
    <row r="146" spans="2:11">
      <c r="B146" s="10">
        <v>142</v>
      </c>
      <c r="C146" s="10">
        <v>1</v>
      </c>
      <c r="D146" s="10" t="s">
        <v>271</v>
      </c>
      <c r="E146" s="73" t="str">
        <f>VLOOKUP(D146,Erection!$C$5:$D$750,2,0)</f>
        <v>DD60+0</v>
      </c>
      <c r="F146" s="122">
        <v>46054</v>
      </c>
      <c r="G146" s="122">
        <f>F146</f>
        <v>46054</v>
      </c>
      <c r="H146" s="10" t="s">
        <v>1215</v>
      </c>
      <c r="I146" s="71"/>
      <c r="J146" s="10" t="s">
        <v>975</v>
      </c>
      <c r="K146" s="10" t="s">
        <v>1782</v>
      </c>
    </row>
    <row r="147" spans="2:11">
      <c r="B147" s="10">
        <v>143</v>
      </c>
      <c r="C147" s="10">
        <v>2</v>
      </c>
      <c r="D147" s="10" t="s">
        <v>1274</v>
      </c>
      <c r="E147" s="73" t="str">
        <f>VLOOKUP(D147,Erection!$C$5:$D$750,2,0)</f>
        <v>DD45+0</v>
      </c>
      <c r="F147" s="122">
        <v>46055</v>
      </c>
      <c r="G147" s="122">
        <f>F147</f>
        <v>46055</v>
      </c>
      <c r="H147" s="10" t="s">
        <v>1215</v>
      </c>
      <c r="I147" s="71"/>
      <c r="J147" s="10" t="s">
        <v>975</v>
      </c>
      <c r="K147" s="10" t="s">
        <v>1782</v>
      </c>
    </row>
    <row r="148" spans="2:11">
      <c r="B148" s="10">
        <v>144</v>
      </c>
      <c r="C148" s="10">
        <v>3</v>
      </c>
      <c r="D148" s="10" t="s">
        <v>1276</v>
      </c>
      <c r="E148" s="73" t="str">
        <f>VLOOKUP(D148,Erection!$C$5:$D$750,2,0)</f>
        <v>DA+0</v>
      </c>
      <c r="F148" s="122">
        <v>46056</v>
      </c>
      <c r="G148" s="122">
        <f t="shared" ref="G148:G175" si="3">F148</f>
        <v>46056</v>
      </c>
      <c r="H148" s="10" t="s">
        <v>1215</v>
      </c>
      <c r="I148" s="71"/>
      <c r="J148" s="10" t="s">
        <v>975</v>
      </c>
      <c r="K148" s="10" t="s">
        <v>1782</v>
      </c>
    </row>
    <row r="149" spans="2:11">
      <c r="B149" s="10">
        <v>145</v>
      </c>
      <c r="C149" s="10">
        <v>4</v>
      </c>
      <c r="D149" s="10" t="s">
        <v>1277</v>
      </c>
      <c r="E149" s="73" t="str">
        <f>VLOOKUP(D149,Erection!$C$5:$D$750,2,0)</f>
        <v>DA+3</v>
      </c>
      <c r="F149" s="122">
        <v>46056</v>
      </c>
      <c r="G149" s="122">
        <f t="shared" si="3"/>
        <v>46056</v>
      </c>
      <c r="H149" s="10" t="s">
        <v>1215</v>
      </c>
      <c r="I149" s="71"/>
      <c r="J149" s="10" t="s">
        <v>975</v>
      </c>
      <c r="K149" s="10" t="s">
        <v>1782</v>
      </c>
    </row>
    <row r="150" spans="2:11">
      <c r="B150" s="10">
        <v>146</v>
      </c>
      <c r="C150" s="10">
        <v>5</v>
      </c>
      <c r="D150" s="10" t="s">
        <v>1278</v>
      </c>
      <c r="E150" s="73" t="str">
        <f>VLOOKUP(D150,Erection!$C$5:$D$750,2,0)</f>
        <v>DA+3</v>
      </c>
      <c r="F150" s="122">
        <v>46057</v>
      </c>
      <c r="G150" s="122">
        <f t="shared" si="3"/>
        <v>46057</v>
      </c>
      <c r="H150" s="10" t="s">
        <v>1215</v>
      </c>
      <c r="I150" s="71"/>
      <c r="J150" s="10" t="s">
        <v>975</v>
      </c>
      <c r="K150" s="10" t="s">
        <v>1782</v>
      </c>
    </row>
    <row r="151" spans="2:11">
      <c r="B151" s="10">
        <v>147</v>
      </c>
      <c r="C151" s="10">
        <v>6</v>
      </c>
      <c r="D151" s="10" t="s">
        <v>1279</v>
      </c>
      <c r="E151" s="73" t="str">
        <f>VLOOKUP(D151,Erection!$C$5:$D$750,2,0)</f>
        <v>DA+3</v>
      </c>
      <c r="F151" s="122">
        <v>46057</v>
      </c>
      <c r="G151" s="122">
        <f t="shared" si="3"/>
        <v>46057</v>
      </c>
      <c r="H151" s="10" t="s">
        <v>1215</v>
      </c>
      <c r="I151" s="71"/>
      <c r="J151" s="10" t="s">
        <v>975</v>
      </c>
      <c r="K151" s="10" t="s">
        <v>1782</v>
      </c>
    </row>
    <row r="152" spans="2:11">
      <c r="B152" s="10">
        <v>148</v>
      </c>
      <c r="C152" s="10">
        <v>7</v>
      </c>
      <c r="D152" s="10" t="s">
        <v>1280</v>
      </c>
      <c r="E152" s="73" t="str">
        <f>VLOOKUP(D152,Erection!$C$5:$D$750,2,0)</f>
        <v>DA+3</v>
      </c>
      <c r="F152" s="122">
        <v>46058</v>
      </c>
      <c r="G152" s="122">
        <f t="shared" si="3"/>
        <v>46058</v>
      </c>
      <c r="H152" s="10" t="s">
        <v>1215</v>
      </c>
      <c r="I152" s="71"/>
      <c r="J152" s="10" t="s">
        <v>975</v>
      </c>
      <c r="K152" s="10" t="s">
        <v>1782</v>
      </c>
    </row>
    <row r="153" spans="2:11">
      <c r="B153" s="10">
        <v>149</v>
      </c>
      <c r="C153" s="10">
        <v>8</v>
      </c>
      <c r="D153" s="10" t="s">
        <v>1281</v>
      </c>
      <c r="E153" s="73" t="str">
        <f>VLOOKUP(D153,Erection!$C$5:$D$750,2,0)</f>
        <v>DA+6</v>
      </c>
      <c r="F153" s="122">
        <v>46059</v>
      </c>
      <c r="G153" s="122">
        <f t="shared" si="3"/>
        <v>46059</v>
      </c>
      <c r="H153" s="10" t="s">
        <v>1215</v>
      </c>
      <c r="I153" s="71"/>
      <c r="J153" s="10" t="s">
        <v>975</v>
      </c>
      <c r="K153" s="10" t="s">
        <v>1782</v>
      </c>
    </row>
    <row r="154" spans="2:11">
      <c r="B154" s="10">
        <v>150</v>
      </c>
      <c r="C154" s="10">
        <v>9</v>
      </c>
      <c r="D154" s="10" t="s">
        <v>1283</v>
      </c>
      <c r="E154" s="73" t="str">
        <f>VLOOKUP(D154,Erection!$C$5:$D$750,2,0)</f>
        <v>DA+3</v>
      </c>
      <c r="F154" s="122">
        <v>46060</v>
      </c>
      <c r="G154" s="122">
        <f t="shared" si="3"/>
        <v>46060</v>
      </c>
      <c r="H154" s="10" t="s">
        <v>1215</v>
      </c>
      <c r="I154" s="71"/>
      <c r="J154" s="10" t="s">
        <v>975</v>
      </c>
      <c r="K154" s="10" t="s">
        <v>1782</v>
      </c>
    </row>
    <row r="155" spans="2:11">
      <c r="B155" s="10">
        <v>151</v>
      </c>
      <c r="C155" s="10">
        <v>10</v>
      </c>
      <c r="D155" s="684" t="s">
        <v>1284</v>
      </c>
      <c r="E155" s="73" t="str">
        <f>VLOOKUP(D155,Erection!$C$5:$D$750,2,0)</f>
        <v>DA+3</v>
      </c>
      <c r="F155" s="122">
        <v>46061</v>
      </c>
      <c r="G155" s="122">
        <f t="shared" si="3"/>
        <v>46061</v>
      </c>
      <c r="H155" s="10" t="s">
        <v>1215</v>
      </c>
      <c r="I155" s="71"/>
      <c r="J155" s="10" t="s">
        <v>975</v>
      </c>
      <c r="K155" s="10" t="s">
        <v>1782</v>
      </c>
    </row>
    <row r="156" spans="2:11">
      <c r="B156" s="10">
        <v>152</v>
      </c>
      <c r="C156" s="10">
        <v>11</v>
      </c>
      <c r="D156" s="10" t="s">
        <v>1285</v>
      </c>
      <c r="E156" s="73" t="str">
        <f>VLOOKUP(D156,Erection!$C$5:$D$750,2,0)</f>
        <v>DA+0</v>
      </c>
      <c r="F156" s="122">
        <v>46062</v>
      </c>
      <c r="G156" s="122">
        <f t="shared" si="3"/>
        <v>46062</v>
      </c>
      <c r="H156" s="10" t="s">
        <v>1215</v>
      </c>
      <c r="I156" s="71"/>
      <c r="J156" s="10" t="s">
        <v>975</v>
      </c>
      <c r="K156" s="10"/>
    </row>
    <row r="157" spans="2:11">
      <c r="B157" s="10">
        <v>153</v>
      </c>
      <c r="C157" s="10">
        <v>12</v>
      </c>
      <c r="D157" s="684" t="s">
        <v>1286</v>
      </c>
      <c r="E157" s="73" t="str">
        <f>VLOOKUP(D157,Erection!$C$5:$D$750,2,0)</f>
        <v>DA+0</v>
      </c>
      <c r="F157" s="122">
        <v>46063</v>
      </c>
      <c r="G157" s="122">
        <f t="shared" si="3"/>
        <v>46063</v>
      </c>
      <c r="H157" s="10" t="s">
        <v>1215</v>
      </c>
      <c r="I157" s="71"/>
      <c r="J157" s="10" t="s">
        <v>975</v>
      </c>
      <c r="K157" s="10"/>
    </row>
    <row r="158" spans="2:11">
      <c r="B158" s="10">
        <v>154</v>
      </c>
      <c r="C158" s="10">
        <v>13</v>
      </c>
      <c r="D158" s="10" t="s">
        <v>1287</v>
      </c>
      <c r="E158" s="73" t="str">
        <f>VLOOKUP(D158,Erection!$C$5:$D$750,2,0)</f>
        <v>DA+3</v>
      </c>
      <c r="F158" s="122">
        <v>46064</v>
      </c>
      <c r="G158" s="122">
        <f t="shared" si="3"/>
        <v>46064</v>
      </c>
      <c r="H158" s="10" t="s">
        <v>1215</v>
      </c>
      <c r="I158" s="71"/>
      <c r="J158" s="10" t="s">
        <v>975</v>
      </c>
      <c r="K158" s="10"/>
    </row>
    <row r="159" spans="2:11">
      <c r="B159" s="10">
        <v>155</v>
      </c>
      <c r="C159" s="10">
        <v>14</v>
      </c>
      <c r="D159" s="684" t="s">
        <v>1288</v>
      </c>
      <c r="E159" s="73" t="str">
        <f>VLOOKUP(D159,Erection!$C$5:$D$750,2,0)</f>
        <v>DA+0</v>
      </c>
      <c r="F159" s="122">
        <v>46065</v>
      </c>
      <c r="G159" s="122">
        <f t="shared" si="3"/>
        <v>46065</v>
      </c>
      <c r="H159" s="10" t="s">
        <v>1215</v>
      </c>
      <c r="I159" s="71"/>
      <c r="J159" s="10" t="s">
        <v>975</v>
      </c>
      <c r="K159" s="10"/>
    </row>
    <row r="160" spans="2:11">
      <c r="B160" s="10">
        <v>156</v>
      </c>
      <c r="C160" s="10">
        <v>15</v>
      </c>
      <c r="D160" s="10" t="s">
        <v>1289</v>
      </c>
      <c r="E160" s="73" t="str">
        <f>VLOOKUP(D160,Erection!$C$5:$D$750,2,0)</f>
        <v>DB1+9</v>
      </c>
      <c r="F160" s="122">
        <v>46066</v>
      </c>
      <c r="G160" s="122">
        <f t="shared" si="3"/>
        <v>46066</v>
      </c>
      <c r="H160" s="10" t="s">
        <v>1215</v>
      </c>
      <c r="I160" s="71"/>
      <c r="J160" s="10" t="s">
        <v>975</v>
      </c>
      <c r="K160" s="10" t="s">
        <v>1782</v>
      </c>
    </row>
    <row r="161" spans="2:11">
      <c r="B161" s="10">
        <v>157</v>
      </c>
      <c r="C161" s="10">
        <v>16</v>
      </c>
      <c r="D161" s="10" t="s">
        <v>1290</v>
      </c>
      <c r="E161" s="73" t="str">
        <f>VLOOKUP(D161,Erection!$C$5:$D$750,2,0)</f>
        <v>DA+3</v>
      </c>
      <c r="F161" s="122">
        <v>46067</v>
      </c>
      <c r="G161" s="122">
        <f t="shared" si="3"/>
        <v>46067</v>
      </c>
      <c r="H161" s="10" t="s">
        <v>1215</v>
      </c>
      <c r="I161" s="71"/>
      <c r="J161" s="10" t="s">
        <v>975</v>
      </c>
      <c r="K161" s="10"/>
    </row>
    <row r="162" spans="2:11">
      <c r="B162" s="10">
        <v>158</v>
      </c>
      <c r="C162" s="10">
        <v>17</v>
      </c>
      <c r="D162" s="10" t="s">
        <v>1291</v>
      </c>
      <c r="E162" s="73" t="str">
        <f>VLOOKUP(D162,Erection!$C$5:$D$750,2,0)</f>
        <v>DA+9</v>
      </c>
      <c r="F162" s="122">
        <v>46068</v>
      </c>
      <c r="G162" s="122">
        <f t="shared" si="3"/>
        <v>46068</v>
      </c>
      <c r="H162" s="10" t="s">
        <v>1215</v>
      </c>
      <c r="I162" s="71"/>
      <c r="J162" s="10" t="s">
        <v>975</v>
      </c>
      <c r="K162" s="10"/>
    </row>
    <row r="163" spans="2:11">
      <c r="B163" s="10">
        <v>159</v>
      </c>
      <c r="C163" s="10">
        <v>18</v>
      </c>
      <c r="D163" s="10" t="s">
        <v>1292</v>
      </c>
      <c r="E163" s="73" t="str">
        <f>VLOOKUP(D163,Erection!$C$5:$D$750,2,0)</f>
        <v>DA+6</v>
      </c>
      <c r="F163" s="122">
        <v>46069</v>
      </c>
      <c r="G163" s="122">
        <f t="shared" si="3"/>
        <v>46069</v>
      </c>
      <c r="H163" s="10" t="s">
        <v>1215</v>
      </c>
      <c r="I163" s="71"/>
      <c r="J163" s="10" t="s">
        <v>975</v>
      </c>
      <c r="K163" s="10"/>
    </row>
    <row r="164" spans="2:11">
      <c r="B164" s="10">
        <v>160</v>
      </c>
      <c r="C164" s="10">
        <v>19</v>
      </c>
      <c r="D164" s="684" t="s">
        <v>259</v>
      </c>
      <c r="E164" s="73" t="str">
        <f>VLOOKUP(D164,Erection!$C$5:$D$750,2,0)</f>
        <v>DB2+9</v>
      </c>
      <c r="F164" s="122">
        <v>46070</v>
      </c>
      <c r="G164" s="122">
        <f t="shared" si="3"/>
        <v>46070</v>
      </c>
      <c r="H164" s="10" t="s">
        <v>1215</v>
      </c>
      <c r="I164" s="71"/>
      <c r="J164" s="10" t="s">
        <v>975</v>
      </c>
      <c r="K164" s="10" t="s">
        <v>1782</v>
      </c>
    </row>
    <row r="165" spans="2:11">
      <c r="B165" s="10">
        <v>161</v>
      </c>
      <c r="C165" s="10">
        <v>20</v>
      </c>
      <c r="D165" s="684" t="s">
        <v>469</v>
      </c>
      <c r="E165" s="73" t="str">
        <f>VLOOKUP(D165,Erection!$C$5:$D$750,2,0)</f>
        <v>DA+6</v>
      </c>
      <c r="F165" s="122">
        <v>46071</v>
      </c>
      <c r="G165" s="122">
        <f t="shared" si="3"/>
        <v>46071</v>
      </c>
      <c r="H165" s="10" t="s">
        <v>1215</v>
      </c>
      <c r="I165" s="71"/>
      <c r="J165" s="10" t="s">
        <v>975</v>
      </c>
      <c r="K165" s="10" t="s">
        <v>1782</v>
      </c>
    </row>
    <row r="166" spans="2:11">
      <c r="B166" s="10">
        <v>162</v>
      </c>
      <c r="C166" s="10">
        <v>21</v>
      </c>
      <c r="D166" s="10" t="s">
        <v>903</v>
      </c>
      <c r="E166" s="73" t="str">
        <f>VLOOKUP(D166,Erection!$C$5:$D$750,2,0)</f>
        <v>DB1+3</v>
      </c>
      <c r="F166" s="122">
        <v>46072</v>
      </c>
      <c r="G166" s="122">
        <f t="shared" si="3"/>
        <v>46072</v>
      </c>
      <c r="H166" s="10" t="s">
        <v>1215</v>
      </c>
      <c r="I166" s="71"/>
      <c r="J166" s="10" t="s">
        <v>975</v>
      </c>
      <c r="K166" s="10" t="s">
        <v>1782</v>
      </c>
    </row>
    <row r="167" spans="2:11">
      <c r="B167" s="10">
        <v>163</v>
      </c>
      <c r="C167" s="10">
        <v>22</v>
      </c>
      <c r="D167" s="684" t="s">
        <v>260</v>
      </c>
      <c r="E167" s="73" t="str">
        <f>VLOOKUP(D167,Erection!$C$5:$D$750,2,0)</f>
        <v>DB1+6</v>
      </c>
      <c r="F167" s="122">
        <v>46073</v>
      </c>
      <c r="G167" s="122">
        <f t="shared" si="3"/>
        <v>46073</v>
      </c>
      <c r="H167" s="10" t="s">
        <v>1215</v>
      </c>
      <c r="I167" s="71"/>
      <c r="J167" s="10" t="s">
        <v>975</v>
      </c>
      <c r="K167" s="10" t="s">
        <v>1782</v>
      </c>
    </row>
    <row r="168" spans="2:11">
      <c r="B168" s="10">
        <v>164</v>
      </c>
      <c r="C168" s="10">
        <v>23</v>
      </c>
      <c r="D168" s="684" t="s">
        <v>477</v>
      </c>
      <c r="E168" s="73" t="str">
        <f>VLOOKUP(D168,Erection!$C$5:$D$750,2,0)</f>
        <v>DA+6</v>
      </c>
      <c r="F168" s="122">
        <v>46074</v>
      </c>
      <c r="G168" s="122">
        <f t="shared" si="3"/>
        <v>46074</v>
      </c>
      <c r="H168" s="10" t="s">
        <v>1215</v>
      </c>
      <c r="I168" s="71"/>
      <c r="J168" s="10" t="s">
        <v>975</v>
      </c>
      <c r="K168" s="10"/>
    </row>
    <row r="169" spans="2:11">
      <c r="B169" s="10">
        <v>165</v>
      </c>
      <c r="C169" s="10">
        <v>24</v>
      </c>
      <c r="D169" s="684" t="s">
        <v>478</v>
      </c>
      <c r="E169" s="73" t="str">
        <f>VLOOKUP(D169,Erection!$C$5:$D$750,2,0)</f>
        <v>DA+6</v>
      </c>
      <c r="F169" s="122">
        <v>46075</v>
      </c>
      <c r="G169" s="122">
        <f t="shared" si="3"/>
        <v>46075</v>
      </c>
      <c r="H169" s="10" t="s">
        <v>1215</v>
      </c>
      <c r="I169" s="71"/>
      <c r="J169" s="10" t="s">
        <v>975</v>
      </c>
      <c r="K169" s="10"/>
    </row>
    <row r="170" spans="2:11">
      <c r="B170" s="10">
        <v>166</v>
      </c>
      <c r="C170" s="10">
        <v>25</v>
      </c>
      <c r="D170" s="10" t="s">
        <v>685</v>
      </c>
      <c r="E170" s="73" t="str">
        <f>VLOOKUP(D170,Erection!$C$5:$D$750,2,0)</f>
        <v>DB1+12</v>
      </c>
      <c r="F170" s="122">
        <v>46076</v>
      </c>
      <c r="G170" s="122">
        <f t="shared" si="3"/>
        <v>46076</v>
      </c>
      <c r="H170" s="10" t="s">
        <v>1215</v>
      </c>
      <c r="I170" s="71"/>
      <c r="J170" s="10" t="s">
        <v>975</v>
      </c>
      <c r="K170" s="10"/>
    </row>
    <row r="171" spans="2:11">
      <c r="B171" s="10">
        <v>167</v>
      </c>
      <c r="C171" s="10">
        <v>26</v>
      </c>
      <c r="D171" s="684" t="s">
        <v>492</v>
      </c>
      <c r="E171" s="73" t="str">
        <f>VLOOKUP(D171,Erection!$C$5:$D$750,2,0)</f>
        <v>DA+6</v>
      </c>
      <c r="F171" s="122">
        <v>46077</v>
      </c>
      <c r="G171" s="122">
        <f t="shared" si="3"/>
        <v>46077</v>
      </c>
      <c r="H171" s="10" t="s">
        <v>1215</v>
      </c>
      <c r="I171" s="71"/>
      <c r="J171" s="10" t="s">
        <v>975</v>
      </c>
      <c r="K171" s="10"/>
    </row>
    <row r="172" spans="2:11">
      <c r="B172" s="10">
        <v>168</v>
      </c>
      <c r="C172" s="10">
        <v>27</v>
      </c>
      <c r="D172" s="10" t="s">
        <v>266</v>
      </c>
      <c r="E172" s="73" t="str">
        <f>VLOOKUP(D172,Erection!$C$5:$D$750,2,0)</f>
        <v>DB1+12</v>
      </c>
      <c r="F172" s="122">
        <v>46078</v>
      </c>
      <c r="G172" s="122">
        <f t="shared" si="3"/>
        <v>46078</v>
      </c>
      <c r="H172" s="10" t="s">
        <v>1215</v>
      </c>
      <c r="I172" s="71"/>
      <c r="J172" s="10" t="s">
        <v>975</v>
      </c>
      <c r="K172" s="10"/>
    </row>
    <row r="173" spans="2:11">
      <c r="B173" s="10">
        <v>169</v>
      </c>
      <c r="C173" s="10">
        <v>28</v>
      </c>
      <c r="D173" s="1056" t="s">
        <v>428</v>
      </c>
      <c r="E173" s="73" t="str">
        <f>VLOOKUP(D173,Erection!$C$5:$D$750,2,0)</f>
        <v>DA+6</v>
      </c>
      <c r="F173" s="122">
        <v>46079</v>
      </c>
      <c r="G173" s="122">
        <f t="shared" si="3"/>
        <v>46079</v>
      </c>
      <c r="H173" s="10" t="s">
        <v>1215</v>
      </c>
      <c r="I173" s="71"/>
      <c r="J173" s="10" t="s">
        <v>975</v>
      </c>
      <c r="K173" s="10"/>
    </row>
    <row r="174" spans="2:11">
      <c r="B174" s="10">
        <v>170</v>
      </c>
      <c r="C174" s="10">
        <v>29</v>
      </c>
      <c r="D174" s="684" t="s">
        <v>61</v>
      </c>
      <c r="E174" s="73" t="str">
        <f>VLOOKUP(D174,Erection!$C$5:$D$750,2,0)</f>
        <v>DD60+35</v>
      </c>
      <c r="F174" s="122">
        <v>46080</v>
      </c>
      <c r="G174" s="122">
        <f t="shared" si="3"/>
        <v>46080</v>
      </c>
      <c r="H174" s="10" t="s">
        <v>1215</v>
      </c>
      <c r="I174" s="71"/>
      <c r="J174" s="10" t="s">
        <v>975</v>
      </c>
      <c r="K174" s="10" t="s">
        <v>1782</v>
      </c>
    </row>
    <row r="175" spans="2:11">
      <c r="B175" s="10">
        <v>171</v>
      </c>
      <c r="C175" s="10">
        <v>30</v>
      </c>
      <c r="D175" s="684" t="s">
        <v>443</v>
      </c>
      <c r="E175" s="73" t="str">
        <f>VLOOKUP(D175,Erection!$C$5:$D$750,2,0)</f>
        <v>DA+6</v>
      </c>
      <c r="F175" s="122">
        <v>46081</v>
      </c>
      <c r="G175" s="122">
        <f t="shared" si="3"/>
        <v>46081</v>
      </c>
      <c r="H175" s="10" t="s">
        <v>1215</v>
      </c>
      <c r="I175" s="71"/>
      <c r="J175" s="10" t="s">
        <v>975</v>
      </c>
      <c r="K175" s="10"/>
    </row>
    <row r="176" spans="2:11">
      <c r="B176" s="10">
        <v>172</v>
      </c>
      <c r="C176" s="10">
        <v>1</v>
      </c>
      <c r="D176" s="10" t="s">
        <v>66</v>
      </c>
      <c r="E176" s="73" t="str">
        <f>VLOOKUP(D176,Erection!$C$5:$D$750,2,0)</f>
        <v>DB1+0</v>
      </c>
      <c r="F176" s="122">
        <v>46082</v>
      </c>
      <c r="G176" s="122">
        <f t="shared" ref="G176:G181" si="4">F176</f>
        <v>46082</v>
      </c>
      <c r="H176" s="10" t="s">
        <v>1215</v>
      </c>
      <c r="I176" s="71"/>
      <c r="J176" s="10" t="s">
        <v>975</v>
      </c>
      <c r="K176" s="10"/>
    </row>
    <row r="177" spans="2:11">
      <c r="B177" s="10">
        <v>173</v>
      </c>
      <c r="C177" s="10">
        <v>2</v>
      </c>
      <c r="D177" s="10" t="s">
        <v>448</v>
      </c>
      <c r="E177" s="73" t="str">
        <f>VLOOKUP(D177,Erection!$C$5:$D$750,2,0)</f>
        <v>DA+9</v>
      </c>
      <c r="F177" s="122">
        <v>46083</v>
      </c>
      <c r="G177" s="122">
        <f t="shared" si="4"/>
        <v>46083</v>
      </c>
      <c r="H177" s="10" t="s">
        <v>1215</v>
      </c>
      <c r="I177" s="71"/>
      <c r="J177" s="10" t="s">
        <v>975</v>
      </c>
      <c r="K177" s="10" t="s">
        <v>1782</v>
      </c>
    </row>
    <row r="178" spans="2:11">
      <c r="B178" s="10">
        <v>174</v>
      </c>
      <c r="C178" s="10">
        <v>3</v>
      </c>
      <c r="D178" s="684" t="s">
        <v>449</v>
      </c>
      <c r="E178" s="73" t="str">
        <f>VLOOKUP(D178,Erection!$C$5:$D$750,2,0)</f>
        <v>DA+3</v>
      </c>
      <c r="F178" s="122">
        <v>46086</v>
      </c>
      <c r="G178" s="122">
        <f t="shared" si="4"/>
        <v>46086</v>
      </c>
      <c r="H178" s="10" t="s">
        <v>1215</v>
      </c>
      <c r="I178" s="71"/>
      <c r="J178" s="10" t="s">
        <v>975</v>
      </c>
      <c r="K178" s="10"/>
    </row>
    <row r="179" spans="2:11">
      <c r="B179" s="10">
        <v>175</v>
      </c>
      <c r="C179" s="10">
        <v>4</v>
      </c>
      <c r="D179" s="10" t="s">
        <v>450</v>
      </c>
      <c r="E179" s="73" t="str">
        <f>VLOOKUP(D179,Erection!$C$5:$D$750,2,0)</f>
        <v>DA+9</v>
      </c>
      <c r="F179" s="122">
        <f>F178</f>
        <v>46086</v>
      </c>
      <c r="G179" s="122">
        <f t="shared" si="4"/>
        <v>46086</v>
      </c>
      <c r="H179" s="10" t="s">
        <v>1215</v>
      </c>
      <c r="I179" s="71"/>
      <c r="J179" s="10" t="s">
        <v>975</v>
      </c>
      <c r="K179" s="10" t="s">
        <v>1782</v>
      </c>
    </row>
    <row r="180" spans="2:11">
      <c r="B180" s="10">
        <v>176</v>
      </c>
      <c r="C180" s="10">
        <v>5</v>
      </c>
      <c r="D180" s="684" t="s">
        <v>451</v>
      </c>
      <c r="E180" s="73" t="str">
        <f>VLOOKUP(D180,Erection!$C$5:$D$750,2,0)</f>
        <v>DA+0</v>
      </c>
      <c r="F180" s="122">
        <f>F179</f>
        <v>46086</v>
      </c>
      <c r="G180" s="122">
        <f t="shared" si="4"/>
        <v>46086</v>
      </c>
      <c r="H180" s="10" t="s">
        <v>1215</v>
      </c>
      <c r="I180" s="71"/>
      <c r="J180" s="10" t="s">
        <v>975</v>
      </c>
      <c r="K180" s="10" t="s">
        <v>1782</v>
      </c>
    </row>
    <row r="181" spans="2:11">
      <c r="B181" s="10">
        <v>177</v>
      </c>
      <c r="C181" s="10">
        <v>6</v>
      </c>
      <c r="D181" s="10" t="s">
        <v>452</v>
      </c>
      <c r="E181" s="73" t="str">
        <f>VLOOKUP(D181,Erection!$C$5:$D$750,2,0)</f>
        <v>DA+6</v>
      </c>
      <c r="F181" s="122">
        <f>F180+1</f>
        <v>46087</v>
      </c>
      <c r="G181" s="122">
        <f t="shared" si="4"/>
        <v>46087</v>
      </c>
      <c r="H181" s="10" t="s">
        <v>1215</v>
      </c>
      <c r="I181" s="71"/>
      <c r="J181" s="10" t="s">
        <v>975</v>
      </c>
      <c r="K181" s="10" t="s">
        <v>1782</v>
      </c>
    </row>
    <row r="182" spans="2:11">
      <c r="B182" s="10">
        <v>178</v>
      </c>
      <c r="C182" s="10">
        <v>7</v>
      </c>
      <c r="D182" s="684" t="s">
        <v>453</v>
      </c>
      <c r="E182" s="73" t="str">
        <f>VLOOKUP(D182,Erection!$C$5:$D$750,2,0)</f>
        <v>DA-3</v>
      </c>
      <c r="F182" s="122">
        <f t="shared" ref="F182" si="5">F181</f>
        <v>46087</v>
      </c>
      <c r="G182" s="122">
        <f t="shared" ref="G182:G211" si="6">F182</f>
        <v>46087</v>
      </c>
      <c r="H182" s="10" t="s">
        <v>1215</v>
      </c>
      <c r="I182" s="71"/>
      <c r="J182" s="10" t="s">
        <v>975</v>
      </c>
      <c r="K182" s="10" t="s">
        <v>1782</v>
      </c>
    </row>
    <row r="183" spans="2:11">
      <c r="B183" s="10">
        <v>179</v>
      </c>
      <c r="C183" s="10">
        <v>8</v>
      </c>
      <c r="D183" s="10" t="s">
        <v>454</v>
      </c>
      <c r="E183" s="73" t="str">
        <f>VLOOKUP(D183,Erection!$C$5:$D$750,2,0)</f>
        <v>DA+3</v>
      </c>
      <c r="F183" s="122">
        <f t="shared" ref="F183" si="7">F182+1</f>
        <v>46088</v>
      </c>
      <c r="G183" s="122">
        <f t="shared" si="6"/>
        <v>46088</v>
      </c>
      <c r="H183" s="10" t="s">
        <v>1215</v>
      </c>
      <c r="I183" s="71"/>
      <c r="J183" s="10" t="s">
        <v>975</v>
      </c>
      <c r="K183" s="10" t="s">
        <v>1782</v>
      </c>
    </row>
    <row r="184" spans="2:11">
      <c r="B184" s="10">
        <v>180</v>
      </c>
      <c r="C184" s="10">
        <v>9</v>
      </c>
      <c r="D184" s="10" t="s">
        <v>455</v>
      </c>
      <c r="E184" s="73" t="str">
        <f>VLOOKUP(D184,Erection!$C$5:$D$750,2,0)</f>
        <v>DA-3</v>
      </c>
      <c r="F184" s="122">
        <f t="shared" ref="F184" si="8">F183</f>
        <v>46088</v>
      </c>
      <c r="G184" s="122">
        <f t="shared" si="6"/>
        <v>46088</v>
      </c>
      <c r="H184" s="10" t="s">
        <v>1215</v>
      </c>
      <c r="I184" s="71"/>
      <c r="J184" s="10" t="s">
        <v>975</v>
      </c>
      <c r="K184" s="10" t="s">
        <v>1782</v>
      </c>
    </row>
    <row r="185" spans="2:11">
      <c r="B185" s="10">
        <v>181</v>
      </c>
      <c r="C185" s="10">
        <v>10</v>
      </c>
      <c r="D185" s="684" t="s">
        <v>456</v>
      </c>
      <c r="E185" s="73" t="str">
        <f>VLOOKUP(D185,Erection!$C$5:$D$750,2,0)</f>
        <v>DA+3</v>
      </c>
      <c r="F185" s="122">
        <f t="shared" ref="F185" si="9">F184+1</f>
        <v>46089</v>
      </c>
      <c r="G185" s="122">
        <f t="shared" si="6"/>
        <v>46089</v>
      </c>
      <c r="H185" s="10" t="s">
        <v>1215</v>
      </c>
      <c r="I185" s="71"/>
      <c r="J185" s="10" t="s">
        <v>975</v>
      </c>
      <c r="K185" s="10" t="s">
        <v>1782</v>
      </c>
    </row>
    <row r="186" spans="2:11">
      <c r="B186" s="10">
        <v>182</v>
      </c>
      <c r="C186" s="10">
        <v>11</v>
      </c>
      <c r="D186" s="684" t="s">
        <v>67</v>
      </c>
      <c r="E186" s="73" t="str">
        <f>VLOOKUP(D186,Erection!$C$5:$D$750,2,0)</f>
        <v>DA+6</v>
      </c>
      <c r="F186" s="122">
        <f t="shared" ref="F186" si="10">F185</f>
        <v>46089</v>
      </c>
      <c r="G186" s="122">
        <f t="shared" si="6"/>
        <v>46089</v>
      </c>
      <c r="H186" s="10" t="s">
        <v>1215</v>
      </c>
      <c r="I186" s="71"/>
      <c r="J186" s="10" t="s">
        <v>975</v>
      </c>
      <c r="K186" s="10"/>
    </row>
    <row r="187" spans="2:11">
      <c r="B187" s="10">
        <v>183</v>
      </c>
      <c r="C187" s="10">
        <v>12</v>
      </c>
      <c r="D187" s="684" t="s">
        <v>168</v>
      </c>
      <c r="E187" s="73" t="str">
        <f>VLOOKUP(D187,Erection!$C$5:$D$750,2,0)</f>
        <v>DA+9</v>
      </c>
      <c r="F187" s="122">
        <f t="shared" ref="F187" si="11">F186+1</f>
        <v>46090</v>
      </c>
      <c r="G187" s="122">
        <f t="shared" si="6"/>
        <v>46090</v>
      </c>
      <c r="H187" s="10" t="s">
        <v>1215</v>
      </c>
      <c r="I187" s="71"/>
      <c r="J187" s="10" t="s">
        <v>975</v>
      </c>
      <c r="K187" s="10"/>
    </row>
    <row r="188" spans="2:11">
      <c r="B188" s="10">
        <v>184</v>
      </c>
      <c r="C188" s="10">
        <v>13</v>
      </c>
      <c r="D188" s="10" t="s">
        <v>787</v>
      </c>
      <c r="E188" s="73" t="str">
        <f>VLOOKUP(D188,Erection!$C$5:$D$750,2,0)</f>
        <v>DA+6</v>
      </c>
      <c r="F188" s="122">
        <f t="shared" ref="F188" si="12">F187</f>
        <v>46090</v>
      </c>
      <c r="G188" s="122">
        <f t="shared" si="6"/>
        <v>46090</v>
      </c>
      <c r="H188" s="10" t="s">
        <v>1215</v>
      </c>
      <c r="I188" s="71"/>
      <c r="J188" s="10" t="s">
        <v>975</v>
      </c>
      <c r="K188" s="10"/>
    </row>
    <row r="189" spans="2:11">
      <c r="B189" s="10">
        <v>185</v>
      </c>
      <c r="C189" s="10">
        <v>14</v>
      </c>
      <c r="D189" s="10" t="s">
        <v>68</v>
      </c>
      <c r="E189" s="73" t="str">
        <f>VLOOKUP(D189,Erection!$C$5:$D$750,2,0)</f>
        <v>DB1+9</v>
      </c>
      <c r="F189" s="122">
        <f t="shared" ref="F189" si="13">F188+1</f>
        <v>46091</v>
      </c>
      <c r="G189" s="122">
        <f t="shared" si="6"/>
        <v>46091</v>
      </c>
      <c r="H189" s="10" t="s">
        <v>1215</v>
      </c>
      <c r="I189" s="71"/>
      <c r="J189" s="10" t="s">
        <v>975</v>
      </c>
      <c r="K189" s="10"/>
    </row>
    <row r="190" spans="2:11">
      <c r="B190" s="10">
        <v>186</v>
      </c>
      <c r="C190" s="10">
        <v>15</v>
      </c>
      <c r="D190" s="684" t="s">
        <v>69</v>
      </c>
      <c r="E190" s="73" t="str">
        <f>VLOOKUP(D190,Erection!$C$5:$D$750,2,0)</f>
        <v>DA+9</v>
      </c>
      <c r="F190" s="122">
        <f t="shared" ref="F190" si="14">F189</f>
        <v>46091</v>
      </c>
      <c r="G190" s="122">
        <f t="shared" si="6"/>
        <v>46091</v>
      </c>
      <c r="H190" s="10" t="s">
        <v>1215</v>
      </c>
      <c r="I190" s="71"/>
      <c r="J190" s="10" t="s">
        <v>975</v>
      </c>
      <c r="K190" s="10"/>
    </row>
    <row r="191" spans="2:11">
      <c r="B191" s="10">
        <v>187</v>
      </c>
      <c r="C191" s="10">
        <v>16</v>
      </c>
      <c r="D191" s="10" t="s">
        <v>190</v>
      </c>
      <c r="E191" s="73" t="str">
        <f>VLOOKUP(D191,Erection!$C$5:$D$750,2,0)</f>
        <v>DA+3</v>
      </c>
      <c r="F191" s="122">
        <f t="shared" ref="F191" si="15">F190+1</f>
        <v>46092</v>
      </c>
      <c r="G191" s="122">
        <f t="shared" si="6"/>
        <v>46092</v>
      </c>
      <c r="H191" s="10" t="s">
        <v>1215</v>
      </c>
      <c r="I191" s="71"/>
      <c r="J191" s="10" t="s">
        <v>975</v>
      </c>
      <c r="K191" s="10"/>
    </row>
    <row r="192" spans="2:11">
      <c r="B192" s="10">
        <v>188</v>
      </c>
      <c r="C192" s="10">
        <v>17</v>
      </c>
      <c r="D192" s="684" t="s">
        <v>586</v>
      </c>
      <c r="E192" s="73" t="str">
        <f>VLOOKUP(D192,Erection!$C$5:$D$750,2,0)</f>
        <v>DA+1.5</v>
      </c>
      <c r="F192" s="122">
        <f t="shared" ref="F192" si="16">F191</f>
        <v>46092</v>
      </c>
      <c r="G192" s="122">
        <f t="shared" si="6"/>
        <v>46092</v>
      </c>
      <c r="H192" s="10" t="s">
        <v>1215</v>
      </c>
      <c r="I192" s="71"/>
      <c r="J192" s="10" t="s">
        <v>975</v>
      </c>
      <c r="K192" s="10"/>
    </row>
    <row r="193" spans="2:11">
      <c r="B193" s="10">
        <v>189</v>
      </c>
      <c r="C193" s="10">
        <v>18</v>
      </c>
      <c r="D193" s="684" t="s">
        <v>604</v>
      </c>
      <c r="E193" s="73" t="str">
        <f>VLOOKUP(D193,Erection!$C$5:$D$750,2,0)</f>
        <v>DA+9</v>
      </c>
      <c r="F193" s="122">
        <f t="shared" ref="F193" si="17">F192+1</f>
        <v>46093</v>
      </c>
      <c r="G193" s="122">
        <f t="shared" si="6"/>
        <v>46093</v>
      </c>
      <c r="H193" s="10" t="s">
        <v>1215</v>
      </c>
      <c r="I193" s="71"/>
      <c r="J193" s="10" t="s">
        <v>975</v>
      </c>
      <c r="K193" s="10"/>
    </row>
    <row r="194" spans="2:11">
      <c r="B194" s="10">
        <v>190</v>
      </c>
      <c r="C194" s="10">
        <v>19</v>
      </c>
      <c r="D194" s="684" t="s">
        <v>606</v>
      </c>
      <c r="E194" s="73" t="str">
        <f>VLOOKUP(D194,Erection!$C$5:$D$750,2,0)</f>
        <v>DA+6</v>
      </c>
      <c r="F194" s="122">
        <f t="shared" ref="F194" si="18">F193</f>
        <v>46093</v>
      </c>
      <c r="G194" s="122">
        <f t="shared" si="6"/>
        <v>46093</v>
      </c>
      <c r="H194" s="10" t="s">
        <v>1215</v>
      </c>
      <c r="I194" s="71"/>
      <c r="J194" s="10" t="s">
        <v>975</v>
      </c>
      <c r="K194" s="10"/>
    </row>
    <row r="195" spans="2:11">
      <c r="B195" s="10">
        <v>191</v>
      </c>
      <c r="C195" s="10">
        <v>20</v>
      </c>
      <c r="D195" s="684" t="s">
        <v>609</v>
      </c>
      <c r="E195" s="73" t="str">
        <f>VLOOKUP(D195,Erection!$C$5:$D$750,2,0)</f>
        <v>DA+1.5</v>
      </c>
      <c r="F195" s="122">
        <f t="shared" ref="F195" si="19">F194+1</f>
        <v>46094</v>
      </c>
      <c r="G195" s="122">
        <f t="shared" si="6"/>
        <v>46094</v>
      </c>
      <c r="H195" s="10" t="s">
        <v>1215</v>
      </c>
      <c r="I195" s="71"/>
      <c r="J195" s="10" t="s">
        <v>975</v>
      </c>
      <c r="K195" s="10"/>
    </row>
    <row r="196" spans="2:11">
      <c r="B196" s="10">
        <v>192</v>
      </c>
      <c r="C196" s="10">
        <v>21</v>
      </c>
      <c r="D196" s="684" t="s">
        <v>1082</v>
      </c>
      <c r="E196" s="73" t="str">
        <f>VLOOKUP(D196,Erection!$C$5:$D$750,2,0)</f>
        <v>DB1+9</v>
      </c>
      <c r="F196" s="122">
        <f t="shared" ref="F196" si="20">F195</f>
        <v>46094</v>
      </c>
      <c r="G196" s="122">
        <f t="shared" si="6"/>
        <v>46094</v>
      </c>
      <c r="H196" s="10" t="s">
        <v>1215</v>
      </c>
      <c r="I196" s="71"/>
      <c r="J196" s="10" t="s">
        <v>975</v>
      </c>
      <c r="K196" s="10"/>
    </row>
    <row r="197" spans="2:11">
      <c r="B197" s="10">
        <v>193</v>
      </c>
      <c r="C197" s="10">
        <v>22</v>
      </c>
      <c r="D197" s="10" t="s">
        <v>1083</v>
      </c>
      <c r="E197" s="73" t="str">
        <f>VLOOKUP(D197,Erection!$C$5:$D$750,2,0)</f>
        <v>DA+3</v>
      </c>
      <c r="F197" s="122">
        <f t="shared" ref="F197" si="21">F196+1</f>
        <v>46095</v>
      </c>
      <c r="G197" s="122">
        <f t="shared" si="6"/>
        <v>46095</v>
      </c>
      <c r="H197" s="10" t="s">
        <v>1215</v>
      </c>
      <c r="I197" s="71"/>
      <c r="J197" s="10" t="s">
        <v>975</v>
      </c>
      <c r="K197" s="10"/>
    </row>
    <row r="198" spans="2:11">
      <c r="B198" s="10">
        <v>194</v>
      </c>
      <c r="C198" s="10">
        <v>23</v>
      </c>
      <c r="D198" s="684" t="s">
        <v>618</v>
      </c>
      <c r="E198" s="73" t="str">
        <f>VLOOKUP(D198,Erection!$C$5:$D$750,2,0)</f>
        <v>DA+3</v>
      </c>
      <c r="F198" s="122">
        <f t="shared" ref="F198" si="22">F197</f>
        <v>46095</v>
      </c>
      <c r="G198" s="122">
        <f t="shared" si="6"/>
        <v>46095</v>
      </c>
      <c r="H198" s="10" t="s">
        <v>1215</v>
      </c>
      <c r="I198" s="71"/>
      <c r="J198" s="10" t="s">
        <v>975</v>
      </c>
      <c r="K198" s="10"/>
    </row>
    <row r="199" spans="2:11">
      <c r="B199" s="10">
        <v>195</v>
      </c>
      <c r="C199" s="10">
        <v>24</v>
      </c>
      <c r="D199" s="684" t="s">
        <v>75</v>
      </c>
      <c r="E199" s="73" t="str">
        <f>VLOOKUP(D199,Erection!$C$5:$D$750,2,0)</f>
        <v>DB1+6</v>
      </c>
      <c r="F199" s="122">
        <f t="shared" ref="F199" si="23">F198+1</f>
        <v>46096</v>
      </c>
      <c r="G199" s="122">
        <f t="shared" si="6"/>
        <v>46096</v>
      </c>
      <c r="H199" s="10" t="s">
        <v>1215</v>
      </c>
      <c r="I199" s="71"/>
      <c r="J199" s="10" t="s">
        <v>975</v>
      </c>
      <c r="K199" s="10"/>
    </row>
    <row r="200" spans="2:11">
      <c r="B200" s="10">
        <v>196</v>
      </c>
      <c r="C200" s="10">
        <v>25</v>
      </c>
      <c r="D200" s="684" t="s">
        <v>1270</v>
      </c>
      <c r="E200" s="73" t="str">
        <f>VLOOKUP(D200,Erection!$C$5:$D$750,2,0)</f>
        <v>DB1+9</v>
      </c>
      <c r="F200" s="122">
        <f t="shared" ref="F200" si="24">F199</f>
        <v>46096</v>
      </c>
      <c r="G200" s="122">
        <f t="shared" si="6"/>
        <v>46096</v>
      </c>
      <c r="H200" s="10" t="s">
        <v>1215</v>
      </c>
      <c r="I200" s="71"/>
      <c r="J200" s="10" t="s">
        <v>975</v>
      </c>
      <c r="K200" s="10"/>
    </row>
    <row r="201" spans="2:11">
      <c r="B201" s="10">
        <v>197</v>
      </c>
      <c r="C201" s="10">
        <v>26</v>
      </c>
      <c r="D201" s="1056" t="s">
        <v>382</v>
      </c>
      <c r="E201" s="73" t="str">
        <f>VLOOKUP(D201,Erection!$C$5:$D$750,2,0)</f>
        <v>DA+3</v>
      </c>
      <c r="F201" s="122">
        <f t="shared" ref="F201" si="25">F200+1</f>
        <v>46097</v>
      </c>
      <c r="G201" s="122">
        <f t="shared" si="6"/>
        <v>46097</v>
      </c>
      <c r="H201" s="10" t="s">
        <v>1215</v>
      </c>
      <c r="I201" s="71"/>
      <c r="J201" s="10" t="s">
        <v>975</v>
      </c>
      <c r="K201" s="10" t="s">
        <v>1782</v>
      </c>
    </row>
    <row r="202" spans="2:11">
      <c r="B202" s="10">
        <v>198</v>
      </c>
      <c r="C202" s="10">
        <v>27</v>
      </c>
      <c r="D202" s="684" t="s">
        <v>383</v>
      </c>
      <c r="E202" s="73" t="str">
        <f>VLOOKUP(D202,Erection!$C$5:$D$750,2,0)</f>
        <v>DA+3</v>
      </c>
      <c r="F202" s="122">
        <f t="shared" ref="F202" si="26">F201</f>
        <v>46097</v>
      </c>
      <c r="G202" s="122">
        <f t="shared" si="6"/>
        <v>46097</v>
      </c>
      <c r="H202" s="10" t="s">
        <v>1215</v>
      </c>
      <c r="I202" s="71"/>
      <c r="J202" s="10" t="s">
        <v>975</v>
      </c>
      <c r="K202" s="10" t="s">
        <v>1782</v>
      </c>
    </row>
    <row r="203" spans="2:11">
      <c r="B203" s="10">
        <v>199</v>
      </c>
      <c r="C203" s="10">
        <v>28</v>
      </c>
      <c r="D203" s="684" t="s">
        <v>419</v>
      </c>
      <c r="E203" s="73" t="str">
        <f>VLOOKUP(D203,Erection!$C$5:$D$750,2,0)</f>
        <v>DA+9</v>
      </c>
      <c r="F203" s="122">
        <f t="shared" ref="F203" si="27">F202+1</f>
        <v>46098</v>
      </c>
      <c r="G203" s="122">
        <f t="shared" si="6"/>
        <v>46098</v>
      </c>
      <c r="H203" s="10" t="s">
        <v>1215</v>
      </c>
      <c r="I203" s="71"/>
      <c r="J203" s="10" t="s">
        <v>975</v>
      </c>
      <c r="K203" s="10" t="s">
        <v>1782</v>
      </c>
    </row>
    <row r="204" spans="2:11">
      <c r="B204" s="10">
        <v>200</v>
      </c>
      <c r="C204" s="10">
        <v>29</v>
      </c>
      <c r="D204" s="684" t="s">
        <v>267</v>
      </c>
      <c r="E204" s="73" t="str">
        <f>VLOOKUP(D204,Erection!$C$5:$D$750,2,0)</f>
        <v>DB1+6</v>
      </c>
      <c r="F204" s="122">
        <f t="shared" ref="F204" si="28">F203</f>
        <v>46098</v>
      </c>
      <c r="G204" s="122">
        <f t="shared" si="6"/>
        <v>46098</v>
      </c>
      <c r="H204" s="10" t="s">
        <v>1215</v>
      </c>
      <c r="I204" s="71"/>
      <c r="J204" s="10" t="s">
        <v>975</v>
      </c>
      <c r="K204" s="10" t="s">
        <v>1782</v>
      </c>
    </row>
    <row r="205" spans="2:11">
      <c r="B205" s="10">
        <v>201</v>
      </c>
      <c r="C205" s="10">
        <v>30</v>
      </c>
      <c r="D205" s="684" t="s">
        <v>423</v>
      </c>
      <c r="E205" s="73" t="str">
        <f>VLOOKUP(D205,Erection!$C$5:$D$750,2,0)</f>
        <v>DA+3</v>
      </c>
      <c r="F205" s="122">
        <f t="shared" ref="F205" si="29">F204+1</f>
        <v>46099</v>
      </c>
      <c r="G205" s="122">
        <f t="shared" si="6"/>
        <v>46099</v>
      </c>
      <c r="H205" s="10" t="s">
        <v>1215</v>
      </c>
      <c r="I205" s="71"/>
      <c r="J205" s="10" t="s">
        <v>975</v>
      </c>
      <c r="K205" s="10" t="s">
        <v>1782</v>
      </c>
    </row>
    <row r="206" spans="2:11">
      <c r="B206" s="10">
        <v>202</v>
      </c>
      <c r="C206" s="10">
        <v>31</v>
      </c>
      <c r="D206" s="684" t="s">
        <v>268</v>
      </c>
      <c r="E206" s="73" t="str">
        <f>VLOOKUP(D206,Erection!$C$5:$D$750,2,0)</f>
        <v>DD45+0</v>
      </c>
      <c r="F206" s="122">
        <f t="shared" ref="F206" si="30">F205</f>
        <v>46099</v>
      </c>
      <c r="G206" s="122">
        <f t="shared" si="6"/>
        <v>46099</v>
      </c>
      <c r="H206" s="10" t="s">
        <v>1215</v>
      </c>
      <c r="I206" s="71"/>
      <c r="J206" s="10" t="s">
        <v>975</v>
      </c>
      <c r="K206" s="10" t="s">
        <v>1782</v>
      </c>
    </row>
    <row r="207" spans="2:11">
      <c r="B207" s="10">
        <v>203</v>
      </c>
      <c r="C207" s="10">
        <v>32</v>
      </c>
      <c r="D207" s="684" t="s">
        <v>269</v>
      </c>
      <c r="E207" s="73" t="str">
        <f>VLOOKUP(D207,Erection!$C$5:$D$750,2,0)</f>
        <v>DB1+9</v>
      </c>
      <c r="F207" s="122">
        <f t="shared" ref="F207" si="31">F206+1</f>
        <v>46100</v>
      </c>
      <c r="G207" s="122">
        <f t="shared" si="6"/>
        <v>46100</v>
      </c>
      <c r="H207" s="10" t="s">
        <v>1215</v>
      </c>
      <c r="I207" s="71"/>
      <c r="J207" s="10" t="s">
        <v>975</v>
      </c>
      <c r="K207" s="10" t="s">
        <v>1782</v>
      </c>
    </row>
    <row r="208" spans="2:11">
      <c r="B208" s="10">
        <v>204</v>
      </c>
      <c r="C208" s="10">
        <v>33</v>
      </c>
      <c r="D208" s="10" t="s">
        <v>496</v>
      </c>
      <c r="E208" s="73" t="str">
        <f>VLOOKUP(D208,Erection!$C$5:$D$750,2,0)</f>
        <v>DB1+9</v>
      </c>
      <c r="F208" s="122">
        <f t="shared" ref="F208" si="32">F207</f>
        <v>46100</v>
      </c>
      <c r="G208" s="122">
        <f t="shared" si="6"/>
        <v>46100</v>
      </c>
      <c r="H208" s="10" t="s">
        <v>1215</v>
      </c>
      <c r="I208" s="71"/>
      <c r="J208" s="10" t="s">
        <v>975</v>
      </c>
      <c r="K208" s="10" t="s">
        <v>1782</v>
      </c>
    </row>
    <row r="209" spans="2:11">
      <c r="B209" s="10">
        <v>205</v>
      </c>
      <c r="C209" s="10">
        <v>34</v>
      </c>
      <c r="D209" s="10" t="s">
        <v>11</v>
      </c>
      <c r="E209" s="73" t="str">
        <f>VLOOKUP(D209,Erection!$C$5:$D$750,2,0)</f>
        <v>DD60+18</v>
      </c>
      <c r="F209" s="122">
        <f t="shared" ref="F209" si="33">F208+1</f>
        <v>46101</v>
      </c>
      <c r="G209" s="122">
        <f t="shared" si="6"/>
        <v>46101</v>
      </c>
      <c r="H209" s="10" t="s">
        <v>1215</v>
      </c>
      <c r="I209" s="71"/>
      <c r="J209" s="10" t="s">
        <v>975</v>
      </c>
      <c r="K209" s="10" t="s">
        <v>1782</v>
      </c>
    </row>
    <row r="210" spans="2:11">
      <c r="B210" s="10">
        <v>206</v>
      </c>
      <c r="C210" s="10">
        <v>35</v>
      </c>
      <c r="D210" s="684" t="s">
        <v>475</v>
      </c>
      <c r="E210" s="73" t="str">
        <f>VLOOKUP(D210,Erection!$C$5:$D$750,2,0)</f>
        <v>DA+3</v>
      </c>
      <c r="F210" s="122">
        <f t="shared" ref="F210" si="34">F209</f>
        <v>46101</v>
      </c>
      <c r="G210" s="122">
        <f t="shared" si="6"/>
        <v>46101</v>
      </c>
      <c r="H210" s="10" t="s">
        <v>1215</v>
      </c>
      <c r="I210" s="71"/>
      <c r="J210" s="10" t="s">
        <v>975</v>
      </c>
      <c r="K210" s="10" t="s">
        <v>1782</v>
      </c>
    </row>
    <row r="211" spans="2:11">
      <c r="B211" s="10">
        <v>207</v>
      </c>
      <c r="C211" s="10">
        <v>36</v>
      </c>
      <c r="D211" s="10" t="s">
        <v>1282</v>
      </c>
      <c r="E211" s="73" t="str">
        <f>VLOOKUP(D211,Erection!$C$5:$D$750,2,0)</f>
        <v>DD45+3</v>
      </c>
      <c r="F211" s="122">
        <f t="shared" ref="F211" si="35">F210+1</f>
        <v>46102</v>
      </c>
      <c r="G211" s="122">
        <f t="shared" si="6"/>
        <v>46102</v>
      </c>
      <c r="H211" s="10" t="s">
        <v>1215</v>
      </c>
      <c r="I211" s="71"/>
      <c r="J211" s="10" t="s">
        <v>975</v>
      </c>
      <c r="K211" s="10" t="s">
        <v>1782</v>
      </c>
    </row>
    <row r="212" spans="2:11">
      <c r="B212" s="10">
        <v>208</v>
      </c>
      <c r="C212" s="10">
        <v>37</v>
      </c>
      <c r="D212" s="684" t="s">
        <v>420</v>
      </c>
      <c r="E212" s="73" t="str">
        <f>VLOOKUP(D212,Erection!$C$5:$D$750,2,0)</f>
        <v>DA+0</v>
      </c>
      <c r="F212" s="1300" t="s">
        <v>1802</v>
      </c>
      <c r="G212" s="1300" t="s">
        <v>1802</v>
      </c>
      <c r="H212" s="10" t="s">
        <v>1215</v>
      </c>
      <c r="I212" s="71"/>
      <c r="J212" s="10" t="s">
        <v>975</v>
      </c>
      <c r="K212" s="10"/>
    </row>
    <row r="213" spans="2:11">
      <c r="B213" s="10">
        <v>209</v>
      </c>
      <c r="C213" s="10">
        <v>38</v>
      </c>
      <c r="D213" s="684" t="s">
        <v>421</v>
      </c>
      <c r="E213" s="73" t="str">
        <f>VLOOKUP(D213,Erection!$C$5:$D$750,2,0)</f>
        <v>DA+0</v>
      </c>
      <c r="F213" s="122">
        <v>46104</v>
      </c>
      <c r="G213" s="122">
        <v>46104</v>
      </c>
      <c r="H213" s="10" t="s">
        <v>1215</v>
      </c>
      <c r="I213" s="71"/>
      <c r="J213" s="10" t="s">
        <v>975</v>
      </c>
      <c r="K213" s="10"/>
    </row>
    <row r="214" spans="2:11">
      <c r="B214" s="10">
        <v>210</v>
      </c>
      <c r="C214" s="10">
        <v>39</v>
      </c>
      <c r="D214" s="684" t="s">
        <v>422</v>
      </c>
      <c r="E214" s="73" t="str">
        <f>VLOOKUP(D214,Erection!$C$5:$D$750,2,0)</f>
        <v>DA+3</v>
      </c>
      <c r="F214" s="122">
        <v>46105</v>
      </c>
      <c r="G214" s="122">
        <v>46105</v>
      </c>
      <c r="H214" s="10" t="s">
        <v>1215</v>
      </c>
      <c r="I214" s="71"/>
      <c r="J214" s="10" t="s">
        <v>975</v>
      </c>
      <c r="K214" s="10"/>
    </row>
    <row r="215" spans="2:11">
      <c r="B215" s="10">
        <v>211</v>
      </c>
      <c r="C215" s="10">
        <v>40</v>
      </c>
      <c r="D215" s="684" t="s">
        <v>476</v>
      </c>
      <c r="E215" s="73" t="str">
        <f>VLOOKUP(D215,Erection!$C$5:$D$750,2,0)</f>
        <v>DA+9</v>
      </c>
      <c r="F215" s="122">
        <v>46106</v>
      </c>
      <c r="G215" s="122">
        <v>46106</v>
      </c>
      <c r="H215" s="10" t="s">
        <v>1215</v>
      </c>
      <c r="I215" s="71"/>
      <c r="J215" s="10" t="s">
        <v>975</v>
      </c>
      <c r="K215" s="10"/>
    </row>
    <row r="216" spans="2:11" s="1266" customFormat="1">
      <c r="B216" s="73">
        <f>B215+1</f>
        <v>212</v>
      </c>
      <c r="C216" s="73">
        <v>1</v>
      </c>
      <c r="D216" s="73" t="s">
        <v>916</v>
      </c>
      <c r="E216" s="73" t="str">
        <f>VLOOKUP(D216,Erection!$C$5:$D$750,2,0)</f>
        <v>DA+6</v>
      </c>
      <c r="F216" s="742">
        <v>46112</v>
      </c>
      <c r="G216" s="742">
        <f>F216+1</f>
        <v>46113</v>
      </c>
      <c r="H216" s="73" t="s">
        <v>1215</v>
      </c>
      <c r="I216" s="72"/>
      <c r="J216" s="73" t="s">
        <v>975</v>
      </c>
      <c r="K216" s="1301"/>
    </row>
    <row r="217" spans="2:11">
      <c r="B217" s="73">
        <f>B216+1</f>
        <v>213</v>
      </c>
      <c r="C217" s="73">
        <v>2</v>
      </c>
      <c r="D217" s="83" t="s">
        <v>915</v>
      </c>
      <c r="E217" s="73" t="str">
        <f>VLOOKUP(D217,Erection!$C$5:$D$750,2,0)</f>
        <v>DA+3</v>
      </c>
      <c r="F217" s="742">
        <f>G216+1</f>
        <v>46114</v>
      </c>
      <c r="G217" s="742">
        <f>F217+1</f>
        <v>46115</v>
      </c>
      <c r="H217" s="73" t="s">
        <v>1215</v>
      </c>
      <c r="I217" s="72"/>
      <c r="J217" s="73" t="s">
        <v>975</v>
      </c>
    </row>
    <row r="218" spans="2:11">
      <c r="B218" s="73">
        <f>B217+1</f>
        <v>214</v>
      </c>
      <c r="C218" s="73">
        <v>3</v>
      </c>
      <c r="D218" s="73" t="s">
        <v>914</v>
      </c>
      <c r="E218" s="73" t="str">
        <f>VLOOKUP(D218,Erection!$C$5:$D$750,2,0)</f>
        <v>DA+6</v>
      </c>
      <c r="F218" s="742">
        <f>G217+1</f>
        <v>46116</v>
      </c>
      <c r="G218" s="742">
        <f>F218+1</f>
        <v>46117</v>
      </c>
      <c r="H218" s="73" t="s">
        <v>1215</v>
      </c>
      <c r="I218" s="72"/>
      <c r="J218" s="73" t="s">
        <v>975</v>
      </c>
    </row>
    <row r="219" spans="2:11">
      <c r="B219" s="73">
        <f t="shared" ref="B219:B225" si="36">B218+1</f>
        <v>215</v>
      </c>
      <c r="C219" s="73">
        <v>4</v>
      </c>
      <c r="D219" s="73" t="s">
        <v>911</v>
      </c>
      <c r="E219" s="73" t="str">
        <f>VLOOKUP(D219,Erection!$C$5:$D$750,2,0)</f>
        <v>DB1+0</v>
      </c>
      <c r="F219" s="742">
        <f>G218+1</f>
        <v>46118</v>
      </c>
      <c r="G219" s="742">
        <f>F219+1</f>
        <v>46119</v>
      </c>
      <c r="H219" s="73" t="s">
        <v>1215</v>
      </c>
      <c r="I219" s="72"/>
      <c r="J219" s="73" t="s">
        <v>975</v>
      </c>
    </row>
    <row r="220" spans="2:11">
      <c r="B220" s="73">
        <f t="shared" si="36"/>
        <v>216</v>
      </c>
      <c r="C220" s="73">
        <v>5</v>
      </c>
      <c r="D220" s="10" t="s">
        <v>57</v>
      </c>
      <c r="E220" s="73" t="str">
        <f>VLOOKUP(D220,Erection!$C$5:$D$750,2,0)</f>
        <v>DB2+9</v>
      </c>
      <c r="F220" s="122">
        <f>G219+1</f>
        <v>46120</v>
      </c>
      <c r="G220" s="122">
        <f>F220+1</f>
        <v>46121</v>
      </c>
      <c r="H220" s="73" t="s">
        <v>1215</v>
      </c>
      <c r="I220" s="71"/>
      <c r="J220" s="73" t="s">
        <v>975</v>
      </c>
    </row>
    <row r="221" spans="2:11">
      <c r="B221" s="73">
        <f t="shared" si="36"/>
        <v>217</v>
      </c>
      <c r="C221" s="73">
        <v>6</v>
      </c>
      <c r="D221" s="10" t="s">
        <v>444</v>
      </c>
      <c r="E221" s="73" t="str">
        <f>VLOOKUP(D221,Erection!$C$5:$D$750,2,0)</f>
        <v>DA+0</v>
      </c>
      <c r="F221" s="122">
        <f>G220+1</f>
        <v>46122</v>
      </c>
      <c r="G221" s="122">
        <f>F221</f>
        <v>46122</v>
      </c>
      <c r="H221" s="73" t="s">
        <v>1215</v>
      </c>
      <c r="I221" s="71"/>
      <c r="J221" s="73" t="s">
        <v>975</v>
      </c>
    </row>
    <row r="222" spans="2:11">
      <c r="B222" s="73">
        <f t="shared" si="36"/>
        <v>218</v>
      </c>
      <c r="C222" s="73">
        <v>7</v>
      </c>
      <c r="D222" s="10" t="s">
        <v>687</v>
      </c>
      <c r="E222" s="73" t="str">
        <f>VLOOKUP(D222,Erection!$C$5:$D$750,2,0)</f>
        <v>DB1+9</v>
      </c>
      <c r="F222" s="122">
        <f>G221+1</f>
        <v>46123</v>
      </c>
      <c r="G222" s="122">
        <f>F222+1</f>
        <v>46124</v>
      </c>
      <c r="H222" s="73" t="s">
        <v>1215</v>
      </c>
      <c r="I222" s="71"/>
      <c r="J222" s="73" t="s">
        <v>975</v>
      </c>
    </row>
    <row r="223" spans="2:11">
      <c r="B223" s="73">
        <f t="shared" si="36"/>
        <v>219</v>
      </c>
      <c r="C223" s="73">
        <v>8</v>
      </c>
      <c r="D223" s="684" t="s">
        <v>424</v>
      </c>
      <c r="E223" s="73" t="str">
        <f>VLOOKUP(D223,Erection!$C$5:$D$750,2,0)</f>
        <v>DA+3</v>
      </c>
      <c r="F223" s="122">
        <f>G222+1</f>
        <v>46125</v>
      </c>
      <c r="G223" s="122">
        <f>F223</f>
        <v>46125</v>
      </c>
      <c r="H223" s="73" t="s">
        <v>1215</v>
      </c>
      <c r="I223" s="71"/>
      <c r="J223" s="73" t="s">
        <v>975</v>
      </c>
    </row>
    <row r="224" spans="2:11">
      <c r="B224" s="73">
        <f t="shared" si="36"/>
        <v>220</v>
      </c>
      <c r="C224" s="73">
        <v>9</v>
      </c>
      <c r="D224" s="684" t="s">
        <v>425</v>
      </c>
      <c r="E224" s="73" t="str">
        <f>VLOOKUP(D224,Erection!$C$5:$D$750,2,0)</f>
        <v>DA+3</v>
      </c>
      <c r="F224" s="122">
        <f>G223+1</f>
        <v>46126</v>
      </c>
      <c r="G224" s="122">
        <f>F224</f>
        <v>46126</v>
      </c>
      <c r="H224" s="73" t="s">
        <v>1215</v>
      </c>
      <c r="I224" s="71"/>
      <c r="J224" s="73" t="s">
        <v>975</v>
      </c>
    </row>
    <row r="225" spans="2:10">
      <c r="B225" s="73">
        <f t="shared" si="36"/>
        <v>221</v>
      </c>
      <c r="C225" s="73">
        <v>10</v>
      </c>
      <c r="D225" s="10" t="s">
        <v>65</v>
      </c>
      <c r="E225" s="73" t="str">
        <f>VLOOKUP(D225,Erection!$C$5:$D$750,2,0)</f>
        <v>DC1+0</v>
      </c>
      <c r="F225" s="122">
        <f>G224</f>
        <v>46126</v>
      </c>
      <c r="G225" s="122">
        <f>F225</f>
        <v>46126</v>
      </c>
      <c r="H225" s="73" t="s">
        <v>1215</v>
      </c>
      <c r="I225" s="71"/>
      <c r="J225" s="73" t="s">
        <v>975</v>
      </c>
    </row>
    <row r="226" spans="2:10">
      <c r="D226" s="1660"/>
    </row>
    <row r="229" spans="2:10">
      <c r="D229" s="1660"/>
    </row>
  </sheetData>
  <autoFilter ref="B4:K119" xr:uid="{00000000-0001-0000-0800-000000000000}"/>
  <mergeCells count="3">
    <mergeCell ref="B3:I3"/>
    <mergeCell ref="B1:K1"/>
    <mergeCell ref="B2:K2"/>
  </mergeCells>
  <phoneticPr fontId="46" type="noConversion"/>
  <conditionalFormatting sqref="D229:D233 D235:D1048576 D3:D226">
    <cfRule type="duplicateValues" dxfId="103" priority="2"/>
    <cfRule type="duplicateValues" dxfId="102" priority="3"/>
    <cfRule type="duplicateValues" dxfId="101" priority="1598"/>
    <cfRule type="duplicateValues" dxfId="100" priority="1599"/>
    <cfRule type="duplicateValues" dxfId="99" priority="1600"/>
    <cfRule type="duplicateValues" dxfId="98" priority="1601"/>
  </conditionalFormatting>
  <conditionalFormatting sqref="D9:D16 D5:D7 D18:D39 D41:D96">
    <cfRule type="duplicateValues" dxfId="97" priority="1390"/>
  </conditionalFormatting>
  <conditionalFormatting sqref="D40">
    <cfRule type="duplicateValues" dxfId="96" priority="8"/>
  </conditionalFormatting>
  <conditionalFormatting sqref="D229:D233 D235:D1048576 D1:D226">
    <cfRule type="duplicateValues" dxfId="95" priority="1"/>
  </conditionalFormatting>
  <conditionalFormatting sqref="D3:D4 D229:D233 D235:D65133 D97:D226">
    <cfRule type="expression" dxfId="94" priority="2043" stopIfTrue="1">
      <formula>AND(COUNTIF($D$74:$D$75, D3)+COUNTIF($D$1:$D$4, D3)+COUNTIF($D$76:$D$65133, D3)&gt;1,NOT(ISBLANK(D3)))</formula>
    </cfRule>
    <cfRule type="expression" dxfId="93" priority="2044" stopIfTrue="1">
      <formula>AND(COUNTIF($D$10:$D$10, D3)+COUNTIF($D$1:$D$4, D3)+COUNTIF($D$11:$D$75, D3)+COUNTIF($D$76:$D$65133, D3)&gt;1,NOT(ISBLANK(D3)))</formula>
    </cfRule>
  </conditionalFormatting>
  <conditionalFormatting sqref="D229:D233 D235:D65133 D97:D226">
    <cfRule type="expression" dxfId="92" priority="2049" stopIfTrue="1">
      <formula>AND(COUNTIF($D$74:$D$75, D97)+COUNTIF($D$76:$D$65133, D97)&gt;1,NOT(ISBLANK(D97)))</formula>
    </cfRule>
  </conditionalFormatting>
  <pageMargins left="0.7" right="0.7" top="0.75" bottom="0.75" header="0.3" footer="0.3"/>
  <pageSetup scale="74" orientation="portrait" verticalDpi="360" r:id="rId1"/>
  <ignoredErrors>
    <ignoredError sqref="F181:G211 G221:G222"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FFFF00"/>
  </sheetPr>
  <dimension ref="A1:K313"/>
  <sheetViews>
    <sheetView showGridLines="0" zoomScale="95" zoomScaleNormal="95" workbookViewId="0">
      <pane xSplit="4" ySplit="4" topLeftCell="E299" activePane="bottomRight" state="frozen"/>
      <selection activeCell="F23" sqref="F23"/>
      <selection pane="topRight" activeCell="F23" sqref="F23"/>
      <selection pane="bottomLeft" activeCell="F23" sqref="F23"/>
      <selection pane="bottomRight" activeCell="M302" sqref="M302"/>
    </sheetView>
  </sheetViews>
  <sheetFormatPr defaultColWidth="9.1796875" defaultRowHeight="14.5"/>
  <cols>
    <col min="1" max="1" width="8.81640625" style="2" customWidth="1"/>
    <col min="2" max="2" width="11.7265625" style="2" bestFit="1" customWidth="1"/>
    <col min="3" max="3" width="9" style="13" customWidth="1"/>
    <col min="4" max="4" width="9.54296875" style="2" customWidth="1"/>
    <col min="5" max="5" width="13.81640625" style="2" customWidth="1"/>
    <col min="6" max="6" width="11.7265625" style="2" customWidth="1"/>
    <col min="7" max="7" width="12.1796875" style="2" customWidth="1"/>
    <col min="8" max="8" width="20.54296875" style="2" customWidth="1"/>
    <col min="9" max="9" width="14.453125" style="2" customWidth="1"/>
    <col min="10" max="10" width="11.54296875" style="35" customWidth="1"/>
    <col min="11" max="11" width="12.26953125" style="2" customWidth="1"/>
    <col min="12" max="16384" width="9.1796875" style="2"/>
  </cols>
  <sheetData>
    <row r="1" spans="1:11" ht="15" customHeight="1">
      <c r="A1" s="1494" t="str">
        <f>Foundation!A1</f>
        <v>KEC International Limited</v>
      </c>
      <c r="B1" s="1494"/>
      <c r="C1" s="1494"/>
      <c r="D1" s="1494"/>
      <c r="E1" s="1494"/>
      <c r="F1" s="1494"/>
      <c r="G1" s="1494"/>
      <c r="H1" s="1494"/>
      <c r="I1" s="1494"/>
      <c r="J1" s="1494"/>
      <c r="K1" s="1494"/>
    </row>
    <row r="2" spans="1:11" ht="15.5">
      <c r="A2" s="1495" t="str">
        <f>Foundation!A2</f>
        <v xml:space="preserve"> TA413 : 765 KV D/C Bikaner III - Neemrana II TL02</v>
      </c>
      <c r="B2" s="1495"/>
      <c r="C2" s="1495"/>
      <c r="D2" s="1495"/>
      <c r="E2" s="1495"/>
      <c r="F2" s="1495"/>
      <c r="G2" s="1495"/>
      <c r="H2" s="1495"/>
      <c r="I2" s="1495"/>
      <c r="J2" s="1495"/>
      <c r="K2" s="1495"/>
    </row>
    <row r="3" spans="1:11" ht="15.5">
      <c r="A3" s="1493" t="s">
        <v>106</v>
      </c>
      <c r="B3" s="1493"/>
      <c r="C3" s="1493"/>
      <c r="D3" s="1493"/>
      <c r="E3" s="1493"/>
      <c r="F3" s="1493"/>
      <c r="G3" s="1493"/>
      <c r="H3" s="1493"/>
      <c r="I3" s="1493"/>
      <c r="J3" s="1496" t="str">
        <f>TA413_PBNTL!M1</f>
        <v>14.04.2026</v>
      </c>
      <c r="K3" s="1496"/>
    </row>
    <row r="4" spans="1:11" ht="29">
      <c r="A4" s="288" t="s">
        <v>42</v>
      </c>
      <c r="B4" s="295" t="s">
        <v>43</v>
      </c>
      <c r="C4" s="991" t="s">
        <v>44</v>
      </c>
      <c r="D4" s="295" t="s">
        <v>45</v>
      </c>
      <c r="E4" s="295" t="s">
        <v>46</v>
      </c>
      <c r="F4" s="992" t="s">
        <v>47</v>
      </c>
      <c r="G4" s="992" t="s">
        <v>48</v>
      </c>
      <c r="H4" s="993" t="s">
        <v>88</v>
      </c>
      <c r="I4" s="295" t="s">
        <v>49</v>
      </c>
      <c r="J4" s="994" t="s">
        <v>310</v>
      </c>
      <c r="K4" s="295" t="s">
        <v>1</v>
      </c>
    </row>
    <row r="5" spans="1:11" s="626" customFormat="1" ht="15.5">
      <c r="A5" s="621">
        <v>1</v>
      </c>
      <c r="B5" s="621">
        <f>SUBTOTAL(103,$C$5:C5)</f>
        <v>1</v>
      </c>
      <c r="C5" s="1022" t="s">
        <v>412</v>
      </c>
      <c r="D5" s="622" t="str">
        <f>VLOOKUP(C5,'[182]Location Summary'!$C$2:$H$602,2,FALSE)</f>
        <v>DA+0</v>
      </c>
      <c r="E5" s="1053" t="s">
        <v>416</v>
      </c>
      <c r="F5" s="623">
        <v>45522</v>
      </c>
      <c r="G5" s="623">
        <v>45522</v>
      </c>
      <c r="H5" s="624" t="s">
        <v>963</v>
      </c>
      <c r="I5" s="624" t="s">
        <v>900</v>
      </c>
      <c r="J5" s="621" t="s">
        <v>986</v>
      </c>
      <c r="K5" s="624" t="s">
        <v>258</v>
      </c>
    </row>
    <row r="6" spans="1:11" s="626" customFormat="1" ht="15.5">
      <c r="A6" s="621">
        <v>2</v>
      </c>
      <c r="B6" s="621">
        <f>SUBTOTAL(103,$C$5:C6)</f>
        <v>2</v>
      </c>
      <c r="C6" s="1022" t="s">
        <v>411</v>
      </c>
      <c r="D6" s="622" t="str">
        <f>VLOOKUP(C6,Foundation!$C$5:$D$143,2,0)</f>
        <v>DA+3</v>
      </c>
      <c r="E6" s="1053" t="s">
        <v>416</v>
      </c>
      <c r="F6" s="623">
        <v>45522</v>
      </c>
      <c r="G6" s="623">
        <v>45522</v>
      </c>
      <c r="H6" s="624" t="s">
        <v>963</v>
      </c>
      <c r="I6" s="624" t="s">
        <v>900</v>
      </c>
      <c r="J6" s="621" t="s">
        <v>986</v>
      </c>
      <c r="K6" s="624" t="s">
        <v>258</v>
      </c>
    </row>
    <row r="7" spans="1:11" s="626" customFormat="1" ht="15.5">
      <c r="A7" s="621">
        <v>3</v>
      </c>
      <c r="B7" s="621">
        <f>SUBTOTAL(103,$C$5:C7)</f>
        <v>3</v>
      </c>
      <c r="C7" s="1022" t="s">
        <v>410</v>
      </c>
      <c r="D7" s="622" t="str">
        <f>VLOOKUP(C7,Foundation!$C$5:$D$143,2,0)</f>
        <v>DA+9</v>
      </c>
      <c r="E7" s="1053" t="s">
        <v>416</v>
      </c>
      <c r="F7" s="623">
        <v>45522</v>
      </c>
      <c r="G7" s="623">
        <v>45522</v>
      </c>
      <c r="H7" s="624" t="s">
        <v>963</v>
      </c>
      <c r="I7" s="624" t="s">
        <v>900</v>
      </c>
      <c r="J7" s="621" t="s">
        <v>986</v>
      </c>
      <c r="K7" s="624" t="s">
        <v>258</v>
      </c>
    </row>
    <row r="8" spans="1:11" s="626" customFormat="1" ht="15.5">
      <c r="A8" s="621">
        <v>4</v>
      </c>
      <c r="B8" s="621">
        <f>SUBTOTAL(103,$C$5:C8)</f>
        <v>4</v>
      </c>
      <c r="C8" s="1022" t="s">
        <v>407</v>
      </c>
      <c r="D8" s="622" t="str">
        <f>VLOOKUP(C8,Foundation!$C$5:$D$143,2,0)</f>
        <v>DA+9</v>
      </c>
      <c r="E8" s="1053" t="s">
        <v>416</v>
      </c>
      <c r="F8" s="623">
        <v>45524</v>
      </c>
      <c r="G8" s="623">
        <v>45524</v>
      </c>
      <c r="H8" s="624" t="s">
        <v>963</v>
      </c>
      <c r="I8" s="624" t="s">
        <v>900</v>
      </c>
      <c r="J8" s="621" t="s">
        <v>986</v>
      </c>
      <c r="K8" s="624" t="s">
        <v>258</v>
      </c>
    </row>
    <row r="9" spans="1:11" s="626" customFormat="1" ht="15.5">
      <c r="A9" s="621">
        <v>5</v>
      </c>
      <c r="B9" s="621">
        <f>SUBTOTAL(103,$C$5:C9)</f>
        <v>5</v>
      </c>
      <c r="C9" s="1022" t="s">
        <v>408</v>
      </c>
      <c r="D9" s="622" t="str">
        <f>VLOOKUP(C9,Foundation!$C$5:$D$143,2,0)</f>
        <v>DA+3</v>
      </c>
      <c r="E9" s="1053" t="s">
        <v>416</v>
      </c>
      <c r="F9" s="623">
        <v>45524</v>
      </c>
      <c r="G9" s="623">
        <v>45524</v>
      </c>
      <c r="H9" s="624" t="s">
        <v>963</v>
      </c>
      <c r="I9" s="624" t="s">
        <v>900</v>
      </c>
      <c r="J9" s="621" t="s">
        <v>986</v>
      </c>
      <c r="K9" s="624" t="s">
        <v>258</v>
      </c>
    </row>
    <row r="10" spans="1:11" s="626" customFormat="1" ht="15.5">
      <c r="A10" s="621">
        <v>6</v>
      </c>
      <c r="B10" s="621">
        <f>SUBTOTAL(103,$C$5:C10)</f>
        <v>6</v>
      </c>
      <c r="C10" s="1022" t="s">
        <v>409</v>
      </c>
      <c r="D10" s="622" t="str">
        <f>VLOOKUP(C10,Foundation!$C$5:$D$143,2,0)</f>
        <v>DA+3</v>
      </c>
      <c r="E10" s="1053" t="s">
        <v>416</v>
      </c>
      <c r="F10" s="623">
        <v>45524</v>
      </c>
      <c r="G10" s="623">
        <v>45524</v>
      </c>
      <c r="H10" s="624" t="s">
        <v>963</v>
      </c>
      <c r="I10" s="624" t="s">
        <v>900</v>
      </c>
      <c r="J10" s="621" t="s">
        <v>986</v>
      </c>
      <c r="K10" s="624" t="s">
        <v>258</v>
      </c>
    </row>
    <row r="11" spans="1:11" s="626" customFormat="1" ht="15.5">
      <c r="A11" s="621">
        <v>7</v>
      </c>
      <c r="B11" s="621">
        <f>SUBTOTAL(103,$C$5:C11)</f>
        <v>7</v>
      </c>
      <c r="C11" s="1022" t="s">
        <v>418</v>
      </c>
      <c r="D11" s="622" t="str">
        <f>VLOOKUP(C11,Foundation!$C$5:$D$143,2,0)</f>
        <v>DA+0</v>
      </c>
      <c r="E11" s="1053" t="s">
        <v>416</v>
      </c>
      <c r="F11" s="623">
        <v>45528</v>
      </c>
      <c r="G11" s="623">
        <v>45528</v>
      </c>
      <c r="H11" s="624" t="s">
        <v>963</v>
      </c>
      <c r="I11" s="624" t="s">
        <v>900</v>
      </c>
      <c r="J11" s="621" t="s">
        <v>986</v>
      </c>
      <c r="K11" s="624" t="s">
        <v>258</v>
      </c>
    </row>
    <row r="12" spans="1:11" s="626" customFormat="1" ht="15.75" customHeight="1">
      <c r="A12" s="621">
        <v>8</v>
      </c>
      <c r="B12" s="621">
        <f>SUBTOTAL(103,$C$5:C12)</f>
        <v>8</v>
      </c>
      <c r="C12" s="1025" t="s">
        <v>381</v>
      </c>
      <c r="D12" s="622" t="str">
        <f>IFERROR(VLOOKUP(C12,Foundation!$C$5:$D$143,2,0),"")</f>
        <v>DA+6</v>
      </c>
      <c r="E12" s="1053" t="s">
        <v>416</v>
      </c>
      <c r="F12" s="623">
        <v>45528</v>
      </c>
      <c r="G12" s="623">
        <v>45528</v>
      </c>
      <c r="H12" s="624" t="s">
        <v>963</v>
      </c>
      <c r="I12" s="624" t="s">
        <v>900</v>
      </c>
      <c r="J12" s="621" t="s">
        <v>986</v>
      </c>
      <c r="K12" s="624" t="s">
        <v>258</v>
      </c>
    </row>
    <row r="13" spans="1:11" s="626" customFormat="1" ht="15.75" customHeight="1">
      <c r="A13" s="621">
        <v>9</v>
      </c>
      <c r="B13" s="621">
        <f>SUBTOTAL(103,$C$5:C13)</f>
        <v>9</v>
      </c>
      <c r="C13" s="1025" t="s">
        <v>415</v>
      </c>
      <c r="D13" s="622" t="str">
        <f>IFERROR(VLOOKUP(C13,Foundation!$C$5:$D$143,2,0),"")</f>
        <v>DA+3</v>
      </c>
      <c r="E13" s="1053" t="s">
        <v>416</v>
      </c>
      <c r="F13" s="623">
        <v>45530</v>
      </c>
      <c r="G13" s="623">
        <v>45530</v>
      </c>
      <c r="H13" s="624" t="s">
        <v>963</v>
      </c>
      <c r="I13" s="624" t="s">
        <v>900</v>
      </c>
      <c r="J13" s="621" t="s">
        <v>986</v>
      </c>
      <c r="K13" s="624" t="s">
        <v>258</v>
      </c>
    </row>
    <row r="14" spans="1:11" s="626" customFormat="1" ht="15.75" customHeight="1">
      <c r="A14" s="621">
        <v>10</v>
      </c>
      <c r="B14" s="621">
        <f>SUBTOTAL(103,$C$5:C14)</f>
        <v>10</v>
      </c>
      <c r="C14" s="1025" t="s">
        <v>506</v>
      </c>
      <c r="D14" s="622" t="str">
        <f>IFERROR(VLOOKUP(C14,Foundation!$C$5:$D$143,2,0),"")</f>
        <v>DA+3</v>
      </c>
      <c r="E14" s="1053" t="s">
        <v>416</v>
      </c>
      <c r="F14" s="623">
        <v>45541</v>
      </c>
      <c r="G14" s="623">
        <v>45541</v>
      </c>
      <c r="H14" s="624" t="s">
        <v>963</v>
      </c>
      <c r="I14" s="624" t="s">
        <v>900</v>
      </c>
      <c r="J14" s="621" t="s">
        <v>1017</v>
      </c>
      <c r="K14" s="624" t="s">
        <v>258</v>
      </c>
    </row>
    <row r="15" spans="1:11" s="626" customFormat="1" ht="15.75" customHeight="1">
      <c r="A15" s="621">
        <v>11</v>
      </c>
      <c r="B15" s="621">
        <f>SUBTOTAL(103,$C$5:C15)</f>
        <v>11</v>
      </c>
      <c r="C15" s="1025" t="s">
        <v>477</v>
      </c>
      <c r="D15" s="622" t="str">
        <f>IFERROR(VLOOKUP(C15,Foundation!$C$5:$D$143,2,0),"")</f>
        <v>DA+6</v>
      </c>
      <c r="E15" s="1053" t="s">
        <v>416</v>
      </c>
      <c r="F15" s="623">
        <v>45545</v>
      </c>
      <c r="G15" s="623">
        <v>45545</v>
      </c>
      <c r="H15" s="624" t="s">
        <v>963</v>
      </c>
      <c r="I15" s="624" t="s">
        <v>1018</v>
      </c>
      <c r="J15" s="621" t="s">
        <v>1017</v>
      </c>
      <c r="K15" s="624" t="s">
        <v>258</v>
      </c>
    </row>
    <row r="16" spans="1:11" s="626" customFormat="1" ht="15.75" customHeight="1">
      <c r="A16" s="621">
        <v>12</v>
      </c>
      <c r="B16" s="621">
        <f>SUBTOTAL(103,$C$5:C16)</f>
        <v>12</v>
      </c>
      <c r="C16" s="1022" t="s">
        <v>479</v>
      </c>
      <c r="D16" s="622" t="str">
        <f>IFERROR(VLOOKUP(C16,Foundation!$C$5:$D$143,2,0),"")</f>
        <v>DA+9</v>
      </c>
      <c r="E16" s="1053" t="s">
        <v>416</v>
      </c>
      <c r="F16" s="623">
        <v>45544</v>
      </c>
      <c r="G16" s="623">
        <v>45544</v>
      </c>
      <c r="H16" s="624" t="s">
        <v>963</v>
      </c>
      <c r="I16" s="624" t="s">
        <v>1018</v>
      </c>
      <c r="J16" s="621" t="s">
        <v>1017</v>
      </c>
      <c r="K16" s="624" t="s">
        <v>258</v>
      </c>
    </row>
    <row r="17" spans="1:11" s="626" customFormat="1" ht="15.75" customHeight="1">
      <c r="A17" s="621">
        <v>13</v>
      </c>
      <c r="B17" s="621">
        <f>SUBTOTAL(103,$C$5:C17)</f>
        <v>13</v>
      </c>
      <c r="C17" s="1025" t="s">
        <v>263</v>
      </c>
      <c r="D17" s="622" t="str">
        <f>IFERROR(VLOOKUP(C17,Foundation!$C$5:$D$143,2,0),"")</f>
        <v>DA+6</v>
      </c>
      <c r="E17" s="1053" t="s">
        <v>416</v>
      </c>
      <c r="F17" s="623">
        <v>45545</v>
      </c>
      <c r="G17" s="623">
        <v>45545</v>
      </c>
      <c r="H17" s="624" t="s">
        <v>963</v>
      </c>
      <c r="I17" s="624" t="s">
        <v>900</v>
      </c>
      <c r="J17" s="621" t="s">
        <v>1017</v>
      </c>
      <c r="K17" s="624" t="s">
        <v>258</v>
      </c>
    </row>
    <row r="18" spans="1:11" s="626" customFormat="1" ht="15.75" customHeight="1">
      <c r="A18" s="621">
        <v>14</v>
      </c>
      <c r="B18" s="621">
        <f>SUBTOTAL(103,$C$5:C18)</f>
        <v>14</v>
      </c>
      <c r="C18" s="1025" t="s">
        <v>262</v>
      </c>
      <c r="D18" s="622" t="str">
        <f>IFERROR(VLOOKUP(C18,Foundation!$C$5:$D$143,2,0),"")</f>
        <v>DA+9</v>
      </c>
      <c r="E18" s="1053" t="s">
        <v>416</v>
      </c>
      <c r="F18" s="623">
        <v>45545</v>
      </c>
      <c r="G18" s="623">
        <v>45545</v>
      </c>
      <c r="H18" s="624" t="s">
        <v>963</v>
      </c>
      <c r="I18" s="624" t="s">
        <v>900</v>
      </c>
      <c r="J18" s="621" t="s">
        <v>1017</v>
      </c>
      <c r="K18" s="624" t="s">
        <v>258</v>
      </c>
    </row>
    <row r="19" spans="1:11" s="626" customFormat="1" ht="15.5">
      <c r="A19" s="621">
        <v>15</v>
      </c>
      <c r="B19" s="621">
        <f>SUBTOTAL(103,$C$5:C19)</f>
        <v>15</v>
      </c>
      <c r="C19" s="1022" t="s">
        <v>503</v>
      </c>
      <c r="D19" s="627" t="str">
        <f>IFERROR(VLOOKUP(C19,Foundation!$C$5:$D$143,2,0),"")</f>
        <v>DA+1.5</v>
      </c>
      <c r="E19" s="1053" t="s">
        <v>416</v>
      </c>
      <c r="F19" s="623">
        <v>45550</v>
      </c>
      <c r="G19" s="623">
        <v>45550</v>
      </c>
      <c r="H19" s="624" t="s">
        <v>963</v>
      </c>
      <c r="I19" s="624" t="s">
        <v>900</v>
      </c>
      <c r="J19" s="621" t="s">
        <v>1017</v>
      </c>
      <c r="K19" s="624" t="s">
        <v>258</v>
      </c>
    </row>
    <row r="20" spans="1:11" s="626" customFormat="1" ht="15.75" customHeight="1">
      <c r="A20" s="621">
        <v>16</v>
      </c>
      <c r="B20" s="621">
        <f>SUBTOTAL(103,$C$5:C20)</f>
        <v>16</v>
      </c>
      <c r="C20" s="1025" t="s">
        <v>488</v>
      </c>
      <c r="D20" s="622" t="str">
        <f>IFERROR(VLOOKUP(C20,Foundation!$C$5:$D$143,2,0),"")</f>
        <v>DA-1.5</v>
      </c>
      <c r="E20" s="1053" t="s">
        <v>416</v>
      </c>
      <c r="F20" s="623">
        <v>45550</v>
      </c>
      <c r="G20" s="623">
        <v>45550</v>
      </c>
      <c r="H20" s="624" t="s">
        <v>963</v>
      </c>
      <c r="I20" s="624" t="s">
        <v>900</v>
      </c>
      <c r="J20" s="621" t="s">
        <v>1017</v>
      </c>
      <c r="K20" s="624" t="s">
        <v>258</v>
      </c>
    </row>
    <row r="21" spans="1:11" s="626" customFormat="1" ht="15.75" customHeight="1">
      <c r="A21" s="621">
        <v>17</v>
      </c>
      <c r="B21" s="621">
        <f>SUBTOTAL(103,$C$5:C21)</f>
        <v>17</v>
      </c>
      <c r="C21" s="1025" t="s">
        <v>507</v>
      </c>
      <c r="D21" s="622" t="str">
        <f>IFERROR(VLOOKUP(C21,Foundation!$C$5:$D$143,2,0),"")</f>
        <v>DA+3</v>
      </c>
      <c r="E21" s="1053" t="s">
        <v>416</v>
      </c>
      <c r="F21" s="623">
        <v>45550</v>
      </c>
      <c r="G21" s="623">
        <v>45550</v>
      </c>
      <c r="H21" s="624" t="s">
        <v>963</v>
      </c>
      <c r="I21" s="624" t="s">
        <v>900</v>
      </c>
      <c r="J21" s="621" t="s">
        <v>1017</v>
      </c>
      <c r="K21" s="624" t="s">
        <v>258</v>
      </c>
    </row>
    <row r="22" spans="1:11" s="626" customFormat="1" ht="15.5">
      <c r="A22" s="621">
        <v>18</v>
      </c>
      <c r="B22" s="621">
        <v>18</v>
      </c>
      <c r="C22" s="1025" t="s">
        <v>906</v>
      </c>
      <c r="D22" s="622" t="str">
        <f>IFERROR(VLOOKUP(C22,Foundation!$C$5:$D$143,2,0),"")</f>
        <v>DA+9</v>
      </c>
      <c r="E22" s="1053" t="s">
        <v>416</v>
      </c>
      <c r="F22" s="623">
        <v>45551</v>
      </c>
      <c r="G22" s="623">
        <v>45551</v>
      </c>
      <c r="H22" s="624" t="s">
        <v>963</v>
      </c>
      <c r="I22" s="624" t="s">
        <v>900</v>
      </c>
      <c r="J22" s="621" t="s">
        <v>1017</v>
      </c>
      <c r="K22" s="624" t="s">
        <v>258</v>
      </c>
    </row>
    <row r="23" spans="1:11" s="626" customFormat="1" ht="15.75" customHeight="1">
      <c r="A23" s="621">
        <v>19</v>
      </c>
      <c r="B23" s="621">
        <v>19</v>
      </c>
      <c r="C23" s="1025" t="s">
        <v>475</v>
      </c>
      <c r="D23" s="627" t="str">
        <f>IFERROR(VLOOKUP(C23,Foundation!$C$5:$D$143,2,0),"")</f>
        <v>DA+3</v>
      </c>
      <c r="E23" s="1053" t="s">
        <v>416</v>
      </c>
      <c r="F23" s="623">
        <v>45555</v>
      </c>
      <c r="G23" s="623">
        <v>45555</v>
      </c>
      <c r="H23" s="624" t="s">
        <v>963</v>
      </c>
      <c r="I23" s="624" t="s">
        <v>900</v>
      </c>
      <c r="J23" s="621" t="s">
        <v>1017</v>
      </c>
      <c r="K23" s="624" t="s">
        <v>258</v>
      </c>
    </row>
    <row r="24" spans="1:11" s="626" customFormat="1" ht="15.75" customHeight="1">
      <c r="A24" s="621">
        <v>20</v>
      </c>
      <c r="B24" s="621">
        <v>20</v>
      </c>
      <c r="C24" s="1025" t="s">
        <v>476</v>
      </c>
      <c r="D24" s="627" t="str">
        <f>IFERROR(VLOOKUP(C24,Foundation!$C$5:$D$143,2,0),"")</f>
        <v>DA+9</v>
      </c>
      <c r="E24" s="1053" t="s">
        <v>416</v>
      </c>
      <c r="F24" s="623">
        <v>45555</v>
      </c>
      <c r="G24" s="623">
        <v>45555</v>
      </c>
      <c r="H24" s="624" t="s">
        <v>963</v>
      </c>
      <c r="I24" s="624" t="s">
        <v>900</v>
      </c>
      <c r="J24" s="621" t="s">
        <v>1017</v>
      </c>
      <c r="K24" s="624" t="s">
        <v>258</v>
      </c>
    </row>
    <row r="25" spans="1:11" s="626" customFormat="1" ht="15.75" customHeight="1">
      <c r="A25" s="621">
        <v>21</v>
      </c>
      <c r="B25" s="621">
        <v>21</v>
      </c>
      <c r="C25" s="1025" t="s">
        <v>480</v>
      </c>
      <c r="D25" s="627" t="str">
        <f>IFERROR(VLOOKUP(C25,Foundation!$C$5:$D$143,2,0),"")</f>
        <v>DA+3</v>
      </c>
      <c r="E25" s="1053" t="s">
        <v>416</v>
      </c>
      <c r="F25" s="623">
        <v>45547</v>
      </c>
      <c r="G25" s="623">
        <f t="shared" ref="G25:G56" si="0">F25</f>
        <v>45547</v>
      </c>
      <c r="H25" s="624" t="s">
        <v>963</v>
      </c>
      <c r="I25" s="624" t="s">
        <v>900</v>
      </c>
      <c r="J25" s="621" t="s">
        <v>1017</v>
      </c>
      <c r="K25" s="624" t="s">
        <v>258</v>
      </c>
    </row>
    <row r="26" spans="1:11" s="626" customFormat="1" ht="15.75" customHeight="1">
      <c r="A26" s="621">
        <v>22</v>
      </c>
      <c r="B26" s="621">
        <v>22</v>
      </c>
      <c r="C26" s="1025" t="s">
        <v>907</v>
      </c>
      <c r="D26" s="627" t="str">
        <f>IFERROR(VLOOKUP(C26,Foundation!$C$5:$D$143,2,0),"")</f>
        <v>DA+6</v>
      </c>
      <c r="E26" s="1053" t="s">
        <v>416</v>
      </c>
      <c r="F26" s="623">
        <v>45548</v>
      </c>
      <c r="G26" s="623">
        <f t="shared" si="0"/>
        <v>45548</v>
      </c>
      <c r="H26" s="624" t="s">
        <v>963</v>
      </c>
      <c r="I26" s="624" t="s">
        <v>900</v>
      </c>
      <c r="J26" s="621" t="s">
        <v>1017</v>
      </c>
      <c r="K26" s="624" t="s">
        <v>258</v>
      </c>
    </row>
    <row r="27" spans="1:11" s="626" customFormat="1" ht="15.75" customHeight="1">
      <c r="A27" s="621">
        <v>23</v>
      </c>
      <c r="B27" s="621">
        <v>23</v>
      </c>
      <c r="C27" s="1025" t="s">
        <v>908</v>
      </c>
      <c r="D27" s="627" t="str">
        <f>IFERROR(VLOOKUP(C27,Foundation!$C$5:$D$143,2,0),"")</f>
        <v>DA+9</v>
      </c>
      <c r="E27" s="1053" t="s">
        <v>416</v>
      </c>
      <c r="F27" s="623">
        <v>45547</v>
      </c>
      <c r="G27" s="623">
        <f t="shared" si="0"/>
        <v>45547</v>
      </c>
      <c r="H27" s="624" t="s">
        <v>963</v>
      </c>
      <c r="I27" s="624" t="s">
        <v>900</v>
      </c>
      <c r="J27" s="621" t="s">
        <v>1017</v>
      </c>
      <c r="K27" s="624" t="s">
        <v>258</v>
      </c>
    </row>
    <row r="28" spans="1:11" s="626" customFormat="1" ht="15.75" customHeight="1">
      <c r="A28" s="621">
        <v>24</v>
      </c>
      <c r="B28" s="621">
        <v>24</v>
      </c>
      <c r="C28" s="1025" t="s">
        <v>509</v>
      </c>
      <c r="D28" s="627" t="str">
        <f>IFERROR(VLOOKUP(C28,Foundation!$C$5:$D$143,2,0),"")</f>
        <v>DA+3</v>
      </c>
      <c r="E28" s="1053" t="s">
        <v>416</v>
      </c>
      <c r="F28" s="623">
        <v>45540</v>
      </c>
      <c r="G28" s="623">
        <f t="shared" si="0"/>
        <v>45540</v>
      </c>
      <c r="H28" s="624" t="s">
        <v>963</v>
      </c>
      <c r="I28" s="624" t="s">
        <v>900</v>
      </c>
      <c r="J28" s="621" t="s">
        <v>1017</v>
      </c>
      <c r="K28" s="624" t="s">
        <v>258</v>
      </c>
    </row>
    <row r="29" spans="1:11" s="626" customFormat="1" ht="15.75" customHeight="1">
      <c r="A29" s="621">
        <v>25</v>
      </c>
      <c r="B29" s="621">
        <v>25</v>
      </c>
      <c r="C29" s="1025" t="s">
        <v>508</v>
      </c>
      <c r="D29" s="627" t="str">
        <f>IFERROR(VLOOKUP(C29,Foundation!$C$5:$D$143,2,0),"")</f>
        <v>DA+3</v>
      </c>
      <c r="E29" s="1053" t="s">
        <v>416</v>
      </c>
      <c r="F29" s="623">
        <v>45540</v>
      </c>
      <c r="G29" s="623">
        <f t="shared" si="0"/>
        <v>45540</v>
      </c>
      <c r="H29" s="624" t="s">
        <v>963</v>
      </c>
      <c r="I29" s="624" t="s">
        <v>900</v>
      </c>
      <c r="J29" s="621" t="s">
        <v>1017</v>
      </c>
      <c r="K29" s="624" t="s">
        <v>258</v>
      </c>
    </row>
    <row r="30" spans="1:11" s="626" customFormat="1" ht="15.75" customHeight="1">
      <c r="A30" s="621">
        <v>26</v>
      </c>
      <c r="B30" s="621">
        <v>26</v>
      </c>
      <c r="C30" s="1025" t="s">
        <v>505</v>
      </c>
      <c r="D30" s="627" t="str">
        <f>IFERROR(VLOOKUP(C30,Foundation!$C$5:$D$143,2,0),"")</f>
        <v>DA+1.5</v>
      </c>
      <c r="E30" s="1053" t="s">
        <v>416</v>
      </c>
      <c r="F30" s="623">
        <v>45540</v>
      </c>
      <c r="G30" s="623">
        <f t="shared" si="0"/>
        <v>45540</v>
      </c>
      <c r="H30" s="624" t="s">
        <v>963</v>
      </c>
      <c r="I30" s="624" t="s">
        <v>900</v>
      </c>
      <c r="J30" s="621" t="s">
        <v>1017</v>
      </c>
      <c r="K30" s="624" t="s">
        <v>258</v>
      </c>
    </row>
    <row r="31" spans="1:11" s="626" customFormat="1" ht="15.75" customHeight="1">
      <c r="A31" s="621">
        <v>27</v>
      </c>
      <c r="B31" s="621">
        <v>1</v>
      </c>
      <c r="C31" s="1025" t="s">
        <v>481</v>
      </c>
      <c r="D31" s="627" t="str">
        <f>IFERROR(VLOOKUP(C31,Foundation!$C$5:$D$143,2,0),"")</f>
        <v>DA+9</v>
      </c>
      <c r="E31" s="1053" t="s">
        <v>416</v>
      </c>
      <c r="F31" s="623">
        <v>45576</v>
      </c>
      <c r="G31" s="623">
        <f t="shared" si="0"/>
        <v>45576</v>
      </c>
      <c r="H31" s="624" t="s">
        <v>963</v>
      </c>
      <c r="I31" s="624" t="s">
        <v>900</v>
      </c>
      <c r="J31" s="621" t="s">
        <v>1096</v>
      </c>
      <c r="K31" s="624" t="s">
        <v>258</v>
      </c>
    </row>
    <row r="32" spans="1:11" s="626" customFormat="1" ht="15.75" customHeight="1">
      <c r="A32" s="621">
        <v>28</v>
      </c>
      <c r="B32" s="621">
        <v>2</v>
      </c>
      <c r="C32" s="1025" t="s">
        <v>483</v>
      </c>
      <c r="D32" s="627" t="str">
        <f>IFERROR(VLOOKUP(C32,Foundation!$C$5:$D$143,2,0),"")</f>
        <v>DA-3</v>
      </c>
      <c r="E32" s="1053" t="s">
        <v>416</v>
      </c>
      <c r="F32" s="623">
        <v>45576</v>
      </c>
      <c r="G32" s="623">
        <f t="shared" si="0"/>
        <v>45576</v>
      </c>
      <c r="H32" s="624" t="s">
        <v>963</v>
      </c>
      <c r="I32" s="624" t="s">
        <v>900</v>
      </c>
      <c r="J32" s="621" t="s">
        <v>1096</v>
      </c>
      <c r="K32" s="624" t="s">
        <v>258</v>
      </c>
    </row>
    <row r="33" spans="1:11" s="626" customFormat="1" ht="15.75" customHeight="1">
      <c r="A33" s="621">
        <v>29</v>
      </c>
      <c r="B33" s="621">
        <v>3</v>
      </c>
      <c r="C33" s="1025" t="s">
        <v>486</v>
      </c>
      <c r="D33" s="627" t="str">
        <f>IFERROR(VLOOKUP(C33,Foundation!$C$5:$D$143,2,0),"")</f>
        <v>DA+6</v>
      </c>
      <c r="E33" s="1053" t="s">
        <v>416</v>
      </c>
      <c r="F33" s="623">
        <v>45576</v>
      </c>
      <c r="G33" s="623">
        <f t="shared" si="0"/>
        <v>45576</v>
      </c>
      <c r="H33" s="624" t="s">
        <v>963</v>
      </c>
      <c r="I33" s="624" t="s">
        <v>900</v>
      </c>
      <c r="J33" s="621" t="s">
        <v>1096</v>
      </c>
      <c r="K33" s="624" t="s">
        <v>258</v>
      </c>
    </row>
    <row r="34" spans="1:11" s="626" customFormat="1" ht="15.75" customHeight="1">
      <c r="A34" s="621">
        <v>30</v>
      </c>
      <c r="B34" s="621">
        <v>4</v>
      </c>
      <c r="C34" s="1025" t="s">
        <v>487</v>
      </c>
      <c r="D34" s="627" t="str">
        <f>IFERROR(VLOOKUP(C34,Foundation!$C$5:$D$143,2,0),"")</f>
        <v>DA+1.5</v>
      </c>
      <c r="E34" s="1053" t="s">
        <v>416</v>
      </c>
      <c r="F34" s="623">
        <v>45576</v>
      </c>
      <c r="G34" s="623">
        <f t="shared" si="0"/>
        <v>45576</v>
      </c>
      <c r="H34" s="624" t="s">
        <v>963</v>
      </c>
      <c r="I34" s="624" t="s">
        <v>900</v>
      </c>
      <c r="J34" s="621" t="s">
        <v>1096</v>
      </c>
      <c r="K34" s="624" t="s">
        <v>258</v>
      </c>
    </row>
    <row r="35" spans="1:11" s="626" customFormat="1" ht="15.5">
      <c r="A35" s="621">
        <v>31</v>
      </c>
      <c r="B35" s="621">
        <v>5</v>
      </c>
      <c r="C35" s="83" t="s">
        <v>489</v>
      </c>
      <c r="D35" s="627" t="str">
        <f>IFERROR(VLOOKUP(C35,Foundation!$C$5:$D$143,2,0),"")</f>
        <v>DA-3</v>
      </c>
      <c r="E35" s="1053" t="s">
        <v>416</v>
      </c>
      <c r="F35" s="623">
        <v>45576</v>
      </c>
      <c r="G35" s="623">
        <f t="shared" si="0"/>
        <v>45576</v>
      </c>
      <c r="H35" s="624" t="s">
        <v>963</v>
      </c>
      <c r="I35" s="624" t="s">
        <v>900</v>
      </c>
      <c r="J35" s="621" t="s">
        <v>1096</v>
      </c>
      <c r="K35" s="624" t="s">
        <v>258</v>
      </c>
    </row>
    <row r="36" spans="1:11" s="626" customFormat="1" ht="15.5">
      <c r="A36" s="621">
        <v>32</v>
      </c>
      <c r="B36" s="621">
        <v>6</v>
      </c>
      <c r="C36" s="83" t="s">
        <v>491</v>
      </c>
      <c r="D36" s="627" t="str">
        <f>IFERROR(VLOOKUP(C36,Foundation!$C$5:$D$143,2,0),"")</f>
        <v>DA+9</v>
      </c>
      <c r="E36" s="1053" t="s">
        <v>416</v>
      </c>
      <c r="F36" s="623">
        <v>45576</v>
      </c>
      <c r="G36" s="623">
        <f t="shared" si="0"/>
        <v>45576</v>
      </c>
      <c r="H36" s="624" t="s">
        <v>963</v>
      </c>
      <c r="I36" s="624" t="s">
        <v>900</v>
      </c>
      <c r="J36" s="621" t="s">
        <v>1096</v>
      </c>
      <c r="K36" s="624" t="s">
        <v>258</v>
      </c>
    </row>
    <row r="37" spans="1:11" s="626" customFormat="1" ht="15.5">
      <c r="A37" s="621">
        <v>33</v>
      </c>
      <c r="B37" s="621">
        <v>7</v>
      </c>
      <c r="C37" s="83" t="s">
        <v>904</v>
      </c>
      <c r="D37" s="627" t="str">
        <f>IFERROR(VLOOKUP(C37,Foundation!$C$5:$D$143,2,0),"")</f>
        <v>DA+6</v>
      </c>
      <c r="E37" s="1053" t="s">
        <v>416</v>
      </c>
      <c r="F37" s="623">
        <v>45577</v>
      </c>
      <c r="G37" s="623">
        <f t="shared" si="0"/>
        <v>45577</v>
      </c>
      <c r="H37" s="624" t="s">
        <v>963</v>
      </c>
      <c r="I37" s="624" t="s">
        <v>900</v>
      </c>
      <c r="J37" s="621" t="s">
        <v>1096</v>
      </c>
      <c r="K37" s="624" t="s">
        <v>258</v>
      </c>
    </row>
    <row r="38" spans="1:11" s="626" customFormat="1" ht="15.5">
      <c r="A38" s="621">
        <v>34</v>
      </c>
      <c r="B38" s="621">
        <v>8</v>
      </c>
      <c r="C38" s="83" t="s">
        <v>473</v>
      </c>
      <c r="D38" s="627" t="str">
        <f>IFERROR(VLOOKUP(C38,Foundation!$C$5:$D$143,2,0),"")</f>
        <v>DA-1.5</v>
      </c>
      <c r="E38" s="1053" t="s">
        <v>416</v>
      </c>
      <c r="F38" s="623">
        <v>45577</v>
      </c>
      <c r="G38" s="623">
        <f t="shared" si="0"/>
        <v>45577</v>
      </c>
      <c r="H38" s="624" t="s">
        <v>963</v>
      </c>
      <c r="I38" s="624" t="s">
        <v>900</v>
      </c>
      <c r="J38" s="621" t="s">
        <v>1096</v>
      </c>
      <c r="K38" s="624" t="s">
        <v>258</v>
      </c>
    </row>
    <row r="39" spans="1:11" s="626" customFormat="1" ht="15.5">
      <c r="A39" s="621">
        <v>35</v>
      </c>
      <c r="B39" s="621">
        <v>9</v>
      </c>
      <c r="C39" s="83" t="s">
        <v>471</v>
      </c>
      <c r="D39" s="627" t="str">
        <f>IFERROR(VLOOKUP(C39,Foundation!$C$5:$D$143,2,0),"")</f>
        <v>DA+9</v>
      </c>
      <c r="E39" s="1053" t="s">
        <v>416</v>
      </c>
      <c r="F39" s="623">
        <v>45577</v>
      </c>
      <c r="G39" s="623">
        <f t="shared" si="0"/>
        <v>45577</v>
      </c>
      <c r="H39" s="624" t="s">
        <v>963</v>
      </c>
      <c r="I39" s="624" t="s">
        <v>900</v>
      </c>
      <c r="J39" s="621" t="s">
        <v>1096</v>
      </c>
      <c r="K39" s="624" t="s">
        <v>258</v>
      </c>
    </row>
    <row r="40" spans="1:11" s="626" customFormat="1" ht="15.5">
      <c r="A40" s="621">
        <v>36</v>
      </c>
      <c r="B40" s="621">
        <v>10</v>
      </c>
      <c r="C40" s="83" t="s">
        <v>472</v>
      </c>
      <c r="D40" s="627" t="str">
        <f>IFERROR(VLOOKUP(C40,Foundation!$C$5:$D$143,2,0),"")</f>
        <v>DA+9</v>
      </c>
      <c r="E40" s="1053" t="s">
        <v>416</v>
      </c>
      <c r="F40" s="623">
        <v>45577</v>
      </c>
      <c r="G40" s="623">
        <f t="shared" si="0"/>
        <v>45577</v>
      </c>
      <c r="H40" s="624" t="s">
        <v>963</v>
      </c>
      <c r="I40" s="624" t="s">
        <v>900</v>
      </c>
      <c r="J40" s="621" t="s">
        <v>1096</v>
      </c>
      <c r="K40" s="624" t="s">
        <v>258</v>
      </c>
    </row>
    <row r="41" spans="1:11" s="626" customFormat="1" ht="15.5">
      <c r="A41" s="621">
        <v>37</v>
      </c>
      <c r="B41" s="621">
        <v>11</v>
      </c>
      <c r="C41" s="83" t="s">
        <v>426</v>
      </c>
      <c r="D41" s="627" t="str">
        <f>IFERROR(VLOOKUP(C41,Foundation!$C$5:$D$143,2,0),"")</f>
        <v>DA+3</v>
      </c>
      <c r="E41" s="1053" t="s">
        <v>416</v>
      </c>
      <c r="F41" s="623">
        <v>41925</v>
      </c>
      <c r="G41" s="623">
        <f t="shared" si="0"/>
        <v>41925</v>
      </c>
      <c r="H41" s="624" t="s">
        <v>963</v>
      </c>
      <c r="I41" s="624" t="s">
        <v>900</v>
      </c>
      <c r="J41" s="621" t="s">
        <v>1096</v>
      </c>
      <c r="K41" s="624" t="s">
        <v>258</v>
      </c>
    </row>
    <row r="42" spans="1:11" s="626" customFormat="1" ht="15.5">
      <c r="A42" s="621">
        <v>38</v>
      </c>
      <c r="B42" s="621">
        <v>12</v>
      </c>
      <c r="C42" s="83" t="s">
        <v>427</v>
      </c>
      <c r="D42" s="627" t="str">
        <f>IFERROR(VLOOKUP(C42,Foundation!$C$5:$D$143,2,0),"")</f>
        <v>DA+3</v>
      </c>
      <c r="E42" s="1053" t="s">
        <v>416</v>
      </c>
      <c r="F42" s="623">
        <v>41925</v>
      </c>
      <c r="G42" s="623">
        <f t="shared" si="0"/>
        <v>41925</v>
      </c>
      <c r="H42" s="624" t="s">
        <v>963</v>
      </c>
      <c r="I42" s="624" t="s">
        <v>900</v>
      </c>
      <c r="J42" s="621" t="s">
        <v>1096</v>
      </c>
      <c r="K42" s="624" t="s">
        <v>258</v>
      </c>
    </row>
    <row r="43" spans="1:11" s="626" customFormat="1" ht="15.5">
      <c r="A43" s="621">
        <v>39</v>
      </c>
      <c r="B43" s="621">
        <v>13</v>
      </c>
      <c r="C43" s="83" t="s">
        <v>428</v>
      </c>
      <c r="D43" s="627" t="str">
        <f>IFERROR(VLOOKUP(C43,Foundation!$C$5:$D$143,2,0),"")</f>
        <v>DA+6</v>
      </c>
      <c r="E43" s="1053" t="s">
        <v>416</v>
      </c>
      <c r="F43" s="623">
        <v>41925</v>
      </c>
      <c r="G43" s="623">
        <f t="shared" si="0"/>
        <v>41925</v>
      </c>
      <c r="H43" s="624" t="s">
        <v>963</v>
      </c>
      <c r="I43" s="624" t="s">
        <v>900</v>
      </c>
      <c r="J43" s="621" t="s">
        <v>1096</v>
      </c>
      <c r="K43" s="624" t="s">
        <v>258</v>
      </c>
    </row>
    <row r="44" spans="1:11" s="626" customFormat="1" ht="15.5">
      <c r="A44" s="621">
        <v>40</v>
      </c>
      <c r="B44" s="621">
        <v>14</v>
      </c>
      <c r="C44" s="83" t="s">
        <v>430</v>
      </c>
      <c r="D44" s="627" t="str">
        <f>IFERROR(VLOOKUP(C44,Foundation!$C$5:$D$143,2,0),"")</f>
        <v>DA+9</v>
      </c>
      <c r="E44" s="1053" t="s">
        <v>416</v>
      </c>
      <c r="F44" s="623">
        <v>41925</v>
      </c>
      <c r="G44" s="623">
        <f t="shared" si="0"/>
        <v>41925</v>
      </c>
      <c r="H44" s="624" t="s">
        <v>963</v>
      </c>
      <c r="I44" s="624" t="s">
        <v>900</v>
      </c>
      <c r="J44" s="621" t="s">
        <v>1096</v>
      </c>
      <c r="K44" s="624" t="s">
        <v>258</v>
      </c>
    </row>
    <row r="45" spans="1:11" s="626" customFormat="1" ht="15.5">
      <c r="A45" s="621">
        <v>41</v>
      </c>
      <c r="B45" s="621">
        <v>15</v>
      </c>
      <c r="C45" s="83" t="s">
        <v>433</v>
      </c>
      <c r="D45" s="627" t="str">
        <f>IFERROR(VLOOKUP(C45,Foundation!$C$5:$D$143,2,0),"")</f>
        <v>DA+0</v>
      </c>
      <c r="E45" s="1053" t="s">
        <v>416</v>
      </c>
      <c r="F45" s="623">
        <v>45579</v>
      </c>
      <c r="G45" s="623">
        <f t="shared" si="0"/>
        <v>45579</v>
      </c>
      <c r="H45" s="624" t="s">
        <v>963</v>
      </c>
      <c r="I45" s="624" t="s">
        <v>900</v>
      </c>
      <c r="J45" s="621" t="s">
        <v>1096</v>
      </c>
      <c r="K45" s="624" t="s">
        <v>258</v>
      </c>
    </row>
    <row r="46" spans="1:11" s="626" customFormat="1" ht="15.5">
      <c r="A46" s="621">
        <v>42</v>
      </c>
      <c r="B46" s="621">
        <v>16</v>
      </c>
      <c r="C46" s="83" t="s">
        <v>435</v>
      </c>
      <c r="D46" s="627" t="str">
        <f>IFERROR(VLOOKUP(C46,Foundation!$C$5:$D$143,2,0),"")</f>
        <v>DA+0</v>
      </c>
      <c r="E46" s="1053" t="s">
        <v>416</v>
      </c>
      <c r="F46" s="623">
        <v>45579</v>
      </c>
      <c r="G46" s="623">
        <f t="shared" si="0"/>
        <v>45579</v>
      </c>
      <c r="H46" s="624" t="s">
        <v>963</v>
      </c>
      <c r="I46" s="624" t="s">
        <v>900</v>
      </c>
      <c r="J46" s="621" t="s">
        <v>1096</v>
      </c>
      <c r="K46" s="624" t="s">
        <v>258</v>
      </c>
    </row>
    <row r="47" spans="1:11" s="626" customFormat="1" ht="15.5">
      <c r="A47" s="621">
        <v>43</v>
      </c>
      <c r="B47" s="621">
        <v>17</v>
      </c>
      <c r="C47" s="83" t="s">
        <v>432</v>
      </c>
      <c r="D47" s="627" t="str">
        <f>IFERROR(VLOOKUP(C47,Foundation!$C$5:$D$143,2,0),"")</f>
        <v>DA+1.5</v>
      </c>
      <c r="E47" s="1053" t="s">
        <v>416</v>
      </c>
      <c r="F47" s="623">
        <v>45579</v>
      </c>
      <c r="G47" s="623">
        <f t="shared" si="0"/>
        <v>45579</v>
      </c>
      <c r="H47" s="624" t="s">
        <v>963</v>
      </c>
      <c r="I47" s="624" t="s">
        <v>900</v>
      </c>
      <c r="J47" s="621" t="s">
        <v>1096</v>
      </c>
      <c r="K47" s="624" t="s">
        <v>258</v>
      </c>
    </row>
    <row r="48" spans="1:11" s="626" customFormat="1" ht="15.5">
      <c r="A48" s="621">
        <v>44</v>
      </c>
      <c r="B48" s="621">
        <v>18</v>
      </c>
      <c r="C48" s="83" t="s">
        <v>431</v>
      </c>
      <c r="D48" s="627" t="str">
        <f>IFERROR(VLOOKUP(C48,Foundation!$C$5:$D$143,2,0),"")</f>
        <v>DA+0</v>
      </c>
      <c r="E48" s="1053" t="s">
        <v>416</v>
      </c>
      <c r="F48" s="623">
        <v>45580</v>
      </c>
      <c r="G48" s="623">
        <f t="shared" si="0"/>
        <v>45580</v>
      </c>
      <c r="H48" s="624" t="s">
        <v>963</v>
      </c>
      <c r="I48" s="624" t="s">
        <v>900</v>
      </c>
      <c r="J48" s="621" t="s">
        <v>1096</v>
      </c>
      <c r="K48" s="624" t="s">
        <v>258</v>
      </c>
    </row>
    <row r="49" spans="1:11" s="626" customFormat="1" ht="15.5">
      <c r="A49" s="621">
        <v>45</v>
      </c>
      <c r="B49" s="621">
        <v>19</v>
      </c>
      <c r="C49" s="83" t="s">
        <v>429</v>
      </c>
      <c r="D49" s="627" t="str">
        <f>IFERROR(VLOOKUP(C49,Foundation!$C$5:$D$143,2,0),"")</f>
        <v>DA+3</v>
      </c>
      <c r="E49" s="1053" t="s">
        <v>416</v>
      </c>
      <c r="F49" s="623">
        <v>45580</v>
      </c>
      <c r="G49" s="623">
        <f t="shared" si="0"/>
        <v>45580</v>
      </c>
      <c r="H49" s="624" t="s">
        <v>963</v>
      </c>
      <c r="I49" s="624" t="s">
        <v>900</v>
      </c>
      <c r="J49" s="621" t="s">
        <v>1096</v>
      </c>
      <c r="K49" s="624" t="s">
        <v>258</v>
      </c>
    </row>
    <row r="50" spans="1:11" s="626" customFormat="1" ht="15.5">
      <c r="A50" s="621">
        <v>46</v>
      </c>
      <c r="B50" s="621">
        <v>20</v>
      </c>
      <c r="C50" s="83" t="s">
        <v>165</v>
      </c>
      <c r="D50" s="627" t="str">
        <f>IFERROR(VLOOKUP(C50,Foundation!$C$5:$D$143,2,0),"")</f>
        <v>DA-3</v>
      </c>
      <c r="E50" s="1053" t="s">
        <v>416</v>
      </c>
      <c r="F50" s="623">
        <v>45580</v>
      </c>
      <c r="G50" s="623">
        <f t="shared" si="0"/>
        <v>45580</v>
      </c>
      <c r="H50" s="624" t="s">
        <v>963</v>
      </c>
      <c r="I50" s="624" t="s">
        <v>1097</v>
      </c>
      <c r="J50" s="621" t="s">
        <v>1096</v>
      </c>
      <c r="K50" s="624" t="s">
        <v>258</v>
      </c>
    </row>
    <row r="51" spans="1:11" s="626" customFormat="1" ht="15.5">
      <c r="A51" s="621">
        <v>47</v>
      </c>
      <c r="B51" s="621">
        <v>21</v>
      </c>
      <c r="C51" s="83" t="s">
        <v>26</v>
      </c>
      <c r="D51" s="627" t="str">
        <f>IFERROR(VLOOKUP(C51,Foundation!$C$5:$D$143,2,0),"")</f>
        <v>DA+0</v>
      </c>
      <c r="E51" s="1053" t="s">
        <v>416</v>
      </c>
      <c r="F51" s="623">
        <v>45580</v>
      </c>
      <c r="G51" s="623">
        <f t="shared" si="0"/>
        <v>45580</v>
      </c>
      <c r="H51" s="624" t="s">
        <v>963</v>
      </c>
      <c r="I51" s="624" t="s">
        <v>1097</v>
      </c>
      <c r="J51" s="621" t="s">
        <v>1096</v>
      </c>
      <c r="K51" s="624" t="s">
        <v>258</v>
      </c>
    </row>
    <row r="52" spans="1:11" s="626" customFormat="1" ht="15.5">
      <c r="A52" s="621">
        <v>48</v>
      </c>
      <c r="B52" s="621">
        <v>22</v>
      </c>
      <c r="C52" s="83" t="s">
        <v>62</v>
      </c>
      <c r="D52" s="627" t="str">
        <f>IFERROR(VLOOKUP(C52,Foundation!$C$5:$D$143,2,0),"")</f>
        <v>DA+9</v>
      </c>
      <c r="E52" s="1053" t="s">
        <v>416</v>
      </c>
      <c r="F52" s="628">
        <v>45581</v>
      </c>
      <c r="G52" s="623">
        <f t="shared" si="0"/>
        <v>45581</v>
      </c>
      <c r="H52" s="624" t="s">
        <v>963</v>
      </c>
      <c r="I52" s="624" t="s">
        <v>1097</v>
      </c>
      <c r="J52" s="621" t="s">
        <v>1096</v>
      </c>
      <c r="K52" s="624" t="s">
        <v>258</v>
      </c>
    </row>
    <row r="53" spans="1:11" s="626" customFormat="1" ht="15.5">
      <c r="A53" s="621">
        <v>49</v>
      </c>
      <c r="B53" s="621">
        <v>23</v>
      </c>
      <c r="C53" s="83" t="s">
        <v>63</v>
      </c>
      <c r="D53" s="627" t="str">
        <f>IFERROR(VLOOKUP(C53,Foundation!$C$5:$D$143,2,0),"")</f>
        <v>DA-1.5</v>
      </c>
      <c r="E53" s="1053" t="s">
        <v>416</v>
      </c>
      <c r="F53" s="628">
        <v>45581</v>
      </c>
      <c r="G53" s="623">
        <f t="shared" si="0"/>
        <v>45581</v>
      </c>
      <c r="H53" s="624" t="s">
        <v>963</v>
      </c>
      <c r="I53" s="624" t="s">
        <v>1097</v>
      </c>
      <c r="J53" s="621" t="s">
        <v>1096</v>
      </c>
      <c r="K53" s="624" t="s">
        <v>258</v>
      </c>
    </row>
    <row r="54" spans="1:11" s="626" customFormat="1" ht="15.5">
      <c r="A54" s="621">
        <v>50</v>
      </c>
      <c r="B54" s="621">
        <v>24</v>
      </c>
      <c r="C54" s="83" t="s">
        <v>154</v>
      </c>
      <c r="D54" s="627" t="str">
        <f>IFERROR(VLOOKUP(C54,Foundation!$C$5:$D$143,2,0),"")</f>
        <v>DA+1.5</v>
      </c>
      <c r="E54" s="1053" t="s">
        <v>416</v>
      </c>
      <c r="F54" s="628">
        <v>45581</v>
      </c>
      <c r="G54" s="623">
        <f t="shared" si="0"/>
        <v>45581</v>
      </c>
      <c r="H54" s="624" t="s">
        <v>963</v>
      </c>
      <c r="I54" s="624" t="s">
        <v>1097</v>
      </c>
      <c r="J54" s="621" t="s">
        <v>1096</v>
      </c>
      <c r="K54" s="624" t="s">
        <v>258</v>
      </c>
    </row>
    <row r="55" spans="1:11" s="626" customFormat="1" ht="15.5">
      <c r="A55" s="621">
        <v>51</v>
      </c>
      <c r="B55" s="621">
        <v>25</v>
      </c>
      <c r="C55" s="83" t="s">
        <v>156</v>
      </c>
      <c r="D55" s="627" t="str">
        <f>IFERROR(VLOOKUP(C55,Foundation!$C$5:$D$143,2,0),"")</f>
        <v>DA+1.5</v>
      </c>
      <c r="E55" s="1053" t="s">
        <v>416</v>
      </c>
      <c r="F55" s="628">
        <v>45581</v>
      </c>
      <c r="G55" s="623">
        <f t="shared" si="0"/>
        <v>45581</v>
      </c>
      <c r="H55" s="624" t="s">
        <v>963</v>
      </c>
      <c r="I55" s="624" t="s">
        <v>1097</v>
      </c>
      <c r="J55" s="621" t="s">
        <v>1096</v>
      </c>
      <c r="K55" s="624" t="s">
        <v>258</v>
      </c>
    </row>
    <row r="56" spans="1:11" s="626" customFormat="1" ht="15.5">
      <c r="A56" s="621">
        <v>52</v>
      </c>
      <c r="B56" s="621">
        <v>26</v>
      </c>
      <c r="C56" s="83" t="s">
        <v>157</v>
      </c>
      <c r="D56" s="627" t="str">
        <f>IFERROR(VLOOKUP(C56,Foundation!$C$5:$D$143,2,0),"")</f>
        <v>DA-1.5</v>
      </c>
      <c r="E56" s="1053" t="s">
        <v>416</v>
      </c>
      <c r="F56" s="628">
        <v>45581</v>
      </c>
      <c r="G56" s="623">
        <f t="shared" si="0"/>
        <v>45581</v>
      </c>
      <c r="H56" s="624" t="s">
        <v>963</v>
      </c>
      <c r="I56" s="624" t="s">
        <v>1097</v>
      </c>
      <c r="J56" s="621" t="s">
        <v>1096</v>
      </c>
      <c r="K56" s="624" t="s">
        <v>258</v>
      </c>
    </row>
    <row r="57" spans="1:11" s="626" customFormat="1" ht="15.5">
      <c r="A57" s="621">
        <v>53</v>
      </c>
      <c r="B57" s="621">
        <v>27</v>
      </c>
      <c r="C57" s="83" t="s">
        <v>443</v>
      </c>
      <c r="D57" s="627" t="str">
        <f>IFERROR(VLOOKUP(C57,Foundation!$C$5:$D$143,2,0),"")</f>
        <v>DA+6</v>
      </c>
      <c r="E57" s="1053" t="s">
        <v>416</v>
      </c>
      <c r="F57" s="628">
        <v>45581</v>
      </c>
      <c r="G57" s="623">
        <f t="shared" ref="G57:G88" si="1">F57</f>
        <v>45581</v>
      </c>
      <c r="H57" s="624" t="s">
        <v>963</v>
      </c>
      <c r="I57" s="624" t="s">
        <v>1097</v>
      </c>
      <c r="J57" s="621" t="s">
        <v>1096</v>
      </c>
      <c r="K57" s="624" t="s">
        <v>258</v>
      </c>
    </row>
    <row r="58" spans="1:11" s="626" customFormat="1" ht="15.5">
      <c r="A58" s="621">
        <v>54</v>
      </c>
      <c r="B58" s="621">
        <v>28</v>
      </c>
      <c r="C58" s="83" t="s">
        <v>445</v>
      </c>
      <c r="D58" s="627" t="str">
        <f>IFERROR(VLOOKUP(C58,Foundation!$C$5:$D$143,2,0),"")</f>
        <v>DA+0</v>
      </c>
      <c r="E58" s="1053" t="s">
        <v>416</v>
      </c>
      <c r="F58" s="628">
        <v>45582</v>
      </c>
      <c r="G58" s="623">
        <f t="shared" si="1"/>
        <v>45582</v>
      </c>
      <c r="H58" s="624" t="s">
        <v>963</v>
      </c>
      <c r="I58" s="624" t="s">
        <v>1097</v>
      </c>
      <c r="J58" s="621" t="s">
        <v>1096</v>
      </c>
      <c r="K58" s="624" t="s">
        <v>258</v>
      </c>
    </row>
    <row r="59" spans="1:11" s="626" customFormat="1" ht="15.5">
      <c r="A59" s="621">
        <v>55</v>
      </c>
      <c r="B59" s="621">
        <v>29</v>
      </c>
      <c r="C59" s="83" t="s">
        <v>446</v>
      </c>
      <c r="D59" s="627" t="str">
        <f>IFERROR(VLOOKUP(C59,Foundation!$C$5:$D$143,2,0),"")</f>
        <v>DA+3</v>
      </c>
      <c r="E59" s="1053" t="s">
        <v>416</v>
      </c>
      <c r="F59" s="628">
        <v>45582</v>
      </c>
      <c r="G59" s="623">
        <f t="shared" si="1"/>
        <v>45582</v>
      </c>
      <c r="H59" s="624" t="s">
        <v>963</v>
      </c>
      <c r="I59" s="624" t="s">
        <v>1097</v>
      </c>
      <c r="J59" s="621" t="s">
        <v>1096</v>
      </c>
      <c r="K59" s="624" t="s">
        <v>258</v>
      </c>
    </row>
    <row r="60" spans="1:11" s="626" customFormat="1" ht="15.5">
      <c r="A60" s="621">
        <v>56</v>
      </c>
      <c r="B60" s="621">
        <v>30</v>
      </c>
      <c r="C60" s="83" t="s">
        <v>447</v>
      </c>
      <c r="D60" s="627" t="str">
        <f>IFERROR(VLOOKUP(C60,Foundation!$C$5:$D$143,2,0),"")</f>
        <v>DA+0</v>
      </c>
      <c r="E60" s="1053" t="s">
        <v>416</v>
      </c>
      <c r="F60" s="628">
        <v>45582</v>
      </c>
      <c r="G60" s="623">
        <f t="shared" si="1"/>
        <v>45582</v>
      </c>
      <c r="H60" s="624" t="s">
        <v>963</v>
      </c>
      <c r="I60" s="624" t="s">
        <v>1097</v>
      </c>
      <c r="J60" s="621" t="s">
        <v>1096</v>
      </c>
      <c r="K60" s="624" t="s">
        <v>258</v>
      </c>
    </row>
    <row r="61" spans="1:11" s="626" customFormat="1" ht="15.5">
      <c r="A61" s="621">
        <v>57</v>
      </c>
      <c r="B61" s="621">
        <v>31</v>
      </c>
      <c r="C61" s="83" t="s">
        <v>913</v>
      </c>
      <c r="D61" s="627" t="str">
        <f>IFERROR(VLOOKUP(C61,Foundation!$C$5:$D$143,2,0),"")</f>
        <v>DA+6</v>
      </c>
      <c r="E61" s="1053" t="s">
        <v>416</v>
      </c>
      <c r="F61" s="628">
        <v>45582</v>
      </c>
      <c r="G61" s="623">
        <f t="shared" si="1"/>
        <v>45582</v>
      </c>
      <c r="H61" s="624" t="s">
        <v>963</v>
      </c>
      <c r="I61" s="624" t="s">
        <v>1097</v>
      </c>
      <c r="J61" s="621" t="s">
        <v>1096</v>
      </c>
      <c r="K61" s="624" t="s">
        <v>258</v>
      </c>
    </row>
    <row r="62" spans="1:11" s="626" customFormat="1" ht="15.5">
      <c r="A62" s="621">
        <v>58</v>
      </c>
      <c r="B62" s="621">
        <v>32</v>
      </c>
      <c r="C62" s="83" t="s">
        <v>917</v>
      </c>
      <c r="D62" s="627" t="str">
        <f>IFERROR(VLOOKUP(C62,Foundation!$C$5:$D$143,2,0),"")</f>
        <v>DA+9</v>
      </c>
      <c r="E62" s="1053" t="s">
        <v>416</v>
      </c>
      <c r="F62" s="628">
        <v>45583</v>
      </c>
      <c r="G62" s="623">
        <f t="shared" si="1"/>
        <v>45583</v>
      </c>
      <c r="H62" s="624" t="s">
        <v>963</v>
      </c>
      <c r="I62" s="624" t="s">
        <v>1097</v>
      </c>
      <c r="J62" s="621" t="s">
        <v>1096</v>
      </c>
      <c r="K62" s="624" t="s">
        <v>258</v>
      </c>
    </row>
    <row r="63" spans="1:11" s="626" customFormat="1" ht="15.5">
      <c r="A63" s="621">
        <v>59</v>
      </c>
      <c r="B63" s="621">
        <v>33</v>
      </c>
      <c r="C63" s="83" t="s">
        <v>914</v>
      </c>
      <c r="D63" s="627" t="str">
        <f>IFERROR(VLOOKUP(C63,Foundation!$C$5:$D$143,2,0),"")</f>
        <v>DA+6</v>
      </c>
      <c r="E63" s="1053" t="s">
        <v>416</v>
      </c>
      <c r="F63" s="628">
        <v>45584</v>
      </c>
      <c r="G63" s="623">
        <f t="shared" si="1"/>
        <v>45584</v>
      </c>
      <c r="H63" s="624" t="s">
        <v>963</v>
      </c>
      <c r="I63" s="624" t="s">
        <v>1105</v>
      </c>
      <c r="J63" s="621" t="s">
        <v>1096</v>
      </c>
      <c r="K63" s="624" t="s">
        <v>258</v>
      </c>
    </row>
    <row r="64" spans="1:11" s="626" customFormat="1" ht="15.5">
      <c r="A64" s="621">
        <v>60</v>
      </c>
      <c r="B64" s="621">
        <v>34</v>
      </c>
      <c r="C64" s="83" t="s">
        <v>916</v>
      </c>
      <c r="D64" s="627" t="str">
        <f>IFERROR(VLOOKUP(C64,Foundation!$C$5:$D$143,2,0),"")</f>
        <v>DA+6</v>
      </c>
      <c r="E64" s="1053" t="s">
        <v>416</v>
      </c>
      <c r="F64" s="628">
        <v>45584</v>
      </c>
      <c r="G64" s="623">
        <f t="shared" si="1"/>
        <v>45584</v>
      </c>
      <c r="H64" s="624" t="s">
        <v>963</v>
      </c>
      <c r="I64" s="624" t="s">
        <v>1105</v>
      </c>
      <c r="J64" s="621" t="s">
        <v>1096</v>
      </c>
      <c r="K64" s="624" t="s">
        <v>258</v>
      </c>
    </row>
    <row r="65" spans="1:11" s="626" customFormat="1" ht="15.5">
      <c r="A65" s="621">
        <v>61</v>
      </c>
      <c r="B65" s="621">
        <v>35</v>
      </c>
      <c r="C65" s="83" t="s">
        <v>167</v>
      </c>
      <c r="D65" s="627" t="str">
        <f>IFERROR(VLOOKUP(C65,Foundation!$C$5:$D$143,2,0),"")</f>
        <v>DA+3</v>
      </c>
      <c r="E65" s="1053" t="s">
        <v>416</v>
      </c>
      <c r="F65" s="628">
        <v>45584</v>
      </c>
      <c r="G65" s="623">
        <f t="shared" si="1"/>
        <v>45584</v>
      </c>
      <c r="H65" s="624" t="s">
        <v>963</v>
      </c>
      <c r="I65" s="624" t="s">
        <v>1105</v>
      </c>
      <c r="J65" s="621" t="s">
        <v>1096</v>
      </c>
      <c r="K65" s="624" t="s">
        <v>258</v>
      </c>
    </row>
    <row r="66" spans="1:11" s="626" customFormat="1" ht="15.5">
      <c r="A66" s="621">
        <v>62</v>
      </c>
      <c r="B66" s="621">
        <v>36</v>
      </c>
      <c r="C66" s="83" t="s">
        <v>459</v>
      </c>
      <c r="D66" s="627" t="str">
        <f>IFERROR(VLOOKUP(C66,Foundation!$C$5:$D$143,2,0),"")</f>
        <v>DA+9</v>
      </c>
      <c r="E66" s="1053" t="s">
        <v>416</v>
      </c>
      <c r="F66" s="628">
        <v>45584</v>
      </c>
      <c r="G66" s="623">
        <f t="shared" si="1"/>
        <v>45584</v>
      </c>
      <c r="H66" s="624" t="s">
        <v>963</v>
      </c>
      <c r="I66" s="624" t="s">
        <v>1105</v>
      </c>
      <c r="J66" s="621" t="s">
        <v>1096</v>
      </c>
      <c r="K66" s="624" t="s">
        <v>258</v>
      </c>
    </row>
    <row r="67" spans="1:11" s="626" customFormat="1" ht="15.5">
      <c r="A67" s="621">
        <v>63</v>
      </c>
      <c r="B67" s="621">
        <v>37</v>
      </c>
      <c r="C67" s="83" t="s">
        <v>461</v>
      </c>
      <c r="D67" s="627" t="str">
        <f>IFERROR(VLOOKUP(C67,Foundation!$C$5:$D$143,2,0),"")</f>
        <v>DA+0</v>
      </c>
      <c r="E67" s="1053" t="s">
        <v>416</v>
      </c>
      <c r="F67" s="628">
        <v>45584</v>
      </c>
      <c r="G67" s="623">
        <f t="shared" si="1"/>
        <v>45584</v>
      </c>
      <c r="H67" s="624" t="s">
        <v>963</v>
      </c>
      <c r="I67" s="624" t="s">
        <v>1105</v>
      </c>
      <c r="J67" s="621" t="s">
        <v>1096</v>
      </c>
      <c r="K67" s="624" t="s">
        <v>258</v>
      </c>
    </row>
    <row r="68" spans="1:11" s="626" customFormat="1" ht="15.5">
      <c r="A68" s="621">
        <v>64</v>
      </c>
      <c r="B68" s="621">
        <v>38</v>
      </c>
      <c r="C68" s="83" t="s">
        <v>460</v>
      </c>
      <c r="D68" s="627" t="str">
        <f>IFERROR(VLOOKUP(C68,Foundation!$C$5:$D$143,2,0),"")</f>
        <v>DA+0</v>
      </c>
      <c r="E68" s="1053" t="s">
        <v>416</v>
      </c>
      <c r="F68" s="628">
        <v>45585</v>
      </c>
      <c r="G68" s="623">
        <f t="shared" si="1"/>
        <v>45585</v>
      </c>
      <c r="H68" s="624" t="s">
        <v>963</v>
      </c>
      <c r="I68" s="624" t="s">
        <v>1105</v>
      </c>
      <c r="J68" s="621" t="s">
        <v>1096</v>
      </c>
      <c r="K68" s="624" t="s">
        <v>258</v>
      </c>
    </row>
    <row r="69" spans="1:11" s="626" customFormat="1" ht="15.5">
      <c r="A69" s="621">
        <v>65</v>
      </c>
      <c r="B69" s="621">
        <v>39</v>
      </c>
      <c r="C69" s="83" t="s">
        <v>462</v>
      </c>
      <c r="D69" s="627" t="str">
        <f>IFERROR(VLOOKUP(C69,Foundation!$C$5:$D$143,2,0),"")</f>
        <v>DA+1.5</v>
      </c>
      <c r="E69" s="1053" t="s">
        <v>416</v>
      </c>
      <c r="F69" s="628">
        <v>45585</v>
      </c>
      <c r="G69" s="623">
        <f t="shared" si="1"/>
        <v>45585</v>
      </c>
      <c r="H69" s="624" t="s">
        <v>963</v>
      </c>
      <c r="I69" s="624" t="s">
        <v>1105</v>
      </c>
      <c r="J69" s="621" t="s">
        <v>1096</v>
      </c>
      <c r="K69" s="624" t="s">
        <v>258</v>
      </c>
    </row>
    <row r="70" spans="1:11" s="626" customFormat="1" ht="15.5">
      <c r="A70" s="621">
        <v>66</v>
      </c>
      <c r="B70" s="621">
        <v>40</v>
      </c>
      <c r="C70" s="83" t="s">
        <v>886</v>
      </c>
      <c r="D70" s="627" t="str">
        <f>IFERROR(VLOOKUP(C70,Foundation!$C$5:$D$143,2,0),"")</f>
        <v>DA+6</v>
      </c>
      <c r="E70" s="1053" t="s">
        <v>416</v>
      </c>
      <c r="F70" s="628">
        <v>45585</v>
      </c>
      <c r="G70" s="623">
        <f t="shared" si="1"/>
        <v>45585</v>
      </c>
      <c r="H70" s="624" t="s">
        <v>963</v>
      </c>
      <c r="I70" s="624" t="s">
        <v>1105</v>
      </c>
      <c r="J70" s="621" t="s">
        <v>1096</v>
      </c>
      <c r="K70" s="624" t="s">
        <v>258</v>
      </c>
    </row>
    <row r="71" spans="1:11" s="626" customFormat="1" ht="15.5">
      <c r="A71" s="621">
        <v>67</v>
      </c>
      <c r="B71" s="621">
        <v>41</v>
      </c>
      <c r="C71" s="83" t="s">
        <v>588</v>
      </c>
      <c r="D71" s="627" t="str">
        <f>IFERROR(VLOOKUP(C71,Foundation!$C$5:$D$143,2,0),"")</f>
        <v>DA+9</v>
      </c>
      <c r="E71" s="1053" t="s">
        <v>416</v>
      </c>
      <c r="F71" s="628">
        <v>45585</v>
      </c>
      <c r="G71" s="623">
        <f t="shared" si="1"/>
        <v>45585</v>
      </c>
      <c r="H71" s="624" t="s">
        <v>963</v>
      </c>
      <c r="I71" s="624" t="s">
        <v>1105</v>
      </c>
      <c r="J71" s="621" t="s">
        <v>1096</v>
      </c>
      <c r="K71" s="624" t="s">
        <v>258</v>
      </c>
    </row>
    <row r="72" spans="1:11" s="626" customFormat="1" ht="15.5">
      <c r="A72" s="621">
        <v>68</v>
      </c>
      <c r="B72" s="621">
        <v>42</v>
      </c>
      <c r="C72" s="83" t="s">
        <v>71</v>
      </c>
      <c r="D72" s="627" t="str">
        <f>IFERROR(VLOOKUP(C72,Foundation!$C$5:$D$143,2,0),"")</f>
        <v>DA+3</v>
      </c>
      <c r="E72" s="1053" t="s">
        <v>416</v>
      </c>
      <c r="F72" s="628">
        <v>45585</v>
      </c>
      <c r="G72" s="623">
        <f t="shared" si="1"/>
        <v>45585</v>
      </c>
      <c r="H72" s="624" t="s">
        <v>963</v>
      </c>
      <c r="I72" s="624" t="s">
        <v>1105</v>
      </c>
      <c r="J72" s="621" t="s">
        <v>1096</v>
      </c>
      <c r="K72" s="624" t="s">
        <v>258</v>
      </c>
    </row>
    <row r="73" spans="1:11" s="626" customFormat="1" ht="15.5">
      <c r="A73" s="621">
        <v>69</v>
      </c>
      <c r="B73" s="621">
        <v>43</v>
      </c>
      <c r="C73" s="83" t="s">
        <v>190</v>
      </c>
      <c r="D73" s="627" t="str">
        <f>IFERROR(VLOOKUP(C73,Foundation!$C$5:$D$143,2,0),"")</f>
        <v>DA+3</v>
      </c>
      <c r="E73" s="1053" t="s">
        <v>416</v>
      </c>
      <c r="F73" s="628">
        <v>45585</v>
      </c>
      <c r="G73" s="623">
        <f t="shared" si="1"/>
        <v>45585</v>
      </c>
      <c r="H73" s="624" t="s">
        <v>963</v>
      </c>
      <c r="I73" s="624" t="s">
        <v>1105</v>
      </c>
      <c r="J73" s="621" t="s">
        <v>1096</v>
      </c>
      <c r="K73" s="624" t="s">
        <v>258</v>
      </c>
    </row>
    <row r="74" spans="1:11" s="626" customFormat="1" ht="15.5">
      <c r="A74" s="621">
        <v>70</v>
      </c>
      <c r="B74" s="621">
        <v>44</v>
      </c>
      <c r="C74" s="83" t="s">
        <v>583</v>
      </c>
      <c r="D74" s="627" t="str">
        <f>IFERROR(VLOOKUP(C74,Foundation!$C$5:$D$143,2,0),"")</f>
        <v>DA+6</v>
      </c>
      <c r="E74" s="1053" t="s">
        <v>416</v>
      </c>
      <c r="F74" s="628">
        <v>45585</v>
      </c>
      <c r="G74" s="623">
        <f t="shared" si="1"/>
        <v>45585</v>
      </c>
      <c r="H74" s="624" t="s">
        <v>963</v>
      </c>
      <c r="I74" s="624" t="s">
        <v>1105</v>
      </c>
      <c r="J74" s="621" t="s">
        <v>1096</v>
      </c>
      <c r="K74" s="624" t="s">
        <v>258</v>
      </c>
    </row>
    <row r="75" spans="1:11" s="626" customFormat="1" ht="15.5">
      <c r="A75" s="621">
        <v>71</v>
      </c>
      <c r="B75" s="621">
        <v>45</v>
      </c>
      <c r="C75" s="83" t="s">
        <v>584</v>
      </c>
      <c r="D75" s="627" t="str">
        <f>IFERROR(VLOOKUP(C75,Foundation!$C$5:$D$143,2,0),"")</f>
        <v>DA+6</v>
      </c>
      <c r="E75" s="1053" t="s">
        <v>416</v>
      </c>
      <c r="F75" s="628">
        <v>45585</v>
      </c>
      <c r="G75" s="623">
        <f t="shared" si="1"/>
        <v>45585</v>
      </c>
      <c r="H75" s="624" t="s">
        <v>963</v>
      </c>
      <c r="I75" s="624" t="s">
        <v>1105</v>
      </c>
      <c r="J75" s="621" t="s">
        <v>1096</v>
      </c>
      <c r="K75" s="624" t="s">
        <v>258</v>
      </c>
    </row>
    <row r="76" spans="1:11" s="626" customFormat="1" ht="15.5">
      <c r="A76" s="621">
        <v>72</v>
      </c>
      <c r="B76" s="621">
        <v>46</v>
      </c>
      <c r="C76" s="83" t="s">
        <v>589</v>
      </c>
      <c r="D76" s="627" t="str">
        <f>IFERROR(VLOOKUP(C76,Foundation!$C$5:$D$143,2,0),"")</f>
        <v>DA+9</v>
      </c>
      <c r="E76" s="1053" t="s">
        <v>416</v>
      </c>
      <c r="F76" s="628">
        <v>45587</v>
      </c>
      <c r="G76" s="623">
        <f t="shared" si="1"/>
        <v>45587</v>
      </c>
      <c r="H76" s="624" t="s">
        <v>963</v>
      </c>
      <c r="I76" s="624" t="s">
        <v>1105</v>
      </c>
      <c r="J76" s="621" t="s">
        <v>1096</v>
      </c>
      <c r="K76" s="624" t="s">
        <v>258</v>
      </c>
    </row>
    <row r="77" spans="1:11" s="626" customFormat="1" ht="15.5">
      <c r="A77" s="621">
        <v>73</v>
      </c>
      <c r="B77" s="621">
        <v>47</v>
      </c>
      <c r="C77" s="83" t="s">
        <v>590</v>
      </c>
      <c r="D77" s="627" t="str">
        <f>IFERROR(VLOOKUP(C77,Foundation!$C$5:$D$143,2,0),"")</f>
        <v>DA+1.5</v>
      </c>
      <c r="E77" s="1053" t="s">
        <v>416</v>
      </c>
      <c r="F77" s="628">
        <v>45587</v>
      </c>
      <c r="G77" s="623">
        <f t="shared" si="1"/>
        <v>45587</v>
      </c>
      <c r="H77" s="624" t="s">
        <v>963</v>
      </c>
      <c r="I77" s="624" t="s">
        <v>1105</v>
      </c>
      <c r="J77" s="621" t="s">
        <v>1096</v>
      </c>
      <c r="K77" s="624" t="s">
        <v>258</v>
      </c>
    </row>
    <row r="78" spans="1:11" s="626" customFormat="1" ht="15.5">
      <c r="A78" s="621">
        <v>74</v>
      </c>
      <c r="B78" s="621">
        <v>48</v>
      </c>
      <c r="C78" s="83" t="s">
        <v>592</v>
      </c>
      <c r="D78" s="627" t="str">
        <f>IFERROR(VLOOKUP(C78,Foundation!$C$5:$D$143,2,0),"")</f>
        <v>DA+9</v>
      </c>
      <c r="E78" s="1053" t="s">
        <v>416</v>
      </c>
      <c r="F78" s="628">
        <v>45587</v>
      </c>
      <c r="G78" s="623">
        <f t="shared" si="1"/>
        <v>45587</v>
      </c>
      <c r="H78" s="624" t="s">
        <v>963</v>
      </c>
      <c r="I78" s="624" t="s">
        <v>1105</v>
      </c>
      <c r="J78" s="621" t="s">
        <v>1096</v>
      </c>
      <c r="K78" s="624" t="s">
        <v>258</v>
      </c>
    </row>
    <row r="79" spans="1:11" s="626" customFormat="1" ht="15.5">
      <c r="A79" s="621">
        <v>75</v>
      </c>
      <c r="B79" s="621">
        <v>49</v>
      </c>
      <c r="C79" s="83" t="s">
        <v>593</v>
      </c>
      <c r="D79" s="627" t="str">
        <f>IFERROR(VLOOKUP(C79,Foundation!$C$5:$D$143,2,0),"")</f>
        <v>DA+3</v>
      </c>
      <c r="E79" s="1053" t="s">
        <v>416</v>
      </c>
      <c r="F79" s="628">
        <v>45588</v>
      </c>
      <c r="G79" s="623">
        <f t="shared" si="1"/>
        <v>45588</v>
      </c>
      <c r="H79" s="624" t="s">
        <v>963</v>
      </c>
      <c r="I79" s="624" t="s">
        <v>1105</v>
      </c>
      <c r="J79" s="621" t="s">
        <v>1096</v>
      </c>
      <c r="K79" s="624" t="s">
        <v>258</v>
      </c>
    </row>
    <row r="80" spans="1:11" s="626" customFormat="1" ht="15.5">
      <c r="A80" s="621">
        <v>76</v>
      </c>
      <c r="B80" s="621">
        <v>50</v>
      </c>
      <c r="C80" s="83" t="s">
        <v>594</v>
      </c>
      <c r="D80" s="627" t="str">
        <f>IFERROR(VLOOKUP(C80,Foundation!$C$5:$D$143,2,0),"")</f>
        <v>DA+0</v>
      </c>
      <c r="E80" s="1053" t="s">
        <v>416</v>
      </c>
      <c r="F80" s="628">
        <v>45588</v>
      </c>
      <c r="G80" s="623">
        <f t="shared" si="1"/>
        <v>45588</v>
      </c>
      <c r="H80" s="624" t="s">
        <v>963</v>
      </c>
      <c r="I80" s="624" t="s">
        <v>1105</v>
      </c>
      <c r="J80" s="621" t="s">
        <v>1096</v>
      </c>
      <c r="K80" s="624" t="s">
        <v>258</v>
      </c>
    </row>
    <row r="81" spans="1:11" s="626" customFormat="1" ht="15.5">
      <c r="A81" s="621">
        <v>77</v>
      </c>
      <c r="B81" s="621">
        <v>51</v>
      </c>
      <c r="C81" s="83" t="s">
        <v>596</v>
      </c>
      <c r="D81" s="627" t="str">
        <f>IFERROR(VLOOKUP(C81,Foundation!$C$5:$D$143,2,0),"")</f>
        <v>DA+1.5</v>
      </c>
      <c r="E81" s="1053" t="s">
        <v>416</v>
      </c>
      <c r="F81" s="628">
        <v>45588</v>
      </c>
      <c r="G81" s="623">
        <f t="shared" si="1"/>
        <v>45588</v>
      </c>
      <c r="H81" s="624" t="s">
        <v>963</v>
      </c>
      <c r="I81" s="624" t="s">
        <v>1105</v>
      </c>
      <c r="J81" s="621" t="s">
        <v>1096</v>
      </c>
      <c r="K81" s="624" t="s">
        <v>258</v>
      </c>
    </row>
    <row r="82" spans="1:11" s="626" customFormat="1" ht="15.5">
      <c r="A82" s="621">
        <v>78</v>
      </c>
      <c r="B82" s="621">
        <v>52</v>
      </c>
      <c r="C82" s="83" t="s">
        <v>598</v>
      </c>
      <c r="D82" s="627" t="str">
        <f>IFERROR(VLOOKUP(C82,Foundation!$C$5:$D$143,2,0),"")</f>
        <v>DA+1.5</v>
      </c>
      <c r="E82" s="1053" t="s">
        <v>416</v>
      </c>
      <c r="F82" s="628">
        <v>45588</v>
      </c>
      <c r="G82" s="623">
        <f t="shared" si="1"/>
        <v>45588</v>
      </c>
      <c r="H82" s="624" t="s">
        <v>963</v>
      </c>
      <c r="I82" s="624" t="s">
        <v>1105</v>
      </c>
      <c r="J82" s="621" t="s">
        <v>1096</v>
      </c>
      <c r="K82" s="624" t="s">
        <v>258</v>
      </c>
    </row>
    <row r="83" spans="1:11" s="626" customFormat="1" ht="15.5">
      <c r="A83" s="621">
        <v>79</v>
      </c>
      <c r="B83" s="621">
        <v>53</v>
      </c>
      <c r="C83" s="83" t="s">
        <v>599</v>
      </c>
      <c r="D83" s="627" t="str">
        <f>IFERROR(VLOOKUP(C83,Foundation!$C$5:$D$143,2,0),"")</f>
        <v>DA+3</v>
      </c>
      <c r="E83" s="1053" t="s">
        <v>416</v>
      </c>
      <c r="F83" s="628">
        <v>45588</v>
      </c>
      <c r="G83" s="623">
        <f t="shared" si="1"/>
        <v>45588</v>
      </c>
      <c r="H83" s="624" t="s">
        <v>963</v>
      </c>
      <c r="I83" s="624" t="s">
        <v>1105</v>
      </c>
      <c r="J83" s="621" t="s">
        <v>1096</v>
      </c>
      <c r="K83" s="624" t="s">
        <v>258</v>
      </c>
    </row>
    <row r="84" spans="1:11" s="626" customFormat="1" ht="15.5">
      <c r="A84" s="621">
        <v>80</v>
      </c>
      <c r="B84" s="621">
        <v>54</v>
      </c>
      <c r="C84" s="83" t="s">
        <v>601</v>
      </c>
      <c r="D84" s="627" t="str">
        <f>IFERROR(VLOOKUP(C84,Foundation!$C$5:$D$143,2,0),"")</f>
        <v>DA+6</v>
      </c>
      <c r="E84" s="1053" t="s">
        <v>416</v>
      </c>
      <c r="F84" s="628">
        <v>45588</v>
      </c>
      <c r="G84" s="623">
        <f t="shared" si="1"/>
        <v>45588</v>
      </c>
      <c r="H84" s="624" t="s">
        <v>963</v>
      </c>
      <c r="I84" s="624" t="s">
        <v>1105</v>
      </c>
      <c r="J84" s="621" t="s">
        <v>1096</v>
      </c>
      <c r="K84" s="624" t="s">
        <v>258</v>
      </c>
    </row>
    <row r="85" spans="1:11" s="626" customFormat="1" ht="15.5">
      <c r="A85" s="621">
        <v>81</v>
      </c>
      <c r="B85" s="621">
        <v>55</v>
      </c>
      <c r="C85" s="83" t="s">
        <v>605</v>
      </c>
      <c r="D85" s="627" t="str">
        <f>IFERROR(VLOOKUP(C85,Foundation!$C$5:$D$143,2,0),"")</f>
        <v>DA+9</v>
      </c>
      <c r="E85" s="1053" t="s">
        <v>416</v>
      </c>
      <c r="F85" s="628">
        <v>45589</v>
      </c>
      <c r="G85" s="623">
        <f t="shared" si="1"/>
        <v>45589</v>
      </c>
      <c r="H85" s="624" t="s">
        <v>963</v>
      </c>
      <c r="I85" s="624" t="s">
        <v>1105</v>
      </c>
      <c r="J85" s="621" t="s">
        <v>1096</v>
      </c>
      <c r="K85" s="624" t="s">
        <v>258</v>
      </c>
    </row>
    <row r="86" spans="1:11" s="626" customFormat="1" ht="15.5">
      <c r="A86" s="621">
        <v>82</v>
      </c>
      <c r="B86" s="621">
        <v>56</v>
      </c>
      <c r="C86" s="83" t="s">
        <v>606</v>
      </c>
      <c r="D86" s="627" t="str">
        <f>IFERROR(VLOOKUP(C86,Foundation!$C$5:$D$143,2,0),"")</f>
        <v>DA+6</v>
      </c>
      <c r="E86" s="1053" t="s">
        <v>416</v>
      </c>
      <c r="F86" s="628">
        <v>45589</v>
      </c>
      <c r="G86" s="623">
        <f t="shared" si="1"/>
        <v>45589</v>
      </c>
      <c r="H86" s="624" t="s">
        <v>963</v>
      </c>
      <c r="I86" s="624" t="s">
        <v>1105</v>
      </c>
      <c r="J86" s="621" t="s">
        <v>1096</v>
      </c>
      <c r="K86" s="624" t="s">
        <v>258</v>
      </c>
    </row>
    <row r="87" spans="1:11" s="626" customFormat="1" ht="15.5">
      <c r="A87" s="621">
        <v>83</v>
      </c>
      <c r="B87" s="621">
        <v>57</v>
      </c>
      <c r="C87" s="83" t="s">
        <v>607</v>
      </c>
      <c r="D87" s="627" t="str">
        <f>IFERROR(VLOOKUP(C87,Foundation!$C$5:$D$143,2,0),"")</f>
        <v>DA+3</v>
      </c>
      <c r="E87" s="1053" t="s">
        <v>416</v>
      </c>
      <c r="F87" s="628">
        <v>45589</v>
      </c>
      <c r="G87" s="623">
        <f t="shared" si="1"/>
        <v>45589</v>
      </c>
      <c r="H87" s="624" t="s">
        <v>963</v>
      </c>
      <c r="I87" s="624" t="s">
        <v>1105</v>
      </c>
      <c r="J87" s="621" t="s">
        <v>1096</v>
      </c>
      <c r="K87" s="624" t="s">
        <v>258</v>
      </c>
    </row>
    <row r="88" spans="1:11" s="626" customFormat="1" ht="15.5">
      <c r="A88" s="621">
        <v>84</v>
      </c>
      <c r="B88" s="621">
        <v>58</v>
      </c>
      <c r="C88" s="83" t="s">
        <v>887</v>
      </c>
      <c r="D88" s="627" t="str">
        <f>IFERROR(VLOOKUP(C88,Foundation!$C$5:$D$143,2,0),"")</f>
        <v>DA+9</v>
      </c>
      <c r="E88" s="1053" t="s">
        <v>416</v>
      </c>
      <c r="F88" s="628">
        <v>45589</v>
      </c>
      <c r="G88" s="623">
        <f t="shared" si="1"/>
        <v>45589</v>
      </c>
      <c r="H88" s="624" t="s">
        <v>963</v>
      </c>
      <c r="I88" s="624" t="s">
        <v>1105</v>
      </c>
      <c r="J88" s="621" t="s">
        <v>1096</v>
      </c>
      <c r="K88" s="624" t="s">
        <v>258</v>
      </c>
    </row>
    <row r="89" spans="1:11" s="626" customFormat="1" ht="15.5">
      <c r="A89" s="621">
        <v>85</v>
      </c>
      <c r="B89" s="621">
        <v>59</v>
      </c>
      <c r="C89" s="83" t="s">
        <v>1083</v>
      </c>
      <c r="D89" s="627" t="str">
        <f>IFERROR(VLOOKUP(C89,Foundation!$C$5:$D$143,2,0),"")</f>
        <v>DA+3</v>
      </c>
      <c r="E89" s="1053" t="s">
        <v>416</v>
      </c>
      <c r="F89" s="628">
        <v>45590</v>
      </c>
      <c r="G89" s="623">
        <f t="shared" ref="G89:G100" si="2">F89</f>
        <v>45590</v>
      </c>
      <c r="H89" s="624" t="s">
        <v>963</v>
      </c>
      <c r="I89" s="624" t="s">
        <v>1105</v>
      </c>
      <c r="J89" s="621" t="s">
        <v>1096</v>
      </c>
      <c r="K89" s="624" t="s">
        <v>258</v>
      </c>
    </row>
    <row r="90" spans="1:11" s="626" customFormat="1" ht="15.5">
      <c r="A90" s="621">
        <v>86</v>
      </c>
      <c r="B90" s="621">
        <v>60</v>
      </c>
      <c r="C90" s="83" t="s">
        <v>1084</v>
      </c>
      <c r="D90" s="627" t="str">
        <f>IFERROR(VLOOKUP(C90,Foundation!$C$5:$D$143,2,0),"")</f>
        <v>DA+9</v>
      </c>
      <c r="E90" s="1053" t="s">
        <v>416</v>
      </c>
      <c r="F90" s="628">
        <v>45590</v>
      </c>
      <c r="G90" s="623">
        <f t="shared" si="2"/>
        <v>45590</v>
      </c>
      <c r="H90" s="624" t="s">
        <v>963</v>
      </c>
      <c r="I90" s="624" t="s">
        <v>1105</v>
      </c>
      <c r="J90" s="621" t="s">
        <v>1096</v>
      </c>
      <c r="K90" s="624" t="s">
        <v>258</v>
      </c>
    </row>
    <row r="91" spans="1:11" s="626" customFormat="1" ht="15.5">
      <c r="A91" s="621">
        <v>87</v>
      </c>
      <c r="B91" s="621">
        <v>61</v>
      </c>
      <c r="C91" s="83" t="s">
        <v>614</v>
      </c>
      <c r="D91" s="627" t="str">
        <f>IFERROR(VLOOKUP(C91,Foundation!$C$5:$D$143,2,0),"")</f>
        <v>DA+3</v>
      </c>
      <c r="E91" s="1053" t="s">
        <v>416</v>
      </c>
      <c r="F91" s="628">
        <v>45590</v>
      </c>
      <c r="G91" s="623">
        <f t="shared" si="2"/>
        <v>45590</v>
      </c>
      <c r="H91" s="624" t="s">
        <v>963</v>
      </c>
      <c r="I91" s="624" t="s">
        <v>1105</v>
      </c>
      <c r="J91" s="621" t="s">
        <v>1096</v>
      </c>
      <c r="K91" s="624" t="s">
        <v>258</v>
      </c>
    </row>
    <row r="92" spans="1:11" s="626" customFormat="1" ht="15.5">
      <c r="A92" s="621">
        <v>88</v>
      </c>
      <c r="B92" s="621">
        <v>62</v>
      </c>
      <c r="C92" s="83" t="s">
        <v>615</v>
      </c>
      <c r="D92" s="627" t="str">
        <f>IFERROR(VLOOKUP(C92,Foundation!$C$5:$D$143,2,0),"")</f>
        <v>DA+3</v>
      </c>
      <c r="E92" s="1053" t="s">
        <v>416</v>
      </c>
      <c r="F92" s="628">
        <v>45590</v>
      </c>
      <c r="G92" s="623">
        <f t="shared" si="2"/>
        <v>45590</v>
      </c>
      <c r="H92" s="624" t="s">
        <v>963</v>
      </c>
      <c r="I92" s="624" t="s">
        <v>1105</v>
      </c>
      <c r="J92" s="621" t="s">
        <v>1096</v>
      </c>
      <c r="K92" s="624" t="s">
        <v>258</v>
      </c>
    </row>
    <row r="93" spans="1:11" s="626" customFormat="1" ht="15.5">
      <c r="A93" s="621">
        <v>89</v>
      </c>
      <c r="B93" s="621">
        <v>63</v>
      </c>
      <c r="C93" s="83" t="s">
        <v>616</v>
      </c>
      <c r="D93" s="627" t="str">
        <f>IFERROR(VLOOKUP(C93,Foundation!$C$5:$D$143,2,0),"")</f>
        <v>DA-1.5</v>
      </c>
      <c r="E93" s="1053" t="s">
        <v>416</v>
      </c>
      <c r="F93" s="628">
        <v>45590</v>
      </c>
      <c r="G93" s="623">
        <f t="shared" si="2"/>
        <v>45590</v>
      </c>
      <c r="H93" s="624" t="s">
        <v>963</v>
      </c>
      <c r="I93" s="624" t="s">
        <v>1105</v>
      </c>
      <c r="J93" s="621" t="s">
        <v>1096</v>
      </c>
      <c r="K93" s="624" t="s">
        <v>258</v>
      </c>
    </row>
    <row r="94" spans="1:11" s="626" customFormat="1" ht="15.5">
      <c r="A94" s="621">
        <v>90</v>
      </c>
      <c r="B94" s="621">
        <v>64</v>
      </c>
      <c r="C94" s="83" t="s">
        <v>912</v>
      </c>
      <c r="D94" s="627" t="str">
        <f>IFERROR(VLOOKUP(C94,Foundation!$C$5:$D$143,2,0),"")</f>
        <v>DA+6</v>
      </c>
      <c r="E94" s="1053" t="s">
        <v>416</v>
      </c>
      <c r="F94" s="628">
        <v>45591</v>
      </c>
      <c r="G94" s="623">
        <f t="shared" si="2"/>
        <v>45591</v>
      </c>
      <c r="H94" s="624" t="s">
        <v>963</v>
      </c>
      <c r="I94" s="624" t="s">
        <v>1105</v>
      </c>
      <c r="J94" s="621" t="s">
        <v>1096</v>
      </c>
      <c r="K94" s="624" t="s">
        <v>258</v>
      </c>
    </row>
    <row r="95" spans="1:11" s="626" customFormat="1" ht="15.5">
      <c r="A95" s="621">
        <v>91</v>
      </c>
      <c r="B95" s="621">
        <v>65</v>
      </c>
      <c r="C95" s="83" t="s">
        <v>915</v>
      </c>
      <c r="D95" s="627" t="str">
        <f>IFERROR(VLOOKUP(C95,Foundation!$C$5:$D$143,2,0),"")</f>
        <v>DA+3</v>
      </c>
      <c r="E95" s="1053" t="s">
        <v>416</v>
      </c>
      <c r="F95" s="628">
        <v>45591</v>
      </c>
      <c r="G95" s="623">
        <f t="shared" si="2"/>
        <v>45591</v>
      </c>
      <c r="H95" s="624" t="s">
        <v>963</v>
      </c>
      <c r="I95" s="624" t="s">
        <v>1105</v>
      </c>
      <c r="J95" s="621" t="s">
        <v>1096</v>
      </c>
      <c r="K95" s="624" t="s">
        <v>258</v>
      </c>
    </row>
    <row r="96" spans="1:11" s="626" customFormat="1" ht="15.5">
      <c r="A96" s="621">
        <v>92</v>
      </c>
      <c r="B96" s="621">
        <v>66</v>
      </c>
      <c r="C96" s="83" t="s">
        <v>463</v>
      </c>
      <c r="D96" s="627" t="str">
        <f>IFERROR(VLOOKUP(C96,Foundation!$C$5:$D$143,2,0),"")</f>
        <v>DA+4.5</v>
      </c>
      <c r="E96" s="1053" t="s">
        <v>416</v>
      </c>
      <c r="F96" s="628">
        <v>45591</v>
      </c>
      <c r="G96" s="623">
        <f t="shared" si="2"/>
        <v>45591</v>
      </c>
      <c r="H96" s="624" t="s">
        <v>963</v>
      </c>
      <c r="I96" s="624" t="s">
        <v>1105</v>
      </c>
      <c r="J96" s="621" t="s">
        <v>1096</v>
      </c>
      <c r="K96" s="624" t="s">
        <v>258</v>
      </c>
    </row>
    <row r="97" spans="1:11" s="626" customFormat="1" ht="15.5">
      <c r="A97" s="621">
        <v>93</v>
      </c>
      <c r="B97" s="621">
        <v>67</v>
      </c>
      <c r="C97" s="83" t="s">
        <v>591</v>
      </c>
      <c r="D97" s="627" t="str">
        <f>IFERROR(VLOOKUP(C97,Foundation!$C$5:$D$143,2,0),"")</f>
        <v>DA+6</v>
      </c>
      <c r="E97" s="1053" t="s">
        <v>416</v>
      </c>
      <c r="F97" s="628">
        <v>45591</v>
      </c>
      <c r="G97" s="623">
        <f t="shared" si="2"/>
        <v>45591</v>
      </c>
      <c r="H97" s="624" t="s">
        <v>963</v>
      </c>
      <c r="I97" s="624" t="s">
        <v>1105</v>
      </c>
      <c r="J97" s="621" t="s">
        <v>1096</v>
      </c>
      <c r="K97" s="624" t="s">
        <v>258</v>
      </c>
    </row>
    <row r="98" spans="1:11" s="626" customFormat="1" ht="15.5">
      <c r="A98" s="621">
        <v>94</v>
      </c>
      <c r="B98" s="621">
        <v>68</v>
      </c>
      <c r="C98" s="83" t="s">
        <v>261</v>
      </c>
      <c r="D98" s="627" t="str">
        <f>IFERROR(VLOOKUP(C98,Foundation!$C$5:$D$143,2,0),"")</f>
        <v>DB1+9</v>
      </c>
      <c r="E98" s="1053" t="s">
        <v>416</v>
      </c>
      <c r="F98" s="628" t="s">
        <v>1114</v>
      </c>
      <c r="G98" s="623" t="str">
        <f t="shared" si="2"/>
        <v>27/10/202</v>
      </c>
      <c r="H98" s="624" t="s">
        <v>963</v>
      </c>
      <c r="I98" s="624" t="s">
        <v>900</v>
      </c>
      <c r="J98" s="621" t="s">
        <v>1096</v>
      </c>
      <c r="K98" s="624" t="s">
        <v>258</v>
      </c>
    </row>
    <row r="99" spans="1:11" s="626" customFormat="1" ht="15.5">
      <c r="A99" s="621">
        <v>95</v>
      </c>
      <c r="B99" s="621">
        <v>69</v>
      </c>
      <c r="C99" s="83" t="s">
        <v>478</v>
      </c>
      <c r="D99" s="627" t="str">
        <f>IFERROR(VLOOKUP(C99,Foundation!$C$5:$D$143,2,0),"")</f>
        <v>DA+6</v>
      </c>
      <c r="E99" s="1053" t="s">
        <v>416</v>
      </c>
      <c r="F99" s="628">
        <v>45592</v>
      </c>
      <c r="G99" s="623">
        <f t="shared" si="2"/>
        <v>45592</v>
      </c>
      <c r="H99" s="624" t="s">
        <v>963</v>
      </c>
      <c r="I99" s="624" t="s">
        <v>900</v>
      </c>
      <c r="J99" s="621" t="s">
        <v>1096</v>
      </c>
      <c r="K99" s="624" t="s">
        <v>258</v>
      </c>
    </row>
    <row r="100" spans="1:11" s="319" customFormat="1" ht="15.5">
      <c r="A100" s="621">
        <v>96</v>
      </c>
      <c r="B100" s="73">
        <v>70</v>
      </c>
      <c r="C100" s="83" t="s">
        <v>903</v>
      </c>
      <c r="D100" s="627" t="str">
        <f>IFERROR(VLOOKUP(C100,Foundation!$C$5:$D$143,2,0),"")</f>
        <v>DB1+3</v>
      </c>
      <c r="E100" s="1053" t="s">
        <v>416</v>
      </c>
      <c r="F100" s="742">
        <v>45592</v>
      </c>
      <c r="G100" s="744">
        <f t="shared" si="2"/>
        <v>45592</v>
      </c>
      <c r="H100" s="72" t="s">
        <v>963</v>
      </c>
      <c r="I100" s="72" t="s">
        <v>900</v>
      </c>
      <c r="J100" s="73" t="s">
        <v>1096</v>
      </c>
      <c r="K100" s="624" t="s">
        <v>258</v>
      </c>
    </row>
    <row r="101" spans="1:11" s="319" customFormat="1" ht="15.5">
      <c r="A101" s="621">
        <v>97</v>
      </c>
      <c r="B101" s="73">
        <v>1</v>
      </c>
      <c r="C101" s="83" t="s">
        <v>13</v>
      </c>
      <c r="D101" s="627" t="str">
        <f>IFERROR(VLOOKUP(C101,Foundation!$C$5:$D$427,2,0),"")</f>
        <v>DC1+3</v>
      </c>
      <c r="E101" s="1053" t="s">
        <v>416</v>
      </c>
      <c r="F101" s="742">
        <v>45649</v>
      </c>
      <c r="G101" s="742">
        <v>45649</v>
      </c>
      <c r="H101" s="72" t="s">
        <v>1199</v>
      </c>
      <c r="I101" s="72" t="s">
        <v>900</v>
      </c>
      <c r="J101" s="73" t="s">
        <v>1200</v>
      </c>
      <c r="K101" s="624" t="s">
        <v>258</v>
      </c>
    </row>
    <row r="102" spans="1:11" s="319" customFormat="1" ht="15.5">
      <c r="A102" s="621">
        <v>98</v>
      </c>
      <c r="B102" s="73">
        <v>2</v>
      </c>
      <c r="C102" s="83" t="s">
        <v>195</v>
      </c>
      <c r="D102" s="627" t="str">
        <f>IFERROR(VLOOKUP(C102,Foundation!$C$5:$D$427,2,0),"")</f>
        <v>DA+3</v>
      </c>
      <c r="E102" s="1053" t="s">
        <v>416</v>
      </c>
      <c r="F102" s="742">
        <v>45650</v>
      </c>
      <c r="G102" s="742">
        <v>45650</v>
      </c>
      <c r="H102" s="72" t="s">
        <v>1199</v>
      </c>
      <c r="I102" s="72" t="s">
        <v>900</v>
      </c>
      <c r="J102" s="73" t="s">
        <v>1200</v>
      </c>
      <c r="K102" s="624" t="s">
        <v>258</v>
      </c>
    </row>
    <row r="103" spans="1:11" s="319" customFormat="1" ht="15.5">
      <c r="A103" s="621">
        <v>99</v>
      </c>
      <c r="B103" s="73">
        <v>3</v>
      </c>
      <c r="C103" s="83" t="s">
        <v>196</v>
      </c>
      <c r="D103" s="627" t="str">
        <f>IFERROR(VLOOKUP(C103,Foundation!$C$5:$D$427,2,0),"")</f>
        <v>DA+1.5</v>
      </c>
      <c r="E103" s="1053" t="s">
        <v>416</v>
      </c>
      <c r="F103" s="742">
        <v>45650</v>
      </c>
      <c r="G103" s="742">
        <v>45650</v>
      </c>
      <c r="H103" s="72" t="s">
        <v>1199</v>
      </c>
      <c r="I103" s="72" t="s">
        <v>900</v>
      </c>
      <c r="J103" s="73" t="s">
        <v>1200</v>
      </c>
      <c r="K103" s="624" t="s">
        <v>258</v>
      </c>
    </row>
    <row r="104" spans="1:11" s="319" customFormat="1" ht="15.5">
      <c r="A104" s="621">
        <v>100</v>
      </c>
      <c r="B104" s="73">
        <v>4</v>
      </c>
      <c r="C104" s="83" t="s">
        <v>257</v>
      </c>
      <c r="D104" s="627" t="str">
        <f>IFERROR(VLOOKUP(C104,Foundation!$C$5:$D$427,2,0),"")</f>
        <v>DA+6</v>
      </c>
      <c r="E104" s="1053" t="s">
        <v>416</v>
      </c>
      <c r="F104" s="742">
        <v>45650</v>
      </c>
      <c r="G104" s="742">
        <v>45650</v>
      </c>
      <c r="H104" s="72" t="s">
        <v>1199</v>
      </c>
      <c r="I104" s="72" t="s">
        <v>900</v>
      </c>
      <c r="J104" s="73" t="s">
        <v>1200</v>
      </c>
      <c r="K104" s="624" t="s">
        <v>258</v>
      </c>
    </row>
    <row r="105" spans="1:11" s="319" customFormat="1" ht="15.5">
      <c r="A105" s="621">
        <v>101</v>
      </c>
      <c r="B105" s="73">
        <v>5</v>
      </c>
      <c r="C105" s="745" t="s">
        <v>256</v>
      </c>
      <c r="D105" s="627" t="str">
        <f>IFERROR(VLOOKUP(C105,Foundation!$C$5:$D$427,2,0),"")</f>
        <v>DA-3</v>
      </c>
      <c r="E105" s="1053" t="s">
        <v>416</v>
      </c>
      <c r="F105" s="742">
        <v>45651</v>
      </c>
      <c r="G105" s="742">
        <v>45651</v>
      </c>
      <c r="H105" s="72" t="s">
        <v>1199</v>
      </c>
      <c r="I105" s="72" t="s">
        <v>900</v>
      </c>
      <c r="J105" s="73" t="s">
        <v>1200</v>
      </c>
      <c r="K105" s="624" t="s">
        <v>258</v>
      </c>
    </row>
    <row r="106" spans="1:11" s="319" customFormat="1" ht="15.5">
      <c r="A106" s="621">
        <v>102</v>
      </c>
      <c r="B106" s="73">
        <v>6</v>
      </c>
      <c r="C106" s="83" t="s">
        <v>255</v>
      </c>
      <c r="D106" s="627" t="str">
        <f>IFERROR(VLOOKUP(C106,Foundation!$C$5:$D$427,2,0),"")</f>
        <v>DA+0</v>
      </c>
      <c r="E106" s="1053" t="s">
        <v>416</v>
      </c>
      <c r="F106" s="742">
        <v>45651</v>
      </c>
      <c r="G106" s="742">
        <v>45651</v>
      </c>
      <c r="H106" s="72" t="s">
        <v>1199</v>
      </c>
      <c r="I106" s="72" t="s">
        <v>900</v>
      </c>
      <c r="J106" s="73" t="s">
        <v>1200</v>
      </c>
      <c r="K106" s="624" t="s">
        <v>258</v>
      </c>
    </row>
    <row r="107" spans="1:11" s="319" customFormat="1" ht="15.5">
      <c r="A107" s="621">
        <v>103</v>
      </c>
      <c r="B107" s="73">
        <v>7</v>
      </c>
      <c r="C107" s="83" t="s">
        <v>52</v>
      </c>
      <c r="D107" s="627" t="str">
        <f>IFERROR(VLOOKUP(C107,Foundation!$C$5:$D$427,2,0),"")</f>
        <v>DB2+6</v>
      </c>
      <c r="E107" s="1053" t="s">
        <v>416</v>
      </c>
      <c r="F107" s="742">
        <v>45651</v>
      </c>
      <c r="G107" s="742">
        <v>45651</v>
      </c>
      <c r="H107" s="72" t="s">
        <v>1199</v>
      </c>
      <c r="I107" s="72" t="s">
        <v>900</v>
      </c>
      <c r="J107" s="73" t="s">
        <v>1200</v>
      </c>
      <c r="K107" s="624" t="s">
        <v>258</v>
      </c>
    </row>
    <row r="108" spans="1:11" s="319" customFormat="1" ht="15.5">
      <c r="A108" s="621">
        <v>104</v>
      </c>
      <c r="B108" s="73">
        <v>8</v>
      </c>
      <c r="C108" s="83" t="s">
        <v>620</v>
      </c>
      <c r="D108" s="627" t="str">
        <f>IFERROR(VLOOKUP(C108,Foundation!$C$5:$D$427,2,0),"")</f>
        <v>DA+0</v>
      </c>
      <c r="E108" s="1053" t="s">
        <v>416</v>
      </c>
      <c r="F108" s="742">
        <v>45652</v>
      </c>
      <c r="G108" s="742">
        <v>45652</v>
      </c>
      <c r="H108" s="72" t="s">
        <v>1199</v>
      </c>
      <c r="I108" s="72" t="s">
        <v>1205</v>
      </c>
      <c r="J108" s="73" t="s">
        <v>1200</v>
      </c>
      <c r="K108" s="624" t="s">
        <v>258</v>
      </c>
    </row>
    <row r="109" spans="1:11" s="319" customFormat="1" ht="15.5">
      <c r="A109" s="621">
        <v>105</v>
      </c>
      <c r="B109" s="73">
        <v>9</v>
      </c>
      <c r="C109" s="83" t="s">
        <v>621</v>
      </c>
      <c r="D109" s="627" t="str">
        <f>IFERROR(VLOOKUP(C109,Foundation!$C$5:$D$427,2,0),"")</f>
        <v>DA+0</v>
      </c>
      <c r="E109" s="1053" t="s">
        <v>416</v>
      </c>
      <c r="F109" s="742">
        <v>45652</v>
      </c>
      <c r="G109" s="742">
        <v>45652</v>
      </c>
      <c r="H109" s="72" t="s">
        <v>1199</v>
      </c>
      <c r="I109" s="72" t="s">
        <v>1205</v>
      </c>
      <c r="J109" s="73" t="s">
        <v>1200</v>
      </c>
      <c r="K109" s="624" t="s">
        <v>258</v>
      </c>
    </row>
    <row r="110" spans="1:11" s="319" customFormat="1" ht="15.5">
      <c r="A110" s="621">
        <v>106</v>
      </c>
      <c r="B110" s="73">
        <v>10</v>
      </c>
      <c r="C110" s="83" t="s">
        <v>624</v>
      </c>
      <c r="D110" s="627" t="str">
        <f>IFERROR(VLOOKUP(C110,Foundation!$C$5:$D$427,2,0),"")</f>
        <v>DA+3</v>
      </c>
      <c r="E110" s="1053" t="s">
        <v>416</v>
      </c>
      <c r="F110" s="742">
        <v>45652</v>
      </c>
      <c r="G110" s="742">
        <v>45652</v>
      </c>
      <c r="H110" s="72" t="s">
        <v>1199</v>
      </c>
      <c r="I110" s="72" t="s">
        <v>1205</v>
      </c>
      <c r="J110" s="73" t="s">
        <v>1200</v>
      </c>
      <c r="K110" s="624" t="s">
        <v>258</v>
      </c>
    </row>
    <row r="111" spans="1:11" s="319" customFormat="1" ht="15.5">
      <c r="A111" s="621">
        <v>107</v>
      </c>
      <c r="B111" s="73">
        <v>11</v>
      </c>
      <c r="C111" s="83" t="s">
        <v>625</v>
      </c>
      <c r="D111" s="627" t="str">
        <f>IFERROR(VLOOKUP(C111,Foundation!$C$5:$D$427,2,0),"")</f>
        <v>DA+6</v>
      </c>
      <c r="E111" s="1053" t="s">
        <v>416</v>
      </c>
      <c r="F111" s="742">
        <v>45652</v>
      </c>
      <c r="G111" s="742">
        <v>45652</v>
      </c>
      <c r="H111" s="72" t="s">
        <v>1199</v>
      </c>
      <c r="I111" s="72" t="s">
        <v>1205</v>
      </c>
      <c r="J111" s="73" t="s">
        <v>1200</v>
      </c>
      <c r="K111" s="624" t="s">
        <v>258</v>
      </c>
    </row>
    <row r="112" spans="1:11" s="319" customFormat="1" ht="15.5">
      <c r="A112" s="621">
        <v>108</v>
      </c>
      <c r="B112" s="73">
        <v>12</v>
      </c>
      <c r="C112" s="83" t="s">
        <v>626</v>
      </c>
      <c r="D112" s="627" t="str">
        <f>IFERROR(VLOOKUP(C112,Foundation!$C$5:$D$427,2,0),"")</f>
        <v>DA+9</v>
      </c>
      <c r="E112" s="1053" t="s">
        <v>416</v>
      </c>
      <c r="F112" s="742">
        <v>45653</v>
      </c>
      <c r="G112" s="742">
        <v>45653</v>
      </c>
      <c r="H112" s="72" t="s">
        <v>1199</v>
      </c>
      <c r="I112" s="72" t="s">
        <v>1205</v>
      </c>
      <c r="J112" s="73" t="s">
        <v>1200</v>
      </c>
      <c r="K112" s="624" t="s">
        <v>258</v>
      </c>
    </row>
    <row r="113" spans="1:11" s="319" customFormat="1" ht="15.5">
      <c r="A113" s="621">
        <v>109</v>
      </c>
      <c r="B113" s="73">
        <v>13</v>
      </c>
      <c r="C113" s="83" t="s">
        <v>627</v>
      </c>
      <c r="D113" s="627" t="str">
        <f>IFERROR(VLOOKUP(C113,Foundation!$C$5:$D$427,2,0),"")</f>
        <v>DA+1.5</v>
      </c>
      <c r="E113" s="1053" t="s">
        <v>416</v>
      </c>
      <c r="F113" s="742">
        <v>45653</v>
      </c>
      <c r="G113" s="742">
        <v>45653</v>
      </c>
      <c r="H113" s="72" t="s">
        <v>1199</v>
      </c>
      <c r="I113" s="72" t="s">
        <v>1205</v>
      </c>
      <c r="J113" s="73" t="s">
        <v>1200</v>
      </c>
      <c r="K113" s="624" t="s">
        <v>258</v>
      </c>
    </row>
    <row r="114" spans="1:11" s="319" customFormat="1" ht="15.5">
      <c r="A114" s="621">
        <v>110</v>
      </c>
      <c r="B114" s="73">
        <v>14</v>
      </c>
      <c r="C114" s="83" t="s">
        <v>628</v>
      </c>
      <c r="D114" s="627" t="str">
        <f>IFERROR(VLOOKUP(C114,Foundation!$C$5:$D$427,2,0),"")</f>
        <v>DA+0</v>
      </c>
      <c r="E114" s="1053" t="s">
        <v>416</v>
      </c>
      <c r="F114" s="742">
        <v>45653</v>
      </c>
      <c r="G114" s="742">
        <v>45653</v>
      </c>
      <c r="H114" s="72" t="s">
        <v>1199</v>
      </c>
      <c r="I114" s="72" t="s">
        <v>1205</v>
      </c>
      <c r="J114" s="73" t="s">
        <v>1200</v>
      </c>
      <c r="K114" s="624" t="s">
        <v>258</v>
      </c>
    </row>
    <row r="115" spans="1:11" s="319" customFormat="1" ht="15.5">
      <c r="A115" s="621">
        <v>111</v>
      </c>
      <c r="B115" s="73">
        <v>15</v>
      </c>
      <c r="C115" s="83" t="s">
        <v>629</v>
      </c>
      <c r="D115" s="627" t="str">
        <f>IFERROR(VLOOKUP(C115,Foundation!$C$5:$D$427,2,0),"")</f>
        <v>DA+3</v>
      </c>
      <c r="E115" s="1053" t="s">
        <v>416</v>
      </c>
      <c r="F115" s="742">
        <v>45653</v>
      </c>
      <c r="G115" s="742">
        <v>45653</v>
      </c>
      <c r="H115" s="72" t="s">
        <v>1199</v>
      </c>
      <c r="I115" s="72" t="s">
        <v>1205</v>
      </c>
      <c r="J115" s="73" t="s">
        <v>1200</v>
      </c>
      <c r="K115" s="624" t="s">
        <v>258</v>
      </c>
    </row>
    <row r="116" spans="1:11" s="319" customFormat="1" ht="15.5">
      <c r="A116" s="621">
        <v>112</v>
      </c>
      <c r="B116" s="73">
        <v>16</v>
      </c>
      <c r="C116" s="83" t="s">
        <v>74</v>
      </c>
      <c r="D116" s="627" t="str">
        <f>IFERROR(VLOOKUP(C116,Foundation!$C$5:$D$427,2,0),"")</f>
        <v>DB2+0</v>
      </c>
      <c r="E116" s="1053" t="s">
        <v>416</v>
      </c>
      <c r="F116" s="742">
        <v>45654</v>
      </c>
      <c r="G116" s="742">
        <v>45654</v>
      </c>
      <c r="H116" s="72" t="s">
        <v>1199</v>
      </c>
      <c r="I116" s="72" t="s">
        <v>1205</v>
      </c>
      <c r="J116" s="73" t="s">
        <v>1200</v>
      </c>
      <c r="K116" s="624" t="s">
        <v>258</v>
      </c>
    </row>
    <row r="117" spans="1:11" s="319" customFormat="1" ht="15.5">
      <c r="A117" s="621">
        <v>113</v>
      </c>
      <c r="B117" s="73">
        <v>17</v>
      </c>
      <c r="C117" s="83" t="s">
        <v>631</v>
      </c>
      <c r="D117" s="627" t="str">
        <f>IFERROR(VLOOKUP(C117,Foundation!$C$5:$D$427,2,0),"")</f>
        <v>DA-1.5</v>
      </c>
      <c r="E117" s="1053" t="s">
        <v>416</v>
      </c>
      <c r="F117" s="742">
        <v>45654</v>
      </c>
      <c r="G117" s="742">
        <v>45654</v>
      </c>
      <c r="H117" s="72" t="s">
        <v>1199</v>
      </c>
      <c r="I117" s="72" t="s">
        <v>1205</v>
      </c>
      <c r="J117" s="73" t="s">
        <v>1200</v>
      </c>
      <c r="K117" s="624" t="s">
        <v>258</v>
      </c>
    </row>
    <row r="118" spans="1:11" s="319" customFormat="1" ht="15.5">
      <c r="A118" s="621">
        <v>114</v>
      </c>
      <c r="B118" s="73">
        <v>18</v>
      </c>
      <c r="C118" s="83" t="s">
        <v>632</v>
      </c>
      <c r="D118" s="627" t="str">
        <f>IFERROR(VLOOKUP(C118,Foundation!$C$5:$D$427,2,0),"")</f>
        <v>DA+3</v>
      </c>
      <c r="E118" s="1053" t="s">
        <v>416</v>
      </c>
      <c r="F118" s="742">
        <v>45654</v>
      </c>
      <c r="G118" s="742">
        <v>45654</v>
      </c>
      <c r="H118" s="72" t="s">
        <v>1199</v>
      </c>
      <c r="I118" s="72" t="s">
        <v>1205</v>
      </c>
      <c r="J118" s="73" t="s">
        <v>1200</v>
      </c>
      <c r="K118" s="624" t="s">
        <v>258</v>
      </c>
    </row>
    <row r="119" spans="1:11" s="319" customFormat="1" ht="15.5">
      <c r="A119" s="621">
        <v>115</v>
      </c>
      <c r="B119" s="73">
        <v>19</v>
      </c>
      <c r="C119" s="83" t="s">
        <v>264</v>
      </c>
      <c r="D119" s="627" t="str">
        <f>IFERROR(VLOOKUP(C119,Foundation!$C$5:$D$427,2,0),"")</f>
        <v>DB2+0</v>
      </c>
      <c r="E119" s="1053" t="s">
        <v>416</v>
      </c>
      <c r="F119" s="742">
        <v>45655</v>
      </c>
      <c r="G119" s="742">
        <v>45655</v>
      </c>
      <c r="H119" s="72" t="s">
        <v>963</v>
      </c>
      <c r="I119" s="72" t="s">
        <v>900</v>
      </c>
      <c r="J119" s="73" t="s">
        <v>1200</v>
      </c>
      <c r="K119" s="624" t="s">
        <v>258</v>
      </c>
    </row>
    <row r="120" spans="1:11" s="319" customFormat="1" ht="15.5">
      <c r="A120" s="621">
        <v>116</v>
      </c>
      <c r="B120" s="73">
        <v>20</v>
      </c>
      <c r="C120" s="83" t="s">
        <v>490</v>
      </c>
      <c r="D120" s="627" t="str">
        <f>IFERROR(VLOOKUP(C120,Foundation!$C$5:$D$427,2,0),"")</f>
        <v>DA+6</v>
      </c>
      <c r="E120" s="1053" t="s">
        <v>416</v>
      </c>
      <c r="F120" s="742">
        <v>45655</v>
      </c>
      <c r="G120" s="742">
        <v>45655</v>
      </c>
      <c r="H120" s="72" t="s">
        <v>963</v>
      </c>
      <c r="I120" s="72" t="s">
        <v>900</v>
      </c>
      <c r="J120" s="73" t="s">
        <v>1200</v>
      </c>
      <c r="K120" s="624" t="s">
        <v>258</v>
      </c>
    </row>
    <row r="121" spans="1:11" s="319" customFormat="1" ht="15.5">
      <c r="A121" s="621">
        <v>117</v>
      </c>
      <c r="B121" s="73">
        <v>21</v>
      </c>
      <c r="C121" s="83" t="s">
        <v>492</v>
      </c>
      <c r="D121" s="627" t="str">
        <f>IFERROR(VLOOKUP(C121,Foundation!$C$5:$D$427,2,0),"")</f>
        <v>DA+6</v>
      </c>
      <c r="E121" s="1053" t="s">
        <v>416</v>
      </c>
      <c r="F121" s="742">
        <v>45655</v>
      </c>
      <c r="G121" s="742">
        <v>45655</v>
      </c>
      <c r="H121" s="72" t="s">
        <v>963</v>
      </c>
      <c r="I121" s="72" t="s">
        <v>900</v>
      </c>
      <c r="J121" s="73" t="s">
        <v>1200</v>
      </c>
      <c r="K121" s="624" t="s">
        <v>258</v>
      </c>
    </row>
    <row r="122" spans="1:11" s="319" customFormat="1" ht="15.5">
      <c r="A122" s="621">
        <v>118</v>
      </c>
      <c r="B122" s="73">
        <v>22</v>
      </c>
      <c r="C122" s="83" t="s">
        <v>493</v>
      </c>
      <c r="D122" s="627" t="str">
        <f>IFERROR(VLOOKUP(C122,Foundation!$C$5:$D$427,2,0),"")</f>
        <v>DA+6</v>
      </c>
      <c r="E122" s="1053" t="s">
        <v>416</v>
      </c>
      <c r="F122" s="742">
        <v>45655</v>
      </c>
      <c r="G122" s="742">
        <v>45655</v>
      </c>
      <c r="H122" s="72" t="s">
        <v>963</v>
      </c>
      <c r="I122" s="72" t="s">
        <v>900</v>
      </c>
      <c r="J122" s="73" t="s">
        <v>1200</v>
      </c>
      <c r="K122" s="624" t="s">
        <v>258</v>
      </c>
    </row>
    <row r="123" spans="1:11" s="319" customFormat="1" ht="15.5">
      <c r="A123" s="621">
        <v>119</v>
      </c>
      <c r="B123" s="73">
        <v>23</v>
      </c>
      <c r="C123" s="83" t="s">
        <v>403</v>
      </c>
      <c r="D123" s="627" t="str">
        <f>IFERROR(VLOOKUP(C123,Foundation!$C$5:$D$427,2,0),"")</f>
        <v>DA-3</v>
      </c>
      <c r="E123" s="1053" t="s">
        <v>416</v>
      </c>
      <c r="F123" s="742">
        <v>45655</v>
      </c>
      <c r="G123" s="742">
        <v>45655</v>
      </c>
      <c r="H123" s="72" t="s">
        <v>963</v>
      </c>
      <c r="I123" s="72" t="s">
        <v>900</v>
      </c>
      <c r="J123" s="73" t="s">
        <v>1200</v>
      </c>
      <c r="K123" s="624" t="s">
        <v>258</v>
      </c>
    </row>
    <row r="124" spans="1:11" s="319" customFormat="1" ht="15.5">
      <c r="A124" s="621">
        <v>120</v>
      </c>
      <c r="B124" s="73">
        <v>24</v>
      </c>
      <c r="C124" s="83" t="s">
        <v>404</v>
      </c>
      <c r="D124" s="627" t="str">
        <f>IFERROR(VLOOKUP(C124,Foundation!$C$5:$D$427,2,0),"")</f>
        <v>DA+6</v>
      </c>
      <c r="E124" s="1053" t="s">
        <v>416</v>
      </c>
      <c r="F124" s="742">
        <v>45655</v>
      </c>
      <c r="G124" s="742">
        <v>45655</v>
      </c>
      <c r="H124" s="72" t="s">
        <v>963</v>
      </c>
      <c r="I124" s="72" t="s">
        <v>900</v>
      </c>
      <c r="J124" s="73" t="s">
        <v>1200</v>
      </c>
      <c r="K124" s="624" t="s">
        <v>258</v>
      </c>
    </row>
    <row r="125" spans="1:11" s="319" customFormat="1" ht="15.5">
      <c r="A125" s="621">
        <v>121</v>
      </c>
      <c r="B125" s="73">
        <v>25</v>
      </c>
      <c r="C125" s="83" t="s">
        <v>417</v>
      </c>
      <c r="D125" s="627" t="str">
        <f>IFERROR(VLOOKUP(C125,Foundation!$C$5:$D$427,2,0),"")</f>
        <v>DA+3</v>
      </c>
      <c r="E125" s="1053" t="s">
        <v>416</v>
      </c>
      <c r="F125" s="742">
        <v>45657</v>
      </c>
      <c r="G125" s="742">
        <v>45657</v>
      </c>
      <c r="H125" s="72" t="s">
        <v>963</v>
      </c>
      <c r="I125" s="72" t="s">
        <v>900</v>
      </c>
      <c r="J125" s="73" t="s">
        <v>1200</v>
      </c>
      <c r="K125" s="624" t="s">
        <v>258</v>
      </c>
    </row>
    <row r="126" spans="1:11" s="319" customFormat="1" ht="15.5">
      <c r="A126" s="621">
        <v>122</v>
      </c>
      <c r="B126" s="73">
        <v>26</v>
      </c>
      <c r="C126" s="83" t="s">
        <v>382</v>
      </c>
      <c r="D126" s="627" t="str">
        <f>IFERROR(VLOOKUP(C126,Foundation!$C$5:$D$427,2,0),"")</f>
        <v>DA+3</v>
      </c>
      <c r="E126" s="1053" t="s">
        <v>416</v>
      </c>
      <c r="F126" s="742">
        <v>45657</v>
      </c>
      <c r="G126" s="742">
        <v>45657</v>
      </c>
      <c r="H126" s="72" t="s">
        <v>963</v>
      </c>
      <c r="I126" s="72" t="s">
        <v>900</v>
      </c>
      <c r="J126" s="73" t="s">
        <v>1200</v>
      </c>
      <c r="K126" s="624" t="s">
        <v>258</v>
      </c>
    </row>
    <row r="127" spans="1:11" s="319" customFormat="1" ht="15.5">
      <c r="A127" s="621">
        <v>123</v>
      </c>
      <c r="B127" s="73">
        <v>27</v>
      </c>
      <c r="C127" s="83" t="s">
        <v>422</v>
      </c>
      <c r="D127" s="627" t="str">
        <f>IFERROR(VLOOKUP(C127,Foundation!$C$5:$D$427,2,0),"")</f>
        <v>DA+3</v>
      </c>
      <c r="E127" s="1053" t="s">
        <v>416</v>
      </c>
      <c r="F127" s="742">
        <v>45657</v>
      </c>
      <c r="G127" s="742">
        <v>45657</v>
      </c>
      <c r="H127" s="72" t="s">
        <v>963</v>
      </c>
      <c r="I127" s="72" t="s">
        <v>900</v>
      </c>
      <c r="J127" s="73" t="s">
        <v>1200</v>
      </c>
      <c r="K127" s="624" t="s">
        <v>258</v>
      </c>
    </row>
    <row r="128" spans="1:11" s="319" customFormat="1" ht="15.5">
      <c r="A128" s="621">
        <v>124</v>
      </c>
      <c r="B128" s="73">
        <v>28</v>
      </c>
      <c r="C128" s="83" t="s">
        <v>423</v>
      </c>
      <c r="D128" s="627" t="str">
        <f>IFERROR(VLOOKUP(C128,Foundation!$C$5:$D$427,2,0),"")</f>
        <v>DA+3</v>
      </c>
      <c r="E128" s="1053" t="s">
        <v>416</v>
      </c>
      <c r="F128" s="742">
        <v>45657</v>
      </c>
      <c r="G128" s="742">
        <v>45657</v>
      </c>
      <c r="H128" s="72" t="s">
        <v>963</v>
      </c>
      <c r="I128" s="72" t="s">
        <v>900</v>
      </c>
      <c r="J128" s="73" t="s">
        <v>1200</v>
      </c>
      <c r="K128" s="624" t="s">
        <v>258</v>
      </c>
    </row>
    <row r="129" spans="1:11" s="319" customFormat="1" ht="15.5">
      <c r="A129" s="621">
        <v>125</v>
      </c>
      <c r="B129" s="73">
        <v>1</v>
      </c>
      <c r="C129" s="83" t="s">
        <v>790</v>
      </c>
      <c r="D129" s="627" t="str">
        <f>IFERROR(VLOOKUP(C129,Foundation!$C$5:$D$427,2,0),"")</f>
        <v>DA+1.5</v>
      </c>
      <c r="E129" s="1053" t="s">
        <v>416</v>
      </c>
      <c r="F129" s="742">
        <v>45658</v>
      </c>
      <c r="G129" s="742">
        <v>45658</v>
      </c>
      <c r="H129" s="72" t="s">
        <v>1199</v>
      </c>
      <c r="I129" s="72" t="s">
        <v>1205</v>
      </c>
      <c r="J129" s="73" t="s">
        <v>1209</v>
      </c>
      <c r="K129" s="624" t="s">
        <v>258</v>
      </c>
    </row>
    <row r="130" spans="1:11" s="319" customFormat="1" ht="15.5">
      <c r="A130" s="621">
        <v>126</v>
      </c>
      <c r="B130" s="73">
        <v>2</v>
      </c>
      <c r="C130" s="83" t="s">
        <v>791</v>
      </c>
      <c r="D130" s="627" t="str">
        <f>IFERROR(VLOOKUP(C130,Foundation!$C$5:$D$427,2,0),"")</f>
        <v>DA+3</v>
      </c>
      <c r="E130" s="1053" t="s">
        <v>416</v>
      </c>
      <c r="F130" s="742">
        <v>45658</v>
      </c>
      <c r="G130" s="742">
        <v>45658</v>
      </c>
      <c r="H130" s="72" t="s">
        <v>1199</v>
      </c>
      <c r="I130" s="72" t="s">
        <v>1205</v>
      </c>
      <c r="J130" s="73" t="s">
        <v>1209</v>
      </c>
      <c r="K130" s="624" t="s">
        <v>258</v>
      </c>
    </row>
    <row r="131" spans="1:11" s="319" customFormat="1" ht="15.5">
      <c r="A131" s="621">
        <v>127</v>
      </c>
      <c r="B131" s="73">
        <v>3</v>
      </c>
      <c r="C131" s="83" t="s">
        <v>792</v>
      </c>
      <c r="D131" s="627" t="str">
        <f>IFERROR(VLOOKUP(C131,Foundation!$C$5:$D$427,2,0),"")</f>
        <v>DA+9</v>
      </c>
      <c r="E131" s="1053" t="s">
        <v>416</v>
      </c>
      <c r="F131" s="742">
        <v>45658</v>
      </c>
      <c r="G131" s="742">
        <v>45658</v>
      </c>
      <c r="H131" s="72" t="s">
        <v>1199</v>
      </c>
      <c r="I131" s="72" t="s">
        <v>1205</v>
      </c>
      <c r="J131" s="73" t="s">
        <v>1209</v>
      </c>
      <c r="K131" s="624" t="s">
        <v>258</v>
      </c>
    </row>
    <row r="132" spans="1:11" s="319" customFormat="1" ht="15.5">
      <c r="A132" s="621">
        <v>128</v>
      </c>
      <c r="B132" s="73">
        <v>4</v>
      </c>
      <c r="C132" s="83" t="s">
        <v>793</v>
      </c>
      <c r="D132" s="627" t="str">
        <f>IFERROR(VLOOKUP(C132,Foundation!$C$5:$D$427,2,0),"")</f>
        <v>DA+3</v>
      </c>
      <c r="E132" s="1053" t="s">
        <v>416</v>
      </c>
      <c r="F132" s="742">
        <v>45658</v>
      </c>
      <c r="G132" s="742">
        <v>45658</v>
      </c>
      <c r="H132" s="72" t="s">
        <v>1199</v>
      </c>
      <c r="I132" s="72" t="s">
        <v>1205</v>
      </c>
      <c r="J132" s="73" t="s">
        <v>1209</v>
      </c>
      <c r="K132" s="624" t="s">
        <v>258</v>
      </c>
    </row>
    <row r="133" spans="1:11" s="319" customFormat="1" ht="15.5">
      <c r="A133" s="621">
        <v>129</v>
      </c>
      <c r="B133" s="73">
        <v>5</v>
      </c>
      <c r="C133" s="83" t="s">
        <v>794</v>
      </c>
      <c r="D133" s="627" t="str">
        <f>IFERROR(VLOOKUP(C133,Foundation!$C$5:$D$427,2,0),"")</f>
        <v>DA+3</v>
      </c>
      <c r="E133" s="1053" t="s">
        <v>416</v>
      </c>
      <c r="F133" s="742">
        <v>45658</v>
      </c>
      <c r="G133" s="742">
        <v>45658</v>
      </c>
      <c r="H133" s="72" t="s">
        <v>1199</v>
      </c>
      <c r="I133" s="72" t="s">
        <v>1205</v>
      </c>
      <c r="J133" s="73" t="s">
        <v>1209</v>
      </c>
      <c r="K133" s="624" t="s">
        <v>258</v>
      </c>
    </row>
    <row r="134" spans="1:11" s="319" customFormat="1" ht="15.5">
      <c r="A134" s="621">
        <v>130</v>
      </c>
      <c r="B134" s="73">
        <v>6</v>
      </c>
      <c r="C134" s="83" t="s">
        <v>789</v>
      </c>
      <c r="D134" s="627" t="str">
        <f>IFERROR(VLOOKUP(C134,Foundation!$C$5:$D$427,2,0),"")</f>
        <v>DA+3</v>
      </c>
      <c r="E134" s="1053" t="s">
        <v>416</v>
      </c>
      <c r="F134" s="742">
        <v>45659</v>
      </c>
      <c r="G134" s="742">
        <v>45659</v>
      </c>
      <c r="H134" s="72" t="s">
        <v>1199</v>
      </c>
      <c r="I134" s="72" t="s">
        <v>1205</v>
      </c>
      <c r="J134" s="73" t="s">
        <v>1209</v>
      </c>
      <c r="K134" s="624" t="s">
        <v>258</v>
      </c>
    </row>
    <row r="135" spans="1:11" s="319" customFormat="1" ht="15.5">
      <c r="A135" s="621">
        <v>131</v>
      </c>
      <c r="B135" s="73">
        <v>7</v>
      </c>
      <c r="C135" s="83" t="s">
        <v>788</v>
      </c>
      <c r="D135" s="627" t="str">
        <f>IFERROR(VLOOKUP(C135,Foundation!$C$5:$D$427,2,0),"")</f>
        <v>DB1+0</v>
      </c>
      <c r="E135" s="1053" t="s">
        <v>416</v>
      </c>
      <c r="F135" s="742">
        <v>45659</v>
      </c>
      <c r="G135" s="742">
        <v>45659</v>
      </c>
      <c r="H135" s="72" t="s">
        <v>1199</v>
      </c>
      <c r="I135" s="72" t="s">
        <v>1205</v>
      </c>
      <c r="J135" s="73" t="s">
        <v>1209</v>
      </c>
      <c r="K135" s="624" t="s">
        <v>258</v>
      </c>
    </row>
    <row r="136" spans="1:11" s="319" customFormat="1" ht="15.5">
      <c r="A136" s="621">
        <v>132</v>
      </c>
      <c r="B136" s="73">
        <v>8</v>
      </c>
      <c r="C136" s="83" t="s">
        <v>618</v>
      </c>
      <c r="D136" s="627" t="str">
        <f>IFERROR(VLOOKUP(C136,Foundation!$C$5:$D$427,2,0),"")</f>
        <v>DA+3</v>
      </c>
      <c r="E136" s="1053" t="s">
        <v>416</v>
      </c>
      <c r="F136" s="742">
        <v>45659</v>
      </c>
      <c r="G136" s="742">
        <v>45659</v>
      </c>
      <c r="H136" s="72" t="s">
        <v>1199</v>
      </c>
      <c r="I136" s="72" t="s">
        <v>1205</v>
      </c>
      <c r="J136" s="73" t="s">
        <v>1209</v>
      </c>
      <c r="K136" s="624" t="s">
        <v>258</v>
      </c>
    </row>
    <row r="137" spans="1:11" s="319" customFormat="1" ht="15.5">
      <c r="A137" s="621">
        <v>133</v>
      </c>
      <c r="B137" s="73">
        <v>9</v>
      </c>
      <c r="C137" s="83" t="s">
        <v>617</v>
      </c>
      <c r="D137" s="627" t="str">
        <f>IFERROR(VLOOKUP(C137,Foundation!$C$5:$D$427,2,0),"")</f>
        <v>DA+9</v>
      </c>
      <c r="E137" s="1053" t="s">
        <v>416</v>
      </c>
      <c r="F137" s="742">
        <v>45659</v>
      </c>
      <c r="G137" s="742">
        <v>45659</v>
      </c>
      <c r="H137" s="72" t="s">
        <v>1199</v>
      </c>
      <c r="I137" s="72" t="s">
        <v>1205</v>
      </c>
      <c r="J137" s="73" t="s">
        <v>1209</v>
      </c>
      <c r="K137" s="624" t="s">
        <v>258</v>
      </c>
    </row>
    <row r="138" spans="1:11" s="319" customFormat="1" ht="15.5">
      <c r="A138" s="621">
        <v>134</v>
      </c>
      <c r="B138" s="73">
        <v>10</v>
      </c>
      <c r="C138" s="83" t="s">
        <v>633</v>
      </c>
      <c r="D138" s="627" t="str">
        <f>IFERROR(VLOOKUP(C138,Foundation!$C$5:$D$427,2,0),"")</f>
        <v>DA+1.5</v>
      </c>
      <c r="E138" s="1053" t="s">
        <v>416</v>
      </c>
      <c r="F138" s="742">
        <v>45660</v>
      </c>
      <c r="G138" s="742">
        <v>45660</v>
      </c>
      <c r="H138" s="72" t="s">
        <v>1199</v>
      </c>
      <c r="I138" s="72" t="s">
        <v>1205</v>
      </c>
      <c r="J138" s="73" t="s">
        <v>1209</v>
      </c>
      <c r="K138" s="624" t="s">
        <v>258</v>
      </c>
    </row>
    <row r="139" spans="1:11" s="319" customFormat="1" ht="15.5">
      <c r="A139" s="621">
        <v>135</v>
      </c>
      <c r="B139" s="73">
        <v>11</v>
      </c>
      <c r="C139" s="83" t="s">
        <v>210</v>
      </c>
      <c r="D139" s="627" t="str">
        <f>IFERROR(VLOOKUP(C139,Foundation!$C$5:$D$427,2,0),"")</f>
        <v>DA+6</v>
      </c>
      <c r="E139" s="1053" t="s">
        <v>416</v>
      </c>
      <c r="F139" s="742" t="s">
        <v>1210</v>
      </c>
      <c r="G139" s="742" t="s">
        <v>1210</v>
      </c>
      <c r="H139" s="72" t="s">
        <v>1199</v>
      </c>
      <c r="I139" s="72" t="s">
        <v>1205</v>
      </c>
      <c r="J139" s="73" t="s">
        <v>1209</v>
      </c>
      <c r="K139" s="624" t="s">
        <v>258</v>
      </c>
    </row>
    <row r="140" spans="1:11" s="319" customFormat="1" ht="15.5">
      <c r="A140" s="621">
        <v>136</v>
      </c>
      <c r="B140" s="73">
        <v>12</v>
      </c>
      <c r="C140" s="83" t="s">
        <v>5</v>
      </c>
      <c r="D140" s="627" t="str">
        <f>IFERROR(VLOOKUP(C140,Foundation!$C$5:$D$427,2,0),"")</f>
        <v>DA+3</v>
      </c>
      <c r="E140" s="1053" t="s">
        <v>416</v>
      </c>
      <c r="F140" s="742" t="s">
        <v>1210</v>
      </c>
      <c r="G140" s="742" t="s">
        <v>1210</v>
      </c>
      <c r="H140" s="72" t="s">
        <v>1199</v>
      </c>
      <c r="I140" s="72" t="s">
        <v>1205</v>
      </c>
      <c r="J140" s="73" t="s">
        <v>1209</v>
      </c>
      <c r="K140" s="624" t="s">
        <v>258</v>
      </c>
    </row>
    <row r="141" spans="1:11" s="319" customFormat="1" ht="15.5">
      <c r="A141" s="621">
        <v>137</v>
      </c>
      <c r="B141" s="73">
        <v>13</v>
      </c>
      <c r="C141" s="83" t="s">
        <v>6</v>
      </c>
      <c r="D141" s="627" t="str">
        <f>IFERROR(VLOOKUP(C141,Foundation!$C$5:$D$427,2,0),"")</f>
        <v>DA+6</v>
      </c>
      <c r="E141" s="1053" t="s">
        <v>416</v>
      </c>
      <c r="F141" s="742" t="s">
        <v>1210</v>
      </c>
      <c r="G141" s="742" t="s">
        <v>1210</v>
      </c>
      <c r="H141" s="72" t="s">
        <v>1199</v>
      </c>
      <c r="I141" s="72" t="s">
        <v>1205</v>
      </c>
      <c r="J141" s="73" t="s">
        <v>1209</v>
      </c>
      <c r="K141" s="624" t="s">
        <v>258</v>
      </c>
    </row>
    <row r="142" spans="1:11" s="319" customFormat="1" ht="15.5">
      <c r="A142" s="621">
        <v>138</v>
      </c>
      <c r="B142" s="73">
        <v>14</v>
      </c>
      <c r="C142" s="83" t="s">
        <v>643</v>
      </c>
      <c r="D142" s="627" t="str">
        <f>IFERROR(VLOOKUP(C142,Foundation!$C$5:$D$427,2,0),"")</f>
        <v>DA+9</v>
      </c>
      <c r="E142" s="1053" t="s">
        <v>416</v>
      </c>
      <c r="F142" s="742" t="s">
        <v>1210</v>
      </c>
      <c r="G142" s="742" t="s">
        <v>1210</v>
      </c>
      <c r="H142" s="72" t="s">
        <v>1199</v>
      </c>
      <c r="I142" s="72" t="s">
        <v>1205</v>
      </c>
      <c r="J142" s="73" t="s">
        <v>1209</v>
      </c>
      <c r="K142" s="624" t="s">
        <v>258</v>
      </c>
    </row>
    <row r="143" spans="1:11" s="319" customFormat="1" ht="15.5">
      <c r="A143" s="621">
        <v>139</v>
      </c>
      <c r="B143" s="73">
        <v>15</v>
      </c>
      <c r="C143" s="83" t="s">
        <v>644</v>
      </c>
      <c r="D143" s="627" t="str">
        <f>IFERROR(VLOOKUP(C143,Foundation!$C$5:$D$427,2,0),"")</f>
        <v>DA+9</v>
      </c>
      <c r="E143" s="1053" t="s">
        <v>416</v>
      </c>
      <c r="F143" s="742" t="s">
        <v>1210</v>
      </c>
      <c r="G143" s="742" t="s">
        <v>1210</v>
      </c>
      <c r="H143" s="72" t="s">
        <v>1199</v>
      </c>
      <c r="I143" s="72" t="s">
        <v>1205</v>
      </c>
      <c r="J143" s="73" t="s">
        <v>1209</v>
      </c>
      <c r="K143" s="624" t="s">
        <v>258</v>
      </c>
    </row>
    <row r="144" spans="1:11" s="319" customFormat="1" ht="15.5">
      <c r="A144" s="621">
        <v>140</v>
      </c>
      <c r="B144" s="73">
        <v>16</v>
      </c>
      <c r="C144" s="83" t="s">
        <v>645</v>
      </c>
      <c r="D144" s="627" t="str">
        <f>IFERROR(VLOOKUP(C144,Foundation!$C$5:$D$427,2,0),"")</f>
        <v>DA+3</v>
      </c>
      <c r="E144" s="1053" t="s">
        <v>416</v>
      </c>
      <c r="F144" s="742" t="s">
        <v>1210</v>
      </c>
      <c r="G144" s="742" t="s">
        <v>1210</v>
      </c>
      <c r="H144" s="72" t="s">
        <v>1199</v>
      </c>
      <c r="I144" s="72" t="s">
        <v>1205</v>
      </c>
      <c r="J144" s="73" t="s">
        <v>1209</v>
      </c>
      <c r="K144" s="624" t="s">
        <v>258</v>
      </c>
    </row>
    <row r="145" spans="1:11" s="319" customFormat="1" ht="15.5">
      <c r="A145" s="621">
        <v>141</v>
      </c>
      <c r="B145" s="73">
        <v>1</v>
      </c>
      <c r="C145" s="83" t="s">
        <v>582</v>
      </c>
      <c r="D145" s="627" t="str">
        <f>IFERROR(VLOOKUP(C145,Foundation!$C$5:$D$427,2,0),"")</f>
        <v>DA+0</v>
      </c>
      <c r="E145" s="1053" t="s">
        <v>416</v>
      </c>
      <c r="F145" s="742">
        <v>45701</v>
      </c>
      <c r="G145" s="742">
        <v>45701</v>
      </c>
      <c r="H145" s="72" t="s">
        <v>1199</v>
      </c>
      <c r="I145" s="72" t="s">
        <v>1205</v>
      </c>
      <c r="J145" s="73" t="s">
        <v>1244</v>
      </c>
      <c r="K145" s="624" t="s">
        <v>258</v>
      </c>
    </row>
    <row r="146" spans="1:11" s="319" customFormat="1" ht="15.5">
      <c r="A146" s="621">
        <v>142</v>
      </c>
      <c r="B146" s="73">
        <v>2</v>
      </c>
      <c r="C146" s="83" t="s">
        <v>585</v>
      </c>
      <c r="D146" s="627" t="str">
        <f>IFERROR(VLOOKUP(C146,Foundation!$C$5:$D$427,2,0),"")</f>
        <v>DA+3</v>
      </c>
      <c r="E146" s="1053" t="s">
        <v>416</v>
      </c>
      <c r="F146" s="742">
        <v>45701</v>
      </c>
      <c r="G146" s="742">
        <v>45701</v>
      </c>
      <c r="H146" s="72" t="s">
        <v>1199</v>
      </c>
      <c r="I146" s="72" t="s">
        <v>1205</v>
      </c>
      <c r="J146" s="73" t="s">
        <v>1244</v>
      </c>
      <c r="K146" s="624" t="s">
        <v>258</v>
      </c>
    </row>
    <row r="147" spans="1:11" s="319" customFormat="1" ht="15.5">
      <c r="A147" s="621">
        <v>143</v>
      </c>
      <c r="B147" s="73">
        <v>3</v>
      </c>
      <c r="C147" s="83" t="s">
        <v>586</v>
      </c>
      <c r="D147" s="627" t="str">
        <f>IFERROR(VLOOKUP(C147,Foundation!$C$5:$D$427,2,0),"")</f>
        <v>DA+1.5</v>
      </c>
      <c r="E147" s="1053" t="s">
        <v>416</v>
      </c>
      <c r="F147" s="742">
        <v>45701</v>
      </c>
      <c r="G147" s="742">
        <v>45701</v>
      </c>
      <c r="H147" s="72" t="s">
        <v>1199</v>
      </c>
      <c r="I147" s="72" t="s">
        <v>1205</v>
      </c>
      <c r="J147" s="73" t="s">
        <v>1244</v>
      </c>
      <c r="K147" s="624" t="s">
        <v>258</v>
      </c>
    </row>
    <row r="148" spans="1:11" s="319" customFormat="1" ht="15.5">
      <c r="A148" s="621">
        <v>144</v>
      </c>
      <c r="B148" s="73">
        <v>4</v>
      </c>
      <c r="C148" s="83" t="s">
        <v>169</v>
      </c>
      <c r="D148" s="627" t="str">
        <f>IFERROR(VLOOKUP(C148,Foundation!$C$5:$D$427,2,0),"")</f>
        <v>DB1+6</v>
      </c>
      <c r="E148" s="1053" t="s">
        <v>416</v>
      </c>
      <c r="F148" s="742">
        <v>45701</v>
      </c>
      <c r="G148" s="742">
        <v>45701</v>
      </c>
      <c r="H148" s="72" t="s">
        <v>1199</v>
      </c>
      <c r="I148" s="72" t="s">
        <v>1205</v>
      </c>
      <c r="J148" s="73" t="s">
        <v>1244</v>
      </c>
      <c r="K148" s="624" t="s">
        <v>258</v>
      </c>
    </row>
    <row r="149" spans="1:11" s="319" customFormat="1" ht="15.5">
      <c r="A149" s="621">
        <v>145</v>
      </c>
      <c r="B149" s="73">
        <v>5</v>
      </c>
      <c r="C149" s="83" t="s">
        <v>595</v>
      </c>
      <c r="D149" s="627" t="str">
        <f>IFERROR(VLOOKUP(C149,Foundation!$C$5:$D$427,2,0),"")</f>
        <v>DA+0</v>
      </c>
      <c r="E149" s="1053" t="s">
        <v>416</v>
      </c>
      <c r="F149" s="742">
        <v>45701</v>
      </c>
      <c r="G149" s="742">
        <v>45701</v>
      </c>
      <c r="H149" s="72" t="s">
        <v>1199</v>
      </c>
      <c r="I149" s="72" t="s">
        <v>1205</v>
      </c>
      <c r="J149" s="73" t="s">
        <v>1244</v>
      </c>
      <c r="K149" s="624" t="s">
        <v>258</v>
      </c>
    </row>
    <row r="150" spans="1:11" s="319" customFormat="1" ht="15.5">
      <c r="A150" s="621">
        <v>146</v>
      </c>
      <c r="B150" s="73">
        <v>6</v>
      </c>
      <c r="C150" s="83" t="s">
        <v>72</v>
      </c>
      <c r="D150" s="627" t="str">
        <f>IFERROR(VLOOKUP(C150,Foundation!$C$5:$D$427,2,0),"")</f>
        <v>DB2+0</v>
      </c>
      <c r="E150" s="1053" t="s">
        <v>416</v>
      </c>
      <c r="F150" s="742">
        <v>45701</v>
      </c>
      <c r="G150" s="742">
        <v>45701</v>
      </c>
      <c r="H150" s="72" t="s">
        <v>1199</v>
      </c>
      <c r="I150" s="72" t="s">
        <v>1205</v>
      </c>
      <c r="J150" s="73" t="s">
        <v>1244</v>
      </c>
      <c r="K150" s="624" t="s">
        <v>258</v>
      </c>
    </row>
    <row r="151" spans="1:11" s="319" customFormat="1" ht="15.5">
      <c r="A151" s="621">
        <v>147</v>
      </c>
      <c r="B151" s="73">
        <v>7</v>
      </c>
      <c r="C151" s="83" t="s">
        <v>604</v>
      </c>
      <c r="D151" s="627" t="str">
        <f>IFERROR(VLOOKUP(C151,Foundation!$C$5:$D$427,2,0),"")</f>
        <v>DA+9</v>
      </c>
      <c r="E151" s="1053" t="s">
        <v>416</v>
      </c>
      <c r="F151" s="742">
        <v>45702</v>
      </c>
      <c r="G151" s="742">
        <v>45702</v>
      </c>
      <c r="H151" s="72" t="s">
        <v>1199</v>
      </c>
      <c r="I151" s="72" t="s">
        <v>1205</v>
      </c>
      <c r="J151" s="73" t="s">
        <v>1244</v>
      </c>
      <c r="K151" s="624" t="s">
        <v>258</v>
      </c>
    </row>
    <row r="152" spans="1:11" s="319" customFormat="1" ht="15.5">
      <c r="A152" s="621">
        <v>148</v>
      </c>
      <c r="B152" s="73">
        <v>8</v>
      </c>
      <c r="C152" s="83" t="s">
        <v>608</v>
      </c>
      <c r="D152" s="627" t="str">
        <f>IFERROR(VLOOKUP(C152,Foundation!$C$5:$D$427,2,0),"")</f>
        <v>DA+6</v>
      </c>
      <c r="E152" s="1053" t="s">
        <v>416</v>
      </c>
      <c r="F152" s="742">
        <v>45702</v>
      </c>
      <c r="G152" s="742">
        <v>45702</v>
      </c>
      <c r="H152" s="72" t="s">
        <v>1199</v>
      </c>
      <c r="I152" s="72" t="s">
        <v>1205</v>
      </c>
      <c r="J152" s="73" t="s">
        <v>1244</v>
      </c>
      <c r="K152" s="624" t="s">
        <v>258</v>
      </c>
    </row>
    <row r="153" spans="1:11" s="319" customFormat="1" ht="15.5">
      <c r="A153" s="621">
        <v>149</v>
      </c>
      <c r="B153" s="73">
        <v>9</v>
      </c>
      <c r="C153" s="83" t="s">
        <v>609</v>
      </c>
      <c r="D153" s="627" t="str">
        <f>IFERROR(VLOOKUP(C153,Foundation!$C$5:$D$427,2,0),"")</f>
        <v>DA+1.5</v>
      </c>
      <c r="E153" s="1053" t="s">
        <v>416</v>
      </c>
      <c r="F153" s="742">
        <v>45702</v>
      </c>
      <c r="G153" s="742">
        <v>45702</v>
      </c>
      <c r="H153" s="72" t="s">
        <v>1199</v>
      </c>
      <c r="I153" s="72" t="s">
        <v>1205</v>
      </c>
      <c r="J153" s="73" t="s">
        <v>1244</v>
      </c>
      <c r="K153" s="624" t="s">
        <v>258</v>
      </c>
    </row>
    <row r="154" spans="1:11" s="319" customFormat="1" ht="15.5">
      <c r="A154" s="621">
        <v>150</v>
      </c>
      <c r="B154" s="73">
        <v>10</v>
      </c>
      <c r="C154" s="83" t="s">
        <v>611</v>
      </c>
      <c r="D154" s="627" t="str">
        <f>IFERROR(VLOOKUP(C154,Foundation!$C$5:$D$427,2,0),"")</f>
        <v>DA+3</v>
      </c>
      <c r="E154" s="1053" t="s">
        <v>416</v>
      </c>
      <c r="F154" s="742">
        <v>45702</v>
      </c>
      <c r="G154" s="742">
        <v>45702</v>
      </c>
      <c r="H154" s="72" t="s">
        <v>1199</v>
      </c>
      <c r="I154" s="72" t="s">
        <v>1205</v>
      </c>
      <c r="J154" s="73" t="s">
        <v>1244</v>
      </c>
      <c r="K154" s="624" t="s">
        <v>258</v>
      </c>
    </row>
    <row r="155" spans="1:11" s="319" customFormat="1" ht="15.5">
      <c r="A155" s="621">
        <v>151</v>
      </c>
      <c r="B155" s="73">
        <v>11</v>
      </c>
      <c r="C155" s="83" t="s">
        <v>8</v>
      </c>
      <c r="D155" s="627" t="str">
        <f>IFERROR(VLOOKUP(C155,Foundation!$C$5:$D$427,2,0),"")</f>
        <v>DB2+3</v>
      </c>
      <c r="E155" s="1053" t="s">
        <v>416</v>
      </c>
      <c r="F155" s="742">
        <v>45702</v>
      </c>
      <c r="G155" s="742">
        <v>45702</v>
      </c>
      <c r="H155" s="72" t="s">
        <v>1199</v>
      </c>
      <c r="I155" s="72" t="s">
        <v>1205</v>
      </c>
      <c r="J155" s="73" t="s">
        <v>1244</v>
      </c>
      <c r="K155" s="624" t="s">
        <v>258</v>
      </c>
    </row>
    <row r="156" spans="1:11" s="319" customFormat="1" ht="15.5">
      <c r="A156" s="621">
        <v>152</v>
      </c>
      <c r="B156" s="73">
        <v>12</v>
      </c>
      <c r="C156" s="83" t="s">
        <v>66</v>
      </c>
      <c r="D156" s="627" t="str">
        <f>IFERROR(VLOOKUP(C156,Foundation!$C$5:$D$427,2,0),"")</f>
        <v>DB1+0</v>
      </c>
      <c r="E156" s="1053" t="s">
        <v>416</v>
      </c>
      <c r="F156" s="742">
        <v>45704</v>
      </c>
      <c r="G156" s="742">
        <v>45704</v>
      </c>
      <c r="H156" s="72" t="s">
        <v>1199</v>
      </c>
      <c r="I156" s="72" t="s">
        <v>1205</v>
      </c>
      <c r="J156" s="73" t="s">
        <v>1244</v>
      </c>
      <c r="K156" s="624" t="s">
        <v>258</v>
      </c>
    </row>
    <row r="157" spans="1:11" s="319" customFormat="1" ht="15.5">
      <c r="A157" s="621">
        <v>153</v>
      </c>
      <c r="B157" s="73">
        <v>13</v>
      </c>
      <c r="C157" s="83" t="s">
        <v>450</v>
      </c>
      <c r="D157" s="627" t="str">
        <f>IFERROR(VLOOKUP(C157,Foundation!$C$5:$D$427,2,0),"")</f>
        <v>DA+9</v>
      </c>
      <c r="E157" s="1053" t="s">
        <v>416</v>
      </c>
      <c r="F157" s="742">
        <v>45704</v>
      </c>
      <c r="G157" s="742">
        <v>45704</v>
      </c>
      <c r="H157" s="72" t="s">
        <v>1199</v>
      </c>
      <c r="I157" s="72" t="s">
        <v>1205</v>
      </c>
      <c r="J157" s="73" t="s">
        <v>1244</v>
      </c>
      <c r="K157" s="624" t="s">
        <v>258</v>
      </c>
    </row>
    <row r="158" spans="1:11" s="319" customFormat="1" ht="15.5">
      <c r="A158" s="621">
        <v>154</v>
      </c>
      <c r="B158" s="73">
        <v>14</v>
      </c>
      <c r="C158" s="83" t="s">
        <v>451</v>
      </c>
      <c r="D158" s="627" t="str">
        <f>IFERROR(VLOOKUP(C158,Foundation!$C$5:$D$427,2,0),"")</f>
        <v>DA+0</v>
      </c>
      <c r="E158" s="1053" t="s">
        <v>416</v>
      </c>
      <c r="F158" s="742">
        <v>45704</v>
      </c>
      <c r="G158" s="742">
        <v>45704</v>
      </c>
      <c r="H158" s="72" t="s">
        <v>1199</v>
      </c>
      <c r="I158" s="72" t="s">
        <v>1205</v>
      </c>
      <c r="J158" s="73" t="s">
        <v>1244</v>
      </c>
      <c r="K158" s="624" t="s">
        <v>258</v>
      </c>
    </row>
    <row r="159" spans="1:11" s="319" customFormat="1" ht="15.5">
      <c r="A159" s="621">
        <v>155</v>
      </c>
      <c r="B159" s="73">
        <v>15</v>
      </c>
      <c r="C159" s="83" t="s">
        <v>448</v>
      </c>
      <c r="D159" s="627" t="str">
        <f>IFERROR(VLOOKUP(C159,Foundation!$C$5:$D$427,2,0),"")</f>
        <v>DA+9</v>
      </c>
      <c r="E159" s="1053" t="s">
        <v>416</v>
      </c>
      <c r="F159" s="742">
        <v>45339</v>
      </c>
      <c r="G159" s="742">
        <v>45339</v>
      </c>
      <c r="H159" s="72" t="s">
        <v>1199</v>
      </c>
      <c r="I159" s="72" t="s">
        <v>1205</v>
      </c>
      <c r="J159" s="73" t="s">
        <v>1244</v>
      </c>
      <c r="K159" s="624" t="s">
        <v>258</v>
      </c>
    </row>
    <row r="160" spans="1:11" s="319" customFormat="1" ht="15.5">
      <c r="A160" s="621">
        <v>156</v>
      </c>
      <c r="B160" s="73">
        <v>16</v>
      </c>
      <c r="C160" s="83" t="s">
        <v>449</v>
      </c>
      <c r="D160" s="627" t="str">
        <f>IFERROR(VLOOKUP(C160,Foundation!$C$5:$D$427,2,0),"")</f>
        <v>DA+3</v>
      </c>
      <c r="E160" s="1053" t="s">
        <v>416</v>
      </c>
      <c r="F160" s="742">
        <v>45339</v>
      </c>
      <c r="G160" s="742">
        <v>45339</v>
      </c>
      <c r="H160" s="72" t="s">
        <v>1199</v>
      </c>
      <c r="I160" s="72" t="s">
        <v>1205</v>
      </c>
      <c r="J160" s="73" t="s">
        <v>1244</v>
      </c>
      <c r="K160" s="624" t="s">
        <v>258</v>
      </c>
    </row>
    <row r="161" spans="1:11" s="319" customFormat="1" ht="15.5">
      <c r="A161" s="621">
        <v>157</v>
      </c>
      <c r="B161" s="73">
        <v>17</v>
      </c>
      <c r="C161" s="83" t="s">
        <v>452</v>
      </c>
      <c r="D161" s="627" t="str">
        <f>IFERROR(VLOOKUP(C161,Foundation!$C$5:$D$427,2,0),"")</f>
        <v>DA+6</v>
      </c>
      <c r="E161" s="1053" t="s">
        <v>416</v>
      </c>
      <c r="F161" s="742">
        <v>45339</v>
      </c>
      <c r="G161" s="742">
        <v>45339</v>
      </c>
      <c r="H161" s="72" t="s">
        <v>1199</v>
      </c>
      <c r="I161" s="72" t="s">
        <v>1205</v>
      </c>
      <c r="J161" s="73" t="s">
        <v>1244</v>
      </c>
      <c r="K161" s="624" t="s">
        <v>258</v>
      </c>
    </row>
    <row r="162" spans="1:11" s="319" customFormat="1" ht="15.5">
      <c r="A162" s="621">
        <v>158</v>
      </c>
      <c r="B162" s="73">
        <v>18</v>
      </c>
      <c r="C162" s="83" t="s">
        <v>453</v>
      </c>
      <c r="D162" s="627" t="str">
        <f>IFERROR(VLOOKUP(C162,Foundation!$C$5:$D$427,2,0),"")</f>
        <v>DA-3</v>
      </c>
      <c r="E162" s="1053" t="s">
        <v>416</v>
      </c>
      <c r="F162" s="742">
        <v>45339</v>
      </c>
      <c r="G162" s="742">
        <v>45339</v>
      </c>
      <c r="H162" s="72" t="s">
        <v>1199</v>
      </c>
      <c r="I162" s="72" t="s">
        <v>1205</v>
      </c>
      <c r="J162" s="73" t="s">
        <v>1244</v>
      </c>
      <c r="K162" s="624" t="s">
        <v>258</v>
      </c>
    </row>
    <row r="163" spans="1:11" s="319" customFormat="1" ht="15.5">
      <c r="A163" s="621">
        <v>159</v>
      </c>
      <c r="B163" s="73">
        <v>19</v>
      </c>
      <c r="C163" s="83" t="s">
        <v>454</v>
      </c>
      <c r="D163" s="627" t="str">
        <f>IFERROR(VLOOKUP(C163,Foundation!$C$5:$D$427,2,0),"")</f>
        <v>DA+3</v>
      </c>
      <c r="E163" s="1053" t="s">
        <v>416</v>
      </c>
      <c r="F163" s="742">
        <v>45339</v>
      </c>
      <c r="G163" s="742">
        <v>45339</v>
      </c>
      <c r="H163" s="72" t="s">
        <v>1199</v>
      </c>
      <c r="I163" s="72" t="s">
        <v>1205</v>
      </c>
      <c r="J163" s="73" t="s">
        <v>1244</v>
      </c>
      <c r="K163" s="624" t="s">
        <v>258</v>
      </c>
    </row>
    <row r="164" spans="1:11" s="319" customFormat="1" ht="15.5">
      <c r="A164" s="621">
        <v>160</v>
      </c>
      <c r="B164" s="73">
        <v>20</v>
      </c>
      <c r="C164" s="83" t="s">
        <v>455</v>
      </c>
      <c r="D164" s="627" t="str">
        <f>IFERROR(VLOOKUP(C164,Foundation!$C$5:$D$427,2,0),"")</f>
        <v>DA-3</v>
      </c>
      <c r="E164" s="1053" t="s">
        <v>416</v>
      </c>
      <c r="F164" s="742">
        <v>45339</v>
      </c>
      <c r="G164" s="742">
        <v>45339</v>
      </c>
      <c r="H164" s="72" t="s">
        <v>1199</v>
      </c>
      <c r="I164" s="72" t="s">
        <v>1205</v>
      </c>
      <c r="J164" s="73" t="s">
        <v>1244</v>
      </c>
      <c r="K164" s="624" t="s">
        <v>258</v>
      </c>
    </row>
    <row r="165" spans="1:11" s="319" customFormat="1" ht="15.5">
      <c r="A165" s="621">
        <v>161</v>
      </c>
      <c r="B165" s="73">
        <v>21</v>
      </c>
      <c r="C165" s="83" t="s">
        <v>456</v>
      </c>
      <c r="D165" s="627" t="str">
        <f>IFERROR(VLOOKUP(C165,Foundation!$C$5:$D$427,2,0),"")</f>
        <v>DA+3</v>
      </c>
      <c r="E165" s="1053" t="s">
        <v>416</v>
      </c>
      <c r="F165" s="742">
        <v>45339</v>
      </c>
      <c r="G165" s="742">
        <v>45339</v>
      </c>
      <c r="H165" s="72" t="s">
        <v>1199</v>
      </c>
      <c r="I165" s="72" t="s">
        <v>1205</v>
      </c>
      <c r="J165" s="73" t="s">
        <v>1244</v>
      </c>
      <c r="K165" s="624" t="s">
        <v>258</v>
      </c>
    </row>
    <row r="166" spans="1:11" s="319" customFormat="1" ht="15.5">
      <c r="A166" s="621">
        <v>162</v>
      </c>
      <c r="B166" s="73">
        <v>22</v>
      </c>
      <c r="C166" s="83" t="s">
        <v>9</v>
      </c>
      <c r="D166" s="627" t="str">
        <f>IFERROR(VLOOKUP(C166,Foundation!$C$5:$D$427,2,0),"")</f>
        <v>DB1+0</v>
      </c>
      <c r="E166" s="1053" t="s">
        <v>416</v>
      </c>
      <c r="F166" s="742">
        <v>45706</v>
      </c>
      <c r="G166" s="742">
        <v>45706</v>
      </c>
      <c r="H166" s="72" t="s">
        <v>1199</v>
      </c>
      <c r="I166" s="72" t="s">
        <v>1205</v>
      </c>
      <c r="J166" s="73" t="s">
        <v>1244</v>
      </c>
      <c r="K166" s="624" t="s">
        <v>258</v>
      </c>
    </row>
    <row r="167" spans="1:11" s="319" customFormat="1" ht="15.5">
      <c r="A167" s="621">
        <v>163</v>
      </c>
      <c r="B167" s="73">
        <v>23</v>
      </c>
      <c r="C167" s="83" t="s">
        <v>83</v>
      </c>
      <c r="D167" s="627" t="str">
        <f>IFERROR(VLOOKUP(C167,Foundation!$C$5:$D$427,2,0),"")</f>
        <v>DA+3</v>
      </c>
      <c r="E167" s="1053" t="s">
        <v>416</v>
      </c>
      <c r="F167" s="742">
        <v>45706</v>
      </c>
      <c r="G167" s="742">
        <v>45706</v>
      </c>
      <c r="H167" s="72" t="s">
        <v>1199</v>
      </c>
      <c r="I167" s="72" t="s">
        <v>1205</v>
      </c>
      <c r="J167" s="73" t="s">
        <v>1244</v>
      </c>
      <c r="K167" s="624" t="s">
        <v>258</v>
      </c>
    </row>
    <row r="168" spans="1:11" s="319" customFormat="1" ht="15.5">
      <c r="A168" s="621">
        <v>164</v>
      </c>
      <c r="B168" s="73">
        <v>24</v>
      </c>
      <c r="C168" s="83" t="s">
        <v>166</v>
      </c>
      <c r="D168" s="627" t="str">
        <f>IFERROR(VLOOKUP(C168,Foundation!$C$5:$D$427,2,0),"")</f>
        <v>DA+1.5</v>
      </c>
      <c r="E168" s="1053" t="s">
        <v>416</v>
      </c>
      <c r="F168" s="742">
        <v>45706</v>
      </c>
      <c r="G168" s="742">
        <v>45706</v>
      </c>
      <c r="H168" s="72" t="s">
        <v>1199</v>
      </c>
      <c r="I168" s="72" t="s">
        <v>1205</v>
      </c>
      <c r="J168" s="73" t="s">
        <v>1244</v>
      </c>
      <c r="K168" s="624" t="s">
        <v>258</v>
      </c>
    </row>
    <row r="169" spans="1:11" s="319" customFormat="1" ht="15.5">
      <c r="A169" s="621">
        <v>165</v>
      </c>
      <c r="B169" s="73">
        <v>25</v>
      </c>
      <c r="C169" s="83" t="s">
        <v>457</v>
      </c>
      <c r="D169" s="627" t="str">
        <f>IFERROR(VLOOKUP(C169,Foundation!$C$5:$D$427,2,0),"")</f>
        <v>DA-1.5</v>
      </c>
      <c r="E169" s="1053" t="s">
        <v>416</v>
      </c>
      <c r="F169" s="742">
        <v>45706</v>
      </c>
      <c r="G169" s="742">
        <v>45706</v>
      </c>
      <c r="H169" s="72" t="s">
        <v>1199</v>
      </c>
      <c r="I169" s="72" t="s">
        <v>1205</v>
      </c>
      <c r="J169" s="73" t="s">
        <v>1244</v>
      </c>
      <c r="K169" s="624" t="s">
        <v>258</v>
      </c>
    </row>
    <row r="170" spans="1:11" s="319" customFormat="1" ht="15.5">
      <c r="A170" s="621">
        <v>166</v>
      </c>
      <c r="B170" s="73">
        <v>26</v>
      </c>
      <c r="C170" s="83" t="s">
        <v>458</v>
      </c>
      <c r="D170" s="627" t="str">
        <f>IFERROR(VLOOKUP(C170,Foundation!$C$5:$D$427,2,0),"")</f>
        <v>DA+6</v>
      </c>
      <c r="E170" s="1053" t="s">
        <v>416</v>
      </c>
      <c r="F170" s="742">
        <v>45706</v>
      </c>
      <c r="G170" s="742">
        <v>45706</v>
      </c>
      <c r="H170" s="72" t="s">
        <v>1199</v>
      </c>
      <c r="I170" s="72" t="s">
        <v>1205</v>
      </c>
      <c r="J170" s="73" t="s">
        <v>1244</v>
      </c>
      <c r="K170" s="624" t="s">
        <v>258</v>
      </c>
    </row>
    <row r="171" spans="1:11" s="319" customFormat="1" ht="15.5">
      <c r="A171" s="621">
        <v>167</v>
      </c>
      <c r="B171" s="73">
        <v>27</v>
      </c>
      <c r="C171" s="83" t="s">
        <v>10</v>
      </c>
      <c r="D171" s="627" t="str">
        <f>IFERROR(VLOOKUP(C171,Foundation!$C$5:$D$427,2,0),"")</f>
        <v>DB2+0</v>
      </c>
      <c r="E171" s="1053" t="s">
        <v>416</v>
      </c>
      <c r="F171" s="742">
        <v>45706</v>
      </c>
      <c r="G171" s="742">
        <v>45706</v>
      </c>
      <c r="H171" s="72" t="s">
        <v>1199</v>
      </c>
      <c r="I171" s="72" t="s">
        <v>1205</v>
      </c>
      <c r="J171" s="73" t="s">
        <v>1244</v>
      </c>
      <c r="K171" s="624" t="s">
        <v>258</v>
      </c>
    </row>
    <row r="172" spans="1:11" s="319" customFormat="1" ht="15.5">
      <c r="A172" s="621">
        <v>168</v>
      </c>
      <c r="B172" s="73">
        <v>28</v>
      </c>
      <c r="C172" s="83" t="s">
        <v>67</v>
      </c>
      <c r="D172" s="627" t="str">
        <f>IFERROR(VLOOKUP(C172,Foundation!$C$5:$D$427,2,0),"")</f>
        <v>DA+6</v>
      </c>
      <c r="E172" s="1053" t="s">
        <v>416</v>
      </c>
      <c r="F172" s="742">
        <v>45706</v>
      </c>
      <c r="G172" s="742">
        <v>45706</v>
      </c>
      <c r="H172" s="72" t="s">
        <v>1199</v>
      </c>
      <c r="I172" s="72" t="s">
        <v>1205</v>
      </c>
      <c r="J172" s="73" t="s">
        <v>1244</v>
      </c>
      <c r="K172" s="624" t="s">
        <v>258</v>
      </c>
    </row>
    <row r="173" spans="1:11" s="319" customFormat="1" ht="15.5">
      <c r="A173" s="621">
        <v>169</v>
      </c>
      <c r="B173" s="73">
        <v>29</v>
      </c>
      <c r="C173" s="83" t="s">
        <v>168</v>
      </c>
      <c r="D173" s="627" t="str">
        <f>IFERROR(VLOOKUP(C173,Foundation!$C$5:$D$427,2,0),"")</f>
        <v>DA+9</v>
      </c>
      <c r="E173" s="1053" t="s">
        <v>416</v>
      </c>
      <c r="F173" s="742">
        <v>45706</v>
      </c>
      <c r="G173" s="742">
        <v>45706</v>
      </c>
      <c r="H173" s="72" t="s">
        <v>1199</v>
      </c>
      <c r="I173" s="72" t="s">
        <v>1205</v>
      </c>
      <c r="J173" s="73" t="s">
        <v>1244</v>
      </c>
      <c r="K173" s="624" t="s">
        <v>258</v>
      </c>
    </row>
    <row r="174" spans="1:11" s="319" customFormat="1" ht="15.5">
      <c r="A174" s="621">
        <v>170</v>
      </c>
      <c r="B174" s="73">
        <v>1</v>
      </c>
      <c r="C174" s="83" t="s">
        <v>634</v>
      </c>
      <c r="D174" s="627" t="str">
        <f>IFERROR(VLOOKUP(C174,Foundation!$C$5:$D$427,2,0),"")</f>
        <v>DA+3</v>
      </c>
      <c r="E174" s="1053" t="s">
        <v>416</v>
      </c>
      <c r="F174" s="742">
        <v>45746</v>
      </c>
      <c r="G174" s="742">
        <v>45746</v>
      </c>
      <c r="H174" s="72" t="s">
        <v>963</v>
      </c>
      <c r="I174" s="72" t="s">
        <v>1432</v>
      </c>
      <c r="J174" s="73" t="s">
        <v>1433</v>
      </c>
      <c r="K174" s="624" t="s">
        <v>258</v>
      </c>
    </row>
    <row r="175" spans="1:11" s="319" customFormat="1" ht="15.5">
      <c r="A175" s="621">
        <v>171</v>
      </c>
      <c r="B175" s="73">
        <v>2</v>
      </c>
      <c r="C175" s="83" t="s">
        <v>635</v>
      </c>
      <c r="D175" s="627" t="str">
        <f>IFERROR(VLOOKUP(C175,Foundation!$C$5:$D$427,2,0),"")</f>
        <v>DA+1.5</v>
      </c>
      <c r="E175" s="1053" t="s">
        <v>416</v>
      </c>
      <c r="F175" s="742">
        <v>45746</v>
      </c>
      <c r="G175" s="742">
        <v>45746</v>
      </c>
      <c r="H175" s="72" t="s">
        <v>963</v>
      </c>
      <c r="I175" s="72" t="s">
        <v>1432</v>
      </c>
      <c r="J175" s="73" t="s">
        <v>1433</v>
      </c>
      <c r="K175" s="624" t="s">
        <v>258</v>
      </c>
    </row>
    <row r="176" spans="1:11" s="319" customFormat="1" ht="15.5">
      <c r="A176" s="621">
        <v>172</v>
      </c>
      <c r="B176" s="73">
        <v>3</v>
      </c>
      <c r="C176" s="83" t="s">
        <v>636</v>
      </c>
      <c r="D176" s="627" t="str">
        <f>IFERROR(VLOOKUP(C176,Foundation!$C$5:$D$427,2,0),"")</f>
        <v>DA+1.5</v>
      </c>
      <c r="E176" s="1053" t="s">
        <v>416</v>
      </c>
      <c r="F176" s="742">
        <v>45746</v>
      </c>
      <c r="G176" s="742">
        <v>45746</v>
      </c>
      <c r="H176" s="72" t="s">
        <v>963</v>
      </c>
      <c r="I176" s="72" t="s">
        <v>1432</v>
      </c>
      <c r="J176" s="73" t="s">
        <v>1433</v>
      </c>
      <c r="K176" s="624" t="s">
        <v>258</v>
      </c>
    </row>
    <row r="177" spans="1:11" s="319" customFormat="1" ht="15.5">
      <c r="A177" s="73">
        <v>173</v>
      </c>
      <c r="B177" s="73">
        <v>4</v>
      </c>
      <c r="C177" s="83" t="s">
        <v>637</v>
      </c>
      <c r="D177" s="627" t="str">
        <f>IFERROR(VLOOKUP(C177,Foundation!$C$5:$D$427,2,0),"")</f>
        <v>DA+3</v>
      </c>
      <c r="E177" s="1053" t="s">
        <v>416</v>
      </c>
      <c r="F177" s="742">
        <v>45747</v>
      </c>
      <c r="G177" s="742">
        <v>45747</v>
      </c>
      <c r="H177" s="72" t="s">
        <v>963</v>
      </c>
      <c r="I177" s="72" t="s">
        <v>1432</v>
      </c>
      <c r="J177" s="73" t="s">
        <v>1433</v>
      </c>
      <c r="K177" s="72" t="s">
        <v>258</v>
      </c>
    </row>
    <row r="178" spans="1:11" s="319" customFormat="1" ht="15.5">
      <c r="A178" s="73">
        <v>174</v>
      </c>
      <c r="B178" s="73">
        <v>5</v>
      </c>
      <c r="C178" s="83" t="s">
        <v>639</v>
      </c>
      <c r="D178" s="627" t="str">
        <f>IFERROR(VLOOKUP(C178,Foundation!$C$5:$D$427,2,0),"")</f>
        <v>DA+6</v>
      </c>
      <c r="E178" s="1053" t="s">
        <v>416</v>
      </c>
      <c r="F178" s="742">
        <v>45747</v>
      </c>
      <c r="G178" s="742">
        <v>45747</v>
      </c>
      <c r="H178" s="72" t="s">
        <v>963</v>
      </c>
      <c r="I178" s="72" t="s">
        <v>1432</v>
      </c>
      <c r="J178" s="73" t="s">
        <v>1433</v>
      </c>
      <c r="K178" s="72" t="s">
        <v>258</v>
      </c>
    </row>
    <row r="179" spans="1:11" s="319" customFormat="1" ht="15.5">
      <c r="A179" s="73">
        <v>175</v>
      </c>
      <c r="B179" s="73">
        <v>6</v>
      </c>
      <c r="C179" s="83" t="s">
        <v>640</v>
      </c>
      <c r="D179" s="627" t="str">
        <f>IFERROR(VLOOKUP(C179,Foundation!$C$5:$D$427,2,0),"")</f>
        <v>DA+3</v>
      </c>
      <c r="E179" s="1053" t="s">
        <v>416</v>
      </c>
      <c r="F179" s="742">
        <v>45747</v>
      </c>
      <c r="G179" s="742">
        <v>45747</v>
      </c>
      <c r="H179" s="72" t="s">
        <v>963</v>
      </c>
      <c r="I179" s="72" t="s">
        <v>1432</v>
      </c>
      <c r="J179" s="73" t="s">
        <v>1433</v>
      </c>
      <c r="K179" s="72" t="s">
        <v>258</v>
      </c>
    </row>
    <row r="180" spans="1:11" s="319" customFormat="1" ht="15.5">
      <c r="A180" s="73">
        <v>176</v>
      </c>
      <c r="B180" s="73">
        <v>7</v>
      </c>
      <c r="C180" s="83" t="s">
        <v>641</v>
      </c>
      <c r="D180" s="627" t="str">
        <f>IFERROR(VLOOKUP(C180,Foundation!$C$5:$D$427,2,0),"")</f>
        <v>DA+6</v>
      </c>
      <c r="E180" s="1053" t="s">
        <v>416</v>
      </c>
      <c r="F180" s="742">
        <v>45747</v>
      </c>
      <c r="G180" s="742">
        <v>45747</v>
      </c>
      <c r="H180" s="72" t="s">
        <v>963</v>
      </c>
      <c r="I180" s="72" t="s">
        <v>1432</v>
      </c>
      <c r="J180" s="73" t="s">
        <v>1433</v>
      </c>
      <c r="K180" s="72" t="s">
        <v>258</v>
      </c>
    </row>
    <row r="181" spans="1:11" s="319" customFormat="1" ht="15.5">
      <c r="A181" s="73">
        <v>177</v>
      </c>
      <c r="B181" s="73">
        <v>8</v>
      </c>
      <c r="C181" s="83" t="s">
        <v>75</v>
      </c>
      <c r="D181" s="627" t="str">
        <f>IFERROR(VLOOKUP(C181,Foundation!$C$5:$D$427,2,0),"")</f>
        <v>DB1+6</v>
      </c>
      <c r="E181" s="1053" t="s">
        <v>416</v>
      </c>
      <c r="F181" s="742">
        <v>45747</v>
      </c>
      <c r="G181" s="742">
        <v>45747</v>
      </c>
      <c r="H181" s="72" t="s">
        <v>963</v>
      </c>
      <c r="I181" s="72" t="s">
        <v>1432</v>
      </c>
      <c r="J181" s="73" t="s">
        <v>1433</v>
      </c>
      <c r="K181" s="72" t="s">
        <v>258</v>
      </c>
    </row>
    <row r="182" spans="1:11" s="319" customFormat="1" ht="15.5">
      <c r="A182" s="621">
        <v>178</v>
      </c>
      <c r="B182" s="73">
        <v>1</v>
      </c>
      <c r="C182" s="83" t="s">
        <v>646</v>
      </c>
      <c r="D182" s="627" t="str">
        <f>IFERROR(VLOOKUP(C182,Foundation!$C$5:$D$427,2,0),"")</f>
        <v>DA-1.5</v>
      </c>
      <c r="E182" s="1053" t="s">
        <v>416</v>
      </c>
      <c r="F182" s="742">
        <v>45748</v>
      </c>
      <c r="G182" s="742">
        <v>45748</v>
      </c>
      <c r="H182" s="72" t="s">
        <v>963</v>
      </c>
      <c r="I182" s="72" t="s">
        <v>1432</v>
      </c>
      <c r="J182" s="73" t="s">
        <v>1435</v>
      </c>
      <c r="K182" s="624" t="s">
        <v>258</v>
      </c>
    </row>
    <row r="183" spans="1:11" s="319" customFormat="1" ht="15.5">
      <c r="A183" s="621">
        <v>179</v>
      </c>
      <c r="B183" s="73">
        <v>2</v>
      </c>
      <c r="C183" s="83" t="s">
        <v>647</v>
      </c>
      <c r="D183" s="627" t="str">
        <f>IFERROR(VLOOKUP(C183,Foundation!$C$5:$D$427,2,0),"")</f>
        <v>DA+9</v>
      </c>
      <c r="E183" s="1053" t="s">
        <v>416</v>
      </c>
      <c r="F183" s="742">
        <v>45748</v>
      </c>
      <c r="G183" s="742">
        <v>45748</v>
      </c>
      <c r="H183" s="72" t="s">
        <v>963</v>
      </c>
      <c r="I183" s="72" t="s">
        <v>1432</v>
      </c>
      <c r="J183" s="73" t="s">
        <v>1435</v>
      </c>
      <c r="K183" s="624" t="s">
        <v>258</v>
      </c>
    </row>
    <row r="184" spans="1:11" s="319" customFormat="1" ht="15.5">
      <c r="A184" s="621">
        <v>180</v>
      </c>
      <c r="B184" s="73">
        <v>3</v>
      </c>
      <c r="C184" s="83" t="s">
        <v>648</v>
      </c>
      <c r="D184" s="627" t="str">
        <f>IFERROR(VLOOKUP(C184,Foundation!$C$5:$D$427,2,0),"")</f>
        <v>DA+3</v>
      </c>
      <c r="E184" s="1053" t="s">
        <v>416</v>
      </c>
      <c r="F184" s="742">
        <v>45750</v>
      </c>
      <c r="G184" s="742">
        <v>45750</v>
      </c>
      <c r="H184" s="72" t="s">
        <v>963</v>
      </c>
      <c r="I184" s="72" t="s">
        <v>1432</v>
      </c>
      <c r="J184" s="73" t="s">
        <v>1435</v>
      </c>
      <c r="K184" s="624" t="s">
        <v>258</v>
      </c>
    </row>
    <row r="185" spans="1:11" s="319" customFormat="1" ht="15.5">
      <c r="A185" s="621">
        <v>181</v>
      </c>
      <c r="B185" s="73">
        <v>4</v>
      </c>
      <c r="C185" s="83" t="s">
        <v>649</v>
      </c>
      <c r="D185" s="627" t="str">
        <f>IFERROR(VLOOKUP(C185,Foundation!$C$5:$D$427,2,0),"")</f>
        <v>DA+9</v>
      </c>
      <c r="E185" s="1053" t="s">
        <v>416</v>
      </c>
      <c r="F185" s="742">
        <v>45750</v>
      </c>
      <c r="G185" s="742">
        <v>45750</v>
      </c>
      <c r="H185" s="72" t="s">
        <v>963</v>
      </c>
      <c r="I185" s="72" t="s">
        <v>1432</v>
      </c>
      <c r="J185" s="73" t="s">
        <v>1435</v>
      </c>
      <c r="K185" s="624" t="s">
        <v>258</v>
      </c>
    </row>
    <row r="186" spans="1:11" s="319" customFormat="1" ht="15.5">
      <c r="A186" s="621">
        <v>182</v>
      </c>
      <c r="B186" s="73">
        <v>5</v>
      </c>
      <c r="C186" s="83" t="s">
        <v>651</v>
      </c>
      <c r="D186" s="627" t="str">
        <f>IFERROR(VLOOKUP(C186,Foundation!$C$5:$D$427,2,0),"")</f>
        <v>DB1+9</v>
      </c>
      <c r="E186" s="1053" t="s">
        <v>416</v>
      </c>
      <c r="F186" s="742">
        <v>45750</v>
      </c>
      <c r="G186" s="742">
        <v>45750</v>
      </c>
      <c r="H186" s="72" t="s">
        <v>963</v>
      </c>
      <c r="I186" s="72" t="s">
        <v>1432</v>
      </c>
      <c r="J186" s="73" t="s">
        <v>1435</v>
      </c>
      <c r="K186" s="624" t="s">
        <v>258</v>
      </c>
    </row>
    <row r="187" spans="1:11" s="319" customFormat="1" ht="15.5">
      <c r="A187" s="621">
        <v>183</v>
      </c>
      <c r="B187" s="73">
        <v>6</v>
      </c>
      <c r="C187" s="83" t="s">
        <v>76</v>
      </c>
      <c r="D187" s="627" t="str">
        <f>IFERROR(VLOOKUP(C187,Foundation!$C$5:$D$427,2,0),"")</f>
        <v>DB1+9</v>
      </c>
      <c r="E187" s="1053" t="s">
        <v>416</v>
      </c>
      <c r="F187" s="742">
        <v>45750</v>
      </c>
      <c r="G187" s="742">
        <v>45750</v>
      </c>
      <c r="H187" s="72" t="s">
        <v>963</v>
      </c>
      <c r="I187" s="72" t="s">
        <v>1432</v>
      </c>
      <c r="J187" s="73" t="s">
        <v>1435</v>
      </c>
      <c r="K187" s="624" t="s">
        <v>258</v>
      </c>
    </row>
    <row r="188" spans="1:11" s="319" customFormat="1" ht="15.5">
      <c r="A188" s="621">
        <v>184</v>
      </c>
      <c r="B188" s="73">
        <v>7</v>
      </c>
      <c r="C188" s="83" t="s">
        <v>78</v>
      </c>
      <c r="D188" s="627" t="str">
        <f>IFERROR(VLOOKUP(C188,Foundation!$C$5:$D$427,2,0),"")</f>
        <v>DB2+0</v>
      </c>
      <c r="E188" s="1053" t="s">
        <v>416</v>
      </c>
      <c r="F188" s="742">
        <v>45751</v>
      </c>
      <c r="G188" s="742">
        <f t="shared" ref="G188:G219" si="3">F188</f>
        <v>45751</v>
      </c>
      <c r="H188" s="72" t="s">
        <v>963</v>
      </c>
      <c r="I188" s="72" t="s">
        <v>1432</v>
      </c>
      <c r="J188" s="73" t="s">
        <v>1435</v>
      </c>
      <c r="K188" s="624" t="s">
        <v>258</v>
      </c>
    </row>
    <row r="189" spans="1:11" s="319" customFormat="1" ht="15.5">
      <c r="A189" s="621">
        <v>185</v>
      </c>
      <c r="B189" s="73">
        <v>8</v>
      </c>
      <c r="C189" s="83" t="s">
        <v>174</v>
      </c>
      <c r="D189" s="627" t="str">
        <f>IFERROR(VLOOKUP(C189,Foundation!$C$5:$D$427,2,0),"")</f>
        <v>DA+3</v>
      </c>
      <c r="E189" s="1053" t="s">
        <v>416</v>
      </c>
      <c r="F189" s="742">
        <v>45751</v>
      </c>
      <c r="G189" s="742">
        <f t="shared" si="3"/>
        <v>45751</v>
      </c>
      <c r="H189" s="72" t="s">
        <v>963</v>
      </c>
      <c r="I189" s="72" t="s">
        <v>1432</v>
      </c>
      <c r="J189" s="73" t="s">
        <v>1435</v>
      </c>
      <c r="K189" s="624" t="s">
        <v>258</v>
      </c>
    </row>
    <row r="190" spans="1:11" s="319" customFormat="1" ht="15.5">
      <c r="A190" s="621">
        <v>186</v>
      </c>
      <c r="B190" s="73">
        <v>9</v>
      </c>
      <c r="C190" s="83" t="s">
        <v>175</v>
      </c>
      <c r="D190" s="627" t="str">
        <f>IFERROR(VLOOKUP(C190,Foundation!$C$5:$D$427,2,0),"")</f>
        <v>DA+9</v>
      </c>
      <c r="E190" s="1053" t="s">
        <v>416</v>
      </c>
      <c r="F190" s="742">
        <v>45751</v>
      </c>
      <c r="G190" s="742">
        <f t="shared" si="3"/>
        <v>45751</v>
      </c>
      <c r="H190" s="72" t="s">
        <v>963</v>
      </c>
      <c r="I190" s="72" t="s">
        <v>1432</v>
      </c>
      <c r="J190" s="73" t="s">
        <v>1435</v>
      </c>
      <c r="K190" s="624" t="s">
        <v>258</v>
      </c>
    </row>
    <row r="191" spans="1:11" s="319" customFormat="1" ht="15.5">
      <c r="A191" s="621">
        <v>187</v>
      </c>
      <c r="B191" s="73">
        <v>10</v>
      </c>
      <c r="C191" s="83" t="s">
        <v>172</v>
      </c>
      <c r="D191" s="627" t="str">
        <f>IFERROR(VLOOKUP(C191,Foundation!$C$5:$D$427,2,0),"")</f>
        <v>DB1+9</v>
      </c>
      <c r="E191" s="1053" t="s">
        <v>416</v>
      </c>
      <c r="F191" s="742">
        <v>45751</v>
      </c>
      <c r="G191" s="742">
        <f t="shared" si="3"/>
        <v>45751</v>
      </c>
      <c r="H191" s="72" t="s">
        <v>963</v>
      </c>
      <c r="I191" s="72" t="s">
        <v>1432</v>
      </c>
      <c r="J191" s="73" t="s">
        <v>1435</v>
      </c>
      <c r="K191" s="624" t="s">
        <v>258</v>
      </c>
    </row>
    <row r="192" spans="1:11" s="319" customFormat="1" ht="15.5">
      <c r="A192" s="621">
        <v>188</v>
      </c>
      <c r="B192" s="73">
        <v>11</v>
      </c>
      <c r="C192" s="83" t="s">
        <v>656</v>
      </c>
      <c r="D192" s="627" t="str">
        <f>IFERROR(VLOOKUP(C192,Foundation!$C$5:$D$427,2,0),"")</f>
        <v>DA+6</v>
      </c>
      <c r="E192" s="1053" t="s">
        <v>416</v>
      </c>
      <c r="F192" s="742">
        <v>45752</v>
      </c>
      <c r="G192" s="742">
        <f t="shared" si="3"/>
        <v>45752</v>
      </c>
      <c r="H192" s="72" t="s">
        <v>963</v>
      </c>
      <c r="I192" s="72" t="s">
        <v>1432</v>
      </c>
      <c r="J192" s="73" t="s">
        <v>1435</v>
      </c>
      <c r="K192" s="624" t="s">
        <v>258</v>
      </c>
    </row>
    <row r="193" spans="1:11" s="319" customFormat="1" ht="15.5">
      <c r="A193" s="621">
        <v>189</v>
      </c>
      <c r="B193" s="73">
        <v>12</v>
      </c>
      <c r="C193" s="83" t="s">
        <v>657</v>
      </c>
      <c r="D193" s="627" t="str">
        <f>IFERROR(VLOOKUP(C193,Foundation!$C$5:$D$427,2,0),"")</f>
        <v>DA-1.5</v>
      </c>
      <c r="E193" s="1053" t="s">
        <v>416</v>
      </c>
      <c r="F193" s="742">
        <v>45752</v>
      </c>
      <c r="G193" s="742">
        <f t="shared" si="3"/>
        <v>45752</v>
      </c>
      <c r="H193" s="72" t="s">
        <v>963</v>
      </c>
      <c r="I193" s="72" t="s">
        <v>1432</v>
      </c>
      <c r="J193" s="73" t="s">
        <v>1435</v>
      </c>
      <c r="K193" s="624" t="s">
        <v>258</v>
      </c>
    </row>
    <row r="194" spans="1:11" s="319" customFormat="1" ht="15.5">
      <c r="A194" s="621">
        <v>190</v>
      </c>
      <c r="B194" s="73">
        <v>13</v>
      </c>
      <c r="C194" s="83" t="s">
        <v>658</v>
      </c>
      <c r="D194" s="627" t="str">
        <f>IFERROR(VLOOKUP(C194,Foundation!$C$5:$D$427,2,0),"")</f>
        <v>DA+0</v>
      </c>
      <c r="E194" s="1053" t="s">
        <v>416</v>
      </c>
      <c r="F194" s="742">
        <v>45752</v>
      </c>
      <c r="G194" s="742">
        <f t="shared" si="3"/>
        <v>45752</v>
      </c>
      <c r="H194" s="72" t="s">
        <v>963</v>
      </c>
      <c r="I194" s="72" t="s">
        <v>1432</v>
      </c>
      <c r="J194" s="73" t="s">
        <v>1435</v>
      </c>
      <c r="K194" s="624" t="s">
        <v>258</v>
      </c>
    </row>
    <row r="195" spans="1:11" s="319" customFormat="1" ht="15.5">
      <c r="A195" s="621">
        <v>191</v>
      </c>
      <c r="B195" s="73">
        <v>14</v>
      </c>
      <c r="C195" s="83" t="s">
        <v>660</v>
      </c>
      <c r="D195" s="627" t="str">
        <f>IFERROR(VLOOKUP(C195,Foundation!$C$5:$D$427,2,0),"")</f>
        <v>DA+3</v>
      </c>
      <c r="E195" s="1053" t="s">
        <v>416</v>
      </c>
      <c r="F195" s="742">
        <v>45752</v>
      </c>
      <c r="G195" s="742">
        <f t="shared" si="3"/>
        <v>45752</v>
      </c>
      <c r="H195" s="72" t="s">
        <v>963</v>
      </c>
      <c r="I195" s="72" t="s">
        <v>1432</v>
      </c>
      <c r="J195" s="73" t="s">
        <v>1435</v>
      </c>
      <c r="K195" s="624" t="s">
        <v>258</v>
      </c>
    </row>
    <row r="196" spans="1:11" s="319" customFormat="1" ht="15.5">
      <c r="A196" s="621">
        <v>192</v>
      </c>
      <c r="B196" s="73">
        <v>15</v>
      </c>
      <c r="C196" s="83" t="s">
        <v>661</v>
      </c>
      <c r="D196" s="627" t="str">
        <f>IFERROR(VLOOKUP(C196,Foundation!$C$5:$D$427,2,0),"")</f>
        <v>DA+0</v>
      </c>
      <c r="E196" s="1053" t="s">
        <v>416</v>
      </c>
      <c r="F196" s="742">
        <v>45752</v>
      </c>
      <c r="G196" s="742">
        <f t="shared" si="3"/>
        <v>45752</v>
      </c>
      <c r="H196" s="72" t="s">
        <v>963</v>
      </c>
      <c r="I196" s="72" t="s">
        <v>1432</v>
      </c>
      <c r="J196" s="73" t="s">
        <v>1435</v>
      </c>
      <c r="K196" s="624" t="s">
        <v>258</v>
      </c>
    </row>
    <row r="197" spans="1:11" s="319" customFormat="1" ht="15.5">
      <c r="A197" s="621">
        <v>193</v>
      </c>
      <c r="B197" s="73">
        <v>16</v>
      </c>
      <c r="C197" s="83" t="s">
        <v>662</v>
      </c>
      <c r="D197" s="627" t="str">
        <f>IFERROR(VLOOKUP(C197,Foundation!$C$5:$D$427,2,0),"")</f>
        <v>DA+9</v>
      </c>
      <c r="E197" s="1053" t="s">
        <v>416</v>
      </c>
      <c r="F197" s="742">
        <v>45752</v>
      </c>
      <c r="G197" s="742">
        <f t="shared" si="3"/>
        <v>45752</v>
      </c>
      <c r="H197" s="72" t="s">
        <v>963</v>
      </c>
      <c r="I197" s="72" t="s">
        <v>1432</v>
      </c>
      <c r="J197" s="73" t="s">
        <v>1435</v>
      </c>
      <c r="K197" s="624" t="s">
        <v>258</v>
      </c>
    </row>
    <row r="198" spans="1:11" s="319" customFormat="1" ht="15.5">
      <c r="A198" s="621">
        <v>194</v>
      </c>
      <c r="B198" s="73">
        <v>17</v>
      </c>
      <c r="C198" s="83" t="s">
        <v>1264</v>
      </c>
      <c r="D198" s="627" t="str">
        <f>IFERROR(VLOOKUP(C198,Foundation!$C$5:$D$427,2,0),"")</f>
        <v>DA+3</v>
      </c>
      <c r="E198" s="1053" t="s">
        <v>416</v>
      </c>
      <c r="F198" s="742">
        <v>45753</v>
      </c>
      <c r="G198" s="742">
        <f t="shared" si="3"/>
        <v>45753</v>
      </c>
      <c r="H198" s="72" t="s">
        <v>963</v>
      </c>
      <c r="I198" s="72" t="s">
        <v>1432</v>
      </c>
      <c r="J198" s="73" t="s">
        <v>1435</v>
      </c>
      <c r="K198" s="624" t="s">
        <v>258</v>
      </c>
    </row>
    <row r="199" spans="1:11" s="319" customFormat="1" ht="15.5">
      <c r="A199" s="621">
        <v>195</v>
      </c>
      <c r="B199" s="73">
        <v>18</v>
      </c>
      <c r="C199" s="83" t="s">
        <v>1266</v>
      </c>
      <c r="D199" s="627" t="str">
        <f>IFERROR(VLOOKUP(C199,Foundation!$C$5:$D$427,2,0),"")</f>
        <v>DA+3</v>
      </c>
      <c r="E199" s="1053" t="s">
        <v>416</v>
      </c>
      <c r="F199" s="742">
        <v>45753</v>
      </c>
      <c r="G199" s="742">
        <f t="shared" si="3"/>
        <v>45753</v>
      </c>
      <c r="H199" s="72" t="s">
        <v>963</v>
      </c>
      <c r="I199" s="72" t="s">
        <v>1432</v>
      </c>
      <c r="J199" s="73" t="s">
        <v>1435</v>
      </c>
      <c r="K199" s="624" t="s">
        <v>258</v>
      </c>
    </row>
    <row r="200" spans="1:11" s="319" customFormat="1" ht="15.5">
      <c r="A200" s="621">
        <v>196</v>
      </c>
      <c r="B200" s="73">
        <v>19</v>
      </c>
      <c r="C200" s="83" t="s">
        <v>1267</v>
      </c>
      <c r="D200" s="627" t="str">
        <f>IFERROR(VLOOKUP(C200,Foundation!$C$5:$D$427,2,0),"")</f>
        <v>DA+3</v>
      </c>
      <c r="E200" s="1053" t="s">
        <v>416</v>
      </c>
      <c r="F200" s="742">
        <v>45753</v>
      </c>
      <c r="G200" s="742">
        <f t="shared" si="3"/>
        <v>45753</v>
      </c>
      <c r="H200" s="72" t="s">
        <v>963</v>
      </c>
      <c r="I200" s="72" t="s">
        <v>1432</v>
      </c>
      <c r="J200" s="73" t="s">
        <v>1435</v>
      </c>
      <c r="K200" s="624" t="s">
        <v>258</v>
      </c>
    </row>
    <row r="201" spans="1:11" s="319" customFormat="1" ht="15.5">
      <c r="A201" s="638">
        <v>197</v>
      </c>
      <c r="B201" s="638">
        <v>20</v>
      </c>
      <c r="C201" s="1007" t="s">
        <v>1268</v>
      </c>
      <c r="D201" s="1052" t="str">
        <f>IFERROR(VLOOKUP(C201,Foundation!$C$5:$D$427,2,0),"")</f>
        <v>DA+0</v>
      </c>
      <c r="E201" s="1054" t="s">
        <v>416</v>
      </c>
      <c r="F201" s="1048">
        <v>45753</v>
      </c>
      <c r="G201" s="1048">
        <f t="shared" si="3"/>
        <v>45753</v>
      </c>
      <c r="H201" s="687" t="s">
        <v>963</v>
      </c>
      <c r="I201" s="687" t="s">
        <v>1432</v>
      </c>
      <c r="J201" s="638" t="s">
        <v>1435</v>
      </c>
      <c r="K201" s="687" t="s">
        <v>258</v>
      </c>
    </row>
    <row r="202" spans="1:11" s="319" customFormat="1" ht="15.5">
      <c r="A202" s="621">
        <v>198</v>
      </c>
      <c r="B202" s="73">
        <v>21</v>
      </c>
      <c r="C202" s="83" t="s">
        <v>1269</v>
      </c>
      <c r="D202" s="627" t="str">
        <f>IFERROR(VLOOKUP(C202,Foundation!$C$5:$D$427,2,0),"")</f>
        <v>DA+0</v>
      </c>
      <c r="E202" s="1053" t="s">
        <v>416</v>
      </c>
      <c r="F202" s="742">
        <v>45753</v>
      </c>
      <c r="G202" s="742">
        <f t="shared" si="3"/>
        <v>45753</v>
      </c>
      <c r="H202" s="72" t="s">
        <v>963</v>
      </c>
      <c r="I202" s="72" t="s">
        <v>1432</v>
      </c>
      <c r="J202" s="73" t="s">
        <v>1435</v>
      </c>
      <c r="K202" s="624" t="s">
        <v>258</v>
      </c>
    </row>
    <row r="203" spans="1:11" s="319" customFormat="1" ht="15.5">
      <c r="A203" s="621">
        <v>199</v>
      </c>
      <c r="B203" s="73">
        <v>22</v>
      </c>
      <c r="C203" s="83" t="s">
        <v>638</v>
      </c>
      <c r="D203" s="627" t="str">
        <f>IFERROR(VLOOKUP(C203,Foundation!$C$5:$D$427,2,0),"")</f>
        <v>DA+1.5</v>
      </c>
      <c r="E203" s="1053" t="s">
        <v>416</v>
      </c>
      <c r="F203" s="742">
        <v>45754</v>
      </c>
      <c r="G203" s="742">
        <f t="shared" si="3"/>
        <v>45754</v>
      </c>
      <c r="H203" s="72" t="s">
        <v>963</v>
      </c>
      <c r="I203" s="72" t="s">
        <v>1432</v>
      </c>
      <c r="J203" s="73" t="s">
        <v>1435</v>
      </c>
      <c r="K203" s="624" t="s">
        <v>258</v>
      </c>
    </row>
    <row r="204" spans="1:11" s="319" customFormat="1" ht="15.5">
      <c r="A204" s="621">
        <v>200</v>
      </c>
      <c r="B204" s="73">
        <v>23</v>
      </c>
      <c r="C204" s="83" t="s">
        <v>622</v>
      </c>
      <c r="D204" s="627" t="str">
        <f>IFERROR(VLOOKUP(C204,Foundation!$C$5:$D$427,2,0),"")</f>
        <v>DA+3</v>
      </c>
      <c r="E204" s="1053" t="s">
        <v>416</v>
      </c>
      <c r="F204" s="742">
        <v>45754</v>
      </c>
      <c r="G204" s="742">
        <f t="shared" si="3"/>
        <v>45754</v>
      </c>
      <c r="H204" s="72" t="s">
        <v>963</v>
      </c>
      <c r="I204" s="72" t="s">
        <v>1432</v>
      </c>
      <c r="J204" s="73" t="s">
        <v>1435</v>
      </c>
      <c r="K204" s="624" t="s">
        <v>258</v>
      </c>
    </row>
    <row r="205" spans="1:11" s="319" customFormat="1" ht="15.5">
      <c r="A205" s="621">
        <v>201</v>
      </c>
      <c r="B205" s="73">
        <v>24</v>
      </c>
      <c r="C205" s="745" t="s">
        <v>623</v>
      </c>
      <c r="D205" s="627" t="str">
        <f>IFERROR(VLOOKUP(C205,Foundation!$C$5:$D$427,2,0),"")</f>
        <v>DA+1.5</v>
      </c>
      <c r="E205" s="1053" t="s">
        <v>416</v>
      </c>
      <c r="F205" s="742">
        <v>45754</v>
      </c>
      <c r="G205" s="742">
        <f t="shared" si="3"/>
        <v>45754</v>
      </c>
      <c r="H205" s="72" t="s">
        <v>963</v>
      </c>
      <c r="I205" s="72" t="s">
        <v>1432</v>
      </c>
      <c r="J205" s="73" t="s">
        <v>1435</v>
      </c>
      <c r="K205" s="624" t="s">
        <v>258</v>
      </c>
    </row>
    <row r="206" spans="1:11" s="319" customFormat="1" ht="15.5">
      <c r="A206" s="638">
        <v>202</v>
      </c>
      <c r="B206" s="638">
        <v>25</v>
      </c>
      <c r="C206" s="1007" t="s">
        <v>383</v>
      </c>
      <c r="D206" s="1052" t="str">
        <f>IFERROR(VLOOKUP(C206,Foundation!$C$5:$D$427,2,0),"")</f>
        <v>DA+3</v>
      </c>
      <c r="E206" s="1054" t="s">
        <v>416</v>
      </c>
      <c r="F206" s="1048">
        <v>45755</v>
      </c>
      <c r="G206" s="1048">
        <f t="shared" si="3"/>
        <v>45755</v>
      </c>
      <c r="H206" s="687" t="s">
        <v>963</v>
      </c>
      <c r="I206" s="687" t="s">
        <v>1432</v>
      </c>
      <c r="J206" s="638" t="s">
        <v>1435</v>
      </c>
      <c r="K206" s="687" t="s">
        <v>258</v>
      </c>
    </row>
    <row r="207" spans="1:11" s="319" customFormat="1" ht="15.5">
      <c r="A207" s="638">
        <v>203</v>
      </c>
      <c r="B207" s="638">
        <v>26</v>
      </c>
      <c r="C207" s="1007" t="s">
        <v>419</v>
      </c>
      <c r="D207" s="1052" t="str">
        <f>IFERROR(VLOOKUP(C207,Foundation!$C$5:$D$427,2,0),"")</f>
        <v>DA+9</v>
      </c>
      <c r="E207" s="1054" t="s">
        <v>416</v>
      </c>
      <c r="F207" s="1048">
        <v>45755</v>
      </c>
      <c r="G207" s="1048">
        <f t="shared" si="3"/>
        <v>45755</v>
      </c>
      <c r="H207" s="687" t="s">
        <v>963</v>
      </c>
      <c r="I207" s="687" t="s">
        <v>1432</v>
      </c>
      <c r="J207" s="638" t="s">
        <v>1435</v>
      </c>
      <c r="K207" s="687" t="s">
        <v>258</v>
      </c>
    </row>
    <row r="208" spans="1:11" s="319" customFormat="1" ht="15.5">
      <c r="A208" s="638">
        <v>204</v>
      </c>
      <c r="B208" s="638">
        <v>27</v>
      </c>
      <c r="C208" s="1007" t="s">
        <v>420</v>
      </c>
      <c r="D208" s="1052" t="str">
        <f>IFERROR(VLOOKUP(C208,Foundation!$C$5:$D$427,2,0),"")</f>
        <v>DA+0</v>
      </c>
      <c r="E208" s="1054" t="s">
        <v>416</v>
      </c>
      <c r="F208" s="1048">
        <v>45755</v>
      </c>
      <c r="G208" s="1048">
        <f t="shared" si="3"/>
        <v>45755</v>
      </c>
      <c r="H208" s="687" t="s">
        <v>963</v>
      </c>
      <c r="I208" s="687" t="s">
        <v>1432</v>
      </c>
      <c r="J208" s="638" t="s">
        <v>1435</v>
      </c>
      <c r="K208" s="687" t="s">
        <v>258</v>
      </c>
    </row>
    <row r="209" spans="1:11" s="319" customFormat="1" ht="15.5">
      <c r="A209" s="638">
        <v>205</v>
      </c>
      <c r="B209" s="638">
        <v>28</v>
      </c>
      <c r="C209" s="1007" t="s">
        <v>267</v>
      </c>
      <c r="D209" s="1052" t="str">
        <f>IFERROR(VLOOKUP(C209,Foundation!$C$5:$D$427,2,0),"")</f>
        <v>DB1+6</v>
      </c>
      <c r="E209" s="1054" t="s">
        <v>416</v>
      </c>
      <c r="F209" s="1048">
        <v>45756</v>
      </c>
      <c r="G209" s="1048">
        <f t="shared" si="3"/>
        <v>45756</v>
      </c>
      <c r="H209" s="687" t="s">
        <v>963</v>
      </c>
      <c r="I209" s="687" t="s">
        <v>1006</v>
      </c>
      <c r="J209" s="638" t="s">
        <v>1435</v>
      </c>
      <c r="K209" s="687" t="s">
        <v>258</v>
      </c>
    </row>
    <row r="210" spans="1:11" s="319" customFormat="1" ht="15.5">
      <c r="A210" s="638">
        <v>206</v>
      </c>
      <c r="B210" s="638">
        <v>29</v>
      </c>
      <c r="C210" s="1007" t="s">
        <v>421</v>
      </c>
      <c r="D210" s="1052" t="str">
        <f>IFERROR(VLOOKUP(C210,Foundation!$C$5:$D$427,2,0),"")</f>
        <v>DA+0</v>
      </c>
      <c r="E210" s="1054" t="s">
        <v>416</v>
      </c>
      <c r="F210" s="1048">
        <v>45756</v>
      </c>
      <c r="G210" s="1048">
        <f t="shared" si="3"/>
        <v>45756</v>
      </c>
      <c r="H210" s="687" t="s">
        <v>963</v>
      </c>
      <c r="I210" s="687" t="s">
        <v>1006</v>
      </c>
      <c r="J210" s="638" t="s">
        <v>1435</v>
      </c>
      <c r="K210" s="687" t="s">
        <v>258</v>
      </c>
    </row>
    <row r="211" spans="1:11" s="319" customFormat="1" ht="15.5">
      <c r="A211" s="638">
        <v>207</v>
      </c>
      <c r="B211" s="638">
        <v>30</v>
      </c>
      <c r="C211" s="1007" t="s">
        <v>424</v>
      </c>
      <c r="D211" s="1052" t="str">
        <f>IFERROR(VLOOKUP(C211,Foundation!$C$5:$D$427,2,0),"")</f>
        <v>DA+3</v>
      </c>
      <c r="E211" s="1054" t="s">
        <v>416</v>
      </c>
      <c r="F211" s="1048">
        <v>45756</v>
      </c>
      <c r="G211" s="1048">
        <f t="shared" si="3"/>
        <v>45756</v>
      </c>
      <c r="H211" s="687" t="s">
        <v>963</v>
      </c>
      <c r="I211" s="687" t="s">
        <v>1006</v>
      </c>
      <c r="J211" s="638" t="s">
        <v>1435</v>
      </c>
      <c r="K211" s="687" t="s">
        <v>258</v>
      </c>
    </row>
    <row r="212" spans="1:11" s="319" customFormat="1" ht="15.5">
      <c r="A212" s="621">
        <v>208</v>
      </c>
      <c r="B212" s="73">
        <v>31</v>
      </c>
      <c r="C212" s="83" t="s">
        <v>265</v>
      </c>
      <c r="D212" s="627" t="str">
        <f>IFERROR(VLOOKUP(C212,Foundation!$C$5:$D$427,2,0),"")</f>
        <v>DB1+0</v>
      </c>
      <c r="E212" s="1053" t="s">
        <v>416</v>
      </c>
      <c r="F212" s="742">
        <v>45757</v>
      </c>
      <c r="G212" s="742">
        <f t="shared" si="3"/>
        <v>45757</v>
      </c>
      <c r="H212" s="72" t="s">
        <v>1199</v>
      </c>
      <c r="I212" s="72" t="s">
        <v>1455</v>
      </c>
      <c r="J212" s="73" t="s">
        <v>1435</v>
      </c>
      <c r="K212" s="624" t="s">
        <v>258</v>
      </c>
    </row>
    <row r="213" spans="1:11" s="319" customFormat="1" ht="15.5">
      <c r="A213" s="621">
        <v>209</v>
      </c>
      <c r="B213" s="73">
        <v>32</v>
      </c>
      <c r="C213" s="745" t="s">
        <v>405</v>
      </c>
      <c r="D213" s="627" t="str">
        <f>IFERROR(VLOOKUP(C213,Foundation!$C$5:$D$427,2,0),"")</f>
        <v>DA+9</v>
      </c>
      <c r="E213" s="1053" t="s">
        <v>416</v>
      </c>
      <c r="F213" s="742">
        <v>45757</v>
      </c>
      <c r="G213" s="742">
        <f t="shared" si="3"/>
        <v>45757</v>
      </c>
      <c r="H213" s="72" t="s">
        <v>1199</v>
      </c>
      <c r="I213" s="72" t="s">
        <v>1455</v>
      </c>
      <c r="J213" s="73" t="s">
        <v>1435</v>
      </c>
      <c r="K213" s="624" t="s">
        <v>258</v>
      </c>
    </row>
    <row r="214" spans="1:11" s="319" customFormat="1" ht="15.5">
      <c r="A214" s="621">
        <v>210</v>
      </c>
      <c r="B214" s="73">
        <v>33</v>
      </c>
      <c r="C214" s="745" t="s">
        <v>406</v>
      </c>
      <c r="D214" s="627" t="str">
        <f>IFERROR(VLOOKUP(C214,Foundation!$C$5:$D$427,2,0),"")</f>
        <v>DA+6</v>
      </c>
      <c r="E214" s="1053" t="s">
        <v>416</v>
      </c>
      <c r="F214" s="742">
        <v>45757</v>
      </c>
      <c r="G214" s="742">
        <f t="shared" si="3"/>
        <v>45757</v>
      </c>
      <c r="H214" s="72" t="s">
        <v>1199</v>
      </c>
      <c r="I214" s="72" t="s">
        <v>1455</v>
      </c>
      <c r="J214" s="73" t="s">
        <v>1435</v>
      </c>
      <c r="K214" s="624" t="s">
        <v>258</v>
      </c>
    </row>
    <row r="215" spans="1:11" s="319" customFormat="1" ht="15.5">
      <c r="A215" s="621">
        <v>211</v>
      </c>
      <c r="B215" s="73">
        <v>34</v>
      </c>
      <c r="C215" s="745" t="s">
        <v>504</v>
      </c>
      <c r="D215" s="627" t="str">
        <f>IFERROR(VLOOKUP(C215,Foundation!$C$5:$D$427,2,0),"")</f>
        <v>DB1+6</v>
      </c>
      <c r="E215" s="1053" t="s">
        <v>416</v>
      </c>
      <c r="F215" s="742">
        <v>45758</v>
      </c>
      <c r="G215" s="742">
        <f t="shared" si="3"/>
        <v>45758</v>
      </c>
      <c r="H215" s="72" t="s">
        <v>1199</v>
      </c>
      <c r="I215" s="72" t="s">
        <v>1455</v>
      </c>
      <c r="J215" s="73" t="s">
        <v>1435</v>
      </c>
      <c r="K215" s="624" t="s">
        <v>258</v>
      </c>
    </row>
    <row r="216" spans="1:11" s="319" customFormat="1" ht="15.5">
      <c r="A216" s="621">
        <v>212</v>
      </c>
      <c r="B216" s="73">
        <v>35</v>
      </c>
      <c r="C216" s="745" t="s">
        <v>485</v>
      </c>
      <c r="D216" s="627" t="str">
        <f>IFERROR(VLOOKUP(C216,Foundation!$C$5:$D$427,2,0),"")</f>
        <v>DA+3</v>
      </c>
      <c r="E216" s="1053" t="s">
        <v>416</v>
      </c>
      <c r="F216" s="742">
        <v>45758</v>
      </c>
      <c r="G216" s="742">
        <f t="shared" si="3"/>
        <v>45758</v>
      </c>
      <c r="H216" s="72" t="s">
        <v>1199</v>
      </c>
      <c r="I216" s="72" t="s">
        <v>1455</v>
      </c>
      <c r="J216" s="73" t="s">
        <v>1435</v>
      </c>
      <c r="K216" s="624" t="s">
        <v>258</v>
      </c>
    </row>
    <row r="217" spans="1:11" s="319" customFormat="1" ht="15.5">
      <c r="A217" s="621">
        <v>213</v>
      </c>
      <c r="B217" s="73">
        <v>36</v>
      </c>
      <c r="C217" s="745" t="s">
        <v>597</v>
      </c>
      <c r="D217" s="627" t="str">
        <f>IFERROR(VLOOKUP(C217,Foundation!$C$5:$D$427,2,0),"")</f>
        <v>DA-3</v>
      </c>
      <c r="E217" s="1053" t="s">
        <v>416</v>
      </c>
      <c r="F217" s="742">
        <v>45758</v>
      </c>
      <c r="G217" s="742">
        <f t="shared" si="3"/>
        <v>45758</v>
      </c>
      <c r="H217" s="72" t="s">
        <v>963</v>
      </c>
      <c r="I217" s="72" t="s">
        <v>673</v>
      </c>
      <c r="J217" s="73" t="s">
        <v>1435</v>
      </c>
      <c r="K217" s="624" t="s">
        <v>258</v>
      </c>
    </row>
    <row r="218" spans="1:11" s="319" customFormat="1" ht="15.5">
      <c r="A218" s="621">
        <v>214</v>
      </c>
      <c r="B218" s="73">
        <v>37</v>
      </c>
      <c r="C218" s="745" t="s">
        <v>69</v>
      </c>
      <c r="D218" s="627" t="str">
        <f>IFERROR(VLOOKUP(C218,Foundation!$C$5:$D$427,2,0),"")</f>
        <v>DA+9</v>
      </c>
      <c r="E218" s="1053" t="s">
        <v>416</v>
      </c>
      <c r="F218" s="742">
        <v>45758</v>
      </c>
      <c r="G218" s="742">
        <f t="shared" si="3"/>
        <v>45758</v>
      </c>
      <c r="H218" s="72" t="s">
        <v>963</v>
      </c>
      <c r="I218" s="72" t="s">
        <v>673</v>
      </c>
      <c r="J218" s="73" t="s">
        <v>1435</v>
      </c>
      <c r="K218" s="624" t="s">
        <v>258</v>
      </c>
    </row>
    <row r="219" spans="1:11" s="319" customFormat="1" ht="15.5">
      <c r="A219" s="621">
        <v>215</v>
      </c>
      <c r="B219" s="73">
        <v>38</v>
      </c>
      <c r="C219" s="745" t="s">
        <v>70</v>
      </c>
      <c r="D219" s="627" t="str">
        <f>IFERROR(VLOOKUP(C219,Foundation!$C$5:$D$427,2,0),"")</f>
        <v>DA+9</v>
      </c>
      <c r="E219" s="1053" t="s">
        <v>416</v>
      </c>
      <c r="F219" s="742">
        <v>45758</v>
      </c>
      <c r="G219" s="742">
        <f t="shared" si="3"/>
        <v>45758</v>
      </c>
      <c r="H219" s="72" t="s">
        <v>963</v>
      </c>
      <c r="I219" s="72" t="s">
        <v>673</v>
      </c>
      <c r="J219" s="73" t="s">
        <v>1435</v>
      </c>
      <c r="K219" s="624" t="s">
        <v>258</v>
      </c>
    </row>
    <row r="220" spans="1:11" s="319" customFormat="1" ht="15.5">
      <c r="A220" s="621">
        <v>216</v>
      </c>
      <c r="B220" s="73">
        <v>39</v>
      </c>
      <c r="C220" s="745" t="s">
        <v>68</v>
      </c>
      <c r="D220" s="627" t="str">
        <f>IFERROR(VLOOKUP(C220,Foundation!$C$5:$D$427,2,0),"")</f>
        <v>DB1+9</v>
      </c>
      <c r="E220" s="1053" t="s">
        <v>416</v>
      </c>
      <c r="F220" s="742">
        <v>45759</v>
      </c>
      <c r="G220" s="742">
        <f t="shared" ref="G220:G251" si="4">F220</f>
        <v>45759</v>
      </c>
      <c r="H220" s="72" t="s">
        <v>963</v>
      </c>
      <c r="I220" s="72" t="s">
        <v>673</v>
      </c>
      <c r="J220" s="73" t="s">
        <v>1435</v>
      </c>
      <c r="K220" s="624" t="s">
        <v>258</v>
      </c>
    </row>
    <row r="221" spans="1:11" s="319" customFormat="1" ht="15.5">
      <c r="A221" s="621">
        <v>217</v>
      </c>
      <c r="B221" s="73">
        <v>40</v>
      </c>
      <c r="C221" s="745" t="s">
        <v>888</v>
      </c>
      <c r="D221" s="627" t="str">
        <f>IFERROR(VLOOKUP(C221,Foundation!$C$5:$D$427,2,0),"")</f>
        <v>DA+9</v>
      </c>
      <c r="E221" s="1053" t="s">
        <v>416</v>
      </c>
      <c r="F221" s="742">
        <v>45759</v>
      </c>
      <c r="G221" s="742">
        <f t="shared" si="4"/>
        <v>45759</v>
      </c>
      <c r="H221" s="72" t="s">
        <v>963</v>
      </c>
      <c r="I221" s="72" t="s">
        <v>673</v>
      </c>
      <c r="J221" s="73" t="s">
        <v>1435</v>
      </c>
      <c r="K221" s="624" t="s">
        <v>258</v>
      </c>
    </row>
    <row r="222" spans="1:11" s="319" customFormat="1" ht="15.5">
      <c r="A222" s="621">
        <v>218</v>
      </c>
      <c r="B222" s="73">
        <v>41</v>
      </c>
      <c r="C222" s="745" t="s">
        <v>889</v>
      </c>
      <c r="D222" s="627" t="str">
        <f>IFERROR(VLOOKUP(C222,Foundation!$C$5:$D$427,2,0),"")</f>
        <v>DA+9</v>
      </c>
      <c r="E222" s="1053" t="s">
        <v>416</v>
      </c>
      <c r="F222" s="742">
        <v>45759</v>
      </c>
      <c r="G222" s="742">
        <f t="shared" si="4"/>
        <v>45759</v>
      </c>
      <c r="H222" s="72" t="s">
        <v>963</v>
      </c>
      <c r="I222" s="72" t="s">
        <v>673</v>
      </c>
      <c r="J222" s="73" t="s">
        <v>1435</v>
      </c>
      <c r="K222" s="624" t="s">
        <v>258</v>
      </c>
    </row>
    <row r="223" spans="1:11" s="319" customFormat="1" ht="15.5">
      <c r="A223" s="621">
        <v>219</v>
      </c>
      <c r="B223" s="73">
        <v>42</v>
      </c>
      <c r="C223" s="745" t="s">
        <v>890</v>
      </c>
      <c r="D223" s="627" t="str">
        <f>IFERROR(VLOOKUP(C223,Foundation!$C$5:$D$427,2,0),"")</f>
        <v>DA+3</v>
      </c>
      <c r="E223" s="1053" t="s">
        <v>416</v>
      </c>
      <c r="F223" s="742">
        <v>45759</v>
      </c>
      <c r="G223" s="742">
        <f t="shared" si="4"/>
        <v>45759</v>
      </c>
      <c r="H223" s="72" t="s">
        <v>963</v>
      </c>
      <c r="I223" s="72" t="s">
        <v>673</v>
      </c>
      <c r="J223" s="73" t="s">
        <v>1435</v>
      </c>
      <c r="K223" s="624" t="s">
        <v>258</v>
      </c>
    </row>
    <row r="224" spans="1:11" s="319" customFormat="1" ht="15.5">
      <c r="A224" s="621">
        <v>220</v>
      </c>
      <c r="B224" s="73">
        <v>43</v>
      </c>
      <c r="C224" s="745" t="s">
        <v>482</v>
      </c>
      <c r="D224" s="627" t="str">
        <f>IFERROR(VLOOKUP(C224,Foundation!$C$5:$D$427,2,0),"")</f>
        <v>DA+9</v>
      </c>
      <c r="E224" s="1053" t="s">
        <v>416</v>
      </c>
      <c r="F224" s="742">
        <v>45759</v>
      </c>
      <c r="G224" s="742">
        <f t="shared" si="4"/>
        <v>45759</v>
      </c>
      <c r="H224" s="72" t="s">
        <v>1199</v>
      </c>
      <c r="I224" s="72" t="s">
        <v>1455</v>
      </c>
      <c r="J224" s="73" t="s">
        <v>1458</v>
      </c>
      <c r="K224" s="624" t="s">
        <v>258</v>
      </c>
    </row>
    <row r="225" spans="1:11" s="319" customFormat="1" ht="15.5">
      <c r="A225" s="621">
        <v>221</v>
      </c>
      <c r="B225" s="73">
        <v>44</v>
      </c>
      <c r="C225" s="745" t="s">
        <v>474</v>
      </c>
      <c r="D225" s="627" t="str">
        <f>IFERROR(VLOOKUP(C225,Foundation!$C$5:$D$427,2,0),"")</f>
        <v>DA+6</v>
      </c>
      <c r="E225" s="1053" t="s">
        <v>416</v>
      </c>
      <c r="F225" s="742">
        <v>45759</v>
      </c>
      <c r="G225" s="742">
        <f t="shared" si="4"/>
        <v>45759</v>
      </c>
      <c r="H225" s="72" t="s">
        <v>1199</v>
      </c>
      <c r="I225" s="72" t="s">
        <v>1455</v>
      </c>
      <c r="J225" s="73" t="s">
        <v>1459</v>
      </c>
      <c r="K225" s="624" t="s">
        <v>258</v>
      </c>
    </row>
    <row r="226" spans="1:11" s="319" customFormat="1" ht="15.5">
      <c r="A226" s="621">
        <v>222</v>
      </c>
      <c r="B226" s="73">
        <v>45</v>
      </c>
      <c r="C226" s="745" t="s">
        <v>685</v>
      </c>
      <c r="D226" s="627" t="str">
        <f>IFERROR(VLOOKUP(C226,Foundation!$C$5:$D$427,2,0),"")</f>
        <v>DB1+12</v>
      </c>
      <c r="E226" s="1053" t="s">
        <v>416</v>
      </c>
      <c r="F226" s="742">
        <v>45759</v>
      </c>
      <c r="G226" s="742">
        <f t="shared" si="4"/>
        <v>45759</v>
      </c>
      <c r="H226" s="72" t="s">
        <v>1199</v>
      </c>
      <c r="I226" s="72" t="s">
        <v>1455</v>
      </c>
      <c r="J226" s="73" t="s">
        <v>1460</v>
      </c>
      <c r="K226" s="624" t="s">
        <v>258</v>
      </c>
    </row>
    <row r="227" spans="1:11" ht="15.5">
      <c r="A227" s="621">
        <v>223</v>
      </c>
      <c r="B227" s="3">
        <v>46</v>
      </c>
      <c r="C227" s="745" t="s">
        <v>787</v>
      </c>
      <c r="D227" s="627" t="str">
        <f>IFERROR(VLOOKUP(C227,Foundation!$C$5:$D$427,2,0),"")</f>
        <v>DA+6</v>
      </c>
      <c r="E227" s="1053" t="s">
        <v>416</v>
      </c>
      <c r="F227" s="38">
        <v>45760</v>
      </c>
      <c r="G227" s="742">
        <f t="shared" si="4"/>
        <v>45760</v>
      </c>
      <c r="H227" s="72" t="s">
        <v>963</v>
      </c>
      <c r="I227" s="72" t="s">
        <v>673</v>
      </c>
      <c r="J227" s="73" t="s">
        <v>1435</v>
      </c>
      <c r="K227" s="624" t="s">
        <v>258</v>
      </c>
    </row>
    <row r="228" spans="1:11" ht="15.5">
      <c r="A228" s="621">
        <v>224</v>
      </c>
      <c r="B228" s="3">
        <v>47</v>
      </c>
      <c r="C228" s="745" t="s">
        <v>911</v>
      </c>
      <c r="D228" s="627" t="str">
        <f>IFERROR(VLOOKUP(C228,Foundation!$C$5:$D$427,2,0),"")</f>
        <v>DB1+0</v>
      </c>
      <c r="E228" s="1053" t="s">
        <v>416</v>
      </c>
      <c r="F228" s="38">
        <v>45760</v>
      </c>
      <c r="G228" s="742">
        <f t="shared" si="4"/>
        <v>45760</v>
      </c>
      <c r="H228" s="72" t="s">
        <v>963</v>
      </c>
      <c r="I228" s="72" t="s">
        <v>673</v>
      </c>
      <c r="J228" s="73" t="s">
        <v>1435</v>
      </c>
      <c r="K228" s="624" t="s">
        <v>258</v>
      </c>
    </row>
    <row r="229" spans="1:11" ht="15.5">
      <c r="A229" s="621">
        <v>225</v>
      </c>
      <c r="B229" s="3">
        <v>48</v>
      </c>
      <c r="C229" s="745" t="s">
        <v>444</v>
      </c>
      <c r="D229" s="627" t="str">
        <f>IFERROR(VLOOKUP(C229,Foundation!$C$5:$D$427,2,0),"")</f>
        <v>DA+0</v>
      </c>
      <c r="E229" s="1053" t="s">
        <v>416</v>
      </c>
      <c r="F229" s="38">
        <v>45760</v>
      </c>
      <c r="G229" s="742">
        <f t="shared" si="4"/>
        <v>45760</v>
      </c>
      <c r="H229" s="72" t="s">
        <v>963</v>
      </c>
      <c r="I229" s="72" t="s">
        <v>673</v>
      </c>
      <c r="J229" s="73" t="s">
        <v>1435</v>
      </c>
      <c r="K229" s="624" t="s">
        <v>258</v>
      </c>
    </row>
    <row r="230" spans="1:11" ht="15.5">
      <c r="A230" s="621">
        <v>226</v>
      </c>
      <c r="B230" s="3">
        <v>49</v>
      </c>
      <c r="C230" s="745" t="s">
        <v>786</v>
      </c>
      <c r="D230" s="627" t="str">
        <f>IFERROR(VLOOKUP(C230,Foundation!$C$5:$D$427,2,0),"")</f>
        <v>DB1+9</v>
      </c>
      <c r="E230" s="1053" t="s">
        <v>416</v>
      </c>
      <c r="F230" s="38">
        <v>45761</v>
      </c>
      <c r="G230" s="742">
        <f t="shared" si="4"/>
        <v>45761</v>
      </c>
      <c r="H230" s="72" t="s">
        <v>963</v>
      </c>
      <c r="I230" s="72" t="s">
        <v>673</v>
      </c>
      <c r="J230" s="73" t="s">
        <v>1435</v>
      </c>
      <c r="K230" s="624" t="s">
        <v>258</v>
      </c>
    </row>
    <row r="231" spans="1:11" ht="15.5">
      <c r="A231" s="621">
        <v>227</v>
      </c>
      <c r="B231" s="3">
        <v>50</v>
      </c>
      <c r="C231" s="745" t="s">
        <v>65</v>
      </c>
      <c r="D231" s="627" t="str">
        <f>IFERROR(VLOOKUP(C231,Foundation!$C$5:$D$427,2,0),"")</f>
        <v>DC1+0</v>
      </c>
      <c r="E231" s="1053" t="s">
        <v>416</v>
      </c>
      <c r="F231" s="38">
        <v>45761</v>
      </c>
      <c r="G231" s="742">
        <f t="shared" si="4"/>
        <v>45761</v>
      </c>
      <c r="H231" s="72" t="s">
        <v>963</v>
      </c>
      <c r="I231" s="72" t="s">
        <v>673</v>
      </c>
      <c r="J231" s="73" t="s">
        <v>1435</v>
      </c>
      <c r="K231" s="624" t="s">
        <v>258</v>
      </c>
    </row>
    <row r="232" spans="1:11" ht="15.5">
      <c r="A232" s="621">
        <v>228</v>
      </c>
      <c r="B232" s="3">
        <v>51</v>
      </c>
      <c r="C232" s="745" t="s">
        <v>64</v>
      </c>
      <c r="D232" s="627" t="str">
        <f>IFERROR(VLOOKUP(C232,Foundation!$C$5:$D$427,2,0),"")</f>
        <v>DC2-3</v>
      </c>
      <c r="E232" s="1053" t="s">
        <v>416</v>
      </c>
      <c r="F232" s="38">
        <v>45761</v>
      </c>
      <c r="G232" s="742">
        <f t="shared" si="4"/>
        <v>45761</v>
      </c>
      <c r="H232" s="72" t="s">
        <v>963</v>
      </c>
      <c r="I232" s="72" t="s">
        <v>673</v>
      </c>
      <c r="J232" s="73" t="s">
        <v>1435</v>
      </c>
      <c r="K232" s="624" t="s">
        <v>258</v>
      </c>
    </row>
    <row r="233" spans="1:11" ht="15.5">
      <c r="A233" s="621">
        <v>229</v>
      </c>
      <c r="B233" s="3">
        <v>52</v>
      </c>
      <c r="C233" s="745" t="s">
        <v>61</v>
      </c>
      <c r="D233" s="627" t="str">
        <f>IFERROR(VLOOKUP(C233,Foundation!$C$5:$D$427,2,0),"")</f>
        <v>DD60+35</v>
      </c>
      <c r="E233" s="1053" t="s">
        <v>416</v>
      </c>
      <c r="F233" s="38">
        <v>45761</v>
      </c>
      <c r="G233" s="742">
        <f t="shared" si="4"/>
        <v>45761</v>
      </c>
      <c r="H233" s="72" t="s">
        <v>963</v>
      </c>
      <c r="I233" s="72" t="s">
        <v>673</v>
      </c>
      <c r="J233" s="73" t="s">
        <v>1435</v>
      </c>
      <c r="K233" s="624" t="s">
        <v>258</v>
      </c>
    </row>
    <row r="234" spans="1:11" ht="15.5">
      <c r="A234" s="621">
        <v>230</v>
      </c>
      <c r="B234" s="3">
        <v>53</v>
      </c>
      <c r="C234" s="745" t="s">
        <v>60</v>
      </c>
      <c r="D234" s="627" t="str">
        <f>IFERROR(VLOOKUP(C234,Foundation!$C$5:$D$427,2,0),"")</f>
        <v>DD60+35</v>
      </c>
      <c r="E234" s="1053" t="s">
        <v>416</v>
      </c>
      <c r="F234" s="38">
        <v>45762</v>
      </c>
      <c r="G234" s="742">
        <f t="shared" si="4"/>
        <v>45762</v>
      </c>
      <c r="H234" s="72" t="s">
        <v>963</v>
      </c>
      <c r="I234" s="72" t="s">
        <v>673</v>
      </c>
      <c r="J234" s="73" t="s">
        <v>1435</v>
      </c>
      <c r="K234" s="624" t="s">
        <v>258</v>
      </c>
    </row>
    <row r="235" spans="1:11" ht="15.5">
      <c r="A235" s="621">
        <v>231</v>
      </c>
      <c r="B235" s="3">
        <v>54</v>
      </c>
      <c r="C235" s="745" t="s">
        <v>59</v>
      </c>
      <c r="D235" s="627" t="str">
        <f>IFERROR(VLOOKUP(C235,Foundation!$C$5:$D$427,2,0),"")</f>
        <v>DD60+18</v>
      </c>
      <c r="E235" s="1053" t="s">
        <v>416</v>
      </c>
      <c r="F235" s="38">
        <v>45762</v>
      </c>
      <c r="G235" s="742">
        <f t="shared" si="4"/>
        <v>45762</v>
      </c>
      <c r="H235" s="72" t="s">
        <v>963</v>
      </c>
      <c r="I235" s="72" t="s">
        <v>673</v>
      </c>
      <c r="J235" s="73" t="s">
        <v>1435</v>
      </c>
      <c r="K235" s="624" t="s">
        <v>258</v>
      </c>
    </row>
    <row r="236" spans="1:11" ht="15.5">
      <c r="A236" s="621">
        <v>232</v>
      </c>
      <c r="B236" s="3">
        <v>55</v>
      </c>
      <c r="C236" s="745" t="s">
        <v>58</v>
      </c>
      <c r="D236" s="627" t="str">
        <f>IFERROR(VLOOKUP(C236,Foundation!$C$5:$D$427,2,0),"")</f>
        <v>DD60+18</v>
      </c>
      <c r="E236" s="1053" t="s">
        <v>416</v>
      </c>
      <c r="F236" s="38">
        <v>45762</v>
      </c>
      <c r="G236" s="742">
        <f t="shared" si="4"/>
        <v>45762</v>
      </c>
      <c r="H236" s="72" t="s">
        <v>963</v>
      </c>
      <c r="I236" s="72" t="s">
        <v>673</v>
      </c>
      <c r="J236" s="73" t="s">
        <v>1435</v>
      </c>
      <c r="K236" s="624" t="s">
        <v>258</v>
      </c>
    </row>
    <row r="237" spans="1:11" ht="15.5">
      <c r="A237" s="621">
        <v>233</v>
      </c>
      <c r="B237" s="3">
        <v>56</v>
      </c>
      <c r="C237" s="745" t="s">
        <v>687</v>
      </c>
      <c r="D237" s="627" t="str">
        <f>IFERROR(VLOOKUP(C237,Foundation!$C$5:$D$427,2,0),"")</f>
        <v>DB1+9</v>
      </c>
      <c r="E237" s="1053" t="s">
        <v>416</v>
      </c>
      <c r="F237" s="38">
        <v>45763</v>
      </c>
      <c r="G237" s="742">
        <f t="shared" si="4"/>
        <v>45763</v>
      </c>
      <c r="H237" s="72" t="s">
        <v>963</v>
      </c>
      <c r="I237" s="72" t="s">
        <v>673</v>
      </c>
      <c r="J237" s="73" t="s">
        <v>1435</v>
      </c>
      <c r="K237" s="624" t="s">
        <v>258</v>
      </c>
    </row>
    <row r="238" spans="1:11" ht="15.5">
      <c r="A238" s="621">
        <v>234</v>
      </c>
      <c r="B238" s="3">
        <v>57</v>
      </c>
      <c r="C238" s="745" t="s">
        <v>57</v>
      </c>
      <c r="D238" s="627" t="str">
        <f>IFERROR(VLOOKUP(C238,Foundation!$C$5:$D$427,2,0),"")</f>
        <v>DB2+9</v>
      </c>
      <c r="E238" s="1053" t="s">
        <v>416</v>
      </c>
      <c r="F238" s="38">
        <v>45763</v>
      </c>
      <c r="G238" s="742">
        <f t="shared" si="4"/>
        <v>45763</v>
      </c>
      <c r="H238" s="72" t="s">
        <v>963</v>
      </c>
      <c r="I238" s="72" t="s">
        <v>673</v>
      </c>
      <c r="J238" s="73" t="s">
        <v>1435</v>
      </c>
      <c r="K238" s="624" t="s">
        <v>258</v>
      </c>
    </row>
    <row r="239" spans="1:11" ht="15.5">
      <c r="A239" s="621">
        <v>235</v>
      </c>
      <c r="B239" s="3">
        <v>58</v>
      </c>
      <c r="C239" s="745" t="s">
        <v>56</v>
      </c>
      <c r="D239" s="627" t="str">
        <f>IFERROR(VLOOKUP(C239,Foundation!$C$5:$D$427,2,0),"")</f>
        <v>DC2+15</v>
      </c>
      <c r="E239" s="1053" t="s">
        <v>416</v>
      </c>
      <c r="F239" s="38">
        <v>45763</v>
      </c>
      <c r="G239" s="742">
        <f t="shared" si="4"/>
        <v>45763</v>
      </c>
      <c r="H239" s="72" t="s">
        <v>963</v>
      </c>
      <c r="I239" s="72" t="s">
        <v>673</v>
      </c>
      <c r="J239" s="73" t="s">
        <v>1435</v>
      </c>
      <c r="K239" s="624" t="s">
        <v>258</v>
      </c>
    </row>
    <row r="240" spans="1:11" ht="15.5">
      <c r="A240" s="621">
        <v>236</v>
      </c>
      <c r="B240" s="3">
        <v>59</v>
      </c>
      <c r="C240" s="745" t="s">
        <v>440</v>
      </c>
      <c r="D240" s="627" t="str">
        <f>IFERROR(VLOOKUP(C240,Foundation!$C$5:$D$427,2,0),"")</f>
        <v>DA+0</v>
      </c>
      <c r="E240" s="1053" t="s">
        <v>416</v>
      </c>
      <c r="F240" s="38">
        <v>45763</v>
      </c>
      <c r="G240" s="742">
        <f t="shared" si="4"/>
        <v>45763</v>
      </c>
      <c r="H240" s="72" t="s">
        <v>963</v>
      </c>
      <c r="I240" s="72" t="s">
        <v>673</v>
      </c>
      <c r="J240" s="73" t="s">
        <v>1435</v>
      </c>
      <c r="K240" s="624" t="s">
        <v>258</v>
      </c>
    </row>
    <row r="241" spans="1:11" ht="15.5">
      <c r="A241" s="621">
        <v>237</v>
      </c>
      <c r="B241" s="3">
        <v>60</v>
      </c>
      <c r="C241" s="745" t="s">
        <v>185</v>
      </c>
      <c r="D241" s="627" t="str">
        <f>IFERROR(VLOOKUP(C241,Foundation!$C$5:$D$427,2,0),"")</f>
        <v>DA+0</v>
      </c>
      <c r="E241" s="1053" t="s">
        <v>416</v>
      </c>
      <c r="F241" s="38">
        <v>45764</v>
      </c>
      <c r="G241" s="742">
        <f t="shared" si="4"/>
        <v>45764</v>
      </c>
      <c r="H241" s="72" t="s">
        <v>963</v>
      </c>
      <c r="I241" s="72" t="s">
        <v>1455</v>
      </c>
      <c r="J241" s="73" t="s">
        <v>1435</v>
      </c>
      <c r="K241" s="624" t="s">
        <v>258</v>
      </c>
    </row>
    <row r="242" spans="1:11" ht="15.5">
      <c r="A242" s="621">
        <v>238</v>
      </c>
      <c r="B242" s="3">
        <v>61</v>
      </c>
      <c r="C242" s="745" t="s">
        <v>178</v>
      </c>
      <c r="D242" s="627" t="str">
        <f>IFERROR(VLOOKUP(C242,Foundation!$C$5:$D$427,2,0),"")</f>
        <v>DA-3</v>
      </c>
      <c r="E242" s="1053" t="s">
        <v>416</v>
      </c>
      <c r="F242" s="38">
        <v>45764</v>
      </c>
      <c r="G242" s="742">
        <f t="shared" si="4"/>
        <v>45764</v>
      </c>
      <c r="H242" s="72" t="s">
        <v>963</v>
      </c>
      <c r="I242" s="72" t="s">
        <v>1455</v>
      </c>
      <c r="J242" s="73" t="s">
        <v>1435</v>
      </c>
      <c r="K242" s="624" t="s">
        <v>258</v>
      </c>
    </row>
    <row r="243" spans="1:11" ht="15.5">
      <c r="A243" s="621">
        <v>239</v>
      </c>
      <c r="B243" s="3">
        <v>62</v>
      </c>
      <c r="C243" s="745" t="s">
        <v>177</v>
      </c>
      <c r="D243" s="627" t="str">
        <f>IFERROR(VLOOKUP(C243,Foundation!$C$5:$D$427,2,0),"")</f>
        <v>DA-3</v>
      </c>
      <c r="E243" s="1053" t="s">
        <v>416</v>
      </c>
      <c r="F243" s="38">
        <v>45764</v>
      </c>
      <c r="G243" s="742">
        <f t="shared" si="4"/>
        <v>45764</v>
      </c>
      <c r="H243" s="72" t="s">
        <v>963</v>
      </c>
      <c r="I243" s="72" t="s">
        <v>1455</v>
      </c>
      <c r="J243" s="73" t="s">
        <v>1435</v>
      </c>
      <c r="K243" s="624" t="s">
        <v>258</v>
      </c>
    </row>
    <row r="244" spans="1:11" ht="15.5">
      <c r="A244" s="621">
        <v>240</v>
      </c>
      <c r="B244" s="3">
        <v>63</v>
      </c>
      <c r="C244" s="745" t="s">
        <v>437</v>
      </c>
      <c r="D244" s="627" t="str">
        <f>IFERROR(VLOOKUP(C244,Foundation!$C$5:$D$427,2,0),"")</f>
        <v>DA+1.5</v>
      </c>
      <c r="E244" s="1053" t="s">
        <v>416</v>
      </c>
      <c r="F244" s="38">
        <v>45765</v>
      </c>
      <c r="G244" s="742">
        <f t="shared" si="4"/>
        <v>45765</v>
      </c>
      <c r="H244" s="72" t="s">
        <v>963</v>
      </c>
      <c r="I244" s="72" t="s">
        <v>1455</v>
      </c>
      <c r="J244" s="73" t="s">
        <v>1435</v>
      </c>
      <c r="K244" s="624" t="s">
        <v>258</v>
      </c>
    </row>
    <row r="245" spans="1:11" ht="15.5">
      <c r="A245" s="621">
        <v>241</v>
      </c>
      <c r="B245" s="3">
        <v>64</v>
      </c>
      <c r="C245" s="745" t="s">
        <v>254</v>
      </c>
      <c r="D245" s="627" t="str">
        <f>IFERROR(VLOOKUP(C245,Foundation!$C$5:$D$427,2,0),"")</f>
        <v>DA+9</v>
      </c>
      <c r="E245" s="1053" t="s">
        <v>416</v>
      </c>
      <c r="F245" s="38">
        <v>45765</v>
      </c>
      <c r="G245" s="742">
        <f t="shared" si="4"/>
        <v>45765</v>
      </c>
      <c r="H245" s="72" t="s">
        <v>963</v>
      </c>
      <c r="I245" s="72" t="s">
        <v>1455</v>
      </c>
      <c r="J245" s="73" t="s">
        <v>1435</v>
      </c>
      <c r="K245" s="624" t="s">
        <v>258</v>
      </c>
    </row>
    <row r="246" spans="1:11" ht="15.5">
      <c r="A246" s="621">
        <v>242</v>
      </c>
      <c r="B246" s="3">
        <v>65</v>
      </c>
      <c r="C246" s="745" t="s">
        <v>434</v>
      </c>
      <c r="D246" s="627" t="str">
        <f>IFERROR(VLOOKUP(C246,Foundation!$C$5:$D$427,2,0),"")</f>
        <v>DA-1.5</v>
      </c>
      <c r="E246" s="1053" t="s">
        <v>416</v>
      </c>
      <c r="F246" s="38">
        <v>45765</v>
      </c>
      <c r="G246" s="742">
        <f t="shared" si="4"/>
        <v>45765</v>
      </c>
      <c r="H246" s="72" t="s">
        <v>963</v>
      </c>
      <c r="I246" s="72" t="s">
        <v>1455</v>
      </c>
      <c r="J246" s="73" t="s">
        <v>1435</v>
      </c>
      <c r="K246" s="624" t="s">
        <v>258</v>
      </c>
    </row>
    <row r="247" spans="1:11" ht="15.5">
      <c r="A247" s="621">
        <v>243</v>
      </c>
      <c r="B247" s="3">
        <v>66</v>
      </c>
      <c r="C247" s="745" t="s">
        <v>170</v>
      </c>
      <c r="D247" s="627" t="str">
        <f>IFERROR(VLOOKUP(C247,Foundation!$C$5:$D$427,2,0),"")</f>
        <v>DD60+25</v>
      </c>
      <c r="E247" s="1053" t="s">
        <v>416</v>
      </c>
      <c r="F247" s="38">
        <v>45766</v>
      </c>
      <c r="G247" s="742">
        <f t="shared" si="4"/>
        <v>45766</v>
      </c>
      <c r="H247" s="72" t="s">
        <v>963</v>
      </c>
      <c r="I247" s="72" t="s">
        <v>1455</v>
      </c>
      <c r="J247" s="73" t="s">
        <v>1435</v>
      </c>
      <c r="K247" s="624" t="s">
        <v>258</v>
      </c>
    </row>
    <row r="248" spans="1:11" ht="15.5">
      <c r="A248" s="621">
        <v>244</v>
      </c>
      <c r="B248" s="3">
        <v>67</v>
      </c>
      <c r="C248" s="745" t="s">
        <v>311</v>
      </c>
      <c r="D248" s="627" t="str">
        <f>IFERROR(VLOOKUP(C248,Foundation!$C$5:$D$427,2,0),"")</f>
        <v>DA+6</v>
      </c>
      <c r="E248" s="1053" t="s">
        <v>416</v>
      </c>
      <c r="F248" s="38">
        <v>45766</v>
      </c>
      <c r="G248" s="742">
        <f t="shared" si="4"/>
        <v>45766</v>
      </c>
      <c r="H248" s="72" t="s">
        <v>963</v>
      </c>
      <c r="I248" s="72" t="s">
        <v>1455</v>
      </c>
      <c r="J248" s="73" t="s">
        <v>1435</v>
      </c>
      <c r="K248" s="624" t="s">
        <v>258</v>
      </c>
    </row>
    <row r="249" spans="1:11" ht="15.5">
      <c r="A249" s="621">
        <v>245</v>
      </c>
      <c r="B249" s="3">
        <v>68</v>
      </c>
      <c r="C249" s="745" t="s">
        <v>270</v>
      </c>
      <c r="D249" s="627" t="str">
        <f>IFERROR(VLOOKUP(C249,Foundation!$C$5:$D$427,2,0),"")</f>
        <v>DD60+9</v>
      </c>
      <c r="E249" s="1053" t="s">
        <v>416</v>
      </c>
      <c r="F249" s="38">
        <v>45766</v>
      </c>
      <c r="G249" s="742">
        <f t="shared" si="4"/>
        <v>45766</v>
      </c>
      <c r="H249" s="72" t="s">
        <v>963</v>
      </c>
      <c r="I249" s="72" t="s">
        <v>1455</v>
      </c>
      <c r="J249" s="73" t="s">
        <v>1435</v>
      </c>
      <c r="K249" s="624" t="s">
        <v>258</v>
      </c>
    </row>
    <row r="250" spans="1:11" ht="15.5">
      <c r="A250" s="621">
        <v>246</v>
      </c>
      <c r="B250" s="3">
        <v>69</v>
      </c>
      <c r="C250" s="745" t="s">
        <v>1277</v>
      </c>
      <c r="D250" s="627" t="str">
        <f>IFERROR(VLOOKUP(C250,Foundation!$C$5:$D$427,2,0),"")</f>
        <v>DA+3</v>
      </c>
      <c r="E250" s="1053" t="s">
        <v>416</v>
      </c>
      <c r="F250" s="38">
        <v>45775</v>
      </c>
      <c r="G250" s="742">
        <f t="shared" si="4"/>
        <v>45775</v>
      </c>
      <c r="H250" s="72" t="s">
        <v>963</v>
      </c>
      <c r="I250" s="72" t="s">
        <v>1438</v>
      </c>
      <c r="J250" s="73" t="s">
        <v>1435</v>
      </c>
      <c r="K250" s="624" t="s">
        <v>258</v>
      </c>
    </row>
    <row r="251" spans="1:11" ht="15.5">
      <c r="A251" s="621">
        <v>247</v>
      </c>
      <c r="B251" s="3">
        <v>70</v>
      </c>
      <c r="C251" s="745" t="s">
        <v>1278</v>
      </c>
      <c r="D251" s="627" t="str">
        <f>IFERROR(VLOOKUP(C251,Foundation!$C$5:$D$427,2,0),"")</f>
        <v>DA+3</v>
      </c>
      <c r="E251" s="1053" t="s">
        <v>416</v>
      </c>
      <c r="F251" s="38">
        <v>45775</v>
      </c>
      <c r="G251" s="742">
        <f t="shared" si="4"/>
        <v>45775</v>
      </c>
      <c r="H251" s="72" t="s">
        <v>963</v>
      </c>
      <c r="I251" s="72" t="s">
        <v>1438</v>
      </c>
      <c r="J251" s="73" t="s">
        <v>1435</v>
      </c>
      <c r="K251" s="624" t="s">
        <v>258</v>
      </c>
    </row>
    <row r="252" spans="1:11" ht="15.5">
      <c r="A252" s="621">
        <v>248</v>
      </c>
      <c r="B252" s="3">
        <v>71</v>
      </c>
      <c r="C252" s="745" t="s">
        <v>1279</v>
      </c>
      <c r="D252" s="627" t="str">
        <f>IFERROR(VLOOKUP(C252,Foundation!$C$5:$D$427,2,0),"")</f>
        <v>DA+3</v>
      </c>
      <c r="E252" s="1053" t="s">
        <v>416</v>
      </c>
      <c r="F252" s="38">
        <v>45776</v>
      </c>
      <c r="G252" s="742">
        <f t="shared" ref="G252:G273" si="5">F252</f>
        <v>45776</v>
      </c>
      <c r="H252" s="72" t="s">
        <v>963</v>
      </c>
      <c r="I252" s="72" t="s">
        <v>1438</v>
      </c>
      <c r="J252" s="73" t="s">
        <v>1435</v>
      </c>
      <c r="K252" s="624" t="s">
        <v>258</v>
      </c>
    </row>
    <row r="253" spans="1:11" ht="15.5">
      <c r="A253" s="621">
        <v>249</v>
      </c>
      <c r="B253" s="3">
        <v>72</v>
      </c>
      <c r="C253" s="745" t="s">
        <v>1280</v>
      </c>
      <c r="D253" s="627" t="str">
        <f>IFERROR(VLOOKUP(C253,Foundation!$C$5:$D$427,2,0),"")</f>
        <v>DA+3</v>
      </c>
      <c r="E253" s="1053" t="s">
        <v>416</v>
      </c>
      <c r="F253" s="38">
        <v>45776</v>
      </c>
      <c r="G253" s="742">
        <f t="shared" si="5"/>
        <v>45776</v>
      </c>
      <c r="H253" s="72" t="s">
        <v>963</v>
      </c>
      <c r="I253" s="72" t="s">
        <v>1438</v>
      </c>
      <c r="J253" s="73" t="s">
        <v>1435</v>
      </c>
      <c r="K253" s="624" t="s">
        <v>258</v>
      </c>
    </row>
    <row r="254" spans="1:11" ht="15.5">
      <c r="A254" s="621">
        <v>250</v>
      </c>
      <c r="B254" s="3">
        <v>73</v>
      </c>
      <c r="C254" s="745" t="s">
        <v>1281</v>
      </c>
      <c r="D254" s="627" t="str">
        <f>IFERROR(VLOOKUP(C254,Foundation!$C$5:$D$427,2,0),"")</f>
        <v>DA+6</v>
      </c>
      <c r="E254" s="1053" t="s">
        <v>416</v>
      </c>
      <c r="F254" s="38">
        <v>45776</v>
      </c>
      <c r="G254" s="742">
        <f t="shared" si="5"/>
        <v>45776</v>
      </c>
      <c r="H254" s="72" t="s">
        <v>963</v>
      </c>
      <c r="I254" s="72" t="s">
        <v>1438</v>
      </c>
      <c r="J254" s="73" t="s">
        <v>1435</v>
      </c>
      <c r="K254" s="624" t="s">
        <v>258</v>
      </c>
    </row>
    <row r="255" spans="1:11" ht="15.5">
      <c r="A255" s="621">
        <v>251</v>
      </c>
      <c r="B255" s="3">
        <v>74</v>
      </c>
      <c r="C255" s="745" t="s">
        <v>1282</v>
      </c>
      <c r="D255" s="627" t="str">
        <f>IFERROR(VLOOKUP(C255,Foundation!$C$5:$D$427,2,0),"")</f>
        <v>DD45+3</v>
      </c>
      <c r="E255" s="1053" t="s">
        <v>416</v>
      </c>
      <c r="F255" s="38">
        <v>45777</v>
      </c>
      <c r="G255" s="742">
        <f t="shared" si="5"/>
        <v>45777</v>
      </c>
      <c r="H255" s="72" t="s">
        <v>963</v>
      </c>
      <c r="I255" s="72" t="s">
        <v>1438</v>
      </c>
      <c r="J255" s="73" t="s">
        <v>1435</v>
      </c>
      <c r="K255" s="624" t="s">
        <v>258</v>
      </c>
    </row>
    <row r="256" spans="1:11" ht="15.5">
      <c r="A256" s="621">
        <v>252</v>
      </c>
      <c r="B256" s="3">
        <v>75</v>
      </c>
      <c r="C256" s="745" t="s">
        <v>1283</v>
      </c>
      <c r="D256" s="627" t="str">
        <f>IFERROR(VLOOKUP(C256,Foundation!$C$5:$D$427,2,0),"")</f>
        <v>DA+3</v>
      </c>
      <c r="E256" s="1053" t="s">
        <v>416</v>
      </c>
      <c r="F256" s="38">
        <v>45777</v>
      </c>
      <c r="G256" s="742">
        <f t="shared" si="5"/>
        <v>45777</v>
      </c>
      <c r="H256" s="72" t="s">
        <v>963</v>
      </c>
      <c r="I256" s="72" t="s">
        <v>1438</v>
      </c>
      <c r="J256" s="73" t="s">
        <v>1435</v>
      </c>
      <c r="K256" s="624" t="s">
        <v>258</v>
      </c>
    </row>
    <row r="257" spans="1:11" ht="15.5">
      <c r="A257" s="621">
        <v>253</v>
      </c>
      <c r="B257" s="3">
        <v>1</v>
      </c>
      <c r="C257" s="745" t="s">
        <v>1284</v>
      </c>
      <c r="D257" s="627" t="str">
        <f>IFERROR(VLOOKUP(C257,Foundation!$C$5:$D$427,2,0),"")</f>
        <v>DA+3</v>
      </c>
      <c r="E257" s="1053" t="s">
        <v>416</v>
      </c>
      <c r="F257" s="38">
        <v>45778</v>
      </c>
      <c r="G257" s="742">
        <f t="shared" si="5"/>
        <v>45778</v>
      </c>
      <c r="H257" s="72" t="s">
        <v>963</v>
      </c>
      <c r="I257" s="72" t="s">
        <v>1438</v>
      </c>
      <c r="J257" s="73" t="s">
        <v>1472</v>
      </c>
      <c r="K257" s="624" t="s">
        <v>258</v>
      </c>
    </row>
    <row r="258" spans="1:11" ht="15.5">
      <c r="A258" s="621">
        <v>254</v>
      </c>
      <c r="B258" s="3">
        <v>2</v>
      </c>
      <c r="C258" s="745" t="s">
        <v>1285</v>
      </c>
      <c r="D258" s="627" t="str">
        <f>IFERROR(VLOOKUP(C258,Foundation!$C$5:$D$427,2,0),"")</f>
        <v>DA+0</v>
      </c>
      <c r="E258" s="1053" t="s">
        <v>416</v>
      </c>
      <c r="F258" s="38">
        <v>45778</v>
      </c>
      <c r="G258" s="742">
        <f t="shared" si="5"/>
        <v>45778</v>
      </c>
      <c r="H258" s="72" t="s">
        <v>963</v>
      </c>
      <c r="I258" s="72" t="s">
        <v>1438</v>
      </c>
      <c r="J258" s="73" t="s">
        <v>1472</v>
      </c>
      <c r="K258" s="624" t="s">
        <v>258</v>
      </c>
    </row>
    <row r="259" spans="1:11" ht="15.5">
      <c r="A259" s="621">
        <v>255</v>
      </c>
      <c r="B259" s="3">
        <v>3</v>
      </c>
      <c r="C259" s="745" t="s">
        <v>1286</v>
      </c>
      <c r="D259" s="627" t="str">
        <f>IFERROR(VLOOKUP(C259,Foundation!$C$5:$D$427,2,0),"")</f>
        <v>DA+0</v>
      </c>
      <c r="E259" s="1053" t="s">
        <v>416</v>
      </c>
      <c r="F259" s="38">
        <v>45778</v>
      </c>
      <c r="G259" s="742">
        <f t="shared" si="5"/>
        <v>45778</v>
      </c>
      <c r="H259" s="72" t="s">
        <v>963</v>
      </c>
      <c r="I259" s="72" t="s">
        <v>1438</v>
      </c>
      <c r="J259" s="73" t="s">
        <v>1472</v>
      </c>
      <c r="K259" s="624" t="s">
        <v>258</v>
      </c>
    </row>
    <row r="260" spans="1:11" ht="15.5">
      <c r="A260" s="621">
        <v>256</v>
      </c>
      <c r="B260" s="3">
        <v>4</v>
      </c>
      <c r="C260" s="745" t="s">
        <v>1287</v>
      </c>
      <c r="D260" s="627" t="str">
        <f>IFERROR(VLOOKUP(C260,Foundation!$C$5:$D$427,2,0),"")</f>
        <v>DA+3</v>
      </c>
      <c r="E260" s="1053" t="s">
        <v>416</v>
      </c>
      <c r="F260" s="38">
        <v>45780</v>
      </c>
      <c r="G260" s="742">
        <f t="shared" si="5"/>
        <v>45780</v>
      </c>
      <c r="H260" s="72" t="s">
        <v>963</v>
      </c>
      <c r="I260" s="72" t="s">
        <v>1438</v>
      </c>
      <c r="J260" s="73" t="s">
        <v>1472</v>
      </c>
      <c r="K260" s="624" t="s">
        <v>258</v>
      </c>
    </row>
    <row r="261" spans="1:11" ht="15.5">
      <c r="A261" s="621">
        <v>257</v>
      </c>
      <c r="B261" s="3">
        <v>5</v>
      </c>
      <c r="C261" s="745" t="s">
        <v>1288</v>
      </c>
      <c r="D261" s="627" t="str">
        <f>IFERROR(VLOOKUP(C261,Foundation!$C$5:$D$427,2,0),"")</f>
        <v>DA+0</v>
      </c>
      <c r="E261" s="1053" t="s">
        <v>416</v>
      </c>
      <c r="F261" s="38">
        <v>45780</v>
      </c>
      <c r="G261" s="742">
        <f t="shared" si="5"/>
        <v>45780</v>
      </c>
      <c r="H261" s="72" t="s">
        <v>963</v>
      </c>
      <c r="I261" s="72" t="s">
        <v>1438</v>
      </c>
      <c r="J261" s="73" t="s">
        <v>1472</v>
      </c>
      <c r="K261" s="624" t="s">
        <v>258</v>
      </c>
    </row>
    <row r="262" spans="1:11" ht="15.5">
      <c r="A262" s="621">
        <v>258</v>
      </c>
      <c r="B262" s="3">
        <v>6</v>
      </c>
      <c r="C262" s="745" t="s">
        <v>1289</v>
      </c>
      <c r="D262" s="627" t="str">
        <f>IFERROR(VLOOKUP(C262,Foundation!$C$5:$D$427,2,0),"")</f>
        <v>DB1+9</v>
      </c>
      <c r="E262" s="1053" t="s">
        <v>416</v>
      </c>
      <c r="F262" s="38">
        <v>45780</v>
      </c>
      <c r="G262" s="742">
        <f t="shared" si="5"/>
        <v>45780</v>
      </c>
      <c r="H262" s="72" t="s">
        <v>963</v>
      </c>
      <c r="I262" s="72" t="s">
        <v>1438</v>
      </c>
      <c r="J262" s="73" t="s">
        <v>1472</v>
      </c>
      <c r="K262" s="624" t="s">
        <v>258</v>
      </c>
    </row>
    <row r="263" spans="1:11" ht="15.5">
      <c r="A263" s="621">
        <v>259</v>
      </c>
      <c r="B263" s="3">
        <v>7</v>
      </c>
      <c r="C263" s="745" t="s">
        <v>1290</v>
      </c>
      <c r="D263" s="627" t="str">
        <f>IFERROR(VLOOKUP(C263,Foundation!$C$5:$D$427,2,0),"")</f>
        <v>DA+3</v>
      </c>
      <c r="E263" s="1053" t="s">
        <v>416</v>
      </c>
      <c r="F263" s="38">
        <v>45780</v>
      </c>
      <c r="G263" s="742">
        <f t="shared" si="5"/>
        <v>45780</v>
      </c>
      <c r="H263" s="72" t="s">
        <v>963</v>
      </c>
      <c r="I263" s="72" t="s">
        <v>1438</v>
      </c>
      <c r="J263" s="73" t="s">
        <v>1472</v>
      </c>
      <c r="K263" s="624" t="s">
        <v>258</v>
      </c>
    </row>
    <row r="264" spans="1:11" ht="15.5">
      <c r="A264" s="621">
        <v>260</v>
      </c>
      <c r="B264" s="3">
        <v>8</v>
      </c>
      <c r="C264" s="745" t="s">
        <v>1291</v>
      </c>
      <c r="D264" s="627" t="str">
        <f>IFERROR(VLOOKUP(C264,Foundation!$C$5:$D$427,2,0),"")</f>
        <v>DA+9</v>
      </c>
      <c r="E264" s="1053" t="s">
        <v>416</v>
      </c>
      <c r="F264" s="38">
        <v>45780</v>
      </c>
      <c r="G264" s="742">
        <f t="shared" si="5"/>
        <v>45780</v>
      </c>
      <c r="H264" s="72" t="s">
        <v>963</v>
      </c>
      <c r="I264" s="72" t="s">
        <v>1438</v>
      </c>
      <c r="J264" s="73" t="s">
        <v>1472</v>
      </c>
      <c r="K264" s="624" t="s">
        <v>258</v>
      </c>
    </row>
    <row r="265" spans="1:11" ht="15.5">
      <c r="A265" s="621">
        <v>261</v>
      </c>
      <c r="B265" s="3">
        <v>9</v>
      </c>
      <c r="C265" s="745" t="s">
        <v>413</v>
      </c>
      <c r="D265" s="627" t="str">
        <f>IFERROR(VLOOKUP(C265,Foundation!$C$5:$D$427,2,0),"")</f>
        <v>DA+9</v>
      </c>
      <c r="E265" s="1053" t="s">
        <v>416</v>
      </c>
      <c r="F265" s="38">
        <v>45781</v>
      </c>
      <c r="G265" s="742">
        <f t="shared" si="5"/>
        <v>45781</v>
      </c>
      <c r="H265" s="72" t="s">
        <v>963</v>
      </c>
      <c r="I265" s="72" t="s">
        <v>1438</v>
      </c>
      <c r="J265" s="73" t="s">
        <v>1472</v>
      </c>
      <c r="K265" s="624" t="s">
        <v>258</v>
      </c>
    </row>
    <row r="266" spans="1:11" ht="15.5">
      <c r="A266" s="621">
        <v>262</v>
      </c>
      <c r="B266" s="3">
        <v>10</v>
      </c>
      <c r="C266" s="745" t="s">
        <v>495</v>
      </c>
      <c r="D266" s="627" t="str">
        <f>IFERROR(VLOOKUP(C266,Foundation!$C$5:$D$427,2,0),"")</f>
        <v>DB1+12</v>
      </c>
      <c r="E266" s="1053" t="s">
        <v>416</v>
      </c>
      <c r="F266" s="38">
        <v>45781</v>
      </c>
      <c r="G266" s="742">
        <f t="shared" si="5"/>
        <v>45781</v>
      </c>
      <c r="H266" s="72" t="s">
        <v>963</v>
      </c>
      <c r="I266" s="72" t="s">
        <v>1438</v>
      </c>
      <c r="J266" s="73" t="s">
        <v>1472</v>
      </c>
      <c r="K266" s="624" t="s">
        <v>258</v>
      </c>
    </row>
    <row r="267" spans="1:11" ht="15.5">
      <c r="A267" s="621">
        <v>263</v>
      </c>
      <c r="B267" s="3">
        <v>11</v>
      </c>
      <c r="C267" s="745" t="s">
        <v>425</v>
      </c>
      <c r="D267" s="627" t="str">
        <f>IFERROR(VLOOKUP(C267,Foundation!$C$5:$D$427,2,0),"")</f>
        <v>DA+3</v>
      </c>
      <c r="E267" s="1053" t="s">
        <v>416</v>
      </c>
      <c r="F267" s="38">
        <v>45782</v>
      </c>
      <c r="G267" s="742">
        <f t="shared" si="5"/>
        <v>45782</v>
      </c>
      <c r="H267" s="72" t="s">
        <v>963</v>
      </c>
      <c r="I267" s="72" t="s">
        <v>1438</v>
      </c>
      <c r="J267" s="73" t="s">
        <v>1472</v>
      </c>
      <c r="K267" s="624" t="s">
        <v>258</v>
      </c>
    </row>
    <row r="268" spans="1:11" ht="15.5">
      <c r="A268" s="621">
        <v>264</v>
      </c>
      <c r="B268" s="3">
        <v>12</v>
      </c>
      <c r="C268" s="745" t="s">
        <v>496</v>
      </c>
      <c r="D268" s="627" t="str">
        <f>IFERROR(VLOOKUP(C268,Foundation!$C$5:$D$427,2,0),"")</f>
        <v>DB1+9</v>
      </c>
      <c r="E268" s="1053" t="s">
        <v>416</v>
      </c>
      <c r="F268" s="38">
        <v>45782</v>
      </c>
      <c r="G268" s="742">
        <f t="shared" si="5"/>
        <v>45782</v>
      </c>
      <c r="H268" s="72" t="s">
        <v>963</v>
      </c>
      <c r="I268" s="72" t="s">
        <v>1438</v>
      </c>
      <c r="J268" s="73" t="s">
        <v>1472</v>
      </c>
      <c r="K268" s="624" t="s">
        <v>258</v>
      </c>
    </row>
    <row r="269" spans="1:11" ht="15.5">
      <c r="A269" s="621">
        <v>265</v>
      </c>
      <c r="B269" s="3">
        <v>13</v>
      </c>
      <c r="C269" s="745" t="s">
        <v>11</v>
      </c>
      <c r="D269" s="627" t="str">
        <f>IFERROR(VLOOKUP(C269,Foundation!$C$5:$D$427,2,0),"")</f>
        <v>DD60+18</v>
      </c>
      <c r="E269" s="1053" t="s">
        <v>416</v>
      </c>
      <c r="F269" s="38">
        <v>45782</v>
      </c>
      <c r="G269" s="742">
        <f t="shared" si="5"/>
        <v>45782</v>
      </c>
      <c r="H269" s="72" t="s">
        <v>963</v>
      </c>
      <c r="I269" s="72" t="s">
        <v>1438</v>
      </c>
      <c r="J269" s="73" t="s">
        <v>1472</v>
      </c>
      <c r="K269" s="624" t="s">
        <v>258</v>
      </c>
    </row>
    <row r="270" spans="1:11" ht="15.5">
      <c r="A270" s="621">
        <v>266</v>
      </c>
      <c r="B270" s="3">
        <v>14</v>
      </c>
      <c r="C270" s="745" t="s">
        <v>1292</v>
      </c>
      <c r="D270" s="627" t="str">
        <f>IFERROR(VLOOKUP(C270,Foundation!$C$5:$D$427,2,0),"")</f>
        <v>DA+6</v>
      </c>
      <c r="E270" s="1053" t="s">
        <v>416</v>
      </c>
      <c r="F270" s="38">
        <v>45783</v>
      </c>
      <c r="G270" s="742">
        <f t="shared" si="5"/>
        <v>45783</v>
      </c>
      <c r="H270" s="72" t="s">
        <v>963</v>
      </c>
      <c r="I270" s="72" t="s">
        <v>1438</v>
      </c>
      <c r="J270" s="73" t="s">
        <v>1472</v>
      </c>
      <c r="K270" s="624" t="s">
        <v>258</v>
      </c>
    </row>
    <row r="271" spans="1:11" ht="15.5">
      <c r="A271" s="621">
        <v>267</v>
      </c>
      <c r="B271" s="3">
        <v>15</v>
      </c>
      <c r="C271" s="745" t="s">
        <v>259</v>
      </c>
      <c r="D271" s="627" t="str">
        <f>IFERROR(VLOOKUP(C271,Foundation!$C$5:$D$427,2,0),"")</f>
        <v>DB2+9</v>
      </c>
      <c r="E271" s="1053" t="s">
        <v>416</v>
      </c>
      <c r="F271" s="38">
        <v>45783</v>
      </c>
      <c r="G271" s="742">
        <f t="shared" si="5"/>
        <v>45783</v>
      </c>
      <c r="H271" s="72" t="s">
        <v>963</v>
      </c>
      <c r="I271" s="72" t="s">
        <v>1438</v>
      </c>
      <c r="J271" s="73" t="s">
        <v>1472</v>
      </c>
      <c r="K271" s="624" t="s">
        <v>258</v>
      </c>
    </row>
    <row r="272" spans="1:11" ht="15.5">
      <c r="A272" s="621">
        <v>268</v>
      </c>
      <c r="B272" s="3">
        <v>16</v>
      </c>
      <c r="C272" s="745" t="s">
        <v>469</v>
      </c>
      <c r="D272" s="627" t="str">
        <f>IFERROR(VLOOKUP(C272,Foundation!$C$5:$D$427,2,0),"")</f>
        <v>DA+6</v>
      </c>
      <c r="E272" s="1053" t="s">
        <v>416</v>
      </c>
      <c r="F272" s="38">
        <v>45783</v>
      </c>
      <c r="G272" s="742">
        <f t="shared" si="5"/>
        <v>45783</v>
      </c>
      <c r="H272" s="72" t="s">
        <v>963</v>
      </c>
      <c r="I272" s="72" t="s">
        <v>1438</v>
      </c>
      <c r="J272" s="73" t="s">
        <v>1472</v>
      </c>
      <c r="K272" s="624" t="s">
        <v>258</v>
      </c>
    </row>
    <row r="273" spans="1:11" ht="15.5">
      <c r="A273" s="621">
        <v>269</v>
      </c>
      <c r="B273" s="3">
        <v>17</v>
      </c>
      <c r="C273" s="745" t="s">
        <v>905</v>
      </c>
      <c r="D273" s="627" t="str">
        <f>IFERROR(VLOOKUP(C273,Foundation!$C$5:$D$427,2,0),"")</f>
        <v>DA+6</v>
      </c>
      <c r="E273" s="1053" t="s">
        <v>416</v>
      </c>
      <c r="F273" s="38">
        <v>45783</v>
      </c>
      <c r="G273" s="742">
        <f t="shared" si="5"/>
        <v>45783</v>
      </c>
      <c r="H273" s="72" t="s">
        <v>963</v>
      </c>
      <c r="I273" s="72" t="s">
        <v>1438</v>
      </c>
      <c r="J273" s="73" t="s">
        <v>1472</v>
      </c>
      <c r="K273" s="624" t="s">
        <v>258</v>
      </c>
    </row>
    <row r="274" spans="1:11" ht="15.5">
      <c r="A274" s="621">
        <v>270</v>
      </c>
      <c r="B274" s="3">
        <v>18</v>
      </c>
      <c r="C274" s="745" t="s">
        <v>909</v>
      </c>
      <c r="D274" s="627" t="str">
        <f>IFERROR(VLOOKUP(C274,Foundation!$C$5:$D$427,2,0),"")</f>
        <v>DA+9</v>
      </c>
      <c r="E274" s="1053" t="s">
        <v>416</v>
      </c>
      <c r="F274" s="38">
        <v>45784</v>
      </c>
      <c r="G274" s="38">
        <v>45784</v>
      </c>
      <c r="H274" s="72" t="s">
        <v>963</v>
      </c>
      <c r="I274" s="72" t="s">
        <v>1438</v>
      </c>
      <c r="J274" s="73" t="s">
        <v>1472</v>
      </c>
      <c r="K274" s="624" t="s">
        <v>258</v>
      </c>
    </row>
    <row r="275" spans="1:11" ht="15.5">
      <c r="A275" s="621">
        <v>271</v>
      </c>
      <c r="B275" s="3">
        <v>19</v>
      </c>
      <c r="C275" s="745" t="s">
        <v>260</v>
      </c>
      <c r="D275" s="627" t="str">
        <f>IFERROR(VLOOKUP(C275,Foundation!$C$5:$D$427,2,0),"")</f>
        <v>DB1+6</v>
      </c>
      <c r="E275" s="1053" t="s">
        <v>416</v>
      </c>
      <c r="F275" s="38">
        <v>45784</v>
      </c>
      <c r="G275" s="38">
        <v>45784</v>
      </c>
      <c r="H275" s="72" t="s">
        <v>963</v>
      </c>
      <c r="I275" s="72" t="s">
        <v>1438</v>
      </c>
      <c r="J275" s="73" t="s">
        <v>1472</v>
      </c>
      <c r="K275" s="624" t="s">
        <v>258</v>
      </c>
    </row>
    <row r="276" spans="1:11" ht="15.5">
      <c r="A276" s="621">
        <v>272</v>
      </c>
      <c r="B276" s="3">
        <v>20</v>
      </c>
      <c r="C276" s="745" t="s">
        <v>470</v>
      </c>
      <c r="D276" s="627" t="str">
        <f>IFERROR(VLOOKUP(C276,Foundation!$C$5:$D$427,2,0),"")</f>
        <v>DA+6</v>
      </c>
      <c r="E276" s="1053" t="s">
        <v>416</v>
      </c>
      <c r="F276" s="38">
        <v>45784</v>
      </c>
      <c r="G276" s="38">
        <v>45784</v>
      </c>
      <c r="H276" s="72" t="s">
        <v>963</v>
      </c>
      <c r="I276" s="72" t="s">
        <v>1438</v>
      </c>
      <c r="J276" s="73" t="s">
        <v>1472</v>
      </c>
      <c r="K276" s="624" t="s">
        <v>258</v>
      </c>
    </row>
    <row r="277" spans="1:11" s="626" customFormat="1" ht="15.5">
      <c r="A277" s="621">
        <v>273</v>
      </c>
      <c r="B277" s="621">
        <v>21</v>
      </c>
      <c r="C277" s="745" t="s">
        <v>484</v>
      </c>
      <c r="D277" s="627" t="str">
        <f>IFERROR(VLOOKUP(C277,Foundation!$C$5:$D$427,2,0),"")</f>
        <v>DA+1.5</v>
      </c>
      <c r="E277" s="1053" t="s">
        <v>416</v>
      </c>
      <c r="F277" s="628">
        <v>45784</v>
      </c>
      <c r="G277" s="628">
        <v>45784</v>
      </c>
      <c r="H277" s="72" t="s">
        <v>963</v>
      </c>
      <c r="I277" s="72" t="s">
        <v>1438</v>
      </c>
      <c r="J277" s="73" t="s">
        <v>1472</v>
      </c>
      <c r="K277" s="624" t="s">
        <v>258</v>
      </c>
    </row>
    <row r="278" spans="1:11" ht="15.5">
      <c r="A278" s="621">
        <v>274</v>
      </c>
      <c r="B278" s="3">
        <v>22</v>
      </c>
      <c r="C278" s="745" t="s">
        <v>494</v>
      </c>
      <c r="D278" s="627" t="str">
        <f>IFERROR(VLOOKUP(C278,Foundation!$C$5:$D$427,2,0),"")</f>
        <v>DA-1.5</v>
      </c>
      <c r="E278" s="1053" t="s">
        <v>416</v>
      </c>
      <c r="F278" s="38">
        <v>45784</v>
      </c>
      <c r="G278" s="38">
        <v>45784</v>
      </c>
      <c r="H278" s="72" t="s">
        <v>963</v>
      </c>
      <c r="I278" s="72" t="s">
        <v>1438</v>
      </c>
      <c r="J278" s="73" t="s">
        <v>1472</v>
      </c>
      <c r="K278" s="624" t="s">
        <v>258</v>
      </c>
    </row>
    <row r="279" spans="1:11" ht="15.5">
      <c r="A279" s="621">
        <v>275</v>
      </c>
      <c r="B279" s="3">
        <v>23</v>
      </c>
      <c r="C279" s="745" t="s">
        <v>266</v>
      </c>
      <c r="D279" s="627" t="str">
        <f>IFERROR(VLOOKUP(C279,Foundation!$C$5:$D$427,2,0),"")</f>
        <v>DB1+12</v>
      </c>
      <c r="E279" s="1053" t="s">
        <v>416</v>
      </c>
      <c r="F279" s="38">
        <v>45785</v>
      </c>
      <c r="G279" s="38">
        <v>45785</v>
      </c>
      <c r="H279" s="72" t="s">
        <v>963</v>
      </c>
      <c r="I279" s="72" t="s">
        <v>1438</v>
      </c>
      <c r="J279" s="73" t="s">
        <v>1472</v>
      </c>
      <c r="K279" s="624" t="s">
        <v>258</v>
      </c>
    </row>
    <row r="280" spans="1:11" ht="15.5">
      <c r="A280" s="621">
        <v>276</v>
      </c>
      <c r="B280" s="3">
        <v>24</v>
      </c>
      <c r="C280" s="745" t="s">
        <v>183</v>
      </c>
      <c r="D280" s="627" t="str">
        <f>IFERROR(VLOOKUP(C280,Foundation!$C$5:$D$427,2,0),"")</f>
        <v>DA+6</v>
      </c>
      <c r="E280" s="1053" t="s">
        <v>416</v>
      </c>
      <c r="F280" s="38">
        <v>45785</v>
      </c>
      <c r="G280" s="38">
        <v>45785</v>
      </c>
      <c r="H280" s="72" t="s">
        <v>963</v>
      </c>
      <c r="I280" s="72" t="s">
        <v>1438</v>
      </c>
      <c r="J280" s="73" t="s">
        <v>1472</v>
      </c>
      <c r="K280" s="624" t="s">
        <v>258</v>
      </c>
    </row>
    <row r="281" spans="1:11" ht="15.5">
      <c r="A281" s="621">
        <v>277</v>
      </c>
      <c r="B281" s="3">
        <v>25</v>
      </c>
      <c r="C281" s="745" t="s">
        <v>184</v>
      </c>
      <c r="D281" s="627" t="str">
        <f>IFERROR(VLOOKUP(C281,Foundation!$C$5:$D$427,2,0),"")</f>
        <v>DA+6</v>
      </c>
      <c r="E281" s="1053" t="s">
        <v>416</v>
      </c>
      <c r="F281" s="38">
        <v>45785</v>
      </c>
      <c r="G281" s="38">
        <v>45785</v>
      </c>
      <c r="H281" s="72" t="s">
        <v>963</v>
      </c>
      <c r="I281" s="72" t="s">
        <v>1438</v>
      </c>
      <c r="J281" s="73" t="s">
        <v>1472</v>
      </c>
      <c r="K281" s="624" t="s">
        <v>258</v>
      </c>
    </row>
    <row r="282" spans="1:11" ht="15.5">
      <c r="A282" s="621">
        <v>278</v>
      </c>
      <c r="B282" s="10">
        <v>1</v>
      </c>
      <c r="C282" s="684" t="s">
        <v>268</v>
      </c>
      <c r="D282" s="627" t="str">
        <f>IFERROR(VLOOKUP(C282,Foundation!$C$5:$D$427,2,0),"")</f>
        <v>DD45+0</v>
      </c>
      <c r="E282" s="1053" t="s">
        <v>416</v>
      </c>
      <c r="F282" s="122">
        <v>45839</v>
      </c>
      <c r="G282" s="122">
        <v>45839</v>
      </c>
      <c r="H282" s="72" t="s">
        <v>963</v>
      </c>
      <c r="I282" s="72" t="s">
        <v>1438</v>
      </c>
      <c r="J282" s="10" t="s">
        <v>1501</v>
      </c>
      <c r="K282" s="72" t="s">
        <v>258</v>
      </c>
    </row>
    <row r="283" spans="1:11" ht="15.5">
      <c r="A283" s="621">
        <v>279</v>
      </c>
      <c r="B283" s="10">
        <v>2</v>
      </c>
      <c r="C283" s="684" t="s">
        <v>269</v>
      </c>
      <c r="D283" s="627" t="str">
        <f>IFERROR(VLOOKUP(C283,Foundation!$C$5:$D$427,2,0),"")</f>
        <v>DB1+9</v>
      </c>
      <c r="E283" s="1053" t="s">
        <v>416</v>
      </c>
      <c r="F283" s="122">
        <v>45839</v>
      </c>
      <c r="G283" s="122">
        <v>45839</v>
      </c>
      <c r="H283" s="72" t="s">
        <v>963</v>
      </c>
      <c r="I283" s="72" t="s">
        <v>1438</v>
      </c>
      <c r="J283" s="10" t="s">
        <v>1501</v>
      </c>
      <c r="K283" s="72" t="s">
        <v>258</v>
      </c>
    </row>
    <row r="284" spans="1:11" ht="15.5">
      <c r="A284" s="621">
        <v>280</v>
      </c>
      <c r="B284" s="3">
        <v>3</v>
      </c>
      <c r="C284" s="1056" t="s">
        <v>179</v>
      </c>
      <c r="D284" s="627" t="str">
        <f>IFERROR(VLOOKUP(C284,Foundation!$C$5:$D$427,2,0),"")</f>
        <v>DA+1.5</v>
      </c>
      <c r="E284" s="1053" t="s">
        <v>416</v>
      </c>
      <c r="F284" s="122">
        <v>45840</v>
      </c>
      <c r="G284" s="122">
        <v>45840</v>
      </c>
      <c r="H284" s="72" t="s">
        <v>963</v>
      </c>
      <c r="I284" s="72" t="s">
        <v>1438</v>
      </c>
      <c r="J284" s="10" t="s">
        <v>1501</v>
      </c>
      <c r="K284" s="72" t="s">
        <v>258</v>
      </c>
    </row>
    <row r="285" spans="1:11" ht="15.5">
      <c r="A285" s="621">
        <v>281</v>
      </c>
      <c r="B285" s="3">
        <v>4</v>
      </c>
      <c r="C285" s="684" t="s">
        <v>180</v>
      </c>
      <c r="D285" s="627" t="str">
        <f>IFERROR(VLOOKUP(C285,Foundation!$C$5:$D$427,2,0),"")</f>
        <v>DA+3</v>
      </c>
      <c r="E285" s="1053" t="s">
        <v>416</v>
      </c>
      <c r="F285" s="122">
        <v>45840</v>
      </c>
      <c r="G285" s="122">
        <v>45840</v>
      </c>
      <c r="H285" s="72" t="s">
        <v>963</v>
      </c>
      <c r="I285" s="72" t="s">
        <v>1438</v>
      </c>
      <c r="J285" s="10" t="s">
        <v>1501</v>
      </c>
      <c r="K285" s="72" t="s">
        <v>258</v>
      </c>
    </row>
    <row r="286" spans="1:11" ht="15.5">
      <c r="A286" s="621">
        <v>282</v>
      </c>
      <c r="B286" s="3">
        <v>5</v>
      </c>
      <c r="C286" s="684" t="s">
        <v>438</v>
      </c>
      <c r="D286" s="627" t="str">
        <f>IFERROR(VLOOKUP(C286,Foundation!$C$5:$D$427,2,0),"")</f>
        <v>DA+0</v>
      </c>
      <c r="E286" s="1053" t="s">
        <v>416</v>
      </c>
      <c r="F286" s="122">
        <v>45840</v>
      </c>
      <c r="G286" s="122">
        <v>45840</v>
      </c>
      <c r="H286" s="72" t="s">
        <v>963</v>
      </c>
      <c r="I286" s="72" t="s">
        <v>1438</v>
      </c>
      <c r="J286" s="10" t="s">
        <v>1501</v>
      </c>
      <c r="K286" s="72" t="s">
        <v>258</v>
      </c>
    </row>
    <row r="287" spans="1:11" ht="15.5">
      <c r="A287" s="621">
        <v>283</v>
      </c>
      <c r="B287" s="3">
        <v>6</v>
      </c>
      <c r="C287" s="684" t="s">
        <v>54</v>
      </c>
      <c r="D287" s="627" t="str">
        <f>IFERROR(VLOOKUP(C287,Foundation!$C$5:$D$427,2,0),"")</f>
        <v>DD60+3</v>
      </c>
      <c r="E287" s="1053" t="s">
        <v>416</v>
      </c>
      <c r="F287" s="38">
        <v>45842</v>
      </c>
      <c r="G287" s="38">
        <v>45842</v>
      </c>
      <c r="H287" s="72" t="s">
        <v>963</v>
      </c>
      <c r="I287" s="72" t="s">
        <v>1438</v>
      </c>
      <c r="J287" s="10" t="s">
        <v>1501</v>
      </c>
      <c r="K287" s="72" t="s">
        <v>258</v>
      </c>
    </row>
    <row r="288" spans="1:11" ht="15.5">
      <c r="A288" s="621">
        <v>284</v>
      </c>
      <c r="B288" s="3">
        <v>7</v>
      </c>
      <c r="C288" s="684" t="s">
        <v>439</v>
      </c>
      <c r="D288" s="627" t="str">
        <f>IFERROR(VLOOKUP(C288,Foundation!$C$5:$D$427,2,0),"")</f>
        <v>DA-3</v>
      </c>
      <c r="E288" s="1053" t="s">
        <v>416</v>
      </c>
      <c r="F288" s="38">
        <v>45842</v>
      </c>
      <c r="G288" s="38">
        <v>45842</v>
      </c>
      <c r="H288" s="72" t="s">
        <v>963</v>
      </c>
      <c r="I288" s="72" t="s">
        <v>1438</v>
      </c>
      <c r="J288" s="10" t="s">
        <v>1501</v>
      </c>
      <c r="K288" s="72" t="s">
        <v>258</v>
      </c>
    </row>
    <row r="289" spans="1:11" ht="15.5">
      <c r="A289" s="621">
        <v>285</v>
      </c>
      <c r="B289" s="3">
        <v>8</v>
      </c>
      <c r="C289" s="684" t="s">
        <v>55</v>
      </c>
      <c r="D289" s="627" t="str">
        <f>IFERROR(VLOOKUP(C289,Foundation!$C$5:$D$427,2,0),"")</f>
        <v>DB1+0</v>
      </c>
      <c r="E289" s="1053" t="s">
        <v>416</v>
      </c>
      <c r="F289" s="38">
        <v>45842</v>
      </c>
      <c r="G289" s="38">
        <v>45842</v>
      </c>
      <c r="H289" s="72" t="s">
        <v>963</v>
      </c>
      <c r="I289" s="72" t="s">
        <v>1438</v>
      </c>
      <c r="J289" s="10" t="s">
        <v>1501</v>
      </c>
      <c r="K289" s="72" t="s">
        <v>258</v>
      </c>
    </row>
    <row r="290" spans="1:11" ht="15.5">
      <c r="A290" s="621">
        <v>286</v>
      </c>
      <c r="B290" s="3">
        <v>9</v>
      </c>
      <c r="C290" s="684" t="s">
        <v>182</v>
      </c>
      <c r="D290" s="627" t="str">
        <f>IFERROR(VLOOKUP(C290,Foundation!$C$5:$D$427,2,0),"")</f>
        <v>DA+0</v>
      </c>
      <c r="E290" s="1053" t="s">
        <v>416</v>
      </c>
      <c r="F290" s="38">
        <v>45842</v>
      </c>
      <c r="G290" s="38">
        <v>45842</v>
      </c>
      <c r="H290" s="72" t="s">
        <v>963</v>
      </c>
      <c r="I290" s="72" t="s">
        <v>1438</v>
      </c>
      <c r="J290" s="10" t="s">
        <v>1501</v>
      </c>
      <c r="K290" s="72" t="s">
        <v>258</v>
      </c>
    </row>
    <row r="291" spans="1:11" ht="15.5">
      <c r="A291" s="621">
        <v>287</v>
      </c>
      <c r="B291" s="3">
        <v>10</v>
      </c>
      <c r="C291" s="684" t="s">
        <v>53</v>
      </c>
      <c r="D291" s="627" t="str">
        <f>IFERROR(VLOOKUP(C291,Foundation!$C$5:$D$427,2,0),"")</f>
        <v>DD60+3</v>
      </c>
      <c r="E291" s="1053" t="s">
        <v>416</v>
      </c>
      <c r="F291" s="38">
        <v>45843</v>
      </c>
      <c r="G291" s="38">
        <v>45843</v>
      </c>
      <c r="H291" s="72" t="s">
        <v>963</v>
      </c>
      <c r="I291" s="72" t="s">
        <v>1438</v>
      </c>
      <c r="J291" s="10" t="s">
        <v>1501</v>
      </c>
      <c r="K291" s="72" t="s">
        <v>258</v>
      </c>
    </row>
    <row r="292" spans="1:11" ht="15.5">
      <c r="A292" s="621">
        <v>288</v>
      </c>
      <c r="B292" s="3">
        <v>11</v>
      </c>
      <c r="C292" s="684" t="s">
        <v>171</v>
      </c>
      <c r="D292" s="627" t="str">
        <f>IFERROR(VLOOKUP(C292,Foundation!$C$5:$D$427,2,0),"")</f>
        <v>DB2+3</v>
      </c>
      <c r="E292" s="1053" t="s">
        <v>416</v>
      </c>
      <c r="F292" s="38">
        <v>45844</v>
      </c>
      <c r="G292" s="38">
        <v>45844</v>
      </c>
      <c r="H292" s="72" t="s">
        <v>963</v>
      </c>
      <c r="I292" s="72" t="s">
        <v>1438</v>
      </c>
      <c r="J292" s="10" t="s">
        <v>1501</v>
      </c>
      <c r="K292" s="72" t="s">
        <v>258</v>
      </c>
    </row>
    <row r="293" spans="1:11" ht="15.5">
      <c r="A293" s="621">
        <v>289</v>
      </c>
      <c r="B293" s="3">
        <v>12</v>
      </c>
      <c r="C293" s="684" t="s">
        <v>73</v>
      </c>
      <c r="D293" s="627" t="str">
        <f>IFERROR(VLOOKUP(C293,Foundation!$C$5:$D$427,2,0),"")</f>
        <v>DB1+3</v>
      </c>
      <c r="E293" s="1053" t="s">
        <v>416</v>
      </c>
      <c r="F293" s="38">
        <v>45844</v>
      </c>
      <c r="G293" s="38">
        <v>45844</v>
      </c>
      <c r="H293" s="72" t="s">
        <v>963</v>
      </c>
      <c r="I293" s="72" t="s">
        <v>1438</v>
      </c>
      <c r="J293" s="10" t="s">
        <v>1501</v>
      </c>
      <c r="K293" s="72" t="s">
        <v>258</v>
      </c>
    </row>
    <row r="294" spans="1:11" ht="15.5">
      <c r="A294" s="621">
        <v>290</v>
      </c>
      <c r="B294" s="3">
        <v>13</v>
      </c>
      <c r="C294" s="684" t="s">
        <v>271</v>
      </c>
      <c r="D294" s="627" t="str">
        <f>IFERROR(VLOOKUP(C294,Foundation!$C$5:$D$427,2,0),"")</f>
        <v>DD60+0</v>
      </c>
      <c r="E294" s="1053" t="s">
        <v>416</v>
      </c>
      <c r="F294" s="38">
        <v>45853</v>
      </c>
      <c r="G294" s="38">
        <v>45853</v>
      </c>
      <c r="H294" s="72" t="s">
        <v>963</v>
      </c>
      <c r="I294" s="80" t="s">
        <v>1506</v>
      </c>
      <c r="J294" s="10" t="s">
        <v>1501</v>
      </c>
      <c r="K294" s="72" t="s">
        <v>258</v>
      </c>
    </row>
    <row r="295" spans="1:11" ht="15.5">
      <c r="A295" s="621">
        <v>291</v>
      </c>
      <c r="B295" s="3">
        <v>14</v>
      </c>
      <c r="C295" s="684" t="s">
        <v>1274</v>
      </c>
      <c r="D295" s="627" t="str">
        <f>IFERROR(VLOOKUP(C295,Foundation!$C$5:$D$427,2,0),"")</f>
        <v>DD45+0</v>
      </c>
      <c r="E295" s="1053" t="s">
        <v>416</v>
      </c>
      <c r="F295" s="38">
        <v>45853</v>
      </c>
      <c r="G295" s="38">
        <v>45853</v>
      </c>
      <c r="H295" s="72" t="s">
        <v>963</v>
      </c>
      <c r="I295" s="80" t="s">
        <v>1506</v>
      </c>
      <c r="J295" s="10" t="s">
        <v>1501</v>
      </c>
      <c r="K295" s="72" t="s">
        <v>258</v>
      </c>
    </row>
    <row r="296" spans="1:11" ht="15.5">
      <c r="A296" s="621">
        <v>292</v>
      </c>
      <c r="B296" s="3">
        <v>15</v>
      </c>
      <c r="C296" s="684" t="s">
        <v>1276</v>
      </c>
      <c r="D296" s="627" t="str">
        <f>IFERROR(VLOOKUP(C296,Foundation!$C$5:$D$427,2,0),"")</f>
        <v>DA+0</v>
      </c>
      <c r="E296" s="1053" t="s">
        <v>416</v>
      </c>
      <c r="F296" s="38">
        <v>45853</v>
      </c>
      <c r="G296" s="38">
        <v>45853</v>
      </c>
      <c r="H296" s="72" t="s">
        <v>963</v>
      </c>
      <c r="I296" s="80" t="s">
        <v>1506</v>
      </c>
      <c r="J296" s="10" t="s">
        <v>1501</v>
      </c>
      <c r="K296" s="72" t="s">
        <v>258</v>
      </c>
    </row>
    <row r="297" spans="1:11" ht="15.5">
      <c r="A297" s="621">
        <v>293</v>
      </c>
      <c r="B297" s="3">
        <v>1</v>
      </c>
      <c r="C297" s="684" t="s">
        <v>209</v>
      </c>
      <c r="D297" s="627" t="str">
        <f>IFERROR(VLOOKUP(C297,Foundation!$C$5:$D$427,2,0),"")</f>
        <v>DA+9</v>
      </c>
      <c r="E297" s="1053" t="s">
        <v>416</v>
      </c>
      <c r="F297" s="38">
        <v>45967</v>
      </c>
      <c r="G297" s="38">
        <v>45967</v>
      </c>
      <c r="H297" s="72" t="s">
        <v>963</v>
      </c>
      <c r="I297" s="80" t="s">
        <v>1236</v>
      </c>
      <c r="J297" s="3" t="s">
        <v>1629</v>
      </c>
      <c r="K297" s="72" t="s">
        <v>258</v>
      </c>
    </row>
    <row r="298" spans="1:11" ht="15.5">
      <c r="A298" s="621">
        <v>294</v>
      </c>
      <c r="B298" s="3">
        <v>2</v>
      </c>
      <c r="C298" s="684" t="s">
        <v>77</v>
      </c>
      <c r="D298" s="627" t="str">
        <f>IFERROR(VLOOKUP(C298,Foundation!$C$5:$D$427,2,0),"")</f>
        <v>DA+9</v>
      </c>
      <c r="E298" s="1053" t="s">
        <v>416</v>
      </c>
      <c r="F298" s="38">
        <v>45967</v>
      </c>
      <c r="G298" s="38">
        <v>45967</v>
      </c>
      <c r="H298" s="72" t="s">
        <v>963</v>
      </c>
      <c r="I298" s="80" t="s">
        <v>1236</v>
      </c>
      <c r="J298" s="3" t="s">
        <v>1629</v>
      </c>
      <c r="K298" s="72" t="s">
        <v>258</v>
      </c>
    </row>
    <row r="299" spans="1:11" ht="15.5">
      <c r="A299" s="621">
        <v>295</v>
      </c>
      <c r="B299" s="3">
        <v>3</v>
      </c>
      <c r="C299" s="684" t="s">
        <v>659</v>
      </c>
      <c r="D299" s="627" t="s">
        <v>1251</v>
      </c>
      <c r="E299" s="1053" t="s">
        <v>416</v>
      </c>
      <c r="F299" s="38">
        <v>45967</v>
      </c>
      <c r="G299" s="38">
        <v>45967</v>
      </c>
      <c r="H299" s="72" t="s">
        <v>963</v>
      </c>
      <c r="I299" s="80" t="s">
        <v>1236</v>
      </c>
      <c r="J299" s="3" t="s">
        <v>1629</v>
      </c>
      <c r="K299" s="72" t="s">
        <v>258</v>
      </c>
    </row>
    <row r="300" spans="1:11" ht="15.5">
      <c r="A300" s="621">
        <v>296</v>
      </c>
      <c r="B300" s="3">
        <v>4</v>
      </c>
      <c r="C300" s="684" t="s">
        <v>7</v>
      </c>
      <c r="D300" s="627" t="str">
        <f>IFERROR(VLOOKUP(C300,Foundation!$C$5:$D$427,2,0),"")</f>
        <v>DB1+6</v>
      </c>
      <c r="E300" s="1053" t="s">
        <v>416</v>
      </c>
      <c r="F300" s="38">
        <v>45968</v>
      </c>
      <c r="G300" s="38">
        <v>45968</v>
      </c>
      <c r="H300" s="72" t="s">
        <v>963</v>
      </c>
      <c r="I300" s="80" t="s">
        <v>1236</v>
      </c>
      <c r="J300" s="3" t="s">
        <v>1629</v>
      </c>
      <c r="K300" s="72" t="s">
        <v>258</v>
      </c>
    </row>
    <row r="301" spans="1:11" ht="15.5">
      <c r="A301" s="621">
        <v>297</v>
      </c>
      <c r="B301" s="3">
        <v>5</v>
      </c>
      <c r="C301" s="684" t="s">
        <v>1270</v>
      </c>
      <c r="D301" s="627" t="str">
        <f>IFERROR(VLOOKUP(C301,Foundation!$C$5:$D$427,2,0),"")</f>
        <v>DB1+9</v>
      </c>
      <c r="E301" s="1053" t="s">
        <v>416</v>
      </c>
      <c r="F301" s="38">
        <v>45968</v>
      </c>
      <c r="G301" s="38">
        <v>45968</v>
      </c>
      <c r="H301" s="72" t="s">
        <v>963</v>
      </c>
      <c r="I301" s="80" t="s">
        <v>1236</v>
      </c>
      <c r="J301" s="3" t="s">
        <v>1629</v>
      </c>
      <c r="K301" s="72" t="s">
        <v>258</v>
      </c>
    </row>
    <row r="302" spans="1:11" ht="15.5">
      <c r="A302" s="621">
        <v>298</v>
      </c>
      <c r="B302" s="3">
        <v>6</v>
      </c>
      <c r="C302" s="684" t="s">
        <v>1271</v>
      </c>
      <c r="D302" s="627" t="str">
        <f>IFERROR(VLOOKUP(C302,Foundation!$C$5:$D$427,2,0),"")</f>
        <v>DB1+12</v>
      </c>
      <c r="E302" s="1053" t="s">
        <v>416</v>
      </c>
      <c r="F302" s="38">
        <v>45968</v>
      </c>
      <c r="G302" s="38">
        <v>45968</v>
      </c>
      <c r="H302" s="72" t="s">
        <v>963</v>
      </c>
      <c r="I302" s="80" t="s">
        <v>1236</v>
      </c>
      <c r="J302" s="3" t="s">
        <v>1629</v>
      </c>
      <c r="K302" s="72" t="s">
        <v>258</v>
      </c>
    </row>
    <row r="303" spans="1:11" ht="15.5">
      <c r="A303" s="621">
        <v>299</v>
      </c>
      <c r="B303" s="3">
        <v>1</v>
      </c>
      <c r="C303" s="684" t="s">
        <v>79</v>
      </c>
      <c r="D303" s="627" t="str">
        <f>IFERROR(VLOOKUP(C303,Foundation!$C$5:$D$427,2,0),"")</f>
        <v>DB1+0</v>
      </c>
      <c r="E303" s="1053" t="s">
        <v>416</v>
      </c>
      <c r="F303" s="38">
        <v>46055</v>
      </c>
      <c r="G303" s="38">
        <v>46055</v>
      </c>
      <c r="H303" s="72" t="s">
        <v>963</v>
      </c>
      <c r="I303" s="80" t="s">
        <v>1506</v>
      </c>
      <c r="J303" s="3" t="s">
        <v>1716</v>
      </c>
      <c r="K303" s="72" t="s">
        <v>258</v>
      </c>
    </row>
    <row r="304" spans="1:11" ht="15.5">
      <c r="A304" s="621">
        <f t="shared" ref="A304:A313" si="6">A303+1</f>
        <v>300</v>
      </c>
      <c r="B304" s="3">
        <v>2</v>
      </c>
      <c r="C304" s="684" t="s">
        <v>655</v>
      </c>
      <c r="D304" s="627" t="str">
        <f>IFERROR(VLOOKUP(C304,Foundation!$C$5:$D$427,2,0),"")</f>
        <v>DA-1.5</v>
      </c>
      <c r="E304" s="1053" t="s">
        <v>416</v>
      </c>
      <c r="F304" s="38">
        <v>46055</v>
      </c>
      <c r="G304" s="38">
        <v>46055</v>
      </c>
      <c r="H304" s="72" t="s">
        <v>963</v>
      </c>
      <c r="I304" s="80" t="s">
        <v>1506</v>
      </c>
      <c r="J304" s="3" t="s">
        <v>1716</v>
      </c>
      <c r="K304" s="72" t="s">
        <v>258</v>
      </c>
    </row>
    <row r="305" spans="1:11" ht="15.5">
      <c r="A305" s="621">
        <f t="shared" si="6"/>
        <v>301</v>
      </c>
      <c r="B305" s="3">
        <v>3</v>
      </c>
      <c r="C305" s="1258" t="s">
        <v>1779</v>
      </c>
      <c r="D305" s="627" t="s">
        <v>218</v>
      </c>
      <c r="E305" s="1053" t="s">
        <v>416</v>
      </c>
      <c r="F305" s="38">
        <v>46055</v>
      </c>
      <c r="G305" s="38">
        <v>46055</v>
      </c>
      <c r="H305" s="72" t="s">
        <v>963</v>
      </c>
      <c r="I305" s="80" t="s">
        <v>1506</v>
      </c>
      <c r="J305" s="3" t="s">
        <v>1716</v>
      </c>
      <c r="K305" s="72" t="s">
        <v>258</v>
      </c>
    </row>
    <row r="306" spans="1:11" ht="15.5">
      <c r="A306" s="621">
        <f t="shared" si="6"/>
        <v>302</v>
      </c>
      <c r="B306" s="3">
        <v>4</v>
      </c>
      <c r="C306" s="684" t="s">
        <v>603</v>
      </c>
      <c r="D306" s="627" t="str">
        <f>IFERROR(VLOOKUP(C306,Foundation!$C$5:$D$427,2,0),"")</f>
        <v>DA-3</v>
      </c>
      <c r="E306" s="3" t="s">
        <v>416</v>
      </c>
      <c r="F306" s="38">
        <v>46056</v>
      </c>
      <c r="G306" s="38">
        <v>46056</v>
      </c>
      <c r="H306" s="72" t="s">
        <v>963</v>
      </c>
      <c r="I306" s="80" t="s">
        <v>1506</v>
      </c>
      <c r="J306" s="3" t="s">
        <v>1716</v>
      </c>
      <c r="K306" s="72" t="s">
        <v>258</v>
      </c>
    </row>
    <row r="307" spans="1:11" ht="15.5">
      <c r="A307" s="621">
        <f t="shared" si="6"/>
        <v>303</v>
      </c>
      <c r="B307" s="3">
        <v>5</v>
      </c>
      <c r="C307" s="684" t="s">
        <v>610</v>
      </c>
      <c r="D307" s="627" t="str">
        <f>IFERROR(VLOOKUP(C307,Foundation!$C$5:$D$427,2,0),"")</f>
        <v>DA+3</v>
      </c>
      <c r="E307" s="3" t="s">
        <v>416</v>
      </c>
      <c r="F307" s="38">
        <v>46056</v>
      </c>
      <c r="G307" s="38">
        <v>46056</v>
      </c>
      <c r="H307" s="72" t="s">
        <v>963</v>
      </c>
      <c r="I307" s="80" t="s">
        <v>1506</v>
      </c>
      <c r="J307" s="3" t="s">
        <v>1716</v>
      </c>
      <c r="K307" s="72" t="s">
        <v>258</v>
      </c>
    </row>
    <row r="308" spans="1:11" ht="15.5">
      <c r="A308" s="621">
        <f t="shared" si="6"/>
        <v>304</v>
      </c>
      <c r="B308" s="3">
        <v>6</v>
      </c>
      <c r="C308" s="684" t="s">
        <v>436</v>
      </c>
      <c r="D308" s="627" t="str">
        <f>IFERROR(VLOOKUP(C308,Foundation!$C$5:$D$427,2,0),"")</f>
        <v>DA+6</v>
      </c>
      <c r="E308" s="3" t="s">
        <v>416</v>
      </c>
      <c r="F308" s="38">
        <v>46056</v>
      </c>
      <c r="G308" s="38">
        <v>46056</v>
      </c>
      <c r="H308" s="72" t="s">
        <v>963</v>
      </c>
      <c r="I308" s="80" t="s">
        <v>1506</v>
      </c>
      <c r="J308" s="3" t="s">
        <v>1716</v>
      </c>
      <c r="K308" s="72" t="s">
        <v>258</v>
      </c>
    </row>
    <row r="309" spans="1:11" ht="15.5">
      <c r="A309" s="621">
        <f t="shared" si="6"/>
        <v>305</v>
      </c>
      <c r="B309" s="3">
        <v>1</v>
      </c>
      <c r="C309" s="1258" t="s">
        <v>1749</v>
      </c>
      <c r="D309" s="627" t="s">
        <v>441</v>
      </c>
      <c r="E309" s="3" t="s">
        <v>416</v>
      </c>
      <c r="F309" s="38">
        <v>46099</v>
      </c>
      <c r="G309" s="38">
        <v>46099</v>
      </c>
      <c r="H309" s="72" t="s">
        <v>963</v>
      </c>
      <c r="I309" s="80" t="s">
        <v>1518</v>
      </c>
      <c r="J309" s="3" t="s">
        <v>1778</v>
      </c>
      <c r="K309" s="72" t="s">
        <v>258</v>
      </c>
    </row>
    <row r="310" spans="1:11" ht="15.5">
      <c r="A310" s="621">
        <f t="shared" si="6"/>
        <v>306</v>
      </c>
      <c r="B310" s="3">
        <v>2</v>
      </c>
      <c r="C310" s="1258" t="s">
        <v>1748</v>
      </c>
      <c r="D310" s="627" t="s">
        <v>218</v>
      </c>
      <c r="E310" s="3" t="s">
        <v>416</v>
      </c>
      <c r="F310" s="38">
        <v>46100</v>
      </c>
      <c r="G310" s="38">
        <v>46100</v>
      </c>
      <c r="H310" s="72" t="s">
        <v>963</v>
      </c>
      <c r="I310" s="80" t="s">
        <v>1518</v>
      </c>
      <c r="J310" s="3" t="s">
        <v>1778</v>
      </c>
      <c r="K310" s="72" t="s">
        <v>258</v>
      </c>
    </row>
    <row r="311" spans="1:11" ht="15.5">
      <c r="A311" s="621">
        <f t="shared" si="6"/>
        <v>307</v>
      </c>
      <c r="B311" s="3">
        <v>3</v>
      </c>
      <c r="C311" s="684" t="s">
        <v>12</v>
      </c>
      <c r="D311" s="627" t="str">
        <f>IFERROR(VLOOKUP(C311,Foundation!$C$5:$D$427,2,0),"")</f>
        <v>DC2+0</v>
      </c>
      <c r="E311" s="3" t="s">
        <v>416</v>
      </c>
      <c r="F311" s="38">
        <v>46101</v>
      </c>
      <c r="G311" s="38">
        <v>46101</v>
      </c>
      <c r="H311" s="72" t="s">
        <v>963</v>
      </c>
      <c r="I311" s="80" t="s">
        <v>1518</v>
      </c>
      <c r="J311" s="3" t="s">
        <v>1778</v>
      </c>
      <c r="K311" s="72" t="s">
        <v>258</v>
      </c>
    </row>
    <row r="312" spans="1:11" ht="15.5">
      <c r="A312" s="621">
        <f t="shared" si="6"/>
        <v>308</v>
      </c>
      <c r="B312" s="3"/>
      <c r="C312" s="684" t="s">
        <v>602</v>
      </c>
      <c r="D312" s="627" t="str">
        <f>IFERROR(VLOOKUP(C312,Foundation!$C$5:$D$427,2,0),"")</f>
        <v>DA+6</v>
      </c>
      <c r="E312" s="3"/>
      <c r="F312" s="3"/>
      <c r="G312" s="3"/>
      <c r="H312" s="3"/>
      <c r="I312" s="80"/>
      <c r="J312" s="77"/>
      <c r="K312" s="3" t="s">
        <v>1611</v>
      </c>
    </row>
    <row r="313" spans="1:11" ht="15.5">
      <c r="A313" s="621">
        <f t="shared" si="6"/>
        <v>309</v>
      </c>
      <c r="B313" s="3"/>
      <c r="C313" s="684" t="s">
        <v>1082</v>
      </c>
      <c r="D313" s="627" t="str">
        <f>IFERROR(VLOOKUP(C313,Foundation!$C$5:$D$427,2,0),"")</f>
        <v>DB1+9</v>
      </c>
      <c r="E313" s="3"/>
      <c r="F313" s="3"/>
      <c r="G313" s="3"/>
      <c r="H313" s="3"/>
      <c r="I313" s="3"/>
      <c r="J313" s="77"/>
      <c r="K313" s="3" t="s">
        <v>1611</v>
      </c>
    </row>
  </sheetData>
  <autoFilter ref="A4:J296" xr:uid="{00000000-0009-0000-0000-000006000000}"/>
  <mergeCells count="4">
    <mergeCell ref="A3:I3"/>
    <mergeCell ref="A1:K1"/>
    <mergeCell ref="A2:K2"/>
    <mergeCell ref="J3:K3"/>
  </mergeCells>
  <phoneticPr fontId="6" type="noConversion"/>
  <conditionalFormatting sqref="C1:C1048576">
    <cfRule type="duplicateValues" dxfId="91" priority="1"/>
    <cfRule type="duplicateValues" dxfId="90" priority="2"/>
  </conditionalFormatting>
  <conditionalFormatting sqref="C3:C4 C35:C65307">
    <cfRule type="expression" dxfId="89" priority="1436" stopIfTrue="1">
      <formula>AND(COUNTIF(#REF!, C3)+COUNTIF(#REF!, C3)+COUNTIF($C$1:$C$4, C3)+COUNTIF(#REF!, C3)+COUNTIF($C$28:$C$65307, C3)+COUNTIF(#REF!, C3)&gt;1,NOT(ISBLANK(C3)))</formula>
    </cfRule>
  </conditionalFormatting>
  <conditionalFormatting sqref="C3:C1048576">
    <cfRule type="duplicateValues" dxfId="88" priority="29"/>
    <cfRule type="duplicateValues" dxfId="87" priority="30"/>
    <cfRule type="duplicateValues" dxfId="86" priority="31"/>
  </conditionalFormatting>
  <conditionalFormatting sqref="C5:C10">
    <cfRule type="duplicateValues" dxfId="85" priority="606"/>
  </conditionalFormatting>
  <conditionalFormatting sqref="C11:C34">
    <cfRule type="duplicateValues" dxfId="84" priority="859"/>
  </conditionalFormatting>
  <conditionalFormatting sqref="C35:C65307">
    <cfRule type="expression" dxfId="83" priority="1448" stopIfTrue="1">
      <formula>AND(COUNTIF(#REF!, C35)+COUNTIF(#REF!, C35)+COUNTIF(#REF!, C35)+COUNTIF($C$28:$C$65307, C35)+COUNTIF(#REF!, C35)&gt;1,NOT(ISBLANK(C35)))</formula>
    </cfRule>
  </conditionalFormatting>
  <pageMargins left="0.7" right="0.7" top="0.75" bottom="0.75" header="0.3" footer="0.3"/>
  <pageSetup paperSize="9" scale="57" orientation="portrait"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00B0F0"/>
  </sheetPr>
  <dimension ref="B1:N23"/>
  <sheetViews>
    <sheetView topLeftCell="A3" workbookViewId="0">
      <selection activeCell="E24" sqref="E24"/>
    </sheetView>
  </sheetViews>
  <sheetFormatPr defaultColWidth="9.1796875" defaultRowHeight="14.5"/>
  <cols>
    <col min="1" max="1" width="2.1796875" style="2" customWidth="1"/>
    <col min="2" max="2" width="7.7265625" style="2" customWidth="1"/>
    <col min="3" max="3" width="8.1796875" style="2" customWidth="1"/>
    <col min="4" max="4" width="9.1796875" style="2"/>
    <col min="5" max="6" width="9.54296875" style="2" customWidth="1"/>
    <col min="7" max="7" width="11.7265625" style="2" customWidth="1"/>
    <col min="8" max="8" width="10.81640625" style="2" bestFit="1" customWidth="1"/>
    <col min="9" max="11" width="11.7265625" style="2" customWidth="1"/>
    <col min="12" max="12" width="17" style="2" customWidth="1"/>
    <col min="13" max="13" width="14.7265625" style="2" customWidth="1"/>
    <col min="14" max="14" width="19.1796875" style="2" customWidth="1"/>
    <col min="15" max="16384" width="9.1796875" style="2"/>
  </cols>
  <sheetData>
    <row r="1" spans="2:14" ht="15" thickBot="1"/>
    <row r="2" spans="2:14" ht="16" thickBot="1">
      <c r="B2" s="1499" t="str">
        <f>Stringing!A1</f>
        <v>KEC International Limited</v>
      </c>
      <c r="C2" s="1500"/>
      <c r="D2" s="1500"/>
      <c r="E2" s="1500"/>
      <c r="F2" s="1500"/>
      <c r="G2" s="1500"/>
      <c r="H2" s="1500"/>
      <c r="I2" s="1500"/>
      <c r="J2" s="1500"/>
      <c r="K2" s="1500"/>
      <c r="L2" s="1500"/>
      <c r="M2" s="1501"/>
      <c r="N2" s="1229"/>
    </row>
    <row r="3" spans="2:14" ht="16" thickBot="1">
      <c r="B3" s="1464" t="str">
        <f>Stringing!A2</f>
        <v xml:space="preserve"> TA413 : 765 KV D/C Bikaner III - Neemrana II TL02</v>
      </c>
      <c r="C3" s="1465"/>
      <c r="D3" s="1465"/>
      <c r="E3" s="1465"/>
      <c r="F3" s="1465"/>
      <c r="G3" s="1465"/>
      <c r="H3" s="1465"/>
      <c r="I3" s="1465"/>
      <c r="J3" s="1465"/>
      <c r="K3" s="1465"/>
      <c r="L3" s="1465"/>
      <c r="M3" s="1465"/>
      <c r="N3" s="1466"/>
    </row>
    <row r="4" spans="2:14" ht="16" thickBot="1">
      <c r="B4" s="1502" t="s">
        <v>109</v>
      </c>
      <c r="C4" s="1503"/>
      <c r="D4" s="1503"/>
      <c r="E4" s="1503"/>
      <c r="F4" s="1503"/>
      <c r="G4" s="1503"/>
      <c r="H4" s="1503"/>
      <c r="I4" s="1503"/>
      <c r="J4" s="1503"/>
      <c r="K4" s="1503"/>
      <c r="L4" s="1503"/>
      <c r="M4" s="1225"/>
      <c r="N4" s="1226" t="str">
        <f>TA413_PBNTL!M1</f>
        <v>14.04.2026</v>
      </c>
    </row>
    <row r="5" spans="2:14" ht="15.65" customHeight="1">
      <c r="B5" s="1504" t="s">
        <v>110</v>
      </c>
      <c r="C5" s="1505" t="s">
        <v>111</v>
      </c>
      <c r="D5" s="1507" t="s">
        <v>95</v>
      </c>
      <c r="E5" s="1508"/>
      <c r="F5" s="1508"/>
      <c r="G5" s="1508"/>
      <c r="H5" s="1509"/>
      <c r="I5" s="1510" t="s">
        <v>103</v>
      </c>
      <c r="J5" s="1510" t="s">
        <v>104</v>
      </c>
      <c r="K5" s="1510" t="s">
        <v>1760</v>
      </c>
      <c r="L5" s="1511" t="s">
        <v>88</v>
      </c>
      <c r="M5" s="1512" t="s">
        <v>1</v>
      </c>
      <c r="N5" s="1497" t="s">
        <v>1756</v>
      </c>
    </row>
    <row r="6" spans="2:14" ht="44" thickBot="1">
      <c r="B6" s="1504"/>
      <c r="C6" s="1506"/>
      <c r="D6" s="6" t="s">
        <v>96</v>
      </c>
      <c r="E6" s="5" t="s">
        <v>97</v>
      </c>
      <c r="F6" s="6" t="s">
        <v>113</v>
      </c>
      <c r="G6" s="6" t="s">
        <v>114</v>
      </c>
      <c r="H6" s="6" t="s">
        <v>115</v>
      </c>
      <c r="I6" s="1510"/>
      <c r="J6" s="1510"/>
      <c r="K6" s="1510"/>
      <c r="L6" s="1511"/>
      <c r="M6" s="1512"/>
      <c r="N6" s="1498"/>
    </row>
    <row r="7" spans="2:14">
      <c r="B7" s="27">
        <v>1</v>
      </c>
      <c r="C7" s="28">
        <v>1</v>
      </c>
      <c r="D7" s="60" t="s">
        <v>169</v>
      </c>
      <c r="E7" s="1292" t="s">
        <v>599</v>
      </c>
      <c r="F7" s="28">
        <v>4.5469999999999997</v>
      </c>
      <c r="G7" s="982">
        <v>4.7190000000000003</v>
      </c>
      <c r="H7" s="28">
        <f>F7</f>
        <v>4.5469999999999997</v>
      </c>
      <c r="I7" s="1227">
        <v>45766</v>
      </c>
      <c r="J7" s="1227">
        <v>45766</v>
      </c>
      <c r="K7" s="1227">
        <v>45766</v>
      </c>
      <c r="L7" s="28" t="s">
        <v>1464</v>
      </c>
      <c r="M7" s="1228" t="s">
        <v>975</v>
      </c>
      <c r="N7" s="1239"/>
    </row>
    <row r="8" spans="2:14">
      <c r="B8" s="4">
        <v>2</v>
      </c>
      <c r="C8" s="3">
        <v>2</v>
      </c>
      <c r="D8" s="1056" t="s">
        <v>788</v>
      </c>
      <c r="E8" s="1056" t="s">
        <v>624</v>
      </c>
      <c r="F8" s="3">
        <v>4.4550000000000001</v>
      </c>
      <c r="G8" s="29">
        <v>4.6660000000000004</v>
      </c>
      <c r="H8" s="3">
        <f t="shared" ref="H8:H19" si="0">F8+H7</f>
        <v>9.0019999999999989</v>
      </c>
      <c r="I8" s="38">
        <v>45768</v>
      </c>
      <c r="J8" s="38">
        <v>45768</v>
      </c>
      <c r="K8" s="38">
        <v>45768</v>
      </c>
      <c r="L8" s="3" t="s">
        <v>1464</v>
      </c>
      <c r="M8" s="1111" t="s">
        <v>975</v>
      </c>
      <c r="N8" s="690"/>
    </row>
    <row r="9" spans="2:14">
      <c r="B9" s="4">
        <v>3</v>
      </c>
      <c r="C9" s="3">
        <v>3</v>
      </c>
      <c r="D9" s="1056" t="s">
        <v>624</v>
      </c>
      <c r="E9" s="684" t="s">
        <v>636</v>
      </c>
      <c r="F9" s="29">
        <v>4.6100000000000003</v>
      </c>
      <c r="G9" s="29">
        <v>5</v>
      </c>
      <c r="H9" s="3">
        <f t="shared" si="0"/>
        <v>13.611999999999998</v>
      </c>
      <c r="I9" s="38">
        <v>45771</v>
      </c>
      <c r="J9" s="38">
        <v>45771</v>
      </c>
      <c r="K9" s="38">
        <v>45771</v>
      </c>
      <c r="L9" s="3" t="s">
        <v>1464</v>
      </c>
      <c r="M9" s="1111" t="s">
        <v>975</v>
      </c>
      <c r="N9" s="690"/>
    </row>
    <row r="10" spans="2:14">
      <c r="B10" s="14">
        <v>4</v>
      </c>
      <c r="C10" s="10">
        <v>4</v>
      </c>
      <c r="D10" s="1056" t="s">
        <v>504</v>
      </c>
      <c r="E10" s="125" t="s">
        <v>408</v>
      </c>
      <c r="F10" s="123">
        <v>4.5999999999999996</v>
      </c>
      <c r="G10" s="123">
        <v>5</v>
      </c>
      <c r="H10" s="10">
        <f t="shared" si="0"/>
        <v>18.211999999999996</v>
      </c>
      <c r="I10" s="122">
        <v>45954</v>
      </c>
      <c r="J10" s="122">
        <v>45955</v>
      </c>
      <c r="K10" s="122">
        <v>45956</v>
      </c>
      <c r="L10" s="10" t="s">
        <v>1464</v>
      </c>
      <c r="M10" s="1179" t="s">
        <v>975</v>
      </c>
      <c r="N10" s="690" t="s">
        <v>1764</v>
      </c>
    </row>
    <row r="11" spans="2:14">
      <c r="B11" s="4">
        <v>5</v>
      </c>
      <c r="C11" s="3">
        <v>1</v>
      </c>
      <c r="D11" s="1056" t="s">
        <v>485</v>
      </c>
      <c r="E11" s="1218" t="s">
        <v>504</v>
      </c>
      <c r="F11" s="3">
        <f>4505/1000</f>
        <v>4.5049999999999999</v>
      </c>
      <c r="G11" s="3">
        <f>4723/1000</f>
        <v>4.7229999999999999</v>
      </c>
      <c r="H11" s="10">
        <f t="shared" si="0"/>
        <v>22.716999999999995</v>
      </c>
      <c r="I11" s="38">
        <v>46027</v>
      </c>
      <c r="J11" s="38">
        <v>46029</v>
      </c>
      <c r="K11" s="38">
        <f>J11+1</f>
        <v>46030</v>
      </c>
      <c r="L11" s="10" t="s">
        <v>1464</v>
      </c>
      <c r="M11" s="1179" t="s">
        <v>975</v>
      </c>
      <c r="N11" s="690"/>
    </row>
    <row r="12" spans="2:14" s="13" customFormat="1" ht="29">
      <c r="B12" s="14">
        <v>6</v>
      </c>
      <c r="C12" s="10">
        <v>2</v>
      </c>
      <c r="D12" s="684" t="s">
        <v>477</v>
      </c>
      <c r="E12" s="684" t="s">
        <v>485</v>
      </c>
      <c r="F12" s="10">
        <f>4775/1000</f>
        <v>4.7750000000000004</v>
      </c>
      <c r="G12" s="123">
        <f>5000/1000</f>
        <v>5</v>
      </c>
      <c r="H12" s="10">
        <f t="shared" si="0"/>
        <v>27.491999999999997</v>
      </c>
      <c r="I12" s="122">
        <v>46031</v>
      </c>
      <c r="J12" s="122">
        <v>46034</v>
      </c>
      <c r="K12" s="122">
        <v>46035</v>
      </c>
      <c r="L12" s="10" t="s">
        <v>1464</v>
      </c>
      <c r="M12" s="1179" t="s">
        <v>975</v>
      </c>
      <c r="N12" s="1310" t="s">
        <v>1766</v>
      </c>
    </row>
    <row r="13" spans="2:14">
      <c r="B13" s="14">
        <v>7</v>
      </c>
      <c r="C13" s="10">
        <v>3</v>
      </c>
      <c r="D13" s="10" t="s">
        <v>906</v>
      </c>
      <c r="E13" s="10" t="s">
        <v>477</v>
      </c>
      <c r="F13" s="10">
        <f>4665/1000</f>
        <v>4.665</v>
      </c>
      <c r="G13" s="123">
        <f>5000/1000</f>
        <v>5</v>
      </c>
      <c r="H13" s="10">
        <f t="shared" si="0"/>
        <v>32.156999999999996</v>
      </c>
      <c r="I13" s="122">
        <v>46036</v>
      </c>
      <c r="J13" s="122">
        <v>46038</v>
      </c>
      <c r="K13" s="122">
        <v>46039</v>
      </c>
      <c r="L13" s="10" t="s">
        <v>1464</v>
      </c>
      <c r="M13" s="1179" t="s">
        <v>975</v>
      </c>
      <c r="N13" s="690"/>
    </row>
    <row r="14" spans="2:14" s="13" customFormat="1">
      <c r="B14" s="14">
        <v>8</v>
      </c>
      <c r="C14" s="10">
        <v>4</v>
      </c>
      <c r="D14" s="684" t="s">
        <v>1286</v>
      </c>
      <c r="E14" s="10" t="s">
        <v>906</v>
      </c>
      <c r="F14" s="1187">
        <f>4645.7/1000</f>
        <v>4.6456999999999997</v>
      </c>
      <c r="G14" s="123">
        <f>5000/1000</f>
        <v>5</v>
      </c>
      <c r="H14" s="10">
        <f t="shared" si="0"/>
        <v>36.802699999999994</v>
      </c>
      <c r="I14" s="122">
        <v>46040</v>
      </c>
      <c r="J14" s="122">
        <v>46041</v>
      </c>
      <c r="K14" s="122">
        <v>46043</v>
      </c>
      <c r="L14" s="10" t="s">
        <v>1464</v>
      </c>
      <c r="M14" s="10" t="s">
        <v>975</v>
      </c>
      <c r="N14" s="1233" t="s">
        <v>1809</v>
      </c>
    </row>
    <row r="15" spans="2:14" s="13" customFormat="1" ht="29">
      <c r="B15" s="14">
        <v>9</v>
      </c>
      <c r="C15" s="10">
        <v>1</v>
      </c>
      <c r="D15" s="684" t="s">
        <v>787</v>
      </c>
      <c r="E15" s="10" t="s">
        <v>169</v>
      </c>
      <c r="F15" s="1187">
        <f>4488.203/1000</f>
        <v>4.4882030000000004</v>
      </c>
      <c r="G15" s="123">
        <v>4.7089999999999996</v>
      </c>
      <c r="H15" s="123">
        <f t="shared" si="0"/>
        <v>41.290902999999993</v>
      </c>
      <c r="I15" s="122">
        <v>46062</v>
      </c>
      <c r="J15" s="122">
        <v>46062</v>
      </c>
      <c r="K15" s="122">
        <v>46062</v>
      </c>
      <c r="L15" s="10" t="s">
        <v>1464</v>
      </c>
      <c r="M15" s="10" t="s">
        <v>975</v>
      </c>
      <c r="N15" s="1310" t="s">
        <v>1757</v>
      </c>
    </row>
    <row r="16" spans="2:14" s="13" customFormat="1">
      <c r="B16" s="14">
        <v>10</v>
      </c>
      <c r="C16" s="10">
        <v>2</v>
      </c>
      <c r="D16" s="684" t="s">
        <v>462</v>
      </c>
      <c r="E16" s="684" t="s">
        <v>787</v>
      </c>
      <c r="F16" s="1187">
        <v>4.4470000000000001</v>
      </c>
      <c r="G16" s="123">
        <v>4.665</v>
      </c>
      <c r="H16" s="123">
        <f t="shared" si="0"/>
        <v>45.737902999999996</v>
      </c>
      <c r="I16" s="122">
        <v>46064</v>
      </c>
      <c r="J16" s="122">
        <v>46065</v>
      </c>
      <c r="K16" s="122">
        <f>J16+1</f>
        <v>46066</v>
      </c>
      <c r="L16" s="10" t="s">
        <v>1464</v>
      </c>
      <c r="M16" s="10" t="s">
        <v>975</v>
      </c>
      <c r="N16" s="1233" t="s">
        <v>1759</v>
      </c>
    </row>
    <row r="17" spans="2:14" s="13" customFormat="1">
      <c r="B17" s="14">
        <v>11</v>
      </c>
      <c r="C17" s="10">
        <v>3</v>
      </c>
      <c r="D17" s="1056" t="s">
        <v>454</v>
      </c>
      <c r="E17" s="684" t="s">
        <v>462</v>
      </c>
      <c r="F17" s="1187">
        <f>4740/1000</f>
        <v>4.74</v>
      </c>
      <c r="G17" s="123">
        <f>5000/1000</f>
        <v>5</v>
      </c>
      <c r="H17" s="123">
        <f t="shared" si="0"/>
        <v>50.477902999999998</v>
      </c>
      <c r="I17" s="122">
        <v>46067</v>
      </c>
      <c r="J17" s="122">
        <f>I17+1</f>
        <v>46068</v>
      </c>
      <c r="K17" s="122">
        <f>J17+1</f>
        <v>46069</v>
      </c>
      <c r="L17" s="10" t="s">
        <v>1464</v>
      </c>
      <c r="M17" s="10" t="s">
        <v>975</v>
      </c>
      <c r="N17" s="1233" t="s">
        <v>1763</v>
      </c>
    </row>
    <row r="18" spans="2:14" s="13" customFormat="1">
      <c r="B18" s="14">
        <v>12</v>
      </c>
      <c r="C18" s="10">
        <v>4</v>
      </c>
      <c r="D18" s="684" t="s">
        <v>914</v>
      </c>
      <c r="E18" s="684" t="s">
        <v>454</v>
      </c>
      <c r="F18" s="1187">
        <f>4450.001/1000</f>
        <v>4.4500010000000003</v>
      </c>
      <c r="G18" s="123">
        <f>4669/1000</f>
        <v>4.6689999999999996</v>
      </c>
      <c r="H18" s="123">
        <f t="shared" si="0"/>
        <v>54.927903999999998</v>
      </c>
      <c r="I18" s="122">
        <v>46069</v>
      </c>
      <c r="J18" s="122">
        <v>46070</v>
      </c>
      <c r="K18" s="122">
        <v>46071</v>
      </c>
      <c r="L18" s="10" t="s">
        <v>1464</v>
      </c>
      <c r="M18" s="10" t="s">
        <v>975</v>
      </c>
      <c r="N18" s="1233"/>
    </row>
    <row r="19" spans="2:14" s="13" customFormat="1">
      <c r="B19" s="14">
        <v>13</v>
      </c>
      <c r="C19" s="10">
        <v>5</v>
      </c>
      <c r="D19" s="684" t="s">
        <v>1761</v>
      </c>
      <c r="E19" s="684" t="s">
        <v>1286</v>
      </c>
      <c r="F19" s="1187">
        <f>4834.216/1000</f>
        <v>4.8342160000000005</v>
      </c>
      <c r="G19" s="123">
        <v>5</v>
      </c>
      <c r="H19" s="123">
        <f t="shared" si="0"/>
        <v>59.762119999999996</v>
      </c>
      <c r="I19" s="122">
        <v>46073</v>
      </c>
      <c r="J19" s="122">
        <v>46074</v>
      </c>
      <c r="K19" s="122">
        <v>46075</v>
      </c>
      <c r="L19" s="10" t="s">
        <v>1464</v>
      </c>
      <c r="M19" s="10" t="s">
        <v>975</v>
      </c>
      <c r="N19" s="1233" t="s">
        <v>1808</v>
      </c>
    </row>
    <row r="20" spans="2:14" s="13" customFormat="1">
      <c r="B20" s="14"/>
      <c r="C20" s="10"/>
      <c r="D20" s="684"/>
      <c r="E20" s="684"/>
      <c r="F20" s="1187"/>
      <c r="G20" s="123"/>
      <c r="H20" s="123"/>
      <c r="I20" s="122"/>
      <c r="J20" s="122"/>
      <c r="K20" s="122"/>
      <c r="L20" s="10"/>
      <c r="M20" s="10"/>
      <c r="N20" s="1040"/>
    </row>
    <row r="21" spans="2:14" s="13" customFormat="1" ht="15" thickBot="1">
      <c r="B21" s="19"/>
      <c r="C21" s="17"/>
      <c r="D21" s="1234"/>
      <c r="E21" s="1234"/>
      <c r="F21" s="1235"/>
      <c r="G21" s="1236"/>
      <c r="H21" s="1236"/>
      <c r="I21" s="1237"/>
      <c r="J21" s="1237"/>
      <c r="K21" s="1237"/>
      <c r="L21" s="17"/>
      <c r="M21" s="17"/>
      <c r="N21" s="1238"/>
    </row>
    <row r="23" spans="2:14">
      <c r="F23" s="20">
        <f>+SUM(F7:F21)</f>
        <v>59.762119999999996</v>
      </c>
      <c r="G23" s="2">
        <f>+SUM(G7:G21)</f>
        <v>63.151000000000003</v>
      </c>
    </row>
  </sheetData>
  <mergeCells count="12">
    <mergeCell ref="N5:N6"/>
    <mergeCell ref="B3:N3"/>
    <mergeCell ref="B2:M2"/>
    <mergeCell ref="B4:L4"/>
    <mergeCell ref="B5:B6"/>
    <mergeCell ref="C5:C6"/>
    <mergeCell ref="D5:H5"/>
    <mergeCell ref="I5:I6"/>
    <mergeCell ref="J5:J6"/>
    <mergeCell ref="K5:K6"/>
    <mergeCell ref="L5:L6"/>
    <mergeCell ref="M5:M6"/>
  </mergeCells>
  <conditionalFormatting sqref="E7:E10 E12 E13:F13">
    <cfRule type="expression" dxfId="82" priority="196" stopIfTrue="1">
      <formula>AND(COUNTIF($E$13:$F$13, E7)+COUNTIF($E$12:$E$12, E7)+COUNTIF($E$7:$E$10, E7)&gt;1,NOT(ISBLANK(E7)))</formula>
    </cfRule>
  </conditionalFormatting>
  <conditionalFormatting sqref="E10">
    <cfRule type="duplicateValues" dxfId="81" priority="193"/>
  </conditionalFormatting>
  <conditionalFormatting sqref="E11">
    <cfRule type="duplicateValues" dxfId="80" priority="192"/>
  </conditionalFormatting>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0000"/>
    <pageSetUpPr fitToPage="1"/>
  </sheetPr>
  <dimension ref="A1:R558"/>
  <sheetViews>
    <sheetView showGridLines="0" zoomScaleNormal="100" zoomScaleSheetLayoutView="95" workbookViewId="0">
      <pane xSplit="5" ySplit="4" topLeftCell="F5" activePane="bottomRight" state="frozen"/>
      <selection activeCell="A4" sqref="A4:XFD4"/>
      <selection pane="topRight" activeCell="A4" sqref="A4:XFD4"/>
      <selection pane="bottomLeft" activeCell="A4" sqref="A4:XFD4"/>
      <selection pane="bottomRight" activeCell="F363" sqref="F363"/>
    </sheetView>
  </sheetViews>
  <sheetFormatPr defaultColWidth="9.1796875" defaultRowHeight="14.5"/>
  <cols>
    <col min="1" max="1" width="7.54296875" style="2" customWidth="1"/>
    <col min="2" max="2" width="10.26953125" style="2" customWidth="1"/>
    <col min="3" max="3" width="9.1796875" style="20" customWidth="1"/>
    <col min="4" max="4" width="15.54296875" style="2" customWidth="1"/>
    <col min="5" max="5" width="13.453125" style="2" customWidth="1"/>
    <col min="6" max="6" width="12.453125" style="2" customWidth="1"/>
    <col min="7" max="7" width="14.54296875" style="2" customWidth="1"/>
    <col min="8" max="8" width="28.26953125" style="2" customWidth="1"/>
    <col min="9" max="9" width="12.7265625" style="2" customWidth="1"/>
    <col min="10" max="10" width="9.7265625" style="2" customWidth="1"/>
    <col min="11" max="11" width="10.7265625" style="2" bestFit="1" customWidth="1"/>
    <col min="12" max="13" width="8.453125" style="2" customWidth="1"/>
    <col min="14" max="14" width="10.26953125" style="2" customWidth="1"/>
    <col min="15" max="15" width="16.1796875" style="2" customWidth="1"/>
    <col min="16" max="16" width="21.26953125" style="2" customWidth="1"/>
    <col min="17" max="17" width="21.1796875" style="2" customWidth="1"/>
    <col min="18" max="16384" width="9.1796875" style="13"/>
  </cols>
  <sheetData>
    <row r="1" spans="1:18" s="2" customFormat="1" ht="15.5">
      <c r="A1" s="1513" t="s">
        <v>121</v>
      </c>
      <c r="B1" s="1514"/>
      <c r="C1" s="1514"/>
      <c r="D1" s="1514"/>
      <c r="E1" s="1514"/>
      <c r="F1" s="1514"/>
      <c r="G1" s="1514"/>
      <c r="H1" s="1514"/>
      <c r="I1" s="1514"/>
      <c r="J1" s="1514"/>
      <c r="K1" s="1514"/>
      <c r="L1" s="1514"/>
      <c r="M1" s="1514"/>
      <c r="N1" s="1514"/>
      <c r="O1" s="1514"/>
      <c r="P1" s="1514"/>
      <c r="Q1" s="1515"/>
    </row>
    <row r="2" spans="1:18" s="2" customFormat="1" ht="15.5">
      <c r="A2" s="1516" t="str">
        <f>TA413_PBNTL!A1</f>
        <v xml:space="preserve"> TA413 : 765 KV D/C Bikaner III - Neemrana II TL02</v>
      </c>
      <c r="B2" s="1517"/>
      <c r="C2" s="1517"/>
      <c r="D2" s="1517"/>
      <c r="E2" s="1517"/>
      <c r="F2" s="1517"/>
      <c r="G2" s="1517"/>
      <c r="H2" s="1517"/>
      <c r="I2" s="1517"/>
      <c r="J2" s="1517"/>
      <c r="K2" s="1517"/>
      <c r="L2" s="1517"/>
      <c r="M2" s="1517"/>
      <c r="N2" s="1517"/>
      <c r="O2" s="1517"/>
      <c r="P2" s="1517"/>
      <c r="Q2" s="1518"/>
    </row>
    <row r="3" spans="1:18" s="2" customFormat="1" ht="16" thickBot="1">
      <c r="A3" s="692" t="s">
        <v>107</v>
      </c>
      <c r="B3" s="182"/>
      <c r="C3" s="182"/>
      <c r="D3" s="182"/>
      <c r="E3" s="182"/>
      <c r="F3" s="182"/>
      <c r="G3" s="182"/>
      <c r="H3" s="182"/>
      <c r="I3" s="1059">
        <f>SUBTOTAL(9,I5:I317)</f>
        <v>109701.66499999948</v>
      </c>
      <c r="J3" s="1059">
        <f t="shared" ref="J3:N3" si="0">SUBTOTAL(9,J5:J317)</f>
        <v>1387.5899999999997</v>
      </c>
      <c r="K3" s="1059">
        <f t="shared" si="0"/>
        <v>15180.039999999968</v>
      </c>
      <c r="L3" s="1059">
        <f t="shared" si="0"/>
        <v>840.8547999999995</v>
      </c>
      <c r="M3" s="1059">
        <f t="shared" si="0"/>
        <v>349.77888200000069</v>
      </c>
      <c r="N3" s="1059">
        <f t="shared" si="0"/>
        <v>2969.6999999999994</v>
      </c>
      <c r="O3" s="183"/>
      <c r="P3" s="161"/>
      <c r="Q3" s="320" t="str">
        <f>TA413_PBNTL!M1</f>
        <v>14.04.2026</v>
      </c>
    </row>
    <row r="4" spans="1:18" s="2" customFormat="1" ht="29.5" thickBot="1">
      <c r="A4" s="53" t="s">
        <v>42</v>
      </c>
      <c r="B4" s="54" t="s">
        <v>43</v>
      </c>
      <c r="C4" s="995" t="s">
        <v>44</v>
      </c>
      <c r="D4" s="54" t="s">
        <v>45</v>
      </c>
      <c r="E4" s="54" t="s">
        <v>46</v>
      </c>
      <c r="F4" s="996" t="s">
        <v>47</v>
      </c>
      <c r="G4" s="996" t="s">
        <v>48</v>
      </c>
      <c r="H4" s="54" t="s">
        <v>88</v>
      </c>
      <c r="I4" s="54" t="s">
        <v>29</v>
      </c>
      <c r="J4" s="54" t="s">
        <v>284</v>
      </c>
      <c r="K4" s="54" t="s">
        <v>285</v>
      </c>
      <c r="L4" s="54" t="s">
        <v>101</v>
      </c>
      <c r="M4" s="54" t="s">
        <v>276</v>
      </c>
      <c r="N4" s="54" t="s">
        <v>677</v>
      </c>
      <c r="O4" s="54" t="s">
        <v>49</v>
      </c>
      <c r="P4" s="54" t="s">
        <v>680</v>
      </c>
      <c r="Q4" s="58" t="s">
        <v>1</v>
      </c>
    </row>
    <row r="5" spans="1:18" ht="21.75" customHeight="1">
      <c r="A5" s="59">
        <f>SUBTOTAL(103,$C$5:C5)</f>
        <v>1</v>
      </c>
      <c r="B5" s="60">
        <v>1</v>
      </c>
      <c r="C5" s="997" t="s">
        <v>381</v>
      </c>
      <c r="D5" s="998" t="str">
        <f>VLOOKUP(C5,'Location Summary'!$C$4:$D$603,2,0)</f>
        <v>DA+6</v>
      </c>
      <c r="E5" s="998" t="s">
        <v>416</v>
      </c>
      <c r="F5" s="999">
        <v>45441</v>
      </c>
      <c r="G5" s="999">
        <v>45449</v>
      </c>
      <c r="H5" s="1000" t="s">
        <v>515</v>
      </c>
      <c r="I5" s="998">
        <f t="shared" ref="I5:I36" si="1">VLOOKUP($D5,$D$323:$M$362,6,FALSE)</f>
        <v>289.83999999999997</v>
      </c>
      <c r="J5" s="60">
        <f t="shared" ref="J5:J36" si="2">VLOOKUP($D5,$D$323:$M$362,7,FALSE)</f>
        <v>3.61</v>
      </c>
      <c r="K5" s="60">
        <f t="shared" ref="K5:K36" si="3">VLOOKUP($D5,$D$323:$M$362,8,FALSE)</f>
        <v>37.299999999999997</v>
      </c>
      <c r="L5" s="60">
        <f t="shared" ref="L5:L36" si="4">VLOOKUP($D5,$D$323:$M$362,9,FALSE)</f>
        <v>2.093</v>
      </c>
      <c r="M5" s="60">
        <f t="shared" ref="M5:M36" si="5">VLOOKUP($D5,$D$323:$M$362,10,FALSE)</f>
        <v>0.86599999999999999</v>
      </c>
      <c r="N5" s="1001">
        <f t="shared" ref="N5:N36" si="6">ROUND((I5*230.35+J5*10150.5+K5*11591.45+L5*93958.18+M5*7677.44)/10^5,2)</f>
        <v>7.39</v>
      </c>
      <c r="O5" s="1002" t="s">
        <v>672</v>
      </c>
      <c r="P5" s="1003" t="s">
        <v>681</v>
      </c>
      <c r="Q5" s="1004" t="s">
        <v>258</v>
      </c>
      <c r="R5" s="13">
        <f>(J5*4.4)+(K5*8)</f>
        <v>314.28399999999999</v>
      </c>
    </row>
    <row r="6" spans="1:18" ht="21.75" customHeight="1">
      <c r="A6" s="14">
        <f>SUBTOTAL(103,$C$5:C6)</f>
        <v>2</v>
      </c>
      <c r="B6" s="10">
        <v>2</v>
      </c>
      <c r="C6" s="125" t="s">
        <v>424</v>
      </c>
      <c r="D6" s="73" t="str">
        <f>VLOOKUP(C6,'Location Summary'!$C$4:$D$603,2,0)</f>
        <v>DA+3</v>
      </c>
      <c r="E6" s="73" t="s">
        <v>416</v>
      </c>
      <c r="F6" s="118">
        <v>45442</v>
      </c>
      <c r="G6" s="118">
        <v>45450</v>
      </c>
      <c r="H6" s="71" t="s">
        <v>516</v>
      </c>
      <c r="I6" s="790">
        <f t="shared" si="1"/>
        <v>289.83999999999997</v>
      </c>
      <c r="J6" s="10">
        <f t="shared" si="2"/>
        <v>3.61</v>
      </c>
      <c r="K6" s="10">
        <f t="shared" si="3"/>
        <v>37.299999999999997</v>
      </c>
      <c r="L6" s="10">
        <f t="shared" si="4"/>
        <v>2.093</v>
      </c>
      <c r="M6" s="10">
        <f t="shared" si="5"/>
        <v>0.86599999999999999</v>
      </c>
      <c r="N6" s="459">
        <f t="shared" si="6"/>
        <v>7.39</v>
      </c>
      <c r="O6" s="123" t="s">
        <v>464</v>
      </c>
      <c r="P6" s="567" t="s">
        <v>681</v>
      </c>
      <c r="Q6" s="1005" t="s">
        <v>258</v>
      </c>
      <c r="R6" s="13">
        <f t="shared" ref="R6:R69" si="7">(J6*4.4)+(K6*8)</f>
        <v>314.28399999999999</v>
      </c>
    </row>
    <row r="7" spans="1:18" ht="21.75" customHeight="1">
      <c r="A7" s="14">
        <f>SUBTOTAL(103,$C$5:C7)</f>
        <v>3</v>
      </c>
      <c r="B7" s="10">
        <v>3</v>
      </c>
      <c r="C7" s="125" t="s">
        <v>425</v>
      </c>
      <c r="D7" s="73" t="str">
        <f>VLOOKUP(C7,'Location Summary'!$C$4:$D$603,2,0)</f>
        <v>DA+3</v>
      </c>
      <c r="E7" s="73" t="s">
        <v>416</v>
      </c>
      <c r="F7" s="118">
        <v>45450</v>
      </c>
      <c r="G7" s="118">
        <v>45452</v>
      </c>
      <c r="H7" s="71" t="s">
        <v>516</v>
      </c>
      <c r="I7" s="73">
        <f t="shared" si="1"/>
        <v>289.83999999999997</v>
      </c>
      <c r="J7" s="10">
        <f t="shared" si="2"/>
        <v>3.61</v>
      </c>
      <c r="K7" s="10">
        <f t="shared" si="3"/>
        <v>37.299999999999997</v>
      </c>
      <c r="L7" s="10">
        <f t="shared" si="4"/>
        <v>2.093</v>
      </c>
      <c r="M7" s="10">
        <f t="shared" si="5"/>
        <v>0.86599999999999999</v>
      </c>
      <c r="N7" s="459">
        <f t="shared" si="6"/>
        <v>7.39</v>
      </c>
      <c r="O7" s="123" t="s">
        <v>464</v>
      </c>
      <c r="P7" s="567" t="s">
        <v>681</v>
      </c>
      <c r="Q7" s="1005" t="s">
        <v>258</v>
      </c>
      <c r="R7" s="13">
        <f t="shared" si="7"/>
        <v>314.28399999999999</v>
      </c>
    </row>
    <row r="8" spans="1:18" ht="21.75" customHeight="1">
      <c r="A8" s="14">
        <f>SUBTOTAL(103,$C$5:C8)</f>
        <v>4</v>
      </c>
      <c r="B8" s="10">
        <v>4</v>
      </c>
      <c r="C8" s="125" t="s">
        <v>423</v>
      </c>
      <c r="D8" s="73" t="str">
        <f>VLOOKUP(C8,'Location Summary'!$C$4:$D$603,2,0)</f>
        <v>DA+3</v>
      </c>
      <c r="E8" s="73" t="s">
        <v>416</v>
      </c>
      <c r="F8" s="118">
        <v>45452</v>
      </c>
      <c r="G8" s="118">
        <v>45454</v>
      </c>
      <c r="H8" s="71" t="s">
        <v>516</v>
      </c>
      <c r="I8" s="73">
        <f t="shared" si="1"/>
        <v>289.83999999999997</v>
      </c>
      <c r="J8" s="10">
        <f t="shared" si="2"/>
        <v>3.61</v>
      </c>
      <c r="K8" s="10">
        <f t="shared" si="3"/>
        <v>37.299999999999997</v>
      </c>
      <c r="L8" s="10">
        <f t="shared" si="4"/>
        <v>2.093</v>
      </c>
      <c r="M8" s="10">
        <f t="shared" si="5"/>
        <v>0.86599999999999999</v>
      </c>
      <c r="N8" s="459">
        <f t="shared" si="6"/>
        <v>7.39</v>
      </c>
      <c r="O8" s="123" t="s">
        <v>464</v>
      </c>
      <c r="P8" s="567" t="s">
        <v>681</v>
      </c>
      <c r="Q8" s="1005" t="s">
        <v>258</v>
      </c>
      <c r="R8" s="13">
        <f t="shared" si="7"/>
        <v>314.28399999999999</v>
      </c>
    </row>
    <row r="9" spans="1:18" ht="21.75" customHeight="1">
      <c r="A9" s="14">
        <f>SUBTOTAL(103,$C$5:C9)</f>
        <v>5</v>
      </c>
      <c r="B9" s="10">
        <v>5</v>
      </c>
      <c r="C9" s="125" t="s">
        <v>382</v>
      </c>
      <c r="D9" s="73" t="str">
        <f>VLOOKUP(C9,'Location Summary'!$C$4:$D$603,2,0)</f>
        <v>DA+3</v>
      </c>
      <c r="E9" s="73" t="s">
        <v>416</v>
      </c>
      <c r="F9" s="118">
        <v>45455</v>
      </c>
      <c r="G9" s="118">
        <v>45460</v>
      </c>
      <c r="H9" s="71" t="s">
        <v>515</v>
      </c>
      <c r="I9" s="73">
        <f t="shared" si="1"/>
        <v>289.83999999999997</v>
      </c>
      <c r="J9" s="10">
        <f t="shared" si="2"/>
        <v>3.61</v>
      </c>
      <c r="K9" s="10">
        <f t="shared" si="3"/>
        <v>37.299999999999997</v>
      </c>
      <c r="L9" s="10">
        <f t="shared" si="4"/>
        <v>2.093</v>
      </c>
      <c r="M9" s="10">
        <f t="shared" si="5"/>
        <v>0.86599999999999999</v>
      </c>
      <c r="N9" s="459">
        <f t="shared" si="6"/>
        <v>7.39</v>
      </c>
      <c r="O9" s="123" t="s">
        <v>672</v>
      </c>
      <c r="P9" s="567" t="s">
        <v>691</v>
      </c>
      <c r="Q9" s="1005" t="s">
        <v>258</v>
      </c>
      <c r="R9" s="13">
        <f t="shared" si="7"/>
        <v>314.28399999999999</v>
      </c>
    </row>
    <row r="10" spans="1:18" ht="21.75" customHeight="1">
      <c r="A10" s="14">
        <f>SUBTOTAL(103,$C$5:C10)</f>
        <v>6</v>
      </c>
      <c r="B10" s="10">
        <v>6</v>
      </c>
      <c r="C10" s="125" t="s">
        <v>426</v>
      </c>
      <c r="D10" s="73" t="str">
        <f>VLOOKUP(C10,'Location Summary'!$C$4:$D$603,2,0)</f>
        <v>DA+3</v>
      </c>
      <c r="E10" s="73" t="s">
        <v>416</v>
      </c>
      <c r="F10" s="118">
        <v>45456</v>
      </c>
      <c r="G10" s="118">
        <v>45460</v>
      </c>
      <c r="H10" s="71" t="s">
        <v>516</v>
      </c>
      <c r="I10" s="73">
        <f t="shared" si="1"/>
        <v>289.83999999999997</v>
      </c>
      <c r="J10" s="10">
        <f t="shared" si="2"/>
        <v>3.61</v>
      </c>
      <c r="K10" s="10">
        <f t="shared" si="3"/>
        <v>37.299999999999997</v>
      </c>
      <c r="L10" s="10">
        <f t="shared" si="4"/>
        <v>2.093</v>
      </c>
      <c r="M10" s="10">
        <f t="shared" si="5"/>
        <v>0.86599999999999999</v>
      </c>
      <c r="N10" s="459">
        <f t="shared" si="6"/>
        <v>7.39</v>
      </c>
      <c r="O10" s="123" t="s">
        <v>464</v>
      </c>
      <c r="P10" s="567" t="s">
        <v>691</v>
      </c>
      <c r="Q10" s="1005" t="s">
        <v>258</v>
      </c>
      <c r="R10" s="13">
        <f t="shared" si="7"/>
        <v>314.28399999999999</v>
      </c>
    </row>
    <row r="11" spans="1:18" ht="21.75" customHeight="1">
      <c r="A11" s="14">
        <f>SUBTOTAL(103,$C$5:C11)</f>
        <v>7</v>
      </c>
      <c r="B11" s="10">
        <v>7</v>
      </c>
      <c r="C11" s="125" t="s">
        <v>427</v>
      </c>
      <c r="D11" s="73" t="str">
        <f>VLOOKUP(C11,'Location Summary'!$C$4:$D$603,2,0)</f>
        <v>DA+3</v>
      </c>
      <c r="E11" s="73" t="s">
        <v>416</v>
      </c>
      <c r="F11" s="118">
        <v>45459</v>
      </c>
      <c r="G11" s="118">
        <v>45461</v>
      </c>
      <c r="H11" s="71" t="s">
        <v>516</v>
      </c>
      <c r="I11" s="73">
        <f t="shared" si="1"/>
        <v>289.83999999999997</v>
      </c>
      <c r="J11" s="10">
        <f t="shared" si="2"/>
        <v>3.61</v>
      </c>
      <c r="K11" s="10">
        <f t="shared" si="3"/>
        <v>37.299999999999997</v>
      </c>
      <c r="L11" s="10">
        <f t="shared" si="4"/>
        <v>2.093</v>
      </c>
      <c r="M11" s="10">
        <f t="shared" si="5"/>
        <v>0.86599999999999999</v>
      </c>
      <c r="N11" s="459">
        <f t="shared" si="6"/>
        <v>7.39</v>
      </c>
      <c r="O11" s="123" t="s">
        <v>464</v>
      </c>
      <c r="P11" s="567" t="s">
        <v>691</v>
      </c>
      <c r="Q11" s="1005" t="s">
        <v>258</v>
      </c>
      <c r="R11" s="13">
        <f t="shared" si="7"/>
        <v>314.28399999999999</v>
      </c>
    </row>
    <row r="12" spans="1:18" ht="21.75" customHeight="1">
      <c r="A12" s="14">
        <f>SUBTOTAL(103,$C$5:C12)</f>
        <v>8</v>
      </c>
      <c r="B12" s="10">
        <v>8</v>
      </c>
      <c r="C12" s="125" t="s">
        <v>428</v>
      </c>
      <c r="D12" s="73" t="str">
        <f>VLOOKUP(C12,'Location Summary'!$C$4:$D$603,2,0)</f>
        <v>DA+6</v>
      </c>
      <c r="E12" s="73" t="s">
        <v>416</v>
      </c>
      <c r="F12" s="118">
        <v>45461</v>
      </c>
      <c r="G12" s="118">
        <v>45464</v>
      </c>
      <c r="H12" s="71" t="s">
        <v>516</v>
      </c>
      <c r="I12" s="73">
        <f t="shared" si="1"/>
        <v>289.83999999999997</v>
      </c>
      <c r="J12" s="10">
        <f t="shared" si="2"/>
        <v>3.61</v>
      </c>
      <c r="K12" s="10">
        <f t="shared" si="3"/>
        <v>37.299999999999997</v>
      </c>
      <c r="L12" s="10">
        <f t="shared" si="4"/>
        <v>2.093</v>
      </c>
      <c r="M12" s="10">
        <f t="shared" si="5"/>
        <v>0.86599999999999999</v>
      </c>
      <c r="N12" s="459">
        <f t="shared" si="6"/>
        <v>7.39</v>
      </c>
      <c r="O12" s="123" t="s">
        <v>464</v>
      </c>
      <c r="P12" s="567" t="s">
        <v>691</v>
      </c>
      <c r="Q12" s="1005" t="s">
        <v>258</v>
      </c>
      <c r="R12" s="13">
        <f t="shared" si="7"/>
        <v>314.28399999999999</v>
      </c>
    </row>
    <row r="13" spans="1:18" ht="21.75" customHeight="1">
      <c r="A13" s="14">
        <f>SUBTOTAL(103,$C$5:C13)</f>
        <v>9</v>
      </c>
      <c r="B13" s="10">
        <v>9</v>
      </c>
      <c r="C13" s="125" t="s">
        <v>418</v>
      </c>
      <c r="D13" s="73" t="str">
        <f>VLOOKUP(C13,'Location Summary'!$C$4:$D$603,2,0)</f>
        <v>DA+0</v>
      </c>
      <c r="E13" s="73" t="s">
        <v>416</v>
      </c>
      <c r="F13" s="118">
        <v>45461</v>
      </c>
      <c r="G13" s="118">
        <v>45466</v>
      </c>
      <c r="H13" s="71" t="s">
        <v>515</v>
      </c>
      <c r="I13" s="73">
        <f t="shared" si="1"/>
        <v>271.04000000000002</v>
      </c>
      <c r="J13" s="10">
        <f t="shared" si="2"/>
        <v>3.36</v>
      </c>
      <c r="K13" s="10">
        <f t="shared" si="3"/>
        <v>34.15</v>
      </c>
      <c r="L13" s="10">
        <f t="shared" si="4"/>
        <v>1.599</v>
      </c>
      <c r="M13" s="10">
        <f t="shared" si="5"/>
        <v>0.86599999999999999</v>
      </c>
      <c r="N13" s="459">
        <f t="shared" si="6"/>
        <v>6.49</v>
      </c>
      <c r="O13" s="123" t="s">
        <v>672</v>
      </c>
      <c r="P13" s="567" t="s">
        <v>691</v>
      </c>
      <c r="Q13" s="1005" t="s">
        <v>258</v>
      </c>
      <c r="R13" s="13">
        <f t="shared" si="7"/>
        <v>287.98399999999998</v>
      </c>
    </row>
    <row r="14" spans="1:18" ht="21.75" customHeight="1">
      <c r="A14" s="14">
        <f>SUBTOTAL(103,$C$5:C14)</f>
        <v>10</v>
      </c>
      <c r="B14" s="10">
        <v>10</v>
      </c>
      <c r="C14" s="125" t="s">
        <v>429</v>
      </c>
      <c r="D14" s="73" t="str">
        <f>VLOOKUP(C14,'Location Summary'!$C$4:$D$603,2,0)</f>
        <v>DA+3</v>
      </c>
      <c r="E14" s="73" t="s">
        <v>416</v>
      </c>
      <c r="F14" s="118">
        <v>45464</v>
      </c>
      <c r="G14" s="118">
        <v>45467</v>
      </c>
      <c r="H14" s="71" t="s">
        <v>516</v>
      </c>
      <c r="I14" s="73">
        <f t="shared" si="1"/>
        <v>289.83999999999997</v>
      </c>
      <c r="J14" s="10">
        <f t="shared" si="2"/>
        <v>3.61</v>
      </c>
      <c r="K14" s="10">
        <f t="shared" si="3"/>
        <v>37.299999999999997</v>
      </c>
      <c r="L14" s="10">
        <f t="shared" si="4"/>
        <v>2.093</v>
      </c>
      <c r="M14" s="10">
        <f t="shared" si="5"/>
        <v>0.86599999999999999</v>
      </c>
      <c r="N14" s="459">
        <f t="shared" si="6"/>
        <v>7.39</v>
      </c>
      <c r="O14" s="123" t="s">
        <v>464</v>
      </c>
      <c r="P14" s="567" t="s">
        <v>691</v>
      </c>
      <c r="Q14" s="1005" t="s">
        <v>258</v>
      </c>
      <c r="R14" s="13">
        <f t="shared" si="7"/>
        <v>314.28399999999999</v>
      </c>
    </row>
    <row r="15" spans="1:18" ht="21.75" customHeight="1">
      <c r="A15" s="14">
        <f>SUBTOTAL(103,$C$5:C15)</f>
        <v>11</v>
      </c>
      <c r="B15" s="10">
        <v>11</v>
      </c>
      <c r="C15" s="125" t="s">
        <v>407</v>
      </c>
      <c r="D15" s="73" t="str">
        <f>VLOOKUP(C15,'Location Summary'!$C$4:$D$603,2,0)</f>
        <v>DA+9</v>
      </c>
      <c r="E15" s="73" t="s">
        <v>416</v>
      </c>
      <c r="F15" s="118">
        <v>45460</v>
      </c>
      <c r="G15" s="118">
        <v>45469</v>
      </c>
      <c r="H15" s="71" t="s">
        <v>706</v>
      </c>
      <c r="I15" s="73">
        <f t="shared" si="1"/>
        <v>289.83999999999997</v>
      </c>
      <c r="J15" s="10">
        <f t="shared" si="2"/>
        <v>3.61</v>
      </c>
      <c r="K15" s="10">
        <f t="shared" si="3"/>
        <v>37.299999999999997</v>
      </c>
      <c r="L15" s="10">
        <f t="shared" si="4"/>
        <v>2.093</v>
      </c>
      <c r="M15" s="10">
        <f t="shared" si="5"/>
        <v>0.86599999999999999</v>
      </c>
      <c r="N15" s="459">
        <f t="shared" si="6"/>
        <v>7.39</v>
      </c>
      <c r="O15" s="123" t="s">
        <v>673</v>
      </c>
      <c r="P15" s="567" t="s">
        <v>691</v>
      </c>
      <c r="Q15" s="1005" t="s">
        <v>258</v>
      </c>
      <c r="R15" s="13">
        <f t="shared" si="7"/>
        <v>314.28399999999999</v>
      </c>
    </row>
    <row r="16" spans="1:18" ht="21.75" customHeight="1">
      <c r="A16" s="14">
        <f>SUBTOTAL(103,$C$5:C16)</f>
        <v>12</v>
      </c>
      <c r="B16" s="10">
        <v>12</v>
      </c>
      <c r="C16" s="125" t="s">
        <v>430</v>
      </c>
      <c r="D16" s="73" t="str">
        <f>VLOOKUP(C16,'Location Summary'!$C$4:$D$603,2,0)</f>
        <v>DA+9</v>
      </c>
      <c r="E16" s="73" t="s">
        <v>416</v>
      </c>
      <c r="F16" s="118">
        <v>45467</v>
      </c>
      <c r="G16" s="118">
        <v>45470</v>
      </c>
      <c r="H16" s="71" t="s">
        <v>516</v>
      </c>
      <c r="I16" s="73">
        <f t="shared" si="1"/>
        <v>289.83999999999997</v>
      </c>
      <c r="J16" s="10">
        <f t="shared" si="2"/>
        <v>3.61</v>
      </c>
      <c r="K16" s="10">
        <f t="shared" si="3"/>
        <v>37.299999999999997</v>
      </c>
      <c r="L16" s="10">
        <f t="shared" si="4"/>
        <v>2.093</v>
      </c>
      <c r="M16" s="10">
        <f t="shared" si="5"/>
        <v>0.86599999999999999</v>
      </c>
      <c r="N16" s="459">
        <f t="shared" si="6"/>
        <v>7.39</v>
      </c>
      <c r="O16" s="123" t="s">
        <v>464</v>
      </c>
      <c r="P16" s="567" t="s">
        <v>691</v>
      </c>
      <c r="Q16" s="1005" t="s">
        <v>258</v>
      </c>
      <c r="R16" s="13">
        <f t="shared" si="7"/>
        <v>314.28399999999999</v>
      </c>
    </row>
    <row r="17" spans="1:18" ht="21.75" customHeight="1">
      <c r="A17" s="14">
        <f>SUBTOTAL(103,$C$5:C17)</f>
        <v>13</v>
      </c>
      <c r="B17" s="10">
        <v>13</v>
      </c>
      <c r="C17" s="125" t="s">
        <v>422</v>
      </c>
      <c r="D17" s="73" t="str">
        <f>VLOOKUP(C17,'Location Summary'!$C$4:$D$603,2,0)</f>
        <v>DA+3</v>
      </c>
      <c r="E17" s="73" t="s">
        <v>416</v>
      </c>
      <c r="F17" s="118">
        <v>45466</v>
      </c>
      <c r="G17" s="118">
        <v>45471</v>
      </c>
      <c r="H17" s="71" t="s">
        <v>705</v>
      </c>
      <c r="I17" s="73">
        <f t="shared" si="1"/>
        <v>289.83999999999997</v>
      </c>
      <c r="J17" s="10">
        <f t="shared" si="2"/>
        <v>3.61</v>
      </c>
      <c r="K17" s="10">
        <f t="shared" si="3"/>
        <v>37.299999999999997</v>
      </c>
      <c r="L17" s="10">
        <f t="shared" si="4"/>
        <v>2.093</v>
      </c>
      <c r="M17" s="10">
        <f t="shared" si="5"/>
        <v>0.86599999999999999</v>
      </c>
      <c r="N17" s="459">
        <f t="shared" si="6"/>
        <v>7.39</v>
      </c>
      <c r="O17" s="123" t="s">
        <v>673</v>
      </c>
      <c r="P17" s="567" t="s">
        <v>691</v>
      </c>
      <c r="Q17" s="1005" t="s">
        <v>258</v>
      </c>
      <c r="R17" s="13">
        <f t="shared" si="7"/>
        <v>314.28399999999999</v>
      </c>
    </row>
    <row r="18" spans="1:18" ht="21.75" customHeight="1">
      <c r="A18" s="14">
        <f>SUBTOTAL(103,$C$5:C18)</f>
        <v>14</v>
      </c>
      <c r="B18" s="10">
        <v>14</v>
      </c>
      <c r="C18" s="125" t="s">
        <v>417</v>
      </c>
      <c r="D18" s="73" t="str">
        <f>VLOOKUP(C18,'Location Summary'!$C$4:$D$603,2,0)</f>
        <v>DA+3</v>
      </c>
      <c r="E18" s="73" t="s">
        <v>416</v>
      </c>
      <c r="F18" s="118">
        <v>45468</v>
      </c>
      <c r="G18" s="118">
        <v>45472</v>
      </c>
      <c r="H18" s="71" t="s">
        <v>515</v>
      </c>
      <c r="I18" s="73">
        <f t="shared" si="1"/>
        <v>289.83999999999997</v>
      </c>
      <c r="J18" s="10">
        <f t="shared" si="2"/>
        <v>3.61</v>
      </c>
      <c r="K18" s="10">
        <f t="shared" si="3"/>
        <v>37.299999999999997</v>
      </c>
      <c r="L18" s="10">
        <f t="shared" si="4"/>
        <v>2.093</v>
      </c>
      <c r="M18" s="10">
        <f t="shared" si="5"/>
        <v>0.86599999999999999</v>
      </c>
      <c r="N18" s="459">
        <f t="shared" si="6"/>
        <v>7.39</v>
      </c>
      <c r="O18" s="123" t="s">
        <v>672</v>
      </c>
      <c r="P18" s="567" t="s">
        <v>691</v>
      </c>
      <c r="Q18" s="1005" t="s">
        <v>258</v>
      </c>
      <c r="R18" s="13">
        <f t="shared" si="7"/>
        <v>314.28399999999999</v>
      </c>
    </row>
    <row r="19" spans="1:18" ht="21.75" customHeight="1">
      <c r="A19" s="14">
        <f>SUBTOTAL(103,$C$5:C19)</f>
        <v>15</v>
      </c>
      <c r="B19" s="10">
        <v>1</v>
      </c>
      <c r="C19" s="125" t="s">
        <v>433</v>
      </c>
      <c r="D19" s="73" t="str">
        <f>VLOOKUP(C19,'Location Summary'!$C$4:$D$603,2,0)</f>
        <v>DA+0</v>
      </c>
      <c r="E19" s="73" t="s">
        <v>416</v>
      </c>
      <c r="F19" s="118">
        <v>45470</v>
      </c>
      <c r="G19" s="118">
        <v>45476</v>
      </c>
      <c r="H19" s="71" t="s">
        <v>516</v>
      </c>
      <c r="I19" s="73">
        <f t="shared" si="1"/>
        <v>271.04000000000002</v>
      </c>
      <c r="J19" s="10">
        <f t="shared" si="2"/>
        <v>3.36</v>
      </c>
      <c r="K19" s="10">
        <f t="shared" si="3"/>
        <v>34.15</v>
      </c>
      <c r="L19" s="10">
        <f t="shared" si="4"/>
        <v>1.599</v>
      </c>
      <c r="M19" s="10">
        <f t="shared" si="5"/>
        <v>0.86599999999999999</v>
      </c>
      <c r="N19" s="459">
        <f t="shared" si="6"/>
        <v>6.49</v>
      </c>
      <c r="O19" s="123" t="s">
        <v>464</v>
      </c>
      <c r="P19" s="567" t="s">
        <v>756</v>
      </c>
      <c r="Q19" s="1005" t="s">
        <v>258</v>
      </c>
      <c r="R19" s="13">
        <f t="shared" si="7"/>
        <v>287.98399999999998</v>
      </c>
    </row>
    <row r="20" spans="1:18" ht="21.75" customHeight="1">
      <c r="A20" s="14">
        <f>SUBTOTAL(103,$C$5:C20)</f>
        <v>16</v>
      </c>
      <c r="B20" s="10">
        <v>2</v>
      </c>
      <c r="C20" s="125" t="s">
        <v>408</v>
      </c>
      <c r="D20" s="73" t="str">
        <f>VLOOKUP(C20,'Location Summary'!$C$4:$D$603,2,0)</f>
        <v>DA+3</v>
      </c>
      <c r="E20" s="73" t="s">
        <v>416</v>
      </c>
      <c r="F20" s="118">
        <v>45471</v>
      </c>
      <c r="G20" s="118">
        <v>45476</v>
      </c>
      <c r="H20" s="71" t="s">
        <v>706</v>
      </c>
      <c r="I20" s="73">
        <f t="shared" si="1"/>
        <v>289.83999999999997</v>
      </c>
      <c r="J20" s="10">
        <f t="shared" si="2"/>
        <v>3.61</v>
      </c>
      <c r="K20" s="10">
        <f t="shared" si="3"/>
        <v>37.299999999999997</v>
      </c>
      <c r="L20" s="10">
        <f t="shared" si="4"/>
        <v>2.093</v>
      </c>
      <c r="M20" s="10">
        <f t="shared" si="5"/>
        <v>0.86599999999999999</v>
      </c>
      <c r="N20" s="459">
        <f t="shared" si="6"/>
        <v>7.39</v>
      </c>
      <c r="O20" s="123" t="s">
        <v>673</v>
      </c>
      <c r="P20" s="567" t="s">
        <v>778</v>
      </c>
      <c r="Q20" s="1005" t="s">
        <v>258</v>
      </c>
      <c r="R20" s="13">
        <f t="shared" si="7"/>
        <v>314.28399999999999</v>
      </c>
    </row>
    <row r="21" spans="1:18" ht="21.75" customHeight="1">
      <c r="A21" s="14">
        <f>SUBTOTAL(103,$C$5:C21)</f>
        <v>17</v>
      </c>
      <c r="B21" s="10">
        <v>3</v>
      </c>
      <c r="C21" s="125" t="s">
        <v>432</v>
      </c>
      <c r="D21" s="73" t="str">
        <f>VLOOKUP(C21,'Location Summary'!$C$4:$D$603,2,0)</f>
        <v>DA+1.5</v>
      </c>
      <c r="E21" s="73" t="s">
        <v>416</v>
      </c>
      <c r="F21" s="118">
        <v>45476</v>
      </c>
      <c r="G21" s="118">
        <v>45479</v>
      </c>
      <c r="H21" s="71" t="s">
        <v>516</v>
      </c>
      <c r="I21" s="73">
        <f t="shared" si="1"/>
        <v>289.83999999999997</v>
      </c>
      <c r="J21" s="10">
        <f t="shared" si="2"/>
        <v>3.61</v>
      </c>
      <c r="K21" s="10">
        <f t="shared" si="3"/>
        <v>37.299999999999997</v>
      </c>
      <c r="L21" s="10">
        <f t="shared" si="4"/>
        <v>2.093</v>
      </c>
      <c r="M21" s="10">
        <f t="shared" si="5"/>
        <v>0.86599999999999999</v>
      </c>
      <c r="N21" s="459">
        <f t="shared" si="6"/>
        <v>7.39</v>
      </c>
      <c r="O21" s="123" t="s">
        <v>464</v>
      </c>
      <c r="P21" s="567" t="s">
        <v>777</v>
      </c>
      <c r="Q21" s="1005" t="s">
        <v>258</v>
      </c>
      <c r="R21" s="13">
        <f t="shared" si="7"/>
        <v>314.28399999999999</v>
      </c>
    </row>
    <row r="22" spans="1:18" ht="21.75" customHeight="1">
      <c r="A22" s="14">
        <f>SUBTOTAL(103,$C$5:C22)</f>
        <v>18</v>
      </c>
      <c r="B22" s="10">
        <v>4</v>
      </c>
      <c r="C22" s="125" t="s">
        <v>462</v>
      </c>
      <c r="D22" s="73" t="str">
        <f>VLOOKUP(C22,'Location Summary'!$C$4:$D$603,2,0)</f>
        <v>DA+1.5</v>
      </c>
      <c r="E22" s="73" t="s">
        <v>416</v>
      </c>
      <c r="F22" s="118">
        <v>45477</v>
      </c>
      <c r="G22" s="118">
        <v>45479</v>
      </c>
      <c r="H22" s="71" t="s">
        <v>705</v>
      </c>
      <c r="I22" s="73">
        <f t="shared" si="1"/>
        <v>289.83999999999997</v>
      </c>
      <c r="J22" s="10">
        <f t="shared" si="2"/>
        <v>3.61</v>
      </c>
      <c r="K22" s="10">
        <f t="shared" si="3"/>
        <v>37.299999999999997</v>
      </c>
      <c r="L22" s="10">
        <f t="shared" si="4"/>
        <v>2.093</v>
      </c>
      <c r="M22" s="10">
        <f t="shared" si="5"/>
        <v>0.86599999999999999</v>
      </c>
      <c r="N22" s="459">
        <f t="shared" si="6"/>
        <v>7.39</v>
      </c>
      <c r="O22" s="123" t="s">
        <v>772</v>
      </c>
      <c r="P22" s="567" t="s">
        <v>779</v>
      </c>
      <c r="Q22" s="1005" t="s">
        <v>258</v>
      </c>
      <c r="R22" s="13">
        <f t="shared" si="7"/>
        <v>314.28399999999999</v>
      </c>
    </row>
    <row r="23" spans="1:18" ht="21.75" customHeight="1">
      <c r="A23" s="14">
        <f>SUBTOTAL(103,$C$5:C23)</f>
        <v>19</v>
      </c>
      <c r="B23" s="10">
        <v>5</v>
      </c>
      <c r="C23" s="125" t="s">
        <v>409</v>
      </c>
      <c r="D23" s="73" t="str">
        <f>VLOOKUP(C23,'Location Summary'!$C$4:$D$603,2,0)</f>
        <v>DA+3</v>
      </c>
      <c r="E23" s="73" t="s">
        <v>416</v>
      </c>
      <c r="F23" s="118">
        <v>45477</v>
      </c>
      <c r="G23" s="118">
        <v>45482</v>
      </c>
      <c r="H23" s="71" t="s">
        <v>706</v>
      </c>
      <c r="I23" s="73">
        <f t="shared" si="1"/>
        <v>289.83999999999997</v>
      </c>
      <c r="J23" s="10">
        <f t="shared" si="2"/>
        <v>3.61</v>
      </c>
      <c r="K23" s="10">
        <f t="shared" si="3"/>
        <v>37.299999999999997</v>
      </c>
      <c r="L23" s="10">
        <f t="shared" si="4"/>
        <v>2.093</v>
      </c>
      <c r="M23" s="10">
        <f t="shared" si="5"/>
        <v>0.86599999999999999</v>
      </c>
      <c r="N23" s="459">
        <f t="shared" si="6"/>
        <v>7.39</v>
      </c>
      <c r="O23" s="123" t="s">
        <v>673</v>
      </c>
      <c r="P23" s="567" t="s">
        <v>777</v>
      </c>
      <c r="Q23" s="1005" t="s">
        <v>258</v>
      </c>
      <c r="R23" s="13">
        <f t="shared" si="7"/>
        <v>314.28399999999999</v>
      </c>
    </row>
    <row r="24" spans="1:18" ht="21.75" customHeight="1">
      <c r="A24" s="14">
        <f>SUBTOTAL(103,$C$5:C24)</f>
        <v>20</v>
      </c>
      <c r="B24" s="10">
        <v>6</v>
      </c>
      <c r="C24" s="125" t="s">
        <v>415</v>
      </c>
      <c r="D24" s="73" t="str">
        <f>VLOOKUP(C24,'Location Summary'!$C$4:$D$603,2,0)</f>
        <v>DA+3</v>
      </c>
      <c r="E24" s="73" t="s">
        <v>416</v>
      </c>
      <c r="F24" s="118">
        <v>45475</v>
      </c>
      <c r="G24" s="118">
        <v>45483</v>
      </c>
      <c r="H24" s="71" t="s">
        <v>515</v>
      </c>
      <c r="I24" s="73">
        <f t="shared" si="1"/>
        <v>289.83999999999997</v>
      </c>
      <c r="J24" s="10">
        <f t="shared" si="2"/>
        <v>3.61</v>
      </c>
      <c r="K24" s="10">
        <f t="shared" si="3"/>
        <v>37.299999999999997</v>
      </c>
      <c r="L24" s="10">
        <f t="shared" si="4"/>
        <v>2.093</v>
      </c>
      <c r="M24" s="10">
        <f t="shared" si="5"/>
        <v>0.86599999999999999</v>
      </c>
      <c r="N24" s="459">
        <f t="shared" si="6"/>
        <v>7.39</v>
      </c>
      <c r="O24" s="123" t="s">
        <v>672</v>
      </c>
      <c r="P24" s="567" t="s">
        <v>766</v>
      </c>
      <c r="Q24" s="1005" t="s">
        <v>258</v>
      </c>
      <c r="R24" s="13">
        <f t="shared" si="7"/>
        <v>314.28399999999999</v>
      </c>
    </row>
    <row r="25" spans="1:18" ht="21.75" customHeight="1">
      <c r="A25" s="14">
        <f>SUBTOTAL(103,$C$5:C25)</f>
        <v>21</v>
      </c>
      <c r="B25" s="10">
        <v>7</v>
      </c>
      <c r="C25" s="125" t="s">
        <v>461</v>
      </c>
      <c r="D25" s="73" t="str">
        <f>VLOOKUP(C25,'Location Summary'!$C$4:$D$603,2,0)</f>
        <v>DA+0</v>
      </c>
      <c r="E25" s="73" t="s">
        <v>416</v>
      </c>
      <c r="F25" s="118">
        <v>45479</v>
      </c>
      <c r="G25" s="118">
        <v>45483</v>
      </c>
      <c r="H25" s="71" t="s">
        <v>705</v>
      </c>
      <c r="I25" s="73">
        <f t="shared" si="1"/>
        <v>271.04000000000002</v>
      </c>
      <c r="J25" s="10">
        <f t="shared" si="2"/>
        <v>3.36</v>
      </c>
      <c r="K25" s="10">
        <f t="shared" si="3"/>
        <v>34.15</v>
      </c>
      <c r="L25" s="10">
        <f t="shared" si="4"/>
        <v>1.599</v>
      </c>
      <c r="M25" s="10">
        <f t="shared" si="5"/>
        <v>0.86599999999999999</v>
      </c>
      <c r="N25" s="459">
        <f t="shared" si="6"/>
        <v>6.49</v>
      </c>
      <c r="O25" s="123" t="s">
        <v>772</v>
      </c>
      <c r="P25" s="567" t="s">
        <v>779</v>
      </c>
      <c r="Q25" s="1005" t="s">
        <v>258</v>
      </c>
      <c r="R25" s="13">
        <f t="shared" si="7"/>
        <v>287.98399999999998</v>
      </c>
    </row>
    <row r="26" spans="1:18" ht="21.75" customHeight="1">
      <c r="A26" s="14">
        <f>SUBTOTAL(103,$C$5:C26)</f>
        <v>22</v>
      </c>
      <c r="B26" s="10">
        <v>8</v>
      </c>
      <c r="C26" s="125" t="s">
        <v>434</v>
      </c>
      <c r="D26" s="73" t="str">
        <f>VLOOKUP(C26,'Location Summary'!$C$4:$D$603,2,0)</f>
        <v>DA-1.5</v>
      </c>
      <c r="E26" s="73" t="s">
        <v>416</v>
      </c>
      <c r="F26" s="118">
        <v>45480</v>
      </c>
      <c r="G26" s="118">
        <v>45483</v>
      </c>
      <c r="H26" s="71" t="s">
        <v>516</v>
      </c>
      <c r="I26" s="73">
        <f t="shared" si="1"/>
        <v>271.04000000000002</v>
      </c>
      <c r="J26" s="10">
        <f t="shared" si="2"/>
        <v>3.36</v>
      </c>
      <c r="K26" s="10">
        <f t="shared" si="3"/>
        <v>34.15</v>
      </c>
      <c r="L26" s="10">
        <f t="shared" si="4"/>
        <v>1.599</v>
      </c>
      <c r="M26" s="10">
        <f t="shared" si="5"/>
        <v>0.86599999999999999</v>
      </c>
      <c r="N26" s="459">
        <f t="shared" si="6"/>
        <v>6.49</v>
      </c>
      <c r="O26" s="123" t="s">
        <v>464</v>
      </c>
      <c r="P26" s="567" t="s">
        <v>778</v>
      </c>
      <c r="Q26" s="1005" t="s">
        <v>258</v>
      </c>
      <c r="R26" s="13">
        <f t="shared" si="7"/>
        <v>287.98399999999998</v>
      </c>
    </row>
    <row r="27" spans="1:18" ht="21.75" customHeight="1">
      <c r="A27" s="14">
        <f>SUBTOTAL(103,$C$5:C27)</f>
        <v>23</v>
      </c>
      <c r="B27" s="10">
        <v>9</v>
      </c>
      <c r="C27" s="125" t="s">
        <v>431</v>
      </c>
      <c r="D27" s="73" t="str">
        <f>VLOOKUP(C27,'Location Summary'!$C$4:$D$603,2,0)</f>
        <v>DA+0</v>
      </c>
      <c r="E27" s="73" t="s">
        <v>416</v>
      </c>
      <c r="F27" s="118">
        <v>45470</v>
      </c>
      <c r="G27" s="118">
        <v>45484</v>
      </c>
      <c r="H27" s="71" t="s">
        <v>516</v>
      </c>
      <c r="I27" s="73">
        <f t="shared" si="1"/>
        <v>271.04000000000002</v>
      </c>
      <c r="J27" s="10">
        <f t="shared" si="2"/>
        <v>3.36</v>
      </c>
      <c r="K27" s="10">
        <f t="shared" si="3"/>
        <v>34.15</v>
      </c>
      <c r="L27" s="10">
        <f t="shared" si="4"/>
        <v>1.599</v>
      </c>
      <c r="M27" s="10">
        <f t="shared" si="5"/>
        <v>0.86599999999999999</v>
      </c>
      <c r="N27" s="459">
        <f t="shared" si="6"/>
        <v>6.49</v>
      </c>
      <c r="O27" s="123" t="s">
        <v>464</v>
      </c>
      <c r="P27" s="567" t="s">
        <v>755</v>
      </c>
      <c r="Q27" s="1005" t="s">
        <v>258</v>
      </c>
      <c r="R27" s="13">
        <f t="shared" si="7"/>
        <v>287.98399999999998</v>
      </c>
    </row>
    <row r="28" spans="1:18" ht="21.75" customHeight="1">
      <c r="A28" s="14">
        <f>SUBTOTAL(103,$C$5:C28)</f>
        <v>24</v>
      </c>
      <c r="B28" s="10">
        <v>10</v>
      </c>
      <c r="C28" s="125" t="s">
        <v>460</v>
      </c>
      <c r="D28" s="73" t="str">
        <f>VLOOKUP(C28,'Location Summary'!$C$4:$D$603,2,0)</f>
        <v>DA+0</v>
      </c>
      <c r="E28" s="73" t="s">
        <v>416</v>
      </c>
      <c r="F28" s="118">
        <v>45484</v>
      </c>
      <c r="G28" s="118">
        <v>45488</v>
      </c>
      <c r="H28" s="71" t="s">
        <v>705</v>
      </c>
      <c r="I28" s="73">
        <f t="shared" si="1"/>
        <v>271.04000000000002</v>
      </c>
      <c r="J28" s="10">
        <f t="shared" si="2"/>
        <v>3.36</v>
      </c>
      <c r="K28" s="10">
        <f t="shared" si="3"/>
        <v>34.15</v>
      </c>
      <c r="L28" s="10">
        <f t="shared" si="4"/>
        <v>1.599</v>
      </c>
      <c r="M28" s="10">
        <f t="shared" si="5"/>
        <v>0.86599999999999999</v>
      </c>
      <c r="N28" s="459">
        <f t="shared" si="6"/>
        <v>6.49</v>
      </c>
      <c r="O28" s="123" t="s">
        <v>672</v>
      </c>
      <c r="P28" s="567" t="s">
        <v>778</v>
      </c>
      <c r="Q28" s="1005" t="s">
        <v>258</v>
      </c>
      <c r="R28" s="13">
        <f t="shared" si="7"/>
        <v>287.98399999999998</v>
      </c>
    </row>
    <row r="29" spans="1:18" ht="21.75" customHeight="1">
      <c r="A29" s="14">
        <f>SUBTOTAL(103,$C$5:C29)</f>
        <v>25</v>
      </c>
      <c r="B29" s="10">
        <v>11</v>
      </c>
      <c r="C29" s="125" t="s">
        <v>435</v>
      </c>
      <c r="D29" s="73" t="str">
        <f>VLOOKUP(C29,'Location Summary'!$C$4:$D$603,2,0)</f>
        <v>DA+0</v>
      </c>
      <c r="E29" s="73" t="s">
        <v>416</v>
      </c>
      <c r="F29" s="118">
        <v>45484</v>
      </c>
      <c r="G29" s="118">
        <v>45491</v>
      </c>
      <c r="H29" s="71" t="s">
        <v>516</v>
      </c>
      <c r="I29" s="73">
        <f t="shared" si="1"/>
        <v>271.04000000000002</v>
      </c>
      <c r="J29" s="10">
        <f t="shared" si="2"/>
        <v>3.36</v>
      </c>
      <c r="K29" s="10">
        <f t="shared" si="3"/>
        <v>34.15</v>
      </c>
      <c r="L29" s="10">
        <f t="shared" si="4"/>
        <v>1.599</v>
      </c>
      <c r="M29" s="10">
        <f t="shared" si="5"/>
        <v>0.86599999999999999</v>
      </c>
      <c r="N29" s="459">
        <f t="shared" si="6"/>
        <v>6.49</v>
      </c>
      <c r="O29" s="123" t="s">
        <v>464</v>
      </c>
      <c r="P29" s="567" t="s">
        <v>801</v>
      </c>
      <c r="Q29" s="1005" t="s">
        <v>258</v>
      </c>
      <c r="R29" s="13">
        <f t="shared" si="7"/>
        <v>287.98399999999998</v>
      </c>
    </row>
    <row r="30" spans="1:18" ht="21.75" customHeight="1">
      <c r="A30" s="14">
        <f>SUBTOTAL(103,$C$5:C30)</f>
        <v>26</v>
      </c>
      <c r="B30" s="10">
        <v>12</v>
      </c>
      <c r="C30" s="125" t="s">
        <v>410</v>
      </c>
      <c r="D30" s="73" t="str">
        <f>VLOOKUP(C30,'Location Summary'!$C$4:$D$603,2,0)</f>
        <v>DA+9</v>
      </c>
      <c r="E30" s="73" t="s">
        <v>416</v>
      </c>
      <c r="F30" s="118">
        <v>45483</v>
      </c>
      <c r="G30" s="118">
        <v>45492</v>
      </c>
      <c r="H30" s="71" t="s">
        <v>706</v>
      </c>
      <c r="I30" s="73">
        <f t="shared" si="1"/>
        <v>289.83999999999997</v>
      </c>
      <c r="J30" s="10">
        <f t="shared" si="2"/>
        <v>3.61</v>
      </c>
      <c r="K30" s="10">
        <f t="shared" si="3"/>
        <v>37.299999999999997</v>
      </c>
      <c r="L30" s="10">
        <f t="shared" si="4"/>
        <v>2.093</v>
      </c>
      <c r="M30" s="10">
        <f t="shared" si="5"/>
        <v>0.86599999999999999</v>
      </c>
      <c r="N30" s="459">
        <f t="shared" si="6"/>
        <v>7.39</v>
      </c>
      <c r="O30" s="123" t="s">
        <v>673</v>
      </c>
      <c r="P30" s="567" t="s">
        <v>802</v>
      </c>
      <c r="Q30" s="1005" t="s">
        <v>258</v>
      </c>
      <c r="R30" s="13">
        <f t="shared" si="7"/>
        <v>314.28399999999999</v>
      </c>
    </row>
    <row r="31" spans="1:18" ht="21.75" customHeight="1">
      <c r="A31" s="14">
        <f>SUBTOTAL(103,$C$5:C31)</f>
        <v>27</v>
      </c>
      <c r="B31" s="10">
        <v>13</v>
      </c>
      <c r="C31" s="125" t="s">
        <v>403</v>
      </c>
      <c r="D31" s="73" t="str">
        <f>VLOOKUP(C31,'Location Summary'!$C$4:$D$603,2,0)</f>
        <v>DA-3</v>
      </c>
      <c r="E31" s="73" t="s">
        <v>416</v>
      </c>
      <c r="F31" s="118">
        <v>45488</v>
      </c>
      <c r="G31" s="118">
        <v>45493</v>
      </c>
      <c r="H31" s="71" t="s">
        <v>812</v>
      </c>
      <c r="I31" s="73">
        <f t="shared" si="1"/>
        <v>271.04000000000002</v>
      </c>
      <c r="J31" s="10">
        <f t="shared" si="2"/>
        <v>3.36</v>
      </c>
      <c r="K31" s="10">
        <f t="shared" si="3"/>
        <v>34.15</v>
      </c>
      <c r="L31" s="10">
        <f t="shared" si="4"/>
        <v>1.599</v>
      </c>
      <c r="M31" s="10">
        <f t="shared" si="5"/>
        <v>0.86599999999999999</v>
      </c>
      <c r="N31" s="459">
        <f t="shared" si="6"/>
        <v>6.49</v>
      </c>
      <c r="O31" s="123" t="s">
        <v>804</v>
      </c>
      <c r="P31" s="567" t="s">
        <v>802</v>
      </c>
      <c r="Q31" s="1005" t="s">
        <v>258</v>
      </c>
      <c r="R31" s="13">
        <f t="shared" si="7"/>
        <v>287.98399999999998</v>
      </c>
    </row>
    <row r="32" spans="1:18" ht="21.75" customHeight="1">
      <c r="A32" s="14">
        <f>SUBTOTAL(103,$C$5:C32)</f>
        <v>28</v>
      </c>
      <c r="B32" s="10">
        <v>14</v>
      </c>
      <c r="C32" s="125" t="s">
        <v>459</v>
      </c>
      <c r="D32" s="73" t="str">
        <f>VLOOKUP(C32,'Location Summary'!$C$4:$D$603,2,0)</f>
        <v>DA+9</v>
      </c>
      <c r="E32" s="73" t="s">
        <v>416</v>
      </c>
      <c r="F32" s="118">
        <v>45489</v>
      </c>
      <c r="G32" s="118">
        <v>45495</v>
      </c>
      <c r="H32" s="71" t="s">
        <v>705</v>
      </c>
      <c r="I32" s="73">
        <f t="shared" si="1"/>
        <v>289.83999999999997</v>
      </c>
      <c r="J32" s="10">
        <f t="shared" si="2"/>
        <v>3.61</v>
      </c>
      <c r="K32" s="10">
        <f t="shared" si="3"/>
        <v>37.299999999999997</v>
      </c>
      <c r="L32" s="10">
        <f t="shared" si="4"/>
        <v>2.093</v>
      </c>
      <c r="M32" s="10">
        <f t="shared" si="5"/>
        <v>0.86599999999999999</v>
      </c>
      <c r="N32" s="459">
        <f t="shared" si="6"/>
        <v>7.39</v>
      </c>
      <c r="O32" s="123" t="s">
        <v>672</v>
      </c>
      <c r="P32" s="567" t="s">
        <v>802</v>
      </c>
      <c r="Q32" s="1005" t="s">
        <v>258</v>
      </c>
      <c r="R32" s="13">
        <f t="shared" si="7"/>
        <v>314.28399999999999</v>
      </c>
    </row>
    <row r="33" spans="1:18" ht="21.75" customHeight="1">
      <c r="A33" s="14">
        <f>SUBTOTAL(103,$C$5:C33)</f>
        <v>29</v>
      </c>
      <c r="B33" s="10">
        <v>15</v>
      </c>
      <c r="C33" s="125" t="s">
        <v>446</v>
      </c>
      <c r="D33" s="73" t="str">
        <f>VLOOKUP(C33,'Location Summary'!$C$4:$D$603,2,0)</f>
        <v>DA+3</v>
      </c>
      <c r="E33" s="73" t="s">
        <v>416</v>
      </c>
      <c r="F33" s="118">
        <v>45493</v>
      </c>
      <c r="G33" s="118">
        <v>45497</v>
      </c>
      <c r="H33" s="71" t="s">
        <v>516</v>
      </c>
      <c r="I33" s="73">
        <f t="shared" si="1"/>
        <v>289.83999999999997</v>
      </c>
      <c r="J33" s="10">
        <f t="shared" si="2"/>
        <v>3.61</v>
      </c>
      <c r="K33" s="10">
        <f t="shared" si="3"/>
        <v>37.299999999999997</v>
      </c>
      <c r="L33" s="10">
        <f t="shared" si="4"/>
        <v>2.093</v>
      </c>
      <c r="M33" s="10">
        <f t="shared" si="5"/>
        <v>0.86599999999999999</v>
      </c>
      <c r="N33" s="459">
        <f t="shared" si="6"/>
        <v>7.39</v>
      </c>
      <c r="O33" s="123" t="s">
        <v>464</v>
      </c>
      <c r="P33" s="567" t="s">
        <v>778</v>
      </c>
      <c r="Q33" s="1005" t="s">
        <v>258</v>
      </c>
      <c r="R33" s="13">
        <f t="shared" si="7"/>
        <v>314.28399999999999</v>
      </c>
    </row>
    <row r="34" spans="1:18" ht="21.75" customHeight="1">
      <c r="A34" s="14">
        <f>SUBTOTAL(103,$C$5:C34)</f>
        <v>30</v>
      </c>
      <c r="B34" s="10">
        <v>16</v>
      </c>
      <c r="C34" s="125" t="s">
        <v>411</v>
      </c>
      <c r="D34" s="73" t="str">
        <f>VLOOKUP(C34,'Location Summary'!$C$4:$D$603,2,0)</f>
        <v>DA+3</v>
      </c>
      <c r="E34" s="73" t="s">
        <v>416</v>
      </c>
      <c r="F34" s="118">
        <v>45493</v>
      </c>
      <c r="G34" s="118">
        <v>45498</v>
      </c>
      <c r="H34" s="71" t="s">
        <v>706</v>
      </c>
      <c r="I34" s="73">
        <f t="shared" si="1"/>
        <v>289.83999999999997</v>
      </c>
      <c r="J34" s="10">
        <f t="shared" si="2"/>
        <v>3.61</v>
      </c>
      <c r="K34" s="10">
        <f t="shared" si="3"/>
        <v>37.299999999999997</v>
      </c>
      <c r="L34" s="10">
        <f t="shared" si="4"/>
        <v>2.093</v>
      </c>
      <c r="M34" s="10">
        <f t="shared" si="5"/>
        <v>0.86599999999999999</v>
      </c>
      <c r="N34" s="459">
        <f t="shared" si="6"/>
        <v>7.39</v>
      </c>
      <c r="O34" s="123" t="s">
        <v>673</v>
      </c>
      <c r="P34" s="567" t="s">
        <v>802</v>
      </c>
      <c r="Q34" s="1005" t="s">
        <v>258</v>
      </c>
      <c r="R34" s="13">
        <f t="shared" si="7"/>
        <v>314.28399999999999</v>
      </c>
    </row>
    <row r="35" spans="1:18" ht="21.75" customHeight="1">
      <c r="A35" s="14">
        <f>SUBTOTAL(103,$C$5:C35)</f>
        <v>31</v>
      </c>
      <c r="B35" s="10">
        <v>17</v>
      </c>
      <c r="C35" s="125" t="s">
        <v>404</v>
      </c>
      <c r="D35" s="73" t="str">
        <f>VLOOKUP(C35,'Location Summary'!$C$4:$D$603,2,0)</f>
        <v>DA+6</v>
      </c>
      <c r="E35" s="73" t="s">
        <v>416</v>
      </c>
      <c r="F35" s="118">
        <v>45494</v>
      </c>
      <c r="G35" s="118">
        <v>45498</v>
      </c>
      <c r="H35" s="71" t="s">
        <v>812</v>
      </c>
      <c r="I35" s="73">
        <f t="shared" si="1"/>
        <v>289.83999999999997</v>
      </c>
      <c r="J35" s="10">
        <f t="shared" si="2"/>
        <v>3.61</v>
      </c>
      <c r="K35" s="10">
        <f t="shared" si="3"/>
        <v>37.299999999999997</v>
      </c>
      <c r="L35" s="10">
        <f t="shared" si="4"/>
        <v>2.093</v>
      </c>
      <c r="M35" s="10">
        <f t="shared" si="5"/>
        <v>0.86599999999999999</v>
      </c>
      <c r="N35" s="459">
        <f t="shared" si="6"/>
        <v>7.39</v>
      </c>
      <c r="O35" s="123" t="s">
        <v>804</v>
      </c>
      <c r="P35" s="567" t="s">
        <v>802</v>
      </c>
      <c r="Q35" s="1005" t="s">
        <v>258</v>
      </c>
      <c r="R35" s="13">
        <f t="shared" si="7"/>
        <v>314.28399999999999</v>
      </c>
    </row>
    <row r="36" spans="1:18" ht="21.75" customHeight="1">
      <c r="A36" s="14">
        <f>SUBTOTAL(103,$C$5:C36)</f>
        <v>32</v>
      </c>
      <c r="B36" s="10">
        <v>18</v>
      </c>
      <c r="C36" s="125" t="s">
        <v>463</v>
      </c>
      <c r="D36" s="73" t="str">
        <f>VLOOKUP(C36,'Location Summary'!$C$4:$D$603,2,0)</f>
        <v>DA+4.5</v>
      </c>
      <c r="E36" s="73" t="s">
        <v>416</v>
      </c>
      <c r="F36" s="118">
        <v>45497</v>
      </c>
      <c r="G36" s="118">
        <v>45501</v>
      </c>
      <c r="H36" s="71" t="s">
        <v>705</v>
      </c>
      <c r="I36" s="73">
        <f t="shared" si="1"/>
        <v>289.83999999999997</v>
      </c>
      <c r="J36" s="10">
        <f t="shared" si="2"/>
        <v>3.61</v>
      </c>
      <c r="K36" s="10">
        <f t="shared" si="3"/>
        <v>37.299999999999997</v>
      </c>
      <c r="L36" s="10">
        <f t="shared" si="4"/>
        <v>2.093</v>
      </c>
      <c r="M36" s="10">
        <f t="shared" si="5"/>
        <v>0.86599999999999999</v>
      </c>
      <c r="N36" s="459">
        <f t="shared" si="6"/>
        <v>7.39</v>
      </c>
      <c r="O36" s="123" t="s">
        <v>859</v>
      </c>
      <c r="P36" s="567" t="s">
        <v>778</v>
      </c>
      <c r="Q36" s="1005" t="s">
        <v>258</v>
      </c>
      <c r="R36" s="13">
        <f t="shared" si="7"/>
        <v>314.28399999999999</v>
      </c>
    </row>
    <row r="37" spans="1:18" ht="21.75" customHeight="1">
      <c r="A37" s="14">
        <f>SUBTOTAL(103,$C$5:C37)</f>
        <v>33</v>
      </c>
      <c r="B37" s="10">
        <v>19</v>
      </c>
      <c r="C37" s="125" t="s">
        <v>445</v>
      </c>
      <c r="D37" s="73" t="str">
        <f>VLOOKUP(C37,'Location Summary'!$C$4:$D$603,2,0)</f>
        <v>DA+0</v>
      </c>
      <c r="E37" s="73" t="s">
        <v>416</v>
      </c>
      <c r="F37" s="118">
        <v>45497</v>
      </c>
      <c r="G37" s="118">
        <v>45502</v>
      </c>
      <c r="H37" s="71" t="s">
        <v>516</v>
      </c>
      <c r="I37" s="73">
        <f t="shared" ref="I37:I68" si="8">VLOOKUP($D37,$D$323:$M$362,6,FALSE)</f>
        <v>271.04000000000002</v>
      </c>
      <c r="J37" s="10">
        <f t="shared" ref="J37:J68" si="9">VLOOKUP($D37,$D$323:$M$362,7,FALSE)</f>
        <v>3.36</v>
      </c>
      <c r="K37" s="10">
        <f t="shared" ref="K37:K68" si="10">VLOOKUP($D37,$D$323:$M$362,8,FALSE)</f>
        <v>34.15</v>
      </c>
      <c r="L37" s="10">
        <f t="shared" ref="L37:L68" si="11">VLOOKUP($D37,$D$323:$M$362,9,FALSE)</f>
        <v>1.599</v>
      </c>
      <c r="M37" s="10">
        <f t="shared" ref="M37:M68" si="12">VLOOKUP($D37,$D$323:$M$362,10,FALSE)</f>
        <v>0.86599999999999999</v>
      </c>
      <c r="N37" s="459">
        <f t="shared" ref="N37:N68" si="13">ROUND((I37*230.35+J37*10150.5+K37*11591.45+L37*93958.18+M37*7677.44)/10^5,2)</f>
        <v>6.49</v>
      </c>
      <c r="O37" s="123" t="s">
        <v>464</v>
      </c>
      <c r="P37" s="567" t="s">
        <v>860</v>
      </c>
      <c r="Q37" s="1005" t="s">
        <v>258</v>
      </c>
      <c r="R37" s="13">
        <f t="shared" si="7"/>
        <v>287.98399999999998</v>
      </c>
    </row>
    <row r="38" spans="1:18" ht="21.75" customHeight="1">
      <c r="A38" s="14">
        <f>SUBTOTAL(103,$C$5:C38)</f>
        <v>34</v>
      </c>
      <c r="B38" s="10">
        <v>20</v>
      </c>
      <c r="C38" s="125" t="s">
        <v>167</v>
      </c>
      <c r="D38" s="73" t="str">
        <f>VLOOKUP(C38,'Location Summary'!$C$4:$D$603,2,0)</f>
        <v>DA+3</v>
      </c>
      <c r="E38" s="73" t="s">
        <v>416</v>
      </c>
      <c r="F38" s="118">
        <v>45502</v>
      </c>
      <c r="G38" s="118">
        <v>45504</v>
      </c>
      <c r="H38" s="71" t="s">
        <v>705</v>
      </c>
      <c r="I38" s="73">
        <f t="shared" si="8"/>
        <v>289.83999999999997</v>
      </c>
      <c r="J38" s="10">
        <f t="shared" si="9"/>
        <v>3.61</v>
      </c>
      <c r="K38" s="10">
        <f t="shared" si="10"/>
        <v>37.299999999999997</v>
      </c>
      <c r="L38" s="10">
        <f t="shared" si="11"/>
        <v>2.093</v>
      </c>
      <c r="M38" s="10">
        <f t="shared" si="12"/>
        <v>0.86599999999999999</v>
      </c>
      <c r="N38" s="459">
        <f t="shared" si="13"/>
        <v>7.39</v>
      </c>
      <c r="O38" s="123" t="s">
        <v>804</v>
      </c>
      <c r="P38" s="567" t="s">
        <v>779</v>
      </c>
      <c r="Q38" s="1005" t="s">
        <v>258</v>
      </c>
      <c r="R38" s="13">
        <f t="shared" si="7"/>
        <v>314.28399999999999</v>
      </c>
    </row>
    <row r="39" spans="1:18" ht="21.75" customHeight="1">
      <c r="A39" s="14">
        <f>SUBTOTAL(103,$C$5:C39)</f>
        <v>35</v>
      </c>
      <c r="B39" s="10">
        <v>1</v>
      </c>
      <c r="C39" s="125" t="s">
        <v>26</v>
      </c>
      <c r="D39" s="73" t="str">
        <f>VLOOKUP(C39,'Location Summary'!$C$4:$D$603,2,0)</f>
        <v>DA+0</v>
      </c>
      <c r="E39" s="73" t="s">
        <v>416</v>
      </c>
      <c r="F39" s="118">
        <v>45494</v>
      </c>
      <c r="G39" s="118">
        <v>45505</v>
      </c>
      <c r="H39" s="71" t="s">
        <v>867</v>
      </c>
      <c r="I39" s="73">
        <f t="shared" si="8"/>
        <v>271.04000000000002</v>
      </c>
      <c r="J39" s="10">
        <f t="shared" si="9"/>
        <v>3.36</v>
      </c>
      <c r="K39" s="10">
        <f t="shared" si="10"/>
        <v>34.15</v>
      </c>
      <c r="L39" s="10">
        <f t="shared" si="11"/>
        <v>1.599</v>
      </c>
      <c r="M39" s="10">
        <f t="shared" si="12"/>
        <v>0.86599999999999999</v>
      </c>
      <c r="N39" s="459">
        <f t="shared" si="13"/>
        <v>6.49</v>
      </c>
      <c r="O39" s="123" t="s">
        <v>464</v>
      </c>
      <c r="P39" s="567" t="s">
        <v>860</v>
      </c>
      <c r="Q39" s="1005" t="s">
        <v>258</v>
      </c>
      <c r="R39" s="13">
        <f t="shared" si="7"/>
        <v>287.98399999999998</v>
      </c>
    </row>
    <row r="40" spans="1:18" ht="21.75" customHeight="1">
      <c r="A40" s="14">
        <f>SUBTOTAL(103,$C$5:C40)</f>
        <v>36</v>
      </c>
      <c r="B40" s="10">
        <v>2</v>
      </c>
      <c r="C40" s="125" t="s">
        <v>83</v>
      </c>
      <c r="D40" s="73" t="str">
        <f>VLOOKUP(C40,'Location Summary'!$C$4:$D$603,2,0)</f>
        <v>DA+3</v>
      </c>
      <c r="E40" s="73" t="s">
        <v>416</v>
      </c>
      <c r="F40" s="118">
        <v>45504</v>
      </c>
      <c r="G40" s="118">
        <v>45507</v>
      </c>
      <c r="H40" s="71" t="s">
        <v>705</v>
      </c>
      <c r="I40" s="73">
        <f t="shared" si="8"/>
        <v>289.83999999999997</v>
      </c>
      <c r="J40" s="10">
        <f t="shared" si="9"/>
        <v>3.61</v>
      </c>
      <c r="K40" s="10">
        <f t="shared" si="10"/>
        <v>37.299999999999997</v>
      </c>
      <c r="L40" s="10">
        <f t="shared" si="11"/>
        <v>2.093</v>
      </c>
      <c r="M40" s="10">
        <f t="shared" si="12"/>
        <v>0.86599999999999999</v>
      </c>
      <c r="N40" s="459">
        <f t="shared" si="13"/>
        <v>7.39</v>
      </c>
      <c r="O40" s="123" t="s">
        <v>804</v>
      </c>
      <c r="P40" s="567" t="s">
        <v>779</v>
      </c>
      <c r="Q40" s="1005" t="s">
        <v>258</v>
      </c>
      <c r="R40" s="13">
        <f t="shared" si="7"/>
        <v>314.28399999999999</v>
      </c>
    </row>
    <row r="41" spans="1:18" ht="21.75" customHeight="1">
      <c r="A41" s="14">
        <f>SUBTOTAL(103,$C$5:C41)</f>
        <v>37</v>
      </c>
      <c r="B41" s="10">
        <v>3</v>
      </c>
      <c r="C41" s="125" t="s">
        <v>447</v>
      </c>
      <c r="D41" s="73" t="str">
        <f>VLOOKUP(C41,'Location Summary'!$C$4:$D$603,2,0)</f>
        <v>DA+0</v>
      </c>
      <c r="E41" s="73" t="s">
        <v>416</v>
      </c>
      <c r="F41" s="118">
        <v>45504</v>
      </c>
      <c r="G41" s="118">
        <v>45507</v>
      </c>
      <c r="H41" s="71" t="s">
        <v>516</v>
      </c>
      <c r="I41" s="73">
        <f t="shared" si="8"/>
        <v>271.04000000000002</v>
      </c>
      <c r="J41" s="10">
        <f t="shared" si="9"/>
        <v>3.36</v>
      </c>
      <c r="K41" s="10">
        <f t="shared" si="10"/>
        <v>34.15</v>
      </c>
      <c r="L41" s="10">
        <f t="shared" si="11"/>
        <v>1.599</v>
      </c>
      <c r="M41" s="10">
        <f t="shared" si="12"/>
        <v>0.86599999999999999</v>
      </c>
      <c r="N41" s="459">
        <f t="shared" si="13"/>
        <v>6.49</v>
      </c>
      <c r="O41" s="123" t="s">
        <v>464</v>
      </c>
      <c r="P41" s="567" t="s">
        <v>779</v>
      </c>
      <c r="Q41" s="1005" t="s">
        <v>258</v>
      </c>
      <c r="R41" s="13">
        <f t="shared" si="7"/>
        <v>287.98399999999998</v>
      </c>
    </row>
    <row r="42" spans="1:18" ht="21.75" customHeight="1">
      <c r="A42" s="14">
        <f>SUBTOTAL(103,$C$5:C42)</f>
        <v>38</v>
      </c>
      <c r="B42" s="10">
        <v>4</v>
      </c>
      <c r="C42" s="125" t="s">
        <v>472</v>
      </c>
      <c r="D42" s="73" t="str">
        <f>VLOOKUP(C42,'Location Summary'!$C$4:$D$603,2,0)</f>
        <v>DA+9</v>
      </c>
      <c r="E42" s="73" t="s">
        <v>416</v>
      </c>
      <c r="F42" s="118">
        <v>45502</v>
      </c>
      <c r="G42" s="118">
        <v>45512</v>
      </c>
      <c r="H42" s="71" t="s">
        <v>862</v>
      </c>
      <c r="I42" s="73">
        <f t="shared" si="8"/>
        <v>289.83999999999997</v>
      </c>
      <c r="J42" s="10">
        <f t="shared" si="9"/>
        <v>3.61</v>
      </c>
      <c r="K42" s="10">
        <f t="shared" si="10"/>
        <v>37.299999999999997</v>
      </c>
      <c r="L42" s="10">
        <f t="shared" si="11"/>
        <v>2.093</v>
      </c>
      <c r="M42" s="10">
        <f t="shared" si="12"/>
        <v>0.86599999999999999</v>
      </c>
      <c r="N42" s="459">
        <f t="shared" si="13"/>
        <v>7.39</v>
      </c>
      <c r="O42" s="123" t="s">
        <v>673</v>
      </c>
      <c r="P42" s="567" t="s">
        <v>802</v>
      </c>
      <c r="Q42" s="1005" t="s">
        <v>258</v>
      </c>
      <c r="R42" s="13">
        <f t="shared" si="7"/>
        <v>314.28399999999999</v>
      </c>
    </row>
    <row r="43" spans="1:18" ht="21.75" customHeight="1">
      <c r="A43" s="14">
        <f>SUBTOTAL(103,$C$5:C43)</f>
        <v>39</v>
      </c>
      <c r="B43" s="10">
        <v>5</v>
      </c>
      <c r="C43" s="125" t="s">
        <v>913</v>
      </c>
      <c r="D43" s="73" t="str">
        <f>VLOOKUP(C43,'Location Summary'!$C$4:$D$603,2,0)</f>
        <v>DA+6</v>
      </c>
      <c r="E43" s="73" t="s">
        <v>416</v>
      </c>
      <c r="F43" s="118">
        <v>45508</v>
      </c>
      <c r="G43" s="118">
        <v>45512</v>
      </c>
      <c r="H43" s="71" t="s">
        <v>516</v>
      </c>
      <c r="I43" s="73">
        <f t="shared" si="8"/>
        <v>289.83999999999997</v>
      </c>
      <c r="J43" s="10">
        <f t="shared" si="9"/>
        <v>3.61</v>
      </c>
      <c r="K43" s="10">
        <f t="shared" si="10"/>
        <v>37.299999999999997</v>
      </c>
      <c r="L43" s="10">
        <f t="shared" si="11"/>
        <v>2.093</v>
      </c>
      <c r="M43" s="10">
        <f t="shared" si="12"/>
        <v>0.86599999999999999</v>
      </c>
      <c r="N43" s="459">
        <f t="shared" si="13"/>
        <v>7.39</v>
      </c>
      <c r="O43" s="123" t="s">
        <v>804</v>
      </c>
      <c r="P43" s="567" t="s">
        <v>779</v>
      </c>
      <c r="Q43" s="1005" t="s">
        <v>258</v>
      </c>
      <c r="R43" s="13">
        <f t="shared" si="7"/>
        <v>314.28399999999999</v>
      </c>
    </row>
    <row r="44" spans="1:18" ht="21.75" customHeight="1">
      <c r="A44" s="14">
        <f>SUBTOTAL(103,$C$5:C44)</f>
        <v>40</v>
      </c>
      <c r="B44" s="10">
        <v>6</v>
      </c>
      <c r="C44" s="125" t="s">
        <v>489</v>
      </c>
      <c r="D44" s="73" t="str">
        <f>VLOOKUP(C44,'Location Summary'!$C$4:$D$603,2,0)</f>
        <v>DA-3</v>
      </c>
      <c r="E44" s="73" t="s">
        <v>416</v>
      </c>
      <c r="F44" s="118">
        <v>45501</v>
      </c>
      <c r="G44" s="118">
        <v>45514</v>
      </c>
      <c r="H44" s="71" t="s">
        <v>861</v>
      </c>
      <c r="I44" s="73">
        <f t="shared" si="8"/>
        <v>271.04000000000002</v>
      </c>
      <c r="J44" s="10">
        <f t="shared" si="9"/>
        <v>3.36</v>
      </c>
      <c r="K44" s="10">
        <f t="shared" si="10"/>
        <v>34.15</v>
      </c>
      <c r="L44" s="10">
        <f t="shared" si="11"/>
        <v>1.599</v>
      </c>
      <c r="M44" s="10">
        <f t="shared" si="12"/>
        <v>0.86599999999999999</v>
      </c>
      <c r="N44" s="459">
        <f t="shared" si="13"/>
        <v>6.49</v>
      </c>
      <c r="O44" s="123" t="s">
        <v>900</v>
      </c>
      <c r="P44" s="567" t="s">
        <v>802</v>
      </c>
      <c r="Q44" s="1005" t="s">
        <v>258</v>
      </c>
      <c r="R44" s="13">
        <f t="shared" si="7"/>
        <v>287.98399999999998</v>
      </c>
    </row>
    <row r="45" spans="1:18" ht="21.75" customHeight="1">
      <c r="A45" s="14">
        <f>SUBTOTAL(103,$C$5:C45)</f>
        <v>41</v>
      </c>
      <c r="B45" s="10">
        <v>7</v>
      </c>
      <c r="C45" s="125" t="s">
        <v>412</v>
      </c>
      <c r="D45" s="73" t="str">
        <f>VLOOKUP(C45,'Location Summary'!$C$4:$D$603,2,0)</f>
        <v>DA+0</v>
      </c>
      <c r="E45" s="73" t="s">
        <v>416</v>
      </c>
      <c r="F45" s="118">
        <v>45513</v>
      </c>
      <c r="G45" s="118">
        <v>45517</v>
      </c>
      <c r="H45" s="71" t="s">
        <v>899</v>
      </c>
      <c r="I45" s="73">
        <f t="shared" si="8"/>
        <v>271.04000000000002</v>
      </c>
      <c r="J45" s="10">
        <f t="shared" si="9"/>
        <v>3.36</v>
      </c>
      <c r="K45" s="10">
        <f t="shared" si="10"/>
        <v>34.15</v>
      </c>
      <c r="L45" s="10">
        <f t="shared" si="11"/>
        <v>1.599</v>
      </c>
      <c r="M45" s="10">
        <f t="shared" si="12"/>
        <v>0.86599999999999999</v>
      </c>
      <c r="N45" s="459">
        <f t="shared" si="13"/>
        <v>6.49</v>
      </c>
      <c r="O45" s="123" t="s">
        <v>673</v>
      </c>
      <c r="P45" s="567" t="s">
        <v>802</v>
      </c>
      <c r="Q45" s="1005" t="s">
        <v>258</v>
      </c>
      <c r="R45" s="13">
        <f t="shared" si="7"/>
        <v>287.98399999999998</v>
      </c>
    </row>
    <row r="46" spans="1:18" ht="21.75" customHeight="1">
      <c r="A46" s="14">
        <f>SUBTOTAL(103,$C$5:C46)</f>
        <v>42</v>
      </c>
      <c r="B46" s="10">
        <v>8</v>
      </c>
      <c r="C46" s="125" t="s">
        <v>912</v>
      </c>
      <c r="D46" s="73" t="str">
        <f>VLOOKUP(C46,'Location Summary'!$C$4:$D$603,2,0)</f>
        <v>DA+6</v>
      </c>
      <c r="E46" s="73" t="s">
        <v>416</v>
      </c>
      <c r="F46" s="118">
        <v>45513</v>
      </c>
      <c r="G46" s="118">
        <v>45518</v>
      </c>
      <c r="H46" s="71" t="s">
        <v>516</v>
      </c>
      <c r="I46" s="73">
        <f t="shared" si="8"/>
        <v>289.83999999999997</v>
      </c>
      <c r="J46" s="10">
        <f t="shared" si="9"/>
        <v>3.61</v>
      </c>
      <c r="K46" s="10">
        <f t="shared" si="10"/>
        <v>37.299999999999997</v>
      </c>
      <c r="L46" s="10">
        <f t="shared" si="11"/>
        <v>2.093</v>
      </c>
      <c r="M46" s="10">
        <f t="shared" si="12"/>
        <v>0.86599999999999999</v>
      </c>
      <c r="N46" s="459">
        <f t="shared" si="13"/>
        <v>7.39</v>
      </c>
      <c r="O46" s="123" t="s">
        <v>804</v>
      </c>
      <c r="P46" s="567" t="s">
        <v>779</v>
      </c>
      <c r="Q46" s="1005" t="s">
        <v>258</v>
      </c>
      <c r="R46" s="13">
        <f t="shared" si="7"/>
        <v>314.28399999999999</v>
      </c>
    </row>
    <row r="47" spans="1:18" ht="21.75" customHeight="1">
      <c r="A47" s="14">
        <f>SUBTOTAL(103,$C$5:C47)</f>
        <v>43</v>
      </c>
      <c r="B47" s="10">
        <v>9</v>
      </c>
      <c r="C47" s="125" t="s">
        <v>156</v>
      </c>
      <c r="D47" s="73" t="str">
        <f>VLOOKUP(C47,'Location Summary'!$C$4:$D$603,2,0)</f>
        <v>DA+1.5</v>
      </c>
      <c r="E47" s="73" t="s">
        <v>416</v>
      </c>
      <c r="F47" s="118">
        <v>45513</v>
      </c>
      <c r="G47" s="118">
        <v>45520</v>
      </c>
      <c r="H47" s="71" t="s">
        <v>867</v>
      </c>
      <c r="I47" s="73">
        <f t="shared" si="8"/>
        <v>289.83999999999997</v>
      </c>
      <c r="J47" s="10">
        <f t="shared" si="9"/>
        <v>3.61</v>
      </c>
      <c r="K47" s="10">
        <f t="shared" si="10"/>
        <v>37.299999999999997</v>
      </c>
      <c r="L47" s="10">
        <f t="shared" si="11"/>
        <v>2.093</v>
      </c>
      <c r="M47" s="10">
        <f t="shared" si="12"/>
        <v>0.86599999999999999</v>
      </c>
      <c r="N47" s="459">
        <f t="shared" si="13"/>
        <v>7.39</v>
      </c>
      <c r="O47" s="123" t="s">
        <v>464</v>
      </c>
      <c r="P47" s="567" t="s">
        <v>925</v>
      </c>
      <c r="Q47" s="1005" t="s">
        <v>258</v>
      </c>
      <c r="R47" s="13">
        <f t="shared" si="7"/>
        <v>314.28399999999999</v>
      </c>
    </row>
    <row r="48" spans="1:18" ht="21.75" customHeight="1">
      <c r="A48" s="14">
        <f>SUBTOTAL(103,$C$5:C48)</f>
        <v>44</v>
      </c>
      <c r="B48" s="10">
        <v>10</v>
      </c>
      <c r="C48" s="125" t="s">
        <v>509</v>
      </c>
      <c r="D48" s="73" t="str">
        <f>VLOOKUP(C48,'Location Summary'!$C$4:$D$603,2,0)</f>
        <v>DA+3</v>
      </c>
      <c r="E48" s="73" t="s">
        <v>416</v>
      </c>
      <c r="F48" s="118">
        <v>45516</v>
      </c>
      <c r="G48" s="118">
        <v>45521</v>
      </c>
      <c r="H48" s="71" t="s">
        <v>899</v>
      </c>
      <c r="I48" s="73">
        <f t="shared" si="8"/>
        <v>289.83999999999997</v>
      </c>
      <c r="J48" s="10">
        <f t="shared" si="9"/>
        <v>3.61</v>
      </c>
      <c r="K48" s="10">
        <f t="shared" si="10"/>
        <v>37.299999999999997</v>
      </c>
      <c r="L48" s="10">
        <f t="shared" si="11"/>
        <v>2.093</v>
      </c>
      <c r="M48" s="10">
        <f t="shared" si="12"/>
        <v>0.86599999999999999</v>
      </c>
      <c r="N48" s="459">
        <f t="shared" si="13"/>
        <v>7.39</v>
      </c>
      <c r="O48" s="123" t="s">
        <v>672</v>
      </c>
      <c r="P48" s="567" t="s">
        <v>802</v>
      </c>
      <c r="Q48" s="1005" t="s">
        <v>258</v>
      </c>
      <c r="R48" s="13">
        <f t="shared" si="7"/>
        <v>314.28399999999999</v>
      </c>
    </row>
    <row r="49" spans="1:18" ht="21.75" customHeight="1">
      <c r="A49" s="14">
        <f>SUBTOTAL(103,$C$5:C49)</f>
        <v>45</v>
      </c>
      <c r="B49" s="10">
        <v>11</v>
      </c>
      <c r="C49" s="125" t="s">
        <v>477</v>
      </c>
      <c r="D49" s="73" t="str">
        <f>VLOOKUP(C49,'Location Summary'!$C$4:$D$603,2,0)</f>
        <v>DA+6</v>
      </c>
      <c r="E49" s="73" t="s">
        <v>416</v>
      </c>
      <c r="F49" s="118">
        <v>45517</v>
      </c>
      <c r="G49" s="118">
        <v>45522</v>
      </c>
      <c r="H49" s="71" t="s">
        <v>901</v>
      </c>
      <c r="I49" s="73">
        <f t="shared" si="8"/>
        <v>289.83999999999997</v>
      </c>
      <c r="J49" s="10">
        <f t="shared" si="9"/>
        <v>3.61</v>
      </c>
      <c r="K49" s="10">
        <f t="shared" si="10"/>
        <v>37.299999999999997</v>
      </c>
      <c r="L49" s="10">
        <f t="shared" si="11"/>
        <v>2.093</v>
      </c>
      <c r="M49" s="10">
        <f t="shared" si="12"/>
        <v>0.86599999999999999</v>
      </c>
      <c r="N49" s="459">
        <f t="shared" si="13"/>
        <v>7.39</v>
      </c>
      <c r="O49" s="123" t="s">
        <v>859</v>
      </c>
      <c r="P49" s="567" t="s">
        <v>860</v>
      </c>
      <c r="Q49" s="1005" t="s">
        <v>258</v>
      </c>
      <c r="R49" s="13">
        <f t="shared" si="7"/>
        <v>314.28399999999999</v>
      </c>
    </row>
    <row r="50" spans="1:18" ht="21.75" customHeight="1">
      <c r="A50" s="14">
        <f>SUBTOTAL(103,$C$5:C50)</f>
        <v>46</v>
      </c>
      <c r="B50" s="10">
        <v>12</v>
      </c>
      <c r="C50" s="125" t="s">
        <v>914</v>
      </c>
      <c r="D50" s="73" t="str">
        <f>VLOOKUP(C50,'Location Summary'!$C$4:$D$603,2,0)</f>
        <v>DA+6</v>
      </c>
      <c r="E50" s="73" t="s">
        <v>416</v>
      </c>
      <c r="F50" s="118">
        <v>45516</v>
      </c>
      <c r="G50" s="118">
        <v>45524</v>
      </c>
      <c r="H50" s="71" t="s">
        <v>985</v>
      </c>
      <c r="I50" s="73">
        <f t="shared" si="8"/>
        <v>289.83999999999997</v>
      </c>
      <c r="J50" s="10">
        <f t="shared" si="9"/>
        <v>3.61</v>
      </c>
      <c r="K50" s="10">
        <f t="shared" si="10"/>
        <v>37.299999999999997</v>
      </c>
      <c r="L50" s="10">
        <f t="shared" si="11"/>
        <v>2.093</v>
      </c>
      <c r="M50" s="10">
        <f t="shared" si="12"/>
        <v>0.86599999999999999</v>
      </c>
      <c r="N50" s="459">
        <f t="shared" si="13"/>
        <v>7.39</v>
      </c>
      <c r="O50" s="123" t="s">
        <v>804</v>
      </c>
      <c r="P50" s="567" t="s">
        <v>925</v>
      </c>
      <c r="Q50" s="1005" t="s">
        <v>258</v>
      </c>
      <c r="R50" s="13">
        <f t="shared" si="7"/>
        <v>314.28399999999999</v>
      </c>
    </row>
    <row r="51" spans="1:18" ht="21.75" customHeight="1">
      <c r="A51" s="14">
        <f>SUBTOTAL(103,$C$5:C51)</f>
        <v>47</v>
      </c>
      <c r="B51" s="10">
        <v>13</v>
      </c>
      <c r="C51" s="125" t="s">
        <v>886</v>
      </c>
      <c r="D51" s="73" t="str">
        <f>VLOOKUP(C51,'Location Summary'!$C$4:$D$603,2,0)</f>
        <v>DA+6</v>
      </c>
      <c r="E51" s="73" t="s">
        <v>416</v>
      </c>
      <c r="F51" s="118">
        <v>45518</v>
      </c>
      <c r="G51" s="118">
        <v>45524</v>
      </c>
      <c r="H51" s="71" t="s">
        <v>705</v>
      </c>
      <c r="I51" s="73">
        <f t="shared" si="8"/>
        <v>289.83999999999997</v>
      </c>
      <c r="J51" s="10">
        <f t="shared" si="9"/>
        <v>3.61</v>
      </c>
      <c r="K51" s="10">
        <f t="shared" si="10"/>
        <v>37.299999999999997</v>
      </c>
      <c r="L51" s="10">
        <f t="shared" si="11"/>
        <v>2.093</v>
      </c>
      <c r="M51" s="10">
        <f t="shared" si="12"/>
        <v>0.86599999999999999</v>
      </c>
      <c r="N51" s="459">
        <f t="shared" si="13"/>
        <v>7.39</v>
      </c>
      <c r="O51" s="123" t="s">
        <v>464</v>
      </c>
      <c r="P51" s="567" t="s">
        <v>778</v>
      </c>
      <c r="Q51" s="1005" t="s">
        <v>258</v>
      </c>
      <c r="R51" s="13">
        <f t="shared" si="7"/>
        <v>314.28399999999999</v>
      </c>
    </row>
    <row r="52" spans="1:18" ht="21.75" customHeight="1">
      <c r="A52" s="14">
        <f>SUBTOTAL(103,$C$5:C52)</f>
        <v>48</v>
      </c>
      <c r="B52" s="10">
        <v>14</v>
      </c>
      <c r="C52" s="125" t="s">
        <v>508</v>
      </c>
      <c r="D52" s="73" t="str">
        <f>VLOOKUP(C52,'Location Summary'!$C$4:$D$603,2,0)</f>
        <v>DA+3</v>
      </c>
      <c r="E52" s="73" t="s">
        <v>416</v>
      </c>
      <c r="F52" s="118">
        <v>45525</v>
      </c>
      <c r="G52" s="118">
        <v>45527</v>
      </c>
      <c r="H52" s="71" t="s">
        <v>899</v>
      </c>
      <c r="I52" s="73">
        <f t="shared" si="8"/>
        <v>289.83999999999997</v>
      </c>
      <c r="J52" s="10">
        <f t="shared" si="9"/>
        <v>3.61</v>
      </c>
      <c r="K52" s="10">
        <f t="shared" si="10"/>
        <v>37.299999999999997</v>
      </c>
      <c r="L52" s="10">
        <f t="shared" si="11"/>
        <v>2.093</v>
      </c>
      <c r="M52" s="10">
        <f t="shared" si="12"/>
        <v>0.86599999999999999</v>
      </c>
      <c r="N52" s="459">
        <f t="shared" si="13"/>
        <v>7.39</v>
      </c>
      <c r="O52" s="123" t="s">
        <v>672</v>
      </c>
      <c r="P52" s="567" t="s">
        <v>802</v>
      </c>
      <c r="Q52" s="1005" t="s">
        <v>258</v>
      </c>
      <c r="R52" s="13">
        <f t="shared" si="7"/>
        <v>314.28399999999999</v>
      </c>
    </row>
    <row r="53" spans="1:18" ht="21.75" customHeight="1">
      <c r="A53" s="14">
        <f>SUBTOTAL(103,$C$5:C53)</f>
        <v>49</v>
      </c>
      <c r="B53" s="10">
        <v>15</v>
      </c>
      <c r="C53" s="125" t="s">
        <v>915</v>
      </c>
      <c r="D53" s="73" t="str">
        <f>VLOOKUP(C53,'Location Summary'!$C$4:$D$603,2,0)</f>
        <v>DA+3</v>
      </c>
      <c r="E53" s="73" t="s">
        <v>416</v>
      </c>
      <c r="F53" s="118">
        <v>45522</v>
      </c>
      <c r="G53" s="118">
        <v>45528</v>
      </c>
      <c r="H53" s="71" t="s">
        <v>985</v>
      </c>
      <c r="I53" s="73">
        <f t="shared" si="8"/>
        <v>289.83999999999997</v>
      </c>
      <c r="J53" s="10">
        <f t="shared" si="9"/>
        <v>3.61</v>
      </c>
      <c r="K53" s="10">
        <f t="shared" si="10"/>
        <v>37.299999999999997</v>
      </c>
      <c r="L53" s="10">
        <f t="shared" si="11"/>
        <v>2.093</v>
      </c>
      <c r="M53" s="10">
        <f t="shared" si="12"/>
        <v>0.86599999999999999</v>
      </c>
      <c r="N53" s="459">
        <f t="shared" si="13"/>
        <v>7.39</v>
      </c>
      <c r="O53" s="123" t="s">
        <v>804</v>
      </c>
      <c r="P53" s="567" t="s">
        <v>925</v>
      </c>
      <c r="Q53" s="1005" t="s">
        <v>258</v>
      </c>
      <c r="R53" s="13">
        <f t="shared" si="7"/>
        <v>314.28399999999999</v>
      </c>
    </row>
    <row r="54" spans="1:18" ht="21.75" customHeight="1">
      <c r="A54" s="14">
        <f>SUBTOTAL(103,$C$5:C54)</f>
        <v>50</v>
      </c>
      <c r="B54" s="10">
        <v>16</v>
      </c>
      <c r="C54" s="125" t="s">
        <v>473</v>
      </c>
      <c r="D54" s="73" t="str">
        <f>VLOOKUP(C54,'Location Summary'!$C$4:$D$603,2,0)</f>
        <v>DA-1.5</v>
      </c>
      <c r="E54" s="73" t="s">
        <v>416</v>
      </c>
      <c r="F54" s="118">
        <v>45512</v>
      </c>
      <c r="G54" s="118">
        <v>45529</v>
      </c>
      <c r="H54" s="71" t="s">
        <v>862</v>
      </c>
      <c r="I54" s="73">
        <f t="shared" si="8"/>
        <v>271.04000000000002</v>
      </c>
      <c r="J54" s="10">
        <f t="shared" si="9"/>
        <v>3.36</v>
      </c>
      <c r="K54" s="10">
        <f t="shared" si="10"/>
        <v>34.15</v>
      </c>
      <c r="L54" s="10">
        <f t="shared" si="11"/>
        <v>1.599</v>
      </c>
      <c r="M54" s="10">
        <f t="shared" si="12"/>
        <v>0.86599999999999999</v>
      </c>
      <c r="N54" s="459">
        <f t="shared" si="13"/>
        <v>6.49</v>
      </c>
      <c r="O54" s="123" t="s">
        <v>673</v>
      </c>
      <c r="P54" s="567" t="s">
        <v>802</v>
      </c>
      <c r="Q54" s="1005" t="s">
        <v>258</v>
      </c>
      <c r="R54" s="13">
        <f t="shared" si="7"/>
        <v>287.98399999999998</v>
      </c>
    </row>
    <row r="55" spans="1:18" ht="21.75" customHeight="1">
      <c r="A55" s="14">
        <f>SUBTOTAL(103,$C$5:C55)</f>
        <v>51</v>
      </c>
      <c r="B55" s="10">
        <v>17</v>
      </c>
      <c r="C55" s="125" t="s">
        <v>887</v>
      </c>
      <c r="D55" s="73" t="str">
        <f>VLOOKUP(C55,'Location Summary'!$C$4:$D$603,2,0)</f>
        <v>DA+9</v>
      </c>
      <c r="E55" s="73" t="s">
        <v>416</v>
      </c>
      <c r="F55" s="118">
        <v>45525</v>
      </c>
      <c r="G55" s="118">
        <v>45530</v>
      </c>
      <c r="H55" s="71" t="s">
        <v>705</v>
      </c>
      <c r="I55" s="73">
        <f t="shared" si="8"/>
        <v>289.83999999999997</v>
      </c>
      <c r="J55" s="10">
        <f t="shared" si="9"/>
        <v>3.61</v>
      </c>
      <c r="K55" s="10">
        <f t="shared" si="10"/>
        <v>37.299999999999997</v>
      </c>
      <c r="L55" s="10">
        <f t="shared" si="11"/>
        <v>2.093</v>
      </c>
      <c r="M55" s="10">
        <f t="shared" si="12"/>
        <v>0.86599999999999999</v>
      </c>
      <c r="N55" s="459">
        <f t="shared" si="13"/>
        <v>7.39</v>
      </c>
      <c r="O55" s="123" t="s">
        <v>673</v>
      </c>
      <c r="P55" s="567" t="s">
        <v>778</v>
      </c>
      <c r="Q55" s="1005" t="s">
        <v>258</v>
      </c>
      <c r="R55" s="13">
        <f t="shared" si="7"/>
        <v>314.28399999999999</v>
      </c>
    </row>
    <row r="56" spans="1:18" ht="21.75" customHeight="1">
      <c r="A56" s="14">
        <f>SUBTOTAL(103,$C$5:C56)</f>
        <v>52</v>
      </c>
      <c r="B56" s="10">
        <v>18</v>
      </c>
      <c r="C56" s="125" t="s">
        <v>916</v>
      </c>
      <c r="D56" s="73" t="str">
        <f>VLOOKUP(C56,'Location Summary'!$C$4:$D$603,2,0)</f>
        <v>DA+6</v>
      </c>
      <c r="E56" s="73" t="s">
        <v>416</v>
      </c>
      <c r="F56" s="118">
        <v>45893</v>
      </c>
      <c r="G56" s="118">
        <v>45531</v>
      </c>
      <c r="H56" s="71" t="s">
        <v>985</v>
      </c>
      <c r="I56" s="73">
        <f t="shared" si="8"/>
        <v>289.83999999999997</v>
      </c>
      <c r="J56" s="10">
        <f t="shared" si="9"/>
        <v>3.61</v>
      </c>
      <c r="K56" s="10">
        <f t="shared" si="10"/>
        <v>37.299999999999997</v>
      </c>
      <c r="L56" s="10">
        <f t="shared" si="11"/>
        <v>2.093</v>
      </c>
      <c r="M56" s="10">
        <f t="shared" si="12"/>
        <v>0.86599999999999999</v>
      </c>
      <c r="N56" s="459">
        <f t="shared" si="13"/>
        <v>7.39</v>
      </c>
      <c r="O56" s="123" t="s">
        <v>804</v>
      </c>
      <c r="P56" s="567" t="s">
        <v>925</v>
      </c>
      <c r="Q56" s="1005" t="s">
        <v>258</v>
      </c>
      <c r="R56" s="13">
        <f t="shared" si="7"/>
        <v>314.28399999999999</v>
      </c>
    </row>
    <row r="57" spans="1:18" ht="21.75" customHeight="1">
      <c r="A57" s="14">
        <f>SUBTOTAL(103,$C$5:C57)</f>
        <v>53</v>
      </c>
      <c r="B57" s="10">
        <v>19</v>
      </c>
      <c r="C57" s="125" t="s">
        <v>263</v>
      </c>
      <c r="D57" s="73" t="str">
        <f>VLOOKUP(C57,'Location Summary'!$C$4:$D$603,2,0)</f>
        <v>DA+6</v>
      </c>
      <c r="E57" s="73" t="s">
        <v>416</v>
      </c>
      <c r="F57" s="118">
        <v>45893</v>
      </c>
      <c r="G57" s="118">
        <v>45531</v>
      </c>
      <c r="H57" s="71" t="s">
        <v>899</v>
      </c>
      <c r="I57" s="73">
        <f t="shared" si="8"/>
        <v>289.83999999999997</v>
      </c>
      <c r="J57" s="10">
        <f t="shared" si="9"/>
        <v>3.61</v>
      </c>
      <c r="K57" s="10">
        <f t="shared" si="10"/>
        <v>37.299999999999997</v>
      </c>
      <c r="L57" s="10">
        <f t="shared" si="11"/>
        <v>2.093</v>
      </c>
      <c r="M57" s="10">
        <f t="shared" si="12"/>
        <v>0.86599999999999999</v>
      </c>
      <c r="N57" s="459">
        <f t="shared" si="13"/>
        <v>7.39</v>
      </c>
      <c r="O57" s="123" t="s">
        <v>672</v>
      </c>
      <c r="P57" s="567" t="s">
        <v>802</v>
      </c>
      <c r="Q57" s="1005" t="s">
        <v>258</v>
      </c>
      <c r="R57" s="13">
        <f t="shared" si="7"/>
        <v>314.28399999999999</v>
      </c>
    </row>
    <row r="58" spans="1:18" ht="21.75" customHeight="1">
      <c r="A58" s="14">
        <f>SUBTOTAL(103,$C$5:C58)</f>
        <v>54</v>
      </c>
      <c r="B58" s="10">
        <v>20</v>
      </c>
      <c r="C58" s="125" t="s">
        <v>157</v>
      </c>
      <c r="D58" s="73" t="str">
        <f>VLOOKUP(C58,'Location Summary'!$C$4:$D$603,2,0)</f>
        <v>DA-1.5</v>
      </c>
      <c r="E58" s="73" t="s">
        <v>416</v>
      </c>
      <c r="F58" s="118">
        <v>45521</v>
      </c>
      <c r="G58" s="118">
        <v>45532</v>
      </c>
      <c r="H58" s="71" t="s">
        <v>867</v>
      </c>
      <c r="I58" s="73">
        <f t="shared" si="8"/>
        <v>271.04000000000002</v>
      </c>
      <c r="J58" s="10">
        <f t="shared" si="9"/>
        <v>3.36</v>
      </c>
      <c r="K58" s="10">
        <f t="shared" si="10"/>
        <v>34.15</v>
      </c>
      <c r="L58" s="10">
        <f t="shared" si="11"/>
        <v>1.599</v>
      </c>
      <c r="M58" s="10">
        <f t="shared" si="12"/>
        <v>0.86599999999999999</v>
      </c>
      <c r="N58" s="459">
        <f t="shared" si="13"/>
        <v>6.49</v>
      </c>
      <c r="O58" s="123" t="s">
        <v>925</v>
      </c>
      <c r="P58" s="567" t="s">
        <v>925</v>
      </c>
      <c r="Q58" s="1005" t="s">
        <v>258</v>
      </c>
      <c r="R58" s="13">
        <f t="shared" si="7"/>
        <v>287.98399999999998</v>
      </c>
    </row>
    <row r="59" spans="1:18" ht="21.75" customHeight="1">
      <c r="A59" s="14">
        <f>SUBTOTAL(103,$C$5:C59)</f>
        <v>55</v>
      </c>
      <c r="B59" s="10">
        <v>21</v>
      </c>
      <c r="C59" s="125" t="s">
        <v>262</v>
      </c>
      <c r="D59" s="73" t="str">
        <f>VLOOKUP(C59,'Location Summary'!$C$4:$D$603,2,0)</f>
        <v>DA+9</v>
      </c>
      <c r="E59" s="73" t="s">
        <v>416</v>
      </c>
      <c r="F59" s="118">
        <v>45532</v>
      </c>
      <c r="G59" s="118">
        <v>45534</v>
      </c>
      <c r="H59" s="71" t="s">
        <v>899</v>
      </c>
      <c r="I59" s="73">
        <f t="shared" si="8"/>
        <v>289.83999999999997</v>
      </c>
      <c r="J59" s="10">
        <f t="shared" si="9"/>
        <v>3.61</v>
      </c>
      <c r="K59" s="10">
        <f t="shared" si="10"/>
        <v>37.299999999999997</v>
      </c>
      <c r="L59" s="10">
        <f t="shared" si="11"/>
        <v>2.093</v>
      </c>
      <c r="M59" s="10">
        <f t="shared" si="12"/>
        <v>0.86599999999999999</v>
      </c>
      <c r="N59" s="459">
        <f t="shared" si="13"/>
        <v>7.39</v>
      </c>
      <c r="O59" s="123" t="s">
        <v>672</v>
      </c>
      <c r="P59" s="567" t="s">
        <v>802</v>
      </c>
      <c r="Q59" s="1005" t="s">
        <v>258</v>
      </c>
      <c r="R59" s="13">
        <f t="shared" si="7"/>
        <v>314.28399999999999</v>
      </c>
    </row>
    <row r="60" spans="1:18" ht="21.75" customHeight="1">
      <c r="A60" s="14">
        <f>SUBTOTAL(103,$C$5:C60)</f>
        <v>56</v>
      </c>
      <c r="B60" s="10">
        <v>22</v>
      </c>
      <c r="C60" s="125" t="s">
        <v>583</v>
      </c>
      <c r="D60" s="73" t="str">
        <f>VLOOKUP(C60,'Location Summary'!$C$4:$D$603,2,0)</f>
        <v>DA+6</v>
      </c>
      <c r="E60" s="73" t="s">
        <v>416</v>
      </c>
      <c r="F60" s="118">
        <v>45531</v>
      </c>
      <c r="G60" s="118">
        <v>45534</v>
      </c>
      <c r="H60" s="71" t="s">
        <v>705</v>
      </c>
      <c r="I60" s="73">
        <f t="shared" si="8"/>
        <v>289.83999999999997</v>
      </c>
      <c r="J60" s="10">
        <f t="shared" si="9"/>
        <v>3.61</v>
      </c>
      <c r="K60" s="10">
        <f t="shared" si="10"/>
        <v>37.299999999999997</v>
      </c>
      <c r="L60" s="10">
        <f t="shared" si="11"/>
        <v>2.093</v>
      </c>
      <c r="M60" s="10">
        <f t="shared" si="12"/>
        <v>0.86599999999999999</v>
      </c>
      <c r="N60" s="459">
        <f t="shared" si="13"/>
        <v>7.39</v>
      </c>
      <c r="O60" s="123" t="s">
        <v>673</v>
      </c>
      <c r="P60" s="567" t="s">
        <v>778</v>
      </c>
      <c r="Q60" s="1005" t="s">
        <v>258</v>
      </c>
      <c r="R60" s="13">
        <f t="shared" si="7"/>
        <v>314.28399999999999</v>
      </c>
    </row>
    <row r="61" spans="1:18" ht="21.75" customHeight="1">
      <c r="A61" s="14">
        <f>SUBTOTAL(103,$C$5:C61)</f>
        <v>57</v>
      </c>
      <c r="B61" s="10">
        <v>23</v>
      </c>
      <c r="C61" s="125" t="s">
        <v>917</v>
      </c>
      <c r="D61" s="73" t="str">
        <f>VLOOKUP(C61,'Location Summary'!$C$4:$D$603,2,0)</f>
        <v>DA+9</v>
      </c>
      <c r="E61" s="73" t="s">
        <v>416</v>
      </c>
      <c r="F61" s="118">
        <v>45508</v>
      </c>
      <c r="G61" s="118">
        <v>45535</v>
      </c>
      <c r="H61" s="71" t="s">
        <v>867</v>
      </c>
      <c r="I61" s="73">
        <f t="shared" si="8"/>
        <v>289.83999999999997</v>
      </c>
      <c r="J61" s="10">
        <f t="shared" si="9"/>
        <v>3.61</v>
      </c>
      <c r="K61" s="10">
        <f t="shared" si="10"/>
        <v>37.299999999999997</v>
      </c>
      <c r="L61" s="10">
        <f t="shared" si="11"/>
        <v>2.093</v>
      </c>
      <c r="M61" s="10">
        <f t="shared" si="12"/>
        <v>0.86599999999999999</v>
      </c>
      <c r="N61" s="459">
        <f t="shared" si="13"/>
        <v>7.39</v>
      </c>
      <c r="O61" s="123" t="s">
        <v>804</v>
      </c>
      <c r="P61" s="567" t="s">
        <v>925</v>
      </c>
      <c r="Q61" s="1005" t="s">
        <v>258</v>
      </c>
      <c r="R61" s="13">
        <f t="shared" si="7"/>
        <v>314.28399999999999</v>
      </c>
    </row>
    <row r="62" spans="1:18" ht="21.75" customHeight="1">
      <c r="A62" s="14">
        <f>SUBTOTAL(103,$C$5:C62)</f>
        <v>58</v>
      </c>
      <c r="B62" s="10">
        <v>1</v>
      </c>
      <c r="C62" s="125" t="s">
        <v>505</v>
      </c>
      <c r="D62" s="73" t="str">
        <f>VLOOKUP(C62,'Location Summary'!$C$4:$D$603,2,0)</f>
        <v>DA+1.5</v>
      </c>
      <c r="E62" s="73" t="s">
        <v>416</v>
      </c>
      <c r="F62" s="118">
        <v>45533</v>
      </c>
      <c r="G62" s="118">
        <v>45536</v>
      </c>
      <c r="H62" s="71" t="s">
        <v>985</v>
      </c>
      <c r="I62" s="73">
        <f t="shared" si="8"/>
        <v>289.83999999999997</v>
      </c>
      <c r="J62" s="10">
        <f t="shared" si="9"/>
        <v>3.61</v>
      </c>
      <c r="K62" s="10">
        <f t="shared" si="10"/>
        <v>37.299999999999997</v>
      </c>
      <c r="L62" s="10">
        <f t="shared" si="11"/>
        <v>2.093</v>
      </c>
      <c r="M62" s="10">
        <f t="shared" si="12"/>
        <v>0.86599999999999999</v>
      </c>
      <c r="N62" s="459">
        <f t="shared" si="13"/>
        <v>7.39</v>
      </c>
      <c r="O62" s="123" t="s">
        <v>672</v>
      </c>
      <c r="P62" s="567" t="s">
        <v>802</v>
      </c>
      <c r="Q62" s="1005" t="s">
        <v>258</v>
      </c>
      <c r="R62" s="13">
        <f t="shared" si="7"/>
        <v>314.28399999999999</v>
      </c>
    </row>
    <row r="63" spans="1:18" ht="21.75" customHeight="1">
      <c r="A63" s="14">
        <f>SUBTOTAL(103,$C$5:C63)</f>
        <v>59</v>
      </c>
      <c r="B63" s="10">
        <v>2</v>
      </c>
      <c r="C63" s="125" t="s">
        <v>908</v>
      </c>
      <c r="D63" s="73" t="str">
        <f>VLOOKUP(C63,'Location Summary'!$C$4:$D$603,2,0)</f>
        <v>DA+9</v>
      </c>
      <c r="E63" s="73" t="s">
        <v>416</v>
      </c>
      <c r="F63" s="118">
        <v>45533</v>
      </c>
      <c r="G63" s="118">
        <v>45536</v>
      </c>
      <c r="H63" s="71" t="s">
        <v>1002</v>
      </c>
      <c r="I63" s="73">
        <f t="shared" si="8"/>
        <v>289.83999999999997</v>
      </c>
      <c r="J63" s="10">
        <f t="shared" si="9"/>
        <v>3.61</v>
      </c>
      <c r="K63" s="10">
        <f t="shared" si="10"/>
        <v>37.299999999999997</v>
      </c>
      <c r="L63" s="10">
        <f t="shared" si="11"/>
        <v>2.093</v>
      </c>
      <c r="M63" s="10">
        <f t="shared" si="12"/>
        <v>0.86599999999999999</v>
      </c>
      <c r="N63" s="459">
        <f t="shared" si="13"/>
        <v>7.39</v>
      </c>
      <c r="O63" s="123" t="s">
        <v>859</v>
      </c>
      <c r="P63" s="567" t="s">
        <v>802</v>
      </c>
      <c r="Q63" s="1005" t="s">
        <v>258</v>
      </c>
      <c r="R63" s="13">
        <f t="shared" si="7"/>
        <v>314.28399999999999</v>
      </c>
    </row>
    <row r="64" spans="1:18" ht="21.75" customHeight="1">
      <c r="A64" s="14">
        <f>SUBTOTAL(103,$C$5:C64)</f>
        <v>60</v>
      </c>
      <c r="B64" s="10">
        <v>3</v>
      </c>
      <c r="C64" s="125" t="s">
        <v>479</v>
      </c>
      <c r="D64" s="73" t="str">
        <f>VLOOKUP(C64,'Location Summary'!$C$4:$D$603,2,0)</f>
        <v>DA+9</v>
      </c>
      <c r="E64" s="73" t="s">
        <v>416</v>
      </c>
      <c r="F64" s="118">
        <v>45536</v>
      </c>
      <c r="G64" s="118">
        <v>45539</v>
      </c>
      <c r="H64" s="71" t="s">
        <v>899</v>
      </c>
      <c r="I64" s="73">
        <f t="shared" si="8"/>
        <v>289.83999999999997</v>
      </c>
      <c r="J64" s="10">
        <f t="shared" si="9"/>
        <v>3.61</v>
      </c>
      <c r="K64" s="10">
        <f t="shared" si="10"/>
        <v>37.299999999999997</v>
      </c>
      <c r="L64" s="10">
        <f t="shared" si="11"/>
        <v>2.093</v>
      </c>
      <c r="M64" s="10">
        <f t="shared" si="12"/>
        <v>0.86599999999999999</v>
      </c>
      <c r="N64" s="459">
        <f t="shared" si="13"/>
        <v>7.39</v>
      </c>
      <c r="O64" s="123" t="s">
        <v>672</v>
      </c>
      <c r="P64" s="567" t="s">
        <v>802</v>
      </c>
      <c r="Q64" s="1005" t="s">
        <v>258</v>
      </c>
      <c r="R64" s="13">
        <f t="shared" si="7"/>
        <v>314.28399999999999</v>
      </c>
    </row>
    <row r="65" spans="1:18" ht="21.75" customHeight="1">
      <c r="A65" s="14">
        <f>SUBTOTAL(103,$C$5:C65)</f>
        <v>61</v>
      </c>
      <c r="B65" s="10">
        <v>4</v>
      </c>
      <c r="C65" s="125" t="s">
        <v>584</v>
      </c>
      <c r="D65" s="73" t="str">
        <f>VLOOKUP(C65,'Location Summary'!$C$4:$D$603,2,0)</f>
        <v>DA+6</v>
      </c>
      <c r="E65" s="73" t="s">
        <v>416</v>
      </c>
      <c r="F65" s="118">
        <v>45535</v>
      </c>
      <c r="G65" s="118">
        <v>45539</v>
      </c>
      <c r="H65" s="71" t="s">
        <v>705</v>
      </c>
      <c r="I65" s="73">
        <f t="shared" si="8"/>
        <v>289.83999999999997</v>
      </c>
      <c r="J65" s="10">
        <f t="shared" si="9"/>
        <v>3.61</v>
      </c>
      <c r="K65" s="10">
        <f t="shared" si="10"/>
        <v>37.299999999999997</v>
      </c>
      <c r="L65" s="10">
        <f t="shared" si="11"/>
        <v>2.093</v>
      </c>
      <c r="M65" s="10">
        <f t="shared" si="12"/>
        <v>0.86599999999999999</v>
      </c>
      <c r="N65" s="459">
        <f t="shared" si="13"/>
        <v>7.39</v>
      </c>
      <c r="O65" s="123" t="s">
        <v>673</v>
      </c>
      <c r="P65" s="567" t="s">
        <v>778</v>
      </c>
      <c r="Q65" s="1005" t="s">
        <v>258</v>
      </c>
      <c r="R65" s="13">
        <f t="shared" si="7"/>
        <v>314.28399999999999</v>
      </c>
    </row>
    <row r="66" spans="1:18" ht="21.75" customHeight="1">
      <c r="A66" s="14">
        <f>SUBTOTAL(103,$C$5:C66)</f>
        <v>62</v>
      </c>
      <c r="B66" s="10">
        <v>5</v>
      </c>
      <c r="C66" s="125" t="s">
        <v>503</v>
      </c>
      <c r="D66" s="73" t="str">
        <f>VLOOKUP(C66,'Location Summary'!$C$4:$D$603,2,0)</f>
        <v>DA+1.5</v>
      </c>
      <c r="E66" s="73" t="s">
        <v>416</v>
      </c>
      <c r="F66" s="118">
        <v>45533</v>
      </c>
      <c r="G66" s="118">
        <v>45540</v>
      </c>
      <c r="H66" s="71" t="s">
        <v>1001</v>
      </c>
      <c r="I66" s="73">
        <f t="shared" si="8"/>
        <v>289.83999999999997</v>
      </c>
      <c r="J66" s="10">
        <f t="shared" si="9"/>
        <v>3.61</v>
      </c>
      <c r="K66" s="10">
        <f t="shared" si="10"/>
        <v>37.299999999999997</v>
      </c>
      <c r="L66" s="10">
        <f t="shared" si="11"/>
        <v>2.093</v>
      </c>
      <c r="M66" s="10">
        <f t="shared" si="12"/>
        <v>0.86599999999999999</v>
      </c>
      <c r="N66" s="459">
        <f t="shared" si="13"/>
        <v>7.39</v>
      </c>
      <c r="O66" s="123" t="s">
        <v>900</v>
      </c>
      <c r="P66" s="567" t="s">
        <v>802</v>
      </c>
      <c r="Q66" s="1005" t="s">
        <v>258</v>
      </c>
      <c r="R66" s="13">
        <f t="shared" si="7"/>
        <v>314.28399999999999</v>
      </c>
    </row>
    <row r="67" spans="1:18" ht="21.75" customHeight="1">
      <c r="A67" s="14">
        <f>SUBTOTAL(103,$C$5:C67)</f>
        <v>63</v>
      </c>
      <c r="B67" s="10">
        <v>6</v>
      </c>
      <c r="C67" s="125" t="s">
        <v>506</v>
      </c>
      <c r="D67" s="73" t="str">
        <f>VLOOKUP(C67,'Location Summary'!$C$4:$D$603,2,0)</f>
        <v>DA+3</v>
      </c>
      <c r="E67" s="73" t="s">
        <v>416</v>
      </c>
      <c r="F67" s="118">
        <v>45536</v>
      </c>
      <c r="G67" s="118">
        <v>45541</v>
      </c>
      <c r="H67" s="71" t="s">
        <v>985</v>
      </c>
      <c r="I67" s="73">
        <f t="shared" si="8"/>
        <v>289.83999999999997</v>
      </c>
      <c r="J67" s="10">
        <f t="shared" si="9"/>
        <v>3.61</v>
      </c>
      <c r="K67" s="10">
        <f t="shared" si="10"/>
        <v>37.299999999999997</v>
      </c>
      <c r="L67" s="10">
        <f t="shared" si="11"/>
        <v>2.093</v>
      </c>
      <c r="M67" s="10">
        <f t="shared" si="12"/>
        <v>0.86599999999999999</v>
      </c>
      <c r="N67" s="459">
        <f t="shared" si="13"/>
        <v>7.39</v>
      </c>
      <c r="O67" s="123" t="s">
        <v>859</v>
      </c>
      <c r="P67" s="567" t="s">
        <v>802</v>
      </c>
      <c r="Q67" s="1005" t="s">
        <v>258</v>
      </c>
      <c r="R67" s="13">
        <f t="shared" si="7"/>
        <v>314.28399999999999</v>
      </c>
    </row>
    <row r="68" spans="1:18" ht="21.75" customHeight="1">
      <c r="A68" s="14">
        <f>SUBTOTAL(103,$C$5:C68)</f>
        <v>64</v>
      </c>
      <c r="B68" s="10">
        <v>7</v>
      </c>
      <c r="C68" s="125" t="s">
        <v>907</v>
      </c>
      <c r="D68" s="73" t="str">
        <f>VLOOKUP(C68,'Location Summary'!$C$4:$D$603,2,0)</f>
        <v>DA+6</v>
      </c>
      <c r="E68" s="73" t="s">
        <v>416</v>
      </c>
      <c r="F68" s="118">
        <v>45536</v>
      </c>
      <c r="G68" s="118">
        <v>45541</v>
      </c>
      <c r="H68" s="71" t="s">
        <v>1002</v>
      </c>
      <c r="I68" s="73">
        <f t="shared" si="8"/>
        <v>289.83999999999997</v>
      </c>
      <c r="J68" s="10">
        <f t="shared" si="9"/>
        <v>3.61</v>
      </c>
      <c r="K68" s="10">
        <f t="shared" si="10"/>
        <v>37.299999999999997</v>
      </c>
      <c r="L68" s="10">
        <f t="shared" si="11"/>
        <v>2.093</v>
      </c>
      <c r="M68" s="10">
        <f t="shared" si="12"/>
        <v>0.86599999999999999</v>
      </c>
      <c r="N68" s="459">
        <f t="shared" si="13"/>
        <v>7.39</v>
      </c>
      <c r="O68" s="123" t="s">
        <v>1006</v>
      </c>
      <c r="P68" s="567" t="s">
        <v>802</v>
      </c>
      <c r="Q68" s="1005" t="s">
        <v>258</v>
      </c>
      <c r="R68" s="13">
        <f t="shared" si="7"/>
        <v>314.28399999999999</v>
      </c>
    </row>
    <row r="69" spans="1:18" ht="21.75" customHeight="1">
      <c r="A69" s="14">
        <f>SUBTOTAL(103,$C$5:C69)</f>
        <v>65</v>
      </c>
      <c r="B69" s="10">
        <v>8</v>
      </c>
      <c r="C69" s="125" t="s">
        <v>480</v>
      </c>
      <c r="D69" s="73" t="str">
        <f>VLOOKUP(C69,'Location Summary'!$C$4:$D$603,2,0)</f>
        <v>DA+3</v>
      </c>
      <c r="E69" s="73" t="s">
        <v>416</v>
      </c>
      <c r="F69" s="118">
        <v>45539</v>
      </c>
      <c r="G69" s="118">
        <v>45542</v>
      </c>
      <c r="H69" s="71" t="s">
        <v>899</v>
      </c>
      <c r="I69" s="73">
        <f t="shared" ref="I69:I132" si="14">VLOOKUP($D69,$D$323:$M$362,6,FALSE)</f>
        <v>289.83999999999997</v>
      </c>
      <c r="J69" s="10">
        <f t="shared" ref="J69:J132" si="15">VLOOKUP($D69,$D$323:$M$362,7,FALSE)</f>
        <v>3.61</v>
      </c>
      <c r="K69" s="10">
        <f t="shared" ref="K69:K132" si="16">VLOOKUP($D69,$D$323:$M$362,8,FALSE)</f>
        <v>37.299999999999997</v>
      </c>
      <c r="L69" s="10">
        <f t="shared" ref="L69:L132" si="17">VLOOKUP($D69,$D$323:$M$362,9,FALSE)</f>
        <v>2.093</v>
      </c>
      <c r="M69" s="10">
        <f t="shared" ref="M69:M132" si="18">VLOOKUP($D69,$D$323:$M$362,10,FALSE)</f>
        <v>0.86599999999999999</v>
      </c>
      <c r="N69" s="459">
        <f t="shared" ref="N69:N100" si="19">ROUND((I69*230.35+J69*10150.5+K69*11591.45+L69*93958.18+M69*7677.44)/10^5,2)</f>
        <v>7.39</v>
      </c>
      <c r="O69" s="123" t="s">
        <v>672</v>
      </c>
      <c r="P69" s="567" t="s">
        <v>802</v>
      </c>
      <c r="Q69" s="1005" t="s">
        <v>258</v>
      </c>
      <c r="R69" s="13">
        <f t="shared" si="7"/>
        <v>314.28399999999999</v>
      </c>
    </row>
    <row r="70" spans="1:18" ht="21.75" customHeight="1">
      <c r="A70" s="14">
        <f>SUBTOTAL(103,$C$5:C70)</f>
        <v>66</v>
      </c>
      <c r="B70" s="10">
        <v>9</v>
      </c>
      <c r="C70" s="125" t="s">
        <v>190</v>
      </c>
      <c r="D70" s="73" t="str">
        <f>VLOOKUP(C70,'Location Summary'!$C$4:$D$603,2,0)</f>
        <v>DA+3</v>
      </c>
      <c r="E70" s="73" t="s">
        <v>416</v>
      </c>
      <c r="F70" s="118">
        <v>45539</v>
      </c>
      <c r="G70" s="118">
        <v>45544</v>
      </c>
      <c r="H70" s="71" t="s">
        <v>705</v>
      </c>
      <c r="I70" s="73">
        <f t="shared" si="14"/>
        <v>289.83999999999997</v>
      </c>
      <c r="J70" s="10">
        <f t="shared" si="15"/>
        <v>3.61</v>
      </c>
      <c r="K70" s="10">
        <f t="shared" si="16"/>
        <v>37.299999999999997</v>
      </c>
      <c r="L70" s="10">
        <f t="shared" si="17"/>
        <v>2.093</v>
      </c>
      <c r="M70" s="10">
        <f t="shared" si="18"/>
        <v>0.86599999999999999</v>
      </c>
      <c r="N70" s="459">
        <f t="shared" si="19"/>
        <v>7.39</v>
      </c>
      <c r="O70" s="123" t="s">
        <v>673</v>
      </c>
      <c r="P70" s="567" t="s">
        <v>778</v>
      </c>
      <c r="Q70" s="1005" t="s">
        <v>258</v>
      </c>
      <c r="R70" s="13">
        <f t="shared" ref="R70:R133" si="20">(J70*4.4)+(K70*8)</f>
        <v>314.28399999999999</v>
      </c>
    </row>
    <row r="71" spans="1:18" ht="21.75" customHeight="1">
      <c r="A71" s="14">
        <f>SUBTOTAL(103,$C$5:C71)</f>
        <v>67</v>
      </c>
      <c r="B71" s="10">
        <v>10</v>
      </c>
      <c r="C71" s="125" t="s">
        <v>906</v>
      </c>
      <c r="D71" s="73" t="str">
        <f>VLOOKUP(C71,'Location Summary'!$C$4:$D$603,2,0)</f>
        <v>DA+9</v>
      </c>
      <c r="E71" s="73" t="s">
        <v>416</v>
      </c>
      <c r="F71" s="118">
        <v>45542</v>
      </c>
      <c r="G71" s="118">
        <v>45544</v>
      </c>
      <c r="H71" s="71" t="s">
        <v>1002</v>
      </c>
      <c r="I71" s="73">
        <f t="shared" si="14"/>
        <v>289.83999999999997</v>
      </c>
      <c r="J71" s="10">
        <f t="shared" si="15"/>
        <v>3.61</v>
      </c>
      <c r="K71" s="10">
        <f t="shared" si="16"/>
        <v>37.299999999999997</v>
      </c>
      <c r="L71" s="10">
        <f t="shared" si="17"/>
        <v>2.093</v>
      </c>
      <c r="M71" s="10">
        <f t="shared" si="18"/>
        <v>0.86599999999999999</v>
      </c>
      <c r="N71" s="459">
        <f t="shared" si="19"/>
        <v>7.39</v>
      </c>
      <c r="O71" s="123" t="s">
        <v>1006</v>
      </c>
      <c r="P71" s="567" t="s">
        <v>802</v>
      </c>
      <c r="Q71" s="1005" t="s">
        <v>258</v>
      </c>
      <c r="R71" s="13">
        <f t="shared" si="20"/>
        <v>314.28399999999999</v>
      </c>
    </row>
    <row r="72" spans="1:18" ht="21.75" customHeight="1">
      <c r="A72" s="14">
        <f>SUBTOTAL(103,$C$5:C72)</f>
        <v>68</v>
      </c>
      <c r="B72" s="10">
        <v>11</v>
      </c>
      <c r="C72" s="125" t="s">
        <v>507</v>
      </c>
      <c r="D72" s="73" t="str">
        <f>VLOOKUP(C72,'Location Summary'!$C$4:$D$603,2,0)</f>
        <v>DA+3</v>
      </c>
      <c r="E72" s="73" t="s">
        <v>416</v>
      </c>
      <c r="F72" s="118">
        <v>45543</v>
      </c>
      <c r="G72" s="118">
        <v>45545</v>
      </c>
      <c r="H72" s="71" t="s">
        <v>985</v>
      </c>
      <c r="I72" s="73">
        <f t="shared" si="14"/>
        <v>289.83999999999997</v>
      </c>
      <c r="J72" s="10">
        <f t="shared" si="15"/>
        <v>3.61</v>
      </c>
      <c r="K72" s="10">
        <f t="shared" si="16"/>
        <v>37.299999999999997</v>
      </c>
      <c r="L72" s="10">
        <f t="shared" si="17"/>
        <v>2.093</v>
      </c>
      <c r="M72" s="10">
        <f t="shared" si="18"/>
        <v>0.86599999999999999</v>
      </c>
      <c r="N72" s="459">
        <f t="shared" si="19"/>
        <v>7.39</v>
      </c>
      <c r="O72" s="123" t="s">
        <v>859</v>
      </c>
      <c r="P72" s="567" t="s">
        <v>802</v>
      </c>
      <c r="Q72" s="1005" t="s">
        <v>258</v>
      </c>
      <c r="R72" s="13">
        <f t="shared" si="20"/>
        <v>314.28399999999999</v>
      </c>
    </row>
    <row r="73" spans="1:18" ht="21.75" customHeight="1">
      <c r="A73" s="14">
        <f>SUBTOTAL(103,$C$5:C73)</f>
        <v>69</v>
      </c>
      <c r="B73" s="10">
        <v>12</v>
      </c>
      <c r="C73" s="125" t="s">
        <v>443</v>
      </c>
      <c r="D73" s="73" t="str">
        <f>VLOOKUP(C73,'Location Summary'!$C$4:$D$603,2,0)</f>
        <v>DA+6</v>
      </c>
      <c r="E73" s="73" t="s">
        <v>416</v>
      </c>
      <c r="F73" s="118">
        <v>45537</v>
      </c>
      <c r="G73" s="118">
        <v>45545</v>
      </c>
      <c r="H73" s="71" t="s">
        <v>867</v>
      </c>
      <c r="I73" s="73">
        <f t="shared" si="14"/>
        <v>289.83999999999997</v>
      </c>
      <c r="J73" s="10">
        <f t="shared" si="15"/>
        <v>3.61</v>
      </c>
      <c r="K73" s="10">
        <f t="shared" si="16"/>
        <v>37.299999999999997</v>
      </c>
      <c r="L73" s="10">
        <f t="shared" si="17"/>
        <v>2.093</v>
      </c>
      <c r="M73" s="10">
        <f t="shared" si="18"/>
        <v>0.86599999999999999</v>
      </c>
      <c r="N73" s="459">
        <f t="shared" si="19"/>
        <v>7.39</v>
      </c>
      <c r="O73" s="123" t="s">
        <v>673</v>
      </c>
      <c r="P73" s="567" t="s">
        <v>925</v>
      </c>
      <c r="Q73" s="1005" t="s">
        <v>258</v>
      </c>
      <c r="R73" s="13">
        <f t="shared" si="20"/>
        <v>314.28399999999999</v>
      </c>
    </row>
    <row r="74" spans="1:18" ht="21.75" customHeight="1">
      <c r="A74" s="14">
        <f>SUBTOTAL(103,$C$5:C74)</f>
        <v>70</v>
      </c>
      <c r="B74" s="10">
        <v>13</v>
      </c>
      <c r="C74" s="125" t="s">
        <v>909</v>
      </c>
      <c r="D74" s="73" t="str">
        <f>VLOOKUP(C74,'Location Summary'!$C$4:$D$603,2,0)</f>
        <v>DA+9</v>
      </c>
      <c r="E74" s="73" t="s">
        <v>416</v>
      </c>
      <c r="F74" s="118">
        <v>45544</v>
      </c>
      <c r="G74" s="118">
        <v>45547</v>
      </c>
      <c r="H74" s="71" t="s">
        <v>1002</v>
      </c>
      <c r="I74" s="73">
        <f t="shared" si="14"/>
        <v>289.83999999999997</v>
      </c>
      <c r="J74" s="10">
        <f t="shared" si="15"/>
        <v>3.61</v>
      </c>
      <c r="K74" s="10">
        <f t="shared" si="16"/>
        <v>37.299999999999997</v>
      </c>
      <c r="L74" s="10">
        <f t="shared" si="17"/>
        <v>2.093</v>
      </c>
      <c r="M74" s="10">
        <f t="shared" si="18"/>
        <v>0.86599999999999999</v>
      </c>
      <c r="N74" s="459">
        <f t="shared" si="19"/>
        <v>7.39</v>
      </c>
      <c r="O74" s="123" t="s">
        <v>1006</v>
      </c>
      <c r="P74" s="567" t="s">
        <v>925</v>
      </c>
      <c r="Q74" s="1005" t="s">
        <v>258</v>
      </c>
      <c r="R74" s="13">
        <f t="shared" si="20"/>
        <v>314.28399999999999</v>
      </c>
    </row>
    <row r="75" spans="1:18" ht="21.75" customHeight="1">
      <c r="A75" s="14">
        <f>SUBTOTAL(103,$C$5:C75)</f>
        <v>71</v>
      </c>
      <c r="B75" s="10">
        <v>14</v>
      </c>
      <c r="C75" s="125" t="s">
        <v>476</v>
      </c>
      <c r="D75" s="73" t="str">
        <f>VLOOKUP(C75,'Location Summary'!$C$4:$D$603,2,0)</f>
        <v>DA+9</v>
      </c>
      <c r="E75" s="73" t="s">
        <v>416</v>
      </c>
      <c r="F75" s="118">
        <v>45543</v>
      </c>
      <c r="G75" s="118">
        <v>45547</v>
      </c>
      <c r="H75" s="71" t="s">
        <v>899</v>
      </c>
      <c r="I75" s="73">
        <f t="shared" si="14"/>
        <v>289.83999999999997</v>
      </c>
      <c r="J75" s="10">
        <f t="shared" si="15"/>
        <v>3.61</v>
      </c>
      <c r="K75" s="10">
        <f t="shared" si="16"/>
        <v>37.299999999999997</v>
      </c>
      <c r="L75" s="10">
        <f t="shared" si="17"/>
        <v>2.093</v>
      </c>
      <c r="M75" s="10">
        <f t="shared" si="18"/>
        <v>0.86599999999999999</v>
      </c>
      <c r="N75" s="459">
        <f t="shared" si="19"/>
        <v>7.39</v>
      </c>
      <c r="O75" s="123" t="s">
        <v>672</v>
      </c>
      <c r="P75" s="567" t="s">
        <v>802</v>
      </c>
      <c r="Q75" s="1005" t="s">
        <v>258</v>
      </c>
      <c r="R75" s="13">
        <f t="shared" si="20"/>
        <v>314.28399999999999</v>
      </c>
    </row>
    <row r="76" spans="1:18" ht="21.75" customHeight="1">
      <c r="A76" s="14">
        <f>SUBTOTAL(103,$C$5:C76)</f>
        <v>72</v>
      </c>
      <c r="B76" s="10">
        <v>15</v>
      </c>
      <c r="C76" s="125" t="s">
        <v>599</v>
      </c>
      <c r="D76" s="73" t="str">
        <f>VLOOKUP(C76,'Location Summary'!$C$4:$D$603,2,0)</f>
        <v>DA+3</v>
      </c>
      <c r="E76" s="73" t="s">
        <v>416</v>
      </c>
      <c r="F76" s="118">
        <v>45536</v>
      </c>
      <c r="G76" s="118">
        <v>45548</v>
      </c>
      <c r="H76" s="71" t="s">
        <v>1005</v>
      </c>
      <c r="I76" s="73">
        <f t="shared" si="14"/>
        <v>289.83999999999997</v>
      </c>
      <c r="J76" s="10">
        <f t="shared" si="15"/>
        <v>3.61</v>
      </c>
      <c r="K76" s="10">
        <f t="shared" si="16"/>
        <v>37.299999999999997</v>
      </c>
      <c r="L76" s="10">
        <f t="shared" si="17"/>
        <v>2.093</v>
      </c>
      <c r="M76" s="10">
        <f t="shared" si="18"/>
        <v>0.86599999999999999</v>
      </c>
      <c r="N76" s="459">
        <f t="shared" si="19"/>
        <v>7.39</v>
      </c>
      <c r="O76" s="123" t="s">
        <v>804</v>
      </c>
      <c r="P76" s="567" t="s">
        <v>778</v>
      </c>
      <c r="Q76" s="1005" t="s">
        <v>258</v>
      </c>
      <c r="R76" s="13">
        <f t="shared" si="20"/>
        <v>314.28399999999999</v>
      </c>
    </row>
    <row r="77" spans="1:18" ht="21.75" customHeight="1">
      <c r="A77" s="14">
        <f>SUBTOTAL(103,$C$5:C77)</f>
        <v>73</v>
      </c>
      <c r="B77" s="10">
        <v>16</v>
      </c>
      <c r="C77" s="125" t="s">
        <v>71</v>
      </c>
      <c r="D77" s="73" t="str">
        <f>VLOOKUP(C77,'Location Summary'!$C$4:$D$603,2,0)</f>
        <v>DA+3</v>
      </c>
      <c r="E77" s="73" t="s">
        <v>416</v>
      </c>
      <c r="F77" s="118">
        <v>45543</v>
      </c>
      <c r="G77" s="118">
        <v>45548</v>
      </c>
      <c r="H77" s="71" t="s">
        <v>705</v>
      </c>
      <c r="I77" s="73">
        <f t="shared" si="14"/>
        <v>289.83999999999997</v>
      </c>
      <c r="J77" s="10">
        <f t="shared" si="15"/>
        <v>3.61</v>
      </c>
      <c r="K77" s="10">
        <f t="shared" si="16"/>
        <v>37.299999999999997</v>
      </c>
      <c r="L77" s="10">
        <f t="shared" si="17"/>
        <v>2.093</v>
      </c>
      <c r="M77" s="10">
        <f t="shared" si="18"/>
        <v>0.86599999999999999</v>
      </c>
      <c r="N77" s="459">
        <f t="shared" si="19"/>
        <v>7.39</v>
      </c>
      <c r="O77" s="123" t="s">
        <v>673</v>
      </c>
      <c r="P77" s="567" t="s">
        <v>778</v>
      </c>
      <c r="Q77" s="1005" t="s">
        <v>258</v>
      </c>
      <c r="R77" s="13">
        <f t="shared" si="20"/>
        <v>314.28399999999999</v>
      </c>
    </row>
    <row r="78" spans="1:18" ht="21.75" customHeight="1">
      <c r="A78" s="14">
        <f>SUBTOTAL(103,$C$5:C78)</f>
        <v>74</v>
      </c>
      <c r="B78" s="10">
        <v>17</v>
      </c>
      <c r="C78" s="125" t="s">
        <v>488</v>
      </c>
      <c r="D78" s="73" t="str">
        <f>VLOOKUP(C78,'Location Summary'!$C$4:$D$603,2,0)</f>
        <v>DA-1.5</v>
      </c>
      <c r="E78" s="73" t="s">
        <v>416</v>
      </c>
      <c r="F78" s="118">
        <v>45543</v>
      </c>
      <c r="G78" s="118">
        <v>45549</v>
      </c>
      <c r="H78" s="71" t="s">
        <v>1001</v>
      </c>
      <c r="I78" s="73">
        <f t="shared" si="14"/>
        <v>271.04000000000002</v>
      </c>
      <c r="J78" s="10">
        <f t="shared" si="15"/>
        <v>3.36</v>
      </c>
      <c r="K78" s="10">
        <f t="shared" si="16"/>
        <v>34.15</v>
      </c>
      <c r="L78" s="10">
        <f t="shared" si="17"/>
        <v>1.599</v>
      </c>
      <c r="M78" s="10">
        <f t="shared" si="18"/>
        <v>0.86599999999999999</v>
      </c>
      <c r="N78" s="459">
        <f t="shared" si="19"/>
        <v>6.49</v>
      </c>
      <c r="O78" s="123" t="s">
        <v>900</v>
      </c>
      <c r="P78" s="567" t="s">
        <v>802</v>
      </c>
      <c r="Q78" s="1005" t="s">
        <v>258</v>
      </c>
      <c r="R78" s="13">
        <f t="shared" si="20"/>
        <v>287.98399999999998</v>
      </c>
    </row>
    <row r="79" spans="1:18" ht="21.75" customHeight="1">
      <c r="A79" s="14">
        <f>SUBTOTAL(103,$C$5:C79)</f>
        <v>75</v>
      </c>
      <c r="B79" s="10">
        <v>18</v>
      </c>
      <c r="C79" s="125" t="s">
        <v>475</v>
      </c>
      <c r="D79" s="73" t="str">
        <f>VLOOKUP(C79,'Location Summary'!$C$4:$D$603,2,0)</f>
        <v>DA+3</v>
      </c>
      <c r="E79" s="73" t="s">
        <v>416</v>
      </c>
      <c r="F79" s="118">
        <v>45548</v>
      </c>
      <c r="G79" s="118">
        <v>45550</v>
      </c>
      <c r="H79" s="71" t="s">
        <v>899</v>
      </c>
      <c r="I79" s="73">
        <f t="shared" si="14"/>
        <v>289.83999999999997</v>
      </c>
      <c r="J79" s="10">
        <f t="shared" si="15"/>
        <v>3.61</v>
      </c>
      <c r="K79" s="10">
        <f t="shared" si="16"/>
        <v>37.299999999999997</v>
      </c>
      <c r="L79" s="10">
        <f t="shared" si="17"/>
        <v>2.093</v>
      </c>
      <c r="M79" s="10">
        <f t="shared" si="18"/>
        <v>0.86599999999999999</v>
      </c>
      <c r="N79" s="459">
        <f t="shared" si="19"/>
        <v>7.39</v>
      </c>
      <c r="O79" s="123" t="s">
        <v>672</v>
      </c>
      <c r="P79" s="567" t="s">
        <v>802</v>
      </c>
      <c r="Q79" s="1005" t="s">
        <v>258</v>
      </c>
      <c r="R79" s="13">
        <f t="shared" si="20"/>
        <v>314.28399999999999</v>
      </c>
    </row>
    <row r="80" spans="1:18" ht="21.75" customHeight="1">
      <c r="A80" s="14">
        <f>SUBTOTAL(103,$C$5:C80)</f>
        <v>76</v>
      </c>
      <c r="B80" s="10">
        <v>19</v>
      </c>
      <c r="C80" s="125" t="s">
        <v>1083</v>
      </c>
      <c r="D80" s="73" t="str">
        <f>VLOOKUP(C80,'Location Summary'!$C$4:$D$603,2,0)</f>
        <v>DA+3</v>
      </c>
      <c r="E80" s="73" t="s">
        <v>416</v>
      </c>
      <c r="F80" s="118">
        <v>45546</v>
      </c>
      <c r="G80" s="118">
        <v>45550</v>
      </c>
      <c r="H80" s="71" t="s">
        <v>985</v>
      </c>
      <c r="I80" s="73">
        <f t="shared" si="14"/>
        <v>289.83999999999997</v>
      </c>
      <c r="J80" s="10">
        <f t="shared" si="15"/>
        <v>3.61</v>
      </c>
      <c r="K80" s="10">
        <f t="shared" si="16"/>
        <v>37.299999999999997</v>
      </c>
      <c r="L80" s="10">
        <f t="shared" si="17"/>
        <v>2.093</v>
      </c>
      <c r="M80" s="10">
        <f t="shared" si="18"/>
        <v>0.86599999999999999</v>
      </c>
      <c r="N80" s="459">
        <f t="shared" si="19"/>
        <v>7.39</v>
      </c>
      <c r="O80" s="123" t="s">
        <v>859</v>
      </c>
      <c r="P80" s="567" t="s">
        <v>802</v>
      </c>
      <c r="Q80" s="1005" t="s">
        <v>258</v>
      </c>
      <c r="R80" s="13">
        <f t="shared" si="20"/>
        <v>314.28399999999999</v>
      </c>
    </row>
    <row r="81" spans="1:18" ht="21.75" customHeight="1">
      <c r="A81" s="14">
        <f>SUBTOTAL(103,$C$5:C81)</f>
        <v>77</v>
      </c>
      <c r="B81" s="10">
        <v>20</v>
      </c>
      <c r="C81" s="125" t="s">
        <v>588</v>
      </c>
      <c r="D81" s="73" t="str">
        <f>VLOOKUP(C81,'Location Summary'!$C$4:$D$603,2,0)</f>
        <v>DA+9</v>
      </c>
      <c r="E81" s="73" t="s">
        <v>416</v>
      </c>
      <c r="F81" s="118">
        <v>45548</v>
      </c>
      <c r="G81" s="118">
        <v>45550</v>
      </c>
      <c r="H81" s="71" t="s">
        <v>705</v>
      </c>
      <c r="I81" s="73">
        <f t="shared" si="14"/>
        <v>289.83999999999997</v>
      </c>
      <c r="J81" s="10">
        <f t="shared" si="15"/>
        <v>3.61</v>
      </c>
      <c r="K81" s="10">
        <f t="shared" si="16"/>
        <v>37.299999999999997</v>
      </c>
      <c r="L81" s="10">
        <f t="shared" si="17"/>
        <v>2.093</v>
      </c>
      <c r="M81" s="10">
        <f t="shared" si="18"/>
        <v>0.86599999999999999</v>
      </c>
      <c r="N81" s="459">
        <f t="shared" si="19"/>
        <v>7.39</v>
      </c>
      <c r="O81" s="123" t="s">
        <v>673</v>
      </c>
      <c r="P81" s="567" t="s">
        <v>778</v>
      </c>
      <c r="Q81" s="1005" t="s">
        <v>258</v>
      </c>
      <c r="R81" s="13">
        <f t="shared" si="20"/>
        <v>314.28399999999999</v>
      </c>
    </row>
    <row r="82" spans="1:18" ht="21.75" customHeight="1">
      <c r="A82" s="14">
        <f>SUBTOTAL(103,$C$5:C82)</f>
        <v>78</v>
      </c>
      <c r="B82" s="10">
        <v>21</v>
      </c>
      <c r="C82" s="125" t="s">
        <v>905</v>
      </c>
      <c r="D82" s="73" t="str">
        <f>VLOOKUP(C82,'Location Summary'!$C$4:$D$603,2,0)</f>
        <v>DA+6</v>
      </c>
      <c r="E82" s="73" t="s">
        <v>416</v>
      </c>
      <c r="F82" s="118">
        <v>45549</v>
      </c>
      <c r="G82" s="118">
        <v>45551</v>
      </c>
      <c r="H82" s="71" t="s">
        <v>1002</v>
      </c>
      <c r="I82" s="73">
        <f t="shared" si="14"/>
        <v>289.83999999999997</v>
      </c>
      <c r="J82" s="10">
        <f t="shared" si="15"/>
        <v>3.61</v>
      </c>
      <c r="K82" s="10">
        <f t="shared" si="16"/>
        <v>37.299999999999997</v>
      </c>
      <c r="L82" s="10">
        <f t="shared" si="17"/>
        <v>2.093</v>
      </c>
      <c r="M82" s="10">
        <f t="shared" si="18"/>
        <v>0.86599999999999999</v>
      </c>
      <c r="N82" s="459">
        <f t="shared" si="19"/>
        <v>7.39</v>
      </c>
      <c r="O82" s="123" t="s">
        <v>1006</v>
      </c>
      <c r="P82" s="567" t="s">
        <v>802</v>
      </c>
      <c r="Q82" s="1005" t="s">
        <v>258</v>
      </c>
      <c r="R82" s="13">
        <f t="shared" si="20"/>
        <v>314.28399999999999</v>
      </c>
    </row>
    <row r="83" spans="1:18" ht="21.75" customHeight="1">
      <c r="A83" s="14">
        <f>SUBTOTAL(103,$C$5:C83)</f>
        <v>79</v>
      </c>
      <c r="B83" s="10">
        <v>22</v>
      </c>
      <c r="C83" s="125" t="s">
        <v>590</v>
      </c>
      <c r="D83" s="73" t="str">
        <f>VLOOKUP(C83,'Location Summary'!$C$4:$D$603,2,0)</f>
        <v>DA+1.5</v>
      </c>
      <c r="E83" s="73" t="s">
        <v>416</v>
      </c>
      <c r="F83" s="118">
        <v>45550</v>
      </c>
      <c r="G83" s="118">
        <v>45553</v>
      </c>
      <c r="H83" s="71" t="s">
        <v>705</v>
      </c>
      <c r="I83" s="73">
        <f t="shared" si="14"/>
        <v>289.83999999999997</v>
      </c>
      <c r="J83" s="10">
        <f t="shared" si="15"/>
        <v>3.61</v>
      </c>
      <c r="K83" s="10">
        <f t="shared" si="16"/>
        <v>37.299999999999997</v>
      </c>
      <c r="L83" s="10">
        <f t="shared" si="17"/>
        <v>2.093</v>
      </c>
      <c r="M83" s="10">
        <f t="shared" si="18"/>
        <v>0.86599999999999999</v>
      </c>
      <c r="N83" s="459">
        <f t="shared" si="19"/>
        <v>7.39</v>
      </c>
      <c r="O83" s="123" t="s">
        <v>464</v>
      </c>
      <c r="P83" s="567" t="s">
        <v>778</v>
      </c>
      <c r="Q83" s="1005" t="s">
        <v>258</v>
      </c>
      <c r="R83" s="13">
        <f t="shared" si="20"/>
        <v>314.28399999999999</v>
      </c>
    </row>
    <row r="84" spans="1:18" ht="21.75" customHeight="1">
      <c r="A84" s="14">
        <f>SUBTOTAL(103,$C$5:C84)</f>
        <v>80</v>
      </c>
      <c r="B84" s="10">
        <v>23</v>
      </c>
      <c r="C84" s="125" t="s">
        <v>1084</v>
      </c>
      <c r="D84" s="73" t="s">
        <v>50</v>
      </c>
      <c r="E84" s="73" t="s">
        <v>416</v>
      </c>
      <c r="F84" s="118">
        <v>45550</v>
      </c>
      <c r="G84" s="118">
        <v>45554</v>
      </c>
      <c r="H84" s="71" t="s">
        <v>985</v>
      </c>
      <c r="I84" s="73">
        <f t="shared" si="14"/>
        <v>289.83999999999997</v>
      </c>
      <c r="J84" s="10">
        <f t="shared" si="15"/>
        <v>3.61</v>
      </c>
      <c r="K84" s="10">
        <f t="shared" si="16"/>
        <v>37.299999999999997</v>
      </c>
      <c r="L84" s="10">
        <f t="shared" si="17"/>
        <v>2.093</v>
      </c>
      <c r="M84" s="10">
        <f t="shared" si="18"/>
        <v>0.86599999999999999</v>
      </c>
      <c r="N84" s="459">
        <f t="shared" si="19"/>
        <v>7.39</v>
      </c>
      <c r="O84" s="123" t="s">
        <v>673</v>
      </c>
      <c r="P84" s="567" t="s">
        <v>778</v>
      </c>
      <c r="Q84" s="1005" t="s">
        <v>258</v>
      </c>
      <c r="R84" s="13">
        <f t="shared" si="20"/>
        <v>314.28399999999999</v>
      </c>
    </row>
    <row r="85" spans="1:18" ht="21.75" customHeight="1">
      <c r="A85" s="14">
        <f>SUBTOTAL(103,$C$5:C85)</f>
        <v>81</v>
      </c>
      <c r="B85" s="10">
        <v>24</v>
      </c>
      <c r="C85" s="125" t="s">
        <v>598</v>
      </c>
      <c r="D85" s="73" t="str">
        <f>VLOOKUP(C85,'Location Summary'!$C$4:$D$603,2,0)</f>
        <v>DA+1.5</v>
      </c>
      <c r="E85" s="73" t="s">
        <v>416</v>
      </c>
      <c r="F85" s="118">
        <v>45548</v>
      </c>
      <c r="G85" s="118">
        <v>45555</v>
      </c>
      <c r="H85" s="71" t="s">
        <v>1005</v>
      </c>
      <c r="I85" s="73">
        <f t="shared" si="14"/>
        <v>289.83999999999997</v>
      </c>
      <c r="J85" s="10">
        <f t="shared" si="15"/>
        <v>3.61</v>
      </c>
      <c r="K85" s="10">
        <f t="shared" si="16"/>
        <v>37.299999999999997</v>
      </c>
      <c r="L85" s="10">
        <f t="shared" si="17"/>
        <v>2.093</v>
      </c>
      <c r="M85" s="10">
        <f t="shared" si="18"/>
        <v>0.86599999999999999</v>
      </c>
      <c r="N85" s="459">
        <f t="shared" si="19"/>
        <v>7.39</v>
      </c>
      <c r="O85" s="123" t="s">
        <v>900</v>
      </c>
      <c r="P85" s="567" t="s">
        <v>778</v>
      </c>
      <c r="Q85" s="1005" t="s">
        <v>258</v>
      </c>
      <c r="R85" s="13">
        <f t="shared" si="20"/>
        <v>314.28399999999999</v>
      </c>
    </row>
    <row r="86" spans="1:18" ht="21.75" customHeight="1">
      <c r="A86" s="14">
        <f>SUBTOTAL(103,$C$5:C86)</f>
        <v>82</v>
      </c>
      <c r="B86" s="10">
        <v>25</v>
      </c>
      <c r="C86" s="125" t="s">
        <v>481</v>
      </c>
      <c r="D86" s="73" t="str">
        <f>VLOOKUP(C86,'Location Summary'!$C$4:$D$603,2,0)</f>
        <v>DA+9</v>
      </c>
      <c r="E86" s="73" t="s">
        <v>416</v>
      </c>
      <c r="F86" s="118">
        <v>45553</v>
      </c>
      <c r="G86" s="118">
        <v>45555</v>
      </c>
      <c r="H86" s="71" t="s">
        <v>899</v>
      </c>
      <c r="I86" s="73">
        <f t="shared" si="14"/>
        <v>289.83999999999997</v>
      </c>
      <c r="J86" s="10">
        <f t="shared" si="15"/>
        <v>3.61</v>
      </c>
      <c r="K86" s="10">
        <f t="shared" si="16"/>
        <v>37.299999999999997</v>
      </c>
      <c r="L86" s="10">
        <f t="shared" si="17"/>
        <v>2.093</v>
      </c>
      <c r="M86" s="10">
        <f t="shared" si="18"/>
        <v>0.86599999999999999</v>
      </c>
      <c r="N86" s="459">
        <f t="shared" si="19"/>
        <v>7.39</v>
      </c>
      <c r="O86" s="123" t="s">
        <v>672</v>
      </c>
      <c r="P86" s="567" t="s">
        <v>802</v>
      </c>
      <c r="Q86" s="1005" t="s">
        <v>258</v>
      </c>
      <c r="R86" s="13">
        <f t="shared" si="20"/>
        <v>314.28399999999999</v>
      </c>
    </row>
    <row r="87" spans="1:18" ht="21.75" customHeight="1">
      <c r="A87" s="14">
        <f>SUBTOTAL(103,$C$5:C87)</f>
        <v>83</v>
      </c>
      <c r="B87" s="10">
        <v>26</v>
      </c>
      <c r="C87" s="125" t="s">
        <v>63</v>
      </c>
      <c r="D87" s="73" t="str">
        <f>VLOOKUP(C87,'Location Summary'!$C$4:$D$603,2,0)</f>
        <v>DA-1.5</v>
      </c>
      <c r="E87" s="73" t="s">
        <v>416</v>
      </c>
      <c r="F87" s="118">
        <v>45550</v>
      </c>
      <c r="G87" s="118">
        <v>45555</v>
      </c>
      <c r="H87" s="71" t="s">
        <v>867</v>
      </c>
      <c r="I87" s="73">
        <f t="shared" si="14"/>
        <v>271.04000000000002</v>
      </c>
      <c r="J87" s="10">
        <f t="shared" si="15"/>
        <v>3.36</v>
      </c>
      <c r="K87" s="10">
        <f t="shared" si="16"/>
        <v>34.15</v>
      </c>
      <c r="L87" s="10">
        <f t="shared" si="17"/>
        <v>1.599</v>
      </c>
      <c r="M87" s="10">
        <f t="shared" si="18"/>
        <v>0.86599999999999999</v>
      </c>
      <c r="N87" s="459">
        <f t="shared" si="19"/>
        <v>6.49</v>
      </c>
      <c r="O87" s="123" t="s">
        <v>925</v>
      </c>
      <c r="P87" s="567" t="s">
        <v>925</v>
      </c>
      <c r="Q87" s="1005" t="s">
        <v>258</v>
      </c>
      <c r="R87" s="13">
        <f t="shared" si="20"/>
        <v>287.98399999999998</v>
      </c>
    </row>
    <row r="88" spans="1:18" ht="21.75" customHeight="1">
      <c r="A88" s="14">
        <f>SUBTOTAL(103,$C$5:C88)</f>
        <v>84</v>
      </c>
      <c r="B88" s="10">
        <v>27</v>
      </c>
      <c r="C88" s="125" t="s">
        <v>904</v>
      </c>
      <c r="D88" s="73" t="str">
        <f>VLOOKUP(C88,'Location Summary'!$C$4:$D$603,2,0)</f>
        <v>DA+6</v>
      </c>
      <c r="E88" s="73" t="s">
        <v>416</v>
      </c>
      <c r="F88" s="118">
        <v>45552</v>
      </c>
      <c r="G88" s="118">
        <v>45556</v>
      </c>
      <c r="H88" s="71" t="s">
        <v>1002</v>
      </c>
      <c r="I88" s="73">
        <f t="shared" si="14"/>
        <v>289.83999999999997</v>
      </c>
      <c r="J88" s="10">
        <f t="shared" si="15"/>
        <v>3.61</v>
      </c>
      <c r="K88" s="10">
        <f t="shared" si="16"/>
        <v>37.299999999999997</v>
      </c>
      <c r="L88" s="10">
        <f t="shared" si="17"/>
        <v>2.093</v>
      </c>
      <c r="M88" s="10">
        <f t="shared" si="18"/>
        <v>0.86599999999999999</v>
      </c>
      <c r="N88" s="459">
        <f t="shared" si="19"/>
        <v>7.39</v>
      </c>
      <c r="O88" s="123" t="s">
        <v>1006</v>
      </c>
      <c r="P88" s="567" t="s">
        <v>802</v>
      </c>
      <c r="Q88" s="1005" t="s">
        <v>258</v>
      </c>
      <c r="R88" s="13">
        <f t="shared" si="20"/>
        <v>314.28399999999999</v>
      </c>
    </row>
    <row r="89" spans="1:18" ht="21.75" customHeight="1">
      <c r="A89" s="14">
        <f>SUBTOTAL(103,$C$5:C89)</f>
        <v>85</v>
      </c>
      <c r="B89" s="10">
        <v>28</v>
      </c>
      <c r="C89" s="125" t="s">
        <v>591</v>
      </c>
      <c r="D89" s="73" t="str">
        <f>VLOOKUP(C89,'Location Summary'!$C$4:$D$603,2,0)</f>
        <v>DA+6</v>
      </c>
      <c r="E89" s="73" t="s">
        <v>416</v>
      </c>
      <c r="F89" s="118">
        <v>45553</v>
      </c>
      <c r="G89" s="118">
        <v>45556</v>
      </c>
      <c r="H89" s="71" t="s">
        <v>705</v>
      </c>
      <c r="I89" s="73">
        <f t="shared" si="14"/>
        <v>289.83999999999997</v>
      </c>
      <c r="J89" s="10">
        <f t="shared" si="15"/>
        <v>3.61</v>
      </c>
      <c r="K89" s="10">
        <f t="shared" si="16"/>
        <v>37.299999999999997</v>
      </c>
      <c r="L89" s="10">
        <f t="shared" si="17"/>
        <v>2.093</v>
      </c>
      <c r="M89" s="10">
        <f t="shared" si="18"/>
        <v>0.86599999999999999</v>
      </c>
      <c r="N89" s="459">
        <f t="shared" si="19"/>
        <v>7.39</v>
      </c>
      <c r="O89" s="123" t="s">
        <v>464</v>
      </c>
      <c r="P89" s="567" t="s">
        <v>778</v>
      </c>
      <c r="Q89" s="1005" t="s">
        <v>258</v>
      </c>
      <c r="R89" s="13">
        <f t="shared" si="20"/>
        <v>314.28399999999999</v>
      </c>
    </row>
    <row r="90" spans="1:18" ht="21.75" customHeight="1">
      <c r="A90" s="14">
        <f>SUBTOTAL(103,$C$5:C90)</f>
        <v>86</v>
      </c>
      <c r="B90" s="10">
        <v>29</v>
      </c>
      <c r="C90" s="125" t="s">
        <v>483</v>
      </c>
      <c r="D90" s="73" t="str">
        <f>VLOOKUP(C90,'Location Summary'!$C$4:$D$603,2,0)</f>
        <v>DA-3</v>
      </c>
      <c r="E90" s="73" t="s">
        <v>416</v>
      </c>
      <c r="F90" s="118">
        <v>45555</v>
      </c>
      <c r="G90" s="118">
        <v>45558</v>
      </c>
      <c r="H90" s="71" t="s">
        <v>899</v>
      </c>
      <c r="I90" s="73">
        <f t="shared" si="14"/>
        <v>271.04000000000002</v>
      </c>
      <c r="J90" s="10">
        <f t="shared" si="15"/>
        <v>3.36</v>
      </c>
      <c r="K90" s="10">
        <f t="shared" si="16"/>
        <v>34.15</v>
      </c>
      <c r="L90" s="10">
        <f t="shared" si="17"/>
        <v>1.599</v>
      </c>
      <c r="M90" s="10">
        <f t="shared" si="18"/>
        <v>0.86599999999999999</v>
      </c>
      <c r="N90" s="459">
        <f t="shared" si="19"/>
        <v>6.49</v>
      </c>
      <c r="O90" s="123" t="s">
        <v>672</v>
      </c>
      <c r="P90" s="567" t="s">
        <v>802</v>
      </c>
      <c r="Q90" s="1005" t="s">
        <v>258</v>
      </c>
      <c r="R90" s="13">
        <f t="shared" si="20"/>
        <v>287.98399999999998</v>
      </c>
    </row>
    <row r="91" spans="1:18" ht="21.75" customHeight="1">
      <c r="A91" s="14">
        <f>SUBTOTAL(103,$C$5:C91)</f>
        <v>87</v>
      </c>
      <c r="B91" s="10">
        <v>30</v>
      </c>
      <c r="C91" s="125" t="s">
        <v>614</v>
      </c>
      <c r="D91" s="73" t="s">
        <v>2</v>
      </c>
      <c r="E91" s="73" t="s">
        <v>416</v>
      </c>
      <c r="F91" s="118">
        <v>45554</v>
      </c>
      <c r="G91" s="118">
        <v>45558</v>
      </c>
      <c r="H91" s="71" t="s">
        <v>985</v>
      </c>
      <c r="I91" s="73">
        <f t="shared" si="14"/>
        <v>289.83999999999997</v>
      </c>
      <c r="J91" s="10">
        <f t="shared" si="15"/>
        <v>3.61</v>
      </c>
      <c r="K91" s="10">
        <f t="shared" si="16"/>
        <v>37.299999999999997</v>
      </c>
      <c r="L91" s="10">
        <f t="shared" si="17"/>
        <v>2.093</v>
      </c>
      <c r="M91" s="10">
        <f t="shared" si="18"/>
        <v>0.86599999999999999</v>
      </c>
      <c r="N91" s="459">
        <f t="shared" si="19"/>
        <v>7.39</v>
      </c>
      <c r="O91" s="123" t="s">
        <v>778</v>
      </c>
      <c r="P91" s="567" t="s">
        <v>778</v>
      </c>
      <c r="Q91" s="1005" t="s">
        <v>258</v>
      </c>
      <c r="R91" s="13">
        <f t="shared" si="20"/>
        <v>314.28399999999999</v>
      </c>
    </row>
    <row r="92" spans="1:18" ht="21.75" customHeight="1">
      <c r="A92" s="14">
        <f>SUBTOTAL(103,$C$5:C92)</f>
        <v>88</v>
      </c>
      <c r="B92" s="10">
        <v>31</v>
      </c>
      <c r="C92" s="125" t="s">
        <v>471</v>
      </c>
      <c r="D92" s="73" t="str">
        <f>VLOOKUP(C92,'Location Summary'!$C$4:$D$603,2,0)</f>
        <v>DA+9</v>
      </c>
      <c r="E92" s="73" t="s">
        <v>416</v>
      </c>
      <c r="F92" s="118">
        <v>45555</v>
      </c>
      <c r="G92" s="118">
        <v>45558</v>
      </c>
      <c r="H92" s="71" t="s">
        <v>1002</v>
      </c>
      <c r="I92" s="73">
        <f t="shared" si="14"/>
        <v>289.83999999999997</v>
      </c>
      <c r="J92" s="10">
        <f t="shared" si="15"/>
        <v>3.61</v>
      </c>
      <c r="K92" s="10">
        <f t="shared" si="16"/>
        <v>37.299999999999997</v>
      </c>
      <c r="L92" s="10">
        <f t="shared" si="17"/>
        <v>2.093</v>
      </c>
      <c r="M92" s="10">
        <f t="shared" si="18"/>
        <v>0.86599999999999999</v>
      </c>
      <c r="N92" s="459">
        <f t="shared" si="19"/>
        <v>7.39</v>
      </c>
      <c r="O92" s="123" t="s">
        <v>1006</v>
      </c>
      <c r="P92" s="567" t="s">
        <v>802</v>
      </c>
      <c r="Q92" s="1005" t="s">
        <v>258</v>
      </c>
      <c r="R92" s="13">
        <f t="shared" si="20"/>
        <v>314.28399999999999</v>
      </c>
    </row>
    <row r="93" spans="1:18" ht="21.75" customHeight="1">
      <c r="A93" s="14">
        <f>SUBTOTAL(103,$C$5:C93)</f>
        <v>89</v>
      </c>
      <c r="B93" s="10">
        <v>32</v>
      </c>
      <c r="C93" s="125" t="s">
        <v>592</v>
      </c>
      <c r="D93" s="73" t="str">
        <f>VLOOKUP(C93,'Location Summary'!$C$4:$D$603,2,0)</f>
        <v>DA+9</v>
      </c>
      <c r="E93" s="73" t="s">
        <v>416</v>
      </c>
      <c r="F93" s="118">
        <v>45556</v>
      </c>
      <c r="G93" s="118">
        <v>45560</v>
      </c>
      <c r="H93" s="71" t="s">
        <v>705</v>
      </c>
      <c r="I93" s="73">
        <f t="shared" si="14"/>
        <v>289.83999999999997</v>
      </c>
      <c r="J93" s="10">
        <f t="shared" si="15"/>
        <v>3.61</v>
      </c>
      <c r="K93" s="10">
        <f t="shared" si="16"/>
        <v>37.299999999999997</v>
      </c>
      <c r="L93" s="10">
        <f t="shared" si="17"/>
        <v>2.093</v>
      </c>
      <c r="M93" s="10">
        <f t="shared" si="18"/>
        <v>0.86599999999999999</v>
      </c>
      <c r="N93" s="459">
        <f t="shared" si="19"/>
        <v>7.39</v>
      </c>
      <c r="O93" s="123" t="s">
        <v>464</v>
      </c>
      <c r="P93" s="567" t="s">
        <v>778</v>
      </c>
      <c r="Q93" s="1005" t="s">
        <v>258</v>
      </c>
      <c r="R93" s="13">
        <f t="shared" si="20"/>
        <v>314.28399999999999</v>
      </c>
    </row>
    <row r="94" spans="1:18" ht="21.75" customHeight="1">
      <c r="A94" s="14">
        <f>SUBTOTAL(103,$C$5:C94)</f>
        <v>90</v>
      </c>
      <c r="B94" s="10">
        <v>33</v>
      </c>
      <c r="C94" s="125" t="s">
        <v>601</v>
      </c>
      <c r="D94" s="73" t="str">
        <f>VLOOKUP(C94,'Location Summary'!$C$4:$D$603,2,0)</f>
        <v>DA+6</v>
      </c>
      <c r="E94" s="73" t="s">
        <v>416</v>
      </c>
      <c r="F94" s="118">
        <v>45556</v>
      </c>
      <c r="G94" s="118">
        <v>45561</v>
      </c>
      <c r="H94" s="71" t="s">
        <v>1005</v>
      </c>
      <c r="I94" s="73">
        <f t="shared" si="14"/>
        <v>289.83999999999997</v>
      </c>
      <c r="J94" s="10">
        <f t="shared" si="15"/>
        <v>3.61</v>
      </c>
      <c r="K94" s="10">
        <f t="shared" si="16"/>
        <v>37.299999999999997</v>
      </c>
      <c r="L94" s="10">
        <f t="shared" si="17"/>
        <v>2.093</v>
      </c>
      <c r="M94" s="10">
        <f t="shared" si="18"/>
        <v>0.86599999999999999</v>
      </c>
      <c r="N94" s="459">
        <f t="shared" si="19"/>
        <v>7.39</v>
      </c>
      <c r="O94" s="123" t="s">
        <v>464</v>
      </c>
      <c r="P94" s="567" t="s">
        <v>925</v>
      </c>
      <c r="Q94" s="1005" t="s">
        <v>258</v>
      </c>
      <c r="R94" s="13">
        <f t="shared" si="20"/>
        <v>314.28399999999999</v>
      </c>
    </row>
    <row r="95" spans="1:18" ht="21.75" customHeight="1">
      <c r="A95" s="14">
        <f>SUBTOTAL(103,$C$5:C95)</f>
        <v>91</v>
      </c>
      <c r="B95" s="10">
        <v>34</v>
      </c>
      <c r="C95" s="125" t="s">
        <v>469</v>
      </c>
      <c r="D95" s="73" t="str">
        <f>VLOOKUP(C95,'Location Summary'!$C$4:$D$603,2,0)</f>
        <v>DA+6</v>
      </c>
      <c r="E95" s="73" t="s">
        <v>416</v>
      </c>
      <c r="F95" s="118">
        <v>45559</v>
      </c>
      <c r="G95" s="118">
        <v>45562</v>
      </c>
      <c r="H95" s="71" t="s">
        <v>1002</v>
      </c>
      <c r="I95" s="73">
        <f t="shared" si="14"/>
        <v>289.83999999999997</v>
      </c>
      <c r="J95" s="10">
        <f t="shared" si="15"/>
        <v>3.61</v>
      </c>
      <c r="K95" s="10">
        <f t="shared" si="16"/>
        <v>37.299999999999997</v>
      </c>
      <c r="L95" s="10">
        <f t="shared" si="17"/>
        <v>2.093</v>
      </c>
      <c r="M95" s="10">
        <f t="shared" si="18"/>
        <v>0.86599999999999999</v>
      </c>
      <c r="N95" s="459">
        <f t="shared" si="19"/>
        <v>7.39</v>
      </c>
      <c r="O95" s="123" t="s">
        <v>1006</v>
      </c>
      <c r="P95" s="567" t="s">
        <v>802</v>
      </c>
      <c r="Q95" s="1005" t="s">
        <v>258</v>
      </c>
      <c r="R95" s="13">
        <f t="shared" si="20"/>
        <v>314.28399999999999</v>
      </c>
    </row>
    <row r="96" spans="1:18" ht="21.75" customHeight="1">
      <c r="A96" s="14">
        <f>SUBTOTAL(103,$C$5:C96)</f>
        <v>92</v>
      </c>
      <c r="B96" s="10">
        <v>35</v>
      </c>
      <c r="C96" s="125" t="s">
        <v>615</v>
      </c>
      <c r="D96" s="73" t="str">
        <f>VLOOKUP(C96,'Location Summary'!$C$4:$D$603,2,0)</f>
        <v>DA+3</v>
      </c>
      <c r="E96" s="73" t="s">
        <v>416</v>
      </c>
      <c r="F96" s="118">
        <v>45559</v>
      </c>
      <c r="G96" s="118">
        <v>45562</v>
      </c>
      <c r="H96" s="71" t="s">
        <v>985</v>
      </c>
      <c r="I96" s="73">
        <f t="shared" si="14"/>
        <v>289.83999999999997</v>
      </c>
      <c r="J96" s="10">
        <f t="shared" si="15"/>
        <v>3.61</v>
      </c>
      <c r="K96" s="10">
        <f t="shared" si="16"/>
        <v>37.299999999999997</v>
      </c>
      <c r="L96" s="10">
        <f t="shared" si="17"/>
        <v>2.093</v>
      </c>
      <c r="M96" s="10">
        <f t="shared" si="18"/>
        <v>0.86599999999999999</v>
      </c>
      <c r="N96" s="459">
        <f t="shared" si="19"/>
        <v>7.39</v>
      </c>
      <c r="O96" s="123" t="s">
        <v>804</v>
      </c>
      <c r="P96" s="567" t="s">
        <v>778</v>
      </c>
      <c r="Q96" s="1005" t="s">
        <v>258</v>
      </c>
      <c r="R96" s="13">
        <f t="shared" si="20"/>
        <v>314.28399999999999</v>
      </c>
    </row>
    <row r="97" spans="1:18" ht="21.75" customHeight="1">
      <c r="A97" s="14">
        <f>SUBTOTAL(103,$C$5:C97)</f>
        <v>93</v>
      </c>
      <c r="B97" s="10">
        <v>36</v>
      </c>
      <c r="C97" s="125" t="s">
        <v>593</v>
      </c>
      <c r="D97" s="73" t="str">
        <f>VLOOKUP(C97,'Location Summary'!$C$4:$D$603,2,0)</f>
        <v>DA+3</v>
      </c>
      <c r="E97" s="73" t="s">
        <v>416</v>
      </c>
      <c r="F97" s="118">
        <v>45560</v>
      </c>
      <c r="G97" s="118">
        <v>45563</v>
      </c>
      <c r="H97" s="71" t="s">
        <v>705</v>
      </c>
      <c r="I97" s="73">
        <f t="shared" si="14"/>
        <v>289.83999999999997</v>
      </c>
      <c r="J97" s="10">
        <f t="shared" si="15"/>
        <v>3.61</v>
      </c>
      <c r="K97" s="10">
        <f t="shared" si="16"/>
        <v>37.299999999999997</v>
      </c>
      <c r="L97" s="10">
        <f t="shared" si="17"/>
        <v>2.093</v>
      </c>
      <c r="M97" s="10">
        <f t="shared" si="18"/>
        <v>0.86599999999999999</v>
      </c>
      <c r="N97" s="459">
        <f t="shared" si="19"/>
        <v>7.39</v>
      </c>
      <c r="O97" s="123" t="s">
        <v>464</v>
      </c>
      <c r="P97" s="567" t="s">
        <v>778</v>
      </c>
      <c r="Q97" s="1005" t="s">
        <v>258</v>
      </c>
      <c r="R97" s="13">
        <f t="shared" si="20"/>
        <v>314.28399999999999</v>
      </c>
    </row>
    <row r="98" spans="1:18" ht="21.75" customHeight="1">
      <c r="A98" s="14">
        <f>SUBTOTAL(103,$C$5:C98)</f>
        <v>94</v>
      </c>
      <c r="B98" s="10">
        <v>37</v>
      </c>
      <c r="C98" s="125" t="s">
        <v>62</v>
      </c>
      <c r="D98" s="73" t="str">
        <f>VLOOKUP(C98,'Location Summary'!$C$4:$D$603,2,0)</f>
        <v>DA+9</v>
      </c>
      <c r="E98" s="73" t="s">
        <v>416</v>
      </c>
      <c r="F98" s="118">
        <v>45556</v>
      </c>
      <c r="G98" s="118">
        <v>45563</v>
      </c>
      <c r="H98" s="71" t="s">
        <v>867</v>
      </c>
      <c r="I98" s="73">
        <f t="shared" si="14"/>
        <v>289.83999999999997</v>
      </c>
      <c r="J98" s="10">
        <f t="shared" si="15"/>
        <v>3.61</v>
      </c>
      <c r="K98" s="10">
        <f t="shared" si="16"/>
        <v>37.299999999999997</v>
      </c>
      <c r="L98" s="10">
        <f t="shared" si="17"/>
        <v>2.093</v>
      </c>
      <c r="M98" s="10">
        <f t="shared" si="18"/>
        <v>0.86599999999999999</v>
      </c>
      <c r="N98" s="459">
        <f t="shared" si="19"/>
        <v>7.39</v>
      </c>
      <c r="O98" s="123" t="s">
        <v>925</v>
      </c>
      <c r="P98" s="567" t="s">
        <v>925</v>
      </c>
      <c r="Q98" s="1005" t="s">
        <v>258</v>
      </c>
      <c r="R98" s="13">
        <f t="shared" si="20"/>
        <v>314.28399999999999</v>
      </c>
    </row>
    <row r="99" spans="1:18" ht="21.75" customHeight="1">
      <c r="A99" s="14">
        <f>SUBTOTAL(103,$C$5:C99)</f>
        <v>95</v>
      </c>
      <c r="B99" s="10">
        <v>38</v>
      </c>
      <c r="C99" s="125" t="s">
        <v>487</v>
      </c>
      <c r="D99" s="73" t="str">
        <f>VLOOKUP(C99,'Location Summary'!$C$4:$D$603,2,0)</f>
        <v>DA+1.5</v>
      </c>
      <c r="E99" s="73" t="s">
        <v>416</v>
      </c>
      <c r="F99" s="118">
        <v>45550</v>
      </c>
      <c r="G99" s="118">
        <v>45564</v>
      </c>
      <c r="H99" s="71" t="s">
        <v>1001</v>
      </c>
      <c r="I99" s="73">
        <f t="shared" si="14"/>
        <v>289.83999999999997</v>
      </c>
      <c r="J99" s="10">
        <f t="shared" si="15"/>
        <v>3.61</v>
      </c>
      <c r="K99" s="10">
        <f t="shared" si="16"/>
        <v>37.299999999999997</v>
      </c>
      <c r="L99" s="10">
        <f t="shared" si="17"/>
        <v>2.093</v>
      </c>
      <c r="M99" s="10">
        <f t="shared" si="18"/>
        <v>0.86599999999999999</v>
      </c>
      <c r="N99" s="459">
        <f t="shared" si="19"/>
        <v>7.39</v>
      </c>
      <c r="O99" s="123" t="s">
        <v>900</v>
      </c>
      <c r="P99" s="567" t="s">
        <v>802</v>
      </c>
      <c r="Q99" s="1005" t="s">
        <v>258</v>
      </c>
      <c r="R99" s="13">
        <f t="shared" si="20"/>
        <v>314.28399999999999</v>
      </c>
    </row>
    <row r="100" spans="1:18" ht="21.75" customHeight="1">
      <c r="A100" s="14">
        <f>SUBTOTAL(103,$C$5:C100)</f>
        <v>96</v>
      </c>
      <c r="B100" s="10">
        <v>39</v>
      </c>
      <c r="C100" s="125" t="s">
        <v>595</v>
      </c>
      <c r="D100" s="73" t="str">
        <f>VLOOKUP(C100,'Location Summary'!$C$4:$D$603,2,0)</f>
        <v>DA+0</v>
      </c>
      <c r="E100" s="73" t="s">
        <v>416</v>
      </c>
      <c r="F100" s="118">
        <v>45562</v>
      </c>
      <c r="G100" s="118">
        <v>45565</v>
      </c>
      <c r="H100" s="71" t="s">
        <v>705</v>
      </c>
      <c r="I100" s="73">
        <f t="shared" si="14"/>
        <v>271.04000000000002</v>
      </c>
      <c r="J100" s="10">
        <f t="shared" si="15"/>
        <v>3.36</v>
      </c>
      <c r="K100" s="10">
        <f t="shared" si="16"/>
        <v>34.15</v>
      </c>
      <c r="L100" s="10">
        <f t="shared" si="17"/>
        <v>1.599</v>
      </c>
      <c r="M100" s="10">
        <f t="shared" si="18"/>
        <v>0.86599999999999999</v>
      </c>
      <c r="N100" s="459">
        <f t="shared" si="19"/>
        <v>6.49</v>
      </c>
      <c r="O100" s="123" t="s">
        <v>464</v>
      </c>
      <c r="P100" s="567" t="s">
        <v>778</v>
      </c>
      <c r="Q100" s="1005" t="s">
        <v>258</v>
      </c>
      <c r="R100" s="13">
        <f t="shared" si="20"/>
        <v>287.98399999999998</v>
      </c>
    </row>
    <row r="101" spans="1:18" ht="21.75" customHeight="1">
      <c r="A101" s="14">
        <f>SUBTOTAL(103,$C$5:C101)</f>
        <v>97</v>
      </c>
      <c r="B101" s="10">
        <v>40</v>
      </c>
      <c r="C101" s="125" t="s">
        <v>616</v>
      </c>
      <c r="D101" s="73" t="str">
        <f>VLOOKUP(C101,'Location Summary'!$C$4:$D$603,2,0)</f>
        <v>DA-1.5</v>
      </c>
      <c r="E101" s="73" t="s">
        <v>416</v>
      </c>
      <c r="F101" s="118">
        <v>45561</v>
      </c>
      <c r="G101" s="118">
        <v>45565</v>
      </c>
      <c r="H101" s="71" t="s">
        <v>985</v>
      </c>
      <c r="I101" s="73">
        <f t="shared" si="14"/>
        <v>271.04000000000002</v>
      </c>
      <c r="J101" s="10">
        <f t="shared" si="15"/>
        <v>3.36</v>
      </c>
      <c r="K101" s="10">
        <f t="shared" si="16"/>
        <v>34.15</v>
      </c>
      <c r="L101" s="10">
        <f t="shared" si="17"/>
        <v>1.599</v>
      </c>
      <c r="M101" s="10">
        <f t="shared" si="18"/>
        <v>0.86599999999999999</v>
      </c>
      <c r="N101" s="459">
        <f t="shared" ref="N101:N132" si="21">ROUND((I101*230.35+J101*10150.5+K101*11591.45+L101*93958.18+M101*7677.44)/10^5,2)</f>
        <v>6.49</v>
      </c>
      <c r="O101" s="123" t="s">
        <v>804</v>
      </c>
      <c r="P101" s="567" t="s">
        <v>778</v>
      </c>
      <c r="Q101" s="1005" t="s">
        <v>258</v>
      </c>
      <c r="R101" s="13">
        <f t="shared" si="20"/>
        <v>287.98399999999998</v>
      </c>
    </row>
    <row r="102" spans="1:18" ht="21.75" customHeight="1">
      <c r="A102" s="14">
        <f>SUBTOTAL(103,$C$5:C102)</f>
        <v>98</v>
      </c>
      <c r="B102" s="10">
        <v>1</v>
      </c>
      <c r="C102" s="125" t="s">
        <v>264</v>
      </c>
      <c r="D102" s="73" t="str">
        <f>VLOOKUP(C102,'Location Summary'!$C$4:$D$603,2,0)</f>
        <v>DB2+0</v>
      </c>
      <c r="E102" s="73" t="s">
        <v>416</v>
      </c>
      <c r="F102" s="118">
        <v>45560</v>
      </c>
      <c r="G102" s="118">
        <v>45566</v>
      </c>
      <c r="H102" s="71" t="s">
        <v>899</v>
      </c>
      <c r="I102" s="73">
        <f t="shared" si="14"/>
        <v>560.96</v>
      </c>
      <c r="J102" s="10">
        <f t="shared" si="15"/>
        <v>7.27</v>
      </c>
      <c r="K102" s="10">
        <f t="shared" si="16"/>
        <v>85.67</v>
      </c>
      <c r="L102" s="10">
        <f t="shared" si="17"/>
        <v>4.1547999999999998</v>
      </c>
      <c r="M102" s="10">
        <f t="shared" si="18"/>
        <v>1.768</v>
      </c>
      <c r="N102" s="459">
        <f t="shared" si="21"/>
        <v>16</v>
      </c>
      <c r="O102" s="123" t="s">
        <v>672</v>
      </c>
      <c r="P102" s="567" t="s">
        <v>802</v>
      </c>
      <c r="Q102" s="1005" t="s">
        <v>258</v>
      </c>
      <c r="R102" s="13">
        <f t="shared" si="20"/>
        <v>717.34799999999996</v>
      </c>
    </row>
    <row r="103" spans="1:18" ht="21.75" customHeight="1">
      <c r="A103" s="14">
        <f>SUBTOTAL(103,$C$5:C103)</f>
        <v>99</v>
      </c>
      <c r="B103" s="10">
        <v>2</v>
      </c>
      <c r="C103" s="125" t="s">
        <v>903</v>
      </c>
      <c r="D103" s="73" t="str">
        <f>VLOOKUP(C103,'Location Summary'!$C$4:$D$603,2,0)</f>
        <v>DB1+3</v>
      </c>
      <c r="E103" s="73" t="s">
        <v>416</v>
      </c>
      <c r="F103" s="118">
        <v>45564</v>
      </c>
      <c r="G103" s="118">
        <v>45566</v>
      </c>
      <c r="H103" s="71" t="s">
        <v>1002</v>
      </c>
      <c r="I103" s="73">
        <f t="shared" si="14"/>
        <v>484.04</v>
      </c>
      <c r="J103" s="10">
        <f t="shared" si="15"/>
        <v>6.23</v>
      </c>
      <c r="K103" s="10">
        <f t="shared" si="16"/>
        <v>70.319999999999993</v>
      </c>
      <c r="L103" s="10">
        <f t="shared" si="17"/>
        <v>3.3719999999999999</v>
      </c>
      <c r="M103" s="10">
        <f t="shared" si="18"/>
        <v>1.768</v>
      </c>
      <c r="N103" s="459">
        <f t="shared" si="21"/>
        <v>13.2</v>
      </c>
      <c r="O103" s="123" t="s">
        <v>1006</v>
      </c>
      <c r="P103" s="567" t="s">
        <v>802</v>
      </c>
      <c r="Q103" s="1005" t="s">
        <v>258</v>
      </c>
      <c r="R103" s="13">
        <f t="shared" si="20"/>
        <v>589.97199999999998</v>
      </c>
    </row>
    <row r="104" spans="1:18" ht="21.75" customHeight="1">
      <c r="A104" s="14">
        <f>SUBTOTAL(103,$C$5:C104)</f>
        <v>100</v>
      </c>
      <c r="B104" s="10">
        <v>3</v>
      </c>
      <c r="C104" s="125" t="s">
        <v>486</v>
      </c>
      <c r="D104" s="73" t="str">
        <f>VLOOKUP(C104,'Location Summary'!$C$4:$D$603,2,0)</f>
        <v>DA+6</v>
      </c>
      <c r="E104" s="73" t="s">
        <v>416</v>
      </c>
      <c r="F104" s="118">
        <v>45565</v>
      </c>
      <c r="G104" s="118">
        <v>45566</v>
      </c>
      <c r="H104" s="71" t="s">
        <v>1001</v>
      </c>
      <c r="I104" s="73">
        <f t="shared" si="14"/>
        <v>289.83999999999997</v>
      </c>
      <c r="J104" s="10">
        <f t="shared" si="15"/>
        <v>3.61</v>
      </c>
      <c r="K104" s="10">
        <f t="shared" si="16"/>
        <v>37.299999999999997</v>
      </c>
      <c r="L104" s="10">
        <f t="shared" si="17"/>
        <v>2.093</v>
      </c>
      <c r="M104" s="10">
        <f t="shared" si="18"/>
        <v>0.86599999999999999</v>
      </c>
      <c r="N104" s="459">
        <f t="shared" si="21"/>
        <v>7.39</v>
      </c>
      <c r="O104" s="123" t="s">
        <v>900</v>
      </c>
      <c r="P104" s="567" t="s">
        <v>802</v>
      </c>
      <c r="Q104" s="1005" t="s">
        <v>258</v>
      </c>
      <c r="R104" s="13">
        <f t="shared" si="20"/>
        <v>314.28399999999999</v>
      </c>
    </row>
    <row r="105" spans="1:18" ht="21.75" customHeight="1">
      <c r="A105" s="14">
        <f>SUBTOTAL(103,$C$5:C105)</f>
        <v>101</v>
      </c>
      <c r="B105" s="10">
        <v>4</v>
      </c>
      <c r="C105" s="125" t="s">
        <v>605</v>
      </c>
      <c r="D105" s="73" t="str">
        <f>VLOOKUP(C105,'Location Summary'!$C$4:$D$603,2,0)</f>
        <v>DA+9</v>
      </c>
      <c r="E105" s="73" t="s">
        <v>416</v>
      </c>
      <c r="F105" s="118">
        <v>45562</v>
      </c>
      <c r="G105" s="118">
        <v>45568</v>
      </c>
      <c r="H105" s="71" t="s">
        <v>1005</v>
      </c>
      <c r="I105" s="73">
        <f t="shared" si="14"/>
        <v>289.83999999999997</v>
      </c>
      <c r="J105" s="10">
        <f t="shared" si="15"/>
        <v>3.61</v>
      </c>
      <c r="K105" s="10">
        <f t="shared" si="16"/>
        <v>37.299999999999997</v>
      </c>
      <c r="L105" s="10">
        <f t="shared" si="17"/>
        <v>2.093</v>
      </c>
      <c r="M105" s="10">
        <f t="shared" si="18"/>
        <v>0.86599999999999999</v>
      </c>
      <c r="N105" s="459">
        <f t="shared" si="21"/>
        <v>7.39</v>
      </c>
      <c r="O105" s="123" t="s">
        <v>464</v>
      </c>
      <c r="P105" s="567" t="s">
        <v>925</v>
      </c>
      <c r="Q105" s="1005" t="s">
        <v>258</v>
      </c>
      <c r="R105" s="13">
        <f t="shared" si="20"/>
        <v>314.28399999999999</v>
      </c>
    </row>
    <row r="106" spans="1:18" ht="21.75" customHeight="1">
      <c r="A106" s="14">
        <f>SUBTOTAL(103,$C$5:C106)</f>
        <v>102</v>
      </c>
      <c r="B106" s="10">
        <v>5</v>
      </c>
      <c r="C106" s="125" t="s">
        <v>594</v>
      </c>
      <c r="D106" s="73" t="str">
        <f>VLOOKUP(C106,'Location Summary'!$C$4:$D$603,2,0)</f>
        <v>DA+0</v>
      </c>
      <c r="E106" s="73" t="s">
        <v>416</v>
      </c>
      <c r="F106" s="118">
        <v>45565</v>
      </c>
      <c r="G106" s="118">
        <v>45569</v>
      </c>
      <c r="H106" s="71" t="s">
        <v>705</v>
      </c>
      <c r="I106" s="73">
        <f t="shared" si="14"/>
        <v>271.04000000000002</v>
      </c>
      <c r="J106" s="10">
        <f t="shared" si="15"/>
        <v>3.36</v>
      </c>
      <c r="K106" s="10">
        <f t="shared" si="16"/>
        <v>34.15</v>
      </c>
      <c r="L106" s="10">
        <f t="shared" si="17"/>
        <v>1.599</v>
      </c>
      <c r="M106" s="10">
        <f t="shared" si="18"/>
        <v>0.86599999999999999</v>
      </c>
      <c r="N106" s="459">
        <f t="shared" si="21"/>
        <v>6.49</v>
      </c>
      <c r="O106" s="123" t="s">
        <v>464</v>
      </c>
      <c r="P106" s="567" t="s">
        <v>778</v>
      </c>
      <c r="Q106" s="1005" t="s">
        <v>258</v>
      </c>
      <c r="R106" s="13">
        <f t="shared" si="20"/>
        <v>287.98399999999998</v>
      </c>
    </row>
    <row r="107" spans="1:18" ht="21.75" customHeight="1">
      <c r="A107" s="14">
        <f>SUBTOTAL(103,$C$5:C107)</f>
        <v>103</v>
      </c>
      <c r="B107" s="10">
        <v>6</v>
      </c>
      <c r="C107" s="125" t="s">
        <v>1082</v>
      </c>
      <c r="D107" s="73" t="str">
        <f>VLOOKUP(C107,'Location Summary'!$C$4:$D$603,2,0)</f>
        <v>DB1+9</v>
      </c>
      <c r="E107" s="73" t="s">
        <v>416</v>
      </c>
      <c r="F107" s="118">
        <v>45565</v>
      </c>
      <c r="G107" s="118">
        <v>45570</v>
      </c>
      <c r="H107" s="71" t="s">
        <v>985</v>
      </c>
      <c r="I107" s="73">
        <f t="shared" si="14"/>
        <v>484.04</v>
      </c>
      <c r="J107" s="10">
        <f t="shared" si="15"/>
        <v>6.23</v>
      </c>
      <c r="K107" s="10">
        <f t="shared" si="16"/>
        <v>70.319999999999993</v>
      </c>
      <c r="L107" s="10">
        <f t="shared" si="17"/>
        <v>3.3719999999999999</v>
      </c>
      <c r="M107" s="10">
        <f t="shared" si="18"/>
        <v>1.768</v>
      </c>
      <c r="N107" s="459">
        <f t="shared" si="21"/>
        <v>13.2</v>
      </c>
      <c r="O107" s="123" t="s">
        <v>804</v>
      </c>
      <c r="P107" s="567" t="s">
        <v>778</v>
      </c>
      <c r="Q107" s="1005" t="s">
        <v>258</v>
      </c>
      <c r="R107" s="13">
        <f t="shared" si="20"/>
        <v>589.97199999999998</v>
      </c>
    </row>
    <row r="108" spans="1:18" ht="21.75" customHeight="1">
      <c r="A108" s="14">
        <f>SUBTOTAL(103,$C$5:C108)</f>
        <v>104</v>
      </c>
      <c r="B108" s="10">
        <v>7</v>
      </c>
      <c r="C108" s="971" t="s">
        <v>546</v>
      </c>
      <c r="D108" s="73" t="s">
        <v>3</v>
      </c>
      <c r="E108" s="73" t="s">
        <v>416</v>
      </c>
      <c r="F108" s="118">
        <v>45566</v>
      </c>
      <c r="G108" s="118">
        <v>45570</v>
      </c>
      <c r="H108" s="71" t="s">
        <v>1002</v>
      </c>
      <c r="I108" s="73">
        <f t="shared" si="14"/>
        <v>271.04000000000002</v>
      </c>
      <c r="J108" s="10">
        <f t="shared" si="15"/>
        <v>3.36</v>
      </c>
      <c r="K108" s="10">
        <f t="shared" si="16"/>
        <v>34.15</v>
      </c>
      <c r="L108" s="10">
        <f t="shared" si="17"/>
        <v>1.599</v>
      </c>
      <c r="M108" s="10">
        <f t="shared" si="18"/>
        <v>0.86599999999999999</v>
      </c>
      <c r="N108" s="459">
        <f t="shared" si="21"/>
        <v>6.49</v>
      </c>
      <c r="O108" s="123" t="s">
        <v>1006</v>
      </c>
      <c r="P108" s="567" t="s">
        <v>802</v>
      </c>
      <c r="Q108" s="1005" t="s">
        <v>258</v>
      </c>
      <c r="R108" s="13">
        <f t="shared" si="20"/>
        <v>287.98399999999998</v>
      </c>
    </row>
    <row r="109" spans="1:18" ht="21.75" customHeight="1">
      <c r="A109" s="14">
        <f>SUBTOTAL(103,$C$5:C109)</f>
        <v>105</v>
      </c>
      <c r="B109" s="10">
        <v>8</v>
      </c>
      <c r="C109" s="125" t="s">
        <v>478</v>
      </c>
      <c r="D109" s="73" t="str">
        <f>VLOOKUP(C109,'Location Summary'!$C$4:$D$603,2,0)</f>
        <v>DA+6</v>
      </c>
      <c r="E109" s="73" t="s">
        <v>416</v>
      </c>
      <c r="F109" s="118">
        <v>45567</v>
      </c>
      <c r="G109" s="118">
        <v>45572</v>
      </c>
      <c r="H109" s="71" t="s">
        <v>1001</v>
      </c>
      <c r="I109" s="73">
        <f t="shared" si="14"/>
        <v>289.83999999999997</v>
      </c>
      <c r="J109" s="10">
        <f t="shared" si="15"/>
        <v>3.61</v>
      </c>
      <c r="K109" s="10">
        <f t="shared" si="16"/>
        <v>37.299999999999997</v>
      </c>
      <c r="L109" s="10">
        <f t="shared" si="17"/>
        <v>2.093</v>
      </c>
      <c r="M109" s="10">
        <f t="shared" si="18"/>
        <v>0.86599999999999999</v>
      </c>
      <c r="N109" s="459">
        <f t="shared" si="21"/>
        <v>7.39</v>
      </c>
      <c r="O109" s="123" t="s">
        <v>900</v>
      </c>
      <c r="P109" s="567" t="s">
        <v>802</v>
      </c>
      <c r="Q109" s="1005" t="s">
        <v>258</v>
      </c>
      <c r="R109" s="13">
        <f t="shared" si="20"/>
        <v>314.28399999999999</v>
      </c>
    </row>
    <row r="110" spans="1:18" ht="21.75" customHeight="1">
      <c r="A110" s="14">
        <f>SUBTOTAL(103,$C$5:C110)</f>
        <v>106</v>
      </c>
      <c r="B110" s="10">
        <v>9</v>
      </c>
      <c r="C110" s="125" t="s">
        <v>596</v>
      </c>
      <c r="D110" s="73" t="str">
        <f>VLOOKUP(C110,'Location Summary'!$C$4:$D$603,2,0)</f>
        <v>DA+1.5</v>
      </c>
      <c r="E110" s="73" t="s">
        <v>416</v>
      </c>
      <c r="F110" s="118">
        <v>45569</v>
      </c>
      <c r="G110" s="118">
        <v>45572</v>
      </c>
      <c r="H110" s="71" t="s">
        <v>705</v>
      </c>
      <c r="I110" s="73">
        <f t="shared" si="14"/>
        <v>289.83999999999997</v>
      </c>
      <c r="J110" s="10">
        <f t="shared" si="15"/>
        <v>3.61</v>
      </c>
      <c r="K110" s="10">
        <f t="shared" si="16"/>
        <v>37.299999999999997</v>
      </c>
      <c r="L110" s="10">
        <f t="shared" si="17"/>
        <v>2.093</v>
      </c>
      <c r="M110" s="10">
        <f t="shared" si="18"/>
        <v>0.86599999999999999</v>
      </c>
      <c r="N110" s="459">
        <f t="shared" si="21"/>
        <v>7.39</v>
      </c>
      <c r="O110" s="123" t="s">
        <v>464</v>
      </c>
      <c r="P110" s="567" t="s">
        <v>778</v>
      </c>
      <c r="Q110" s="1005" t="s">
        <v>258</v>
      </c>
      <c r="R110" s="13">
        <f t="shared" si="20"/>
        <v>314.28399999999999</v>
      </c>
    </row>
    <row r="111" spans="1:18" ht="21.75" customHeight="1">
      <c r="A111" s="14">
        <f>SUBTOTAL(103,$C$5:C111)</f>
        <v>107</v>
      </c>
      <c r="B111" s="10">
        <v>10</v>
      </c>
      <c r="C111" s="125" t="s">
        <v>491</v>
      </c>
      <c r="D111" s="73" t="str">
        <f>VLOOKUP(C111,'Location Summary'!$C$4:$D$603,2,0)</f>
        <v>DA+9</v>
      </c>
      <c r="E111" s="73" t="s">
        <v>416</v>
      </c>
      <c r="F111" s="118">
        <v>45569</v>
      </c>
      <c r="G111" s="118">
        <v>45573</v>
      </c>
      <c r="H111" s="71" t="s">
        <v>899</v>
      </c>
      <c r="I111" s="73">
        <f t="shared" si="14"/>
        <v>289.83999999999997</v>
      </c>
      <c r="J111" s="10">
        <f t="shared" si="15"/>
        <v>3.61</v>
      </c>
      <c r="K111" s="10">
        <f t="shared" si="16"/>
        <v>37.299999999999997</v>
      </c>
      <c r="L111" s="10">
        <f t="shared" si="17"/>
        <v>2.093</v>
      </c>
      <c r="M111" s="10">
        <f t="shared" si="18"/>
        <v>0.86599999999999999</v>
      </c>
      <c r="N111" s="459">
        <f t="shared" si="21"/>
        <v>7.39</v>
      </c>
      <c r="O111" s="123" t="s">
        <v>859</v>
      </c>
      <c r="P111" s="567" t="s">
        <v>802</v>
      </c>
      <c r="Q111" s="1005" t="s">
        <v>258</v>
      </c>
      <c r="R111" s="13">
        <f t="shared" si="20"/>
        <v>314.28399999999999</v>
      </c>
    </row>
    <row r="112" spans="1:18" ht="21.75" customHeight="1">
      <c r="A112" s="14">
        <f>SUBTOTAL(103,$C$5:C112)</f>
        <v>108</v>
      </c>
      <c r="B112" s="10">
        <v>11</v>
      </c>
      <c r="C112" s="125" t="s">
        <v>154</v>
      </c>
      <c r="D112" s="73" t="str">
        <f>VLOOKUP(C112,'Location Summary'!$C$4:$D$603,2,0)</f>
        <v>DA+1.5</v>
      </c>
      <c r="E112" s="73" t="s">
        <v>416</v>
      </c>
      <c r="F112" s="118">
        <v>45565</v>
      </c>
      <c r="G112" s="118">
        <v>45573</v>
      </c>
      <c r="H112" s="71" t="s">
        <v>1149</v>
      </c>
      <c r="I112" s="73">
        <f t="shared" si="14"/>
        <v>289.83999999999997</v>
      </c>
      <c r="J112" s="10">
        <f t="shared" si="15"/>
        <v>3.61</v>
      </c>
      <c r="K112" s="10">
        <f t="shared" si="16"/>
        <v>37.299999999999997</v>
      </c>
      <c r="L112" s="10">
        <f t="shared" si="17"/>
        <v>2.093</v>
      </c>
      <c r="M112" s="10">
        <f t="shared" si="18"/>
        <v>0.86599999999999999</v>
      </c>
      <c r="N112" s="459">
        <f t="shared" si="21"/>
        <v>7.39</v>
      </c>
      <c r="O112" s="123" t="s">
        <v>925</v>
      </c>
      <c r="P112" s="567" t="s">
        <v>925</v>
      </c>
      <c r="Q112" s="1005" t="s">
        <v>258</v>
      </c>
      <c r="R112" s="13">
        <f t="shared" si="20"/>
        <v>314.28399999999999</v>
      </c>
    </row>
    <row r="113" spans="1:18" ht="21.75" customHeight="1">
      <c r="A113" s="14">
        <f>SUBTOTAL(103,$C$5:C113)</f>
        <v>109</v>
      </c>
      <c r="B113" s="10">
        <v>12</v>
      </c>
      <c r="C113" s="125" t="s">
        <v>606</v>
      </c>
      <c r="D113" s="73" t="str">
        <f>VLOOKUP(C113,'Location Summary'!$C$4:$D$603,2,0)</f>
        <v>DA+6</v>
      </c>
      <c r="E113" s="73" t="s">
        <v>416</v>
      </c>
      <c r="F113" s="118">
        <v>45568</v>
      </c>
      <c r="G113" s="118">
        <v>45574</v>
      </c>
      <c r="H113" s="71" t="s">
        <v>1005</v>
      </c>
      <c r="I113" s="73">
        <f t="shared" si="14"/>
        <v>289.83999999999997</v>
      </c>
      <c r="J113" s="10">
        <f t="shared" si="15"/>
        <v>3.61</v>
      </c>
      <c r="K113" s="10">
        <f t="shared" si="16"/>
        <v>37.299999999999997</v>
      </c>
      <c r="L113" s="10">
        <f t="shared" si="17"/>
        <v>2.093</v>
      </c>
      <c r="M113" s="10">
        <f t="shared" si="18"/>
        <v>0.86599999999999999</v>
      </c>
      <c r="N113" s="459">
        <f t="shared" si="21"/>
        <v>7.39</v>
      </c>
      <c r="O113" s="123" t="s">
        <v>1085</v>
      </c>
      <c r="P113" s="567" t="s">
        <v>925</v>
      </c>
      <c r="Q113" s="1005" t="s">
        <v>258</v>
      </c>
      <c r="R113" s="13">
        <f t="shared" si="20"/>
        <v>314.28399999999999</v>
      </c>
    </row>
    <row r="114" spans="1:18" ht="21.75" customHeight="1">
      <c r="A114" s="14">
        <f>SUBTOTAL(103,$C$5:C114)</f>
        <v>110</v>
      </c>
      <c r="B114" s="10">
        <v>13</v>
      </c>
      <c r="C114" s="971" t="s">
        <v>547</v>
      </c>
      <c r="D114" s="73" t="s">
        <v>3</v>
      </c>
      <c r="E114" s="73" t="s">
        <v>416</v>
      </c>
      <c r="F114" s="118">
        <v>45571</v>
      </c>
      <c r="G114" s="118">
        <v>45574</v>
      </c>
      <c r="H114" s="71" t="s">
        <v>1002</v>
      </c>
      <c r="I114" s="73">
        <f t="shared" si="14"/>
        <v>271.04000000000002</v>
      </c>
      <c r="J114" s="10">
        <f t="shared" si="15"/>
        <v>3.36</v>
      </c>
      <c r="K114" s="10">
        <f t="shared" si="16"/>
        <v>34.15</v>
      </c>
      <c r="L114" s="10">
        <f t="shared" si="17"/>
        <v>1.599</v>
      </c>
      <c r="M114" s="10">
        <f t="shared" si="18"/>
        <v>0.86599999999999999</v>
      </c>
      <c r="N114" s="459">
        <f t="shared" si="21"/>
        <v>6.49</v>
      </c>
      <c r="O114" s="123" t="s">
        <v>1006</v>
      </c>
      <c r="P114" s="567" t="s">
        <v>802</v>
      </c>
      <c r="Q114" s="1005" t="s">
        <v>258</v>
      </c>
      <c r="R114" s="13">
        <f t="shared" si="20"/>
        <v>287.98399999999998</v>
      </c>
    </row>
    <row r="115" spans="1:18" ht="21.75" customHeight="1">
      <c r="A115" s="14">
        <f>SUBTOTAL(103,$C$5:C115)</f>
        <v>111</v>
      </c>
      <c r="B115" s="10">
        <v>14</v>
      </c>
      <c r="C115" s="125" t="s">
        <v>597</v>
      </c>
      <c r="D115" s="73" t="str">
        <f>VLOOKUP(C115,'Location Summary'!$C$4:$D$603,2,0)</f>
        <v>DA-3</v>
      </c>
      <c r="E115" s="73" t="s">
        <v>416</v>
      </c>
      <c r="F115" s="118">
        <v>45572</v>
      </c>
      <c r="G115" s="118">
        <v>45577</v>
      </c>
      <c r="H115" s="71" t="s">
        <v>705</v>
      </c>
      <c r="I115" s="73">
        <f t="shared" si="14"/>
        <v>271.04000000000002</v>
      </c>
      <c r="J115" s="10">
        <f t="shared" si="15"/>
        <v>3.36</v>
      </c>
      <c r="K115" s="10">
        <f t="shared" si="16"/>
        <v>34.15</v>
      </c>
      <c r="L115" s="10">
        <f t="shared" si="17"/>
        <v>1.599</v>
      </c>
      <c r="M115" s="10">
        <f t="shared" si="18"/>
        <v>0.86599999999999999</v>
      </c>
      <c r="N115" s="459">
        <f t="shared" si="21"/>
        <v>6.49</v>
      </c>
      <c r="O115" s="123" t="s">
        <v>1093</v>
      </c>
      <c r="P115" s="567" t="s">
        <v>778</v>
      </c>
      <c r="Q115" s="1005" t="s">
        <v>258</v>
      </c>
      <c r="R115" s="13">
        <f t="shared" si="20"/>
        <v>287.98399999999998</v>
      </c>
    </row>
    <row r="116" spans="1:18" ht="21.75" customHeight="1">
      <c r="A116" s="14">
        <f>SUBTOTAL(103,$C$5:C116)</f>
        <v>112</v>
      </c>
      <c r="B116" s="10">
        <v>15</v>
      </c>
      <c r="C116" s="125" t="s">
        <v>492</v>
      </c>
      <c r="D116" s="73" t="str">
        <f>VLOOKUP(C116,'Location Summary'!$C$4:$D$603,2,0)</f>
        <v>DA+6</v>
      </c>
      <c r="E116" s="73" t="s">
        <v>416</v>
      </c>
      <c r="F116" s="118">
        <v>45573</v>
      </c>
      <c r="G116" s="118">
        <v>45577</v>
      </c>
      <c r="H116" s="71" t="s">
        <v>899</v>
      </c>
      <c r="I116" s="73">
        <f t="shared" si="14"/>
        <v>289.83999999999997</v>
      </c>
      <c r="J116" s="10">
        <f t="shared" si="15"/>
        <v>3.61</v>
      </c>
      <c r="K116" s="10">
        <f t="shared" si="16"/>
        <v>37.299999999999997</v>
      </c>
      <c r="L116" s="10">
        <f t="shared" si="17"/>
        <v>2.093</v>
      </c>
      <c r="M116" s="10">
        <f t="shared" si="18"/>
        <v>0.86599999999999999</v>
      </c>
      <c r="N116" s="459">
        <f t="shared" si="21"/>
        <v>7.39</v>
      </c>
      <c r="O116" s="123" t="s">
        <v>672</v>
      </c>
      <c r="P116" s="567" t="s">
        <v>925</v>
      </c>
      <c r="Q116" s="1005" t="s">
        <v>258</v>
      </c>
      <c r="R116" s="13">
        <f t="shared" si="20"/>
        <v>314.28399999999999</v>
      </c>
    </row>
    <row r="117" spans="1:18" ht="21.75" customHeight="1">
      <c r="A117" s="14">
        <f>SUBTOTAL(103,$C$5:C117)</f>
        <v>113</v>
      </c>
      <c r="B117" s="10">
        <v>16</v>
      </c>
      <c r="C117" s="971" t="s">
        <v>548</v>
      </c>
      <c r="D117" s="73" t="s">
        <v>50</v>
      </c>
      <c r="E117" s="73" t="s">
        <v>416</v>
      </c>
      <c r="F117" s="118">
        <v>45575</v>
      </c>
      <c r="G117" s="118">
        <v>45577</v>
      </c>
      <c r="H117" s="71" t="s">
        <v>1002</v>
      </c>
      <c r="I117" s="73">
        <f t="shared" si="14"/>
        <v>289.83999999999997</v>
      </c>
      <c r="J117" s="10">
        <f t="shared" si="15"/>
        <v>3.61</v>
      </c>
      <c r="K117" s="10">
        <f t="shared" si="16"/>
        <v>37.299999999999997</v>
      </c>
      <c r="L117" s="10">
        <f t="shared" si="17"/>
        <v>2.093</v>
      </c>
      <c r="M117" s="10">
        <f t="shared" si="18"/>
        <v>0.86599999999999999</v>
      </c>
      <c r="N117" s="459">
        <f t="shared" si="21"/>
        <v>7.39</v>
      </c>
      <c r="O117" s="123" t="s">
        <v>1006</v>
      </c>
      <c r="P117" s="567" t="s">
        <v>779</v>
      </c>
      <c r="Q117" s="1005" t="s">
        <v>258</v>
      </c>
      <c r="R117" s="13">
        <f t="shared" si="20"/>
        <v>314.28399999999999</v>
      </c>
    </row>
    <row r="118" spans="1:18" ht="21.75" customHeight="1">
      <c r="A118" s="14">
        <f>SUBTOTAL(103,$C$5:C118)</f>
        <v>114</v>
      </c>
      <c r="B118" s="10">
        <v>17</v>
      </c>
      <c r="C118" s="125" t="s">
        <v>165</v>
      </c>
      <c r="D118" s="73" t="str">
        <f>VLOOKUP(C118,'Location Summary'!$C$4:$D$603,2,0)</f>
        <v>DA-3</v>
      </c>
      <c r="E118" s="73" t="s">
        <v>416</v>
      </c>
      <c r="F118" s="118">
        <v>45573</v>
      </c>
      <c r="G118" s="118">
        <v>45579</v>
      </c>
      <c r="H118" s="71" t="s">
        <v>1149</v>
      </c>
      <c r="I118" s="73">
        <f t="shared" si="14"/>
        <v>271.04000000000002</v>
      </c>
      <c r="J118" s="10">
        <f t="shared" si="15"/>
        <v>3.36</v>
      </c>
      <c r="K118" s="10">
        <f t="shared" si="16"/>
        <v>34.15</v>
      </c>
      <c r="L118" s="10">
        <f t="shared" si="17"/>
        <v>1.599</v>
      </c>
      <c r="M118" s="10">
        <f t="shared" si="18"/>
        <v>0.86599999999999999</v>
      </c>
      <c r="N118" s="459">
        <f t="shared" si="21"/>
        <v>6.49</v>
      </c>
      <c r="O118" s="123" t="s">
        <v>1094</v>
      </c>
      <c r="P118" s="567" t="s">
        <v>778</v>
      </c>
      <c r="Q118" s="1005" t="s">
        <v>258</v>
      </c>
      <c r="R118" s="13">
        <f t="shared" si="20"/>
        <v>287.98399999999998</v>
      </c>
    </row>
    <row r="119" spans="1:18" ht="21.75" customHeight="1">
      <c r="A119" s="14">
        <f>SUBTOTAL(103,$C$5:C119)</f>
        <v>115</v>
      </c>
      <c r="B119" s="10">
        <v>18</v>
      </c>
      <c r="C119" s="125" t="s">
        <v>171</v>
      </c>
      <c r="D119" s="73" t="s">
        <v>231</v>
      </c>
      <c r="E119" s="73" t="s">
        <v>416</v>
      </c>
      <c r="F119" s="118">
        <v>45570</v>
      </c>
      <c r="G119" s="118">
        <v>45579</v>
      </c>
      <c r="H119" s="71" t="s">
        <v>985</v>
      </c>
      <c r="I119" s="567">
        <f t="shared" si="14"/>
        <v>566.29</v>
      </c>
      <c r="J119" s="10">
        <f t="shared" si="15"/>
        <v>7.34</v>
      </c>
      <c r="K119" s="10">
        <f t="shared" si="16"/>
        <v>86.35</v>
      </c>
      <c r="L119" s="10">
        <f t="shared" si="17"/>
        <v>4.2603999999999997</v>
      </c>
      <c r="M119" s="10">
        <f t="shared" si="18"/>
        <v>1.768</v>
      </c>
      <c r="N119" s="459">
        <f t="shared" si="21"/>
        <v>16.2</v>
      </c>
      <c r="O119" s="123" t="s">
        <v>804</v>
      </c>
      <c r="P119" s="567" t="s">
        <v>778</v>
      </c>
      <c r="Q119" s="1005" t="s">
        <v>258</v>
      </c>
      <c r="R119" s="13">
        <f t="shared" si="20"/>
        <v>723.096</v>
      </c>
    </row>
    <row r="120" spans="1:18" ht="21.75" customHeight="1">
      <c r="A120" s="14">
        <f>SUBTOTAL(103,$C$5:C120)</f>
        <v>116</v>
      </c>
      <c r="B120" s="10">
        <v>19</v>
      </c>
      <c r="C120" s="125" t="s">
        <v>484</v>
      </c>
      <c r="D120" s="73" t="str">
        <f>VLOOKUP(C120,'Location Summary'!$C$4:$D$603,2,0)</f>
        <v>DA+1.5</v>
      </c>
      <c r="E120" s="73" t="s">
        <v>416</v>
      </c>
      <c r="F120" s="118">
        <v>45578</v>
      </c>
      <c r="G120" s="118">
        <v>45581</v>
      </c>
      <c r="H120" s="71" t="s">
        <v>899</v>
      </c>
      <c r="I120" s="73">
        <f t="shared" si="14"/>
        <v>289.83999999999997</v>
      </c>
      <c r="J120" s="10">
        <f t="shared" si="15"/>
        <v>3.61</v>
      </c>
      <c r="K120" s="10">
        <f t="shared" si="16"/>
        <v>37.299999999999997</v>
      </c>
      <c r="L120" s="10">
        <f t="shared" si="17"/>
        <v>2.093</v>
      </c>
      <c r="M120" s="10">
        <f t="shared" si="18"/>
        <v>0.86599999999999999</v>
      </c>
      <c r="N120" s="459">
        <f t="shared" si="21"/>
        <v>7.39</v>
      </c>
      <c r="O120" s="123" t="s">
        <v>672</v>
      </c>
      <c r="P120" s="567" t="s">
        <v>925</v>
      </c>
      <c r="Q120" s="1005" t="s">
        <v>258</v>
      </c>
      <c r="R120" s="13">
        <f t="shared" si="20"/>
        <v>314.28399999999999</v>
      </c>
    </row>
    <row r="121" spans="1:18" ht="21.75" customHeight="1">
      <c r="A121" s="14">
        <f>SUBTOTAL(103,$C$5:C121)</f>
        <v>117</v>
      </c>
      <c r="B121" s="10">
        <v>20</v>
      </c>
      <c r="C121" s="125" t="s">
        <v>589</v>
      </c>
      <c r="D121" s="73" t="str">
        <f>VLOOKUP(C121,'Location Summary'!$C$4:$D$603,2,0)</f>
        <v>DA+9</v>
      </c>
      <c r="E121" s="73" t="s">
        <v>416</v>
      </c>
      <c r="F121" s="118">
        <v>45577</v>
      </c>
      <c r="G121" s="118">
        <v>45581</v>
      </c>
      <c r="H121" s="71" t="s">
        <v>705</v>
      </c>
      <c r="I121" s="73">
        <f t="shared" si="14"/>
        <v>289.83999999999997</v>
      </c>
      <c r="J121" s="10">
        <f t="shared" si="15"/>
        <v>3.61</v>
      </c>
      <c r="K121" s="10">
        <f t="shared" si="16"/>
        <v>37.299999999999997</v>
      </c>
      <c r="L121" s="10">
        <f t="shared" si="17"/>
        <v>2.093</v>
      </c>
      <c r="M121" s="10">
        <f t="shared" si="18"/>
        <v>0.86599999999999999</v>
      </c>
      <c r="N121" s="459">
        <f t="shared" si="21"/>
        <v>7.39</v>
      </c>
      <c r="O121" s="123" t="s">
        <v>1093</v>
      </c>
      <c r="P121" s="567" t="s">
        <v>778</v>
      </c>
      <c r="Q121" s="1005" t="s">
        <v>258</v>
      </c>
      <c r="R121" s="13">
        <f t="shared" si="20"/>
        <v>314.28399999999999</v>
      </c>
    </row>
    <row r="122" spans="1:18" ht="21.75" customHeight="1">
      <c r="A122" s="14">
        <f>SUBTOTAL(103,$C$5:C122)</f>
        <v>118</v>
      </c>
      <c r="B122" s="10">
        <v>21</v>
      </c>
      <c r="C122" s="971" t="s">
        <v>549</v>
      </c>
      <c r="D122" s="73" t="s">
        <v>3</v>
      </c>
      <c r="E122" s="73" t="s">
        <v>416</v>
      </c>
      <c r="F122" s="118">
        <v>45578</v>
      </c>
      <c r="G122" s="118">
        <v>45581</v>
      </c>
      <c r="H122" s="71" t="s">
        <v>1002</v>
      </c>
      <c r="I122" s="73">
        <f t="shared" si="14"/>
        <v>271.04000000000002</v>
      </c>
      <c r="J122" s="10">
        <f t="shared" si="15"/>
        <v>3.36</v>
      </c>
      <c r="K122" s="10">
        <f t="shared" si="16"/>
        <v>34.15</v>
      </c>
      <c r="L122" s="10">
        <f t="shared" si="17"/>
        <v>1.599</v>
      </c>
      <c r="M122" s="10">
        <f t="shared" si="18"/>
        <v>0.86599999999999999</v>
      </c>
      <c r="N122" s="459">
        <f t="shared" si="21"/>
        <v>6.49</v>
      </c>
      <c r="O122" s="123" t="s">
        <v>1006</v>
      </c>
      <c r="P122" s="567" t="s">
        <v>779</v>
      </c>
      <c r="Q122" s="1005" t="s">
        <v>258</v>
      </c>
      <c r="R122" s="13">
        <f t="shared" si="20"/>
        <v>287.98399999999998</v>
      </c>
    </row>
    <row r="123" spans="1:18" ht="21.75" customHeight="1">
      <c r="A123" s="14">
        <f>SUBTOTAL(103,$C$5:C123)</f>
        <v>119</v>
      </c>
      <c r="B123" s="10">
        <v>22</v>
      </c>
      <c r="C123" s="125" t="s">
        <v>607</v>
      </c>
      <c r="D123" s="73" t="str">
        <f>VLOOKUP(C123,'Location Summary'!$C$4:$D$603,2,0)</f>
        <v>DA+3</v>
      </c>
      <c r="E123" s="73" t="s">
        <v>416</v>
      </c>
      <c r="F123" s="118">
        <v>45574</v>
      </c>
      <c r="G123" s="118">
        <v>45582</v>
      </c>
      <c r="H123" s="71" t="s">
        <v>1005</v>
      </c>
      <c r="I123" s="73">
        <f t="shared" si="14"/>
        <v>289.83999999999997</v>
      </c>
      <c r="J123" s="10">
        <f t="shared" si="15"/>
        <v>3.61</v>
      </c>
      <c r="K123" s="10">
        <f t="shared" si="16"/>
        <v>37.299999999999997</v>
      </c>
      <c r="L123" s="10">
        <f t="shared" si="17"/>
        <v>2.093</v>
      </c>
      <c r="M123" s="10">
        <f t="shared" si="18"/>
        <v>0.86599999999999999</v>
      </c>
      <c r="N123" s="459">
        <f t="shared" si="21"/>
        <v>7.39</v>
      </c>
      <c r="O123" s="123" t="s">
        <v>464</v>
      </c>
      <c r="P123" s="567" t="s">
        <v>778</v>
      </c>
      <c r="Q123" s="1005" t="s">
        <v>258</v>
      </c>
      <c r="R123" s="13">
        <f t="shared" si="20"/>
        <v>314.28399999999999</v>
      </c>
    </row>
    <row r="124" spans="1:18" ht="21.75" customHeight="1">
      <c r="A124" s="14">
        <f>SUBTOTAL(103,$C$5:C124)</f>
        <v>120</v>
      </c>
      <c r="B124" s="10">
        <v>23</v>
      </c>
      <c r="C124" s="125" t="s">
        <v>261</v>
      </c>
      <c r="D124" s="73" t="str">
        <f>VLOOKUP(C124,'Location Summary'!$C$4:$D$603,2,0)</f>
        <v>DB1+9</v>
      </c>
      <c r="E124" s="73" t="s">
        <v>416</v>
      </c>
      <c r="F124" s="118">
        <v>45576</v>
      </c>
      <c r="G124" s="118">
        <v>45583</v>
      </c>
      <c r="H124" s="71" t="s">
        <v>1001</v>
      </c>
      <c r="I124" s="73">
        <f t="shared" si="14"/>
        <v>484.04</v>
      </c>
      <c r="J124" s="10">
        <f t="shared" si="15"/>
        <v>6.23</v>
      </c>
      <c r="K124" s="10">
        <f t="shared" si="16"/>
        <v>70.319999999999993</v>
      </c>
      <c r="L124" s="10">
        <f t="shared" si="17"/>
        <v>3.3719999999999999</v>
      </c>
      <c r="M124" s="10">
        <f t="shared" si="18"/>
        <v>1.768</v>
      </c>
      <c r="N124" s="459">
        <f t="shared" si="21"/>
        <v>13.2</v>
      </c>
      <c r="O124" s="123" t="s">
        <v>900</v>
      </c>
      <c r="P124" s="567" t="s">
        <v>925</v>
      </c>
      <c r="Q124" s="1005" t="s">
        <v>258</v>
      </c>
      <c r="R124" s="13">
        <f t="shared" si="20"/>
        <v>589.97199999999998</v>
      </c>
    </row>
    <row r="125" spans="1:18" ht="21.75" customHeight="1">
      <c r="A125" s="14">
        <f>SUBTOTAL(103,$C$5:C125)</f>
        <v>121</v>
      </c>
      <c r="B125" s="10">
        <v>24</v>
      </c>
      <c r="C125" s="125" t="s">
        <v>482</v>
      </c>
      <c r="D125" s="73" t="str">
        <f>VLOOKUP(C125,'Location Summary'!$C$4:$D$603,2,0)</f>
        <v>DA+9</v>
      </c>
      <c r="E125" s="73" t="s">
        <v>416</v>
      </c>
      <c r="F125" s="118">
        <v>45582</v>
      </c>
      <c r="G125" s="118">
        <v>45584</v>
      </c>
      <c r="H125" s="71" t="s">
        <v>899</v>
      </c>
      <c r="I125" s="73">
        <f t="shared" si="14"/>
        <v>289.83999999999997</v>
      </c>
      <c r="J125" s="10">
        <f t="shared" si="15"/>
        <v>3.61</v>
      </c>
      <c r="K125" s="10">
        <f t="shared" si="16"/>
        <v>37.299999999999997</v>
      </c>
      <c r="L125" s="10">
        <f t="shared" si="17"/>
        <v>2.093</v>
      </c>
      <c r="M125" s="10">
        <f t="shared" si="18"/>
        <v>0.86599999999999999</v>
      </c>
      <c r="N125" s="459">
        <f t="shared" si="21"/>
        <v>7.39</v>
      </c>
      <c r="O125" s="123" t="s">
        <v>672</v>
      </c>
      <c r="P125" s="567" t="s">
        <v>925</v>
      </c>
      <c r="Q125" s="1005" t="s">
        <v>258</v>
      </c>
      <c r="R125" s="13">
        <f t="shared" si="20"/>
        <v>314.28399999999999</v>
      </c>
    </row>
    <row r="126" spans="1:18" ht="21.75" customHeight="1">
      <c r="A126" s="14">
        <f>SUBTOTAL(103,$C$5:C126)</f>
        <v>122</v>
      </c>
      <c r="B126" s="10">
        <v>25</v>
      </c>
      <c r="C126" s="971" t="s">
        <v>545</v>
      </c>
      <c r="D126" s="73" t="s">
        <v>2</v>
      </c>
      <c r="E126" s="73" t="s">
        <v>416</v>
      </c>
      <c r="F126" s="118">
        <v>45583</v>
      </c>
      <c r="G126" s="118">
        <v>45584</v>
      </c>
      <c r="H126" s="71" t="s">
        <v>1002</v>
      </c>
      <c r="I126" s="73">
        <f t="shared" si="14"/>
        <v>289.83999999999997</v>
      </c>
      <c r="J126" s="10">
        <f t="shared" si="15"/>
        <v>3.61</v>
      </c>
      <c r="K126" s="10">
        <f t="shared" si="16"/>
        <v>37.299999999999997</v>
      </c>
      <c r="L126" s="10">
        <f t="shared" si="17"/>
        <v>2.093</v>
      </c>
      <c r="M126" s="10">
        <f t="shared" si="18"/>
        <v>0.86599999999999999</v>
      </c>
      <c r="N126" s="459">
        <f t="shared" si="21"/>
        <v>7.39</v>
      </c>
      <c r="O126" s="123" t="s">
        <v>900</v>
      </c>
      <c r="P126" s="567" t="s">
        <v>779</v>
      </c>
      <c r="Q126" s="1005" t="s">
        <v>258</v>
      </c>
      <c r="R126" s="13">
        <f t="shared" si="20"/>
        <v>314.28399999999999</v>
      </c>
    </row>
    <row r="127" spans="1:18" ht="21.75" customHeight="1">
      <c r="A127" s="14">
        <f>SUBTOTAL(103,$C$5:C127)</f>
        <v>123</v>
      </c>
      <c r="B127" s="10">
        <v>26</v>
      </c>
      <c r="C127" s="125" t="s">
        <v>792</v>
      </c>
      <c r="D127" s="73" t="str">
        <f>VLOOKUP(C127,'Location Summary'!$C$4:$D$603,2,0)</f>
        <v>DA+9</v>
      </c>
      <c r="E127" s="73" t="s">
        <v>416</v>
      </c>
      <c r="F127" s="118">
        <v>45579</v>
      </c>
      <c r="G127" s="118">
        <v>45586</v>
      </c>
      <c r="H127" s="71" t="s">
        <v>985</v>
      </c>
      <c r="I127" s="73">
        <f t="shared" si="14"/>
        <v>289.83999999999997</v>
      </c>
      <c r="J127" s="10">
        <f t="shared" si="15"/>
        <v>3.61</v>
      </c>
      <c r="K127" s="10">
        <f t="shared" si="16"/>
        <v>37.299999999999997</v>
      </c>
      <c r="L127" s="10">
        <f t="shared" si="17"/>
        <v>2.093</v>
      </c>
      <c r="M127" s="10">
        <f t="shared" si="18"/>
        <v>0.86599999999999999</v>
      </c>
      <c r="N127" s="459">
        <f t="shared" si="21"/>
        <v>7.39</v>
      </c>
      <c r="O127" s="123" t="s">
        <v>804</v>
      </c>
      <c r="P127" s="567" t="s">
        <v>778</v>
      </c>
      <c r="Q127" s="1005" t="s">
        <v>258</v>
      </c>
      <c r="R127" s="13">
        <f t="shared" si="20"/>
        <v>314.28399999999999</v>
      </c>
    </row>
    <row r="128" spans="1:18" ht="21.75" customHeight="1">
      <c r="A128" s="14">
        <f>SUBTOTAL(103,$C$5:C128)</f>
        <v>124</v>
      </c>
      <c r="B128" s="10">
        <v>27</v>
      </c>
      <c r="C128" s="971" t="s">
        <v>544</v>
      </c>
      <c r="D128" s="73" t="s">
        <v>2</v>
      </c>
      <c r="E128" s="73" t="s">
        <v>416</v>
      </c>
      <c r="F128" s="118">
        <v>45585</v>
      </c>
      <c r="G128" s="118">
        <v>45587</v>
      </c>
      <c r="H128" s="71" t="s">
        <v>1002</v>
      </c>
      <c r="I128" s="73">
        <f t="shared" si="14"/>
        <v>289.83999999999997</v>
      </c>
      <c r="J128" s="10">
        <f t="shared" si="15"/>
        <v>3.61</v>
      </c>
      <c r="K128" s="10">
        <f t="shared" si="16"/>
        <v>37.299999999999997</v>
      </c>
      <c r="L128" s="10">
        <f t="shared" si="17"/>
        <v>2.093</v>
      </c>
      <c r="M128" s="10">
        <f t="shared" si="18"/>
        <v>0.86599999999999999</v>
      </c>
      <c r="N128" s="459">
        <f t="shared" si="21"/>
        <v>7.39</v>
      </c>
      <c r="O128" s="123" t="s">
        <v>900</v>
      </c>
      <c r="P128" s="567" t="s">
        <v>802</v>
      </c>
      <c r="Q128" s="1005" t="s">
        <v>258</v>
      </c>
      <c r="R128" s="13">
        <f t="shared" si="20"/>
        <v>314.28399999999999</v>
      </c>
    </row>
    <row r="129" spans="1:18" ht="21.75" customHeight="1">
      <c r="A129" s="14">
        <f>SUBTOTAL(103,$C$5:C129)</f>
        <v>125</v>
      </c>
      <c r="B129" s="10">
        <v>28</v>
      </c>
      <c r="C129" s="125" t="s">
        <v>582</v>
      </c>
      <c r="D129" s="73" t="str">
        <f>VLOOKUP(C129,'Location Summary'!$C$4:$D$603,2,0)</f>
        <v>DA+0</v>
      </c>
      <c r="E129" s="73" t="s">
        <v>416</v>
      </c>
      <c r="F129" s="118">
        <v>45582</v>
      </c>
      <c r="G129" s="118">
        <v>45587</v>
      </c>
      <c r="H129" s="71" t="s">
        <v>705</v>
      </c>
      <c r="I129" s="73">
        <f t="shared" si="14"/>
        <v>271.04000000000002</v>
      </c>
      <c r="J129" s="10">
        <f t="shared" si="15"/>
        <v>3.36</v>
      </c>
      <c r="K129" s="10">
        <f t="shared" si="16"/>
        <v>34.15</v>
      </c>
      <c r="L129" s="10">
        <f t="shared" si="17"/>
        <v>1.599</v>
      </c>
      <c r="M129" s="10">
        <f t="shared" si="18"/>
        <v>0.86599999999999999</v>
      </c>
      <c r="N129" s="459">
        <f t="shared" si="21"/>
        <v>6.49</v>
      </c>
      <c r="O129" s="123" t="s">
        <v>1093</v>
      </c>
      <c r="P129" s="567" t="s">
        <v>778</v>
      </c>
      <c r="Q129" s="1005" t="s">
        <v>258</v>
      </c>
      <c r="R129" s="13">
        <f t="shared" si="20"/>
        <v>287.98399999999998</v>
      </c>
    </row>
    <row r="130" spans="1:18" ht="21.75" customHeight="1">
      <c r="A130" s="14">
        <f>SUBTOTAL(103,$C$5:C130)</f>
        <v>126</v>
      </c>
      <c r="B130" s="10">
        <v>29</v>
      </c>
      <c r="C130" s="125" t="s">
        <v>474</v>
      </c>
      <c r="D130" s="73" t="str">
        <f>VLOOKUP(C130,'Location Summary'!$C$4:$D$603,2,0)</f>
        <v>DA+6</v>
      </c>
      <c r="E130" s="73" t="s">
        <v>416</v>
      </c>
      <c r="F130" s="118">
        <v>45584</v>
      </c>
      <c r="G130" s="118">
        <v>45588</v>
      </c>
      <c r="H130" s="71" t="s">
        <v>1001</v>
      </c>
      <c r="I130" s="73">
        <f t="shared" si="14"/>
        <v>289.83999999999997</v>
      </c>
      <c r="J130" s="10">
        <f t="shared" si="15"/>
        <v>3.61</v>
      </c>
      <c r="K130" s="10">
        <f t="shared" si="16"/>
        <v>37.299999999999997</v>
      </c>
      <c r="L130" s="10">
        <f t="shared" si="17"/>
        <v>2.093</v>
      </c>
      <c r="M130" s="10">
        <f t="shared" si="18"/>
        <v>0.86599999999999999</v>
      </c>
      <c r="N130" s="459">
        <f t="shared" si="21"/>
        <v>7.39</v>
      </c>
      <c r="O130" s="123" t="s">
        <v>1095</v>
      </c>
      <c r="P130" s="567" t="s">
        <v>925</v>
      </c>
      <c r="Q130" s="1005" t="s">
        <v>258</v>
      </c>
      <c r="R130" s="13">
        <f t="shared" si="20"/>
        <v>314.28399999999999</v>
      </c>
    </row>
    <row r="131" spans="1:18" ht="21.75" customHeight="1">
      <c r="A131" s="14">
        <f>SUBTOTAL(103,$C$5:C131)</f>
        <v>127</v>
      </c>
      <c r="B131" s="10">
        <v>30</v>
      </c>
      <c r="C131" s="125" t="s">
        <v>444</v>
      </c>
      <c r="D131" s="73" t="str">
        <f>VLOOKUP(C131,'Location Summary'!$C$4:$D$603,2,0)</f>
        <v>DA+0</v>
      </c>
      <c r="E131" s="73" t="s">
        <v>416</v>
      </c>
      <c r="F131" s="118">
        <v>45582</v>
      </c>
      <c r="G131" s="118">
        <v>45590</v>
      </c>
      <c r="H131" s="71" t="s">
        <v>1149</v>
      </c>
      <c r="I131" s="73">
        <f t="shared" si="14"/>
        <v>271.04000000000002</v>
      </c>
      <c r="J131" s="10">
        <f t="shared" si="15"/>
        <v>3.36</v>
      </c>
      <c r="K131" s="10">
        <f t="shared" si="16"/>
        <v>34.15</v>
      </c>
      <c r="L131" s="10">
        <f t="shared" si="17"/>
        <v>1.599</v>
      </c>
      <c r="M131" s="10">
        <f t="shared" si="18"/>
        <v>0.86599999999999999</v>
      </c>
      <c r="N131" s="459">
        <f t="shared" si="21"/>
        <v>6.49</v>
      </c>
      <c r="O131" s="123" t="s">
        <v>804</v>
      </c>
      <c r="P131" s="567" t="s">
        <v>925</v>
      </c>
      <c r="Q131" s="1005" t="s">
        <v>258</v>
      </c>
      <c r="R131" s="13">
        <f t="shared" si="20"/>
        <v>287.98399999999998</v>
      </c>
    </row>
    <row r="132" spans="1:18" ht="21.75" customHeight="1">
      <c r="A132" s="14">
        <f>SUBTOTAL(103,$C$5:C132)</f>
        <v>128</v>
      </c>
      <c r="B132" s="10">
        <v>31</v>
      </c>
      <c r="C132" s="125" t="s">
        <v>585</v>
      </c>
      <c r="D132" s="73" t="str">
        <f>VLOOKUP(C132,'Location Summary'!$C$4:$D$603,2,0)</f>
        <v>DA+3</v>
      </c>
      <c r="E132" s="73" t="s">
        <v>416</v>
      </c>
      <c r="F132" s="118">
        <v>45587</v>
      </c>
      <c r="G132" s="118">
        <v>45590</v>
      </c>
      <c r="H132" s="71" t="s">
        <v>705</v>
      </c>
      <c r="I132" s="73">
        <f t="shared" si="14"/>
        <v>289.83999999999997</v>
      </c>
      <c r="J132" s="10">
        <f t="shared" si="15"/>
        <v>3.61</v>
      </c>
      <c r="K132" s="10">
        <f t="shared" si="16"/>
        <v>37.299999999999997</v>
      </c>
      <c r="L132" s="10">
        <f t="shared" si="17"/>
        <v>2.093</v>
      </c>
      <c r="M132" s="10">
        <f t="shared" si="18"/>
        <v>0.86599999999999999</v>
      </c>
      <c r="N132" s="459">
        <f t="shared" si="21"/>
        <v>7.39</v>
      </c>
      <c r="O132" s="123" t="s">
        <v>464</v>
      </c>
      <c r="P132" s="567" t="s">
        <v>778</v>
      </c>
      <c r="Q132" s="1005" t="s">
        <v>258</v>
      </c>
      <c r="R132" s="13">
        <f t="shared" si="20"/>
        <v>314.28399999999999</v>
      </c>
    </row>
    <row r="133" spans="1:18" ht="21.75" customHeight="1">
      <c r="A133" s="14">
        <f>SUBTOTAL(103,$C$5:C133)</f>
        <v>129</v>
      </c>
      <c r="B133" s="10">
        <v>32</v>
      </c>
      <c r="C133" s="125" t="s">
        <v>793</v>
      </c>
      <c r="D133" s="73" t="str">
        <f>VLOOKUP(C133,'Location Summary'!$C$4:$D$603,2,0)</f>
        <v>DA+3</v>
      </c>
      <c r="E133" s="73" t="s">
        <v>416</v>
      </c>
      <c r="F133" s="118">
        <v>45587</v>
      </c>
      <c r="G133" s="118">
        <v>45590</v>
      </c>
      <c r="H133" s="71" t="s">
        <v>985</v>
      </c>
      <c r="I133" s="73">
        <f t="shared" ref="I133:I196" si="22">VLOOKUP($D133,$D$323:$M$362,6,FALSE)</f>
        <v>289.83999999999997</v>
      </c>
      <c r="J133" s="10">
        <f t="shared" ref="J133:J196" si="23">VLOOKUP($D133,$D$323:$M$362,7,FALSE)</f>
        <v>3.61</v>
      </c>
      <c r="K133" s="10">
        <f t="shared" ref="K133:K196" si="24">VLOOKUP($D133,$D$323:$M$362,8,FALSE)</f>
        <v>37.299999999999997</v>
      </c>
      <c r="L133" s="10">
        <f t="shared" ref="L133:L196" si="25">VLOOKUP($D133,$D$323:$M$362,9,FALSE)</f>
        <v>2.093</v>
      </c>
      <c r="M133" s="10">
        <f t="shared" ref="M133:M196" si="26">VLOOKUP($D133,$D$323:$M$362,10,FALSE)</f>
        <v>0.86599999999999999</v>
      </c>
      <c r="N133" s="459">
        <f t="shared" ref="N133:N164" si="27">ROUND((I133*230.35+J133*10150.5+K133*11591.45+L133*93958.18+M133*7677.44)/10^5,2)</f>
        <v>7.39</v>
      </c>
      <c r="O133" s="123" t="s">
        <v>1113</v>
      </c>
      <c r="P133" s="567" t="s">
        <v>925</v>
      </c>
      <c r="Q133" s="1005" t="s">
        <v>258</v>
      </c>
      <c r="R133" s="13">
        <f t="shared" si="20"/>
        <v>314.28399999999999</v>
      </c>
    </row>
    <row r="134" spans="1:18" ht="21.75" customHeight="1">
      <c r="A134" s="14">
        <f>SUBTOTAL(103,$C$5:C134)</f>
        <v>130</v>
      </c>
      <c r="B134" s="10">
        <v>33</v>
      </c>
      <c r="C134" s="125" t="s">
        <v>609</v>
      </c>
      <c r="D134" s="73" t="str">
        <f>VLOOKUP(C134,'Location Summary'!$C$4:$D$603,2,0)</f>
        <v>DA+1.5</v>
      </c>
      <c r="E134" s="73" t="s">
        <v>416</v>
      </c>
      <c r="F134" s="118">
        <v>45590</v>
      </c>
      <c r="G134" s="118">
        <v>45592</v>
      </c>
      <c r="H134" s="71" t="s">
        <v>1005</v>
      </c>
      <c r="I134" s="73">
        <f t="shared" si="22"/>
        <v>289.83999999999997</v>
      </c>
      <c r="J134" s="10">
        <f t="shared" si="23"/>
        <v>3.61</v>
      </c>
      <c r="K134" s="10">
        <f t="shared" si="24"/>
        <v>37.299999999999997</v>
      </c>
      <c r="L134" s="10">
        <f t="shared" si="25"/>
        <v>2.093</v>
      </c>
      <c r="M134" s="10">
        <f t="shared" si="26"/>
        <v>0.86599999999999999</v>
      </c>
      <c r="N134" s="459">
        <f t="shared" si="27"/>
        <v>7.39</v>
      </c>
      <c r="O134" s="123" t="s">
        <v>1094</v>
      </c>
      <c r="P134" s="567" t="s">
        <v>925</v>
      </c>
      <c r="Q134" s="1005" t="s">
        <v>258</v>
      </c>
      <c r="R134" s="13">
        <f t="shared" ref="R134:R197" si="28">(J134*4.4)+(K134*8)</f>
        <v>314.28399999999999</v>
      </c>
    </row>
    <row r="135" spans="1:18" ht="21.75" customHeight="1">
      <c r="A135" s="14">
        <f>SUBTOTAL(103,$C$5:C135)</f>
        <v>131</v>
      </c>
      <c r="B135" s="10">
        <v>34</v>
      </c>
      <c r="C135" s="971" t="s">
        <v>542</v>
      </c>
      <c r="D135" s="73" t="s">
        <v>80</v>
      </c>
      <c r="E135" s="73" t="s">
        <v>416</v>
      </c>
      <c r="F135" s="118">
        <v>45590</v>
      </c>
      <c r="G135" s="118">
        <v>45594</v>
      </c>
      <c r="H135" s="71" t="s">
        <v>1002</v>
      </c>
      <c r="I135" s="73">
        <f t="shared" si="22"/>
        <v>289.83999999999997</v>
      </c>
      <c r="J135" s="10">
        <f t="shared" si="23"/>
        <v>3.61</v>
      </c>
      <c r="K135" s="10">
        <f t="shared" si="24"/>
        <v>37.299999999999997</v>
      </c>
      <c r="L135" s="10">
        <f t="shared" si="25"/>
        <v>2.093</v>
      </c>
      <c r="M135" s="10">
        <f t="shared" si="26"/>
        <v>0.86599999999999999</v>
      </c>
      <c r="N135" s="459">
        <f t="shared" si="27"/>
        <v>7.39</v>
      </c>
      <c r="O135" s="123" t="s">
        <v>900</v>
      </c>
      <c r="P135" s="567" t="s">
        <v>802</v>
      </c>
      <c r="Q135" s="1005" t="s">
        <v>258</v>
      </c>
      <c r="R135" s="13">
        <f t="shared" si="28"/>
        <v>314.28399999999999</v>
      </c>
    </row>
    <row r="136" spans="1:18" ht="21.75" customHeight="1">
      <c r="A136" s="14">
        <f>SUBTOTAL(103,$C$5:C136)</f>
        <v>132</v>
      </c>
      <c r="B136" s="10">
        <v>35</v>
      </c>
      <c r="C136" s="125" t="s">
        <v>608</v>
      </c>
      <c r="D136" s="73" t="str">
        <f>VLOOKUP(C136,'Location Summary'!$C$4:$D$603,2,0)</f>
        <v>DA+6</v>
      </c>
      <c r="E136" s="73" t="s">
        <v>416</v>
      </c>
      <c r="F136" s="118">
        <v>45582</v>
      </c>
      <c r="G136" s="118">
        <v>45594</v>
      </c>
      <c r="H136" s="71" t="s">
        <v>1005</v>
      </c>
      <c r="I136" s="73">
        <f t="shared" si="22"/>
        <v>289.83999999999997</v>
      </c>
      <c r="J136" s="10">
        <f t="shared" si="23"/>
        <v>3.61</v>
      </c>
      <c r="K136" s="10">
        <f t="shared" si="24"/>
        <v>37.299999999999997</v>
      </c>
      <c r="L136" s="10">
        <f t="shared" si="25"/>
        <v>2.093</v>
      </c>
      <c r="M136" s="10">
        <f t="shared" si="26"/>
        <v>0.86599999999999999</v>
      </c>
      <c r="N136" s="459">
        <f t="shared" si="27"/>
        <v>7.39</v>
      </c>
      <c r="O136" s="123" t="s">
        <v>1095</v>
      </c>
      <c r="P136" s="567" t="s">
        <v>778</v>
      </c>
      <c r="Q136" s="1005" t="s">
        <v>258</v>
      </c>
      <c r="R136" s="13">
        <f t="shared" si="28"/>
        <v>314.28399999999999</v>
      </c>
    </row>
    <row r="137" spans="1:18" ht="21.75" customHeight="1">
      <c r="A137" s="14">
        <f>SUBTOTAL(103,$C$5:C137)</f>
        <v>133</v>
      </c>
      <c r="B137" s="10">
        <v>36</v>
      </c>
      <c r="C137" s="125" t="s">
        <v>791</v>
      </c>
      <c r="D137" s="73" t="str">
        <f>VLOOKUP(C137,'Location Summary'!$C$4:$D$603,2,0)</f>
        <v>DA+3</v>
      </c>
      <c r="E137" s="73" t="s">
        <v>416</v>
      </c>
      <c r="F137" s="118">
        <v>45590</v>
      </c>
      <c r="G137" s="118">
        <v>45595</v>
      </c>
      <c r="H137" s="71" t="s">
        <v>985</v>
      </c>
      <c r="I137" s="73">
        <f t="shared" si="22"/>
        <v>289.83999999999997</v>
      </c>
      <c r="J137" s="10">
        <f t="shared" si="23"/>
        <v>3.61</v>
      </c>
      <c r="K137" s="10">
        <f t="shared" si="24"/>
        <v>37.299999999999997</v>
      </c>
      <c r="L137" s="10">
        <f t="shared" si="25"/>
        <v>2.093</v>
      </c>
      <c r="M137" s="10">
        <f t="shared" si="26"/>
        <v>0.86599999999999999</v>
      </c>
      <c r="N137" s="459">
        <f t="shared" si="27"/>
        <v>7.39</v>
      </c>
      <c r="O137" s="123" t="s">
        <v>1113</v>
      </c>
      <c r="P137" s="567" t="s">
        <v>778</v>
      </c>
      <c r="Q137" s="1005" t="s">
        <v>258</v>
      </c>
      <c r="R137" s="13">
        <f t="shared" si="28"/>
        <v>314.28399999999999</v>
      </c>
    </row>
    <row r="138" spans="1:18" ht="21.75" customHeight="1">
      <c r="A138" s="14">
        <f>SUBTOTAL(103,$C$5:C138)</f>
        <v>134</v>
      </c>
      <c r="B138" s="10">
        <v>1</v>
      </c>
      <c r="C138" s="125" t="s">
        <v>911</v>
      </c>
      <c r="D138" s="73" t="str">
        <f>VLOOKUP(C138,'Location Summary'!$C$4:$D$603,2,0)</f>
        <v>DB1+0</v>
      </c>
      <c r="E138" s="73" t="s">
        <v>416</v>
      </c>
      <c r="F138" s="118">
        <v>45591</v>
      </c>
      <c r="G138" s="118">
        <v>45603</v>
      </c>
      <c r="H138" s="71" t="s">
        <v>1149</v>
      </c>
      <c r="I138" s="73">
        <f t="shared" si="22"/>
        <v>479.12</v>
      </c>
      <c r="J138" s="10">
        <f t="shared" si="23"/>
        <v>6.16</v>
      </c>
      <c r="K138" s="10">
        <f t="shared" si="24"/>
        <v>69.760000000000005</v>
      </c>
      <c r="L138" s="10">
        <f t="shared" si="25"/>
        <v>3.26</v>
      </c>
      <c r="M138" s="10">
        <f t="shared" si="26"/>
        <v>1.768</v>
      </c>
      <c r="N138" s="459">
        <f t="shared" si="27"/>
        <v>13.01</v>
      </c>
      <c r="O138" s="123" t="s">
        <v>804</v>
      </c>
      <c r="P138" s="567" t="s">
        <v>778</v>
      </c>
      <c r="Q138" s="1005" t="s">
        <v>258</v>
      </c>
      <c r="R138" s="13">
        <f t="shared" si="28"/>
        <v>585.18400000000008</v>
      </c>
    </row>
    <row r="139" spans="1:18" ht="21.75" customHeight="1">
      <c r="A139" s="14">
        <f>SUBTOTAL(103,$C$5:C139)</f>
        <v>135</v>
      </c>
      <c r="B139" s="10">
        <v>2</v>
      </c>
      <c r="C139" s="125" t="s">
        <v>485</v>
      </c>
      <c r="D139" s="73" t="str">
        <f>VLOOKUP(C139,'Location Summary'!$C$4:$D$603,2,0)</f>
        <v>DA+3</v>
      </c>
      <c r="E139" s="73" t="s">
        <v>416</v>
      </c>
      <c r="F139" s="118">
        <v>45590</v>
      </c>
      <c r="G139" s="118">
        <v>45604</v>
      </c>
      <c r="H139" s="71" t="s">
        <v>1001</v>
      </c>
      <c r="I139" s="73">
        <f t="shared" si="22"/>
        <v>289.83999999999997</v>
      </c>
      <c r="J139" s="10">
        <f t="shared" si="23"/>
        <v>3.61</v>
      </c>
      <c r="K139" s="10">
        <f t="shared" si="24"/>
        <v>37.299999999999997</v>
      </c>
      <c r="L139" s="10">
        <f t="shared" si="25"/>
        <v>2.093</v>
      </c>
      <c r="M139" s="10">
        <f t="shared" si="26"/>
        <v>0.86599999999999999</v>
      </c>
      <c r="N139" s="459">
        <f t="shared" si="27"/>
        <v>7.39</v>
      </c>
      <c r="O139" s="123" t="s">
        <v>859</v>
      </c>
      <c r="P139" s="567" t="s">
        <v>802</v>
      </c>
      <c r="Q139" s="1005" t="s">
        <v>258</v>
      </c>
      <c r="R139" s="13">
        <f t="shared" si="28"/>
        <v>314.28399999999999</v>
      </c>
    </row>
    <row r="140" spans="1:18" ht="21.75" customHeight="1">
      <c r="A140" s="14">
        <f>SUBTOTAL(103,$C$5:C140)</f>
        <v>136</v>
      </c>
      <c r="B140" s="10">
        <v>3</v>
      </c>
      <c r="C140" s="125" t="s">
        <v>790</v>
      </c>
      <c r="D140" s="73" t="str">
        <f>VLOOKUP(C140,'Location Summary'!$C$4:$D$603,2,0)</f>
        <v>DA+1.5</v>
      </c>
      <c r="E140" s="73" t="s">
        <v>416</v>
      </c>
      <c r="F140" s="118">
        <v>45598</v>
      </c>
      <c r="G140" s="118">
        <v>45604</v>
      </c>
      <c r="H140" s="71" t="s">
        <v>985</v>
      </c>
      <c r="I140" s="73">
        <f t="shared" si="22"/>
        <v>289.83999999999997</v>
      </c>
      <c r="J140" s="10">
        <f t="shared" si="23"/>
        <v>3.61</v>
      </c>
      <c r="K140" s="10">
        <f t="shared" si="24"/>
        <v>37.299999999999997</v>
      </c>
      <c r="L140" s="10">
        <f t="shared" si="25"/>
        <v>2.093</v>
      </c>
      <c r="M140" s="10">
        <f t="shared" si="26"/>
        <v>0.86599999999999999</v>
      </c>
      <c r="N140" s="459">
        <f t="shared" si="27"/>
        <v>7.39</v>
      </c>
      <c r="O140" s="123" t="s">
        <v>1113</v>
      </c>
      <c r="P140" s="567" t="s">
        <v>778</v>
      </c>
      <c r="Q140" s="1005" t="s">
        <v>258</v>
      </c>
      <c r="R140" s="13">
        <f t="shared" si="28"/>
        <v>314.28399999999999</v>
      </c>
    </row>
    <row r="141" spans="1:18" ht="21.75" customHeight="1">
      <c r="A141" s="14">
        <f>SUBTOTAL(103,$C$5:C141)</f>
        <v>137</v>
      </c>
      <c r="B141" s="10">
        <v>4</v>
      </c>
      <c r="C141" s="125" t="s">
        <v>611</v>
      </c>
      <c r="D141" s="73" t="str">
        <f>VLOOKUP(C141,'Location Summary'!$C$4:$D$603,2,0)</f>
        <v>DA+3</v>
      </c>
      <c r="E141" s="73" t="s">
        <v>416</v>
      </c>
      <c r="F141" s="118">
        <v>45593</v>
      </c>
      <c r="G141" s="118">
        <v>45605</v>
      </c>
      <c r="H141" s="71" t="s">
        <v>1005</v>
      </c>
      <c r="I141" s="73">
        <f t="shared" si="22"/>
        <v>289.83999999999997</v>
      </c>
      <c r="J141" s="10">
        <f t="shared" si="23"/>
        <v>3.61</v>
      </c>
      <c r="K141" s="10">
        <f t="shared" si="24"/>
        <v>37.299999999999997</v>
      </c>
      <c r="L141" s="10">
        <f t="shared" si="25"/>
        <v>2.093</v>
      </c>
      <c r="M141" s="10">
        <f t="shared" si="26"/>
        <v>0.86599999999999999</v>
      </c>
      <c r="N141" s="459">
        <f t="shared" si="27"/>
        <v>7.39</v>
      </c>
      <c r="O141" s="123" t="s">
        <v>1094</v>
      </c>
      <c r="P141" s="567" t="s">
        <v>778</v>
      </c>
      <c r="Q141" s="1005" t="s">
        <v>258</v>
      </c>
      <c r="R141" s="13">
        <f t="shared" si="28"/>
        <v>314.28399999999999</v>
      </c>
    </row>
    <row r="142" spans="1:18" ht="21.75" customHeight="1">
      <c r="A142" s="14">
        <f>SUBTOTAL(103,$C$5:C142)</f>
        <v>138</v>
      </c>
      <c r="B142" s="10">
        <v>5</v>
      </c>
      <c r="C142" s="125" t="s">
        <v>586</v>
      </c>
      <c r="D142" s="73" t="str">
        <f>VLOOKUP(C142,'Location Summary'!$C$4:$D$603,2,0)</f>
        <v>DA+1.5</v>
      </c>
      <c r="E142" s="73" t="s">
        <v>416</v>
      </c>
      <c r="F142" s="118">
        <v>45601</v>
      </c>
      <c r="G142" s="118">
        <v>45607</v>
      </c>
      <c r="H142" s="71" t="s">
        <v>705</v>
      </c>
      <c r="I142" s="73">
        <f t="shared" si="22"/>
        <v>289.83999999999997</v>
      </c>
      <c r="J142" s="10">
        <f t="shared" si="23"/>
        <v>3.61</v>
      </c>
      <c r="K142" s="10">
        <f t="shared" si="24"/>
        <v>37.299999999999997</v>
      </c>
      <c r="L142" s="10">
        <f t="shared" si="25"/>
        <v>2.093</v>
      </c>
      <c r="M142" s="10">
        <f t="shared" si="26"/>
        <v>0.86599999999999999</v>
      </c>
      <c r="N142" s="459">
        <f t="shared" si="27"/>
        <v>7.39</v>
      </c>
      <c r="O142" s="123" t="s">
        <v>804</v>
      </c>
      <c r="P142" s="567" t="s">
        <v>778</v>
      </c>
      <c r="Q142" s="1005" t="s">
        <v>258</v>
      </c>
      <c r="R142" s="13">
        <f t="shared" si="28"/>
        <v>314.28399999999999</v>
      </c>
    </row>
    <row r="143" spans="1:18" ht="21.75" customHeight="1">
      <c r="A143" s="14">
        <f>SUBTOTAL(103,$C$5:C143)</f>
        <v>139</v>
      </c>
      <c r="B143" s="10">
        <v>6</v>
      </c>
      <c r="C143" s="125" t="s">
        <v>52</v>
      </c>
      <c r="D143" s="73" t="str">
        <f>VLOOKUP(C143,'Location Summary'!$C$4:$D$603,2,0)</f>
        <v>DB2+6</v>
      </c>
      <c r="E143" s="73" t="s">
        <v>416</v>
      </c>
      <c r="F143" s="118">
        <v>45592</v>
      </c>
      <c r="G143" s="118">
        <v>45608</v>
      </c>
      <c r="H143" s="71" t="s">
        <v>1152</v>
      </c>
      <c r="I143" s="73">
        <f t="shared" si="22"/>
        <v>566.29</v>
      </c>
      <c r="J143" s="10">
        <f t="shared" si="23"/>
        <v>7.34</v>
      </c>
      <c r="K143" s="10">
        <f t="shared" si="24"/>
        <v>86.35</v>
      </c>
      <c r="L143" s="10">
        <f t="shared" si="25"/>
        <v>4.2603999999999997</v>
      </c>
      <c r="M143" s="10">
        <f t="shared" si="26"/>
        <v>1.768</v>
      </c>
      <c r="N143" s="459">
        <f t="shared" si="27"/>
        <v>16.2</v>
      </c>
      <c r="O143" s="123" t="s">
        <v>1112</v>
      </c>
      <c r="P143" s="567" t="s">
        <v>1117</v>
      </c>
      <c r="Q143" s="1005" t="s">
        <v>258</v>
      </c>
      <c r="R143" s="13">
        <f t="shared" si="28"/>
        <v>723.096</v>
      </c>
    </row>
    <row r="144" spans="1:18" ht="21.75" customHeight="1">
      <c r="A144" s="14">
        <f>SUBTOTAL(103,$C$5:C144)</f>
        <v>140</v>
      </c>
      <c r="B144" s="10">
        <v>7</v>
      </c>
      <c r="C144" s="125" t="s">
        <v>789</v>
      </c>
      <c r="D144" s="73" t="str">
        <f>VLOOKUP(C144,'Location Summary'!$C$4:$D$603,2,0)</f>
        <v>DA+3</v>
      </c>
      <c r="E144" s="73" t="s">
        <v>416</v>
      </c>
      <c r="F144" s="118">
        <v>45604</v>
      </c>
      <c r="G144" s="118">
        <v>45608</v>
      </c>
      <c r="H144" s="71" t="s">
        <v>985</v>
      </c>
      <c r="I144" s="73">
        <f t="shared" si="22"/>
        <v>289.83999999999997</v>
      </c>
      <c r="J144" s="10">
        <f t="shared" si="23"/>
        <v>3.61</v>
      </c>
      <c r="K144" s="10">
        <f t="shared" si="24"/>
        <v>37.299999999999997</v>
      </c>
      <c r="L144" s="10">
        <f t="shared" si="25"/>
        <v>2.093</v>
      </c>
      <c r="M144" s="10">
        <f t="shared" si="26"/>
        <v>0.86599999999999999</v>
      </c>
      <c r="N144" s="459">
        <f t="shared" si="27"/>
        <v>7.39</v>
      </c>
      <c r="O144" s="123" t="s">
        <v>1151</v>
      </c>
      <c r="P144" s="567" t="s">
        <v>925</v>
      </c>
      <c r="Q144" s="1005" t="s">
        <v>258</v>
      </c>
      <c r="R144" s="13">
        <f t="shared" si="28"/>
        <v>314.28399999999999</v>
      </c>
    </row>
    <row r="145" spans="1:18" ht="21.75" customHeight="1">
      <c r="A145" s="14">
        <f>SUBTOTAL(103,$C$5:C145)</f>
        <v>141</v>
      </c>
      <c r="B145" s="10">
        <v>8</v>
      </c>
      <c r="C145" s="125" t="s">
        <v>195</v>
      </c>
      <c r="D145" s="73" t="str">
        <f>VLOOKUP(C145,'Location Summary'!$C$4:$D$603,2,0)</f>
        <v>DA+3</v>
      </c>
      <c r="E145" s="73" t="s">
        <v>416</v>
      </c>
      <c r="F145" s="118">
        <v>45607</v>
      </c>
      <c r="G145" s="118">
        <v>45612</v>
      </c>
      <c r="H145" s="71" t="s">
        <v>1153</v>
      </c>
      <c r="I145" s="73">
        <f t="shared" si="22"/>
        <v>289.83999999999997</v>
      </c>
      <c r="J145" s="10">
        <f t="shared" si="23"/>
        <v>3.61</v>
      </c>
      <c r="K145" s="10">
        <f t="shared" si="24"/>
        <v>37.299999999999997</v>
      </c>
      <c r="L145" s="10">
        <f t="shared" si="25"/>
        <v>2.093</v>
      </c>
      <c r="M145" s="10">
        <f t="shared" si="26"/>
        <v>0.86599999999999999</v>
      </c>
      <c r="N145" s="459">
        <f t="shared" si="27"/>
        <v>7.39</v>
      </c>
      <c r="O145" s="123" t="s">
        <v>1112</v>
      </c>
      <c r="P145" s="567" t="s">
        <v>1117</v>
      </c>
      <c r="Q145" s="1005" t="s">
        <v>258</v>
      </c>
      <c r="R145" s="13">
        <f t="shared" si="28"/>
        <v>314.28399999999999</v>
      </c>
    </row>
    <row r="146" spans="1:18" ht="21.75" customHeight="1">
      <c r="A146" s="14">
        <f>SUBTOTAL(103,$C$5:C146)</f>
        <v>142</v>
      </c>
      <c r="B146" s="10">
        <v>9</v>
      </c>
      <c r="C146" s="125" t="s">
        <v>617</v>
      </c>
      <c r="D146" s="73" t="str">
        <f>VLOOKUP(C146,'Location Summary'!$C$4:$D$603,2,0)</f>
        <v>DA+9</v>
      </c>
      <c r="E146" s="73" t="s">
        <v>416</v>
      </c>
      <c r="F146" s="118">
        <v>45609</v>
      </c>
      <c r="G146" s="118">
        <v>45613</v>
      </c>
      <c r="H146" s="71" t="s">
        <v>985</v>
      </c>
      <c r="I146" s="73">
        <f t="shared" si="22"/>
        <v>289.83999999999997</v>
      </c>
      <c r="J146" s="10">
        <f t="shared" si="23"/>
        <v>3.61</v>
      </c>
      <c r="K146" s="10">
        <f t="shared" si="24"/>
        <v>37.299999999999997</v>
      </c>
      <c r="L146" s="10">
        <f t="shared" si="25"/>
        <v>2.093</v>
      </c>
      <c r="M146" s="10">
        <f t="shared" si="26"/>
        <v>0.86599999999999999</v>
      </c>
      <c r="N146" s="459">
        <f t="shared" si="27"/>
        <v>7.39</v>
      </c>
      <c r="O146" s="123" t="s">
        <v>1151</v>
      </c>
      <c r="P146" s="567" t="s">
        <v>925</v>
      </c>
      <c r="Q146" s="1005" t="s">
        <v>258</v>
      </c>
      <c r="R146" s="13">
        <f t="shared" si="28"/>
        <v>314.28399999999999</v>
      </c>
    </row>
    <row r="147" spans="1:18" ht="21.75" customHeight="1">
      <c r="A147" s="14">
        <f>SUBTOTAL(103,$C$5:C147)</f>
        <v>143</v>
      </c>
      <c r="B147" s="10">
        <v>10</v>
      </c>
      <c r="C147" s="125" t="s">
        <v>196</v>
      </c>
      <c r="D147" s="73" t="str">
        <f>VLOOKUP(C147,'Location Summary'!$C$4:$D$603,2,0)</f>
        <v>DA+1.5</v>
      </c>
      <c r="E147" s="73" t="s">
        <v>416</v>
      </c>
      <c r="F147" s="118">
        <v>45613</v>
      </c>
      <c r="G147" s="118">
        <v>45615</v>
      </c>
      <c r="H147" s="71" t="s">
        <v>1153</v>
      </c>
      <c r="I147" s="73">
        <f t="shared" si="22"/>
        <v>289.83999999999997</v>
      </c>
      <c r="J147" s="10">
        <f t="shared" si="23"/>
        <v>3.61</v>
      </c>
      <c r="K147" s="10">
        <f t="shared" si="24"/>
        <v>37.299999999999997</v>
      </c>
      <c r="L147" s="10">
        <f t="shared" si="25"/>
        <v>2.093</v>
      </c>
      <c r="M147" s="10">
        <f t="shared" si="26"/>
        <v>0.86599999999999999</v>
      </c>
      <c r="N147" s="459">
        <f t="shared" si="27"/>
        <v>7.39</v>
      </c>
      <c r="O147" s="123" t="s">
        <v>1112</v>
      </c>
      <c r="P147" s="567" t="s">
        <v>1117</v>
      </c>
      <c r="Q147" s="1005" t="s">
        <v>258</v>
      </c>
      <c r="R147" s="13">
        <f t="shared" si="28"/>
        <v>314.28399999999999</v>
      </c>
    </row>
    <row r="148" spans="1:18" ht="21.75" customHeight="1">
      <c r="A148" s="14">
        <f>SUBTOTAL(103,$C$5:C148)</f>
        <v>144</v>
      </c>
      <c r="B148" s="10">
        <v>11</v>
      </c>
      <c r="C148" s="125" t="s">
        <v>8</v>
      </c>
      <c r="D148" s="73" t="str">
        <f>VLOOKUP(C148,'Location Summary'!$C$4:$D$603,2,0)</f>
        <v>DB2+3</v>
      </c>
      <c r="E148" s="73" t="s">
        <v>416</v>
      </c>
      <c r="F148" s="118">
        <v>45605</v>
      </c>
      <c r="G148" s="118">
        <v>45616</v>
      </c>
      <c r="H148" s="71" t="s">
        <v>1005</v>
      </c>
      <c r="I148" s="73">
        <f t="shared" si="22"/>
        <v>566.29</v>
      </c>
      <c r="J148" s="10">
        <f t="shared" si="23"/>
        <v>7.34</v>
      </c>
      <c r="K148" s="10">
        <f t="shared" si="24"/>
        <v>86.35</v>
      </c>
      <c r="L148" s="10">
        <f t="shared" si="25"/>
        <v>4.2603999999999997</v>
      </c>
      <c r="M148" s="10">
        <f t="shared" si="26"/>
        <v>1.768</v>
      </c>
      <c r="N148" s="459">
        <f t="shared" si="27"/>
        <v>16.2</v>
      </c>
      <c r="O148" s="123" t="s">
        <v>1094</v>
      </c>
      <c r="P148" s="567" t="s">
        <v>778</v>
      </c>
      <c r="Q148" s="1005" t="s">
        <v>258</v>
      </c>
      <c r="R148" s="13">
        <f t="shared" si="28"/>
        <v>723.096</v>
      </c>
    </row>
    <row r="149" spans="1:18" ht="21.75" customHeight="1">
      <c r="A149" s="14">
        <f>SUBTOTAL(103,$C$5:C149)</f>
        <v>145</v>
      </c>
      <c r="B149" s="10">
        <v>12</v>
      </c>
      <c r="C149" s="125" t="s">
        <v>627</v>
      </c>
      <c r="D149" s="73" t="str">
        <f>VLOOKUP(C149,'Location Summary'!$C$4:$D$603,2,0)</f>
        <v>DA+1.5</v>
      </c>
      <c r="E149" s="73" t="s">
        <v>416</v>
      </c>
      <c r="F149" s="118">
        <v>45603</v>
      </c>
      <c r="G149" s="118">
        <v>45616</v>
      </c>
      <c r="H149" s="71" t="s">
        <v>1178</v>
      </c>
      <c r="I149" s="73">
        <f t="shared" si="22"/>
        <v>289.83999999999997</v>
      </c>
      <c r="J149" s="10">
        <f t="shared" si="23"/>
        <v>3.61</v>
      </c>
      <c r="K149" s="10">
        <f t="shared" si="24"/>
        <v>37.299999999999997</v>
      </c>
      <c r="L149" s="10">
        <f t="shared" si="25"/>
        <v>2.093</v>
      </c>
      <c r="M149" s="10">
        <f t="shared" si="26"/>
        <v>0.86599999999999999</v>
      </c>
      <c r="N149" s="459">
        <f t="shared" si="27"/>
        <v>7.39</v>
      </c>
      <c r="O149" s="123" t="s">
        <v>804</v>
      </c>
      <c r="P149" s="567" t="s">
        <v>925</v>
      </c>
      <c r="Q149" s="1005" t="s">
        <v>258</v>
      </c>
      <c r="R149" s="13">
        <f t="shared" si="28"/>
        <v>314.28399999999999</v>
      </c>
    </row>
    <row r="150" spans="1:18" ht="21.75" customHeight="1">
      <c r="A150" s="14">
        <f>SUBTOTAL(103,$C$5:C150)</f>
        <v>146</v>
      </c>
      <c r="B150" s="10">
        <v>13</v>
      </c>
      <c r="C150" s="125" t="s">
        <v>618</v>
      </c>
      <c r="D150" s="73" t="str">
        <f>VLOOKUP(C150,'Location Summary'!$C$4:$D$603,2,0)</f>
        <v>DA+3</v>
      </c>
      <c r="E150" s="73" t="s">
        <v>416</v>
      </c>
      <c r="F150" s="118">
        <v>45614</v>
      </c>
      <c r="G150" s="118">
        <v>45617</v>
      </c>
      <c r="H150" s="71" t="s">
        <v>985</v>
      </c>
      <c r="I150" s="73">
        <f t="shared" si="22"/>
        <v>289.83999999999997</v>
      </c>
      <c r="J150" s="10">
        <f t="shared" si="23"/>
        <v>3.61</v>
      </c>
      <c r="K150" s="10">
        <f t="shared" si="24"/>
        <v>37.299999999999997</v>
      </c>
      <c r="L150" s="10">
        <f t="shared" si="25"/>
        <v>2.093</v>
      </c>
      <c r="M150" s="10">
        <f t="shared" si="26"/>
        <v>0.86599999999999999</v>
      </c>
      <c r="N150" s="459">
        <f t="shared" si="27"/>
        <v>7.39</v>
      </c>
      <c r="O150" s="123" t="s">
        <v>1160</v>
      </c>
      <c r="P150" s="567" t="s">
        <v>925</v>
      </c>
      <c r="Q150" s="1005" t="s">
        <v>258</v>
      </c>
      <c r="R150" s="13">
        <f t="shared" si="28"/>
        <v>314.28399999999999</v>
      </c>
    </row>
    <row r="151" spans="1:18" ht="21.75" customHeight="1">
      <c r="A151" s="14">
        <f>SUBTOTAL(103,$C$5:C151)</f>
        <v>147</v>
      </c>
      <c r="B151" s="10">
        <v>14</v>
      </c>
      <c r="C151" s="125" t="s">
        <v>628</v>
      </c>
      <c r="D151" s="73" t="str">
        <f>VLOOKUP(C151,'Location Summary'!$C$4:$D$603,2,0)</f>
        <v>DA+0</v>
      </c>
      <c r="E151" s="73" t="s">
        <v>416</v>
      </c>
      <c r="F151" s="118">
        <v>45611</v>
      </c>
      <c r="G151" s="118">
        <v>45617</v>
      </c>
      <c r="H151" s="71" t="s">
        <v>1178</v>
      </c>
      <c r="I151" s="73">
        <f t="shared" si="22"/>
        <v>271.04000000000002</v>
      </c>
      <c r="J151" s="10">
        <f t="shared" si="23"/>
        <v>3.36</v>
      </c>
      <c r="K151" s="10">
        <f t="shared" si="24"/>
        <v>34.15</v>
      </c>
      <c r="L151" s="10">
        <f t="shared" si="25"/>
        <v>1.599</v>
      </c>
      <c r="M151" s="10">
        <f t="shared" si="26"/>
        <v>0.86599999999999999</v>
      </c>
      <c r="N151" s="459">
        <f t="shared" si="27"/>
        <v>6.49</v>
      </c>
      <c r="O151" s="123" t="s">
        <v>804</v>
      </c>
      <c r="P151" s="567" t="s">
        <v>925</v>
      </c>
      <c r="Q151" s="1005" t="s">
        <v>258</v>
      </c>
      <c r="R151" s="13">
        <f t="shared" si="28"/>
        <v>287.98399999999998</v>
      </c>
    </row>
    <row r="152" spans="1:18" ht="21.75" customHeight="1">
      <c r="A152" s="14">
        <f>SUBTOTAL(103,$C$5:C152)</f>
        <v>148</v>
      </c>
      <c r="B152" s="10">
        <v>15</v>
      </c>
      <c r="C152" s="125" t="s">
        <v>504</v>
      </c>
      <c r="D152" s="73" t="str">
        <f>VLOOKUP(C152,'Location Summary'!$C$4:$D$603,2,0)</f>
        <v>DB1+6</v>
      </c>
      <c r="E152" s="73" t="s">
        <v>416</v>
      </c>
      <c r="F152" s="118">
        <v>45604</v>
      </c>
      <c r="G152" s="118">
        <v>45618</v>
      </c>
      <c r="H152" s="71" t="s">
        <v>1001</v>
      </c>
      <c r="I152" s="73">
        <f t="shared" si="22"/>
        <v>484.04</v>
      </c>
      <c r="J152" s="10">
        <f t="shared" si="23"/>
        <v>6.23</v>
      </c>
      <c r="K152" s="10">
        <f t="shared" si="24"/>
        <v>70.319999999999993</v>
      </c>
      <c r="L152" s="10">
        <f t="shared" si="25"/>
        <v>3.3719999999999999</v>
      </c>
      <c r="M152" s="10">
        <f t="shared" si="26"/>
        <v>1.768</v>
      </c>
      <c r="N152" s="459">
        <f t="shared" si="27"/>
        <v>13.2</v>
      </c>
      <c r="O152" s="123" t="s">
        <v>1158</v>
      </c>
      <c r="P152" s="567" t="s">
        <v>1117</v>
      </c>
      <c r="Q152" s="1005" t="s">
        <v>258</v>
      </c>
      <c r="R152" s="13">
        <f t="shared" si="28"/>
        <v>589.97199999999998</v>
      </c>
    </row>
    <row r="153" spans="1:18" ht="21.75" customHeight="1">
      <c r="A153" s="14">
        <f>SUBTOTAL(103,$C$5:C153)</f>
        <v>149</v>
      </c>
      <c r="B153" s="10">
        <v>16</v>
      </c>
      <c r="C153" s="125" t="s">
        <v>169</v>
      </c>
      <c r="D153" s="73" t="str">
        <f>VLOOKUP(C153,'Location Summary'!$C$4:$D$603,2,0)</f>
        <v>DB1+6</v>
      </c>
      <c r="E153" s="73" t="s">
        <v>416</v>
      </c>
      <c r="F153" s="118">
        <v>45607</v>
      </c>
      <c r="G153" s="118">
        <v>45619</v>
      </c>
      <c r="H153" s="71" t="s">
        <v>705</v>
      </c>
      <c r="I153" s="73">
        <f t="shared" si="22"/>
        <v>484.04</v>
      </c>
      <c r="J153" s="10">
        <f t="shared" si="23"/>
        <v>6.23</v>
      </c>
      <c r="K153" s="10">
        <f t="shared" si="24"/>
        <v>70.319999999999993</v>
      </c>
      <c r="L153" s="10">
        <f t="shared" si="25"/>
        <v>3.3719999999999999</v>
      </c>
      <c r="M153" s="10">
        <f t="shared" si="26"/>
        <v>1.768</v>
      </c>
      <c r="N153" s="459">
        <f t="shared" si="27"/>
        <v>13.2</v>
      </c>
      <c r="O153" s="123" t="s">
        <v>1159</v>
      </c>
      <c r="P153" s="567" t="s">
        <v>778</v>
      </c>
      <c r="Q153" s="1005" t="s">
        <v>258</v>
      </c>
      <c r="R153" s="13">
        <f t="shared" si="28"/>
        <v>589.97199999999998</v>
      </c>
    </row>
    <row r="154" spans="1:18" ht="21.75" customHeight="1">
      <c r="A154" s="14">
        <f>SUBTOTAL(103,$C$5:C154)</f>
        <v>150</v>
      </c>
      <c r="B154" s="10">
        <v>17</v>
      </c>
      <c r="C154" s="125" t="s">
        <v>629</v>
      </c>
      <c r="D154" s="73" t="str">
        <f>VLOOKUP(C154,'Location Summary'!$C$4:$D$603,2,0)</f>
        <v>DA+3</v>
      </c>
      <c r="E154" s="73" t="s">
        <v>416</v>
      </c>
      <c r="F154" s="118">
        <v>45617</v>
      </c>
      <c r="G154" s="118">
        <v>45619</v>
      </c>
      <c r="H154" s="71" t="s">
        <v>1178</v>
      </c>
      <c r="I154" s="73">
        <f t="shared" si="22"/>
        <v>289.83999999999997</v>
      </c>
      <c r="J154" s="10">
        <f t="shared" si="23"/>
        <v>3.61</v>
      </c>
      <c r="K154" s="10">
        <f t="shared" si="24"/>
        <v>37.299999999999997</v>
      </c>
      <c r="L154" s="10">
        <f t="shared" si="25"/>
        <v>2.093</v>
      </c>
      <c r="M154" s="10">
        <f t="shared" si="26"/>
        <v>0.86599999999999999</v>
      </c>
      <c r="N154" s="459">
        <f t="shared" si="27"/>
        <v>7.39</v>
      </c>
      <c r="O154" s="123" t="s">
        <v>804</v>
      </c>
      <c r="P154" s="567" t="s">
        <v>925</v>
      </c>
      <c r="Q154" s="1005" t="s">
        <v>258</v>
      </c>
      <c r="R154" s="13">
        <f t="shared" si="28"/>
        <v>314.28399999999999</v>
      </c>
    </row>
    <row r="155" spans="1:18" ht="21.75" customHeight="1">
      <c r="A155" s="14">
        <f>SUBTOTAL(103,$C$5:C155)</f>
        <v>151</v>
      </c>
      <c r="B155" s="10">
        <v>18</v>
      </c>
      <c r="C155" s="125" t="s">
        <v>257</v>
      </c>
      <c r="D155" s="73" t="str">
        <f>VLOOKUP(C155,'Location Summary'!$C$4:$D$603,2,0)</f>
        <v>DA+6</v>
      </c>
      <c r="E155" s="73" t="s">
        <v>416</v>
      </c>
      <c r="F155" s="118">
        <v>45617</v>
      </c>
      <c r="G155" s="118">
        <v>45620</v>
      </c>
      <c r="H155" s="71" t="s">
        <v>1153</v>
      </c>
      <c r="I155" s="73">
        <f t="shared" si="22"/>
        <v>289.83999999999997</v>
      </c>
      <c r="J155" s="10">
        <f t="shared" si="23"/>
        <v>3.61</v>
      </c>
      <c r="K155" s="10">
        <f t="shared" si="24"/>
        <v>37.299999999999997</v>
      </c>
      <c r="L155" s="10">
        <f t="shared" si="25"/>
        <v>2.093</v>
      </c>
      <c r="M155" s="10">
        <f t="shared" si="26"/>
        <v>0.86599999999999999</v>
      </c>
      <c r="N155" s="459">
        <f t="shared" si="27"/>
        <v>7.39</v>
      </c>
      <c r="O155" s="123" t="s">
        <v>1161</v>
      </c>
      <c r="P155" s="567" t="s">
        <v>1117</v>
      </c>
      <c r="Q155" s="1005" t="s">
        <v>258</v>
      </c>
      <c r="R155" s="13">
        <f t="shared" si="28"/>
        <v>314.28399999999999</v>
      </c>
    </row>
    <row r="156" spans="1:18" ht="21.75" customHeight="1">
      <c r="A156" s="14">
        <f>SUBTOTAL(103,$C$5:C156)</f>
        <v>152</v>
      </c>
      <c r="B156" s="10">
        <v>19</v>
      </c>
      <c r="C156" s="125" t="s">
        <v>626</v>
      </c>
      <c r="D156" s="73" t="str">
        <f>VLOOKUP(C156,'Location Summary'!$C$4:$D$603,2,0)</f>
        <v>DA+9</v>
      </c>
      <c r="E156" s="73" t="s">
        <v>416</v>
      </c>
      <c r="F156" s="118">
        <v>45617</v>
      </c>
      <c r="G156" s="118">
        <v>45622</v>
      </c>
      <c r="H156" s="71" t="s">
        <v>1178</v>
      </c>
      <c r="I156" s="73">
        <f t="shared" si="22"/>
        <v>289.83999999999997</v>
      </c>
      <c r="J156" s="10">
        <f t="shared" si="23"/>
        <v>3.61</v>
      </c>
      <c r="K156" s="10">
        <f t="shared" si="24"/>
        <v>37.299999999999997</v>
      </c>
      <c r="L156" s="10">
        <f t="shared" si="25"/>
        <v>2.093</v>
      </c>
      <c r="M156" s="10">
        <f t="shared" si="26"/>
        <v>0.86599999999999999</v>
      </c>
      <c r="N156" s="459">
        <f t="shared" si="27"/>
        <v>7.39</v>
      </c>
      <c r="O156" s="123" t="s">
        <v>804</v>
      </c>
      <c r="P156" s="567" t="s">
        <v>925</v>
      </c>
      <c r="Q156" s="1005" t="s">
        <v>258</v>
      </c>
      <c r="R156" s="13">
        <f t="shared" si="28"/>
        <v>314.28399999999999</v>
      </c>
    </row>
    <row r="157" spans="1:18" ht="21.75" customHeight="1">
      <c r="A157" s="14">
        <f>SUBTOTAL(103,$C$5:C157)</f>
        <v>153</v>
      </c>
      <c r="B157" s="10">
        <v>20</v>
      </c>
      <c r="C157" s="125" t="s">
        <v>604</v>
      </c>
      <c r="D157" s="73" t="str">
        <f>VLOOKUP(C157,'Location Summary'!$C$4:$D$603,2,0)</f>
        <v>DA+9</v>
      </c>
      <c r="E157" s="73" t="s">
        <v>416</v>
      </c>
      <c r="F157" s="118">
        <v>45617</v>
      </c>
      <c r="G157" s="118">
        <v>45623</v>
      </c>
      <c r="H157" s="71" t="s">
        <v>1005</v>
      </c>
      <c r="I157" s="73">
        <f t="shared" si="22"/>
        <v>289.83999999999997</v>
      </c>
      <c r="J157" s="10">
        <f t="shared" si="23"/>
        <v>3.61</v>
      </c>
      <c r="K157" s="10">
        <f t="shared" si="24"/>
        <v>37.299999999999997</v>
      </c>
      <c r="L157" s="10">
        <f t="shared" si="25"/>
        <v>2.093</v>
      </c>
      <c r="M157" s="10">
        <f t="shared" si="26"/>
        <v>0.86599999999999999</v>
      </c>
      <c r="N157" s="459">
        <f t="shared" si="27"/>
        <v>7.39</v>
      </c>
      <c r="O157" s="123" t="s">
        <v>1094</v>
      </c>
      <c r="P157" s="567" t="s">
        <v>778</v>
      </c>
      <c r="Q157" s="1005" t="s">
        <v>258</v>
      </c>
      <c r="R157" s="13">
        <f t="shared" si="28"/>
        <v>314.28399999999999</v>
      </c>
    </row>
    <row r="158" spans="1:18" ht="21.75" customHeight="1">
      <c r="A158" s="14">
        <f>SUBTOTAL(103,$C$5:C158)</f>
        <v>154</v>
      </c>
      <c r="B158" s="10">
        <v>21</v>
      </c>
      <c r="C158" s="125" t="s">
        <v>788</v>
      </c>
      <c r="D158" s="73" t="str">
        <f>VLOOKUP(C158,'Location Summary'!$C$4:$D$603,2,0)</f>
        <v>DB1+0</v>
      </c>
      <c r="E158" s="73" t="s">
        <v>416</v>
      </c>
      <c r="F158" s="118">
        <v>45616</v>
      </c>
      <c r="G158" s="118">
        <v>45623</v>
      </c>
      <c r="H158" s="71" t="s">
        <v>985</v>
      </c>
      <c r="I158" s="73">
        <f t="shared" si="22"/>
        <v>479.12</v>
      </c>
      <c r="J158" s="10">
        <f t="shared" si="23"/>
        <v>6.16</v>
      </c>
      <c r="K158" s="10">
        <f t="shared" si="24"/>
        <v>69.760000000000005</v>
      </c>
      <c r="L158" s="10">
        <f t="shared" si="25"/>
        <v>3.26</v>
      </c>
      <c r="M158" s="10">
        <f t="shared" si="26"/>
        <v>1.768</v>
      </c>
      <c r="N158" s="459">
        <f t="shared" si="27"/>
        <v>13.01</v>
      </c>
      <c r="O158" s="123" t="s">
        <v>1160</v>
      </c>
      <c r="P158" s="567" t="s">
        <v>925</v>
      </c>
      <c r="Q158" s="1005" t="s">
        <v>258</v>
      </c>
      <c r="R158" s="13">
        <f t="shared" si="28"/>
        <v>585.18400000000008</v>
      </c>
    </row>
    <row r="159" spans="1:18" ht="21.75" customHeight="1">
      <c r="A159" s="14">
        <f>SUBTOTAL(103,$C$5:C159)</f>
        <v>155</v>
      </c>
      <c r="B159" s="10">
        <v>22</v>
      </c>
      <c r="C159" s="125" t="s">
        <v>256</v>
      </c>
      <c r="D159" s="73" t="str">
        <f>VLOOKUP(C159,'Location Summary'!$C$4:$D$603,2,0)</f>
        <v>DA-3</v>
      </c>
      <c r="E159" s="73" t="s">
        <v>416</v>
      </c>
      <c r="F159" s="118">
        <v>45621</v>
      </c>
      <c r="G159" s="118">
        <v>45625</v>
      </c>
      <c r="H159" s="71" t="s">
        <v>1153</v>
      </c>
      <c r="I159" s="73">
        <f t="shared" si="22"/>
        <v>271.04000000000002</v>
      </c>
      <c r="J159" s="10">
        <f t="shared" si="23"/>
        <v>3.36</v>
      </c>
      <c r="K159" s="10">
        <f t="shared" si="24"/>
        <v>34.15</v>
      </c>
      <c r="L159" s="10">
        <f t="shared" si="25"/>
        <v>1.599</v>
      </c>
      <c r="M159" s="10">
        <f t="shared" si="26"/>
        <v>0.86599999999999999</v>
      </c>
      <c r="N159" s="459">
        <f t="shared" si="27"/>
        <v>6.49</v>
      </c>
      <c r="O159" s="123" t="s">
        <v>1161</v>
      </c>
      <c r="P159" s="567" t="s">
        <v>1117</v>
      </c>
      <c r="Q159" s="1005" t="s">
        <v>258</v>
      </c>
      <c r="R159" s="13">
        <f t="shared" si="28"/>
        <v>287.98399999999998</v>
      </c>
    </row>
    <row r="160" spans="1:18" ht="21.75" customHeight="1">
      <c r="A160" s="14">
        <f>SUBTOTAL(103,$C$5:C160)</f>
        <v>156</v>
      </c>
      <c r="B160" s="10">
        <v>23</v>
      </c>
      <c r="C160" s="125" t="s">
        <v>625</v>
      </c>
      <c r="D160" s="73" t="str">
        <f>VLOOKUP(C160,'Location Summary'!$C$4:$D$603,2,0)</f>
        <v>DA+6</v>
      </c>
      <c r="E160" s="73" t="s">
        <v>416</v>
      </c>
      <c r="F160" s="118">
        <v>45619</v>
      </c>
      <c r="G160" s="118">
        <v>45625</v>
      </c>
      <c r="H160" s="71" t="s">
        <v>1178</v>
      </c>
      <c r="I160" s="73">
        <f t="shared" si="22"/>
        <v>289.83999999999997</v>
      </c>
      <c r="J160" s="10">
        <f t="shared" si="23"/>
        <v>3.61</v>
      </c>
      <c r="K160" s="10">
        <f t="shared" si="24"/>
        <v>37.299999999999997</v>
      </c>
      <c r="L160" s="10">
        <f t="shared" si="25"/>
        <v>2.093</v>
      </c>
      <c r="M160" s="10">
        <f t="shared" si="26"/>
        <v>0.86599999999999999</v>
      </c>
      <c r="N160" s="459">
        <f t="shared" si="27"/>
        <v>7.39</v>
      </c>
      <c r="O160" s="123" t="s">
        <v>804</v>
      </c>
      <c r="P160" s="567" t="s">
        <v>925</v>
      </c>
      <c r="Q160" s="1005" t="s">
        <v>258</v>
      </c>
      <c r="R160" s="13">
        <f t="shared" si="28"/>
        <v>314.28399999999999</v>
      </c>
    </row>
    <row r="161" spans="1:18" ht="21.75" customHeight="1">
      <c r="A161" s="14">
        <f>SUBTOTAL(103,$C$5:C161)</f>
        <v>157</v>
      </c>
      <c r="B161" s="10">
        <v>24</v>
      </c>
      <c r="C161" s="125" t="s">
        <v>624</v>
      </c>
      <c r="D161" s="73" t="str">
        <f>VLOOKUP(C161,'Location Summary'!$C$4:$D$603,2,0)</f>
        <v>DA+3</v>
      </c>
      <c r="E161" s="73" t="s">
        <v>416</v>
      </c>
      <c r="F161" s="118">
        <v>45623</v>
      </c>
      <c r="G161" s="118">
        <v>45626</v>
      </c>
      <c r="H161" s="71" t="s">
        <v>1177</v>
      </c>
      <c r="I161" s="73">
        <f t="shared" si="22"/>
        <v>289.83999999999997</v>
      </c>
      <c r="J161" s="10">
        <f t="shared" si="23"/>
        <v>3.61</v>
      </c>
      <c r="K161" s="10">
        <f t="shared" si="24"/>
        <v>37.299999999999997</v>
      </c>
      <c r="L161" s="10">
        <f t="shared" si="25"/>
        <v>2.093</v>
      </c>
      <c r="M161" s="10">
        <f t="shared" si="26"/>
        <v>0.86599999999999999</v>
      </c>
      <c r="N161" s="459">
        <f t="shared" si="27"/>
        <v>7.39</v>
      </c>
      <c r="O161" s="123" t="s">
        <v>804</v>
      </c>
      <c r="P161" s="567" t="s">
        <v>925</v>
      </c>
      <c r="Q161" s="1005" t="s">
        <v>258</v>
      </c>
      <c r="R161" s="13">
        <f t="shared" si="28"/>
        <v>314.28399999999999</v>
      </c>
    </row>
    <row r="162" spans="1:18" ht="21.75" customHeight="1">
      <c r="A162" s="14">
        <f>SUBTOTAL(103,$C$5:C162)</f>
        <v>158</v>
      </c>
      <c r="B162" s="10">
        <v>1</v>
      </c>
      <c r="C162" s="125" t="s">
        <v>490</v>
      </c>
      <c r="D162" s="73" t="str">
        <f>VLOOKUP(C162,'Location Summary'!$C$4:$D$603,2,0)</f>
        <v>DA+6</v>
      </c>
      <c r="E162" s="73" t="s">
        <v>416</v>
      </c>
      <c r="F162" s="118">
        <v>45620</v>
      </c>
      <c r="G162" s="118">
        <v>45627</v>
      </c>
      <c r="H162" s="71" t="s">
        <v>1001</v>
      </c>
      <c r="I162" s="73">
        <f t="shared" si="22"/>
        <v>289.83999999999997</v>
      </c>
      <c r="J162" s="10">
        <f t="shared" si="23"/>
        <v>3.61</v>
      </c>
      <c r="K162" s="10">
        <f t="shared" si="24"/>
        <v>37.299999999999997</v>
      </c>
      <c r="L162" s="10">
        <f t="shared" si="25"/>
        <v>2.093</v>
      </c>
      <c r="M162" s="10">
        <f t="shared" si="26"/>
        <v>0.86599999999999999</v>
      </c>
      <c r="N162" s="459">
        <f t="shared" si="27"/>
        <v>7.39</v>
      </c>
      <c r="O162" s="123" t="s">
        <v>1158</v>
      </c>
      <c r="P162" s="567" t="s">
        <v>1117</v>
      </c>
      <c r="Q162" s="1005" t="s">
        <v>258</v>
      </c>
      <c r="R162" s="13">
        <f t="shared" si="28"/>
        <v>314.28399999999999</v>
      </c>
    </row>
    <row r="163" spans="1:18" ht="21.75" customHeight="1">
      <c r="A163" s="14">
        <f>SUBTOTAL(103,$C$5:C163)</f>
        <v>159</v>
      </c>
      <c r="B163" s="10">
        <v>2</v>
      </c>
      <c r="C163" s="125" t="s">
        <v>73</v>
      </c>
      <c r="D163" s="73" t="str">
        <f>VLOOKUP(C163,'Location Summary'!$C$4:$D$603,2,0)</f>
        <v>DB1+3</v>
      </c>
      <c r="E163" s="73" t="s">
        <v>416</v>
      </c>
      <c r="F163" s="118">
        <v>45622</v>
      </c>
      <c r="G163" s="118">
        <v>45630</v>
      </c>
      <c r="H163" s="71" t="s">
        <v>985</v>
      </c>
      <c r="I163" s="73">
        <f t="shared" si="22"/>
        <v>484.04</v>
      </c>
      <c r="J163" s="10">
        <f t="shared" si="23"/>
        <v>6.23</v>
      </c>
      <c r="K163" s="10">
        <f t="shared" si="24"/>
        <v>70.319999999999993</v>
      </c>
      <c r="L163" s="10">
        <f t="shared" si="25"/>
        <v>3.3719999999999999</v>
      </c>
      <c r="M163" s="10">
        <f t="shared" si="26"/>
        <v>1.768</v>
      </c>
      <c r="N163" s="459">
        <f t="shared" si="27"/>
        <v>13.2</v>
      </c>
      <c r="O163" s="123" t="s">
        <v>1160</v>
      </c>
      <c r="P163" s="567" t="s">
        <v>925</v>
      </c>
      <c r="Q163" s="1005" t="s">
        <v>258</v>
      </c>
      <c r="R163" s="13">
        <f t="shared" si="28"/>
        <v>589.97199999999998</v>
      </c>
    </row>
    <row r="164" spans="1:18" ht="21.75" customHeight="1">
      <c r="A164" s="14">
        <f>SUBTOTAL(103,$C$5:C164)</f>
        <v>160</v>
      </c>
      <c r="B164" s="10">
        <v>3</v>
      </c>
      <c r="C164" s="125" t="s">
        <v>254</v>
      </c>
      <c r="D164" s="73" t="str">
        <f>VLOOKUP(C164,'Location Summary'!$C$4:$D$603,2,0)</f>
        <v>DA+9</v>
      </c>
      <c r="E164" s="73" t="s">
        <v>416</v>
      </c>
      <c r="F164" s="118">
        <v>45626</v>
      </c>
      <c r="G164" s="118">
        <v>45630</v>
      </c>
      <c r="H164" s="71" t="s">
        <v>1153</v>
      </c>
      <c r="I164" s="73">
        <f t="shared" si="22"/>
        <v>289.83999999999997</v>
      </c>
      <c r="J164" s="10">
        <f t="shared" si="23"/>
        <v>3.61</v>
      </c>
      <c r="K164" s="10">
        <f t="shared" si="24"/>
        <v>37.299999999999997</v>
      </c>
      <c r="L164" s="10">
        <f t="shared" si="25"/>
        <v>2.093</v>
      </c>
      <c r="M164" s="10">
        <f t="shared" si="26"/>
        <v>0.86599999999999999</v>
      </c>
      <c r="N164" s="459">
        <f t="shared" si="27"/>
        <v>7.39</v>
      </c>
      <c r="O164" s="123" t="s">
        <v>1161</v>
      </c>
      <c r="P164" s="567" t="s">
        <v>1117</v>
      </c>
      <c r="Q164" s="1005" t="s">
        <v>258</v>
      </c>
      <c r="R164" s="13">
        <f t="shared" si="28"/>
        <v>314.28399999999999</v>
      </c>
    </row>
    <row r="165" spans="1:18" ht="21.75" customHeight="1">
      <c r="A165" s="14">
        <f>SUBTOTAL(103,$C$5:C165)</f>
        <v>161</v>
      </c>
      <c r="B165" s="10">
        <v>4</v>
      </c>
      <c r="C165" s="125" t="s">
        <v>72</v>
      </c>
      <c r="D165" s="73" t="str">
        <f>VLOOKUP(C165,'Location Summary'!$C$4:$D$603,2,0)</f>
        <v>DB2+0</v>
      </c>
      <c r="E165" s="73" t="s">
        <v>416</v>
      </c>
      <c r="F165" s="118">
        <v>45623</v>
      </c>
      <c r="G165" s="118">
        <v>45632</v>
      </c>
      <c r="H165" s="71" t="s">
        <v>1005</v>
      </c>
      <c r="I165" s="73">
        <f t="shared" si="22"/>
        <v>560.96</v>
      </c>
      <c r="J165" s="10">
        <f t="shared" si="23"/>
        <v>7.27</v>
      </c>
      <c r="K165" s="10">
        <f t="shared" si="24"/>
        <v>85.67</v>
      </c>
      <c r="L165" s="10">
        <f t="shared" si="25"/>
        <v>4.1547999999999998</v>
      </c>
      <c r="M165" s="10">
        <f t="shared" si="26"/>
        <v>1.768</v>
      </c>
      <c r="N165" s="459">
        <f t="shared" ref="N165:N199" si="29">ROUND((I165*230.35+J165*10150.5+K165*11591.45+L165*93958.18+M165*7677.44)/10^5,2)</f>
        <v>16</v>
      </c>
      <c r="O165" s="123" t="s">
        <v>1094</v>
      </c>
      <c r="P165" s="567" t="s">
        <v>778</v>
      </c>
      <c r="Q165" s="1005" t="s">
        <v>258</v>
      </c>
      <c r="R165" s="13">
        <f t="shared" si="28"/>
        <v>717.34799999999996</v>
      </c>
    </row>
    <row r="166" spans="1:18" ht="21.75" customHeight="1">
      <c r="A166" s="14">
        <f>SUBTOTAL(103,$C$5:C166)</f>
        <v>162</v>
      </c>
      <c r="B166" s="10">
        <v>5</v>
      </c>
      <c r="C166" s="125" t="s">
        <v>622</v>
      </c>
      <c r="D166" s="73" t="str">
        <f>VLOOKUP(C166,'Location Summary'!$C$4:$D$603,2,0)</f>
        <v>DA+3</v>
      </c>
      <c r="E166" s="73" t="s">
        <v>416</v>
      </c>
      <c r="F166" s="118">
        <v>45625</v>
      </c>
      <c r="G166" s="118">
        <v>45632</v>
      </c>
      <c r="H166" s="71" t="s">
        <v>1178</v>
      </c>
      <c r="I166" s="73">
        <f t="shared" si="22"/>
        <v>289.83999999999997</v>
      </c>
      <c r="J166" s="10">
        <f t="shared" si="23"/>
        <v>3.61</v>
      </c>
      <c r="K166" s="10">
        <f t="shared" si="24"/>
        <v>37.299999999999997</v>
      </c>
      <c r="L166" s="10">
        <f t="shared" si="25"/>
        <v>2.093</v>
      </c>
      <c r="M166" s="10">
        <f t="shared" si="26"/>
        <v>0.86599999999999999</v>
      </c>
      <c r="N166" s="459">
        <f t="shared" si="29"/>
        <v>7.39</v>
      </c>
      <c r="O166" s="123" t="s">
        <v>804</v>
      </c>
      <c r="P166" s="567" t="s">
        <v>925</v>
      </c>
      <c r="Q166" s="1005" t="s">
        <v>258</v>
      </c>
      <c r="R166" s="13">
        <f t="shared" si="28"/>
        <v>314.28399999999999</v>
      </c>
    </row>
    <row r="167" spans="1:18" ht="21.75" customHeight="1">
      <c r="A167" s="14">
        <f>SUBTOTAL(103,$C$5:C167)</f>
        <v>163</v>
      </c>
      <c r="B167" s="10">
        <v>6</v>
      </c>
      <c r="C167" s="125" t="s">
        <v>255</v>
      </c>
      <c r="D167" s="73" t="str">
        <f>VLOOKUP(C167,'Location Summary'!$C$4:$D$603,2,0)</f>
        <v>DA+0</v>
      </c>
      <c r="E167" s="73" t="s">
        <v>416</v>
      </c>
      <c r="F167" s="118">
        <v>45601</v>
      </c>
      <c r="G167" s="118">
        <v>45633</v>
      </c>
      <c r="H167" s="71" t="s">
        <v>1153</v>
      </c>
      <c r="I167" s="73">
        <f t="shared" si="22"/>
        <v>271.04000000000002</v>
      </c>
      <c r="J167" s="10">
        <f t="shared" si="23"/>
        <v>3.36</v>
      </c>
      <c r="K167" s="10">
        <f t="shared" si="24"/>
        <v>34.15</v>
      </c>
      <c r="L167" s="10">
        <f t="shared" si="25"/>
        <v>1.599</v>
      </c>
      <c r="M167" s="10">
        <f t="shared" si="26"/>
        <v>0.86599999999999999</v>
      </c>
      <c r="N167" s="459">
        <f t="shared" si="29"/>
        <v>6.49</v>
      </c>
      <c r="O167" s="123" t="s">
        <v>1179</v>
      </c>
      <c r="P167" s="567" t="s">
        <v>1117</v>
      </c>
      <c r="Q167" s="1005" t="s">
        <v>258</v>
      </c>
      <c r="R167" s="13">
        <f t="shared" si="28"/>
        <v>287.98399999999998</v>
      </c>
    </row>
    <row r="168" spans="1:18" ht="21.75" customHeight="1">
      <c r="A168" s="14">
        <f>SUBTOTAL(103,$C$5:C168)</f>
        <v>164</v>
      </c>
      <c r="B168" s="10">
        <v>7</v>
      </c>
      <c r="C168" s="125" t="s">
        <v>794</v>
      </c>
      <c r="D168" s="73" t="str">
        <f>VLOOKUP(C168,'Location Summary'!$C$4:$D$603,2,0)</f>
        <v>DA+3</v>
      </c>
      <c r="E168" s="73" t="s">
        <v>416</v>
      </c>
      <c r="F168" s="118">
        <v>45631</v>
      </c>
      <c r="G168" s="118">
        <v>45634</v>
      </c>
      <c r="H168" s="71" t="s">
        <v>985</v>
      </c>
      <c r="I168" s="73">
        <f t="shared" si="22"/>
        <v>289.83999999999997</v>
      </c>
      <c r="J168" s="10">
        <f t="shared" si="23"/>
        <v>3.61</v>
      </c>
      <c r="K168" s="10">
        <f t="shared" si="24"/>
        <v>37.299999999999997</v>
      </c>
      <c r="L168" s="10">
        <f t="shared" si="25"/>
        <v>2.093</v>
      </c>
      <c r="M168" s="10">
        <f t="shared" si="26"/>
        <v>0.86599999999999999</v>
      </c>
      <c r="N168" s="459">
        <f t="shared" si="29"/>
        <v>7.39</v>
      </c>
      <c r="O168" s="123" t="s">
        <v>1160</v>
      </c>
      <c r="P168" s="567" t="s">
        <v>925</v>
      </c>
      <c r="Q168" s="1005" t="s">
        <v>258</v>
      </c>
      <c r="R168" s="13">
        <f t="shared" si="28"/>
        <v>314.28399999999999</v>
      </c>
    </row>
    <row r="169" spans="1:18" ht="21.75" customHeight="1">
      <c r="A169" s="14">
        <f>SUBTOTAL(103,$C$5:C169)</f>
        <v>165</v>
      </c>
      <c r="B169" s="10">
        <v>8</v>
      </c>
      <c r="C169" s="125" t="s">
        <v>623</v>
      </c>
      <c r="D169" s="73" t="str">
        <f>VLOOKUP(C169,'Location Summary'!$C$4:$D$603,2,0)</f>
        <v>DA+1.5</v>
      </c>
      <c r="E169" s="73" t="s">
        <v>416</v>
      </c>
      <c r="F169" s="118">
        <v>45632</v>
      </c>
      <c r="G169" s="118">
        <v>45634</v>
      </c>
      <c r="H169" s="71" t="s">
        <v>1178</v>
      </c>
      <c r="I169" s="73">
        <f t="shared" si="22"/>
        <v>289.83999999999997</v>
      </c>
      <c r="J169" s="10">
        <f t="shared" si="23"/>
        <v>3.61</v>
      </c>
      <c r="K169" s="10">
        <f t="shared" si="24"/>
        <v>37.299999999999997</v>
      </c>
      <c r="L169" s="10">
        <f t="shared" si="25"/>
        <v>2.093</v>
      </c>
      <c r="M169" s="10">
        <f t="shared" si="26"/>
        <v>0.86599999999999999</v>
      </c>
      <c r="N169" s="459">
        <f t="shared" si="29"/>
        <v>7.39</v>
      </c>
      <c r="O169" s="123" t="s">
        <v>804</v>
      </c>
      <c r="P169" s="567" t="s">
        <v>925</v>
      </c>
      <c r="Q169" s="1005" t="s">
        <v>258</v>
      </c>
      <c r="R169" s="13">
        <f t="shared" si="28"/>
        <v>314.28399999999999</v>
      </c>
    </row>
    <row r="170" spans="1:18" ht="21.75" customHeight="1">
      <c r="A170" s="14">
        <f>SUBTOTAL(103,$C$5:C170)</f>
        <v>166</v>
      </c>
      <c r="B170" s="10">
        <v>9</v>
      </c>
      <c r="C170" s="125" t="s">
        <v>449</v>
      </c>
      <c r="D170" s="73" t="str">
        <f>VLOOKUP(C170,'Location Summary'!$C$4:$D$603,2,0)</f>
        <v>DA+3</v>
      </c>
      <c r="E170" s="73" t="s">
        <v>416</v>
      </c>
      <c r="F170" s="118">
        <v>45628</v>
      </c>
      <c r="G170" s="118">
        <v>45636</v>
      </c>
      <c r="H170" s="71" t="s">
        <v>1005</v>
      </c>
      <c r="I170" s="73">
        <f t="shared" si="22"/>
        <v>289.83999999999997</v>
      </c>
      <c r="J170" s="10">
        <f t="shared" si="23"/>
        <v>3.61</v>
      </c>
      <c r="K170" s="10">
        <f t="shared" si="24"/>
        <v>37.299999999999997</v>
      </c>
      <c r="L170" s="10">
        <f t="shared" si="25"/>
        <v>2.093</v>
      </c>
      <c r="M170" s="10">
        <f t="shared" si="26"/>
        <v>0.86599999999999999</v>
      </c>
      <c r="N170" s="459">
        <f t="shared" si="29"/>
        <v>7.39</v>
      </c>
      <c r="O170" s="123" t="s">
        <v>1094</v>
      </c>
      <c r="P170" s="567" t="s">
        <v>778</v>
      </c>
      <c r="Q170" s="1005" t="s">
        <v>258</v>
      </c>
      <c r="R170" s="13">
        <f t="shared" si="28"/>
        <v>314.28399999999999</v>
      </c>
    </row>
    <row r="171" spans="1:18" ht="21.75" customHeight="1">
      <c r="A171" s="14">
        <f>SUBTOTAL(103,$C$5:C171)</f>
        <v>167</v>
      </c>
      <c r="B171" s="10">
        <v>10</v>
      </c>
      <c r="C171" s="125" t="s">
        <v>210</v>
      </c>
      <c r="D171" s="73" t="str">
        <f>VLOOKUP(C171,'Location Summary'!$C$4:$D$603,2,0)</f>
        <v>DA+6</v>
      </c>
      <c r="E171" s="73" t="s">
        <v>416</v>
      </c>
      <c r="F171" s="118">
        <v>45633</v>
      </c>
      <c r="G171" s="118">
        <v>45638</v>
      </c>
      <c r="H171" s="71" t="s">
        <v>985</v>
      </c>
      <c r="I171" s="73">
        <f t="shared" si="22"/>
        <v>289.83999999999997</v>
      </c>
      <c r="J171" s="10">
        <f t="shared" si="23"/>
        <v>3.61</v>
      </c>
      <c r="K171" s="10">
        <f t="shared" si="24"/>
        <v>37.299999999999997</v>
      </c>
      <c r="L171" s="10">
        <f t="shared" si="25"/>
        <v>2.093</v>
      </c>
      <c r="M171" s="10">
        <f t="shared" si="26"/>
        <v>0.86599999999999999</v>
      </c>
      <c r="N171" s="459">
        <f t="shared" si="29"/>
        <v>7.39</v>
      </c>
      <c r="O171" s="123" t="s">
        <v>1160</v>
      </c>
      <c r="P171" s="567" t="s">
        <v>925</v>
      </c>
      <c r="Q171" s="1005" t="s">
        <v>258</v>
      </c>
      <c r="R171" s="13">
        <f t="shared" si="28"/>
        <v>314.28399999999999</v>
      </c>
    </row>
    <row r="172" spans="1:18" ht="21.75" customHeight="1">
      <c r="A172" s="14">
        <f>SUBTOTAL(103,$C$5:C172)</f>
        <v>168</v>
      </c>
      <c r="B172" s="10">
        <v>11</v>
      </c>
      <c r="C172" s="125" t="s">
        <v>621</v>
      </c>
      <c r="D172" s="73" t="str">
        <f>VLOOKUP(C172,'Location Summary'!$C$4:$D$603,2,0)</f>
        <v>DA+0</v>
      </c>
      <c r="E172" s="73" t="s">
        <v>416</v>
      </c>
      <c r="F172" s="118">
        <v>45635</v>
      </c>
      <c r="G172" s="118">
        <v>45638</v>
      </c>
      <c r="H172" s="71" t="s">
        <v>1178</v>
      </c>
      <c r="I172" s="73">
        <f t="shared" si="22"/>
        <v>271.04000000000002</v>
      </c>
      <c r="J172" s="10">
        <f t="shared" si="23"/>
        <v>3.36</v>
      </c>
      <c r="K172" s="10">
        <f t="shared" si="24"/>
        <v>34.15</v>
      </c>
      <c r="L172" s="10">
        <f t="shared" si="25"/>
        <v>1.599</v>
      </c>
      <c r="M172" s="10">
        <f t="shared" si="26"/>
        <v>0.86599999999999999</v>
      </c>
      <c r="N172" s="459">
        <f t="shared" si="29"/>
        <v>6.49</v>
      </c>
      <c r="O172" s="123" t="s">
        <v>804</v>
      </c>
      <c r="P172" s="567" t="s">
        <v>925</v>
      </c>
      <c r="Q172" s="1005" t="s">
        <v>258</v>
      </c>
      <c r="R172" s="13">
        <f t="shared" si="28"/>
        <v>287.98399999999998</v>
      </c>
    </row>
    <row r="173" spans="1:18" ht="21.75" customHeight="1">
      <c r="A173" s="14">
        <f>SUBTOTAL(103,$C$5:C173)</f>
        <v>169</v>
      </c>
      <c r="B173" s="10">
        <v>12</v>
      </c>
      <c r="C173" s="125" t="s">
        <v>620</v>
      </c>
      <c r="D173" s="73" t="str">
        <f>VLOOKUP(C173,'Location Summary'!$C$4:$D$603,2,0)</f>
        <v>DA+0</v>
      </c>
      <c r="E173" s="73" t="s">
        <v>416</v>
      </c>
      <c r="F173" s="118">
        <v>45637</v>
      </c>
      <c r="G173" s="118">
        <v>45639</v>
      </c>
      <c r="H173" s="71" t="s">
        <v>1178</v>
      </c>
      <c r="I173" s="73">
        <f t="shared" si="22"/>
        <v>271.04000000000002</v>
      </c>
      <c r="J173" s="10">
        <f t="shared" si="23"/>
        <v>3.36</v>
      </c>
      <c r="K173" s="10">
        <f t="shared" si="24"/>
        <v>34.15</v>
      </c>
      <c r="L173" s="10">
        <f t="shared" si="25"/>
        <v>1.599</v>
      </c>
      <c r="M173" s="10">
        <f t="shared" si="26"/>
        <v>0.86599999999999999</v>
      </c>
      <c r="N173" s="459">
        <f t="shared" si="29"/>
        <v>6.49</v>
      </c>
      <c r="O173" s="123" t="s">
        <v>804</v>
      </c>
      <c r="P173" s="567" t="s">
        <v>925</v>
      </c>
      <c r="Q173" s="1005" t="s">
        <v>258</v>
      </c>
      <c r="R173" s="13">
        <f t="shared" si="28"/>
        <v>287.98399999999998</v>
      </c>
    </row>
    <row r="174" spans="1:18" ht="21.75" customHeight="1">
      <c r="A174" s="14">
        <f>SUBTOTAL(103,$C$5:C174)</f>
        <v>170</v>
      </c>
      <c r="B174" s="10">
        <v>13</v>
      </c>
      <c r="C174" s="125" t="s">
        <v>5</v>
      </c>
      <c r="D174" s="73" t="str">
        <f>VLOOKUP(C174,'Location Summary'!$C$4:$D$603,2,0)</f>
        <v>DA+3</v>
      </c>
      <c r="E174" s="73" t="s">
        <v>416</v>
      </c>
      <c r="F174" s="118">
        <v>45638</v>
      </c>
      <c r="G174" s="118">
        <v>45640</v>
      </c>
      <c r="H174" s="71" t="s">
        <v>985</v>
      </c>
      <c r="I174" s="73">
        <f t="shared" si="22"/>
        <v>289.83999999999997</v>
      </c>
      <c r="J174" s="10">
        <f t="shared" si="23"/>
        <v>3.61</v>
      </c>
      <c r="K174" s="10">
        <f t="shared" si="24"/>
        <v>37.299999999999997</v>
      </c>
      <c r="L174" s="10">
        <f t="shared" si="25"/>
        <v>2.093</v>
      </c>
      <c r="M174" s="10">
        <f t="shared" si="26"/>
        <v>0.86599999999999999</v>
      </c>
      <c r="N174" s="459">
        <f t="shared" si="29"/>
        <v>7.39</v>
      </c>
      <c r="O174" s="123" t="s">
        <v>1160</v>
      </c>
      <c r="P174" s="567" t="s">
        <v>925</v>
      </c>
      <c r="Q174" s="1005" t="s">
        <v>258</v>
      </c>
      <c r="R174" s="13">
        <f t="shared" si="28"/>
        <v>314.28399999999999</v>
      </c>
    </row>
    <row r="175" spans="1:18" ht="21.75" customHeight="1">
      <c r="A175" s="14">
        <f>SUBTOTAL(103,$C$5:C175)</f>
        <v>171</v>
      </c>
      <c r="B175" s="10">
        <v>14</v>
      </c>
      <c r="C175" s="125" t="s">
        <v>631</v>
      </c>
      <c r="D175" s="73" t="str">
        <f>VLOOKUP(C175,'Location Summary'!$C$4:$D$603,2,0)</f>
        <v>DA-1.5</v>
      </c>
      <c r="E175" s="73" t="s">
        <v>416</v>
      </c>
      <c r="F175" s="118">
        <v>45626</v>
      </c>
      <c r="G175" s="118">
        <v>45641</v>
      </c>
      <c r="H175" s="71" t="s">
        <v>1183</v>
      </c>
      <c r="I175" s="73">
        <f t="shared" si="22"/>
        <v>271.04000000000002</v>
      </c>
      <c r="J175" s="10">
        <f t="shared" si="23"/>
        <v>3.36</v>
      </c>
      <c r="K175" s="10">
        <f t="shared" si="24"/>
        <v>34.15</v>
      </c>
      <c r="L175" s="10">
        <f t="shared" si="25"/>
        <v>1.599</v>
      </c>
      <c r="M175" s="10">
        <f t="shared" si="26"/>
        <v>0.86599999999999999</v>
      </c>
      <c r="N175" s="459">
        <f t="shared" si="29"/>
        <v>6.49</v>
      </c>
      <c r="O175" s="123" t="s">
        <v>804</v>
      </c>
      <c r="P175" s="567" t="s">
        <v>925</v>
      </c>
      <c r="Q175" s="1005" t="s">
        <v>258</v>
      </c>
      <c r="R175" s="13">
        <f t="shared" si="28"/>
        <v>287.98399999999998</v>
      </c>
    </row>
    <row r="176" spans="1:18" ht="21.75" customHeight="1">
      <c r="A176" s="14">
        <f>SUBTOTAL(103,$C$5:C176)</f>
        <v>172</v>
      </c>
      <c r="B176" s="10">
        <v>15</v>
      </c>
      <c r="C176" s="125" t="s">
        <v>493</v>
      </c>
      <c r="D176" s="73" t="str">
        <f>VLOOKUP(C176,'Location Summary'!$C$4:$D$603,2,0)</f>
        <v>DA+6</v>
      </c>
      <c r="E176" s="73" t="s">
        <v>416</v>
      </c>
      <c r="F176" s="118">
        <v>45626</v>
      </c>
      <c r="G176" s="118">
        <v>45643</v>
      </c>
      <c r="H176" s="71" t="s">
        <v>1001</v>
      </c>
      <c r="I176" s="73">
        <f t="shared" si="22"/>
        <v>289.83999999999997</v>
      </c>
      <c r="J176" s="10">
        <f t="shared" si="23"/>
        <v>3.61</v>
      </c>
      <c r="K176" s="10">
        <f t="shared" si="24"/>
        <v>37.299999999999997</v>
      </c>
      <c r="L176" s="10">
        <f t="shared" si="25"/>
        <v>2.093</v>
      </c>
      <c r="M176" s="10">
        <f t="shared" si="26"/>
        <v>0.86599999999999999</v>
      </c>
      <c r="N176" s="459">
        <f t="shared" si="29"/>
        <v>7.39</v>
      </c>
      <c r="O176" s="123" t="s">
        <v>1159</v>
      </c>
      <c r="P176" s="567" t="s">
        <v>1117</v>
      </c>
      <c r="Q176" s="1005" t="s">
        <v>258</v>
      </c>
      <c r="R176" s="13">
        <f t="shared" si="28"/>
        <v>314.28399999999999</v>
      </c>
    </row>
    <row r="177" spans="1:18" ht="21.75" customHeight="1">
      <c r="A177" s="14">
        <f>SUBTOTAL(103,$C$5:C177)</f>
        <v>173</v>
      </c>
      <c r="B177" s="10">
        <v>16</v>
      </c>
      <c r="C177" s="125" t="s">
        <v>66</v>
      </c>
      <c r="D177" s="73" t="str">
        <f>VLOOKUP(C177,'Location Summary'!$C$4:$D$603,2,0)</f>
        <v>DB1+0</v>
      </c>
      <c r="E177" s="73" t="s">
        <v>416</v>
      </c>
      <c r="F177" s="118">
        <v>45637</v>
      </c>
      <c r="G177" s="118">
        <v>45644</v>
      </c>
      <c r="H177" s="71" t="s">
        <v>1005</v>
      </c>
      <c r="I177" s="73">
        <f t="shared" si="22"/>
        <v>479.12</v>
      </c>
      <c r="J177" s="10">
        <f t="shared" si="23"/>
        <v>6.16</v>
      </c>
      <c r="K177" s="10">
        <f t="shared" si="24"/>
        <v>69.760000000000005</v>
      </c>
      <c r="L177" s="10">
        <f t="shared" si="25"/>
        <v>3.26</v>
      </c>
      <c r="M177" s="10">
        <f t="shared" si="26"/>
        <v>1.768</v>
      </c>
      <c r="N177" s="459">
        <f t="shared" si="29"/>
        <v>13.01</v>
      </c>
      <c r="O177" s="123" t="s">
        <v>1094</v>
      </c>
      <c r="P177" s="567" t="s">
        <v>778</v>
      </c>
      <c r="Q177" s="1005" t="s">
        <v>258</v>
      </c>
      <c r="R177" s="13">
        <f t="shared" si="28"/>
        <v>585.18400000000008</v>
      </c>
    </row>
    <row r="178" spans="1:18" s="209" customFormat="1" ht="21.75" customHeight="1">
      <c r="A178" s="14">
        <f>SUBTOTAL(103,$C$5:C178)</f>
        <v>174</v>
      </c>
      <c r="B178" s="10">
        <v>17</v>
      </c>
      <c r="C178" s="125" t="s">
        <v>645</v>
      </c>
      <c r="D178" s="73" t="str">
        <f>VLOOKUP(C178,'Location Summary'!$C$4:$D$603,2,0)</f>
        <v>DA+3</v>
      </c>
      <c r="E178" s="73" t="s">
        <v>416</v>
      </c>
      <c r="F178" s="118">
        <v>45641</v>
      </c>
      <c r="G178" s="118">
        <v>45645</v>
      </c>
      <c r="H178" s="71" t="s">
        <v>985</v>
      </c>
      <c r="I178" s="73">
        <f t="shared" si="22"/>
        <v>289.83999999999997</v>
      </c>
      <c r="J178" s="10">
        <f t="shared" si="23"/>
        <v>3.61</v>
      </c>
      <c r="K178" s="10">
        <f t="shared" si="24"/>
        <v>37.299999999999997</v>
      </c>
      <c r="L178" s="10">
        <f t="shared" si="25"/>
        <v>2.093</v>
      </c>
      <c r="M178" s="10">
        <f t="shared" si="26"/>
        <v>0.86599999999999999</v>
      </c>
      <c r="N178" s="459">
        <f t="shared" si="29"/>
        <v>7.39</v>
      </c>
      <c r="O178" s="123" t="s">
        <v>1160</v>
      </c>
      <c r="P178" s="567" t="s">
        <v>925</v>
      </c>
      <c r="Q178" s="1005" t="s">
        <v>258</v>
      </c>
      <c r="R178" s="13">
        <f t="shared" si="28"/>
        <v>314.28399999999999</v>
      </c>
    </row>
    <row r="179" spans="1:18" s="209" customFormat="1" ht="21.75" customHeight="1">
      <c r="A179" s="14">
        <f>SUBTOTAL(103,$C$5:C179)</f>
        <v>175</v>
      </c>
      <c r="B179" s="10">
        <v>18</v>
      </c>
      <c r="C179" s="125" t="s">
        <v>13</v>
      </c>
      <c r="D179" s="73" t="str">
        <f>VLOOKUP(C179,'Location Summary'!$C$4:$D$603,2,0)</f>
        <v>DC1+3</v>
      </c>
      <c r="E179" s="73" t="s">
        <v>416</v>
      </c>
      <c r="F179" s="118">
        <v>45638</v>
      </c>
      <c r="G179" s="118">
        <v>45645</v>
      </c>
      <c r="H179" s="71" t="s">
        <v>1153</v>
      </c>
      <c r="I179" s="73">
        <f t="shared" si="22"/>
        <v>609.84</v>
      </c>
      <c r="J179" s="10">
        <f t="shared" si="23"/>
        <v>7.94</v>
      </c>
      <c r="K179" s="10">
        <f t="shared" si="24"/>
        <v>94.04</v>
      </c>
      <c r="L179" s="10">
        <f t="shared" si="25"/>
        <v>4.7939999999999996</v>
      </c>
      <c r="M179" s="10">
        <f t="shared" si="26"/>
        <v>2.348757</v>
      </c>
      <c r="N179" s="459">
        <f t="shared" si="29"/>
        <v>17.8</v>
      </c>
      <c r="O179" s="123" t="s">
        <v>1179</v>
      </c>
      <c r="P179" s="567" t="s">
        <v>1117</v>
      </c>
      <c r="Q179" s="1005" t="s">
        <v>258</v>
      </c>
      <c r="R179" s="13">
        <f t="shared" si="28"/>
        <v>787.25600000000009</v>
      </c>
    </row>
    <row r="180" spans="1:18" ht="21.75" customHeight="1">
      <c r="A180" s="14">
        <f>SUBTOTAL(103,$C$5:C180)</f>
        <v>176</v>
      </c>
      <c r="B180" s="10">
        <v>19</v>
      </c>
      <c r="C180" s="125" t="s">
        <v>644</v>
      </c>
      <c r="D180" s="73" t="str">
        <f>VLOOKUP(C180,'Location Summary'!$C$4:$D$603,2,0)</f>
        <v>DA+9</v>
      </c>
      <c r="E180" s="73" t="s">
        <v>416</v>
      </c>
      <c r="F180" s="118">
        <v>45644</v>
      </c>
      <c r="G180" s="118">
        <v>45647</v>
      </c>
      <c r="H180" s="71" t="s">
        <v>985</v>
      </c>
      <c r="I180" s="73">
        <f t="shared" si="22"/>
        <v>289.83999999999997</v>
      </c>
      <c r="J180" s="10">
        <f t="shared" si="23"/>
        <v>3.61</v>
      </c>
      <c r="K180" s="10">
        <f t="shared" si="24"/>
        <v>37.299999999999997</v>
      </c>
      <c r="L180" s="10">
        <f t="shared" si="25"/>
        <v>2.093</v>
      </c>
      <c r="M180" s="10">
        <f t="shared" si="26"/>
        <v>0.86599999999999999</v>
      </c>
      <c r="N180" s="459">
        <f t="shared" si="29"/>
        <v>7.39</v>
      </c>
      <c r="O180" s="123" t="s">
        <v>1160</v>
      </c>
      <c r="P180" s="567" t="s">
        <v>925</v>
      </c>
      <c r="Q180" s="1005" t="s">
        <v>258</v>
      </c>
      <c r="R180" s="13">
        <f t="shared" si="28"/>
        <v>314.28399999999999</v>
      </c>
    </row>
    <row r="181" spans="1:18" ht="21.75" customHeight="1">
      <c r="A181" s="14">
        <f>SUBTOTAL(103,$C$5:C181)</f>
        <v>177</v>
      </c>
      <c r="B181" s="10">
        <v>20</v>
      </c>
      <c r="C181" s="125" t="s">
        <v>74</v>
      </c>
      <c r="D181" s="73" t="str">
        <f>VLOOKUP(C181,'Location Summary'!$C$4:$D$603,2,0)</f>
        <v>DB2+0</v>
      </c>
      <c r="E181" s="73" t="s">
        <v>416</v>
      </c>
      <c r="F181" s="118">
        <v>45637</v>
      </c>
      <c r="G181" s="118">
        <v>45647</v>
      </c>
      <c r="H181" s="71" t="s">
        <v>1178</v>
      </c>
      <c r="I181" s="73">
        <f t="shared" si="22"/>
        <v>560.96</v>
      </c>
      <c r="J181" s="10">
        <f t="shared" si="23"/>
        <v>7.27</v>
      </c>
      <c r="K181" s="10">
        <f t="shared" si="24"/>
        <v>85.67</v>
      </c>
      <c r="L181" s="10">
        <f t="shared" si="25"/>
        <v>4.1547999999999998</v>
      </c>
      <c r="M181" s="10">
        <f t="shared" si="26"/>
        <v>1.768</v>
      </c>
      <c r="N181" s="459">
        <f t="shared" si="29"/>
        <v>16</v>
      </c>
      <c r="O181" s="123" t="s">
        <v>804</v>
      </c>
      <c r="P181" s="567" t="s">
        <v>925</v>
      </c>
      <c r="Q181" s="1005" t="s">
        <v>258</v>
      </c>
      <c r="R181" s="13">
        <f t="shared" si="28"/>
        <v>717.34799999999996</v>
      </c>
    </row>
    <row r="182" spans="1:18" ht="21.75" customHeight="1">
      <c r="A182" s="14">
        <f>SUBTOTAL(103,$C$5:C182)</f>
        <v>178</v>
      </c>
      <c r="B182" s="10">
        <v>21</v>
      </c>
      <c r="C182" s="125" t="s">
        <v>632</v>
      </c>
      <c r="D182" s="73" t="str">
        <f>VLOOKUP(C182,'Location Summary'!$C$4:$D$603,2,0)</f>
        <v>DA+3</v>
      </c>
      <c r="E182" s="73" t="s">
        <v>416</v>
      </c>
      <c r="F182" s="118">
        <v>45639</v>
      </c>
      <c r="G182" s="118">
        <v>45647</v>
      </c>
      <c r="H182" s="71" t="s">
        <v>1183</v>
      </c>
      <c r="I182" s="73">
        <f t="shared" si="22"/>
        <v>289.83999999999997</v>
      </c>
      <c r="J182" s="10">
        <f t="shared" si="23"/>
        <v>3.61</v>
      </c>
      <c r="K182" s="10">
        <f t="shared" si="24"/>
        <v>37.299999999999997</v>
      </c>
      <c r="L182" s="10">
        <f t="shared" si="25"/>
        <v>2.093</v>
      </c>
      <c r="M182" s="10">
        <f t="shared" si="26"/>
        <v>0.86599999999999999</v>
      </c>
      <c r="N182" s="459">
        <f t="shared" si="29"/>
        <v>7.39</v>
      </c>
      <c r="O182" s="123" t="s">
        <v>804</v>
      </c>
      <c r="P182" s="567" t="s">
        <v>925</v>
      </c>
      <c r="Q182" s="1005" t="s">
        <v>258</v>
      </c>
      <c r="R182" s="13">
        <f t="shared" si="28"/>
        <v>314.28399999999999</v>
      </c>
    </row>
    <row r="183" spans="1:18" ht="21.75" customHeight="1">
      <c r="A183" s="14">
        <f>SUBTOTAL(103,$C$5:C183)</f>
        <v>179</v>
      </c>
      <c r="B183" s="10">
        <v>22</v>
      </c>
      <c r="C183" s="125" t="s">
        <v>448</v>
      </c>
      <c r="D183" s="73" t="str">
        <f>VLOOKUP(C183,'Location Summary'!$C$4:$D$603,2,0)</f>
        <v>DA+9</v>
      </c>
      <c r="E183" s="73" t="s">
        <v>416</v>
      </c>
      <c r="F183" s="118">
        <v>45645</v>
      </c>
      <c r="G183" s="118">
        <v>45648</v>
      </c>
      <c r="H183" s="71" t="s">
        <v>1005</v>
      </c>
      <c r="I183" s="73">
        <f t="shared" si="22"/>
        <v>289.83999999999997</v>
      </c>
      <c r="J183" s="10">
        <f t="shared" si="23"/>
        <v>3.61</v>
      </c>
      <c r="K183" s="10">
        <f t="shared" si="24"/>
        <v>37.299999999999997</v>
      </c>
      <c r="L183" s="10">
        <f t="shared" si="25"/>
        <v>2.093</v>
      </c>
      <c r="M183" s="10">
        <f t="shared" si="26"/>
        <v>0.86599999999999999</v>
      </c>
      <c r="N183" s="459">
        <f t="shared" si="29"/>
        <v>7.39</v>
      </c>
      <c r="O183" s="123" t="s">
        <v>1094</v>
      </c>
      <c r="P183" s="567" t="s">
        <v>778</v>
      </c>
      <c r="Q183" s="1005" t="s">
        <v>258</v>
      </c>
      <c r="R183" s="13">
        <f t="shared" si="28"/>
        <v>314.28399999999999</v>
      </c>
    </row>
    <row r="184" spans="1:18" ht="21.75" customHeight="1">
      <c r="A184" s="14">
        <f>SUBTOTAL(103,$C$5:C184)</f>
        <v>180</v>
      </c>
      <c r="B184" s="10">
        <v>23</v>
      </c>
      <c r="C184" s="125" t="s">
        <v>634</v>
      </c>
      <c r="D184" s="73" t="str">
        <f>VLOOKUP(C184,'Location Summary'!$C$4:$D$603,2,0)</f>
        <v>DA+3</v>
      </c>
      <c r="E184" s="73" t="s">
        <v>416</v>
      </c>
      <c r="F184" s="118">
        <v>45641</v>
      </c>
      <c r="G184" s="118">
        <v>45649</v>
      </c>
      <c r="H184" s="71" t="s">
        <v>1178</v>
      </c>
      <c r="I184" s="73">
        <f t="shared" si="22"/>
        <v>289.83999999999997</v>
      </c>
      <c r="J184" s="10">
        <f t="shared" si="23"/>
        <v>3.61</v>
      </c>
      <c r="K184" s="10">
        <f t="shared" si="24"/>
        <v>37.299999999999997</v>
      </c>
      <c r="L184" s="10">
        <f t="shared" si="25"/>
        <v>2.093</v>
      </c>
      <c r="M184" s="10">
        <f t="shared" si="26"/>
        <v>0.86599999999999999</v>
      </c>
      <c r="N184" s="459">
        <f t="shared" si="29"/>
        <v>7.39</v>
      </c>
      <c r="O184" s="123" t="s">
        <v>804</v>
      </c>
      <c r="P184" s="567" t="s">
        <v>925</v>
      </c>
      <c r="Q184" s="1005" t="s">
        <v>258</v>
      </c>
      <c r="R184" s="13">
        <f t="shared" si="28"/>
        <v>314.28399999999999</v>
      </c>
    </row>
    <row r="185" spans="1:18" ht="21.75" customHeight="1">
      <c r="A185" s="14">
        <f>SUBTOTAL(103,$C$5:C185)</f>
        <v>181</v>
      </c>
      <c r="B185" s="10">
        <v>24</v>
      </c>
      <c r="C185" s="125" t="s">
        <v>646</v>
      </c>
      <c r="D185" s="73" t="str">
        <f>VLOOKUP(C185,'Location Summary'!$C$4:$D$603,2,0)</f>
        <v>DA-1.5</v>
      </c>
      <c r="E185" s="73" t="s">
        <v>416</v>
      </c>
      <c r="F185" s="118">
        <v>45646</v>
      </c>
      <c r="G185" s="118">
        <v>45651</v>
      </c>
      <c r="H185" s="71" t="s">
        <v>985</v>
      </c>
      <c r="I185" s="73">
        <f t="shared" si="22"/>
        <v>271.04000000000002</v>
      </c>
      <c r="J185" s="10">
        <f t="shared" si="23"/>
        <v>3.36</v>
      </c>
      <c r="K185" s="10">
        <f t="shared" si="24"/>
        <v>34.15</v>
      </c>
      <c r="L185" s="10">
        <f t="shared" si="25"/>
        <v>1.599</v>
      </c>
      <c r="M185" s="10">
        <f t="shared" si="26"/>
        <v>0.86599999999999999</v>
      </c>
      <c r="N185" s="459">
        <f t="shared" si="29"/>
        <v>6.49</v>
      </c>
      <c r="O185" s="123" t="s">
        <v>1160</v>
      </c>
      <c r="P185" s="567" t="s">
        <v>925</v>
      </c>
      <c r="Q185" s="1005" t="s">
        <v>258</v>
      </c>
      <c r="R185" s="13">
        <f t="shared" si="28"/>
        <v>287.98399999999998</v>
      </c>
    </row>
    <row r="186" spans="1:18" ht="21.75" customHeight="1">
      <c r="A186" s="14">
        <f>SUBTOTAL(103,$C$5:C186)</f>
        <v>182</v>
      </c>
      <c r="B186" s="10">
        <v>25</v>
      </c>
      <c r="C186" s="125" t="s">
        <v>77</v>
      </c>
      <c r="D186" s="73" t="str">
        <f>VLOOKUP(C186,'Location Summary'!$C$4:$D$603,2,0)</f>
        <v>DA+9</v>
      </c>
      <c r="E186" s="73" t="s">
        <v>416</v>
      </c>
      <c r="F186" s="118">
        <v>45644</v>
      </c>
      <c r="G186" s="118">
        <v>45653</v>
      </c>
      <c r="H186" s="71" t="s">
        <v>1189</v>
      </c>
      <c r="I186" s="73">
        <f t="shared" si="22"/>
        <v>289.83999999999997</v>
      </c>
      <c r="J186" s="10">
        <f t="shared" si="23"/>
        <v>3.61</v>
      </c>
      <c r="K186" s="10">
        <f t="shared" si="24"/>
        <v>37.299999999999997</v>
      </c>
      <c r="L186" s="10">
        <f t="shared" si="25"/>
        <v>2.093</v>
      </c>
      <c r="M186" s="10">
        <f t="shared" si="26"/>
        <v>0.86599999999999999</v>
      </c>
      <c r="N186" s="459">
        <f t="shared" si="29"/>
        <v>7.39</v>
      </c>
      <c r="O186" s="123" t="s">
        <v>1192</v>
      </c>
      <c r="P186" s="567" t="s">
        <v>925</v>
      </c>
      <c r="Q186" s="1005" t="s">
        <v>258</v>
      </c>
      <c r="R186" s="13">
        <f t="shared" si="28"/>
        <v>314.28399999999999</v>
      </c>
    </row>
    <row r="187" spans="1:18" ht="21.75" customHeight="1">
      <c r="A187" s="14">
        <f>SUBTOTAL(103,$C$5:C187)</f>
        <v>183</v>
      </c>
      <c r="B187" s="10">
        <v>26</v>
      </c>
      <c r="C187" s="125" t="s">
        <v>12</v>
      </c>
      <c r="D187" s="73" t="str">
        <f>VLOOKUP(C187,'Location Summary'!$C$4:$D$603,2,0)</f>
        <v>DC2+0</v>
      </c>
      <c r="E187" s="73" t="s">
        <v>416</v>
      </c>
      <c r="F187" s="118">
        <v>45645</v>
      </c>
      <c r="G187" s="118">
        <v>45654</v>
      </c>
      <c r="H187" s="71" t="s">
        <v>1153</v>
      </c>
      <c r="I187" s="73">
        <f t="shared" si="22"/>
        <v>693.86</v>
      </c>
      <c r="J187" s="10">
        <f t="shared" si="23"/>
        <v>9.09</v>
      </c>
      <c r="K187" s="10">
        <f t="shared" si="24"/>
        <v>115.43</v>
      </c>
      <c r="L187" s="10">
        <f t="shared" si="25"/>
        <v>5.6909999999999998</v>
      </c>
      <c r="M187" s="10">
        <f t="shared" si="26"/>
        <v>2.348757</v>
      </c>
      <c r="N187" s="459">
        <f t="shared" si="29"/>
        <v>21.43</v>
      </c>
      <c r="O187" s="123" t="s">
        <v>1179</v>
      </c>
      <c r="P187" s="567" t="s">
        <v>1117</v>
      </c>
      <c r="Q187" s="1005" t="s">
        <v>258</v>
      </c>
      <c r="R187" s="13">
        <f t="shared" si="28"/>
        <v>963.43600000000004</v>
      </c>
    </row>
    <row r="188" spans="1:18" ht="21.75" customHeight="1">
      <c r="A188" s="14">
        <f>SUBTOTAL(103,$C$5:C188)</f>
        <v>184</v>
      </c>
      <c r="B188" s="10">
        <v>27</v>
      </c>
      <c r="C188" s="125" t="s">
        <v>643</v>
      </c>
      <c r="D188" s="73" t="str">
        <f>VLOOKUP(C188,'Location Summary'!$C$4:$D$603,2,0)</f>
        <v>DA+9</v>
      </c>
      <c r="E188" s="73" t="s">
        <v>416</v>
      </c>
      <c r="F188" s="118">
        <v>45650</v>
      </c>
      <c r="G188" s="118">
        <v>45655</v>
      </c>
      <c r="H188" s="71" t="s">
        <v>985</v>
      </c>
      <c r="I188" s="73">
        <f t="shared" si="22"/>
        <v>289.83999999999997</v>
      </c>
      <c r="J188" s="10">
        <f t="shared" si="23"/>
        <v>3.61</v>
      </c>
      <c r="K188" s="10">
        <f t="shared" si="24"/>
        <v>37.299999999999997</v>
      </c>
      <c r="L188" s="10">
        <f t="shared" si="25"/>
        <v>2.093</v>
      </c>
      <c r="M188" s="10">
        <f t="shared" si="26"/>
        <v>0.86599999999999999</v>
      </c>
      <c r="N188" s="459">
        <f t="shared" si="29"/>
        <v>7.39</v>
      </c>
      <c r="O188" s="123" t="s">
        <v>1160</v>
      </c>
      <c r="P188" s="567" t="s">
        <v>925</v>
      </c>
      <c r="Q188" s="1005" t="s">
        <v>258</v>
      </c>
      <c r="R188" s="13">
        <f t="shared" si="28"/>
        <v>314.28399999999999</v>
      </c>
    </row>
    <row r="189" spans="1:18" ht="21.75" customHeight="1">
      <c r="A189" s="14">
        <f>SUBTOTAL(103,$C$5:C189)</f>
        <v>185</v>
      </c>
      <c r="B189" s="10">
        <v>28</v>
      </c>
      <c r="C189" s="125" t="s">
        <v>633</v>
      </c>
      <c r="D189" s="73" t="str">
        <f>VLOOKUP(C189,'Location Summary'!$C$4:$D$603,2,0)</f>
        <v>DA+1.5</v>
      </c>
      <c r="E189" s="73" t="s">
        <v>416</v>
      </c>
      <c r="F189" s="118">
        <v>45646</v>
      </c>
      <c r="G189" s="118">
        <v>45655</v>
      </c>
      <c r="H189" s="71" t="s">
        <v>1183</v>
      </c>
      <c r="I189" s="73">
        <f t="shared" si="22"/>
        <v>289.83999999999997</v>
      </c>
      <c r="J189" s="10">
        <f t="shared" si="23"/>
        <v>3.61</v>
      </c>
      <c r="K189" s="10">
        <f t="shared" si="24"/>
        <v>37.299999999999997</v>
      </c>
      <c r="L189" s="10">
        <f t="shared" si="25"/>
        <v>2.093</v>
      </c>
      <c r="M189" s="10">
        <f t="shared" si="26"/>
        <v>0.86599999999999999</v>
      </c>
      <c r="N189" s="459">
        <f t="shared" si="29"/>
        <v>7.39</v>
      </c>
      <c r="O189" s="123" t="s">
        <v>1202</v>
      </c>
      <c r="P189" s="567" t="s">
        <v>925</v>
      </c>
      <c r="Q189" s="1005" t="s">
        <v>258</v>
      </c>
      <c r="R189" s="13">
        <f t="shared" si="28"/>
        <v>314.28399999999999</v>
      </c>
    </row>
    <row r="190" spans="1:18" ht="21.75" customHeight="1">
      <c r="A190" s="14">
        <f>SUBTOTAL(103,$C$5:C190)</f>
        <v>186</v>
      </c>
      <c r="B190" s="10">
        <v>29</v>
      </c>
      <c r="C190" s="125" t="s">
        <v>450</v>
      </c>
      <c r="D190" s="73" t="str">
        <f>VLOOKUP(C190,'Location Summary'!$C$4:$D$603,2,0)</f>
        <v>DA+9</v>
      </c>
      <c r="E190" s="73" t="s">
        <v>416</v>
      </c>
      <c r="F190" s="118">
        <v>45648</v>
      </c>
      <c r="G190" s="118">
        <v>45655</v>
      </c>
      <c r="H190" s="71" t="s">
        <v>1005</v>
      </c>
      <c r="I190" s="73">
        <f t="shared" si="22"/>
        <v>289.83999999999997</v>
      </c>
      <c r="J190" s="10">
        <f t="shared" si="23"/>
        <v>3.61</v>
      </c>
      <c r="K190" s="10">
        <f t="shared" si="24"/>
        <v>37.299999999999997</v>
      </c>
      <c r="L190" s="10">
        <f t="shared" si="25"/>
        <v>2.093</v>
      </c>
      <c r="M190" s="10">
        <f t="shared" si="26"/>
        <v>0.86599999999999999</v>
      </c>
      <c r="N190" s="459">
        <f t="shared" si="29"/>
        <v>7.39</v>
      </c>
      <c r="O190" s="123" t="s">
        <v>1203</v>
      </c>
      <c r="P190" s="567" t="s">
        <v>1204</v>
      </c>
      <c r="Q190" s="1005" t="s">
        <v>258</v>
      </c>
      <c r="R190" s="13">
        <f t="shared" si="28"/>
        <v>314.28399999999999</v>
      </c>
    </row>
    <row r="191" spans="1:18" ht="21.75" customHeight="1">
      <c r="A191" s="14">
        <f>SUBTOTAL(103,$C$5:C191)</f>
        <v>187</v>
      </c>
      <c r="B191" s="10">
        <v>30</v>
      </c>
      <c r="C191" s="125" t="s">
        <v>494</v>
      </c>
      <c r="D191" s="73" t="str">
        <f>VLOOKUP(C191,'Location Summary'!$C$4:$D$603,2,0)</f>
        <v>DA-1.5</v>
      </c>
      <c r="E191" s="73" t="s">
        <v>416</v>
      </c>
      <c r="F191" s="118">
        <v>45645</v>
      </c>
      <c r="G191" s="118">
        <v>45656</v>
      </c>
      <c r="H191" s="71" t="s">
        <v>1001</v>
      </c>
      <c r="I191" s="73">
        <f t="shared" si="22"/>
        <v>271.04000000000002</v>
      </c>
      <c r="J191" s="10">
        <f t="shared" si="23"/>
        <v>3.36</v>
      </c>
      <c r="K191" s="10">
        <f t="shared" si="24"/>
        <v>34.15</v>
      </c>
      <c r="L191" s="10">
        <f t="shared" si="25"/>
        <v>1.599</v>
      </c>
      <c r="M191" s="10">
        <f t="shared" si="26"/>
        <v>0.86599999999999999</v>
      </c>
      <c r="N191" s="459">
        <f t="shared" si="29"/>
        <v>6.49</v>
      </c>
      <c r="O191" s="123" t="s">
        <v>900</v>
      </c>
      <c r="P191" s="567" t="s">
        <v>1117</v>
      </c>
      <c r="Q191" s="1005" t="s">
        <v>258</v>
      </c>
      <c r="R191" s="13">
        <f t="shared" si="28"/>
        <v>287.98399999999998</v>
      </c>
    </row>
    <row r="192" spans="1:18" ht="21.75" customHeight="1">
      <c r="A192" s="14">
        <f>SUBTOTAL(103,$C$5:C192)</f>
        <v>188</v>
      </c>
      <c r="B192" s="10">
        <v>31</v>
      </c>
      <c r="C192" s="125" t="s">
        <v>6</v>
      </c>
      <c r="D192" s="73" t="str">
        <f>VLOOKUP(C192,'Location Summary'!$C$4:$D$603,2,0)</f>
        <v>DA+6</v>
      </c>
      <c r="E192" s="73" t="s">
        <v>416</v>
      </c>
      <c r="F192" s="118">
        <v>45654</v>
      </c>
      <c r="G192" s="118">
        <v>45657</v>
      </c>
      <c r="H192" s="71" t="s">
        <v>985</v>
      </c>
      <c r="I192" s="73">
        <f t="shared" si="22"/>
        <v>289.83999999999997</v>
      </c>
      <c r="J192" s="10">
        <f t="shared" si="23"/>
        <v>3.61</v>
      </c>
      <c r="K192" s="10">
        <f t="shared" si="24"/>
        <v>37.299999999999997</v>
      </c>
      <c r="L192" s="10">
        <f t="shared" si="25"/>
        <v>2.093</v>
      </c>
      <c r="M192" s="10">
        <f t="shared" si="26"/>
        <v>0.86599999999999999</v>
      </c>
      <c r="N192" s="459">
        <f t="shared" si="29"/>
        <v>7.39</v>
      </c>
      <c r="O192" s="123" t="s">
        <v>1160</v>
      </c>
      <c r="P192" s="567" t="s">
        <v>925</v>
      </c>
      <c r="Q192" s="1005" t="s">
        <v>258</v>
      </c>
      <c r="R192" s="13">
        <f t="shared" si="28"/>
        <v>314.28399999999999</v>
      </c>
    </row>
    <row r="193" spans="1:18" ht="21.75" customHeight="1">
      <c r="A193" s="14">
        <f>SUBTOTAL(103,$C$5:C193)</f>
        <v>189</v>
      </c>
      <c r="B193" s="10">
        <v>32</v>
      </c>
      <c r="C193" s="125" t="s">
        <v>436</v>
      </c>
      <c r="D193" s="73" t="str">
        <f>VLOOKUP(C193,'Location Summary'!$C$4:$D$603,2,0)</f>
        <v>DA+6</v>
      </c>
      <c r="E193" s="73" t="s">
        <v>416</v>
      </c>
      <c r="F193" s="118">
        <v>45653</v>
      </c>
      <c r="G193" s="118">
        <v>45657</v>
      </c>
      <c r="H193" s="71" t="s">
        <v>1153</v>
      </c>
      <c r="I193" s="73">
        <f t="shared" si="22"/>
        <v>289.83999999999997</v>
      </c>
      <c r="J193" s="10">
        <f t="shared" si="23"/>
        <v>3.61</v>
      </c>
      <c r="K193" s="10">
        <f t="shared" si="24"/>
        <v>37.299999999999997</v>
      </c>
      <c r="L193" s="10">
        <f t="shared" si="25"/>
        <v>2.093</v>
      </c>
      <c r="M193" s="10">
        <f t="shared" si="26"/>
        <v>0.86599999999999999</v>
      </c>
      <c r="N193" s="459">
        <f t="shared" si="29"/>
        <v>7.39</v>
      </c>
      <c r="O193" s="123" t="s">
        <v>1207</v>
      </c>
      <c r="P193" s="567" t="s">
        <v>1117</v>
      </c>
      <c r="Q193" s="1005" t="s">
        <v>258</v>
      </c>
      <c r="R193" s="13">
        <f t="shared" si="28"/>
        <v>314.28399999999999</v>
      </c>
    </row>
    <row r="194" spans="1:18" ht="21.75" customHeight="1">
      <c r="A194" s="14">
        <f>SUBTOTAL(103,$C$5:C194)</f>
        <v>190</v>
      </c>
      <c r="B194" s="10">
        <v>1</v>
      </c>
      <c r="C194" s="682" t="s">
        <v>78</v>
      </c>
      <c r="D194" s="73" t="str">
        <f>VLOOKUP(C194,'Location Summary'!$C$4:$D$603,2,0)</f>
        <v>DB2+0</v>
      </c>
      <c r="E194" s="73" t="s">
        <v>416</v>
      </c>
      <c r="F194" s="118">
        <v>45653</v>
      </c>
      <c r="G194" s="118">
        <v>45660</v>
      </c>
      <c r="H194" s="71" t="s">
        <v>1189</v>
      </c>
      <c r="I194" s="73">
        <f t="shared" si="22"/>
        <v>560.96</v>
      </c>
      <c r="J194" s="10">
        <f t="shared" si="23"/>
        <v>7.27</v>
      </c>
      <c r="K194" s="10">
        <f t="shared" si="24"/>
        <v>85.67</v>
      </c>
      <c r="L194" s="10">
        <f t="shared" si="25"/>
        <v>4.1547999999999998</v>
      </c>
      <c r="M194" s="123">
        <f t="shared" si="26"/>
        <v>1.768</v>
      </c>
      <c r="N194" s="459">
        <f t="shared" si="29"/>
        <v>16</v>
      </c>
      <c r="O194" s="123" t="s">
        <v>1192</v>
      </c>
      <c r="P194" s="567" t="s">
        <v>925</v>
      </c>
      <c r="Q194" s="1005" t="s">
        <v>258</v>
      </c>
      <c r="R194" s="13">
        <f t="shared" si="28"/>
        <v>717.34799999999996</v>
      </c>
    </row>
    <row r="195" spans="1:18" ht="21.75" customHeight="1">
      <c r="A195" s="14">
        <f>SUBTOTAL(103,$C$5:C195)</f>
        <v>191</v>
      </c>
      <c r="B195" s="10">
        <v>2</v>
      </c>
      <c r="C195" s="682" t="s">
        <v>451</v>
      </c>
      <c r="D195" s="73" t="str">
        <f>VLOOKUP(C195,'Location Summary'!$C$4:$D$603,2,0)</f>
        <v>DA+0</v>
      </c>
      <c r="E195" s="73" t="s">
        <v>416</v>
      </c>
      <c r="F195" s="118">
        <v>45653</v>
      </c>
      <c r="G195" s="118">
        <v>45660</v>
      </c>
      <c r="H195" s="71" t="s">
        <v>1005</v>
      </c>
      <c r="I195" s="73">
        <f t="shared" si="22"/>
        <v>271.04000000000002</v>
      </c>
      <c r="J195" s="10">
        <f t="shared" si="23"/>
        <v>3.36</v>
      </c>
      <c r="K195" s="10">
        <f t="shared" si="24"/>
        <v>34.15</v>
      </c>
      <c r="L195" s="10">
        <f t="shared" si="25"/>
        <v>1.599</v>
      </c>
      <c r="M195" s="123">
        <f t="shared" si="26"/>
        <v>0.86599999999999999</v>
      </c>
      <c r="N195" s="459">
        <f t="shared" si="29"/>
        <v>6.49</v>
      </c>
      <c r="O195" s="123" t="s">
        <v>1203</v>
      </c>
      <c r="P195" s="567" t="s">
        <v>925</v>
      </c>
      <c r="Q195" s="1005" t="s">
        <v>258</v>
      </c>
      <c r="R195" s="13">
        <f t="shared" si="28"/>
        <v>287.98399999999998</v>
      </c>
    </row>
    <row r="196" spans="1:18" ht="21.75" customHeight="1">
      <c r="A196" s="14">
        <f>SUBTOTAL(103,$C$5:C196)</f>
        <v>192</v>
      </c>
      <c r="B196" s="10">
        <v>3</v>
      </c>
      <c r="C196" s="125" t="s">
        <v>635</v>
      </c>
      <c r="D196" s="73" t="str">
        <f>VLOOKUP(C196,'Location Summary'!$C$4:$D$603,2,0)</f>
        <v>DA+1.5</v>
      </c>
      <c r="E196" s="73" t="s">
        <v>416</v>
      </c>
      <c r="F196" s="118">
        <v>45653</v>
      </c>
      <c r="G196" s="118">
        <v>45662</v>
      </c>
      <c r="H196" s="71" t="s">
        <v>1183</v>
      </c>
      <c r="I196" s="73">
        <f t="shared" si="22"/>
        <v>289.83999999999997</v>
      </c>
      <c r="J196" s="10">
        <f t="shared" si="23"/>
        <v>3.61</v>
      </c>
      <c r="K196" s="10">
        <f t="shared" si="24"/>
        <v>37.299999999999997</v>
      </c>
      <c r="L196" s="10">
        <f t="shared" si="25"/>
        <v>2.093</v>
      </c>
      <c r="M196" s="123">
        <f t="shared" si="26"/>
        <v>0.86599999999999999</v>
      </c>
      <c r="N196" s="459">
        <f t="shared" si="29"/>
        <v>7.39</v>
      </c>
      <c r="O196" s="123" t="s">
        <v>1202</v>
      </c>
      <c r="P196" s="567" t="s">
        <v>925</v>
      </c>
      <c r="Q196" s="1005" t="s">
        <v>258</v>
      </c>
      <c r="R196" s="13">
        <f t="shared" si="28"/>
        <v>314.28399999999999</v>
      </c>
    </row>
    <row r="197" spans="1:18" ht="21.75" customHeight="1">
      <c r="A197" s="14">
        <f>SUBTOTAL(103,$C$5:C197)</f>
        <v>193</v>
      </c>
      <c r="B197" s="10">
        <v>4</v>
      </c>
      <c r="C197" s="682" t="s">
        <v>647</v>
      </c>
      <c r="D197" s="73" t="str">
        <f>VLOOKUP(C197,'Location Summary'!$C$4:$D$603,2,0)</f>
        <v>DA+9</v>
      </c>
      <c r="E197" s="73" t="s">
        <v>416</v>
      </c>
      <c r="F197" s="118">
        <v>45657</v>
      </c>
      <c r="G197" s="118">
        <v>45662</v>
      </c>
      <c r="H197" s="71" t="s">
        <v>985</v>
      </c>
      <c r="I197" s="73">
        <f t="shared" ref="I197:I260" si="30">VLOOKUP($D197,$D$323:$M$362,6,FALSE)</f>
        <v>289.83999999999997</v>
      </c>
      <c r="J197" s="10">
        <f t="shared" ref="J197:J260" si="31">VLOOKUP($D197,$D$323:$M$362,7,FALSE)</f>
        <v>3.61</v>
      </c>
      <c r="K197" s="10">
        <f t="shared" ref="K197:K260" si="32">VLOOKUP($D197,$D$323:$M$362,8,FALSE)</f>
        <v>37.299999999999997</v>
      </c>
      <c r="L197" s="10">
        <f t="shared" ref="L197:L260" si="33">VLOOKUP($D197,$D$323:$M$362,9,FALSE)</f>
        <v>2.093</v>
      </c>
      <c r="M197" s="123">
        <f t="shared" ref="M197:M260" si="34">VLOOKUP($D197,$D$323:$M$362,10,FALSE)</f>
        <v>0.86599999999999999</v>
      </c>
      <c r="N197" s="459">
        <f t="shared" si="29"/>
        <v>7.39</v>
      </c>
      <c r="O197" s="123" t="s">
        <v>1160</v>
      </c>
      <c r="P197" s="567" t="s">
        <v>925</v>
      </c>
      <c r="Q197" s="1005" t="s">
        <v>258</v>
      </c>
      <c r="R197" s="13">
        <f t="shared" si="28"/>
        <v>314.28399999999999</v>
      </c>
    </row>
    <row r="198" spans="1:18" ht="21.75" customHeight="1">
      <c r="A198" s="14">
        <f>SUBTOTAL(103,$C$5:C198)</f>
        <v>194</v>
      </c>
      <c r="B198" s="10">
        <v>5</v>
      </c>
      <c r="C198" s="125" t="s">
        <v>405</v>
      </c>
      <c r="D198" s="73" t="str">
        <f>VLOOKUP(C198,'Location Summary'!$C$4:$D$603,2,0)</f>
        <v>DA+9</v>
      </c>
      <c r="E198" s="73" t="s">
        <v>416</v>
      </c>
      <c r="F198" s="118">
        <v>45644</v>
      </c>
      <c r="G198" s="118">
        <v>45663</v>
      </c>
      <c r="H198" s="71" t="s">
        <v>1180</v>
      </c>
      <c r="I198" s="73">
        <f t="shared" si="30"/>
        <v>289.83999999999997</v>
      </c>
      <c r="J198" s="10">
        <f t="shared" si="31"/>
        <v>3.61</v>
      </c>
      <c r="K198" s="10">
        <f t="shared" si="32"/>
        <v>37.299999999999997</v>
      </c>
      <c r="L198" s="10">
        <f t="shared" si="33"/>
        <v>2.093</v>
      </c>
      <c r="M198" s="123">
        <f t="shared" si="34"/>
        <v>0.86599999999999999</v>
      </c>
      <c r="N198" s="459">
        <f t="shared" si="29"/>
        <v>7.39</v>
      </c>
      <c r="O198" s="123" t="s">
        <v>1206</v>
      </c>
      <c r="P198" s="567" t="s">
        <v>1117</v>
      </c>
      <c r="Q198" s="1005" t="s">
        <v>258</v>
      </c>
      <c r="R198" s="13">
        <f t="shared" ref="R198:R261" si="35">(J198*4.4)+(K198*8)</f>
        <v>314.28399999999999</v>
      </c>
    </row>
    <row r="199" spans="1:18" ht="21.75" customHeight="1">
      <c r="A199" s="14">
        <f>SUBTOTAL(103,$C$5:C199)</f>
        <v>195</v>
      </c>
      <c r="B199" s="10">
        <v>6</v>
      </c>
      <c r="C199" s="682" t="s">
        <v>452</v>
      </c>
      <c r="D199" s="73" t="str">
        <f>VLOOKUP(C199,'Location Summary'!$C$4:$D$603,2,0)</f>
        <v>DA+6</v>
      </c>
      <c r="E199" s="73" t="s">
        <v>416</v>
      </c>
      <c r="F199" s="118">
        <v>45661</v>
      </c>
      <c r="G199" s="118">
        <v>45664</v>
      </c>
      <c r="H199" s="71" t="s">
        <v>1005</v>
      </c>
      <c r="I199" s="73">
        <f t="shared" si="30"/>
        <v>289.83999999999997</v>
      </c>
      <c r="J199" s="10">
        <f t="shared" si="31"/>
        <v>3.61</v>
      </c>
      <c r="K199" s="10">
        <f t="shared" si="32"/>
        <v>37.299999999999997</v>
      </c>
      <c r="L199" s="10">
        <f t="shared" si="33"/>
        <v>2.093</v>
      </c>
      <c r="M199" s="123">
        <f t="shared" si="34"/>
        <v>0.86599999999999999</v>
      </c>
      <c r="N199" s="459">
        <f t="shared" si="29"/>
        <v>7.39</v>
      </c>
      <c r="O199" s="123" t="s">
        <v>1203</v>
      </c>
      <c r="P199" s="567" t="s">
        <v>925</v>
      </c>
      <c r="Q199" s="1005" t="s">
        <v>258</v>
      </c>
      <c r="R199" s="13">
        <f t="shared" si="35"/>
        <v>314.28399999999999</v>
      </c>
    </row>
    <row r="200" spans="1:18" ht="21.75" customHeight="1">
      <c r="A200" s="14">
        <f>SUBTOTAL(103,$C$5:C200)</f>
        <v>196</v>
      </c>
      <c r="B200" s="10">
        <v>7</v>
      </c>
      <c r="C200" s="682" t="s">
        <v>174</v>
      </c>
      <c r="D200" s="73" t="str">
        <f>VLOOKUP(C200,'Location Summary'!$C$4:$D$603,2,0)</f>
        <v>DA+3</v>
      </c>
      <c r="E200" s="73" t="s">
        <v>416</v>
      </c>
      <c r="F200" s="118">
        <v>45660</v>
      </c>
      <c r="G200" s="118">
        <v>45665</v>
      </c>
      <c r="H200" s="71" t="s">
        <v>1189</v>
      </c>
      <c r="I200" s="73">
        <f t="shared" si="30"/>
        <v>289.83999999999997</v>
      </c>
      <c r="J200" s="10">
        <f t="shared" si="31"/>
        <v>3.61</v>
      </c>
      <c r="K200" s="10">
        <f t="shared" si="32"/>
        <v>37.299999999999997</v>
      </c>
      <c r="L200" s="10">
        <f t="shared" si="33"/>
        <v>2.093</v>
      </c>
      <c r="M200" s="123">
        <f t="shared" si="34"/>
        <v>0.86599999999999999</v>
      </c>
      <c r="N200" s="459">
        <f t="shared" ref="N200:N207" si="36">ROUND((I200*230.35+J200*10150.5+K200*11591.45+L200*93958.18+M200*7677.44)/10^5,2)</f>
        <v>7.39</v>
      </c>
      <c r="O200" s="123" t="s">
        <v>1192</v>
      </c>
      <c r="P200" s="567" t="s">
        <v>925</v>
      </c>
      <c r="Q200" s="1005" t="s">
        <v>258</v>
      </c>
      <c r="R200" s="13">
        <f t="shared" si="35"/>
        <v>314.28399999999999</v>
      </c>
    </row>
    <row r="201" spans="1:18" ht="21.75" customHeight="1">
      <c r="A201" s="14">
        <f>SUBTOTAL(103,$C$5:C201)</f>
        <v>197</v>
      </c>
      <c r="B201" s="10">
        <v>8</v>
      </c>
      <c r="C201" s="682" t="s">
        <v>636</v>
      </c>
      <c r="D201" s="73" t="str">
        <f>VLOOKUP(C201,'Location Summary'!$C$4:$D$603,2,0)</f>
        <v>DA+1.5</v>
      </c>
      <c r="E201" s="73" t="s">
        <v>416</v>
      </c>
      <c r="F201" s="118">
        <v>45662</v>
      </c>
      <c r="G201" s="118">
        <v>45666</v>
      </c>
      <c r="H201" s="71" t="s">
        <v>1183</v>
      </c>
      <c r="I201" s="73">
        <f t="shared" si="30"/>
        <v>289.83999999999997</v>
      </c>
      <c r="J201" s="10">
        <f t="shared" si="31"/>
        <v>3.61</v>
      </c>
      <c r="K201" s="10">
        <f t="shared" si="32"/>
        <v>37.299999999999997</v>
      </c>
      <c r="L201" s="10">
        <f t="shared" si="33"/>
        <v>2.093</v>
      </c>
      <c r="M201" s="123">
        <f t="shared" si="34"/>
        <v>0.86599999999999999</v>
      </c>
      <c r="N201" s="459">
        <f t="shared" si="36"/>
        <v>7.39</v>
      </c>
      <c r="O201" s="123" t="s">
        <v>1202</v>
      </c>
      <c r="P201" s="567" t="s">
        <v>925</v>
      </c>
      <c r="Q201" s="1005" t="s">
        <v>258</v>
      </c>
      <c r="R201" s="13">
        <f t="shared" si="35"/>
        <v>314.28399999999999</v>
      </c>
    </row>
    <row r="202" spans="1:18" ht="21.75" customHeight="1">
      <c r="A202" s="14">
        <f>SUBTOTAL(103,$C$5:C202)</f>
        <v>198</v>
      </c>
      <c r="B202" s="10">
        <v>9</v>
      </c>
      <c r="C202" s="682" t="s">
        <v>648</v>
      </c>
      <c r="D202" s="73" t="str">
        <f>VLOOKUP(C202,'Location Summary'!$C$4:$D$603,2,0)</f>
        <v>DA+3</v>
      </c>
      <c r="E202" s="73" t="s">
        <v>416</v>
      </c>
      <c r="F202" s="118">
        <v>45662</v>
      </c>
      <c r="G202" s="118">
        <v>45666</v>
      </c>
      <c r="H202" s="71" t="s">
        <v>985</v>
      </c>
      <c r="I202" s="73">
        <f t="shared" si="30"/>
        <v>289.83999999999997</v>
      </c>
      <c r="J202" s="10">
        <f t="shared" si="31"/>
        <v>3.61</v>
      </c>
      <c r="K202" s="10">
        <f t="shared" si="32"/>
        <v>37.299999999999997</v>
      </c>
      <c r="L202" s="10">
        <f t="shared" si="33"/>
        <v>2.093</v>
      </c>
      <c r="M202" s="123">
        <f t="shared" si="34"/>
        <v>0.86599999999999999</v>
      </c>
      <c r="N202" s="459">
        <f t="shared" si="36"/>
        <v>7.39</v>
      </c>
      <c r="O202" s="123" t="s">
        <v>1160</v>
      </c>
      <c r="P202" s="567" t="s">
        <v>925</v>
      </c>
      <c r="Q202" s="1005" t="s">
        <v>258</v>
      </c>
      <c r="R202" s="13">
        <f t="shared" si="35"/>
        <v>314.28399999999999</v>
      </c>
    </row>
    <row r="203" spans="1:18" ht="21.75" customHeight="1">
      <c r="A203" s="14">
        <f>SUBTOTAL(103,$C$5:C203)</f>
        <v>199</v>
      </c>
      <c r="B203" s="10">
        <v>10</v>
      </c>
      <c r="C203" s="682" t="s">
        <v>453</v>
      </c>
      <c r="D203" s="73" t="str">
        <f>VLOOKUP(C203,'Location Summary'!$C$4:$D$603,2,0)</f>
        <v>DA-3</v>
      </c>
      <c r="E203" s="73" t="s">
        <v>416</v>
      </c>
      <c r="F203" s="118">
        <v>45664</v>
      </c>
      <c r="G203" s="118">
        <v>45667</v>
      </c>
      <c r="H203" s="71" t="s">
        <v>1005</v>
      </c>
      <c r="I203" s="73">
        <f t="shared" si="30"/>
        <v>271.04000000000002</v>
      </c>
      <c r="J203" s="10">
        <f t="shared" si="31"/>
        <v>3.36</v>
      </c>
      <c r="K203" s="10">
        <f t="shared" si="32"/>
        <v>34.15</v>
      </c>
      <c r="L203" s="10">
        <f t="shared" si="33"/>
        <v>1.599</v>
      </c>
      <c r="M203" s="123">
        <f t="shared" si="34"/>
        <v>0.86599999999999999</v>
      </c>
      <c r="N203" s="459">
        <f t="shared" si="36"/>
        <v>6.49</v>
      </c>
      <c r="O203" s="123" t="s">
        <v>1203</v>
      </c>
      <c r="P203" s="567" t="s">
        <v>925</v>
      </c>
      <c r="Q203" s="1005" t="s">
        <v>258</v>
      </c>
      <c r="R203" s="13">
        <f t="shared" si="35"/>
        <v>287.98399999999998</v>
      </c>
    </row>
    <row r="204" spans="1:18" ht="21.75" customHeight="1">
      <c r="A204" s="14">
        <f>SUBTOTAL(103,$C$5:C204)</f>
        <v>200</v>
      </c>
      <c r="B204" s="10">
        <v>11</v>
      </c>
      <c r="C204" s="683" t="s">
        <v>265</v>
      </c>
      <c r="D204" s="73" t="str">
        <f>VLOOKUP(C204,'Location Summary'!$C$4:$D$603,2,0)</f>
        <v>DB1+0</v>
      </c>
      <c r="E204" s="73" t="s">
        <v>416</v>
      </c>
      <c r="F204" s="118">
        <v>45993</v>
      </c>
      <c r="G204" s="118">
        <v>45670</v>
      </c>
      <c r="H204" s="71" t="s">
        <v>1001</v>
      </c>
      <c r="I204" s="73">
        <f t="shared" si="30"/>
        <v>479.12</v>
      </c>
      <c r="J204" s="10">
        <f t="shared" si="31"/>
        <v>6.16</v>
      </c>
      <c r="K204" s="10">
        <f t="shared" si="32"/>
        <v>69.760000000000005</v>
      </c>
      <c r="L204" s="10">
        <f t="shared" si="33"/>
        <v>3.26</v>
      </c>
      <c r="M204" s="123">
        <f t="shared" si="34"/>
        <v>1.768</v>
      </c>
      <c r="N204" s="459">
        <f t="shared" si="36"/>
        <v>13.01</v>
      </c>
      <c r="O204" s="123" t="s">
        <v>1207</v>
      </c>
      <c r="P204" s="567" t="s">
        <v>1117</v>
      </c>
      <c r="Q204" s="1005" t="s">
        <v>258</v>
      </c>
      <c r="R204" s="13">
        <f t="shared" si="35"/>
        <v>585.18400000000008</v>
      </c>
    </row>
    <row r="205" spans="1:18" ht="21.75" customHeight="1">
      <c r="A205" s="14">
        <f>SUBTOTAL(103,$C$5:C205)</f>
        <v>201</v>
      </c>
      <c r="B205" s="10">
        <v>12</v>
      </c>
      <c r="C205" s="683" t="s">
        <v>175</v>
      </c>
      <c r="D205" s="73" t="str">
        <f>VLOOKUP(C205,'Location Summary'!$C$4:$D$603,2,0)</f>
        <v>DA+9</v>
      </c>
      <c r="E205" s="73" t="s">
        <v>416</v>
      </c>
      <c r="F205" s="118">
        <f>G200</f>
        <v>45665</v>
      </c>
      <c r="G205" s="118">
        <v>45670</v>
      </c>
      <c r="H205" s="71" t="s">
        <v>1189</v>
      </c>
      <c r="I205" s="73">
        <f t="shared" si="30"/>
        <v>289.83999999999997</v>
      </c>
      <c r="J205" s="10">
        <f t="shared" si="31"/>
        <v>3.61</v>
      </c>
      <c r="K205" s="10">
        <f t="shared" si="32"/>
        <v>37.299999999999997</v>
      </c>
      <c r="L205" s="10">
        <f t="shared" si="33"/>
        <v>2.093</v>
      </c>
      <c r="M205" s="123">
        <f t="shared" si="34"/>
        <v>0.86599999999999999</v>
      </c>
      <c r="N205" s="459">
        <f t="shared" si="36"/>
        <v>7.39</v>
      </c>
      <c r="O205" s="123" t="s">
        <v>1192</v>
      </c>
      <c r="P205" s="567" t="s">
        <v>925</v>
      </c>
      <c r="Q205" s="1005" t="s">
        <v>258</v>
      </c>
      <c r="R205" s="13">
        <f t="shared" si="35"/>
        <v>314.28399999999999</v>
      </c>
    </row>
    <row r="206" spans="1:18" ht="21.75" customHeight="1">
      <c r="A206" s="14">
        <f>SUBTOTAL(103,$C$5:C206)</f>
        <v>202</v>
      </c>
      <c r="B206" s="10">
        <v>13</v>
      </c>
      <c r="C206" s="683" t="s">
        <v>454</v>
      </c>
      <c r="D206" s="73" t="str">
        <f>VLOOKUP(C206,'Location Summary'!$C$4:$D$603,2,0)</f>
        <v>DA+3</v>
      </c>
      <c r="E206" s="73" t="s">
        <v>416</v>
      </c>
      <c r="F206" s="118">
        <f>G199</f>
        <v>45664</v>
      </c>
      <c r="G206" s="118">
        <v>45670</v>
      </c>
      <c r="H206" s="71" t="s">
        <v>1005</v>
      </c>
      <c r="I206" s="73">
        <f t="shared" si="30"/>
        <v>289.83999999999997</v>
      </c>
      <c r="J206" s="10">
        <f t="shared" si="31"/>
        <v>3.61</v>
      </c>
      <c r="K206" s="10">
        <f t="shared" si="32"/>
        <v>37.299999999999997</v>
      </c>
      <c r="L206" s="10">
        <f t="shared" si="33"/>
        <v>2.093</v>
      </c>
      <c r="M206" s="123">
        <f t="shared" si="34"/>
        <v>0.86599999999999999</v>
      </c>
      <c r="N206" s="459">
        <f t="shared" si="36"/>
        <v>7.39</v>
      </c>
      <c r="O206" s="123" t="s">
        <v>1203</v>
      </c>
      <c r="P206" s="567" t="s">
        <v>925</v>
      </c>
      <c r="Q206" s="1005" t="s">
        <v>258</v>
      </c>
      <c r="R206" s="13">
        <f t="shared" si="35"/>
        <v>314.28399999999999</v>
      </c>
    </row>
    <row r="207" spans="1:18" ht="21.75" customHeight="1">
      <c r="A207" s="14">
        <f>SUBTOTAL(103,$C$5:C207)</f>
        <v>203</v>
      </c>
      <c r="B207" s="10">
        <v>14</v>
      </c>
      <c r="C207" s="683" t="s">
        <v>649</v>
      </c>
      <c r="D207" s="73" t="str">
        <f>VLOOKUP(C207,'Location Summary'!$C$4:$D$603,2,0)</f>
        <v>DA+9</v>
      </c>
      <c r="E207" s="73" t="s">
        <v>416</v>
      </c>
      <c r="F207" s="118">
        <f>G202</f>
        <v>45666</v>
      </c>
      <c r="G207" s="118">
        <v>45670</v>
      </c>
      <c r="H207" s="71" t="s">
        <v>985</v>
      </c>
      <c r="I207" s="73">
        <f t="shared" si="30"/>
        <v>289.83999999999997</v>
      </c>
      <c r="J207" s="10">
        <f t="shared" si="31"/>
        <v>3.61</v>
      </c>
      <c r="K207" s="10">
        <f t="shared" si="32"/>
        <v>37.299999999999997</v>
      </c>
      <c r="L207" s="10">
        <f t="shared" si="33"/>
        <v>2.093</v>
      </c>
      <c r="M207" s="123">
        <f t="shared" si="34"/>
        <v>0.86599999999999999</v>
      </c>
      <c r="N207" s="459">
        <f t="shared" si="36"/>
        <v>7.39</v>
      </c>
      <c r="O207" s="123" t="s">
        <v>1160</v>
      </c>
      <c r="P207" s="567" t="s">
        <v>925</v>
      </c>
      <c r="Q207" s="1005" t="s">
        <v>258</v>
      </c>
      <c r="R207" s="13">
        <f t="shared" si="35"/>
        <v>314.28399999999999</v>
      </c>
    </row>
    <row r="208" spans="1:18" ht="21.75" customHeight="1">
      <c r="A208" s="14">
        <f>SUBTOTAL(103,$C$5:C208)</f>
        <v>204</v>
      </c>
      <c r="B208" s="10">
        <v>15</v>
      </c>
      <c r="C208" s="683" t="s">
        <v>56</v>
      </c>
      <c r="D208" s="73" t="str">
        <f>VLOOKUP(C208,'Location Summary'!$C$4:$D$603,2,0)</f>
        <v>DC2+15</v>
      </c>
      <c r="E208" s="73" t="s">
        <v>416</v>
      </c>
      <c r="F208" s="118">
        <v>45993</v>
      </c>
      <c r="G208" s="118">
        <v>45672</v>
      </c>
      <c r="H208" s="71" t="s">
        <v>1153</v>
      </c>
      <c r="I208" s="73">
        <f t="shared" si="30"/>
        <v>689.93</v>
      </c>
      <c r="J208" s="10">
        <f t="shared" si="31"/>
        <v>9.0299999999999994</v>
      </c>
      <c r="K208" s="10">
        <f t="shared" si="32"/>
        <v>112.22</v>
      </c>
      <c r="L208" s="10">
        <f t="shared" si="33"/>
        <v>5.8468</v>
      </c>
      <c r="M208" s="123">
        <f t="shared" si="34"/>
        <v>2.2349290000000002</v>
      </c>
      <c r="N208" s="459">
        <f>ROUND((I208*230.35+J208*10150.5+K208*11591.45+L208*93958.18+M208*7677.44)/10^5,2)</f>
        <v>21.18</v>
      </c>
      <c r="O208" s="123" t="s">
        <v>1206</v>
      </c>
      <c r="P208" s="567" t="s">
        <v>1117</v>
      </c>
      <c r="Q208" s="1005" t="s">
        <v>258</v>
      </c>
      <c r="R208" s="13">
        <f t="shared" si="35"/>
        <v>937.49199999999996</v>
      </c>
    </row>
    <row r="209" spans="1:18" ht="21.75" customHeight="1">
      <c r="A209" s="14">
        <f>SUBTOTAL(103,$C$5:C209)</f>
        <v>205</v>
      </c>
      <c r="B209" s="10">
        <v>16</v>
      </c>
      <c r="C209" s="683" t="s">
        <v>455</v>
      </c>
      <c r="D209" s="73" t="str">
        <f>VLOOKUP(C209,'Location Summary'!$C$4:$D$603,2,0)</f>
        <v>DA-3</v>
      </c>
      <c r="E209" s="73" t="s">
        <v>416</v>
      </c>
      <c r="F209" s="118">
        <f>G206</f>
        <v>45670</v>
      </c>
      <c r="G209" s="118">
        <v>45674</v>
      </c>
      <c r="H209" s="71" t="s">
        <v>1005</v>
      </c>
      <c r="I209" s="73">
        <f t="shared" si="30"/>
        <v>271.04000000000002</v>
      </c>
      <c r="J209" s="10">
        <f t="shared" si="31"/>
        <v>3.36</v>
      </c>
      <c r="K209" s="10">
        <f t="shared" si="32"/>
        <v>34.15</v>
      </c>
      <c r="L209" s="10">
        <f t="shared" si="33"/>
        <v>1.599</v>
      </c>
      <c r="M209" s="123">
        <f t="shared" si="34"/>
        <v>0.86599999999999999</v>
      </c>
      <c r="N209" s="459">
        <f>ROUND((I209*230.35+J209*10150.5+K209*11591.45+L209*93958.18+M209*7677.44)/10^5,2)</f>
        <v>6.49</v>
      </c>
      <c r="O209" s="123" t="s">
        <v>1203</v>
      </c>
      <c r="P209" s="567" t="s">
        <v>925</v>
      </c>
      <c r="Q209" s="1005" t="s">
        <v>258</v>
      </c>
      <c r="R209" s="13">
        <f t="shared" si="35"/>
        <v>287.98399999999998</v>
      </c>
    </row>
    <row r="210" spans="1:18" ht="21.75" customHeight="1">
      <c r="A210" s="14">
        <f>SUBTOTAL(103,$C$5:C210)</f>
        <v>206</v>
      </c>
      <c r="B210" s="10">
        <v>17</v>
      </c>
      <c r="C210" s="683" t="s">
        <v>637</v>
      </c>
      <c r="D210" s="73" t="str">
        <f>VLOOKUP(C210,'Location Summary'!$C$4:$D$603,2,0)</f>
        <v>DA+3</v>
      </c>
      <c r="E210" s="73" t="s">
        <v>416</v>
      </c>
      <c r="F210" s="118">
        <f>G201</f>
        <v>45666</v>
      </c>
      <c r="G210" s="118">
        <v>45674</v>
      </c>
      <c r="H210" s="71" t="s">
        <v>1183</v>
      </c>
      <c r="I210" s="73">
        <f t="shared" si="30"/>
        <v>289.83999999999997</v>
      </c>
      <c r="J210" s="10">
        <f t="shared" si="31"/>
        <v>3.61</v>
      </c>
      <c r="K210" s="10">
        <f t="shared" si="32"/>
        <v>37.299999999999997</v>
      </c>
      <c r="L210" s="10">
        <f t="shared" si="33"/>
        <v>2.093</v>
      </c>
      <c r="M210" s="123">
        <f t="shared" si="34"/>
        <v>0.86599999999999999</v>
      </c>
      <c r="N210" s="459">
        <f>ROUND((I210*230.35+J210*10150.5+K210*11591.45+L210*93958.18+M210*7677.44)/10^5,2)</f>
        <v>7.39</v>
      </c>
      <c r="O210" s="123" t="s">
        <v>1202</v>
      </c>
      <c r="P210" s="567" t="s">
        <v>925</v>
      </c>
      <c r="Q210" s="1005" t="s">
        <v>258</v>
      </c>
      <c r="R210" s="13">
        <f t="shared" si="35"/>
        <v>314.28399999999999</v>
      </c>
    </row>
    <row r="211" spans="1:18" ht="21.75" customHeight="1">
      <c r="A211" s="14">
        <f>SUBTOTAL(103,$C$5:C211)</f>
        <v>207</v>
      </c>
      <c r="B211" s="10">
        <v>18</v>
      </c>
      <c r="C211" s="683" t="s">
        <v>76</v>
      </c>
      <c r="D211" s="73" t="str">
        <f>VLOOKUP(C211,'Location Summary'!$C$4:$D$603,2,0)</f>
        <v>DB1+9</v>
      </c>
      <c r="E211" s="73" t="s">
        <v>416</v>
      </c>
      <c r="F211" s="118">
        <f>G205</f>
        <v>45670</v>
      </c>
      <c r="G211" s="118">
        <v>45676</v>
      </c>
      <c r="H211" s="71" t="s">
        <v>1189</v>
      </c>
      <c r="I211" s="73">
        <f t="shared" si="30"/>
        <v>484.04</v>
      </c>
      <c r="J211" s="10">
        <f t="shared" si="31"/>
        <v>6.23</v>
      </c>
      <c r="K211" s="10">
        <f t="shared" si="32"/>
        <v>70.319999999999993</v>
      </c>
      <c r="L211" s="10">
        <f t="shared" si="33"/>
        <v>3.3719999999999999</v>
      </c>
      <c r="M211" s="123">
        <f t="shared" si="34"/>
        <v>1.768</v>
      </c>
      <c r="N211" s="459">
        <f>ROUND((I211*230.35+J211*10150.5+K211*11591.45+L211*93958.18+M211*7677.44)/10^5,2)</f>
        <v>13.2</v>
      </c>
      <c r="O211" s="123" t="s">
        <v>1192</v>
      </c>
      <c r="P211" s="567" t="s">
        <v>925</v>
      </c>
      <c r="Q211" s="1005" t="s">
        <v>258</v>
      </c>
      <c r="R211" s="13">
        <f t="shared" si="35"/>
        <v>589.97199999999998</v>
      </c>
    </row>
    <row r="212" spans="1:18" ht="21.75" customHeight="1">
      <c r="A212" s="14">
        <f>SUBTOTAL(103,$C$5:C212)</f>
        <v>208</v>
      </c>
      <c r="B212" s="10">
        <v>19</v>
      </c>
      <c r="C212" s="683" t="s">
        <v>651</v>
      </c>
      <c r="D212" s="73" t="str">
        <f>VLOOKUP(C212,'Location Summary'!$C$4:$D$603,2,0)</f>
        <v>DB1+9</v>
      </c>
      <c r="E212" s="73" t="s">
        <v>416</v>
      </c>
      <c r="F212" s="118">
        <f>G207</f>
        <v>45670</v>
      </c>
      <c r="G212" s="118">
        <v>45677</v>
      </c>
      <c r="H212" s="71" t="s">
        <v>985</v>
      </c>
      <c r="I212" s="73">
        <f t="shared" si="30"/>
        <v>484.04</v>
      </c>
      <c r="J212" s="10">
        <f t="shared" si="31"/>
        <v>6.23</v>
      </c>
      <c r="K212" s="10">
        <f t="shared" si="32"/>
        <v>70.319999999999993</v>
      </c>
      <c r="L212" s="10">
        <f t="shared" si="33"/>
        <v>3.3719999999999999</v>
      </c>
      <c r="M212" s="123">
        <f t="shared" si="34"/>
        <v>1.768</v>
      </c>
      <c r="N212" s="459">
        <f t="shared" ref="N212:N217" si="37">ROUND((I212*230.35+J212*10150.5+K212*11591.45+L212*93958.18+M212*7677.44)/10^5,2)</f>
        <v>13.2</v>
      </c>
      <c r="O212" s="123" t="s">
        <v>1203</v>
      </c>
      <c r="P212" s="567" t="s">
        <v>925</v>
      </c>
      <c r="Q212" s="1005" t="s">
        <v>258</v>
      </c>
      <c r="R212" s="13">
        <f t="shared" si="35"/>
        <v>589.97199999999998</v>
      </c>
    </row>
    <row r="213" spans="1:18" ht="21.75" customHeight="1">
      <c r="A213" s="14">
        <f>SUBTOTAL(103,$C$5:C213)</f>
        <v>209</v>
      </c>
      <c r="B213" s="10">
        <v>20</v>
      </c>
      <c r="C213" s="683" t="s">
        <v>267</v>
      </c>
      <c r="D213" s="73" t="str">
        <f>VLOOKUP(C213,'Location Summary'!$C$4:$D$603,2,0)</f>
        <v>DB1+6</v>
      </c>
      <c r="E213" s="73" t="s">
        <v>416</v>
      </c>
      <c r="F213" s="118">
        <f>G204</f>
        <v>45670</v>
      </c>
      <c r="G213" s="118">
        <v>45678</v>
      </c>
      <c r="H213" s="71" t="s">
        <v>1001</v>
      </c>
      <c r="I213" s="73">
        <f t="shared" si="30"/>
        <v>484.04</v>
      </c>
      <c r="J213" s="10">
        <f t="shared" si="31"/>
        <v>6.23</v>
      </c>
      <c r="K213" s="10">
        <f t="shared" si="32"/>
        <v>70.319999999999993</v>
      </c>
      <c r="L213" s="10">
        <f t="shared" si="33"/>
        <v>3.3719999999999999</v>
      </c>
      <c r="M213" s="123">
        <f t="shared" si="34"/>
        <v>1.768</v>
      </c>
      <c r="N213" s="459">
        <f t="shared" si="37"/>
        <v>13.2</v>
      </c>
      <c r="O213" s="123" t="s">
        <v>1207</v>
      </c>
      <c r="P213" s="567" t="s">
        <v>1117</v>
      </c>
      <c r="Q213" s="1005" t="s">
        <v>258</v>
      </c>
      <c r="R213" s="13">
        <f t="shared" si="35"/>
        <v>589.97199999999998</v>
      </c>
    </row>
    <row r="214" spans="1:18" ht="21.75" customHeight="1">
      <c r="A214" s="14">
        <f>SUBTOTAL(103,$C$5:C214)</f>
        <v>210</v>
      </c>
      <c r="B214" s="10">
        <v>21</v>
      </c>
      <c r="C214" s="683" t="s">
        <v>456</v>
      </c>
      <c r="D214" s="73" t="str">
        <f>VLOOKUP(C214,'Location Summary'!$C$4:$D$603,2,0)</f>
        <v>DA+3</v>
      </c>
      <c r="E214" s="73" t="s">
        <v>416</v>
      </c>
      <c r="F214" s="118">
        <f>G209</f>
        <v>45674</v>
      </c>
      <c r="G214" s="118">
        <v>45678</v>
      </c>
      <c r="H214" s="71" t="s">
        <v>1005</v>
      </c>
      <c r="I214" s="73">
        <f t="shared" si="30"/>
        <v>289.83999999999997</v>
      </c>
      <c r="J214" s="10">
        <f t="shared" si="31"/>
        <v>3.61</v>
      </c>
      <c r="K214" s="10">
        <f t="shared" si="32"/>
        <v>37.299999999999997</v>
      </c>
      <c r="L214" s="10">
        <f t="shared" si="33"/>
        <v>2.093</v>
      </c>
      <c r="M214" s="123">
        <f t="shared" si="34"/>
        <v>0.86599999999999999</v>
      </c>
      <c r="N214" s="459">
        <f t="shared" si="37"/>
        <v>7.39</v>
      </c>
      <c r="O214" s="123" t="s">
        <v>1214</v>
      </c>
      <c r="P214" s="567" t="s">
        <v>778</v>
      </c>
      <c r="Q214" s="1005" t="s">
        <v>258</v>
      </c>
      <c r="R214" s="13">
        <f t="shared" si="35"/>
        <v>314.28399999999999</v>
      </c>
    </row>
    <row r="215" spans="1:18" ht="21.75" customHeight="1">
      <c r="A215" s="14">
        <f>SUBTOTAL(103,$C$5:C215)</f>
        <v>211</v>
      </c>
      <c r="B215" s="10">
        <v>22</v>
      </c>
      <c r="C215" s="683" t="s">
        <v>661</v>
      </c>
      <c r="D215" s="73" t="str">
        <f>VLOOKUP(C215,'Location Summary'!$C$4:$D$603,2,0)</f>
        <v>DA+0</v>
      </c>
      <c r="E215" s="73" t="s">
        <v>416</v>
      </c>
      <c r="F215" s="118">
        <v>45672</v>
      </c>
      <c r="G215" s="118">
        <v>45678</v>
      </c>
      <c r="H215" s="71" t="s">
        <v>899</v>
      </c>
      <c r="I215" s="73">
        <f t="shared" si="30"/>
        <v>271.04000000000002</v>
      </c>
      <c r="J215" s="10">
        <f t="shared" si="31"/>
        <v>3.36</v>
      </c>
      <c r="K215" s="10">
        <f t="shared" si="32"/>
        <v>34.15</v>
      </c>
      <c r="L215" s="10">
        <f t="shared" si="33"/>
        <v>1.599</v>
      </c>
      <c r="M215" s="123">
        <f t="shared" si="34"/>
        <v>0.86599999999999999</v>
      </c>
      <c r="N215" s="459">
        <f t="shared" si="37"/>
        <v>6.49</v>
      </c>
      <c r="O215" s="123" t="s">
        <v>1212</v>
      </c>
      <c r="P215" s="567" t="s">
        <v>925</v>
      </c>
      <c r="Q215" s="1005" t="s">
        <v>258</v>
      </c>
      <c r="R215" s="13">
        <f t="shared" si="35"/>
        <v>287.98399999999998</v>
      </c>
    </row>
    <row r="216" spans="1:18" ht="21.75" customHeight="1">
      <c r="A216" s="14">
        <f>SUBTOTAL(103,$C$5:C216)</f>
        <v>212</v>
      </c>
      <c r="B216" s="10">
        <v>23</v>
      </c>
      <c r="C216" s="683" t="s">
        <v>57</v>
      </c>
      <c r="D216" s="73" t="str">
        <f>VLOOKUP(C216,'Location Summary'!$C$4:$D$603,2,0)</f>
        <v>DB2+9</v>
      </c>
      <c r="E216" s="73" t="s">
        <v>416</v>
      </c>
      <c r="F216" s="118">
        <v>45672</v>
      </c>
      <c r="G216" s="118">
        <v>45679</v>
      </c>
      <c r="H216" s="71" t="s">
        <v>1153</v>
      </c>
      <c r="I216" s="73">
        <f t="shared" si="30"/>
        <v>566.29</v>
      </c>
      <c r="J216" s="10">
        <f t="shared" si="31"/>
        <v>7.34</v>
      </c>
      <c r="K216" s="10">
        <f t="shared" si="32"/>
        <v>86.35</v>
      </c>
      <c r="L216" s="10">
        <f t="shared" si="33"/>
        <v>4.2603999999999997</v>
      </c>
      <c r="M216" s="123">
        <f t="shared" si="34"/>
        <v>1.768</v>
      </c>
      <c r="N216" s="459">
        <f t="shared" si="37"/>
        <v>16.2</v>
      </c>
      <c r="O216" s="123" t="s">
        <v>1206</v>
      </c>
      <c r="P216" s="567" t="s">
        <v>1117</v>
      </c>
      <c r="Q216" s="1005" t="s">
        <v>258</v>
      </c>
      <c r="R216" s="13">
        <f t="shared" si="35"/>
        <v>723.096</v>
      </c>
    </row>
    <row r="217" spans="1:18" ht="21.75" customHeight="1">
      <c r="A217" s="14">
        <f>SUBTOTAL(103,$C$5:C217)</f>
        <v>213</v>
      </c>
      <c r="B217" s="10">
        <v>24</v>
      </c>
      <c r="C217" s="683" t="s">
        <v>657</v>
      </c>
      <c r="D217" s="73" t="str">
        <f>VLOOKUP(C217,'Location Summary'!$C$4:$D$603,2,0)</f>
        <v>DA-1.5</v>
      </c>
      <c r="E217" s="73" t="s">
        <v>416</v>
      </c>
      <c r="F217" s="118">
        <f>G212</f>
        <v>45677</v>
      </c>
      <c r="G217" s="118">
        <v>45680</v>
      </c>
      <c r="H217" s="71" t="s">
        <v>985</v>
      </c>
      <c r="I217" s="73">
        <f t="shared" si="30"/>
        <v>271.04000000000002</v>
      </c>
      <c r="J217" s="10">
        <f t="shared" si="31"/>
        <v>3.36</v>
      </c>
      <c r="K217" s="10">
        <f t="shared" si="32"/>
        <v>34.15</v>
      </c>
      <c r="L217" s="10">
        <f t="shared" si="33"/>
        <v>1.599</v>
      </c>
      <c r="M217" s="123">
        <f t="shared" si="34"/>
        <v>0.86599999999999999</v>
      </c>
      <c r="N217" s="459">
        <f t="shared" si="37"/>
        <v>6.49</v>
      </c>
      <c r="O217" s="123" t="s">
        <v>1203</v>
      </c>
      <c r="P217" s="567" t="s">
        <v>925</v>
      </c>
      <c r="Q217" s="1005" t="s">
        <v>258</v>
      </c>
      <c r="R217" s="13">
        <f t="shared" si="35"/>
        <v>287.98399999999998</v>
      </c>
    </row>
    <row r="218" spans="1:18" ht="21.75" customHeight="1">
      <c r="A218" s="14">
        <f>SUBTOTAL(103,$C$5:C218)</f>
        <v>214</v>
      </c>
      <c r="B218" s="10">
        <v>25</v>
      </c>
      <c r="C218" s="683" t="s">
        <v>638</v>
      </c>
      <c r="D218" s="73" t="str">
        <f>VLOOKUP(C218,'Location Summary'!$C$4:$D$603,2,0)</f>
        <v>DA+1.5</v>
      </c>
      <c r="E218" s="73" t="s">
        <v>416</v>
      </c>
      <c r="F218" s="118">
        <v>45674</v>
      </c>
      <c r="G218" s="118">
        <v>45681</v>
      </c>
      <c r="H218" s="71" t="s">
        <v>1183</v>
      </c>
      <c r="I218" s="73">
        <f t="shared" si="30"/>
        <v>289.83999999999997</v>
      </c>
      <c r="J218" s="10">
        <f t="shared" si="31"/>
        <v>3.61</v>
      </c>
      <c r="K218" s="10">
        <f t="shared" si="32"/>
        <v>37.299999999999997</v>
      </c>
      <c r="L218" s="10">
        <f t="shared" si="33"/>
        <v>2.093</v>
      </c>
      <c r="M218" s="123">
        <f t="shared" si="34"/>
        <v>0.86599999999999999</v>
      </c>
      <c r="N218" s="459">
        <f t="shared" ref="N218:N223" si="38">ROUND((I218*230.35+J218*10150.5+K218*11591.45+L218*93958.18+M218*7677.44)/10^5,2)</f>
        <v>7.39</v>
      </c>
      <c r="O218" s="123" t="s">
        <v>1213</v>
      </c>
      <c r="P218" s="567" t="s">
        <v>925</v>
      </c>
      <c r="Q218" s="1005" t="s">
        <v>258</v>
      </c>
      <c r="R218" s="13">
        <f t="shared" si="35"/>
        <v>314.28399999999999</v>
      </c>
    </row>
    <row r="219" spans="1:18" ht="21.75" customHeight="1">
      <c r="A219" s="14">
        <f>SUBTOTAL(103,$C$5:C219)</f>
        <v>215</v>
      </c>
      <c r="B219" s="10">
        <v>26</v>
      </c>
      <c r="C219" s="683" t="s">
        <v>406</v>
      </c>
      <c r="D219" s="73" t="str">
        <f>VLOOKUP(C219,'Location Summary'!$C$4:$D$603,2,0)</f>
        <v>DA+6</v>
      </c>
      <c r="E219" s="73" t="s">
        <v>416</v>
      </c>
      <c r="F219" s="118">
        <v>45663</v>
      </c>
      <c r="G219" s="118">
        <v>45681</v>
      </c>
      <c r="H219" s="71" t="s">
        <v>1180</v>
      </c>
      <c r="I219" s="73">
        <f t="shared" si="30"/>
        <v>289.83999999999997</v>
      </c>
      <c r="J219" s="10">
        <f t="shared" si="31"/>
        <v>3.61</v>
      </c>
      <c r="K219" s="10">
        <f t="shared" si="32"/>
        <v>37.299999999999997</v>
      </c>
      <c r="L219" s="10">
        <f t="shared" si="33"/>
        <v>2.093</v>
      </c>
      <c r="M219" s="123">
        <f t="shared" si="34"/>
        <v>0.86599999999999999</v>
      </c>
      <c r="N219" s="459">
        <f t="shared" si="38"/>
        <v>7.39</v>
      </c>
      <c r="O219" s="123" t="s">
        <v>1206</v>
      </c>
      <c r="P219" s="567" t="s">
        <v>1117</v>
      </c>
      <c r="Q219" s="1005" t="s">
        <v>258</v>
      </c>
      <c r="R219" s="13">
        <f t="shared" si="35"/>
        <v>314.28399999999999</v>
      </c>
    </row>
    <row r="220" spans="1:18" ht="21.75" customHeight="1">
      <c r="A220" s="14">
        <f>SUBTOTAL(103,$C$5:C220)</f>
        <v>216</v>
      </c>
      <c r="B220" s="10">
        <v>27</v>
      </c>
      <c r="C220" s="683" t="s">
        <v>79</v>
      </c>
      <c r="D220" s="73" t="str">
        <f>VLOOKUP(C220,'Location Summary'!$C$4:$D$603,2,0)</f>
        <v>DB1+0</v>
      </c>
      <c r="E220" s="73" t="s">
        <v>416</v>
      </c>
      <c r="F220" s="118">
        <f>G211</f>
        <v>45676</v>
      </c>
      <c r="G220" s="118">
        <v>45682</v>
      </c>
      <c r="H220" s="71" t="s">
        <v>1189</v>
      </c>
      <c r="I220" s="73">
        <f t="shared" si="30"/>
        <v>479.12</v>
      </c>
      <c r="J220" s="10">
        <f t="shared" si="31"/>
        <v>6.16</v>
      </c>
      <c r="K220" s="10">
        <f t="shared" si="32"/>
        <v>69.760000000000005</v>
      </c>
      <c r="L220" s="10">
        <f t="shared" si="33"/>
        <v>3.26</v>
      </c>
      <c r="M220" s="123">
        <f t="shared" si="34"/>
        <v>1.768</v>
      </c>
      <c r="N220" s="459">
        <f t="shared" si="38"/>
        <v>13.01</v>
      </c>
      <c r="O220" s="123" t="s">
        <v>804</v>
      </c>
      <c r="P220" s="567" t="s">
        <v>925</v>
      </c>
      <c r="Q220" s="1005" t="s">
        <v>258</v>
      </c>
      <c r="R220" s="13">
        <f t="shared" si="35"/>
        <v>585.18400000000008</v>
      </c>
    </row>
    <row r="221" spans="1:18" ht="21.75" customHeight="1">
      <c r="A221" s="14">
        <f>SUBTOTAL(103,$C$5:C221)</f>
        <v>217</v>
      </c>
      <c r="B221" s="10">
        <v>28</v>
      </c>
      <c r="C221" s="683" t="s">
        <v>662</v>
      </c>
      <c r="D221" s="73" t="str">
        <f>VLOOKUP(C221,'Location Summary'!$C$4:$D$603,2,0)</f>
        <v>DA+9</v>
      </c>
      <c r="E221" s="73" t="s">
        <v>416</v>
      </c>
      <c r="F221" s="118">
        <f>G215</f>
        <v>45678</v>
      </c>
      <c r="G221" s="118">
        <v>45682</v>
      </c>
      <c r="H221" s="71" t="s">
        <v>899</v>
      </c>
      <c r="I221" s="73">
        <f t="shared" si="30"/>
        <v>289.83999999999997</v>
      </c>
      <c r="J221" s="10">
        <f t="shared" si="31"/>
        <v>3.61</v>
      </c>
      <c r="K221" s="10">
        <f t="shared" si="32"/>
        <v>37.299999999999997</v>
      </c>
      <c r="L221" s="10">
        <f t="shared" si="33"/>
        <v>2.093</v>
      </c>
      <c r="M221" s="123">
        <f t="shared" si="34"/>
        <v>0.86599999999999999</v>
      </c>
      <c r="N221" s="459">
        <f t="shared" si="38"/>
        <v>7.39</v>
      </c>
      <c r="O221" s="123" t="s">
        <v>1212</v>
      </c>
      <c r="P221" s="567" t="s">
        <v>925</v>
      </c>
      <c r="Q221" s="1005" t="s">
        <v>258</v>
      </c>
      <c r="R221" s="13">
        <f t="shared" si="35"/>
        <v>314.28399999999999</v>
      </c>
    </row>
    <row r="222" spans="1:18" ht="21.75" customHeight="1">
      <c r="A222" s="14">
        <f>SUBTOTAL(103,$C$5:C222)</f>
        <v>218</v>
      </c>
      <c r="B222" s="10">
        <v>29</v>
      </c>
      <c r="C222" s="683" t="s">
        <v>311</v>
      </c>
      <c r="D222" s="73" t="str">
        <f>VLOOKUP(C222,'Location Summary'!$C$4:$D$603,2,0)</f>
        <v>DA+6</v>
      </c>
      <c r="E222" s="73" t="s">
        <v>416</v>
      </c>
      <c r="F222" s="118">
        <v>45679</v>
      </c>
      <c r="G222" s="118">
        <v>45684</v>
      </c>
      <c r="H222" s="71" t="s">
        <v>1001</v>
      </c>
      <c r="I222" s="73">
        <f t="shared" si="30"/>
        <v>289.83999999999997</v>
      </c>
      <c r="J222" s="10">
        <f t="shared" si="31"/>
        <v>3.61</v>
      </c>
      <c r="K222" s="10">
        <f t="shared" si="32"/>
        <v>37.299999999999997</v>
      </c>
      <c r="L222" s="10">
        <f t="shared" si="33"/>
        <v>2.093</v>
      </c>
      <c r="M222" s="123">
        <f t="shared" si="34"/>
        <v>0.86599999999999999</v>
      </c>
      <c r="N222" s="459">
        <f t="shared" si="38"/>
        <v>7.39</v>
      </c>
      <c r="O222" s="123" t="s">
        <v>1207</v>
      </c>
      <c r="P222" s="567" t="s">
        <v>1117</v>
      </c>
      <c r="Q222" s="1005" t="s">
        <v>258</v>
      </c>
      <c r="R222" s="13">
        <f t="shared" si="35"/>
        <v>314.28399999999999</v>
      </c>
    </row>
    <row r="223" spans="1:18" ht="21.75" customHeight="1">
      <c r="A223" s="14">
        <f>SUBTOTAL(103,$C$5:C223)</f>
        <v>219</v>
      </c>
      <c r="B223" s="10">
        <v>30</v>
      </c>
      <c r="C223" s="683" t="s">
        <v>658</v>
      </c>
      <c r="D223" s="73" t="str">
        <f>VLOOKUP(C223,'Location Summary'!$C$4:$D$603,2,0)</f>
        <v>DA+0</v>
      </c>
      <c r="E223" s="73" t="s">
        <v>416</v>
      </c>
      <c r="F223" s="118">
        <v>45680</v>
      </c>
      <c r="G223" s="118">
        <v>45685</v>
      </c>
      <c r="H223" s="71" t="s">
        <v>985</v>
      </c>
      <c r="I223" s="73">
        <f t="shared" si="30"/>
        <v>271.04000000000002</v>
      </c>
      <c r="J223" s="10">
        <f t="shared" si="31"/>
        <v>3.36</v>
      </c>
      <c r="K223" s="10">
        <f t="shared" si="32"/>
        <v>34.15</v>
      </c>
      <c r="L223" s="10">
        <f t="shared" si="33"/>
        <v>1.599</v>
      </c>
      <c r="M223" s="123">
        <f t="shared" si="34"/>
        <v>0.86599999999999999</v>
      </c>
      <c r="N223" s="459">
        <f t="shared" si="38"/>
        <v>6.49</v>
      </c>
      <c r="O223" s="123" t="s">
        <v>1203</v>
      </c>
      <c r="P223" s="567" t="s">
        <v>925</v>
      </c>
      <c r="Q223" s="1005" t="s">
        <v>258</v>
      </c>
      <c r="R223" s="13">
        <f t="shared" si="35"/>
        <v>287.98399999999998</v>
      </c>
    </row>
    <row r="224" spans="1:18" ht="21.75" customHeight="1">
      <c r="A224" s="14">
        <f>SUBTOTAL(103,$C$5:C224)</f>
        <v>220</v>
      </c>
      <c r="B224" s="10">
        <v>31</v>
      </c>
      <c r="C224" s="683" t="s">
        <v>9</v>
      </c>
      <c r="D224" s="73" t="str">
        <f>VLOOKUP(C224,'Location Summary'!$C$4:$D$603,2,0)</f>
        <v>DB1+0</v>
      </c>
      <c r="E224" s="73" t="s">
        <v>416</v>
      </c>
      <c r="F224" s="118">
        <v>45677</v>
      </c>
      <c r="G224" s="118">
        <v>45686</v>
      </c>
      <c r="H224" s="71" t="s">
        <v>1005</v>
      </c>
      <c r="I224" s="73">
        <f t="shared" si="30"/>
        <v>479.12</v>
      </c>
      <c r="J224" s="10">
        <f t="shared" si="31"/>
        <v>6.16</v>
      </c>
      <c r="K224" s="10">
        <f t="shared" si="32"/>
        <v>69.760000000000005</v>
      </c>
      <c r="L224" s="10">
        <f t="shared" si="33"/>
        <v>3.26</v>
      </c>
      <c r="M224" s="123">
        <f t="shared" si="34"/>
        <v>1.768</v>
      </c>
      <c r="N224" s="636">
        <f t="shared" ref="N224:N230" si="39">ROUND((I224*230.35+J224*10150.5+K224*11591.45+L224*93958.18+M224*7677.44)/10^5,2)</f>
        <v>13.01</v>
      </c>
      <c r="O224" s="123" t="s">
        <v>1214</v>
      </c>
      <c r="P224" s="567" t="s">
        <v>778</v>
      </c>
      <c r="Q224" s="1005" t="s">
        <v>258</v>
      </c>
      <c r="R224" s="13">
        <f t="shared" si="35"/>
        <v>585.18400000000008</v>
      </c>
    </row>
    <row r="225" spans="1:18" ht="21.75" customHeight="1">
      <c r="A225" s="14">
        <f>SUBTOTAL(103,$C$5:C225)</f>
        <v>221</v>
      </c>
      <c r="B225" s="10">
        <v>32</v>
      </c>
      <c r="C225" s="683" t="s">
        <v>687</v>
      </c>
      <c r="D225" s="73" t="str">
        <f>VLOOKUP(C225,'Location Summary'!$C$4:$D$603,2,0)</f>
        <v>DB1+9</v>
      </c>
      <c r="E225" s="73" t="s">
        <v>416</v>
      </c>
      <c r="F225" s="118">
        <v>45680</v>
      </c>
      <c r="G225" s="118">
        <v>45687</v>
      </c>
      <c r="H225" s="71" t="s">
        <v>1153</v>
      </c>
      <c r="I225" s="73">
        <f t="shared" si="30"/>
        <v>484.04</v>
      </c>
      <c r="J225" s="10">
        <f t="shared" si="31"/>
        <v>6.23</v>
      </c>
      <c r="K225" s="10">
        <f t="shared" si="32"/>
        <v>70.319999999999993</v>
      </c>
      <c r="L225" s="10">
        <f t="shared" si="33"/>
        <v>3.3719999999999999</v>
      </c>
      <c r="M225" s="123">
        <f t="shared" si="34"/>
        <v>1.768</v>
      </c>
      <c r="N225" s="636">
        <f t="shared" si="39"/>
        <v>13.2</v>
      </c>
      <c r="O225" s="123" t="s">
        <v>1206</v>
      </c>
      <c r="P225" s="567" t="s">
        <v>1117</v>
      </c>
      <c r="Q225" s="1005" t="s">
        <v>258</v>
      </c>
      <c r="R225" s="13">
        <f t="shared" si="35"/>
        <v>589.97199999999998</v>
      </c>
    </row>
    <row r="226" spans="1:18" ht="21.75" customHeight="1">
      <c r="A226" s="14">
        <f>SUBTOTAL(103,$C$5:C226)</f>
        <v>222</v>
      </c>
      <c r="B226" s="10">
        <v>33</v>
      </c>
      <c r="C226" s="683" t="s">
        <v>172</v>
      </c>
      <c r="D226" s="73" t="str">
        <f>VLOOKUP(C226,'Location Summary'!$C$4:$D$603,2,0)</f>
        <v>DB1+9</v>
      </c>
      <c r="E226" s="73" t="s">
        <v>416</v>
      </c>
      <c r="F226" s="118">
        <v>45684</v>
      </c>
      <c r="G226" s="118">
        <v>45688</v>
      </c>
      <c r="H226" s="71" t="s">
        <v>1189</v>
      </c>
      <c r="I226" s="73">
        <f t="shared" si="30"/>
        <v>484.04</v>
      </c>
      <c r="J226" s="10">
        <f t="shared" si="31"/>
        <v>6.23</v>
      </c>
      <c r="K226" s="10">
        <f t="shared" si="32"/>
        <v>70.319999999999993</v>
      </c>
      <c r="L226" s="10">
        <f t="shared" si="33"/>
        <v>3.3719999999999999</v>
      </c>
      <c r="M226" s="123">
        <f t="shared" si="34"/>
        <v>1.768</v>
      </c>
      <c r="N226" s="636">
        <f t="shared" si="39"/>
        <v>13.2</v>
      </c>
      <c r="O226" s="123" t="s">
        <v>804</v>
      </c>
      <c r="P226" s="567" t="s">
        <v>925</v>
      </c>
      <c r="Q226" s="1005" t="s">
        <v>258</v>
      </c>
      <c r="R226" s="13">
        <f t="shared" si="35"/>
        <v>589.97199999999998</v>
      </c>
    </row>
    <row r="227" spans="1:18" ht="21.75" customHeight="1">
      <c r="A227" s="14">
        <f>SUBTOTAL(103,$C$5:C227)</f>
        <v>223</v>
      </c>
      <c r="B227" s="10">
        <v>34</v>
      </c>
      <c r="C227" s="683" t="s">
        <v>639</v>
      </c>
      <c r="D227" s="73" t="str">
        <f>VLOOKUP(C227,'Location Summary'!$C$4:$D$603,2,0)</f>
        <v>DA+6</v>
      </c>
      <c r="E227" s="73" t="s">
        <v>416</v>
      </c>
      <c r="F227" s="118">
        <v>45681</v>
      </c>
      <c r="G227" s="118">
        <v>45688</v>
      </c>
      <c r="H227" s="71" t="s">
        <v>1183</v>
      </c>
      <c r="I227" s="73">
        <f t="shared" si="30"/>
        <v>289.83999999999997</v>
      </c>
      <c r="J227" s="10">
        <f t="shared" si="31"/>
        <v>3.61</v>
      </c>
      <c r="K227" s="10">
        <f t="shared" si="32"/>
        <v>37.299999999999997</v>
      </c>
      <c r="L227" s="10">
        <f t="shared" si="33"/>
        <v>2.093</v>
      </c>
      <c r="M227" s="123">
        <f t="shared" si="34"/>
        <v>0.86599999999999999</v>
      </c>
      <c r="N227" s="636">
        <f t="shared" si="39"/>
        <v>7.39</v>
      </c>
      <c r="O227" s="123" t="s">
        <v>1213</v>
      </c>
      <c r="P227" s="567" t="s">
        <v>925</v>
      </c>
      <c r="Q227" s="1005" t="s">
        <v>258</v>
      </c>
      <c r="R227" s="13">
        <f t="shared" si="35"/>
        <v>314.28399999999999</v>
      </c>
    </row>
    <row r="228" spans="1:18" ht="21.75" customHeight="1">
      <c r="A228" s="14">
        <f>SUBTOTAL(103,$C$5:C228)</f>
        <v>224</v>
      </c>
      <c r="B228" s="10">
        <v>35</v>
      </c>
      <c r="C228" s="683" t="s">
        <v>67</v>
      </c>
      <c r="D228" s="73" t="str">
        <f>VLOOKUP(C228,'Location Summary'!$C$4:$D$603,2,0)</f>
        <v>DA+6</v>
      </c>
      <c r="E228" s="73" t="s">
        <v>416</v>
      </c>
      <c r="F228" s="118">
        <v>45681</v>
      </c>
      <c r="G228" s="118">
        <v>45688</v>
      </c>
      <c r="H228" s="71" t="s">
        <v>1178</v>
      </c>
      <c r="I228" s="73">
        <f t="shared" si="30"/>
        <v>289.83999999999997</v>
      </c>
      <c r="J228" s="10">
        <f t="shared" si="31"/>
        <v>3.61</v>
      </c>
      <c r="K228" s="10">
        <f t="shared" si="32"/>
        <v>37.299999999999997</v>
      </c>
      <c r="L228" s="10">
        <f t="shared" si="33"/>
        <v>2.093</v>
      </c>
      <c r="M228" s="123">
        <f t="shared" si="34"/>
        <v>0.86599999999999999</v>
      </c>
      <c r="N228" s="636">
        <f t="shared" si="39"/>
        <v>7.39</v>
      </c>
      <c r="O228" s="123" t="s">
        <v>464</v>
      </c>
      <c r="P228" s="567" t="s">
        <v>778</v>
      </c>
      <c r="Q228" s="1005" t="s">
        <v>258</v>
      </c>
      <c r="R228" s="13">
        <f t="shared" si="35"/>
        <v>314.28399999999999</v>
      </c>
    </row>
    <row r="229" spans="1:18" s="793" customFormat="1" ht="21.75" customHeight="1">
      <c r="A229" s="14">
        <f>SUBTOTAL(103,$C$5:C229)</f>
        <v>225</v>
      </c>
      <c r="B229" s="638">
        <v>1</v>
      </c>
      <c r="C229" s="713" t="s">
        <v>166</v>
      </c>
      <c r="D229" s="638" t="str">
        <f>VLOOKUP(C229,'Location Summary'!$C$4:$D$603,2,0)</f>
        <v>DA+1.5</v>
      </c>
      <c r="E229" s="638" t="s">
        <v>416</v>
      </c>
      <c r="F229" s="791">
        <v>45686</v>
      </c>
      <c r="G229" s="791">
        <v>45689</v>
      </c>
      <c r="H229" s="687" t="s">
        <v>1005</v>
      </c>
      <c r="I229" s="638">
        <f t="shared" si="30"/>
        <v>289.83999999999997</v>
      </c>
      <c r="J229" s="638">
        <f t="shared" si="31"/>
        <v>3.61</v>
      </c>
      <c r="K229" s="638">
        <f t="shared" si="32"/>
        <v>37.299999999999997</v>
      </c>
      <c r="L229" s="638">
        <f t="shared" si="33"/>
        <v>2.093</v>
      </c>
      <c r="M229" s="639">
        <f t="shared" si="34"/>
        <v>0.86599999999999999</v>
      </c>
      <c r="N229" s="792">
        <f t="shared" si="39"/>
        <v>7.39</v>
      </c>
      <c r="O229" s="639" t="s">
        <v>1214</v>
      </c>
      <c r="P229" s="639" t="s">
        <v>778</v>
      </c>
      <c r="Q229" s="1005" t="s">
        <v>258</v>
      </c>
      <c r="R229" s="13">
        <f t="shared" si="35"/>
        <v>314.28399999999999</v>
      </c>
    </row>
    <row r="230" spans="1:18" s="319" customFormat="1" ht="21.75" customHeight="1">
      <c r="A230" s="14">
        <f>SUBTOTAL(103,$C$5:C230)</f>
        <v>226</v>
      </c>
      <c r="B230" s="73">
        <v>2</v>
      </c>
      <c r="C230" s="683" t="s">
        <v>660</v>
      </c>
      <c r="D230" s="73" t="str">
        <f>VLOOKUP(C230,'Location Summary'!$C$4:$D$603,2,0)</f>
        <v>DA+3</v>
      </c>
      <c r="E230" s="73" t="s">
        <v>416</v>
      </c>
      <c r="F230" s="748">
        <f>G223</f>
        <v>45685</v>
      </c>
      <c r="G230" s="748">
        <v>45690</v>
      </c>
      <c r="H230" s="72" t="s">
        <v>985</v>
      </c>
      <c r="I230" s="73">
        <f t="shared" si="30"/>
        <v>289.83999999999997</v>
      </c>
      <c r="J230" s="73">
        <f t="shared" si="31"/>
        <v>3.61</v>
      </c>
      <c r="K230" s="73">
        <f t="shared" si="32"/>
        <v>37.299999999999997</v>
      </c>
      <c r="L230" s="73">
        <f t="shared" si="33"/>
        <v>2.093</v>
      </c>
      <c r="M230" s="567">
        <f t="shared" si="34"/>
        <v>0.86599999999999999</v>
      </c>
      <c r="N230" s="790">
        <f t="shared" si="39"/>
        <v>7.39</v>
      </c>
      <c r="O230" s="567" t="s">
        <v>1203</v>
      </c>
      <c r="P230" s="567" t="s">
        <v>925</v>
      </c>
      <c r="Q230" s="1005" t="s">
        <v>258</v>
      </c>
      <c r="R230" s="13">
        <f t="shared" si="35"/>
        <v>314.28399999999999</v>
      </c>
    </row>
    <row r="231" spans="1:18" s="319" customFormat="1" ht="21.75" customHeight="1">
      <c r="A231" s="14">
        <f>SUBTOTAL(103,$C$5:C231)</f>
        <v>227</v>
      </c>
      <c r="B231" s="73">
        <v>3</v>
      </c>
      <c r="C231" s="683" t="s">
        <v>437</v>
      </c>
      <c r="D231" s="73" t="str">
        <f>VLOOKUP(C231,'Location Summary'!$C$4:$D$603,2,0)</f>
        <v>DA+1.5</v>
      </c>
      <c r="E231" s="73" t="s">
        <v>416</v>
      </c>
      <c r="F231" s="748">
        <f>G225</f>
        <v>45687</v>
      </c>
      <c r="G231" s="748">
        <v>45692</v>
      </c>
      <c r="H231" s="72" t="s">
        <v>1153</v>
      </c>
      <c r="I231" s="73">
        <f t="shared" si="30"/>
        <v>289.83999999999997</v>
      </c>
      <c r="J231" s="73">
        <f t="shared" si="31"/>
        <v>3.61</v>
      </c>
      <c r="K231" s="73">
        <f t="shared" si="32"/>
        <v>37.299999999999997</v>
      </c>
      <c r="L231" s="73">
        <f t="shared" si="33"/>
        <v>2.093</v>
      </c>
      <c r="M231" s="567">
        <f t="shared" si="34"/>
        <v>0.86599999999999999</v>
      </c>
      <c r="N231" s="790">
        <f t="shared" ref="N231:N236" si="40">ROUND((I231*230.35+J231*10150.5+K231*11591.45+L231*93958.18+M231*7677.44)/10^5,2)</f>
        <v>7.39</v>
      </c>
      <c r="O231" s="567" t="s">
        <v>1179</v>
      </c>
      <c r="P231" s="567" t="s">
        <v>1117</v>
      </c>
      <c r="Q231" s="1005" t="s">
        <v>258</v>
      </c>
      <c r="R231" s="13">
        <f t="shared" si="35"/>
        <v>314.28399999999999</v>
      </c>
    </row>
    <row r="232" spans="1:18" s="319" customFormat="1" ht="21.75" customHeight="1">
      <c r="A232" s="14">
        <f>SUBTOTAL(103,$C$5:C232)</f>
        <v>228</v>
      </c>
      <c r="B232" s="73">
        <v>4</v>
      </c>
      <c r="C232" s="683" t="s">
        <v>7</v>
      </c>
      <c r="D232" s="73" t="str">
        <f>VLOOKUP(C232,'Location Summary'!$C$4:$D$603,2,0)</f>
        <v>DB1+6</v>
      </c>
      <c r="E232" s="73" t="s">
        <v>416</v>
      </c>
      <c r="F232" s="748">
        <v>45682</v>
      </c>
      <c r="G232" s="748">
        <v>45692</v>
      </c>
      <c r="H232" s="72" t="s">
        <v>899</v>
      </c>
      <c r="I232" s="73">
        <f t="shared" si="30"/>
        <v>484.04</v>
      </c>
      <c r="J232" s="73">
        <f t="shared" si="31"/>
        <v>6.23</v>
      </c>
      <c r="K232" s="73">
        <f t="shared" si="32"/>
        <v>70.319999999999993</v>
      </c>
      <c r="L232" s="73">
        <f t="shared" si="33"/>
        <v>3.3719999999999999</v>
      </c>
      <c r="M232" s="567">
        <f t="shared" si="34"/>
        <v>1.768</v>
      </c>
      <c r="N232" s="790">
        <f t="shared" si="40"/>
        <v>13.2</v>
      </c>
      <c r="O232" s="567" t="s">
        <v>1212</v>
      </c>
      <c r="P232" s="567" t="s">
        <v>925</v>
      </c>
      <c r="Q232" s="1005" t="s">
        <v>258</v>
      </c>
      <c r="R232" s="13">
        <f t="shared" si="35"/>
        <v>589.97199999999998</v>
      </c>
    </row>
    <row r="233" spans="1:18" s="319" customFormat="1" ht="21.75" customHeight="1">
      <c r="A233" s="14">
        <f>SUBTOTAL(103,$C$5:C233)</f>
        <v>229</v>
      </c>
      <c r="B233" s="73">
        <v>5</v>
      </c>
      <c r="C233" s="683" t="s">
        <v>168</v>
      </c>
      <c r="D233" s="73" t="str">
        <f>VLOOKUP(C233,'Location Summary'!$C$4:$D$603,2,0)</f>
        <v>DA+9</v>
      </c>
      <c r="E233" s="73" t="s">
        <v>416</v>
      </c>
      <c r="F233" s="748">
        <f>G228</f>
        <v>45688</v>
      </c>
      <c r="G233" s="748">
        <v>45692</v>
      </c>
      <c r="H233" s="72" t="s">
        <v>1178</v>
      </c>
      <c r="I233" s="73">
        <f t="shared" si="30"/>
        <v>289.83999999999997</v>
      </c>
      <c r="J233" s="73">
        <f t="shared" si="31"/>
        <v>3.61</v>
      </c>
      <c r="K233" s="73">
        <f t="shared" si="32"/>
        <v>37.299999999999997</v>
      </c>
      <c r="L233" s="73">
        <f t="shared" si="33"/>
        <v>2.093</v>
      </c>
      <c r="M233" s="567">
        <f t="shared" si="34"/>
        <v>0.86599999999999999</v>
      </c>
      <c r="N233" s="790">
        <f t="shared" si="40"/>
        <v>7.39</v>
      </c>
      <c r="O233" s="567" t="s">
        <v>1151</v>
      </c>
      <c r="P233" s="567" t="s">
        <v>778</v>
      </c>
      <c r="Q233" s="1005" t="s">
        <v>258</v>
      </c>
      <c r="R233" s="13">
        <f t="shared" si="35"/>
        <v>314.28399999999999</v>
      </c>
    </row>
    <row r="234" spans="1:18" ht="21.75" customHeight="1">
      <c r="A234" s="14">
        <f>SUBTOTAL(103,$C$5:C234)</f>
        <v>230</v>
      </c>
      <c r="B234" s="10">
        <v>6</v>
      </c>
      <c r="C234" s="683" t="s">
        <v>655</v>
      </c>
      <c r="D234" s="73" t="str">
        <f>VLOOKUP(C234,'Location Summary'!$C$4:$D$603,2,0)</f>
        <v>DA-1.5</v>
      </c>
      <c r="E234" s="73" t="s">
        <v>416</v>
      </c>
      <c r="F234" s="118">
        <v>45689</v>
      </c>
      <c r="G234" s="118">
        <f>F234+4</f>
        <v>45693</v>
      </c>
      <c r="H234" s="71" t="s">
        <v>1189</v>
      </c>
      <c r="I234" s="73">
        <f t="shared" si="30"/>
        <v>271.04000000000002</v>
      </c>
      <c r="J234" s="10">
        <f t="shared" si="31"/>
        <v>3.36</v>
      </c>
      <c r="K234" s="10">
        <f t="shared" si="32"/>
        <v>34.15</v>
      </c>
      <c r="L234" s="10">
        <f t="shared" si="33"/>
        <v>1.599</v>
      </c>
      <c r="M234" s="123">
        <f t="shared" si="34"/>
        <v>0.86599999999999999</v>
      </c>
      <c r="N234" s="636">
        <f t="shared" si="40"/>
        <v>6.49</v>
      </c>
      <c r="O234" s="123" t="s">
        <v>1206</v>
      </c>
      <c r="P234" s="567" t="s">
        <v>925</v>
      </c>
      <c r="Q234" s="1005" t="s">
        <v>258</v>
      </c>
      <c r="R234" s="13">
        <f t="shared" si="35"/>
        <v>287.98399999999998</v>
      </c>
    </row>
    <row r="235" spans="1:18" s="319" customFormat="1" ht="21.75" customHeight="1">
      <c r="A235" s="14">
        <f>SUBTOTAL(103,$C$5:C235)</f>
        <v>231</v>
      </c>
      <c r="B235" s="73">
        <v>7</v>
      </c>
      <c r="C235" s="683" t="s">
        <v>457</v>
      </c>
      <c r="D235" s="73" t="str">
        <f>VLOOKUP(C235,'Location Summary'!$C$4:$D$603,2,0)</f>
        <v>DA-1.5</v>
      </c>
      <c r="E235" s="73" t="s">
        <v>416</v>
      </c>
      <c r="F235" s="748">
        <f>G229</f>
        <v>45689</v>
      </c>
      <c r="G235" s="748">
        <v>45695</v>
      </c>
      <c r="H235" s="72" t="s">
        <v>1005</v>
      </c>
      <c r="I235" s="73">
        <f t="shared" si="30"/>
        <v>271.04000000000002</v>
      </c>
      <c r="J235" s="73">
        <f t="shared" si="31"/>
        <v>3.36</v>
      </c>
      <c r="K235" s="73">
        <f t="shared" si="32"/>
        <v>34.15</v>
      </c>
      <c r="L235" s="73">
        <f t="shared" si="33"/>
        <v>1.599</v>
      </c>
      <c r="M235" s="567">
        <f t="shared" si="34"/>
        <v>0.86599999999999999</v>
      </c>
      <c r="N235" s="790">
        <f t="shared" si="40"/>
        <v>6.49</v>
      </c>
      <c r="O235" s="567" t="s">
        <v>1214</v>
      </c>
      <c r="P235" s="567" t="s">
        <v>778</v>
      </c>
      <c r="Q235" s="1005" t="s">
        <v>258</v>
      </c>
      <c r="R235" s="13">
        <f t="shared" si="35"/>
        <v>287.98399999999998</v>
      </c>
    </row>
    <row r="236" spans="1:18" s="319" customFormat="1" ht="21.75" customHeight="1">
      <c r="A236" s="14">
        <f>SUBTOTAL(103,$C$5:C236)</f>
        <v>232</v>
      </c>
      <c r="B236" s="73">
        <v>8</v>
      </c>
      <c r="C236" s="683" t="s">
        <v>656</v>
      </c>
      <c r="D236" s="73" t="str">
        <f>VLOOKUP(C236,'Location Summary'!$C$4:$D$603,2,0)</f>
        <v>DA+6</v>
      </c>
      <c r="E236" s="73" t="s">
        <v>416</v>
      </c>
      <c r="F236" s="748">
        <f>G234+1</f>
        <v>45694</v>
      </c>
      <c r="G236" s="748">
        <v>45696</v>
      </c>
      <c r="H236" s="72" t="s">
        <v>1189</v>
      </c>
      <c r="I236" s="73">
        <f t="shared" si="30"/>
        <v>289.83999999999997</v>
      </c>
      <c r="J236" s="73">
        <f t="shared" si="31"/>
        <v>3.61</v>
      </c>
      <c r="K236" s="73">
        <f t="shared" si="32"/>
        <v>37.299999999999997</v>
      </c>
      <c r="L236" s="73">
        <f t="shared" si="33"/>
        <v>2.093</v>
      </c>
      <c r="M236" s="567">
        <f t="shared" si="34"/>
        <v>0.86599999999999999</v>
      </c>
      <c r="N236" s="790">
        <f t="shared" si="40"/>
        <v>7.39</v>
      </c>
      <c r="O236" s="567" t="s">
        <v>1206</v>
      </c>
      <c r="P236" s="567" t="s">
        <v>925</v>
      </c>
      <c r="Q236" s="1005" t="s">
        <v>258</v>
      </c>
      <c r="R236" s="13">
        <f t="shared" si="35"/>
        <v>314.28399999999999</v>
      </c>
    </row>
    <row r="237" spans="1:18" s="319" customFormat="1" ht="21.75" customHeight="1">
      <c r="A237" s="14">
        <f>SUBTOTAL(103,$C$5:C237)</f>
        <v>233</v>
      </c>
      <c r="B237" s="73">
        <v>9</v>
      </c>
      <c r="C237" s="683" t="s">
        <v>659</v>
      </c>
      <c r="D237" s="73" t="str">
        <f>VLOOKUP(C237,'Location Summary'!$C$4:$D$603,2,0)</f>
        <v>DC2+0</v>
      </c>
      <c r="E237" s="73" t="s">
        <v>416</v>
      </c>
      <c r="F237" s="748">
        <f>G227</f>
        <v>45688</v>
      </c>
      <c r="G237" s="748">
        <v>45697</v>
      </c>
      <c r="H237" s="72" t="s">
        <v>985</v>
      </c>
      <c r="I237" s="73">
        <f t="shared" si="30"/>
        <v>693.86</v>
      </c>
      <c r="J237" s="73">
        <f t="shared" si="31"/>
        <v>9.09</v>
      </c>
      <c r="K237" s="73">
        <f t="shared" si="32"/>
        <v>115.43</v>
      </c>
      <c r="L237" s="73">
        <f t="shared" si="33"/>
        <v>5.6909999999999998</v>
      </c>
      <c r="M237" s="567">
        <f t="shared" si="34"/>
        <v>2.348757</v>
      </c>
      <c r="N237" s="790">
        <f t="shared" ref="N237:N242" si="41">ROUND((I237*230.35+J237*10150.5+K237*11591.45+L237*93958.18+M237*7677.44)/10^5,2)</f>
        <v>21.43</v>
      </c>
      <c r="O237" s="567" t="s">
        <v>1203</v>
      </c>
      <c r="P237" s="567" t="s">
        <v>925</v>
      </c>
      <c r="Q237" s="1005" t="s">
        <v>258</v>
      </c>
      <c r="R237" s="13">
        <f t="shared" si="35"/>
        <v>963.43600000000004</v>
      </c>
    </row>
    <row r="238" spans="1:18" s="319" customFormat="1" ht="21.75" customHeight="1">
      <c r="A238" s="14">
        <f>SUBTOTAL(103,$C$5:C238)</f>
        <v>234</v>
      </c>
      <c r="B238" s="73">
        <v>10</v>
      </c>
      <c r="C238" s="683" t="s">
        <v>10</v>
      </c>
      <c r="D238" s="73" t="str">
        <f>VLOOKUP(C238,'Location Summary'!$C$4:$D$603,2,0)</f>
        <v>DB2+0</v>
      </c>
      <c r="E238" s="73" t="s">
        <v>416</v>
      </c>
      <c r="F238" s="748">
        <v>45693</v>
      </c>
      <c r="G238" s="748">
        <v>45697</v>
      </c>
      <c r="H238" s="72" t="s">
        <v>1178</v>
      </c>
      <c r="I238" s="73">
        <f t="shared" si="30"/>
        <v>560.96</v>
      </c>
      <c r="J238" s="73">
        <f t="shared" si="31"/>
        <v>7.27</v>
      </c>
      <c r="K238" s="73">
        <f t="shared" si="32"/>
        <v>85.67</v>
      </c>
      <c r="L238" s="73">
        <f t="shared" si="33"/>
        <v>4.1547999999999998</v>
      </c>
      <c r="M238" s="567">
        <f t="shared" si="34"/>
        <v>1.768</v>
      </c>
      <c r="N238" s="790">
        <f t="shared" si="41"/>
        <v>16</v>
      </c>
      <c r="O238" s="567" t="s">
        <v>1113</v>
      </c>
      <c r="P238" s="567" t="s">
        <v>925</v>
      </c>
      <c r="Q238" s="1005" t="s">
        <v>258</v>
      </c>
      <c r="R238" s="13">
        <f t="shared" si="35"/>
        <v>717.34799999999996</v>
      </c>
    </row>
    <row r="239" spans="1:18" s="319" customFormat="1" ht="21.75" customHeight="1">
      <c r="A239" s="14">
        <f>SUBTOTAL(103,$C$5:C239)</f>
        <v>235</v>
      </c>
      <c r="B239" s="73">
        <v>11</v>
      </c>
      <c r="C239" s="683" t="s">
        <v>458</v>
      </c>
      <c r="D239" s="73" t="str">
        <f>VLOOKUP(C239,'Location Summary'!$C$4:$D$603,2,0)</f>
        <v>DA+6</v>
      </c>
      <c r="E239" s="73" t="s">
        <v>416</v>
      </c>
      <c r="F239" s="748">
        <f>G235</f>
        <v>45695</v>
      </c>
      <c r="G239" s="748">
        <v>45698</v>
      </c>
      <c r="H239" s="72" t="s">
        <v>1005</v>
      </c>
      <c r="I239" s="73">
        <f t="shared" si="30"/>
        <v>289.83999999999997</v>
      </c>
      <c r="J239" s="73">
        <f t="shared" si="31"/>
        <v>3.61</v>
      </c>
      <c r="K239" s="73">
        <f t="shared" si="32"/>
        <v>37.299999999999997</v>
      </c>
      <c r="L239" s="73">
        <f t="shared" si="33"/>
        <v>2.093</v>
      </c>
      <c r="M239" s="567">
        <f t="shared" si="34"/>
        <v>0.86599999999999999</v>
      </c>
      <c r="N239" s="790">
        <f t="shared" si="41"/>
        <v>7.39</v>
      </c>
      <c r="O239" s="567" t="s">
        <v>1214</v>
      </c>
      <c r="P239" s="567" t="s">
        <v>925</v>
      </c>
      <c r="Q239" s="1005" t="s">
        <v>258</v>
      </c>
      <c r="R239" s="13">
        <f t="shared" si="35"/>
        <v>314.28399999999999</v>
      </c>
    </row>
    <row r="240" spans="1:18" s="319" customFormat="1" ht="21.75" customHeight="1">
      <c r="A240" s="14">
        <f>SUBTOTAL(103,$C$5:C240)</f>
        <v>236</v>
      </c>
      <c r="B240" s="73">
        <v>12</v>
      </c>
      <c r="C240" s="683" t="s">
        <v>270</v>
      </c>
      <c r="D240" s="73" t="str">
        <f>VLOOKUP(C240,'Location Summary'!$C$4:$D$603,2,0)</f>
        <v>DD60+9</v>
      </c>
      <c r="E240" s="73" t="s">
        <v>416</v>
      </c>
      <c r="F240" s="748">
        <v>45684</v>
      </c>
      <c r="G240" s="748">
        <v>45699</v>
      </c>
      <c r="H240" s="72" t="s">
        <v>1001</v>
      </c>
      <c r="I240" s="73">
        <f t="shared" si="30"/>
        <v>1025.83</v>
      </c>
      <c r="J240" s="73">
        <f t="shared" si="31"/>
        <v>13.65</v>
      </c>
      <c r="K240" s="73">
        <f t="shared" si="32"/>
        <v>190.99</v>
      </c>
      <c r="L240" s="73">
        <f t="shared" si="33"/>
        <v>11.554</v>
      </c>
      <c r="M240" s="567">
        <f t="shared" si="34"/>
        <v>3.1593010000000001</v>
      </c>
      <c r="N240" s="790">
        <f t="shared" si="41"/>
        <v>36.99</v>
      </c>
      <c r="O240" s="567" t="s">
        <v>1206</v>
      </c>
      <c r="P240" s="567" t="s">
        <v>1233</v>
      </c>
      <c r="Q240" s="1005" t="s">
        <v>258</v>
      </c>
      <c r="R240" s="13">
        <f t="shared" si="35"/>
        <v>1587.98</v>
      </c>
    </row>
    <row r="241" spans="1:18" s="319" customFormat="1" ht="21.75" customHeight="1">
      <c r="A241" s="14">
        <f>SUBTOTAL(103,$C$5:C241)</f>
        <v>237</v>
      </c>
      <c r="B241" s="73">
        <v>13</v>
      </c>
      <c r="C241" s="683" t="s">
        <v>640</v>
      </c>
      <c r="D241" s="73" t="str">
        <f>VLOOKUP(C241,'Location Summary'!$C$4:$D$603,2,0)</f>
        <v>DA+3</v>
      </c>
      <c r="E241" s="73" t="s">
        <v>416</v>
      </c>
      <c r="F241" s="748">
        <f>G227</f>
        <v>45688</v>
      </c>
      <c r="G241" s="748">
        <v>45699</v>
      </c>
      <c r="H241" s="72" t="s">
        <v>1183</v>
      </c>
      <c r="I241" s="73">
        <f t="shared" si="30"/>
        <v>289.83999999999997</v>
      </c>
      <c r="J241" s="73">
        <f t="shared" si="31"/>
        <v>3.61</v>
      </c>
      <c r="K241" s="73">
        <f t="shared" si="32"/>
        <v>37.299999999999997</v>
      </c>
      <c r="L241" s="73">
        <f t="shared" si="33"/>
        <v>2.093</v>
      </c>
      <c r="M241" s="567">
        <f t="shared" si="34"/>
        <v>0.86599999999999999</v>
      </c>
      <c r="N241" s="790">
        <f t="shared" si="41"/>
        <v>7.39</v>
      </c>
      <c r="O241" s="567" t="s">
        <v>1093</v>
      </c>
      <c r="P241" s="567" t="s">
        <v>925</v>
      </c>
      <c r="Q241" s="1005" t="s">
        <v>258</v>
      </c>
      <c r="R241" s="13">
        <f t="shared" si="35"/>
        <v>314.28399999999999</v>
      </c>
    </row>
    <row r="242" spans="1:18" s="319" customFormat="1" ht="21.75" customHeight="1">
      <c r="A242" s="14">
        <f>SUBTOTAL(103,$C$5:C242)</f>
        <v>238</v>
      </c>
      <c r="B242" s="73">
        <v>14</v>
      </c>
      <c r="C242" s="683" t="s">
        <v>178</v>
      </c>
      <c r="D242" s="73" t="str">
        <f>VLOOKUP(C242,'Location Summary'!$C$4:$D$603,2,0)</f>
        <v>DA-3</v>
      </c>
      <c r="E242" s="73" t="s">
        <v>416</v>
      </c>
      <c r="F242" s="748">
        <v>45693</v>
      </c>
      <c r="G242" s="748">
        <v>45700</v>
      </c>
      <c r="H242" s="72" t="s">
        <v>1153</v>
      </c>
      <c r="I242" s="73">
        <f t="shared" si="30"/>
        <v>271.04000000000002</v>
      </c>
      <c r="J242" s="73">
        <f t="shared" si="31"/>
        <v>3.36</v>
      </c>
      <c r="K242" s="73">
        <f t="shared" si="32"/>
        <v>34.15</v>
      </c>
      <c r="L242" s="73">
        <f t="shared" si="33"/>
        <v>1.599</v>
      </c>
      <c r="M242" s="567">
        <f t="shared" si="34"/>
        <v>0.86599999999999999</v>
      </c>
      <c r="N242" s="790">
        <f t="shared" si="41"/>
        <v>6.49</v>
      </c>
      <c r="O242" s="567" t="s">
        <v>1006</v>
      </c>
      <c r="P242" s="567" t="s">
        <v>1234</v>
      </c>
      <c r="Q242" s="1005" t="s">
        <v>258</v>
      </c>
      <c r="R242" s="13">
        <f t="shared" si="35"/>
        <v>287.98399999999998</v>
      </c>
    </row>
    <row r="243" spans="1:18" s="319" customFormat="1" ht="21.75" customHeight="1">
      <c r="A243" s="14">
        <f>SUBTOTAL(103,$C$5:C243)</f>
        <v>239</v>
      </c>
      <c r="B243" s="73">
        <v>15</v>
      </c>
      <c r="C243" s="683" t="s">
        <v>413</v>
      </c>
      <c r="D243" s="73" t="str">
        <f>VLOOKUP(C243,'Location Summary'!$C$4:$D$603,2,0)</f>
        <v>DA+9</v>
      </c>
      <c r="E243" s="73" t="s">
        <v>416</v>
      </c>
      <c r="F243" s="748">
        <v>45684</v>
      </c>
      <c r="G243" s="748">
        <v>45701</v>
      </c>
      <c r="H243" s="72" t="s">
        <v>1180</v>
      </c>
      <c r="I243" s="73">
        <f t="shared" si="30"/>
        <v>289.83999999999997</v>
      </c>
      <c r="J243" s="73">
        <f t="shared" si="31"/>
        <v>3.61</v>
      </c>
      <c r="K243" s="73">
        <f t="shared" si="32"/>
        <v>37.299999999999997</v>
      </c>
      <c r="L243" s="73">
        <f t="shared" si="33"/>
        <v>2.093</v>
      </c>
      <c r="M243" s="567">
        <f t="shared" si="34"/>
        <v>0.86599999999999999</v>
      </c>
      <c r="N243" s="790">
        <f>ROUND((I243*230.35+J243*10150.5+K243*11591.45+L243*93958.18+M243*7677.44)/10^5,2)</f>
        <v>7.39</v>
      </c>
      <c r="O243" s="567" t="s">
        <v>1235</v>
      </c>
      <c r="P243" s="567" t="s">
        <v>1117</v>
      </c>
      <c r="Q243" s="1005" t="s">
        <v>258</v>
      </c>
      <c r="R243" s="13">
        <f t="shared" si="35"/>
        <v>314.28399999999999</v>
      </c>
    </row>
    <row r="244" spans="1:18" s="319" customFormat="1" ht="21.75" customHeight="1">
      <c r="A244" s="14">
        <f>SUBTOTAL(103,$C$5:C244)</f>
        <v>240</v>
      </c>
      <c r="B244" s="73">
        <v>16</v>
      </c>
      <c r="C244" s="683" t="s">
        <v>440</v>
      </c>
      <c r="D244" s="73" t="str">
        <f>VLOOKUP(C244,'Location Summary'!$C$4:$D$603,2,0)</f>
        <v>DA+0</v>
      </c>
      <c r="E244" s="73" t="s">
        <v>416</v>
      </c>
      <c r="F244" s="748">
        <v>45695</v>
      </c>
      <c r="G244" s="748">
        <v>45704</v>
      </c>
      <c r="H244" s="72" t="s">
        <v>899</v>
      </c>
      <c r="I244" s="73">
        <f t="shared" si="30"/>
        <v>271.04000000000002</v>
      </c>
      <c r="J244" s="73">
        <f t="shared" si="31"/>
        <v>3.36</v>
      </c>
      <c r="K244" s="73">
        <f t="shared" si="32"/>
        <v>34.15</v>
      </c>
      <c r="L244" s="73">
        <f t="shared" si="33"/>
        <v>1.599</v>
      </c>
      <c r="M244" s="567">
        <f t="shared" si="34"/>
        <v>0.86599999999999999</v>
      </c>
      <c r="N244" s="567">
        <f>ROUND((I244*230.35+J244*10150.5+K244*11591.45+L244*93958.18+M244*7677.44)/10^5,2)</f>
        <v>6.49</v>
      </c>
      <c r="O244" s="567" t="s">
        <v>1093</v>
      </c>
      <c r="P244" s="567" t="s">
        <v>1234</v>
      </c>
      <c r="Q244" s="1005" t="s">
        <v>258</v>
      </c>
      <c r="R244" s="13">
        <f t="shared" si="35"/>
        <v>287.98399999999998</v>
      </c>
    </row>
    <row r="245" spans="1:18" s="319" customFormat="1" ht="21.75" customHeight="1">
      <c r="A245" s="14">
        <f>SUBTOTAL(103,$C$5:C245)</f>
        <v>241</v>
      </c>
      <c r="B245" s="73">
        <v>17</v>
      </c>
      <c r="C245" s="683" t="s">
        <v>177</v>
      </c>
      <c r="D245" s="73" t="str">
        <f>VLOOKUP(C245,'Location Summary'!$C$4:$D$603,2,0)</f>
        <v>DA-3</v>
      </c>
      <c r="E245" s="73" t="s">
        <v>416</v>
      </c>
      <c r="F245" s="748">
        <f>G242</f>
        <v>45700</v>
      </c>
      <c r="G245" s="748">
        <v>45704</v>
      </c>
      <c r="H245" s="72" t="s">
        <v>1153</v>
      </c>
      <c r="I245" s="73">
        <f t="shared" si="30"/>
        <v>271.04000000000002</v>
      </c>
      <c r="J245" s="73">
        <f t="shared" si="31"/>
        <v>3.36</v>
      </c>
      <c r="K245" s="73">
        <f t="shared" si="32"/>
        <v>34.15</v>
      </c>
      <c r="L245" s="73">
        <f t="shared" si="33"/>
        <v>1.599</v>
      </c>
      <c r="M245" s="567">
        <f t="shared" si="34"/>
        <v>0.86599999999999999</v>
      </c>
      <c r="N245" s="567">
        <f>ROUND((I245*230.35+J245*10150.5+K245*11591.45+L245*93958.18+M245*7677.44)/10^5,2)</f>
        <v>6.49</v>
      </c>
      <c r="O245" s="567" t="s">
        <v>1006</v>
      </c>
      <c r="P245" s="567" t="s">
        <v>1259</v>
      </c>
      <c r="Q245" s="1005" t="s">
        <v>258</v>
      </c>
      <c r="R245" s="13">
        <f t="shared" si="35"/>
        <v>287.98399999999998</v>
      </c>
    </row>
    <row r="246" spans="1:18" s="319" customFormat="1" ht="21.75" customHeight="1">
      <c r="A246" s="14">
        <f>SUBTOTAL(103,$C$5:C246)</f>
        <v>242</v>
      </c>
      <c r="B246" s="73">
        <v>18</v>
      </c>
      <c r="C246" s="683" t="s">
        <v>890</v>
      </c>
      <c r="D246" s="73" t="str">
        <f>VLOOKUP(C246,'Location Summary'!$C$4:$D$603,2,0)</f>
        <v>DA+3</v>
      </c>
      <c r="E246" s="73" t="s">
        <v>416</v>
      </c>
      <c r="F246" s="748">
        <v>45698</v>
      </c>
      <c r="G246" s="748">
        <v>45705</v>
      </c>
      <c r="H246" s="72" t="s">
        <v>1178</v>
      </c>
      <c r="I246" s="73">
        <f t="shared" si="30"/>
        <v>289.83999999999997</v>
      </c>
      <c r="J246" s="73">
        <f t="shared" si="31"/>
        <v>3.61</v>
      </c>
      <c r="K246" s="73">
        <f t="shared" si="32"/>
        <v>37.299999999999997</v>
      </c>
      <c r="L246" s="73">
        <f t="shared" si="33"/>
        <v>2.093</v>
      </c>
      <c r="M246" s="567">
        <f t="shared" si="34"/>
        <v>0.86599999999999999</v>
      </c>
      <c r="N246" s="567">
        <f>ROUND((I246*230.35+J246*10150.5+K246*11591.45+L246*93958.18+M246*7677.44)/10^5,2)</f>
        <v>7.39</v>
      </c>
      <c r="O246" s="567" t="s">
        <v>1236</v>
      </c>
      <c r="P246" s="567" t="s">
        <v>925</v>
      </c>
      <c r="Q246" s="1005" t="s">
        <v>258</v>
      </c>
      <c r="R246" s="13">
        <f t="shared" si="35"/>
        <v>314.28399999999999</v>
      </c>
    </row>
    <row r="247" spans="1:18" s="319" customFormat="1" ht="21.75" customHeight="1">
      <c r="A247" s="14">
        <f>SUBTOTAL(103,$C$5:C247)</f>
        <v>243</v>
      </c>
      <c r="B247" s="73">
        <v>19</v>
      </c>
      <c r="C247" s="683" t="s">
        <v>496</v>
      </c>
      <c r="D247" s="73" t="str">
        <f>VLOOKUP(C247,'Location Summary'!$C$4:$D$603,2,0)</f>
        <v>DB1+9</v>
      </c>
      <c r="E247" s="73" t="s">
        <v>416</v>
      </c>
      <c r="F247" s="748">
        <v>45699</v>
      </c>
      <c r="G247" s="748">
        <v>45706</v>
      </c>
      <c r="H247" s="72" t="s">
        <v>1001</v>
      </c>
      <c r="I247" s="790">
        <f t="shared" si="30"/>
        <v>484.04</v>
      </c>
      <c r="J247" s="73">
        <f t="shared" si="31"/>
        <v>6.23</v>
      </c>
      <c r="K247" s="73">
        <f t="shared" si="32"/>
        <v>70.319999999999993</v>
      </c>
      <c r="L247" s="73">
        <f t="shared" si="33"/>
        <v>3.3719999999999999</v>
      </c>
      <c r="M247" s="567">
        <f t="shared" si="34"/>
        <v>1.768</v>
      </c>
      <c r="N247" s="567">
        <f>ROUND((I247*230.35+J247*10150.5+K247*11591.45+L247*93958.18+M247*7677.44)/10^5,2)</f>
        <v>13.2</v>
      </c>
      <c r="O247" s="567" t="s">
        <v>1206</v>
      </c>
      <c r="P247" s="567" t="s">
        <v>1233</v>
      </c>
      <c r="Q247" s="1005" t="s">
        <v>258</v>
      </c>
      <c r="R247" s="13">
        <f t="shared" si="35"/>
        <v>589.97199999999998</v>
      </c>
    </row>
    <row r="248" spans="1:18" s="319" customFormat="1" ht="21.75" customHeight="1">
      <c r="A248" s="14">
        <f>SUBTOTAL(103,$C$5:C248)</f>
        <v>244</v>
      </c>
      <c r="B248" s="73">
        <v>20</v>
      </c>
      <c r="C248" s="683" t="s">
        <v>786</v>
      </c>
      <c r="D248" s="73" t="str">
        <f>VLOOKUP(C248,'Location Summary'!$C$4:$D$603,2,0)</f>
        <v>DB1+9</v>
      </c>
      <c r="E248" s="73" t="s">
        <v>416</v>
      </c>
      <c r="F248" s="748">
        <v>45335</v>
      </c>
      <c r="G248" s="748">
        <v>45706</v>
      </c>
      <c r="H248" s="72" t="s">
        <v>1249</v>
      </c>
      <c r="I248" s="73">
        <f t="shared" si="30"/>
        <v>484.04</v>
      </c>
      <c r="J248" s="73">
        <f t="shared" si="31"/>
        <v>6.23</v>
      </c>
      <c r="K248" s="73">
        <f t="shared" si="32"/>
        <v>70.319999999999993</v>
      </c>
      <c r="L248" s="73">
        <f t="shared" si="33"/>
        <v>3.3719999999999999</v>
      </c>
      <c r="M248" s="567">
        <f t="shared" si="34"/>
        <v>1.768</v>
      </c>
      <c r="N248" s="567">
        <f t="shared" ref="N248:N253" si="42">ROUND((I248*230.35+J248*10150.5+K248*11591.45+L248*93958.18+M248*7677.44)/10^5,2)</f>
        <v>13.2</v>
      </c>
      <c r="O248" s="567" t="s">
        <v>464</v>
      </c>
      <c r="P248" s="567" t="s">
        <v>925</v>
      </c>
      <c r="Q248" s="1005" t="s">
        <v>258</v>
      </c>
      <c r="R248" s="13">
        <f t="shared" si="35"/>
        <v>589.97199999999998</v>
      </c>
    </row>
    <row r="249" spans="1:18" s="319" customFormat="1" ht="21.75" customHeight="1">
      <c r="A249" s="14">
        <f>SUBTOTAL(103,$C$5:C249)</f>
        <v>245</v>
      </c>
      <c r="B249" s="73">
        <v>21</v>
      </c>
      <c r="C249" s="683" t="s">
        <v>383</v>
      </c>
      <c r="D249" s="73" t="str">
        <f>VLOOKUP(C249,'Location Summary'!$C$4:$D$603,2,0)</f>
        <v>DA+3</v>
      </c>
      <c r="E249" s="73" t="s">
        <v>416</v>
      </c>
      <c r="F249" s="748">
        <v>45699</v>
      </c>
      <c r="G249" s="748">
        <v>45707</v>
      </c>
      <c r="H249" s="72" t="s">
        <v>1241</v>
      </c>
      <c r="I249" s="73">
        <f t="shared" si="30"/>
        <v>289.83999999999997</v>
      </c>
      <c r="J249" s="73">
        <f t="shared" si="31"/>
        <v>3.61</v>
      </c>
      <c r="K249" s="73">
        <f t="shared" si="32"/>
        <v>37.299999999999997</v>
      </c>
      <c r="L249" s="73">
        <f t="shared" si="33"/>
        <v>2.093</v>
      </c>
      <c r="M249" s="567">
        <f t="shared" si="34"/>
        <v>0.86599999999999999</v>
      </c>
      <c r="N249" s="567">
        <f t="shared" si="42"/>
        <v>7.39</v>
      </c>
      <c r="O249" s="567" t="s">
        <v>1242</v>
      </c>
      <c r="P249" s="567" t="s">
        <v>778</v>
      </c>
      <c r="Q249" s="1005" t="s">
        <v>258</v>
      </c>
      <c r="R249" s="13">
        <f t="shared" si="35"/>
        <v>314.28399999999999</v>
      </c>
    </row>
    <row r="250" spans="1:18" s="319" customFormat="1" ht="21.75" customHeight="1">
      <c r="A250" s="14">
        <f>SUBTOTAL(103,$C$5:C250)</f>
        <v>246</v>
      </c>
      <c r="B250" s="73">
        <v>22</v>
      </c>
      <c r="C250" s="683" t="s">
        <v>70</v>
      </c>
      <c r="D250" s="73" t="str">
        <f>VLOOKUP(C250,'Location Summary'!$C$4:$D$603,2,0)</f>
        <v>DA+9</v>
      </c>
      <c r="E250" s="73" t="s">
        <v>416</v>
      </c>
      <c r="F250" s="748">
        <v>45335</v>
      </c>
      <c r="G250" s="748">
        <v>45708</v>
      </c>
      <c r="H250" s="72" t="s">
        <v>1248</v>
      </c>
      <c r="I250" s="73">
        <f t="shared" si="30"/>
        <v>289.83999999999997</v>
      </c>
      <c r="J250" s="73">
        <f t="shared" si="31"/>
        <v>3.61</v>
      </c>
      <c r="K250" s="73">
        <f t="shared" si="32"/>
        <v>37.299999999999997</v>
      </c>
      <c r="L250" s="73">
        <f t="shared" si="33"/>
        <v>2.093</v>
      </c>
      <c r="M250" s="567">
        <f t="shared" si="34"/>
        <v>0.86599999999999999</v>
      </c>
      <c r="N250" s="567">
        <f t="shared" si="42"/>
        <v>7.39</v>
      </c>
      <c r="O250" s="567" t="s">
        <v>804</v>
      </c>
      <c r="P250" s="567" t="s">
        <v>925</v>
      </c>
      <c r="Q250" s="1005" t="s">
        <v>258</v>
      </c>
      <c r="R250" s="13">
        <f t="shared" si="35"/>
        <v>314.28399999999999</v>
      </c>
    </row>
    <row r="251" spans="1:18" s="319" customFormat="1" ht="21.75" customHeight="1">
      <c r="A251" s="14">
        <f>SUBTOTAL(103,$C$5:C251)</f>
        <v>247</v>
      </c>
      <c r="B251" s="73">
        <v>23</v>
      </c>
      <c r="C251" s="683" t="s">
        <v>185</v>
      </c>
      <c r="D251" s="73" t="str">
        <f>VLOOKUP(C251,'Location Summary'!$C$4:$D$603,2,0)</f>
        <v>DA+0</v>
      </c>
      <c r="E251" s="73" t="s">
        <v>416</v>
      </c>
      <c r="F251" s="748">
        <f>G244</f>
        <v>45704</v>
      </c>
      <c r="G251" s="748">
        <v>45710</v>
      </c>
      <c r="H251" s="72" t="s">
        <v>899</v>
      </c>
      <c r="I251" s="73">
        <f t="shared" si="30"/>
        <v>271.04000000000002</v>
      </c>
      <c r="J251" s="73">
        <f t="shared" si="31"/>
        <v>3.36</v>
      </c>
      <c r="K251" s="73">
        <f t="shared" si="32"/>
        <v>34.15</v>
      </c>
      <c r="L251" s="73">
        <f t="shared" si="33"/>
        <v>1.599</v>
      </c>
      <c r="M251" s="567">
        <f t="shared" si="34"/>
        <v>0.86599999999999999</v>
      </c>
      <c r="N251" s="567">
        <f t="shared" si="42"/>
        <v>6.49</v>
      </c>
      <c r="O251" s="567" t="s">
        <v>1093</v>
      </c>
      <c r="P251" s="567" t="s">
        <v>1257</v>
      </c>
      <c r="Q251" s="1005" t="s">
        <v>258</v>
      </c>
      <c r="R251" s="13">
        <f t="shared" si="35"/>
        <v>287.98399999999998</v>
      </c>
    </row>
    <row r="252" spans="1:18" s="319" customFormat="1" ht="21.75" customHeight="1">
      <c r="A252" s="14">
        <f>SUBTOTAL(103,$C$5:C252)</f>
        <v>248</v>
      </c>
      <c r="B252" s="73">
        <v>24</v>
      </c>
      <c r="C252" s="683" t="s">
        <v>787</v>
      </c>
      <c r="D252" s="73" t="str">
        <f>VLOOKUP(C252,'Location Summary'!$C$4:$D$603,2,0)</f>
        <v>DA+6</v>
      </c>
      <c r="E252" s="73" t="s">
        <v>416</v>
      </c>
      <c r="F252" s="748">
        <v>45705</v>
      </c>
      <c r="G252" s="748">
        <v>45710</v>
      </c>
      <c r="H252" s="72" t="s">
        <v>1249</v>
      </c>
      <c r="I252" s="73">
        <f t="shared" si="30"/>
        <v>289.83999999999997</v>
      </c>
      <c r="J252" s="73">
        <f t="shared" si="31"/>
        <v>3.61</v>
      </c>
      <c r="K252" s="73">
        <f t="shared" si="32"/>
        <v>37.299999999999997</v>
      </c>
      <c r="L252" s="73">
        <f t="shared" si="33"/>
        <v>2.093</v>
      </c>
      <c r="M252" s="567">
        <f t="shared" si="34"/>
        <v>0.86599999999999999</v>
      </c>
      <c r="N252" s="567">
        <f t="shared" si="42"/>
        <v>7.39</v>
      </c>
      <c r="O252" s="567" t="s">
        <v>464</v>
      </c>
      <c r="P252" s="567" t="s">
        <v>925</v>
      </c>
      <c r="Q252" s="1005" t="s">
        <v>258</v>
      </c>
      <c r="R252" s="13">
        <f t="shared" si="35"/>
        <v>314.28399999999999</v>
      </c>
    </row>
    <row r="253" spans="1:18" s="319" customFormat="1" ht="21.75" customHeight="1">
      <c r="A253" s="14">
        <f>SUBTOTAL(103,$C$5:C253)</f>
        <v>249</v>
      </c>
      <c r="B253" s="73">
        <v>25</v>
      </c>
      <c r="C253" s="683" t="s">
        <v>65</v>
      </c>
      <c r="D253" s="73" t="str">
        <f>VLOOKUP(C253,'Location Summary'!$C$4:$D$603,2,0)</f>
        <v>DC1+0</v>
      </c>
      <c r="E253" s="73" t="s">
        <v>416</v>
      </c>
      <c r="F253" s="748">
        <v>45699</v>
      </c>
      <c r="G253" s="748">
        <v>45711</v>
      </c>
      <c r="H253" s="72" t="s">
        <v>1005</v>
      </c>
      <c r="I253" s="73">
        <f t="shared" si="30"/>
        <v>606.15</v>
      </c>
      <c r="J253" s="73">
        <f t="shared" si="31"/>
        <v>7.89</v>
      </c>
      <c r="K253" s="73">
        <f t="shared" si="32"/>
        <v>93.55</v>
      </c>
      <c r="L253" s="73">
        <f t="shared" si="33"/>
        <v>4.8167999999999997</v>
      </c>
      <c r="M253" s="567">
        <f t="shared" si="34"/>
        <v>2.348757</v>
      </c>
      <c r="N253" s="567">
        <f t="shared" si="42"/>
        <v>17.75</v>
      </c>
      <c r="O253" s="567" t="s">
        <v>1236</v>
      </c>
      <c r="P253" s="567" t="s">
        <v>925</v>
      </c>
      <c r="Q253" s="1005" t="s">
        <v>258</v>
      </c>
      <c r="R253" s="13">
        <f t="shared" si="35"/>
        <v>783.11599999999999</v>
      </c>
    </row>
    <row r="254" spans="1:18" s="319" customFormat="1" ht="21.75" customHeight="1">
      <c r="A254" s="14">
        <f>SUBTOTAL(103,$C$5:C254)</f>
        <v>250</v>
      </c>
      <c r="B254" s="73">
        <v>26</v>
      </c>
      <c r="C254" s="683" t="s">
        <v>641</v>
      </c>
      <c r="D254" s="73" t="str">
        <f>VLOOKUP(C254,'Location Summary'!$C$4:$D$603,2,0)</f>
        <v>DA+6</v>
      </c>
      <c r="E254" s="73" t="s">
        <v>416</v>
      </c>
      <c r="F254" s="748">
        <f>G241</f>
        <v>45699</v>
      </c>
      <c r="G254" s="748">
        <v>45712</v>
      </c>
      <c r="H254" s="72" t="s">
        <v>1183</v>
      </c>
      <c r="I254" s="73">
        <f t="shared" si="30"/>
        <v>289.83999999999997</v>
      </c>
      <c r="J254" s="73">
        <f t="shared" si="31"/>
        <v>3.61</v>
      </c>
      <c r="K254" s="73">
        <f t="shared" si="32"/>
        <v>37.299999999999997</v>
      </c>
      <c r="L254" s="73">
        <f t="shared" si="33"/>
        <v>2.093</v>
      </c>
      <c r="M254" s="567">
        <f t="shared" si="34"/>
        <v>0.86599999999999999</v>
      </c>
      <c r="N254" s="567">
        <f t="shared" ref="N254:N259" si="43">ROUND((I254*230.35+J254*10150.5+K254*11591.45+L254*93958.18+M254*7677.44)/10^5,2)</f>
        <v>7.39</v>
      </c>
      <c r="O254" s="567" t="s">
        <v>804</v>
      </c>
      <c r="P254" s="567" t="s">
        <v>925</v>
      </c>
      <c r="Q254" s="1005" t="s">
        <v>258</v>
      </c>
      <c r="R254" s="13">
        <f t="shared" si="35"/>
        <v>314.28399999999999</v>
      </c>
    </row>
    <row r="255" spans="1:18" s="319" customFormat="1" ht="21.75" customHeight="1">
      <c r="A255" s="14">
        <f>SUBTOTAL(103,$C$5:C255)</f>
        <v>251</v>
      </c>
      <c r="B255" s="73">
        <v>27</v>
      </c>
      <c r="C255" s="683" t="s">
        <v>421</v>
      </c>
      <c r="D255" s="73" t="str">
        <f>VLOOKUP(C255,'Location Summary'!$C$4:$D$603,2,0)</f>
        <v>DA+0</v>
      </c>
      <c r="E255" s="73" t="s">
        <v>416</v>
      </c>
      <c r="F255" s="748">
        <v>45701</v>
      </c>
      <c r="G255" s="748">
        <v>45713</v>
      </c>
      <c r="H255" s="72" t="s">
        <v>1247</v>
      </c>
      <c r="I255" s="73">
        <f t="shared" si="30"/>
        <v>271.04000000000002</v>
      </c>
      <c r="J255" s="73">
        <f t="shared" si="31"/>
        <v>3.36</v>
      </c>
      <c r="K255" s="73">
        <f t="shared" si="32"/>
        <v>34.15</v>
      </c>
      <c r="L255" s="73">
        <f t="shared" si="33"/>
        <v>1.599</v>
      </c>
      <c r="M255" s="567">
        <f t="shared" si="34"/>
        <v>0.86599999999999999</v>
      </c>
      <c r="N255" s="567">
        <f t="shared" si="43"/>
        <v>6.49</v>
      </c>
      <c r="O255" s="567" t="s">
        <v>1235</v>
      </c>
      <c r="P255" s="567" t="s">
        <v>778</v>
      </c>
      <c r="Q255" s="1005" t="s">
        <v>258</v>
      </c>
      <c r="R255" s="13">
        <f t="shared" si="35"/>
        <v>287.98399999999998</v>
      </c>
    </row>
    <row r="256" spans="1:18" s="319" customFormat="1" ht="21.75" customHeight="1">
      <c r="A256" s="14">
        <f>SUBTOTAL(103,$C$5:C256)</f>
        <v>252</v>
      </c>
      <c r="B256" s="73">
        <v>28</v>
      </c>
      <c r="C256" s="683" t="s">
        <v>61</v>
      </c>
      <c r="D256" s="73" t="str">
        <f>VLOOKUP(C256,'Location Summary'!$C$4:$D$603,2,0)</f>
        <v>DD60+35</v>
      </c>
      <c r="E256" s="73" t="s">
        <v>416</v>
      </c>
      <c r="F256" s="748">
        <v>45702</v>
      </c>
      <c r="G256" s="748">
        <v>45713</v>
      </c>
      <c r="H256" s="72" t="s">
        <v>985</v>
      </c>
      <c r="I256" s="73">
        <f t="shared" si="30"/>
        <v>999.64</v>
      </c>
      <c r="J256" s="73">
        <f t="shared" si="31"/>
        <v>13.28</v>
      </c>
      <c r="K256" s="73">
        <f t="shared" si="32"/>
        <v>186.31</v>
      </c>
      <c r="L256" s="73">
        <f t="shared" si="33"/>
        <v>11.581</v>
      </c>
      <c r="M256" s="567">
        <f t="shared" si="34"/>
        <v>3.3799760000000001</v>
      </c>
      <c r="N256" s="567">
        <f t="shared" si="43"/>
        <v>36.39</v>
      </c>
      <c r="O256" s="567" t="s">
        <v>1093</v>
      </c>
      <c r="P256" s="567" t="s">
        <v>778</v>
      </c>
      <c r="Q256" s="1005" t="s">
        <v>258</v>
      </c>
      <c r="R256" s="13">
        <f t="shared" si="35"/>
        <v>1548.912</v>
      </c>
    </row>
    <row r="257" spans="1:18" s="319" customFormat="1" ht="21.75" customHeight="1">
      <c r="A257" s="14">
        <f>SUBTOTAL(103,$C$5:C257)</f>
        <v>253</v>
      </c>
      <c r="B257" s="73">
        <v>29</v>
      </c>
      <c r="C257" s="683" t="s">
        <v>64</v>
      </c>
      <c r="D257" s="73" t="str">
        <f>VLOOKUP(C257,'Location Summary'!$C$4:$D$603,2,0)</f>
        <v>DC2-3</v>
      </c>
      <c r="E257" s="73" t="s">
        <v>416</v>
      </c>
      <c r="F257" s="748">
        <v>45705</v>
      </c>
      <c r="G257" s="748">
        <v>45714</v>
      </c>
      <c r="H257" s="72" t="s">
        <v>1005</v>
      </c>
      <c r="I257" s="73">
        <f t="shared" si="30"/>
        <v>693.86</v>
      </c>
      <c r="J257" s="73">
        <f t="shared" si="31"/>
        <v>9.09</v>
      </c>
      <c r="K257" s="73">
        <f t="shared" si="32"/>
        <v>115.43</v>
      </c>
      <c r="L257" s="73">
        <f t="shared" si="33"/>
        <v>5.6909999999999998</v>
      </c>
      <c r="M257" s="567">
        <f t="shared" si="34"/>
        <v>2.348757</v>
      </c>
      <c r="N257" s="567">
        <f t="shared" si="43"/>
        <v>21.43</v>
      </c>
      <c r="O257" s="567" t="s">
        <v>1236</v>
      </c>
      <c r="P257" s="567" t="s">
        <v>925</v>
      </c>
      <c r="Q257" s="1005" t="s">
        <v>258</v>
      </c>
      <c r="R257" s="13">
        <f t="shared" si="35"/>
        <v>963.43600000000004</v>
      </c>
    </row>
    <row r="258" spans="1:18" s="319" customFormat="1" ht="21.75" customHeight="1">
      <c r="A258" s="14">
        <f>SUBTOTAL(103,$C$5:C258)</f>
        <v>254</v>
      </c>
      <c r="B258" s="73">
        <v>30</v>
      </c>
      <c r="C258" s="683" t="s">
        <v>419</v>
      </c>
      <c r="D258" s="73" t="str">
        <f>VLOOKUP(C258,'Location Summary'!$C$4:$D$603,2,0)</f>
        <v>DA+9</v>
      </c>
      <c r="E258" s="73" t="s">
        <v>416</v>
      </c>
      <c r="F258" s="748">
        <v>45704</v>
      </c>
      <c r="G258" s="748">
        <v>45714</v>
      </c>
      <c r="H258" s="72" t="s">
        <v>1241</v>
      </c>
      <c r="I258" s="73">
        <f t="shared" si="30"/>
        <v>289.83999999999997</v>
      </c>
      <c r="J258" s="73">
        <f t="shared" si="31"/>
        <v>3.61</v>
      </c>
      <c r="K258" s="73">
        <f t="shared" si="32"/>
        <v>37.299999999999997</v>
      </c>
      <c r="L258" s="73">
        <f t="shared" si="33"/>
        <v>2.093</v>
      </c>
      <c r="M258" s="567">
        <f t="shared" si="34"/>
        <v>0.86599999999999999</v>
      </c>
      <c r="N258" s="567">
        <f t="shared" si="43"/>
        <v>7.39</v>
      </c>
      <c r="O258" s="567" t="s">
        <v>1235</v>
      </c>
      <c r="P258" s="567" t="s">
        <v>778</v>
      </c>
      <c r="Q258" s="1005" t="s">
        <v>258</v>
      </c>
      <c r="R258" s="13">
        <f t="shared" si="35"/>
        <v>314.28399999999999</v>
      </c>
    </row>
    <row r="259" spans="1:18" s="319" customFormat="1" ht="21.75" customHeight="1">
      <c r="A259" s="14">
        <f>SUBTOTAL(103,$C$5:C259)</f>
        <v>255</v>
      </c>
      <c r="B259" s="73">
        <v>31</v>
      </c>
      <c r="C259" s="683" t="s">
        <v>58</v>
      </c>
      <c r="D259" s="73" t="str">
        <f>VLOOKUP(C259,'Location Summary'!$C$4:$D$603,2,0)</f>
        <v>DD60+18</v>
      </c>
      <c r="E259" s="73" t="s">
        <v>416</v>
      </c>
      <c r="F259" s="748">
        <v>45692</v>
      </c>
      <c r="G259" s="748">
        <v>45715</v>
      </c>
      <c r="H259" s="72" t="s">
        <v>1153</v>
      </c>
      <c r="I259" s="73">
        <f t="shared" si="30"/>
        <v>1042.68</v>
      </c>
      <c r="J259" s="73">
        <f t="shared" si="31"/>
        <v>13.88</v>
      </c>
      <c r="K259" s="73">
        <f t="shared" si="32"/>
        <v>194</v>
      </c>
      <c r="L259" s="73">
        <f t="shared" si="33"/>
        <v>12.18</v>
      </c>
      <c r="M259" s="567">
        <f t="shared" si="34"/>
        <v>3.1593010000000001</v>
      </c>
      <c r="N259" s="567">
        <f t="shared" si="43"/>
        <v>37.979999999999997</v>
      </c>
      <c r="O259" s="567" t="s">
        <v>1006</v>
      </c>
      <c r="P259" s="203" t="s">
        <v>1258</v>
      </c>
      <c r="Q259" s="1005" t="s">
        <v>258</v>
      </c>
      <c r="R259" s="13">
        <f t="shared" si="35"/>
        <v>1613.0720000000001</v>
      </c>
    </row>
    <row r="260" spans="1:18" ht="21.75" customHeight="1">
      <c r="A260" s="14">
        <f>SUBTOTAL(103,$C$5:C260)</f>
        <v>256</v>
      </c>
      <c r="B260" s="10">
        <v>1</v>
      </c>
      <c r="C260" s="683" t="s">
        <v>1264</v>
      </c>
      <c r="D260" s="73" t="s">
        <v>2</v>
      </c>
      <c r="E260" s="73" t="s">
        <v>416</v>
      </c>
      <c r="F260" s="118">
        <v>45712</v>
      </c>
      <c r="G260" s="118">
        <v>45717</v>
      </c>
      <c r="H260" s="71" t="s">
        <v>1189</v>
      </c>
      <c r="I260" s="73">
        <f t="shared" si="30"/>
        <v>289.83999999999997</v>
      </c>
      <c r="J260" s="73">
        <f t="shared" si="31"/>
        <v>3.61</v>
      </c>
      <c r="K260" s="73">
        <f t="shared" si="32"/>
        <v>37.299999999999997</v>
      </c>
      <c r="L260" s="73">
        <f t="shared" si="33"/>
        <v>2.093</v>
      </c>
      <c r="M260" s="567">
        <f t="shared" si="34"/>
        <v>0.86599999999999999</v>
      </c>
      <c r="N260" s="123">
        <f t="shared" ref="N260:N265" si="44">ROUND((I260*230.35+J260*10150.5+K260*11591.45+L260*93958.18+M260*7677.44)/10^5,2)</f>
        <v>7.39</v>
      </c>
      <c r="O260" s="123" t="s">
        <v>804</v>
      </c>
      <c r="P260" s="567" t="s">
        <v>778</v>
      </c>
      <c r="Q260" s="1005" t="s">
        <v>258</v>
      </c>
      <c r="R260" s="13">
        <f t="shared" si="35"/>
        <v>314.28399999999999</v>
      </c>
    </row>
    <row r="261" spans="1:18" ht="21.75" customHeight="1">
      <c r="A261" s="14">
        <f>SUBTOTAL(103,$C$5:C261)</f>
        <v>257</v>
      </c>
      <c r="B261" s="10">
        <v>2</v>
      </c>
      <c r="C261" s="683" t="s">
        <v>420</v>
      </c>
      <c r="D261" s="73" t="str">
        <f>VLOOKUP(C261,'Location Summary'!$C$4:$D$603,2,0)</f>
        <v>DA+0</v>
      </c>
      <c r="E261" s="73" t="s">
        <v>416</v>
      </c>
      <c r="F261" s="118">
        <v>45711</v>
      </c>
      <c r="G261" s="118">
        <v>45721</v>
      </c>
      <c r="H261" s="71" t="s">
        <v>1241</v>
      </c>
      <c r="I261" s="73">
        <f t="shared" ref="I261:I275" si="45">VLOOKUP($D261,$D$323:$M$362,6,FALSE)</f>
        <v>271.04000000000002</v>
      </c>
      <c r="J261" s="73">
        <f t="shared" ref="J261:J275" si="46">VLOOKUP($D261,$D$323:$M$362,7,FALSE)</f>
        <v>3.36</v>
      </c>
      <c r="K261" s="73">
        <f t="shared" ref="K261:K275" si="47">VLOOKUP($D261,$D$323:$M$362,8,FALSE)</f>
        <v>34.15</v>
      </c>
      <c r="L261" s="73">
        <f t="shared" ref="L261:L275" si="48">VLOOKUP($D261,$D$323:$M$362,9,FALSE)</f>
        <v>1.599</v>
      </c>
      <c r="M261" s="567">
        <f t="shared" ref="M261:M275" si="49">VLOOKUP($D261,$D$323:$M$362,10,FALSE)</f>
        <v>0.86599999999999999</v>
      </c>
      <c r="N261" s="123">
        <f t="shared" si="44"/>
        <v>6.49</v>
      </c>
      <c r="O261" s="123" t="s">
        <v>1235</v>
      </c>
      <c r="P261" s="567" t="s">
        <v>1117</v>
      </c>
      <c r="Q261" s="1005" t="s">
        <v>258</v>
      </c>
      <c r="R261" s="13">
        <f t="shared" si="35"/>
        <v>287.98399999999998</v>
      </c>
    </row>
    <row r="262" spans="1:18" ht="21.75" customHeight="1">
      <c r="A262" s="14">
        <f>SUBTOTAL(103,$C$5:C262)</f>
        <v>258</v>
      </c>
      <c r="B262" s="10">
        <v>3</v>
      </c>
      <c r="C262" s="683" t="s">
        <v>60</v>
      </c>
      <c r="D262" s="73" t="str">
        <f>VLOOKUP(C262,'Location Summary'!$C$4:$D$603,2,0)</f>
        <v>DD60+35</v>
      </c>
      <c r="E262" s="73" t="s">
        <v>416</v>
      </c>
      <c r="F262" s="118">
        <v>45705</v>
      </c>
      <c r="G262" s="118">
        <v>45721</v>
      </c>
      <c r="H262" s="71" t="s">
        <v>516</v>
      </c>
      <c r="I262" s="73">
        <f t="shared" si="45"/>
        <v>999.64</v>
      </c>
      <c r="J262" s="73">
        <f t="shared" si="46"/>
        <v>13.28</v>
      </c>
      <c r="K262" s="73">
        <f t="shared" si="47"/>
        <v>186.31</v>
      </c>
      <c r="L262" s="73">
        <f t="shared" si="48"/>
        <v>11.581</v>
      </c>
      <c r="M262" s="567">
        <f t="shared" si="49"/>
        <v>3.3799760000000001</v>
      </c>
      <c r="N262" s="123">
        <f t="shared" si="44"/>
        <v>36.39</v>
      </c>
      <c r="O262" s="123" t="s">
        <v>1093</v>
      </c>
      <c r="P262" s="567" t="s">
        <v>1233</v>
      </c>
      <c r="Q262" s="1005" t="s">
        <v>258</v>
      </c>
      <c r="R262" s="13">
        <f t="shared" ref="R262:R320" si="50">(J262*4.4)+(K262*8)</f>
        <v>1548.912</v>
      </c>
    </row>
    <row r="263" spans="1:18" ht="21.75" customHeight="1">
      <c r="A263" s="14">
        <f>SUBTOTAL(103,$C$5:C263)</f>
        <v>259</v>
      </c>
      <c r="B263" s="10">
        <v>4</v>
      </c>
      <c r="C263" s="683" t="s">
        <v>170</v>
      </c>
      <c r="D263" s="73" t="str">
        <f>VLOOKUP(C263,'Location Summary'!$C$4:$D$603,2,0)</f>
        <v>DD60+25</v>
      </c>
      <c r="E263" s="73" t="s">
        <v>416</v>
      </c>
      <c r="F263" s="118">
        <v>45705</v>
      </c>
      <c r="G263" s="118">
        <v>45722</v>
      </c>
      <c r="H263" s="71" t="s">
        <v>1001</v>
      </c>
      <c r="I263" s="73">
        <f t="shared" si="45"/>
        <v>1042.68</v>
      </c>
      <c r="J263" s="73">
        <f t="shared" si="46"/>
        <v>13.88</v>
      </c>
      <c r="K263" s="73">
        <f t="shared" si="47"/>
        <v>194</v>
      </c>
      <c r="L263" s="73">
        <f t="shared" si="48"/>
        <v>12.18</v>
      </c>
      <c r="M263" s="567">
        <f t="shared" si="49"/>
        <v>3.1593010000000001</v>
      </c>
      <c r="N263" s="123">
        <f t="shared" si="44"/>
        <v>37.979999999999997</v>
      </c>
      <c r="O263" s="123" t="s">
        <v>1206</v>
      </c>
      <c r="P263" s="567" t="s">
        <v>1117</v>
      </c>
      <c r="Q263" s="1005" t="s">
        <v>258</v>
      </c>
      <c r="R263" s="13">
        <f t="shared" si="50"/>
        <v>1613.0720000000001</v>
      </c>
    </row>
    <row r="264" spans="1:18" ht="21.75" customHeight="1">
      <c r="A264" s="14">
        <f>SUBTOTAL(103,$C$5:C264)</f>
        <v>260</v>
      </c>
      <c r="B264" s="10">
        <v>5</v>
      </c>
      <c r="C264" s="963" t="s">
        <v>1266</v>
      </c>
      <c r="D264" s="73" t="str">
        <f>VLOOKUP(C264,'Location Summary'!$C$4:$D$676,2,0)</f>
        <v>DA+3</v>
      </c>
      <c r="E264" s="73" t="s">
        <v>416</v>
      </c>
      <c r="F264" s="118">
        <v>45718</v>
      </c>
      <c r="G264" s="118">
        <v>45722</v>
      </c>
      <c r="H264" s="71" t="s">
        <v>1189</v>
      </c>
      <c r="I264" s="73">
        <f t="shared" si="45"/>
        <v>289.83999999999997</v>
      </c>
      <c r="J264" s="73">
        <f t="shared" si="46"/>
        <v>3.61</v>
      </c>
      <c r="K264" s="73">
        <f t="shared" si="47"/>
        <v>37.299999999999997</v>
      </c>
      <c r="L264" s="73">
        <f t="shared" si="48"/>
        <v>2.093</v>
      </c>
      <c r="M264" s="567">
        <f t="shared" si="49"/>
        <v>0.86599999999999999</v>
      </c>
      <c r="N264" s="123">
        <f t="shared" si="44"/>
        <v>7.39</v>
      </c>
      <c r="O264" s="123" t="s">
        <v>804</v>
      </c>
      <c r="P264" s="567" t="s">
        <v>778</v>
      </c>
      <c r="Q264" s="1005" t="s">
        <v>258</v>
      </c>
      <c r="R264" s="13">
        <f t="shared" si="50"/>
        <v>314.28399999999999</v>
      </c>
    </row>
    <row r="265" spans="1:18" ht="21.75" customHeight="1">
      <c r="A265" s="14">
        <f>SUBTOTAL(103,$C$5:C265)</f>
        <v>261</v>
      </c>
      <c r="B265" s="10">
        <v>6</v>
      </c>
      <c r="C265" s="963" t="s">
        <v>59</v>
      </c>
      <c r="D265" s="73" t="str">
        <f>VLOOKUP(C265,'Location Summary'!$C$4:$D$603,2,0)</f>
        <v>DD60+18</v>
      </c>
      <c r="E265" s="73" t="s">
        <v>416</v>
      </c>
      <c r="F265" s="118">
        <v>45711</v>
      </c>
      <c r="G265" s="118">
        <v>45724</v>
      </c>
      <c r="H265" s="71" t="s">
        <v>1153</v>
      </c>
      <c r="I265" s="73">
        <f t="shared" si="45"/>
        <v>1042.68</v>
      </c>
      <c r="J265" s="73">
        <f t="shared" si="46"/>
        <v>13.88</v>
      </c>
      <c r="K265" s="73">
        <f t="shared" si="47"/>
        <v>194</v>
      </c>
      <c r="L265" s="73">
        <f t="shared" si="48"/>
        <v>12.18</v>
      </c>
      <c r="M265" s="567">
        <f t="shared" si="49"/>
        <v>3.1593010000000001</v>
      </c>
      <c r="N265" s="123">
        <f t="shared" si="44"/>
        <v>37.979999999999997</v>
      </c>
      <c r="O265" s="123" t="s">
        <v>1006</v>
      </c>
      <c r="P265" s="567" t="s">
        <v>1117</v>
      </c>
      <c r="Q265" s="1005" t="s">
        <v>258</v>
      </c>
      <c r="R265" s="13">
        <f t="shared" si="50"/>
        <v>1613.0720000000001</v>
      </c>
    </row>
    <row r="266" spans="1:18" ht="21.75" customHeight="1">
      <c r="A266" s="14">
        <f>SUBTOTAL(103,$C$5:C266)</f>
        <v>262</v>
      </c>
      <c r="B266" s="10">
        <v>7</v>
      </c>
      <c r="C266" s="963" t="s">
        <v>75</v>
      </c>
      <c r="D266" s="73" t="str">
        <f>VLOOKUP(C266,'Location Summary'!$C$4:$D$603,2,0)</f>
        <v>DB1+6</v>
      </c>
      <c r="E266" s="73" t="s">
        <v>416</v>
      </c>
      <c r="F266" s="118">
        <v>45713</v>
      </c>
      <c r="G266" s="118">
        <v>45724</v>
      </c>
      <c r="H266" s="71" t="s">
        <v>1183</v>
      </c>
      <c r="I266" s="73">
        <f t="shared" si="45"/>
        <v>484.04</v>
      </c>
      <c r="J266" s="73">
        <f t="shared" si="46"/>
        <v>6.23</v>
      </c>
      <c r="K266" s="73">
        <f t="shared" si="47"/>
        <v>70.319999999999993</v>
      </c>
      <c r="L266" s="73">
        <f t="shared" si="48"/>
        <v>3.3719999999999999</v>
      </c>
      <c r="M266" s="567">
        <f t="shared" si="49"/>
        <v>1.768</v>
      </c>
      <c r="N266" s="123">
        <f t="shared" ref="N266:N273" si="51">ROUND((I266*230.35+J266*10150.5+K266*11591.45+L266*93958.18+M266*7677.44)/10^5,2)</f>
        <v>13.2</v>
      </c>
      <c r="O266" s="123" t="s">
        <v>804</v>
      </c>
      <c r="P266" s="567" t="s">
        <v>778</v>
      </c>
      <c r="Q266" s="1005" t="s">
        <v>258</v>
      </c>
      <c r="R266" s="13">
        <f t="shared" si="50"/>
        <v>589.97199999999998</v>
      </c>
    </row>
    <row r="267" spans="1:18" ht="21.75" customHeight="1">
      <c r="A267" s="14">
        <f>SUBTOTAL(103,$C$5:C267)</f>
        <v>263</v>
      </c>
      <c r="B267" s="10">
        <v>8</v>
      </c>
      <c r="C267" s="963" t="s">
        <v>1268</v>
      </c>
      <c r="D267" s="73" t="str">
        <f>VLOOKUP(C267,'Location Summary'!$C$4:$D$676,2,0)</f>
        <v>DA+0</v>
      </c>
      <c r="E267" s="73" t="s">
        <v>416</v>
      </c>
      <c r="F267" s="118">
        <v>45727</v>
      </c>
      <c r="G267" s="118">
        <v>45728</v>
      </c>
      <c r="H267" s="71" t="s">
        <v>1189</v>
      </c>
      <c r="I267" s="73">
        <f t="shared" si="45"/>
        <v>271.04000000000002</v>
      </c>
      <c r="J267" s="73">
        <f t="shared" si="46"/>
        <v>3.36</v>
      </c>
      <c r="K267" s="73">
        <f t="shared" si="47"/>
        <v>34.15</v>
      </c>
      <c r="L267" s="73">
        <f t="shared" si="48"/>
        <v>1.599</v>
      </c>
      <c r="M267" s="567">
        <f t="shared" si="49"/>
        <v>0.86599999999999999</v>
      </c>
      <c r="N267" s="123">
        <f t="shared" si="51"/>
        <v>6.49</v>
      </c>
      <c r="O267" s="123" t="s">
        <v>804</v>
      </c>
      <c r="P267" s="567" t="s">
        <v>1117</v>
      </c>
      <c r="Q267" s="1005" t="s">
        <v>258</v>
      </c>
      <c r="R267" s="13">
        <f t="shared" si="50"/>
        <v>287.98399999999998</v>
      </c>
    </row>
    <row r="268" spans="1:18" ht="21.75" customHeight="1">
      <c r="A268" s="14">
        <f>SUBTOTAL(103,$C$5:C268)</f>
        <v>264</v>
      </c>
      <c r="B268" s="10">
        <v>9</v>
      </c>
      <c r="C268" s="963" t="s">
        <v>1267</v>
      </c>
      <c r="D268" s="73" t="str">
        <f>VLOOKUP(C268,'Location Summary'!$C$4:$D$676,2,0)</f>
        <v>DA+3</v>
      </c>
      <c r="E268" s="73" t="s">
        <v>416</v>
      </c>
      <c r="F268" s="118">
        <v>45722</v>
      </c>
      <c r="G268" s="118">
        <v>45729</v>
      </c>
      <c r="H268" s="71" t="s">
        <v>1189</v>
      </c>
      <c r="I268" s="73">
        <f t="shared" si="45"/>
        <v>289.83999999999997</v>
      </c>
      <c r="J268" s="73">
        <f t="shared" si="46"/>
        <v>3.61</v>
      </c>
      <c r="K268" s="73">
        <f t="shared" si="47"/>
        <v>37.299999999999997</v>
      </c>
      <c r="L268" s="73">
        <f t="shared" si="48"/>
        <v>2.093</v>
      </c>
      <c r="M268" s="567">
        <f t="shared" si="49"/>
        <v>0.86599999999999999</v>
      </c>
      <c r="N268" s="123">
        <f t="shared" si="51"/>
        <v>7.39</v>
      </c>
      <c r="O268" s="123" t="s">
        <v>804</v>
      </c>
      <c r="P268" s="567" t="s">
        <v>778</v>
      </c>
      <c r="Q268" s="1005" t="s">
        <v>258</v>
      </c>
      <c r="R268" s="13">
        <f t="shared" si="50"/>
        <v>314.28399999999999</v>
      </c>
    </row>
    <row r="269" spans="1:18" ht="21.75" customHeight="1">
      <c r="A269" s="14">
        <f>SUBTOTAL(103,$C$5:C269)</f>
        <v>265</v>
      </c>
      <c r="B269" s="10">
        <v>10</v>
      </c>
      <c r="C269" s="963" t="s">
        <v>260</v>
      </c>
      <c r="D269" s="73" t="str">
        <f>VLOOKUP(C269,'Location Summary'!$C$4:$D$676,2,0)</f>
        <v>DB1+6</v>
      </c>
      <c r="E269" s="73" t="s">
        <v>416</v>
      </c>
      <c r="F269" s="118">
        <f>G261+1</f>
        <v>45722</v>
      </c>
      <c r="G269" s="118">
        <v>45732</v>
      </c>
      <c r="H269" s="71" t="s">
        <v>1241</v>
      </c>
      <c r="I269" s="73">
        <f t="shared" si="45"/>
        <v>484.04</v>
      </c>
      <c r="J269" s="73">
        <f t="shared" si="46"/>
        <v>6.23</v>
      </c>
      <c r="K269" s="73">
        <f t="shared" si="47"/>
        <v>70.319999999999993</v>
      </c>
      <c r="L269" s="73">
        <f t="shared" si="48"/>
        <v>3.3719999999999999</v>
      </c>
      <c r="M269" s="567">
        <f t="shared" si="49"/>
        <v>1.768</v>
      </c>
      <c r="N269" s="123">
        <f t="shared" si="51"/>
        <v>13.2</v>
      </c>
      <c r="O269" s="123" t="s">
        <v>1235</v>
      </c>
      <c r="P269" s="567" t="s">
        <v>1117</v>
      </c>
      <c r="Q269" s="1005" t="s">
        <v>258</v>
      </c>
      <c r="R269" s="13">
        <f t="shared" si="50"/>
        <v>589.97199999999998</v>
      </c>
    </row>
    <row r="270" spans="1:18" ht="21.75" customHeight="1">
      <c r="A270" s="14">
        <f>SUBTOTAL(103,$C$5:C270)</f>
        <v>266</v>
      </c>
      <c r="B270" s="10">
        <v>11</v>
      </c>
      <c r="C270" s="963" t="s">
        <v>1269</v>
      </c>
      <c r="D270" s="73" t="str">
        <f>VLOOKUP(C270,'Location Summary'!$C$4:$D$676,2,0)</f>
        <v>DA+0</v>
      </c>
      <c r="E270" s="73" t="s">
        <v>416</v>
      </c>
      <c r="F270" s="118">
        <v>45731</v>
      </c>
      <c r="G270" s="118">
        <v>45733</v>
      </c>
      <c r="H270" s="71" t="s">
        <v>1189</v>
      </c>
      <c r="I270" s="73">
        <f t="shared" si="45"/>
        <v>271.04000000000002</v>
      </c>
      <c r="J270" s="73">
        <f t="shared" si="46"/>
        <v>3.36</v>
      </c>
      <c r="K270" s="73">
        <f t="shared" si="47"/>
        <v>34.15</v>
      </c>
      <c r="L270" s="73">
        <f t="shared" si="48"/>
        <v>1.599</v>
      </c>
      <c r="M270" s="567">
        <f t="shared" si="49"/>
        <v>0.86599999999999999</v>
      </c>
      <c r="N270" s="123">
        <f t="shared" si="51"/>
        <v>6.49</v>
      </c>
      <c r="O270" s="123" t="s">
        <v>804</v>
      </c>
      <c r="P270" s="567" t="s">
        <v>1117</v>
      </c>
      <c r="Q270" s="1005" t="s">
        <v>258</v>
      </c>
      <c r="R270" s="13">
        <f t="shared" si="50"/>
        <v>287.98399999999998</v>
      </c>
    </row>
    <row r="271" spans="1:18" ht="21.75" customHeight="1">
      <c r="A271" s="14">
        <f>SUBTOTAL(103,$C$5:C271)</f>
        <v>267</v>
      </c>
      <c r="B271" s="10">
        <v>12</v>
      </c>
      <c r="C271" s="963" t="s">
        <v>1277</v>
      </c>
      <c r="D271" s="73" t="str">
        <f>VLOOKUP(C271,'Location Summary'!$C$4:$D$676,2,0)</f>
        <v>DA+3</v>
      </c>
      <c r="E271" s="73" t="s">
        <v>416</v>
      </c>
      <c r="F271" s="118">
        <v>45734</v>
      </c>
      <c r="G271" s="118">
        <v>45739</v>
      </c>
      <c r="H271" s="71" t="s">
        <v>1178</v>
      </c>
      <c r="I271" s="73">
        <f t="shared" si="45"/>
        <v>289.83999999999997</v>
      </c>
      <c r="J271" s="73">
        <f t="shared" si="46"/>
        <v>3.61</v>
      </c>
      <c r="K271" s="73">
        <f t="shared" si="47"/>
        <v>37.299999999999997</v>
      </c>
      <c r="L271" s="73">
        <f t="shared" si="48"/>
        <v>2.093</v>
      </c>
      <c r="M271" s="567">
        <f t="shared" si="49"/>
        <v>0.86599999999999999</v>
      </c>
      <c r="N271" s="123">
        <f t="shared" si="51"/>
        <v>7.39</v>
      </c>
      <c r="O271" s="123" t="s">
        <v>1179</v>
      </c>
      <c r="P271" s="567" t="s">
        <v>1117</v>
      </c>
      <c r="Q271" s="1005" t="s">
        <v>258</v>
      </c>
      <c r="R271" s="13">
        <f t="shared" si="50"/>
        <v>314.28399999999999</v>
      </c>
    </row>
    <row r="272" spans="1:18" ht="21.75" customHeight="1">
      <c r="A272" s="14">
        <f>SUBTOTAL(103,$C$5:C272)</f>
        <v>268</v>
      </c>
      <c r="B272" s="10">
        <v>13</v>
      </c>
      <c r="C272" s="963" t="s">
        <v>470</v>
      </c>
      <c r="D272" s="73" t="str">
        <f>VLOOKUP(C272,'Location Summary'!$C$4:$D$676,2,0)</f>
        <v>DA+6</v>
      </c>
      <c r="E272" s="73" t="s">
        <v>416</v>
      </c>
      <c r="F272" s="118">
        <v>45729</v>
      </c>
      <c r="G272" s="118">
        <v>45739</v>
      </c>
      <c r="H272" s="71" t="s">
        <v>1241</v>
      </c>
      <c r="I272" s="73">
        <f t="shared" si="45"/>
        <v>289.83999999999997</v>
      </c>
      <c r="J272" s="73">
        <f t="shared" si="46"/>
        <v>3.61</v>
      </c>
      <c r="K272" s="73">
        <f t="shared" si="47"/>
        <v>37.299999999999997</v>
      </c>
      <c r="L272" s="73">
        <f t="shared" si="48"/>
        <v>2.093</v>
      </c>
      <c r="M272" s="567">
        <f t="shared" si="49"/>
        <v>0.86599999999999999</v>
      </c>
      <c r="N272" s="123">
        <f t="shared" si="51"/>
        <v>7.39</v>
      </c>
      <c r="O272" s="123" t="s">
        <v>1235</v>
      </c>
      <c r="P272" s="567" t="s">
        <v>1117</v>
      </c>
      <c r="Q272" s="1005" t="s">
        <v>258</v>
      </c>
      <c r="R272" s="13">
        <f t="shared" si="50"/>
        <v>314.28399999999999</v>
      </c>
    </row>
    <row r="273" spans="1:18" ht="21.75" customHeight="1">
      <c r="A273" s="14">
        <f>SUBTOTAL(103,$C$5:C273)</f>
        <v>269</v>
      </c>
      <c r="B273" s="3">
        <v>14</v>
      </c>
      <c r="C273" s="963" t="s">
        <v>1291</v>
      </c>
      <c r="D273" s="621" t="str">
        <f>VLOOKUP(C273,'Location Summary'!$C$4:$D$676,2,0)</f>
        <v>DA+9</v>
      </c>
      <c r="E273" s="621" t="s">
        <v>416</v>
      </c>
      <c r="F273" s="68">
        <v>45735</v>
      </c>
      <c r="G273" s="68">
        <v>45739</v>
      </c>
      <c r="H273" s="80" t="s">
        <v>1189</v>
      </c>
      <c r="I273" s="621">
        <f t="shared" si="45"/>
        <v>289.83999999999997</v>
      </c>
      <c r="J273" s="621">
        <f t="shared" si="46"/>
        <v>3.61</v>
      </c>
      <c r="K273" s="621">
        <f t="shared" si="47"/>
        <v>37.299999999999997</v>
      </c>
      <c r="L273" s="621">
        <f t="shared" si="48"/>
        <v>2.093</v>
      </c>
      <c r="M273" s="964">
        <f t="shared" si="49"/>
        <v>0.86599999999999999</v>
      </c>
      <c r="N273" s="29">
        <f t="shared" si="51"/>
        <v>7.39</v>
      </c>
      <c r="O273" s="29" t="s">
        <v>1093</v>
      </c>
      <c r="P273" s="964" t="s">
        <v>1117</v>
      </c>
      <c r="Q273" s="1005" t="s">
        <v>258</v>
      </c>
      <c r="R273" s="13">
        <f t="shared" si="50"/>
        <v>314.28399999999999</v>
      </c>
    </row>
    <row r="274" spans="1:18" ht="21.75" customHeight="1">
      <c r="A274" s="14">
        <f>SUBTOTAL(103,$C$5:C274)</f>
        <v>270</v>
      </c>
      <c r="B274" s="3">
        <v>15</v>
      </c>
      <c r="C274" s="963" t="s">
        <v>1290</v>
      </c>
      <c r="D274" s="621" t="str">
        <f>VLOOKUP(C274,'Location Summary'!$C$4:$D$676,2,0)</f>
        <v>DA+3</v>
      </c>
      <c r="E274" s="621" t="s">
        <v>416</v>
      </c>
      <c r="F274" s="68">
        <v>45739</v>
      </c>
      <c r="G274" s="68">
        <v>45742</v>
      </c>
      <c r="H274" s="80" t="s">
        <v>1189</v>
      </c>
      <c r="I274" s="621">
        <f t="shared" si="45"/>
        <v>289.83999999999997</v>
      </c>
      <c r="J274" s="621">
        <f t="shared" si="46"/>
        <v>3.61</v>
      </c>
      <c r="K274" s="621">
        <f t="shared" si="47"/>
        <v>37.299999999999997</v>
      </c>
      <c r="L274" s="621">
        <f t="shared" si="48"/>
        <v>2.093</v>
      </c>
      <c r="M274" s="964">
        <f t="shared" si="49"/>
        <v>0.86599999999999999</v>
      </c>
      <c r="N274" s="29">
        <f t="shared" ref="N274:N284" si="52">ROUND((I274*230.35+J274*10150.5+K274*11591.45+L274*93958.18+M274*7677.44)/10^5,2)</f>
        <v>7.39</v>
      </c>
      <c r="O274" s="29" t="s">
        <v>1093</v>
      </c>
      <c r="P274" s="964" t="s">
        <v>1117</v>
      </c>
      <c r="Q274" s="1005" t="s">
        <v>258</v>
      </c>
      <c r="R274" s="13">
        <f t="shared" si="50"/>
        <v>314.28399999999999</v>
      </c>
    </row>
    <row r="275" spans="1:18" ht="21.75" customHeight="1">
      <c r="A275" s="14">
        <f>SUBTOTAL(103,$C$5:C275)</f>
        <v>271</v>
      </c>
      <c r="B275" s="3">
        <v>16</v>
      </c>
      <c r="C275" s="963" t="s">
        <v>1278</v>
      </c>
      <c r="D275" s="621" t="str">
        <f>VLOOKUP(C275,'Location Summary'!$C$4:$D$676,2,0)</f>
        <v>DA+3</v>
      </c>
      <c r="E275" s="621" t="s">
        <v>416</v>
      </c>
      <c r="F275" s="68">
        <v>45736</v>
      </c>
      <c r="G275" s="68">
        <v>45743</v>
      </c>
      <c r="H275" s="80" t="s">
        <v>1178</v>
      </c>
      <c r="I275" s="621">
        <f t="shared" si="45"/>
        <v>289.83999999999997</v>
      </c>
      <c r="J275" s="621">
        <f t="shared" si="46"/>
        <v>3.61</v>
      </c>
      <c r="K275" s="621">
        <f t="shared" si="47"/>
        <v>37.299999999999997</v>
      </c>
      <c r="L275" s="621">
        <f t="shared" si="48"/>
        <v>2.093</v>
      </c>
      <c r="M275" s="964">
        <f t="shared" si="49"/>
        <v>0.86599999999999999</v>
      </c>
      <c r="N275" s="29">
        <f t="shared" si="52"/>
        <v>7.39</v>
      </c>
      <c r="O275" s="29" t="s">
        <v>1179</v>
      </c>
      <c r="P275" s="964" t="s">
        <v>1117</v>
      </c>
      <c r="Q275" s="1005" t="s">
        <v>258</v>
      </c>
      <c r="R275" s="13">
        <f t="shared" si="50"/>
        <v>314.28399999999999</v>
      </c>
    </row>
    <row r="276" spans="1:18" ht="21.75" customHeight="1">
      <c r="A276" s="14">
        <f>SUBTOTAL(103,$C$5:C276)</f>
        <v>272</v>
      </c>
      <c r="B276" s="3">
        <v>17</v>
      </c>
      <c r="C276" s="963" t="s">
        <v>209</v>
      </c>
      <c r="D276" s="621" t="str">
        <f>VLOOKUP(C276,'Location Summary'!$C$4:$D$676,2,0)</f>
        <v>DA+9</v>
      </c>
      <c r="E276" s="621" t="s">
        <v>1381</v>
      </c>
      <c r="F276" s="68">
        <f>G266</f>
        <v>45724</v>
      </c>
      <c r="G276" s="68">
        <v>45746</v>
      </c>
      <c r="H276" s="80" t="s">
        <v>1183</v>
      </c>
      <c r="I276" s="621">
        <v>323.91000000000003</v>
      </c>
      <c r="J276" s="621">
        <v>4.07</v>
      </c>
      <c r="K276" s="621">
        <v>47.75</v>
      </c>
      <c r="L276" s="621">
        <v>3.9489999999999998</v>
      </c>
      <c r="M276" s="964">
        <v>1.3660000000000001</v>
      </c>
      <c r="N276" s="29">
        <f t="shared" si="52"/>
        <v>10.51</v>
      </c>
      <c r="O276" s="29" t="s">
        <v>1382</v>
      </c>
      <c r="P276" s="964" t="s">
        <v>1117</v>
      </c>
      <c r="Q276" s="1005" t="s">
        <v>258</v>
      </c>
      <c r="R276" s="13">
        <f t="shared" si="50"/>
        <v>399.90800000000002</v>
      </c>
    </row>
    <row r="277" spans="1:18" ht="21.75" customHeight="1">
      <c r="A277" s="14">
        <f>SUBTOTAL(103,$C$5:C277)</f>
        <v>273</v>
      </c>
      <c r="B277" s="3">
        <v>18</v>
      </c>
      <c r="C277" s="963" t="s">
        <v>1289</v>
      </c>
      <c r="D277" s="621" t="str">
        <f>VLOOKUP(C277,'Location Summary'!$C$4:$D$676,2,0)</f>
        <v>DB1+9</v>
      </c>
      <c r="E277" s="621" t="s">
        <v>416</v>
      </c>
      <c r="F277" s="68">
        <v>45742</v>
      </c>
      <c r="G277" s="68">
        <v>45746</v>
      </c>
      <c r="H277" s="80" t="s">
        <v>1189</v>
      </c>
      <c r="I277" s="621">
        <f t="shared" ref="I277:I283" si="53">VLOOKUP($D277,$D$323:$M$362,6,FALSE)</f>
        <v>484.04</v>
      </c>
      <c r="J277" s="621">
        <f t="shared" ref="J277:J283" si="54">VLOOKUP($D277,$D$323:$M$362,7,FALSE)</f>
        <v>6.23</v>
      </c>
      <c r="K277" s="621">
        <f t="shared" ref="K277:K283" si="55">VLOOKUP($D277,$D$323:$M$362,8,FALSE)</f>
        <v>70.319999999999993</v>
      </c>
      <c r="L277" s="621">
        <f t="shared" ref="L277:L283" si="56">VLOOKUP($D277,$D$323:$M$362,9,FALSE)</f>
        <v>3.3719999999999999</v>
      </c>
      <c r="M277" s="964">
        <f t="shared" ref="M277:M283" si="57">VLOOKUP($D277,$D$323:$M$362,10,FALSE)</f>
        <v>1.768</v>
      </c>
      <c r="N277" s="29">
        <f t="shared" si="52"/>
        <v>13.2</v>
      </c>
      <c r="O277" s="29" t="s">
        <v>1389</v>
      </c>
      <c r="P277" s="964" t="s">
        <v>1117</v>
      </c>
      <c r="Q277" s="1005" t="s">
        <v>258</v>
      </c>
      <c r="R277" s="13">
        <f t="shared" si="50"/>
        <v>589.97199999999998</v>
      </c>
    </row>
    <row r="278" spans="1:18" ht="21.75" customHeight="1">
      <c r="A278" s="14">
        <f>SUBTOTAL(103,$C$5:C278)</f>
        <v>274</v>
      </c>
      <c r="B278" s="3">
        <v>19</v>
      </c>
      <c r="C278" s="963" t="s">
        <v>1279</v>
      </c>
      <c r="D278" s="621" t="str">
        <f>VLOOKUP(C278,'Location Summary'!$C$4:$D$676,2,0)</f>
        <v>DA+3</v>
      </c>
      <c r="E278" s="621" t="s">
        <v>416</v>
      </c>
      <c r="F278" s="68">
        <v>45743</v>
      </c>
      <c r="G278" s="68">
        <v>45746</v>
      </c>
      <c r="H278" s="80" t="s">
        <v>1178</v>
      </c>
      <c r="I278" s="621">
        <f t="shared" si="53"/>
        <v>289.83999999999997</v>
      </c>
      <c r="J278" s="621">
        <f t="shared" si="54"/>
        <v>3.61</v>
      </c>
      <c r="K278" s="621">
        <f t="shared" si="55"/>
        <v>37.299999999999997</v>
      </c>
      <c r="L278" s="621">
        <f t="shared" si="56"/>
        <v>2.093</v>
      </c>
      <c r="M278" s="964">
        <f t="shared" si="57"/>
        <v>0.86599999999999999</v>
      </c>
      <c r="N278" s="29">
        <f t="shared" si="52"/>
        <v>7.39</v>
      </c>
      <c r="O278" s="29" t="s">
        <v>1179</v>
      </c>
      <c r="P278" s="964" t="s">
        <v>1117</v>
      </c>
      <c r="Q278" s="1005" t="s">
        <v>258</v>
      </c>
      <c r="R278" s="13">
        <f t="shared" si="50"/>
        <v>314.28399999999999</v>
      </c>
    </row>
    <row r="279" spans="1:18" s="319" customFormat="1" ht="21.75" customHeight="1">
      <c r="A279" s="1018">
        <f>SUBTOTAL(103,$C$5:C279)</f>
        <v>275</v>
      </c>
      <c r="B279" s="621">
        <v>1</v>
      </c>
      <c r="C279" s="963" t="s">
        <v>685</v>
      </c>
      <c r="D279" s="621" t="str">
        <f>VLOOKUP(C279,'Location Summary'!$C$4:$D$676,2,0)</f>
        <v>DB1+12</v>
      </c>
      <c r="E279" s="621" t="s">
        <v>416</v>
      </c>
      <c r="F279" s="107">
        <v>45739</v>
      </c>
      <c r="G279" s="107">
        <v>45748</v>
      </c>
      <c r="H279" s="624" t="s">
        <v>1241</v>
      </c>
      <c r="I279" s="621">
        <f t="shared" si="53"/>
        <v>462.88</v>
      </c>
      <c r="J279" s="621">
        <f t="shared" si="54"/>
        <v>5.94</v>
      </c>
      <c r="K279" s="621">
        <f t="shared" si="55"/>
        <v>67.91</v>
      </c>
      <c r="L279" s="621">
        <f t="shared" si="56"/>
        <v>3.1507999999999998</v>
      </c>
      <c r="M279" s="964">
        <f t="shared" si="57"/>
        <v>1.752</v>
      </c>
      <c r="N279" s="964">
        <f t="shared" si="52"/>
        <v>12.64</v>
      </c>
      <c r="O279" s="964" t="s">
        <v>1235</v>
      </c>
      <c r="P279" s="964" t="s">
        <v>1117</v>
      </c>
      <c r="Q279" s="1019" t="s">
        <v>258</v>
      </c>
      <c r="R279" s="13">
        <f t="shared" si="50"/>
        <v>569.41599999999994</v>
      </c>
    </row>
    <row r="280" spans="1:18" ht="21.75" customHeight="1">
      <c r="A280" s="14">
        <f>SUBTOTAL(103,$C$5:C280)</f>
        <v>276</v>
      </c>
      <c r="B280" s="3">
        <v>2</v>
      </c>
      <c r="C280" s="963" t="s">
        <v>1288</v>
      </c>
      <c r="D280" s="621" t="str">
        <f>VLOOKUP(C280,'Location Summary'!$C$4:$D$676,2,0)</f>
        <v>DA+0</v>
      </c>
      <c r="E280" s="621" t="s">
        <v>416</v>
      </c>
      <c r="F280" s="68">
        <v>45746</v>
      </c>
      <c r="G280" s="68">
        <v>45750</v>
      </c>
      <c r="H280" s="80" t="s">
        <v>1189</v>
      </c>
      <c r="I280" s="621">
        <f t="shared" si="53"/>
        <v>271.04000000000002</v>
      </c>
      <c r="J280" s="621">
        <f t="shared" si="54"/>
        <v>3.36</v>
      </c>
      <c r="K280" s="621">
        <f t="shared" si="55"/>
        <v>34.15</v>
      </c>
      <c r="L280" s="621">
        <f t="shared" si="56"/>
        <v>1.599</v>
      </c>
      <c r="M280" s="964">
        <f t="shared" si="57"/>
        <v>0.86599999999999999</v>
      </c>
      <c r="N280" s="29">
        <f t="shared" si="52"/>
        <v>6.49</v>
      </c>
      <c r="O280" s="29" t="s">
        <v>1389</v>
      </c>
      <c r="P280" s="964" t="s">
        <v>1117</v>
      </c>
      <c r="Q280" s="1005" t="s">
        <v>258</v>
      </c>
      <c r="R280" s="13">
        <f t="shared" si="50"/>
        <v>287.98399999999998</v>
      </c>
    </row>
    <row r="281" spans="1:18" ht="21.75" customHeight="1">
      <c r="A281" s="14">
        <f>SUBTOTAL(103,$C$5:C281)</f>
        <v>277</v>
      </c>
      <c r="B281" s="3">
        <v>3</v>
      </c>
      <c r="C281" s="963" t="s">
        <v>1280</v>
      </c>
      <c r="D281" s="621" t="str">
        <f>VLOOKUP(C281,'Location Summary'!$C$4:$D$676,2,0)</f>
        <v>DA+3</v>
      </c>
      <c r="E281" s="621" t="s">
        <v>416</v>
      </c>
      <c r="F281" s="68">
        <v>45746</v>
      </c>
      <c r="G281" s="68">
        <v>45752</v>
      </c>
      <c r="H281" s="80" t="s">
        <v>1178</v>
      </c>
      <c r="I281" s="621">
        <f t="shared" si="53"/>
        <v>289.83999999999997</v>
      </c>
      <c r="J281" s="621">
        <f t="shared" si="54"/>
        <v>3.61</v>
      </c>
      <c r="K281" s="621">
        <f t="shared" si="55"/>
        <v>37.299999999999997</v>
      </c>
      <c r="L281" s="621">
        <f t="shared" si="56"/>
        <v>2.093</v>
      </c>
      <c r="M281" s="964">
        <f t="shared" si="57"/>
        <v>0.86599999999999999</v>
      </c>
      <c r="N281" s="29">
        <f t="shared" si="52"/>
        <v>7.39</v>
      </c>
      <c r="O281" s="29" t="s">
        <v>1430</v>
      </c>
      <c r="P281" s="964" t="s">
        <v>1117</v>
      </c>
      <c r="Q281" s="1005" t="s">
        <v>258</v>
      </c>
      <c r="R281" s="13">
        <f t="shared" si="50"/>
        <v>314.28399999999999</v>
      </c>
    </row>
    <row r="282" spans="1:18" ht="21.75" customHeight="1">
      <c r="A282" s="14">
        <f>SUBTOTAL(103,$C$5:C282)</f>
        <v>278</v>
      </c>
      <c r="B282" s="3">
        <v>4</v>
      </c>
      <c r="C282" s="963" t="s">
        <v>1283</v>
      </c>
      <c r="D282" s="621" t="str">
        <f>VLOOKUP(C282,'Location Summary'!$C$4:$D$676,2,0)</f>
        <v>DA+3</v>
      </c>
      <c r="E282" s="621" t="s">
        <v>416</v>
      </c>
      <c r="F282" s="68">
        <v>45751</v>
      </c>
      <c r="G282" s="68">
        <v>45755</v>
      </c>
      <c r="H282" s="80" t="s">
        <v>1178</v>
      </c>
      <c r="I282" s="621">
        <f t="shared" si="53"/>
        <v>289.83999999999997</v>
      </c>
      <c r="J282" s="621">
        <f t="shared" si="54"/>
        <v>3.61</v>
      </c>
      <c r="K282" s="621">
        <f t="shared" si="55"/>
        <v>37.299999999999997</v>
      </c>
      <c r="L282" s="621">
        <f t="shared" si="56"/>
        <v>2.093</v>
      </c>
      <c r="M282" s="964">
        <f t="shared" si="57"/>
        <v>0.86599999999999999</v>
      </c>
      <c r="N282" s="29">
        <f t="shared" si="52"/>
        <v>7.39</v>
      </c>
      <c r="O282" s="29" t="s">
        <v>1430</v>
      </c>
      <c r="P282" s="964" t="s">
        <v>1117</v>
      </c>
      <c r="Q282" s="1005" t="s">
        <v>258</v>
      </c>
      <c r="R282" s="13">
        <f t="shared" si="50"/>
        <v>314.28399999999999</v>
      </c>
    </row>
    <row r="283" spans="1:18" ht="21.75" customHeight="1">
      <c r="A283" s="14">
        <f>SUBTOTAL(103,$C$5:C283)</f>
        <v>279</v>
      </c>
      <c r="B283" s="3">
        <v>5</v>
      </c>
      <c r="C283" s="963" t="s">
        <v>1287</v>
      </c>
      <c r="D283" s="621" t="str">
        <f>VLOOKUP(C283,'Location Summary'!$C$4:$D$676,2,0)</f>
        <v>DA+3</v>
      </c>
      <c r="E283" s="621" t="s">
        <v>416</v>
      </c>
      <c r="F283" s="68">
        <v>45750</v>
      </c>
      <c r="G283" s="68">
        <v>45755</v>
      </c>
      <c r="H283" s="80" t="s">
        <v>1189</v>
      </c>
      <c r="I283" s="621">
        <f t="shared" si="53"/>
        <v>289.83999999999997</v>
      </c>
      <c r="J283" s="621">
        <f t="shared" si="54"/>
        <v>3.61</v>
      </c>
      <c r="K283" s="621">
        <f t="shared" si="55"/>
        <v>37.299999999999997</v>
      </c>
      <c r="L283" s="621">
        <f t="shared" si="56"/>
        <v>2.093</v>
      </c>
      <c r="M283" s="964">
        <f t="shared" si="57"/>
        <v>0.86599999999999999</v>
      </c>
      <c r="N283" s="29">
        <f t="shared" si="52"/>
        <v>7.39</v>
      </c>
      <c r="O283" s="29" t="s">
        <v>1389</v>
      </c>
      <c r="P283" s="964" t="s">
        <v>1117</v>
      </c>
      <c r="Q283" s="1005" t="s">
        <v>258</v>
      </c>
      <c r="R283" s="13">
        <f t="shared" si="50"/>
        <v>314.28399999999999</v>
      </c>
    </row>
    <row r="284" spans="1:18" ht="21.75" customHeight="1">
      <c r="A284" s="14">
        <f>SUBTOTAL(103,$C$5:C284)</f>
        <v>280</v>
      </c>
      <c r="B284" s="3">
        <v>6</v>
      </c>
      <c r="C284" s="963" t="s">
        <v>888</v>
      </c>
      <c r="D284" s="621" t="str">
        <f>VLOOKUP(C284,'Location Summary'!$C$4:$D$676,2,0)</f>
        <v>DA+9</v>
      </c>
      <c r="E284" s="621" t="s">
        <v>1381</v>
      </c>
      <c r="F284" s="68">
        <v>45726</v>
      </c>
      <c r="G284" s="68">
        <v>45755</v>
      </c>
      <c r="H284" s="80" t="s">
        <v>1178</v>
      </c>
      <c r="I284" s="621">
        <v>323.91000000000003</v>
      </c>
      <c r="J284" s="621">
        <v>4.07</v>
      </c>
      <c r="K284" s="621">
        <v>47.75</v>
      </c>
      <c r="L284" s="621">
        <v>3.9489999999999998</v>
      </c>
      <c r="M284" s="964">
        <v>1.3660000000000001</v>
      </c>
      <c r="N284" s="29">
        <f t="shared" si="52"/>
        <v>10.51</v>
      </c>
      <c r="O284" s="29" t="s">
        <v>1236</v>
      </c>
      <c r="P284" s="964" t="s">
        <v>1117</v>
      </c>
      <c r="Q284" s="1005" t="s">
        <v>258</v>
      </c>
      <c r="R284" s="13">
        <f t="shared" si="50"/>
        <v>399.90800000000002</v>
      </c>
    </row>
    <row r="285" spans="1:18" ht="21.75" customHeight="1">
      <c r="A285" s="14">
        <v>281</v>
      </c>
      <c r="B285" s="3">
        <v>7</v>
      </c>
      <c r="C285" s="963" t="s">
        <v>1286</v>
      </c>
      <c r="D285" s="621" t="str">
        <f>VLOOKUP(C285,'Location Summary'!$C$4:$D$676,2,0)</f>
        <v>DA+0</v>
      </c>
      <c r="E285" s="621" t="s">
        <v>416</v>
      </c>
      <c r="F285" s="68">
        <v>45755</v>
      </c>
      <c r="G285" s="68">
        <v>45757</v>
      </c>
      <c r="H285" s="80" t="s">
        <v>1189</v>
      </c>
      <c r="I285" s="621">
        <f>VLOOKUP($D285,$D$323:$M$362,6,FALSE)</f>
        <v>271.04000000000002</v>
      </c>
      <c r="J285" s="621">
        <f>VLOOKUP($D285,$D$323:$M$362,7,FALSE)</f>
        <v>3.36</v>
      </c>
      <c r="K285" s="621">
        <f>VLOOKUP($D285,$D$323:$M$362,8,FALSE)</f>
        <v>34.15</v>
      </c>
      <c r="L285" s="621">
        <f>VLOOKUP($D285,$D$323:$M$362,9,FALSE)</f>
        <v>1.599</v>
      </c>
      <c r="M285" s="964">
        <f>VLOOKUP($D285,$D$323:$M$362,10,FALSE)</f>
        <v>0.86599999999999999</v>
      </c>
      <c r="N285" s="29">
        <f t="shared" ref="N285:N298" si="58">ROUND((I285*230.35+J285*10150.5+K285*11591.45+L285*93958.18+M285*7677.44)/10^5,2)</f>
        <v>6.49</v>
      </c>
      <c r="O285" s="29" t="s">
        <v>1389</v>
      </c>
      <c r="P285" s="964" t="s">
        <v>1117</v>
      </c>
      <c r="Q285" s="1005" t="s">
        <v>258</v>
      </c>
      <c r="R285" s="13">
        <f t="shared" si="50"/>
        <v>287.98399999999998</v>
      </c>
    </row>
    <row r="286" spans="1:18" ht="21.75" customHeight="1">
      <c r="A286" s="14">
        <v>282</v>
      </c>
      <c r="B286" s="3">
        <v>8</v>
      </c>
      <c r="C286" s="963" t="s">
        <v>889</v>
      </c>
      <c r="D286" s="621" t="str">
        <f>VLOOKUP(C286,'Location Summary'!$C$4:$D$603,2,0)</f>
        <v>DA+9</v>
      </c>
      <c r="E286" s="621" t="s">
        <v>1381</v>
      </c>
      <c r="F286" s="68">
        <v>45722</v>
      </c>
      <c r="G286" s="68">
        <v>45758</v>
      </c>
      <c r="H286" s="80" t="s">
        <v>1450</v>
      </c>
      <c r="I286" s="3">
        <v>323.91000000000003</v>
      </c>
      <c r="J286" s="3">
        <v>4.07</v>
      </c>
      <c r="K286" s="3">
        <v>47.75</v>
      </c>
      <c r="L286" s="3">
        <v>3.9489999999999998</v>
      </c>
      <c r="M286" s="964">
        <v>1.3660000000000001</v>
      </c>
      <c r="N286" s="29">
        <f t="shared" si="58"/>
        <v>10.51</v>
      </c>
      <c r="O286" s="29" t="s">
        <v>1236</v>
      </c>
      <c r="P286" s="964" t="s">
        <v>778</v>
      </c>
      <c r="Q286" s="1005" t="s">
        <v>258</v>
      </c>
      <c r="R286" s="13">
        <f t="shared" si="50"/>
        <v>399.90800000000002</v>
      </c>
    </row>
    <row r="287" spans="1:18" ht="21.75" customHeight="1">
      <c r="A287" s="14">
        <f>SUBTOTAL(103,$C$5:C287)</f>
        <v>283</v>
      </c>
      <c r="B287" s="3">
        <v>9</v>
      </c>
      <c r="C287" s="963" t="s">
        <v>1285</v>
      </c>
      <c r="D287" s="621" t="str">
        <f>VLOOKUP(C287,'Location Summary'!$C$4:$D$676,2,0)</f>
        <v>DA+0</v>
      </c>
      <c r="E287" s="621" t="s">
        <v>416</v>
      </c>
      <c r="F287" s="68">
        <v>45757</v>
      </c>
      <c r="G287" s="68">
        <v>45759</v>
      </c>
      <c r="H287" s="80" t="s">
        <v>1189</v>
      </c>
      <c r="I287" s="621">
        <f>VLOOKUP($D287,$D$323:$M$362,6,FALSE)</f>
        <v>271.04000000000002</v>
      </c>
      <c r="J287" s="621">
        <f>VLOOKUP($D287,$D$323:$M$362,7,FALSE)</f>
        <v>3.36</v>
      </c>
      <c r="K287" s="621">
        <f>VLOOKUP($D287,$D$323:$M$362,8,FALSE)</f>
        <v>34.15</v>
      </c>
      <c r="L287" s="621">
        <f>VLOOKUP($D287,$D$323:$M$362,9,FALSE)</f>
        <v>1.599</v>
      </c>
      <c r="M287" s="964">
        <f>VLOOKUP($D287,$D$323:$M$362,10,FALSE)</f>
        <v>0.86599999999999999</v>
      </c>
      <c r="N287" s="29">
        <f>ROUND((I287*230.35+J287*10150.5+K287*11591.45+L287*93958.18+M287*7677.44)/10^5,2)</f>
        <v>6.49</v>
      </c>
      <c r="O287" s="29" t="s">
        <v>1389</v>
      </c>
      <c r="P287" s="964" t="s">
        <v>1117</v>
      </c>
      <c r="Q287" s="1005" t="s">
        <v>258</v>
      </c>
      <c r="R287" s="13">
        <f t="shared" si="50"/>
        <v>287.98399999999998</v>
      </c>
    </row>
    <row r="288" spans="1:18" ht="21.75" customHeight="1">
      <c r="A288" s="14">
        <f>SUBTOTAL(103,$C$5:C288)</f>
        <v>284</v>
      </c>
      <c r="B288" s="3">
        <v>10</v>
      </c>
      <c r="C288" s="963" t="s">
        <v>603</v>
      </c>
      <c r="D288" s="621" t="str">
        <f>VLOOKUP(C288,'Location Summary'!$C$4:$D$676,2,0)</f>
        <v>DA-3</v>
      </c>
      <c r="E288" s="621" t="s">
        <v>416</v>
      </c>
      <c r="F288" s="68">
        <v>45737</v>
      </c>
      <c r="G288" s="68">
        <v>45759</v>
      </c>
      <c r="H288" s="80" t="s">
        <v>1005</v>
      </c>
      <c r="I288" s="621">
        <f>VLOOKUP($D288,$D$323:$M$362,6,FALSE)</f>
        <v>271.04000000000002</v>
      </c>
      <c r="J288" s="621">
        <f>VLOOKUP($D288,$D$323:$M$362,7,FALSE)</f>
        <v>3.36</v>
      </c>
      <c r="K288" s="621">
        <f>VLOOKUP($D288,$D$323:$M$362,8,FALSE)</f>
        <v>34.15</v>
      </c>
      <c r="L288" s="621">
        <f>VLOOKUP($D288,$D$323:$M$362,9,FALSE)</f>
        <v>1.599</v>
      </c>
      <c r="M288" s="964">
        <f>VLOOKUP($D288,$D$323:$M$362,10,FALSE)</f>
        <v>0.86599999999999999</v>
      </c>
      <c r="N288" s="29">
        <f t="shared" si="58"/>
        <v>6.49</v>
      </c>
      <c r="O288" s="29" t="s">
        <v>1236</v>
      </c>
      <c r="P288" s="964" t="s">
        <v>1439</v>
      </c>
      <c r="Q288" s="1005" t="s">
        <v>258</v>
      </c>
      <c r="R288" s="13">
        <f t="shared" si="50"/>
        <v>287.98399999999998</v>
      </c>
    </row>
    <row r="289" spans="1:18" ht="21.75" customHeight="1">
      <c r="A289" s="14">
        <f>SUBTOTAL(103,$C$5:C289)</f>
        <v>285</v>
      </c>
      <c r="B289" s="3">
        <v>11</v>
      </c>
      <c r="C289" s="963" t="s">
        <v>69</v>
      </c>
      <c r="D289" s="621" t="str">
        <f>VLOOKUP(C289,'Location Summary'!$C$4:$D$603,2,0)</f>
        <v>DA+9</v>
      </c>
      <c r="E289" s="621" t="s">
        <v>1381</v>
      </c>
      <c r="F289" s="68">
        <v>45717</v>
      </c>
      <c r="G289" s="68">
        <v>45761</v>
      </c>
      <c r="H289" s="80" t="s">
        <v>1450</v>
      </c>
      <c r="I289" s="621">
        <v>323.91000000000003</v>
      </c>
      <c r="J289" s="621">
        <v>4.07</v>
      </c>
      <c r="K289" s="621">
        <v>47.75</v>
      </c>
      <c r="L289" s="621">
        <v>3.9489999999999998</v>
      </c>
      <c r="M289" s="964">
        <v>1.3660000000000001</v>
      </c>
      <c r="N289" s="29">
        <f t="shared" si="58"/>
        <v>10.51</v>
      </c>
      <c r="O289" s="29" t="s">
        <v>1192</v>
      </c>
      <c r="P289" s="964" t="s">
        <v>778</v>
      </c>
      <c r="Q289" s="1005" t="s">
        <v>258</v>
      </c>
      <c r="R289" s="13">
        <f t="shared" si="50"/>
        <v>399.90800000000002</v>
      </c>
    </row>
    <row r="290" spans="1:18" ht="21.75" customHeight="1">
      <c r="A290" s="14">
        <f>SUBTOTAL(103,$C$5:C290)</f>
        <v>286</v>
      </c>
      <c r="B290" s="3">
        <v>12</v>
      </c>
      <c r="C290" s="963" t="s">
        <v>602</v>
      </c>
      <c r="D290" s="621" t="str">
        <f>VLOOKUP(C290,'Location Summary'!$C$4:$D$676,2,0)</f>
        <v>DA+6</v>
      </c>
      <c r="E290" s="621" t="s">
        <v>416</v>
      </c>
      <c r="F290" s="68">
        <v>45756</v>
      </c>
      <c r="G290" s="68">
        <v>45762</v>
      </c>
      <c r="H290" s="80" t="s">
        <v>1005</v>
      </c>
      <c r="I290" s="621">
        <f>VLOOKUP($D290,$D$323:$M$362,6,FALSE)</f>
        <v>289.83999999999997</v>
      </c>
      <c r="J290" s="621">
        <f>VLOOKUP($D290,$D$323:$M$362,7,FALSE)</f>
        <v>3.61</v>
      </c>
      <c r="K290" s="621">
        <f>VLOOKUP($D290,$D$323:$M$362,8,FALSE)</f>
        <v>37.299999999999997</v>
      </c>
      <c r="L290" s="621">
        <f>VLOOKUP($D290,$D$323:$M$362,9,FALSE)</f>
        <v>2.093</v>
      </c>
      <c r="M290" s="964">
        <f>VLOOKUP($D290,$D$323:$M$362,10,FALSE)</f>
        <v>0.86599999999999999</v>
      </c>
      <c r="N290" s="29">
        <f>ROUND((I290*230.35+J290*10150.5+K290*11591.45+L290*93958.18+M290*7677.44)/10^5,2)</f>
        <v>7.39</v>
      </c>
      <c r="O290" s="29" t="s">
        <v>1236</v>
      </c>
      <c r="P290" s="964" t="s">
        <v>1449</v>
      </c>
      <c r="Q290" s="1005" t="s">
        <v>258</v>
      </c>
      <c r="R290" s="13">
        <f t="shared" si="50"/>
        <v>314.28399999999999</v>
      </c>
    </row>
    <row r="291" spans="1:18" ht="21.75" customHeight="1">
      <c r="A291" s="14">
        <f>SUBTOTAL(103,$C$5:C291)</f>
        <v>287</v>
      </c>
      <c r="B291" s="3">
        <v>13</v>
      </c>
      <c r="C291" s="963" t="s">
        <v>1284</v>
      </c>
      <c r="D291" s="621" t="str">
        <f>VLOOKUP(C291,'Location Summary'!$C$4:$D$676,2,0)</f>
        <v>DA+3</v>
      </c>
      <c r="E291" s="621" t="s">
        <v>416</v>
      </c>
      <c r="F291" s="68">
        <v>45757</v>
      </c>
      <c r="G291" s="68">
        <v>45762</v>
      </c>
      <c r="H291" s="80" t="s">
        <v>1189</v>
      </c>
      <c r="I291" s="621">
        <f>VLOOKUP($D291,$D$323:$M$362,6,FALSE)</f>
        <v>289.83999999999997</v>
      </c>
      <c r="J291" s="621">
        <f>VLOOKUP($D291,$D$323:$M$362,7,FALSE)</f>
        <v>3.61</v>
      </c>
      <c r="K291" s="621">
        <f>VLOOKUP($D291,$D$323:$M$362,8,FALSE)</f>
        <v>37.299999999999997</v>
      </c>
      <c r="L291" s="621">
        <f>VLOOKUP($D291,$D$323:$M$362,9,FALSE)</f>
        <v>2.093</v>
      </c>
      <c r="M291" s="964">
        <f>VLOOKUP($D291,$D$323:$M$362,10,FALSE)</f>
        <v>0.86599999999999999</v>
      </c>
      <c r="N291" s="29">
        <f>ROUND((I291*230.35+J291*10150.5+K291*11591.45+L291*93958.18+M291*7677.44)/10^5,2)</f>
        <v>7.39</v>
      </c>
      <c r="O291" s="29" t="s">
        <v>1389</v>
      </c>
      <c r="P291" s="964" t="s">
        <v>1117</v>
      </c>
      <c r="Q291" s="1005" t="s">
        <v>258</v>
      </c>
      <c r="R291" s="13">
        <f t="shared" si="50"/>
        <v>314.28399999999999</v>
      </c>
    </row>
    <row r="292" spans="1:18" ht="21.75" customHeight="1">
      <c r="A292" s="14">
        <f>SUBTOTAL(103,$C$5:C292)</f>
        <v>288</v>
      </c>
      <c r="B292" s="3">
        <v>14</v>
      </c>
      <c r="C292" s="963" t="s">
        <v>11</v>
      </c>
      <c r="D292" s="621" t="str">
        <f>VLOOKUP(C292,'Location Summary'!$C$4:$D$676,2,0)</f>
        <v>DD60+18</v>
      </c>
      <c r="E292" s="621" t="s">
        <v>1381</v>
      </c>
      <c r="F292" s="68">
        <v>45743</v>
      </c>
      <c r="G292" s="68">
        <v>45763</v>
      </c>
      <c r="H292" s="80" t="s">
        <v>1001</v>
      </c>
      <c r="I292" s="3">
        <v>1071.875</v>
      </c>
      <c r="J292" s="3">
        <f>3.57*4</f>
        <v>14.28</v>
      </c>
      <c r="K292" s="3">
        <f>36.01*4</f>
        <v>144.04</v>
      </c>
      <c r="L292" s="3">
        <v>18.759</v>
      </c>
      <c r="M292" s="964">
        <v>4.9779999999999998</v>
      </c>
      <c r="N292" s="29">
        <f>ROUND((I292*230.35+J292*10150.5+K292*11591.45+L292*93958.18+M292*7677.44)/10^5,2)</f>
        <v>38.619999999999997</v>
      </c>
      <c r="O292" s="29" t="s">
        <v>1438</v>
      </c>
      <c r="P292" s="964" t="s">
        <v>1117</v>
      </c>
      <c r="Q292" s="1005" t="s">
        <v>258</v>
      </c>
      <c r="R292" s="13">
        <f t="shared" si="50"/>
        <v>1215.152</v>
      </c>
    </row>
    <row r="293" spans="1:18" ht="21.75" customHeight="1">
      <c r="A293" s="14">
        <f>SUBTOTAL(103,$C$5:C293)</f>
        <v>289</v>
      </c>
      <c r="B293" s="3">
        <v>15</v>
      </c>
      <c r="C293" s="963" t="s">
        <v>68</v>
      </c>
      <c r="D293" s="621" t="str">
        <f>VLOOKUP(C293,'Location Summary'!$C$4:$D$603,2,0)</f>
        <v>DB1+9</v>
      </c>
      <c r="E293" s="621" t="s">
        <v>1381</v>
      </c>
      <c r="F293" s="68">
        <v>45711</v>
      </c>
      <c r="G293" s="68">
        <v>45764</v>
      </c>
      <c r="H293" s="80" t="s">
        <v>1450</v>
      </c>
      <c r="I293" s="3">
        <v>484.04</v>
      </c>
      <c r="J293" s="3">
        <v>6.23</v>
      </c>
      <c r="K293" s="3">
        <v>78.87</v>
      </c>
      <c r="L293" s="3">
        <v>4.7530000000000001</v>
      </c>
      <c r="M293" s="3">
        <v>2.7090000000000001</v>
      </c>
      <c r="N293" s="29">
        <f t="shared" si="58"/>
        <v>15.56</v>
      </c>
      <c r="O293" s="29" t="s">
        <v>1236</v>
      </c>
      <c r="P293" s="964" t="s">
        <v>778</v>
      </c>
      <c r="Q293" s="1005" t="s">
        <v>258</v>
      </c>
      <c r="R293" s="13">
        <f t="shared" si="50"/>
        <v>658.37200000000007</v>
      </c>
    </row>
    <row r="294" spans="1:18" ht="21.75" customHeight="1">
      <c r="A294" s="14">
        <f>SUBTOTAL(103,$C$5:C294)</f>
        <v>290</v>
      </c>
      <c r="B294" s="3">
        <v>16</v>
      </c>
      <c r="C294" s="963" t="s">
        <v>1282</v>
      </c>
      <c r="D294" s="621" t="str">
        <f>VLOOKUP(C294,'Location Summary'!$C$4:$D$676,2,0)</f>
        <v>DD45+3</v>
      </c>
      <c r="E294" s="621" t="s">
        <v>416</v>
      </c>
      <c r="F294" s="68">
        <v>45755</v>
      </c>
      <c r="G294" s="68">
        <v>45765</v>
      </c>
      <c r="H294" s="80" t="s">
        <v>1451</v>
      </c>
      <c r="I294" s="621">
        <f t="shared" ref="I294:I319" si="59">VLOOKUP($D294,$D$323:$M$362,6,FALSE)</f>
        <v>876</v>
      </c>
      <c r="J294" s="621">
        <f t="shared" ref="J294:J319" si="60">VLOOKUP($D294,$D$323:$M$362,7,FALSE)</f>
        <v>11.58</v>
      </c>
      <c r="K294" s="621">
        <f t="shared" ref="K294:K319" si="61">VLOOKUP($D294,$D$323:$M$362,8,FALSE)</f>
        <v>118.71</v>
      </c>
      <c r="L294" s="621">
        <f t="shared" ref="L294:L319" si="62">VLOOKUP($D294,$D$323:$M$362,9,FALSE)</f>
        <v>10.694000000000001</v>
      </c>
      <c r="M294" s="964">
        <f t="shared" ref="M294:M319" si="63">VLOOKUP($D294,$D$323:$M$362,10,FALSE)</f>
        <v>2.4947029999999999</v>
      </c>
      <c r="N294" s="29">
        <f>ROUND((I294*230.35+J294*10150.5+K294*11591.45+L294*93958.18+M294*7677.44)/10^5,2)</f>
        <v>27.19</v>
      </c>
      <c r="O294" s="29" t="s">
        <v>1430</v>
      </c>
      <c r="P294" s="964" t="s">
        <v>1117</v>
      </c>
      <c r="Q294" s="1005" t="s">
        <v>258</v>
      </c>
      <c r="R294" s="13">
        <f t="shared" si="50"/>
        <v>1000.6319999999999</v>
      </c>
    </row>
    <row r="295" spans="1:18" ht="21.75" customHeight="1">
      <c r="A295" s="14">
        <f>SUBTOTAL(103,$C$5:C295)</f>
        <v>291</v>
      </c>
      <c r="B295" s="3">
        <v>17</v>
      </c>
      <c r="C295" s="963" t="s">
        <v>1292</v>
      </c>
      <c r="D295" s="621" t="str">
        <f>VLOOKUP(C295,'Location Summary'!$C$4:$D$676,2,0)</f>
        <v>DA+6</v>
      </c>
      <c r="E295" s="621" t="s">
        <v>416</v>
      </c>
      <c r="F295" s="68">
        <v>45763</v>
      </c>
      <c r="G295" s="68">
        <v>45766</v>
      </c>
      <c r="H295" s="80" t="s">
        <v>1189</v>
      </c>
      <c r="I295" s="621">
        <f t="shared" si="59"/>
        <v>289.83999999999997</v>
      </c>
      <c r="J295" s="621">
        <f t="shared" si="60"/>
        <v>3.61</v>
      </c>
      <c r="K295" s="621">
        <f t="shared" si="61"/>
        <v>37.299999999999997</v>
      </c>
      <c r="L295" s="621">
        <f t="shared" si="62"/>
        <v>2.093</v>
      </c>
      <c r="M295" s="964">
        <f t="shared" si="63"/>
        <v>0.86599999999999999</v>
      </c>
      <c r="N295" s="29">
        <f>ROUND((I295*230.35+J295*10150.5+K295*11591.45+L295*93958.18+M295*7677.44)/10^5,2)</f>
        <v>7.39</v>
      </c>
      <c r="O295" s="29" t="s">
        <v>1389</v>
      </c>
      <c r="P295" s="964" t="s">
        <v>1117</v>
      </c>
      <c r="Q295" s="1005" t="s">
        <v>258</v>
      </c>
      <c r="R295" s="13">
        <f t="shared" si="50"/>
        <v>314.28399999999999</v>
      </c>
    </row>
    <row r="296" spans="1:18" ht="21.75" customHeight="1">
      <c r="A296" s="14">
        <f>SUBTOTAL(103,$C$5:C296)</f>
        <v>292</v>
      </c>
      <c r="B296" s="3">
        <v>18</v>
      </c>
      <c r="C296" s="963" t="s">
        <v>184</v>
      </c>
      <c r="D296" s="621" t="str">
        <f>VLOOKUP(C296,'Location Summary'!$C$4:$D$676,2,0)</f>
        <v>DA+6</v>
      </c>
      <c r="E296" s="621" t="s">
        <v>416</v>
      </c>
      <c r="F296" s="68">
        <v>45736</v>
      </c>
      <c r="G296" s="68">
        <v>45769</v>
      </c>
      <c r="H296" s="80" t="s">
        <v>1183</v>
      </c>
      <c r="I296" s="621">
        <f t="shared" si="59"/>
        <v>289.83999999999997</v>
      </c>
      <c r="J296" s="621">
        <f t="shared" si="60"/>
        <v>3.61</v>
      </c>
      <c r="K296" s="621">
        <f t="shared" si="61"/>
        <v>37.299999999999997</v>
      </c>
      <c r="L296" s="621">
        <f t="shared" si="62"/>
        <v>2.093</v>
      </c>
      <c r="M296" s="964">
        <f t="shared" si="63"/>
        <v>0.86599999999999999</v>
      </c>
      <c r="N296" s="29">
        <f t="shared" si="58"/>
        <v>7.39</v>
      </c>
      <c r="O296" s="29" t="s">
        <v>1463</v>
      </c>
      <c r="P296" s="964" t="s">
        <v>1439</v>
      </c>
      <c r="Q296" s="1005" t="s">
        <v>258</v>
      </c>
      <c r="R296" s="13">
        <f t="shared" si="50"/>
        <v>314.28399999999999</v>
      </c>
    </row>
    <row r="297" spans="1:18" ht="21.75" customHeight="1">
      <c r="A297" s="14">
        <f>SUBTOTAL(103,$C$5:C297)</f>
        <v>293</v>
      </c>
      <c r="B297" s="3">
        <v>19</v>
      </c>
      <c r="C297" s="963" t="s">
        <v>1281</v>
      </c>
      <c r="D297" s="621" t="str">
        <f>VLOOKUP(C297,'Location Summary'!$C$4:$D$676,2,0)</f>
        <v>DA+6</v>
      </c>
      <c r="E297" s="621" t="s">
        <v>416</v>
      </c>
      <c r="F297" s="68">
        <v>45766</v>
      </c>
      <c r="G297" s="68">
        <v>45770</v>
      </c>
      <c r="H297" s="80" t="s">
        <v>1462</v>
      </c>
      <c r="I297" s="621">
        <f t="shared" si="59"/>
        <v>289.83999999999997</v>
      </c>
      <c r="J297" s="621">
        <f t="shared" si="60"/>
        <v>3.61</v>
      </c>
      <c r="K297" s="621">
        <f t="shared" si="61"/>
        <v>37.299999999999997</v>
      </c>
      <c r="L297" s="621">
        <f t="shared" si="62"/>
        <v>2.093</v>
      </c>
      <c r="M297" s="964">
        <f t="shared" si="63"/>
        <v>0.86599999999999999</v>
      </c>
      <c r="N297" s="29">
        <f>ROUND((I297*230.35+J297*10150.5+K297*11591.45+L297*93958.18+M297*7677.44)/10^5,2)</f>
        <v>7.39</v>
      </c>
      <c r="O297" s="29" t="s">
        <v>1006</v>
      </c>
      <c r="P297" s="964" t="s">
        <v>1117</v>
      </c>
      <c r="Q297" s="1005" t="s">
        <v>258</v>
      </c>
      <c r="R297" s="13">
        <f t="shared" si="50"/>
        <v>314.28399999999999</v>
      </c>
    </row>
    <row r="298" spans="1:18" ht="21.75" customHeight="1">
      <c r="A298" s="14">
        <f>SUBTOTAL(103,$C$5:C298)</f>
        <v>294</v>
      </c>
      <c r="B298" s="3">
        <v>20</v>
      </c>
      <c r="C298" s="963" t="s">
        <v>183</v>
      </c>
      <c r="D298" s="621" t="str">
        <f>VLOOKUP(C298,'Location Summary'!$C$4:$D$676,2,0)</f>
        <v>DA+6</v>
      </c>
      <c r="E298" s="621" t="s">
        <v>416</v>
      </c>
      <c r="F298" s="68">
        <v>45736</v>
      </c>
      <c r="G298" s="68">
        <v>45771</v>
      </c>
      <c r="H298" s="80" t="s">
        <v>1183</v>
      </c>
      <c r="I298" s="621">
        <f t="shared" si="59"/>
        <v>289.83999999999997</v>
      </c>
      <c r="J298" s="621">
        <f t="shared" si="60"/>
        <v>3.61</v>
      </c>
      <c r="K298" s="621">
        <f t="shared" si="61"/>
        <v>37.299999999999997</v>
      </c>
      <c r="L298" s="621">
        <f t="shared" si="62"/>
        <v>2.093</v>
      </c>
      <c r="M298" s="964">
        <f t="shared" si="63"/>
        <v>0.86599999999999999</v>
      </c>
      <c r="N298" s="29">
        <f t="shared" si="58"/>
        <v>7.39</v>
      </c>
      <c r="O298" s="29" t="s">
        <v>1463</v>
      </c>
      <c r="P298" s="964" t="s">
        <v>1439</v>
      </c>
      <c r="Q298" s="1005" t="s">
        <v>258</v>
      </c>
      <c r="R298" s="13">
        <f t="shared" si="50"/>
        <v>314.28399999999999</v>
      </c>
    </row>
    <row r="299" spans="1:18" ht="21.75" customHeight="1">
      <c r="A299" s="14">
        <f>SUBTOTAL(103,$C$5:C299)</f>
        <v>295</v>
      </c>
      <c r="B299" s="3">
        <v>21</v>
      </c>
      <c r="C299" s="963" t="s">
        <v>495</v>
      </c>
      <c r="D299" s="621" t="str">
        <f>VLOOKUP(C299,'Location Summary'!$C$4:$D$676,2,0)</f>
        <v>DB1+12</v>
      </c>
      <c r="E299" s="621" t="s">
        <v>416</v>
      </c>
      <c r="F299" s="68">
        <v>45763</v>
      </c>
      <c r="G299" s="68">
        <v>45772</v>
      </c>
      <c r="H299" s="80" t="s">
        <v>1001</v>
      </c>
      <c r="I299" s="621">
        <f t="shared" si="59"/>
        <v>462.88</v>
      </c>
      <c r="J299" s="621">
        <f t="shared" si="60"/>
        <v>5.94</v>
      </c>
      <c r="K299" s="621">
        <f t="shared" si="61"/>
        <v>67.91</v>
      </c>
      <c r="L299" s="621">
        <f t="shared" si="62"/>
        <v>3.1507999999999998</v>
      </c>
      <c r="M299" s="964">
        <f t="shared" si="63"/>
        <v>1.752</v>
      </c>
      <c r="N299" s="29">
        <f t="shared" ref="N299:N304" si="64">ROUND((I299*230.35+J299*10150.5+K299*11591.45+L299*93958.18+M299*7677.44)/10^5,2)</f>
        <v>12.64</v>
      </c>
      <c r="O299" s="29" t="s">
        <v>1206</v>
      </c>
      <c r="P299" s="964" t="s">
        <v>1117</v>
      </c>
      <c r="Q299" s="1005" t="s">
        <v>258</v>
      </c>
      <c r="R299" s="13">
        <f t="shared" si="50"/>
        <v>569.41599999999994</v>
      </c>
    </row>
    <row r="300" spans="1:18" ht="21.75" customHeight="1">
      <c r="A300" s="14">
        <f>SUBTOTAL(103,$C$5:C300)</f>
        <v>296</v>
      </c>
      <c r="B300" s="3">
        <v>22</v>
      </c>
      <c r="C300" s="963" t="s">
        <v>259</v>
      </c>
      <c r="D300" s="621" t="str">
        <f>VLOOKUP(C300,'Location Summary'!$C$4:$D$676,2,0)</f>
        <v>DB2+9</v>
      </c>
      <c r="E300" s="621" t="s">
        <v>416</v>
      </c>
      <c r="F300" s="68">
        <v>45767</v>
      </c>
      <c r="G300" s="68">
        <v>45772</v>
      </c>
      <c r="H300" s="80" t="s">
        <v>1189</v>
      </c>
      <c r="I300" s="621">
        <f t="shared" si="59"/>
        <v>566.29</v>
      </c>
      <c r="J300" s="621">
        <f t="shared" si="60"/>
        <v>7.34</v>
      </c>
      <c r="K300" s="621">
        <f t="shared" si="61"/>
        <v>86.35</v>
      </c>
      <c r="L300" s="621">
        <f t="shared" si="62"/>
        <v>4.2603999999999997</v>
      </c>
      <c r="M300" s="964">
        <f t="shared" si="63"/>
        <v>1.768</v>
      </c>
      <c r="N300" s="29">
        <f t="shared" si="64"/>
        <v>16.2</v>
      </c>
      <c r="O300" s="29" t="s">
        <v>1389</v>
      </c>
      <c r="P300" s="964" t="s">
        <v>1117</v>
      </c>
      <c r="Q300" s="1005" t="s">
        <v>258</v>
      </c>
      <c r="R300" s="13">
        <f t="shared" si="50"/>
        <v>723.096</v>
      </c>
    </row>
    <row r="301" spans="1:18" ht="22.5" customHeight="1">
      <c r="A301" s="14">
        <f>SUBTOTAL(103,$C$5:C301)</f>
        <v>297</v>
      </c>
      <c r="B301" s="3">
        <v>23</v>
      </c>
      <c r="C301" s="963" t="s">
        <v>182</v>
      </c>
      <c r="D301" s="621" t="str">
        <f>VLOOKUP(C301,'Location Summary'!$C$4:$D$676,2,0)</f>
        <v>DA+0</v>
      </c>
      <c r="E301" s="621" t="s">
        <v>416</v>
      </c>
      <c r="F301" s="68">
        <v>45770</v>
      </c>
      <c r="G301" s="68">
        <v>45776</v>
      </c>
      <c r="H301" s="80" t="s">
        <v>1183</v>
      </c>
      <c r="I301" s="621">
        <f t="shared" si="59"/>
        <v>271.04000000000002</v>
      </c>
      <c r="J301" s="621">
        <f t="shared" si="60"/>
        <v>3.36</v>
      </c>
      <c r="K301" s="621">
        <f t="shared" si="61"/>
        <v>34.15</v>
      </c>
      <c r="L301" s="621">
        <f t="shared" si="62"/>
        <v>1.599</v>
      </c>
      <c r="M301" s="964">
        <f t="shared" si="63"/>
        <v>0.86599999999999999</v>
      </c>
      <c r="N301" s="29">
        <f t="shared" si="64"/>
        <v>6.49</v>
      </c>
      <c r="O301" s="29" t="s">
        <v>1389</v>
      </c>
      <c r="P301" s="964" t="s">
        <v>1439</v>
      </c>
      <c r="Q301" s="1005" t="s">
        <v>258</v>
      </c>
      <c r="R301" s="13">
        <f t="shared" si="50"/>
        <v>287.98399999999998</v>
      </c>
    </row>
    <row r="302" spans="1:18" ht="22.5" customHeight="1">
      <c r="A302" s="14">
        <f>SUBTOTAL(103,$C$5:C302)</f>
        <v>298</v>
      </c>
      <c r="B302" s="10">
        <v>1</v>
      </c>
      <c r="C302" s="683" t="s">
        <v>610</v>
      </c>
      <c r="D302" s="73" t="str">
        <f>VLOOKUP(C302,'Location Summary'!$C$4:$D$676,2,0)</f>
        <v>DA+3</v>
      </c>
      <c r="E302" s="73" t="s">
        <v>416</v>
      </c>
      <c r="F302" s="118">
        <v>45772</v>
      </c>
      <c r="G302" s="118">
        <v>45779</v>
      </c>
      <c r="H302" s="71" t="s">
        <v>1005</v>
      </c>
      <c r="I302" s="73">
        <f t="shared" si="59"/>
        <v>289.83999999999997</v>
      </c>
      <c r="J302" s="73">
        <f t="shared" si="60"/>
        <v>3.61</v>
      </c>
      <c r="K302" s="73">
        <f t="shared" si="61"/>
        <v>37.299999999999997</v>
      </c>
      <c r="L302" s="73">
        <f t="shared" si="62"/>
        <v>2.093</v>
      </c>
      <c r="M302" s="567">
        <f t="shared" si="63"/>
        <v>0.86599999999999999</v>
      </c>
      <c r="N302" s="123">
        <f t="shared" si="64"/>
        <v>7.39</v>
      </c>
      <c r="O302" s="123" t="s">
        <v>1389</v>
      </c>
      <c r="P302" s="567" t="s">
        <v>1439</v>
      </c>
      <c r="Q302" s="1005" t="s">
        <v>258</v>
      </c>
      <c r="R302" s="13">
        <f t="shared" si="50"/>
        <v>314.28399999999999</v>
      </c>
    </row>
    <row r="303" spans="1:18" ht="22.5" customHeight="1">
      <c r="A303" s="14">
        <f>SUBTOTAL(103,$C$5:C303)</f>
        <v>299</v>
      </c>
      <c r="B303" s="3">
        <v>2</v>
      </c>
      <c r="C303" s="963" t="s">
        <v>266</v>
      </c>
      <c r="D303" s="621" t="str">
        <f>VLOOKUP(C303,'Location Summary'!$C$4:$D$676,2,0)</f>
        <v>DB1+12</v>
      </c>
      <c r="E303" s="621" t="s">
        <v>416</v>
      </c>
      <c r="F303" s="68">
        <v>45758</v>
      </c>
      <c r="G303" s="68">
        <v>45780</v>
      </c>
      <c r="H303" s="80" t="s">
        <v>1457</v>
      </c>
      <c r="I303" s="1023">
        <f t="shared" si="59"/>
        <v>462.88</v>
      </c>
      <c r="J303" s="621">
        <f t="shared" si="60"/>
        <v>5.94</v>
      </c>
      <c r="K303" s="621">
        <f t="shared" si="61"/>
        <v>67.91</v>
      </c>
      <c r="L303" s="621">
        <f t="shared" si="62"/>
        <v>3.1507999999999998</v>
      </c>
      <c r="M303" s="964">
        <f t="shared" si="63"/>
        <v>1.752</v>
      </c>
      <c r="N303" s="29">
        <f t="shared" si="64"/>
        <v>12.64</v>
      </c>
      <c r="O303" s="29" t="s">
        <v>1206</v>
      </c>
      <c r="P303" s="964" t="s">
        <v>1117</v>
      </c>
      <c r="Q303" s="1005" t="s">
        <v>258</v>
      </c>
      <c r="R303" s="13">
        <f t="shared" si="50"/>
        <v>569.41599999999994</v>
      </c>
    </row>
    <row r="304" spans="1:18" ht="22.5" customHeight="1">
      <c r="A304" s="14">
        <f>SUBTOTAL(103,$C$5:C304)</f>
        <v>300</v>
      </c>
      <c r="B304" s="3">
        <v>3</v>
      </c>
      <c r="C304" s="963" t="s">
        <v>1270</v>
      </c>
      <c r="D304" s="621" t="str">
        <f>VLOOKUP(C304,'Location Summary'!$C$4:$D$676,2,0)</f>
        <v>DB1+9</v>
      </c>
      <c r="E304" s="621" t="s">
        <v>416</v>
      </c>
      <c r="F304" s="68">
        <v>45776</v>
      </c>
      <c r="G304" s="68">
        <v>45782</v>
      </c>
      <c r="H304" s="80" t="s">
        <v>1189</v>
      </c>
      <c r="I304" s="621">
        <f t="shared" si="59"/>
        <v>484.04</v>
      </c>
      <c r="J304" s="621">
        <f t="shared" si="60"/>
        <v>6.23</v>
      </c>
      <c r="K304" s="621">
        <f t="shared" si="61"/>
        <v>70.319999999999993</v>
      </c>
      <c r="L304" s="621">
        <f t="shared" si="62"/>
        <v>3.3719999999999999</v>
      </c>
      <c r="M304" s="964">
        <f t="shared" si="63"/>
        <v>1.768</v>
      </c>
      <c r="N304" s="29">
        <f t="shared" si="64"/>
        <v>13.2</v>
      </c>
      <c r="O304" s="29" t="s">
        <v>1389</v>
      </c>
      <c r="P304" s="964" t="s">
        <v>1439</v>
      </c>
      <c r="Q304" s="1005" t="s">
        <v>258</v>
      </c>
      <c r="R304" s="13">
        <f t="shared" si="50"/>
        <v>589.97199999999998</v>
      </c>
    </row>
    <row r="305" spans="1:18" ht="22.5" customHeight="1">
      <c r="A305" s="14">
        <f>SUBTOTAL(103,$C$5:C305)</f>
        <v>301</v>
      </c>
      <c r="B305" s="3">
        <v>4</v>
      </c>
      <c r="C305" s="963" t="s">
        <v>1271</v>
      </c>
      <c r="D305" s="621" t="str">
        <f>VLOOKUP(C305,'Location Summary'!$C$4:$D$676,2,0)</f>
        <v>DB1+12</v>
      </c>
      <c r="E305" s="621" t="s">
        <v>416</v>
      </c>
      <c r="F305" s="68">
        <v>45782</v>
      </c>
      <c r="G305" s="68">
        <v>45784</v>
      </c>
      <c r="H305" s="80" t="s">
        <v>1189</v>
      </c>
      <c r="I305" s="621">
        <f t="shared" si="59"/>
        <v>462.88</v>
      </c>
      <c r="J305" s="621">
        <f t="shared" si="60"/>
        <v>5.94</v>
      </c>
      <c r="K305" s="621">
        <f t="shared" si="61"/>
        <v>67.91</v>
      </c>
      <c r="L305" s="621">
        <f t="shared" si="62"/>
        <v>3.1507999999999998</v>
      </c>
      <c r="M305" s="964">
        <f t="shared" si="63"/>
        <v>1.752</v>
      </c>
      <c r="N305" s="29">
        <f t="shared" ref="N305:N319" si="65">ROUND((I305*230.35+J305*10150.5+K305*11591.45+L305*93958.18+M305*7677.44)/10^5,2)</f>
        <v>12.64</v>
      </c>
      <c r="O305" s="29" t="s">
        <v>1389</v>
      </c>
      <c r="P305" s="964" t="s">
        <v>1439</v>
      </c>
      <c r="Q305" s="1005" t="s">
        <v>258</v>
      </c>
      <c r="R305" s="13">
        <f t="shared" si="50"/>
        <v>569.41599999999994</v>
      </c>
    </row>
    <row r="306" spans="1:18" ht="22.5" customHeight="1">
      <c r="A306" s="14">
        <f>SUBTOTAL(103,$C$5:C306)</f>
        <v>302</v>
      </c>
      <c r="B306" s="3">
        <v>5</v>
      </c>
      <c r="C306" s="963" t="s">
        <v>439</v>
      </c>
      <c r="D306" s="621" t="str">
        <f>VLOOKUP(C306,'Location Summary'!$C$4:$D$676,2,0)</f>
        <v>DA-3</v>
      </c>
      <c r="E306" s="621" t="s">
        <v>416</v>
      </c>
      <c r="F306" s="68">
        <v>45773</v>
      </c>
      <c r="G306" s="68">
        <v>45786</v>
      </c>
      <c r="H306" s="80" t="s">
        <v>1467</v>
      </c>
      <c r="I306" s="621">
        <f t="shared" si="59"/>
        <v>271.04000000000002</v>
      </c>
      <c r="J306" s="621">
        <f t="shared" si="60"/>
        <v>3.36</v>
      </c>
      <c r="K306" s="621">
        <f t="shared" si="61"/>
        <v>34.15</v>
      </c>
      <c r="L306" s="621">
        <f t="shared" si="62"/>
        <v>1.599</v>
      </c>
      <c r="M306" s="964">
        <f t="shared" si="63"/>
        <v>0.86599999999999999</v>
      </c>
      <c r="N306" s="29">
        <f t="shared" si="65"/>
        <v>6.49</v>
      </c>
      <c r="O306" s="29" t="s">
        <v>1455</v>
      </c>
      <c r="P306" s="964" t="s">
        <v>1117</v>
      </c>
      <c r="Q306" s="1005" t="s">
        <v>258</v>
      </c>
      <c r="R306" s="13">
        <f t="shared" si="50"/>
        <v>287.98399999999998</v>
      </c>
    </row>
    <row r="307" spans="1:18" ht="22.5" customHeight="1">
      <c r="A307" s="14">
        <f>SUBTOTAL(103,$C$5:C307)</f>
        <v>303</v>
      </c>
      <c r="B307" s="3">
        <v>6</v>
      </c>
      <c r="C307" s="963" t="s">
        <v>55</v>
      </c>
      <c r="D307" s="621" t="str">
        <f>VLOOKUP(C307,'Location Summary'!$C$4:$D$676,2,0)</f>
        <v>DB1+0</v>
      </c>
      <c r="E307" s="621" t="s">
        <v>416</v>
      </c>
      <c r="F307" s="68">
        <v>45775</v>
      </c>
      <c r="G307" s="68">
        <v>45790</v>
      </c>
      <c r="H307" s="80" t="s">
        <v>1183</v>
      </c>
      <c r="I307" s="621">
        <f t="shared" si="59"/>
        <v>479.12</v>
      </c>
      <c r="J307" s="621">
        <f t="shared" si="60"/>
        <v>6.16</v>
      </c>
      <c r="K307" s="621">
        <f t="shared" si="61"/>
        <v>69.760000000000005</v>
      </c>
      <c r="L307" s="621">
        <f t="shared" si="62"/>
        <v>3.26</v>
      </c>
      <c r="M307" s="964">
        <f t="shared" si="63"/>
        <v>1.768</v>
      </c>
      <c r="N307" s="29">
        <f t="shared" si="65"/>
        <v>13.01</v>
      </c>
      <c r="O307" s="29" t="s">
        <v>1206</v>
      </c>
      <c r="P307" s="964" t="s">
        <v>1117</v>
      </c>
      <c r="Q307" s="1005" t="s">
        <v>258</v>
      </c>
      <c r="R307" s="13">
        <f t="shared" si="50"/>
        <v>585.18400000000008</v>
      </c>
    </row>
    <row r="308" spans="1:18" ht="22.5" customHeight="1">
      <c r="A308" s="14">
        <f>SUBTOTAL(103,$C$5:C308)</f>
        <v>304</v>
      </c>
      <c r="B308" s="3">
        <v>7</v>
      </c>
      <c r="C308" s="963" t="s">
        <v>438</v>
      </c>
      <c r="D308" s="621" t="str">
        <f>VLOOKUP(C308,'Location Summary'!$C$4:$D$676,2,0)</f>
        <v>DA+0</v>
      </c>
      <c r="E308" s="621" t="s">
        <v>416</v>
      </c>
      <c r="F308" s="68">
        <v>45782</v>
      </c>
      <c r="G308" s="68">
        <v>45790</v>
      </c>
      <c r="H308" s="80" t="s">
        <v>1467</v>
      </c>
      <c r="I308" s="621">
        <f t="shared" si="59"/>
        <v>271.04000000000002</v>
      </c>
      <c r="J308" s="621">
        <f t="shared" si="60"/>
        <v>3.36</v>
      </c>
      <c r="K308" s="621">
        <f t="shared" si="61"/>
        <v>34.15</v>
      </c>
      <c r="L308" s="621">
        <f t="shared" si="62"/>
        <v>1.599</v>
      </c>
      <c r="M308" s="964">
        <f t="shared" si="63"/>
        <v>0.86599999999999999</v>
      </c>
      <c r="N308" s="29">
        <f t="shared" si="65"/>
        <v>6.49</v>
      </c>
      <c r="O308" s="29" t="s">
        <v>1455</v>
      </c>
      <c r="P308" s="964" t="s">
        <v>1117</v>
      </c>
      <c r="Q308" s="1005" t="s">
        <v>258</v>
      </c>
      <c r="R308" s="13">
        <f t="shared" si="50"/>
        <v>287.98399999999998</v>
      </c>
    </row>
    <row r="309" spans="1:18" ht="22.5" customHeight="1">
      <c r="A309" s="14">
        <f>SUBTOTAL(103,$C$5:C309)</f>
        <v>305</v>
      </c>
      <c r="B309" s="3">
        <v>8</v>
      </c>
      <c r="C309" s="963" t="s">
        <v>180</v>
      </c>
      <c r="D309" s="621" t="str">
        <f>VLOOKUP(C309,'Location Summary'!$C$4:$D$676,2,0)</f>
        <v>DA+3</v>
      </c>
      <c r="E309" s="621" t="s">
        <v>416</v>
      </c>
      <c r="F309" s="68">
        <v>45787</v>
      </c>
      <c r="G309" s="68">
        <v>45795</v>
      </c>
      <c r="H309" s="80" t="s">
        <v>1467</v>
      </c>
      <c r="I309" s="621">
        <f t="shared" si="59"/>
        <v>289.83999999999997</v>
      </c>
      <c r="J309" s="621">
        <f t="shared" si="60"/>
        <v>3.61</v>
      </c>
      <c r="K309" s="621">
        <f t="shared" si="61"/>
        <v>37.299999999999997</v>
      </c>
      <c r="L309" s="621">
        <f t="shared" si="62"/>
        <v>2.093</v>
      </c>
      <c r="M309" s="964">
        <f t="shared" si="63"/>
        <v>0.86599999999999999</v>
      </c>
      <c r="N309" s="29">
        <f t="shared" si="65"/>
        <v>7.39</v>
      </c>
      <c r="O309" s="29" t="s">
        <v>1206</v>
      </c>
      <c r="P309" s="964" t="s">
        <v>1117</v>
      </c>
      <c r="Q309" s="1005" t="s">
        <v>258</v>
      </c>
      <c r="R309" s="13">
        <f t="shared" si="50"/>
        <v>314.28399999999999</v>
      </c>
    </row>
    <row r="310" spans="1:18" ht="22.5" customHeight="1">
      <c r="A310" s="14">
        <f>SUBTOTAL(103,$C$5:C310)</f>
        <v>306</v>
      </c>
      <c r="B310" s="3">
        <v>9</v>
      </c>
      <c r="C310" s="963" t="s">
        <v>179</v>
      </c>
      <c r="D310" s="621" t="str">
        <f>VLOOKUP(C310,'Location Summary'!$C$4:$D$676,2,0)</f>
        <v>DA+1.5</v>
      </c>
      <c r="E310" s="621" t="s">
        <v>416</v>
      </c>
      <c r="F310" s="68">
        <v>45795</v>
      </c>
      <c r="G310" s="68">
        <v>45799</v>
      </c>
      <c r="H310" s="80" t="s">
        <v>1467</v>
      </c>
      <c r="I310" s="621">
        <f t="shared" si="59"/>
        <v>289.83999999999997</v>
      </c>
      <c r="J310" s="621">
        <f t="shared" si="60"/>
        <v>3.61</v>
      </c>
      <c r="K310" s="621">
        <f t="shared" si="61"/>
        <v>37.299999999999997</v>
      </c>
      <c r="L310" s="621">
        <f t="shared" si="62"/>
        <v>2.093</v>
      </c>
      <c r="M310" s="964">
        <f t="shared" si="63"/>
        <v>0.86599999999999999</v>
      </c>
      <c r="N310" s="29">
        <f t="shared" si="65"/>
        <v>7.39</v>
      </c>
      <c r="O310" s="29" t="s">
        <v>1438</v>
      </c>
      <c r="P310" s="964" t="s">
        <v>1117</v>
      </c>
      <c r="Q310" s="1005" t="s">
        <v>258</v>
      </c>
      <c r="R310" s="13">
        <f t="shared" si="50"/>
        <v>314.28399999999999</v>
      </c>
    </row>
    <row r="311" spans="1:18" ht="22.5" customHeight="1">
      <c r="A311" s="14">
        <f>SUBTOTAL(103,$C$5:C311)</f>
        <v>307</v>
      </c>
      <c r="B311" s="10">
        <v>10</v>
      </c>
      <c r="C311" s="683" t="s">
        <v>53</v>
      </c>
      <c r="D311" s="73" t="str">
        <f>VLOOKUP(C311,'Location Summary'!$C$4:$D$676,2,0)</f>
        <v>DD60+3</v>
      </c>
      <c r="E311" s="73" t="s">
        <v>416</v>
      </c>
      <c r="F311" s="118">
        <v>45795</v>
      </c>
      <c r="G311" s="118">
        <v>45803</v>
      </c>
      <c r="H311" s="71" t="s">
        <v>1189</v>
      </c>
      <c r="I311" s="73">
        <f t="shared" si="59"/>
        <v>1025.83</v>
      </c>
      <c r="J311" s="73">
        <f t="shared" si="60"/>
        <v>13.65</v>
      </c>
      <c r="K311" s="567">
        <f t="shared" si="61"/>
        <v>190.99</v>
      </c>
      <c r="L311" s="73">
        <f t="shared" si="62"/>
        <v>11.554</v>
      </c>
      <c r="M311" s="567">
        <f t="shared" si="63"/>
        <v>3.1593010000000001</v>
      </c>
      <c r="N311" s="123">
        <f t="shared" si="65"/>
        <v>36.99</v>
      </c>
      <c r="O311" s="123" t="s">
        <v>1490</v>
      </c>
      <c r="P311" s="567" t="s">
        <v>1117</v>
      </c>
      <c r="Q311" s="1005" t="s">
        <v>258</v>
      </c>
      <c r="R311" s="13">
        <f t="shared" si="50"/>
        <v>1587.98</v>
      </c>
    </row>
    <row r="312" spans="1:18" ht="22.5" customHeight="1">
      <c r="A312" s="14">
        <f>SUBTOTAL(103,$C$5:C312)</f>
        <v>308</v>
      </c>
      <c r="B312" s="3">
        <v>1</v>
      </c>
      <c r="C312" s="963" t="s">
        <v>54</v>
      </c>
      <c r="D312" s="621" t="str">
        <f>VLOOKUP(C312,'Location Summary'!$C$4:$D$676,2,0)</f>
        <v>DD60+3</v>
      </c>
      <c r="E312" s="621" t="s">
        <v>416</v>
      </c>
      <c r="F312" s="68">
        <v>45795</v>
      </c>
      <c r="G312" s="68">
        <v>45810</v>
      </c>
      <c r="H312" s="80" t="s">
        <v>1189</v>
      </c>
      <c r="I312" s="621">
        <f t="shared" si="59"/>
        <v>1025.83</v>
      </c>
      <c r="J312" s="621">
        <f t="shared" si="60"/>
        <v>13.65</v>
      </c>
      <c r="K312" s="964">
        <f t="shared" si="61"/>
        <v>190.99</v>
      </c>
      <c r="L312" s="621">
        <f t="shared" si="62"/>
        <v>11.554</v>
      </c>
      <c r="M312" s="964">
        <f t="shared" si="63"/>
        <v>3.1593010000000001</v>
      </c>
      <c r="N312" s="29">
        <f t="shared" si="65"/>
        <v>36.99</v>
      </c>
      <c r="O312" s="29" t="s">
        <v>1455</v>
      </c>
      <c r="P312" s="964" t="s">
        <v>1117</v>
      </c>
      <c r="Q312" s="1005" t="s">
        <v>258</v>
      </c>
      <c r="R312" s="13">
        <f t="shared" si="50"/>
        <v>1587.98</v>
      </c>
    </row>
    <row r="313" spans="1:18" ht="22.5" customHeight="1">
      <c r="A313" s="14">
        <f>SUBTOTAL(103,$C$5:C313)</f>
        <v>309</v>
      </c>
      <c r="B313" s="3">
        <v>2</v>
      </c>
      <c r="C313" s="963" t="s">
        <v>268</v>
      </c>
      <c r="D313" s="621" t="str">
        <f>VLOOKUP(C313,'Location Summary'!$C$4:$D$676,2,0)</f>
        <v>DD45+0</v>
      </c>
      <c r="E313" s="621" t="s">
        <v>416</v>
      </c>
      <c r="F313" s="68">
        <v>45804</v>
      </c>
      <c r="G313" s="68">
        <v>45816</v>
      </c>
      <c r="H313" s="80" t="s">
        <v>1001</v>
      </c>
      <c r="I313" s="621">
        <f t="shared" si="59"/>
        <v>852</v>
      </c>
      <c r="J313" s="621">
        <f t="shared" si="60"/>
        <v>11.25</v>
      </c>
      <c r="K313" s="621">
        <f t="shared" si="61"/>
        <v>116.5</v>
      </c>
      <c r="L313" s="621">
        <f t="shared" si="62"/>
        <v>10.087999999999999</v>
      </c>
      <c r="M313" s="964">
        <f t="shared" si="63"/>
        <v>2.4947029999999999</v>
      </c>
      <c r="N313" s="29">
        <f t="shared" si="65"/>
        <v>26.28</v>
      </c>
      <c r="O313" s="29" t="s">
        <v>1455</v>
      </c>
      <c r="P313" s="964" t="s">
        <v>1117</v>
      </c>
      <c r="Q313" s="1005" t="s">
        <v>258</v>
      </c>
      <c r="R313" s="13">
        <f t="shared" si="50"/>
        <v>981.5</v>
      </c>
    </row>
    <row r="314" spans="1:18" ht="22.5" customHeight="1">
      <c r="A314" s="14">
        <f>SUBTOTAL(103,$C$5:C314)</f>
        <v>310</v>
      </c>
      <c r="B314" s="3">
        <v>3</v>
      </c>
      <c r="C314" s="963" t="s">
        <v>269</v>
      </c>
      <c r="D314" s="621" t="str">
        <f>VLOOKUP(C314,'Location Summary'!$C$4:$D$676,2,0)</f>
        <v>DB1+9</v>
      </c>
      <c r="E314" s="621" t="s">
        <v>416</v>
      </c>
      <c r="F314" s="68">
        <v>45816</v>
      </c>
      <c r="G314" s="68">
        <v>45822</v>
      </c>
      <c r="H314" s="80" t="s">
        <v>1001</v>
      </c>
      <c r="I314" s="621">
        <f t="shared" si="59"/>
        <v>484.04</v>
      </c>
      <c r="J314" s="621">
        <f t="shared" si="60"/>
        <v>6.23</v>
      </c>
      <c r="K314" s="621">
        <f t="shared" si="61"/>
        <v>70.319999999999993</v>
      </c>
      <c r="L314" s="621">
        <f t="shared" si="62"/>
        <v>3.3719999999999999</v>
      </c>
      <c r="M314" s="964">
        <f t="shared" si="63"/>
        <v>1.768</v>
      </c>
      <c r="N314" s="29">
        <f t="shared" si="65"/>
        <v>13.2</v>
      </c>
      <c r="O314" s="29" t="s">
        <v>1455</v>
      </c>
      <c r="P314" s="964" t="s">
        <v>1117</v>
      </c>
      <c r="Q314" s="1005" t="s">
        <v>258</v>
      </c>
      <c r="R314" s="13">
        <f t="shared" si="50"/>
        <v>589.97199999999998</v>
      </c>
    </row>
    <row r="315" spans="1:18" ht="22.5" customHeight="1">
      <c r="A315" s="14">
        <f>SUBTOTAL(103,$C$5:C315)</f>
        <v>311</v>
      </c>
      <c r="B315" s="3">
        <v>4</v>
      </c>
      <c r="C315" s="963" t="s">
        <v>271</v>
      </c>
      <c r="D315" s="621" t="str">
        <f>VLOOKUP(C315,'Location Summary'!$C$4:$D$676,2,0)</f>
        <v>DD60+0</v>
      </c>
      <c r="E315" s="621" t="s">
        <v>416</v>
      </c>
      <c r="F315" s="68">
        <v>45820</v>
      </c>
      <c r="G315" s="68">
        <v>45835</v>
      </c>
      <c r="H315" s="80" t="s">
        <v>1467</v>
      </c>
      <c r="I315" s="621">
        <f t="shared" si="59"/>
        <v>997.27</v>
      </c>
      <c r="J315" s="621">
        <f t="shared" si="60"/>
        <v>13.25</v>
      </c>
      <c r="K315" s="621">
        <f t="shared" si="61"/>
        <v>185.89</v>
      </c>
      <c r="L315" s="621">
        <f t="shared" si="62"/>
        <v>10.698</v>
      </c>
      <c r="M315" s="964">
        <f t="shared" si="63"/>
        <v>3.1593010000000001</v>
      </c>
      <c r="N315" s="29">
        <f t="shared" si="65"/>
        <v>35.479999999999997</v>
      </c>
      <c r="O315" s="29" t="s">
        <v>1389</v>
      </c>
      <c r="P315" s="964" t="s">
        <v>1233</v>
      </c>
      <c r="Q315" s="1005" t="s">
        <v>258</v>
      </c>
      <c r="R315" s="13">
        <f t="shared" si="50"/>
        <v>1545.4199999999998</v>
      </c>
    </row>
    <row r="316" spans="1:18" ht="21.75" customHeight="1">
      <c r="A316" s="14">
        <f>SUBTOTAL(103,$C$5:C316)</f>
        <v>312</v>
      </c>
      <c r="B316" s="10">
        <v>1</v>
      </c>
      <c r="C316" s="683" t="s">
        <v>1276</v>
      </c>
      <c r="D316" s="73" t="str">
        <f>VLOOKUP(C316,'Location Summary'!$C$4:$D$676,2,0)</f>
        <v>DA+0</v>
      </c>
      <c r="E316" s="742" t="s">
        <v>416</v>
      </c>
      <c r="F316" s="118">
        <v>45835</v>
      </c>
      <c r="G316" s="118">
        <v>45843</v>
      </c>
      <c r="H316" s="71" t="s">
        <v>1467</v>
      </c>
      <c r="I316" s="567">
        <f t="shared" si="59"/>
        <v>271.04000000000002</v>
      </c>
      <c r="J316" s="73">
        <f t="shared" si="60"/>
        <v>3.36</v>
      </c>
      <c r="K316" s="73">
        <f t="shared" si="61"/>
        <v>34.15</v>
      </c>
      <c r="L316" s="73">
        <f t="shared" si="62"/>
        <v>1.599</v>
      </c>
      <c r="M316" s="567">
        <f t="shared" si="63"/>
        <v>0.86599999999999999</v>
      </c>
      <c r="N316" s="123">
        <f t="shared" si="65"/>
        <v>6.49</v>
      </c>
      <c r="O316" s="123" t="s">
        <v>1389</v>
      </c>
      <c r="P316" s="567" t="s">
        <v>1117</v>
      </c>
      <c r="Q316" s="1005" t="s">
        <v>258</v>
      </c>
      <c r="R316" s="13">
        <f t="shared" si="50"/>
        <v>287.98399999999998</v>
      </c>
    </row>
    <row r="317" spans="1:18" ht="22.5" customHeight="1">
      <c r="A317" s="14">
        <f>SUBTOTAL(103,$C$5:C317)</f>
        <v>313</v>
      </c>
      <c r="B317" s="3">
        <v>2</v>
      </c>
      <c r="C317" s="963" t="s">
        <v>1274</v>
      </c>
      <c r="D317" s="621" t="str">
        <f>VLOOKUP(C317,'Location Summary'!$C$4:$D$676,2,0)</f>
        <v>DD45+0</v>
      </c>
      <c r="E317" s="621" t="s">
        <v>416</v>
      </c>
      <c r="F317" s="68">
        <v>45843</v>
      </c>
      <c r="G317" s="68">
        <v>45852</v>
      </c>
      <c r="H317" s="80" t="s">
        <v>1467</v>
      </c>
      <c r="I317" s="621">
        <f t="shared" si="59"/>
        <v>852</v>
      </c>
      <c r="J317" s="621">
        <f t="shared" si="60"/>
        <v>11.25</v>
      </c>
      <c r="K317" s="621">
        <f t="shared" si="61"/>
        <v>116.5</v>
      </c>
      <c r="L317" s="621">
        <f t="shared" si="62"/>
        <v>10.087999999999999</v>
      </c>
      <c r="M317" s="964">
        <f t="shared" si="63"/>
        <v>2.4947029999999999</v>
      </c>
      <c r="N317" s="29">
        <f t="shared" si="65"/>
        <v>26.28</v>
      </c>
      <c r="O317" s="29" t="s">
        <v>1389</v>
      </c>
      <c r="P317" s="964" t="s">
        <v>1117</v>
      </c>
      <c r="Q317" s="1005" t="s">
        <v>258</v>
      </c>
      <c r="R317" s="13">
        <f t="shared" si="50"/>
        <v>981.5</v>
      </c>
    </row>
    <row r="318" spans="1:18" ht="21.75" customHeight="1">
      <c r="A318" s="10">
        <f>SUBTOTAL(103,$C$5:C318)</f>
        <v>314</v>
      </c>
      <c r="B318" s="10">
        <v>1</v>
      </c>
      <c r="C318" s="683" t="s">
        <v>1706</v>
      </c>
      <c r="D318" s="73" t="s">
        <v>218</v>
      </c>
      <c r="E318" s="742" t="s">
        <v>416</v>
      </c>
      <c r="F318" s="118">
        <v>46032</v>
      </c>
      <c r="G318" s="118">
        <v>46045</v>
      </c>
      <c r="H318" s="71" t="s">
        <v>1183</v>
      </c>
      <c r="I318" s="73">
        <f t="shared" si="59"/>
        <v>566.29</v>
      </c>
      <c r="J318" s="73">
        <f t="shared" si="60"/>
        <v>7.34</v>
      </c>
      <c r="K318" s="73">
        <f t="shared" si="61"/>
        <v>86.35</v>
      </c>
      <c r="L318" s="73">
        <f t="shared" si="62"/>
        <v>4.2603999999999997</v>
      </c>
      <c r="M318" s="567">
        <f t="shared" si="63"/>
        <v>1.768</v>
      </c>
      <c r="N318" s="123">
        <f t="shared" si="65"/>
        <v>16.2</v>
      </c>
      <c r="O318" s="123" t="s">
        <v>1518</v>
      </c>
      <c r="P318" s="567" t="s">
        <v>1117</v>
      </c>
      <c r="Q318" s="1005" t="s">
        <v>258</v>
      </c>
      <c r="R318" s="13">
        <f t="shared" si="50"/>
        <v>723.096</v>
      </c>
    </row>
    <row r="319" spans="1:18" ht="21.75" customHeight="1">
      <c r="A319" s="1196">
        <f>SUBTOTAL(103,$C$5:C319)</f>
        <v>315</v>
      </c>
      <c r="B319" s="10">
        <v>2</v>
      </c>
      <c r="C319" s="683" t="s">
        <v>1737</v>
      </c>
      <c r="D319" s="73" t="s">
        <v>441</v>
      </c>
      <c r="E319" s="742" t="s">
        <v>416</v>
      </c>
      <c r="F319" s="118">
        <v>46046</v>
      </c>
      <c r="G319" s="118">
        <v>46061</v>
      </c>
      <c r="H319" s="71" t="s">
        <v>1183</v>
      </c>
      <c r="I319" s="73">
        <f t="shared" si="59"/>
        <v>689.93</v>
      </c>
      <c r="J319" s="73">
        <f t="shared" si="60"/>
        <v>9.0299999999999994</v>
      </c>
      <c r="K319" s="73">
        <f t="shared" si="61"/>
        <v>112.22</v>
      </c>
      <c r="L319" s="567">
        <f t="shared" si="62"/>
        <v>5.8468</v>
      </c>
      <c r="M319" s="567">
        <f t="shared" si="63"/>
        <v>2.2349290000000002</v>
      </c>
      <c r="N319" s="123">
        <f t="shared" si="65"/>
        <v>21.18</v>
      </c>
      <c r="O319" s="123" t="s">
        <v>1518</v>
      </c>
      <c r="P319" s="567" t="s">
        <v>1117</v>
      </c>
      <c r="Q319" s="1005" t="s">
        <v>258</v>
      </c>
      <c r="R319" s="13">
        <f t="shared" si="50"/>
        <v>937.49199999999996</v>
      </c>
    </row>
    <row r="320" spans="1:18" ht="21.75" customHeight="1">
      <c r="A320" s="14">
        <f>SUBTOTAL(103,$C$5:C320)</f>
        <v>316</v>
      </c>
      <c r="B320" s="10">
        <v>3</v>
      </c>
      <c r="C320" s="683" t="s">
        <v>1739</v>
      </c>
      <c r="D320" s="73" t="s">
        <v>218</v>
      </c>
      <c r="E320" s="742" t="s">
        <v>416</v>
      </c>
      <c r="F320" s="118">
        <v>46075</v>
      </c>
      <c r="G320" s="118">
        <v>46086</v>
      </c>
      <c r="H320" s="71" t="s">
        <v>1183</v>
      </c>
      <c r="I320" s="567">
        <v>566.29</v>
      </c>
      <c r="J320" s="73">
        <v>7.34</v>
      </c>
      <c r="K320" s="73">
        <v>86.35</v>
      </c>
      <c r="L320" s="73">
        <v>4.2603999999999997</v>
      </c>
      <c r="M320" s="567">
        <v>1.768</v>
      </c>
      <c r="N320" s="123">
        <v>16.2</v>
      </c>
      <c r="O320" s="123" t="s">
        <v>1518</v>
      </c>
      <c r="P320" s="567" t="s">
        <v>1117</v>
      </c>
      <c r="Q320" s="1005" t="s">
        <v>258</v>
      </c>
      <c r="R320" s="13">
        <f t="shared" si="50"/>
        <v>723.096</v>
      </c>
    </row>
    <row r="321" spans="1:17" ht="9.75" customHeight="1">
      <c r="A321" s="13"/>
      <c r="B321" s="13"/>
      <c r="C321" s="1011"/>
      <c r="D321" s="1012"/>
      <c r="E321" s="1013"/>
      <c r="F321" s="1014"/>
      <c r="G321" s="1015"/>
      <c r="H321" s="1016"/>
      <c r="I321" s="13"/>
      <c r="J321" s="13"/>
      <c r="K321" s="13"/>
      <c r="L321" s="13"/>
      <c r="M321" s="287"/>
      <c r="N321" s="287"/>
      <c r="O321" s="287"/>
      <c r="P321" s="749"/>
      <c r="Q321" s="1017"/>
    </row>
    <row r="322" spans="1:17">
      <c r="D322" s="35" t="s">
        <v>761</v>
      </c>
      <c r="I322" s="77" t="s">
        <v>864</v>
      </c>
      <c r="J322" s="77" t="s">
        <v>284</v>
      </c>
      <c r="K322" s="77" t="s">
        <v>285</v>
      </c>
      <c r="L322" s="77" t="s">
        <v>865</v>
      </c>
      <c r="M322" s="77" t="s">
        <v>866</v>
      </c>
      <c r="N322" s="77" t="s">
        <v>275</v>
      </c>
    </row>
    <row r="323" spans="1:17">
      <c r="D323" s="3" t="s">
        <v>4</v>
      </c>
      <c r="I323" s="10">
        <v>271.04000000000002</v>
      </c>
      <c r="J323" s="3">
        <v>3.36</v>
      </c>
      <c r="K323" s="3">
        <v>34.15</v>
      </c>
      <c r="L323" s="29">
        <v>1.599</v>
      </c>
      <c r="M323" s="29">
        <v>0.86599999999999999</v>
      </c>
      <c r="N323" s="459">
        <f t="shared" ref="N323:N365" si="66">ROUND((I323*230.35+J323*10150.5+K323*11591.45+L323*93958.18+M323*7677.44)/10^5,2)</f>
        <v>6.49</v>
      </c>
    </row>
    <row r="324" spans="1:17">
      <c r="D324" s="3" t="s">
        <v>155</v>
      </c>
      <c r="I324" s="10">
        <v>271.04000000000002</v>
      </c>
      <c r="J324" s="3">
        <v>3.36</v>
      </c>
      <c r="K324" s="3">
        <v>34.15</v>
      </c>
      <c r="L324" s="29">
        <v>1.599</v>
      </c>
      <c r="M324" s="29">
        <v>0.86599999999999999</v>
      </c>
      <c r="N324" s="459">
        <f t="shared" si="66"/>
        <v>6.49</v>
      </c>
    </row>
    <row r="325" spans="1:17">
      <c r="D325" s="3" t="s">
        <v>3</v>
      </c>
      <c r="I325" s="10">
        <v>271.04000000000002</v>
      </c>
      <c r="J325" s="3">
        <v>3.36</v>
      </c>
      <c r="K325" s="3">
        <v>34.15</v>
      </c>
      <c r="L325" s="29">
        <v>1.599</v>
      </c>
      <c r="M325" s="29">
        <v>0.86599999999999999</v>
      </c>
      <c r="N325" s="459">
        <f t="shared" si="66"/>
        <v>6.49</v>
      </c>
    </row>
    <row r="326" spans="1:17">
      <c r="D326" s="3" t="s">
        <v>173</v>
      </c>
      <c r="I326" s="10">
        <v>289.83999999999997</v>
      </c>
      <c r="J326" s="3">
        <v>3.61</v>
      </c>
      <c r="K326" s="3">
        <v>37.299999999999997</v>
      </c>
      <c r="L326" s="29">
        <v>2.093</v>
      </c>
      <c r="M326" s="29">
        <v>0.86599999999999999</v>
      </c>
      <c r="N326" s="459">
        <f t="shared" si="66"/>
        <v>7.39</v>
      </c>
    </row>
    <row r="327" spans="1:17">
      <c r="D327" s="3" t="s">
        <v>2</v>
      </c>
      <c r="I327" s="10">
        <v>289.83999999999997</v>
      </c>
      <c r="J327" s="3">
        <v>3.61</v>
      </c>
      <c r="K327" s="3">
        <v>37.299999999999997</v>
      </c>
      <c r="L327" s="29">
        <v>2.093</v>
      </c>
      <c r="M327" s="29">
        <v>0.86599999999999999</v>
      </c>
      <c r="N327" s="459">
        <f t="shared" si="66"/>
        <v>7.39</v>
      </c>
    </row>
    <row r="328" spans="1:17">
      <c r="D328" s="3" t="s">
        <v>1000</v>
      </c>
      <c r="I328" s="10">
        <v>289.83999999999997</v>
      </c>
      <c r="J328" s="3">
        <v>3.61</v>
      </c>
      <c r="K328" s="3">
        <v>37.299999999999997</v>
      </c>
      <c r="L328" s="29">
        <v>2.093</v>
      </c>
      <c r="M328" s="29">
        <v>0.86599999999999999</v>
      </c>
      <c r="N328" s="459">
        <f t="shared" si="66"/>
        <v>7.39</v>
      </c>
    </row>
    <row r="329" spans="1:17">
      <c r="D329" s="3" t="s">
        <v>80</v>
      </c>
      <c r="I329" s="10">
        <v>289.83999999999997</v>
      </c>
      <c r="J329" s="3">
        <v>3.61</v>
      </c>
      <c r="K329" s="3">
        <v>37.299999999999997</v>
      </c>
      <c r="L329" s="29">
        <v>2.093</v>
      </c>
      <c r="M329" s="29">
        <v>0.86599999999999999</v>
      </c>
      <c r="N329" s="459">
        <f t="shared" si="66"/>
        <v>7.39</v>
      </c>
    </row>
    <row r="330" spans="1:17">
      <c r="D330" s="3" t="s">
        <v>50</v>
      </c>
      <c r="I330" s="10">
        <v>289.83999999999997</v>
      </c>
      <c r="J330" s="3">
        <v>3.61</v>
      </c>
      <c r="K330" s="3">
        <v>37.299999999999997</v>
      </c>
      <c r="L330" s="29">
        <v>2.093</v>
      </c>
      <c r="M330" s="29">
        <v>0.86599999999999999</v>
      </c>
      <c r="N330" s="459">
        <f t="shared" si="66"/>
        <v>7.39</v>
      </c>
    </row>
    <row r="331" spans="1:17">
      <c r="D331" s="3" t="s">
        <v>200</v>
      </c>
      <c r="I331" s="3">
        <v>479.12</v>
      </c>
      <c r="J331" s="3">
        <v>6.16</v>
      </c>
      <c r="K331" s="3">
        <v>69.760000000000005</v>
      </c>
      <c r="L331" s="29">
        <v>3.26</v>
      </c>
      <c r="M331" s="29">
        <v>1.768</v>
      </c>
      <c r="N331" s="636">
        <f t="shared" si="66"/>
        <v>13.01</v>
      </c>
    </row>
    <row r="332" spans="1:17">
      <c r="D332" s="3" t="s">
        <v>229</v>
      </c>
      <c r="I332" s="29">
        <v>484.04</v>
      </c>
      <c r="J332" s="3">
        <v>6.23</v>
      </c>
      <c r="K332" s="3">
        <v>70.319999999999993</v>
      </c>
      <c r="L332" s="3">
        <v>3.3719999999999999</v>
      </c>
      <c r="M332" s="29">
        <v>1.768</v>
      </c>
      <c r="N332" s="459">
        <f t="shared" si="66"/>
        <v>13.2</v>
      </c>
    </row>
    <row r="333" spans="1:17">
      <c r="D333" s="3" t="s">
        <v>230</v>
      </c>
      <c r="I333" s="29">
        <v>484.04</v>
      </c>
      <c r="J333" s="3">
        <v>6.23</v>
      </c>
      <c r="K333" s="3">
        <v>70.319999999999993</v>
      </c>
      <c r="L333" s="3">
        <v>3.3719999999999999</v>
      </c>
      <c r="M333" s="29">
        <v>1.768</v>
      </c>
      <c r="N333" s="459">
        <f t="shared" si="66"/>
        <v>13.2</v>
      </c>
    </row>
    <row r="334" spans="1:17">
      <c r="D334" s="3" t="s">
        <v>214</v>
      </c>
      <c r="I334" s="29">
        <v>484.04</v>
      </c>
      <c r="J334" s="3">
        <v>6.23</v>
      </c>
      <c r="K334" s="3">
        <v>70.319999999999993</v>
      </c>
      <c r="L334" s="3">
        <v>3.3719999999999999</v>
      </c>
      <c r="M334" s="29">
        <v>1.768</v>
      </c>
      <c r="N334" s="459">
        <f t="shared" si="66"/>
        <v>13.2</v>
      </c>
    </row>
    <row r="335" spans="1:17">
      <c r="D335" s="3" t="s">
        <v>414</v>
      </c>
      <c r="I335" s="3">
        <v>462.88</v>
      </c>
      <c r="J335" s="3">
        <v>5.94</v>
      </c>
      <c r="K335" s="3">
        <v>67.91</v>
      </c>
      <c r="L335" s="3">
        <v>3.1507999999999998</v>
      </c>
      <c r="M335" s="3">
        <v>1.752</v>
      </c>
      <c r="N335" s="459">
        <f t="shared" si="66"/>
        <v>12.64</v>
      </c>
    </row>
    <row r="336" spans="1:17">
      <c r="D336" s="3" t="s">
        <v>187</v>
      </c>
      <c r="I336" s="3">
        <v>560.96</v>
      </c>
      <c r="J336" s="3">
        <v>7.27</v>
      </c>
      <c r="K336" s="3">
        <v>85.67</v>
      </c>
      <c r="L336" s="3">
        <v>4.1547999999999998</v>
      </c>
      <c r="M336" s="29">
        <v>1.768</v>
      </c>
      <c r="N336" s="459">
        <f t="shared" si="66"/>
        <v>16</v>
      </c>
    </row>
    <row r="337" spans="4:14" ht="15.5">
      <c r="D337" s="3" t="s">
        <v>1118</v>
      </c>
      <c r="I337" s="3">
        <v>566.29</v>
      </c>
      <c r="J337" s="3">
        <v>7.34</v>
      </c>
      <c r="K337" s="3">
        <v>86.35</v>
      </c>
      <c r="L337" s="564">
        <v>4.2603999999999997</v>
      </c>
      <c r="M337" s="29">
        <v>1.768</v>
      </c>
      <c r="N337" s="459">
        <f t="shared" si="66"/>
        <v>16.2</v>
      </c>
    </row>
    <row r="338" spans="4:14" ht="15.5">
      <c r="D338" s="3" t="s">
        <v>231</v>
      </c>
      <c r="I338" s="3">
        <v>566.29</v>
      </c>
      <c r="J338" s="3">
        <v>7.34</v>
      </c>
      <c r="K338" s="3">
        <v>86.35</v>
      </c>
      <c r="L338" s="564">
        <v>4.2603999999999997</v>
      </c>
      <c r="M338" s="29">
        <v>1.768</v>
      </c>
      <c r="N338" s="459">
        <f t="shared" si="66"/>
        <v>16.2</v>
      </c>
    </row>
    <row r="339" spans="4:14" ht="15.5">
      <c r="D339" s="3" t="s">
        <v>232</v>
      </c>
      <c r="I339" s="3">
        <v>566.29</v>
      </c>
      <c r="J339" s="3">
        <v>7.34</v>
      </c>
      <c r="K339" s="3">
        <v>86.35</v>
      </c>
      <c r="L339" s="564">
        <v>4.2603999999999997</v>
      </c>
      <c r="M339" s="29">
        <v>1.768</v>
      </c>
      <c r="N339" s="459">
        <f t="shared" si="66"/>
        <v>16.2</v>
      </c>
    </row>
    <row r="340" spans="4:14" ht="15.5">
      <c r="D340" s="3" t="s">
        <v>218</v>
      </c>
      <c r="I340" s="3">
        <v>566.29</v>
      </c>
      <c r="J340" s="3">
        <v>7.34</v>
      </c>
      <c r="K340" s="3">
        <v>86.35</v>
      </c>
      <c r="L340" s="564">
        <v>4.2603999999999997</v>
      </c>
      <c r="M340" s="29">
        <v>1.768</v>
      </c>
      <c r="N340" s="459">
        <f t="shared" si="66"/>
        <v>16.2</v>
      </c>
    </row>
    <row r="341" spans="4:14">
      <c r="D341" s="3" t="s">
        <v>188</v>
      </c>
      <c r="I341" s="3">
        <v>606.15</v>
      </c>
      <c r="J341" s="3">
        <v>7.89</v>
      </c>
      <c r="K341" s="3">
        <v>93.55</v>
      </c>
      <c r="L341" s="29">
        <v>4.8167999999999997</v>
      </c>
      <c r="M341" s="29">
        <f t="shared" ref="M341:M349" si="67">2348.757/1000</f>
        <v>2.348757</v>
      </c>
      <c r="N341" s="459">
        <f t="shared" si="66"/>
        <v>17.75</v>
      </c>
    </row>
    <row r="342" spans="4:14">
      <c r="D342" s="3" t="s">
        <v>220</v>
      </c>
      <c r="I342" s="3">
        <v>609.84</v>
      </c>
      <c r="J342" s="3">
        <v>7.94</v>
      </c>
      <c r="K342" s="3">
        <v>94.04</v>
      </c>
      <c r="L342" s="3">
        <v>4.7939999999999996</v>
      </c>
      <c r="M342" s="29">
        <f t="shared" si="67"/>
        <v>2.348757</v>
      </c>
      <c r="N342" s="459">
        <f t="shared" si="66"/>
        <v>17.8</v>
      </c>
    </row>
    <row r="343" spans="4:14">
      <c r="D343" s="3" t="s">
        <v>217</v>
      </c>
      <c r="I343" s="3">
        <v>609.84</v>
      </c>
      <c r="J343" s="3">
        <v>7.94</v>
      </c>
      <c r="K343" s="3">
        <v>94.04</v>
      </c>
      <c r="L343" s="3">
        <v>4.7939999999999996</v>
      </c>
      <c r="M343" s="29">
        <f t="shared" si="67"/>
        <v>2.348757</v>
      </c>
      <c r="N343" s="459">
        <f t="shared" si="66"/>
        <v>17.8</v>
      </c>
    </row>
    <row r="344" spans="4:14">
      <c r="D344" s="3" t="s">
        <v>213</v>
      </c>
      <c r="I344" s="3">
        <v>609.84</v>
      </c>
      <c r="J344" s="3">
        <v>7.94</v>
      </c>
      <c r="K344" s="3">
        <v>94.04</v>
      </c>
      <c r="L344" s="3">
        <v>4.7939999999999996</v>
      </c>
      <c r="M344" s="29">
        <f t="shared" si="67"/>
        <v>2.348757</v>
      </c>
      <c r="N344" s="459">
        <f t="shared" si="66"/>
        <v>17.8</v>
      </c>
    </row>
    <row r="345" spans="4:14">
      <c r="D345" s="3" t="s">
        <v>176</v>
      </c>
      <c r="I345" s="3">
        <v>693.86</v>
      </c>
      <c r="J345" s="3">
        <v>9.09</v>
      </c>
      <c r="K345" s="3">
        <v>115.43</v>
      </c>
      <c r="L345" s="29">
        <v>5.6909999999999998</v>
      </c>
      <c r="M345" s="29">
        <f t="shared" si="67"/>
        <v>2.348757</v>
      </c>
      <c r="N345" s="123">
        <f t="shared" si="66"/>
        <v>21.43</v>
      </c>
    </row>
    <row r="346" spans="4:14">
      <c r="D346" s="3" t="s">
        <v>253</v>
      </c>
      <c r="I346" s="3">
        <v>693.86</v>
      </c>
      <c r="J346" s="3">
        <v>9.09</v>
      </c>
      <c r="K346" s="3">
        <v>115.43</v>
      </c>
      <c r="L346" s="29">
        <v>5.6909999999999998</v>
      </c>
      <c r="M346" s="29">
        <f t="shared" si="67"/>
        <v>2.348757</v>
      </c>
      <c r="N346" s="123">
        <f>ROUND((I346*230.35+J346*10150.5+K346*11591.45+L346*93958.18+M346*7677.44)/10^5,2)</f>
        <v>21.43</v>
      </c>
    </row>
    <row r="347" spans="4:14">
      <c r="D347" s="3" t="s">
        <v>222</v>
      </c>
      <c r="I347" s="3">
        <v>713.71</v>
      </c>
      <c r="J347" s="3">
        <v>9.36</v>
      </c>
      <c r="K347" s="3">
        <v>115.67</v>
      </c>
      <c r="L347" s="3">
        <v>6.2060000000000004</v>
      </c>
      <c r="M347" s="29">
        <f t="shared" si="67"/>
        <v>2.348757</v>
      </c>
      <c r="N347" s="459">
        <f t="shared" si="66"/>
        <v>22.01</v>
      </c>
    </row>
    <row r="348" spans="4:14">
      <c r="D348" s="3" t="s">
        <v>233</v>
      </c>
      <c r="I348" s="3">
        <v>713.71</v>
      </c>
      <c r="J348" s="3">
        <v>9.36</v>
      </c>
      <c r="K348" s="3">
        <v>115.67</v>
      </c>
      <c r="L348" s="3">
        <v>6.2060000000000004</v>
      </c>
      <c r="M348" s="29">
        <f t="shared" si="67"/>
        <v>2.348757</v>
      </c>
      <c r="N348" s="459">
        <f t="shared" si="66"/>
        <v>22.01</v>
      </c>
    </row>
    <row r="349" spans="4:14">
      <c r="D349" s="3" t="s">
        <v>219</v>
      </c>
      <c r="I349" s="3">
        <v>713.71</v>
      </c>
      <c r="J349" s="3">
        <v>9.36</v>
      </c>
      <c r="K349" s="3">
        <v>115.67</v>
      </c>
      <c r="L349" s="3">
        <v>6.2060000000000004</v>
      </c>
      <c r="M349" s="29">
        <f t="shared" si="67"/>
        <v>2.348757</v>
      </c>
      <c r="N349" s="459">
        <f t="shared" si="66"/>
        <v>22.01</v>
      </c>
    </row>
    <row r="350" spans="4:14">
      <c r="D350" s="3" t="s">
        <v>441</v>
      </c>
      <c r="I350" s="3">
        <v>689.93</v>
      </c>
      <c r="J350" s="3">
        <v>9.0299999999999994</v>
      </c>
      <c r="K350" s="3">
        <v>112.22</v>
      </c>
      <c r="L350" s="3">
        <v>5.8468</v>
      </c>
      <c r="M350" s="29">
        <f>2234.929/1000</f>
        <v>2.2349290000000002</v>
      </c>
      <c r="N350" s="459">
        <f t="shared" si="66"/>
        <v>21.18</v>
      </c>
    </row>
    <row r="351" spans="4:14">
      <c r="D351" s="3" t="s">
        <v>283</v>
      </c>
      <c r="I351" s="89">
        <v>852</v>
      </c>
      <c r="J351" s="3">
        <v>11.25</v>
      </c>
      <c r="K351" s="3">
        <v>116.5</v>
      </c>
      <c r="L351" s="3">
        <v>10.087999999999999</v>
      </c>
      <c r="M351" s="29">
        <f>2494.703/1000</f>
        <v>2.4947029999999999</v>
      </c>
      <c r="N351" s="459">
        <f t="shared" si="66"/>
        <v>26.28</v>
      </c>
    </row>
    <row r="352" spans="4:14">
      <c r="D352" s="3" t="s">
        <v>181</v>
      </c>
      <c r="I352" s="89">
        <v>852</v>
      </c>
      <c r="J352" s="3">
        <v>11.25</v>
      </c>
      <c r="K352" s="3">
        <v>116.5</v>
      </c>
      <c r="L352" s="3">
        <v>10.087999999999999</v>
      </c>
      <c r="M352" s="29">
        <f>2494.703/1000</f>
        <v>2.4947029999999999</v>
      </c>
      <c r="N352" s="459">
        <f t="shared" si="66"/>
        <v>26.28</v>
      </c>
    </row>
    <row r="353" spans="4:14">
      <c r="D353" s="3" t="s">
        <v>186</v>
      </c>
      <c r="I353" s="89">
        <v>876</v>
      </c>
      <c r="J353" s="3">
        <v>11.58</v>
      </c>
      <c r="K353" s="3">
        <v>118.71</v>
      </c>
      <c r="L353" s="3">
        <v>10.694000000000001</v>
      </c>
      <c r="M353" s="29">
        <f>2494.703/1000</f>
        <v>2.4947029999999999</v>
      </c>
      <c r="N353" s="459">
        <f t="shared" si="66"/>
        <v>27.19</v>
      </c>
    </row>
    <row r="354" spans="4:14">
      <c r="D354" s="3" t="s">
        <v>234</v>
      </c>
      <c r="I354" s="89">
        <v>876</v>
      </c>
      <c r="J354" s="3">
        <v>11.58</v>
      </c>
      <c r="K354" s="3">
        <v>118.71</v>
      </c>
      <c r="L354" s="3">
        <v>10.694000000000001</v>
      </c>
      <c r="M354" s="29">
        <f>2494.703/1000</f>
        <v>2.4947029999999999</v>
      </c>
      <c r="N354" s="459">
        <f t="shared" si="66"/>
        <v>27.19</v>
      </c>
    </row>
    <row r="355" spans="4:14">
      <c r="D355" s="3" t="s">
        <v>211</v>
      </c>
      <c r="I355" s="89">
        <v>876</v>
      </c>
      <c r="J355" s="3">
        <v>11.58</v>
      </c>
      <c r="K355" s="3">
        <v>118.71</v>
      </c>
      <c r="L355" s="3">
        <v>10.694000000000001</v>
      </c>
      <c r="M355" s="29">
        <f>2494.703/1000</f>
        <v>2.4947029999999999</v>
      </c>
      <c r="N355" s="459">
        <f t="shared" si="66"/>
        <v>27.19</v>
      </c>
    </row>
    <row r="356" spans="4:14">
      <c r="D356" s="3" t="s">
        <v>191</v>
      </c>
      <c r="I356" s="3">
        <v>997.27</v>
      </c>
      <c r="J356" s="3">
        <v>13.25</v>
      </c>
      <c r="K356" s="3">
        <v>185.89</v>
      </c>
      <c r="L356" s="3">
        <v>10.698</v>
      </c>
      <c r="M356" s="29">
        <f t="shared" ref="M356:M361" si="68">3159.301/1000</f>
        <v>3.1593010000000001</v>
      </c>
      <c r="N356" s="459">
        <f t="shared" si="66"/>
        <v>35.479999999999997</v>
      </c>
    </row>
    <row r="357" spans="4:14">
      <c r="D357" s="3" t="s">
        <v>216</v>
      </c>
      <c r="I357" s="3">
        <v>1025.83</v>
      </c>
      <c r="J357" s="3">
        <v>13.65</v>
      </c>
      <c r="K357" s="3">
        <v>190.99</v>
      </c>
      <c r="L357" s="3">
        <v>11.554</v>
      </c>
      <c r="M357" s="29">
        <f t="shared" si="68"/>
        <v>3.1593010000000001</v>
      </c>
      <c r="N357" s="459">
        <f t="shared" si="66"/>
        <v>36.99</v>
      </c>
    </row>
    <row r="358" spans="4:14">
      <c r="D358" s="3" t="s">
        <v>215</v>
      </c>
      <c r="I358" s="3">
        <v>1025.83</v>
      </c>
      <c r="J358" s="3">
        <v>13.65</v>
      </c>
      <c r="K358" s="3">
        <v>190.99</v>
      </c>
      <c r="L358" s="3">
        <v>11.554</v>
      </c>
      <c r="M358" s="29">
        <f t="shared" si="68"/>
        <v>3.1593010000000001</v>
      </c>
      <c r="N358" s="459">
        <f t="shared" si="66"/>
        <v>36.99</v>
      </c>
    </row>
    <row r="359" spans="4:14">
      <c r="D359" s="3" t="s">
        <v>212</v>
      </c>
      <c r="I359" s="3">
        <v>1025.83</v>
      </c>
      <c r="J359" s="3">
        <v>13.65</v>
      </c>
      <c r="K359" s="3">
        <v>190.99</v>
      </c>
      <c r="L359" s="3">
        <v>11.554</v>
      </c>
      <c r="M359" s="29">
        <f t="shared" si="68"/>
        <v>3.1593010000000001</v>
      </c>
      <c r="N359" s="459">
        <f t="shared" si="66"/>
        <v>36.99</v>
      </c>
    </row>
    <row r="360" spans="4:14">
      <c r="D360" s="3" t="s">
        <v>189</v>
      </c>
      <c r="I360" s="3">
        <v>1042.68</v>
      </c>
      <c r="J360" s="3">
        <v>13.88</v>
      </c>
      <c r="K360" s="3">
        <v>194</v>
      </c>
      <c r="L360" s="29">
        <v>12.18</v>
      </c>
      <c r="M360" s="29">
        <f t="shared" si="68"/>
        <v>3.1593010000000001</v>
      </c>
      <c r="N360" s="459">
        <f t="shared" si="66"/>
        <v>37.979999999999997</v>
      </c>
    </row>
    <row r="361" spans="4:14">
      <c r="D361" s="3" t="s">
        <v>221</v>
      </c>
      <c r="I361" s="3">
        <v>1042.68</v>
      </c>
      <c r="J361" s="3">
        <v>13.88</v>
      </c>
      <c r="K361" s="3">
        <v>194</v>
      </c>
      <c r="L361" s="29">
        <v>12.18</v>
      </c>
      <c r="M361" s="29">
        <f t="shared" si="68"/>
        <v>3.1593010000000001</v>
      </c>
      <c r="N361" s="459">
        <f t="shared" si="66"/>
        <v>37.979999999999997</v>
      </c>
    </row>
    <row r="362" spans="4:14">
      <c r="D362" s="3" t="s">
        <v>442</v>
      </c>
      <c r="I362" s="89">
        <v>999.64</v>
      </c>
      <c r="J362" s="3">
        <v>13.28</v>
      </c>
      <c r="K362" s="3">
        <v>186.31</v>
      </c>
      <c r="L362" s="29">
        <v>11.581</v>
      </c>
      <c r="M362" s="29">
        <f>3379.976/1000</f>
        <v>3.3799760000000001</v>
      </c>
      <c r="N362" s="459">
        <f t="shared" si="66"/>
        <v>36.39</v>
      </c>
    </row>
    <row r="363" spans="4:14">
      <c r="D363" s="3" t="s">
        <v>1452</v>
      </c>
      <c r="I363" s="3">
        <v>323.91000000000003</v>
      </c>
      <c r="J363" s="3">
        <v>4.07</v>
      </c>
      <c r="K363" s="3">
        <v>47.75</v>
      </c>
      <c r="L363" s="3">
        <v>3.9489999999999998</v>
      </c>
      <c r="M363" s="3">
        <v>1.3660000000000001</v>
      </c>
      <c r="N363" s="459">
        <f>ROUND((I363*230.35+J363*10150.5+K363*11591.45+L363*93958.18+M363*7677.44)/10^5,2)</f>
        <v>10.51</v>
      </c>
    </row>
    <row r="364" spans="4:14">
      <c r="D364" s="3" t="s">
        <v>1453</v>
      </c>
      <c r="I364" s="3">
        <v>484.04</v>
      </c>
      <c r="J364" s="3">
        <v>6.23</v>
      </c>
      <c r="K364" s="3">
        <v>78.87</v>
      </c>
      <c r="L364" s="3">
        <v>4.7530000000000001</v>
      </c>
      <c r="M364" s="3">
        <v>2.7090000000000001</v>
      </c>
      <c r="N364" s="459">
        <f t="shared" si="66"/>
        <v>15.56</v>
      </c>
    </row>
    <row r="365" spans="4:14">
      <c r="D365" s="3" t="s">
        <v>1454</v>
      </c>
      <c r="I365" s="3">
        <v>1071.875</v>
      </c>
      <c r="J365" s="3">
        <f>3.57*4</f>
        <v>14.28</v>
      </c>
      <c r="K365" s="3">
        <f>36.01*4</f>
        <v>144.04</v>
      </c>
      <c r="L365" s="3">
        <v>18.759</v>
      </c>
      <c r="M365" s="3">
        <v>4.9779999999999998</v>
      </c>
      <c r="N365" s="459">
        <f t="shared" si="66"/>
        <v>38.619999999999997</v>
      </c>
    </row>
    <row r="555" spans="1:17">
      <c r="A555" s="13"/>
      <c r="B555" s="13"/>
      <c r="C555" s="126"/>
      <c r="D555" s="13"/>
      <c r="E555" s="13"/>
      <c r="F555" s="13"/>
      <c r="G555" s="13"/>
      <c r="H555" s="13"/>
      <c r="I555" s="13"/>
      <c r="J555" s="13"/>
      <c r="K555" s="13"/>
      <c r="L555" s="13"/>
      <c r="M555" s="13"/>
      <c r="N555" s="13"/>
      <c r="O555" s="13"/>
      <c r="P555" s="13"/>
      <c r="Q555" s="13"/>
    </row>
    <row r="556" spans="1:17">
      <c r="A556" s="13"/>
      <c r="B556" s="13"/>
      <c r="C556" s="126"/>
      <c r="D556" s="13"/>
      <c r="E556" s="13"/>
      <c r="F556" s="13"/>
      <c r="G556" s="13"/>
      <c r="H556" s="13"/>
      <c r="I556" s="13"/>
      <c r="J556" s="13"/>
      <c r="K556" s="13"/>
      <c r="L556" s="13"/>
      <c r="M556" s="13"/>
      <c r="N556" s="13"/>
      <c r="O556" s="13"/>
      <c r="P556" s="13"/>
      <c r="Q556" s="13"/>
    </row>
    <row r="557" spans="1:17">
      <c r="A557" s="13"/>
      <c r="B557" s="13"/>
      <c r="C557" s="126"/>
      <c r="D557" s="13"/>
      <c r="E557" s="13"/>
      <c r="F557" s="13"/>
      <c r="G557" s="13"/>
      <c r="H557" s="13"/>
      <c r="I557" s="13"/>
      <c r="J557" s="13"/>
      <c r="K557" s="13"/>
      <c r="L557" s="13"/>
      <c r="M557" s="13"/>
      <c r="N557" s="13"/>
      <c r="O557" s="13"/>
      <c r="P557" s="13"/>
      <c r="Q557" s="13"/>
    </row>
    <row r="558" spans="1:17">
      <c r="B558" s="114"/>
      <c r="C558" s="127"/>
      <c r="D558" s="114"/>
      <c r="E558" s="114"/>
      <c r="F558" s="114"/>
      <c r="G558" s="114"/>
      <c r="H558" s="115"/>
      <c r="I558" s="155"/>
      <c r="J558" s="116"/>
      <c r="K558" s="116"/>
      <c r="L558" s="153"/>
      <c r="M558" s="154"/>
      <c r="N558" s="117"/>
      <c r="O558" s="115"/>
      <c r="P558" s="115"/>
      <c r="Q558" s="115"/>
    </row>
  </sheetData>
  <autoFilter ref="A4:Q362" xr:uid="{00000000-0001-0000-0500-000000000000}"/>
  <mergeCells count="2">
    <mergeCell ref="A1:Q1"/>
    <mergeCell ref="A2:Q2"/>
  </mergeCells>
  <phoneticPr fontId="6" type="noConversion"/>
  <conditionalFormatting sqref="C1:C2 C4:C321 C326:C331 C335:C337 C345:C347 C354:C379 C416:C432 C435:C437 C480:C503 C538:C557 C560:C65799">
    <cfRule type="expression" dxfId="79" priority="1159" stopIfTrue="1">
      <formula>AND(COUNTIF($C$560:$C$65799, C1)+COUNTIF($C$345:$C$347, C1)+COUNTIF($C$326:$C$331, C1)+COUNTIF($C$1:$C$27, C1)+COUNTIF($C$32:$C$143, C1)+COUNTIF($C$152:$C$296, C1)+COUNTIF($C$335:$C$336, C1)+COUNTIF($C$354:$C$379, C1)+COUNTIF($C$416:$C$432, C1)+COUNTIF($C$435:$C$437, C1)+COUNTIF($C$480:$C$503, C1)+COUNTIF($C$538:$C$557, C1)&gt;1,NOT(ISBLANK(C1)))</formula>
    </cfRule>
  </conditionalFormatting>
  <conditionalFormatting sqref="C1:C241 C243:C1048576">
    <cfRule type="duplicateValues" dxfId="78" priority="17"/>
    <cfRule type="duplicateValues" dxfId="77" priority="18"/>
  </conditionalFormatting>
  <conditionalFormatting sqref="C4:C321 C1:C2 C326:C331 C335:C337 C345:C347 C354:C379 C416:C432 C435:C437 C480:C503 C538:C557 C560:C65799">
    <cfRule type="expression" dxfId="76" priority="1141" stopIfTrue="1">
      <formula>AND(COUNTIF($C$560:$C$65799, C1)+COUNTIF($C$345:$C$347, C1)+COUNTIF($C$326:$C$331, C1)+COUNTIF($C$1:$C$16, C1)+COUNTIF($C$18:$C$27, C1)+COUNTIF($C$32:$C$143, C1)+COUNTIF($C$152:$C$296, C1)+COUNTIF($C$335:$C$336, C1)+COUNTIF($C$354:$C$379, C1)+COUNTIF($C$416:$C$432, C1)+COUNTIF($C$435:$C$437, C1)+COUNTIF($C$480:$C$503, C1)+COUNTIF($C$538:$C$557, C1)&gt;1,NOT(ISBLANK(C1)))</formula>
    </cfRule>
  </conditionalFormatting>
  <conditionalFormatting sqref="C5:C29 C32:C43 C45:C60">
    <cfRule type="expression" dxfId="75" priority="739" stopIfTrue="1">
      <formula>AND(COUNTIF($C$5:$C$29, C5)+COUNTIF($C$32:$C$35, C5)&gt;1,NOT(ISBLANK(C5)))</formula>
    </cfRule>
  </conditionalFormatting>
  <conditionalFormatting sqref="C28">
    <cfRule type="duplicateValues" dxfId="74" priority="115"/>
  </conditionalFormatting>
  <conditionalFormatting sqref="C30:C31">
    <cfRule type="duplicateValues" dxfId="73" priority="112"/>
    <cfRule type="duplicateValues" dxfId="72" priority="113"/>
    <cfRule type="duplicateValues" dxfId="71" priority="114"/>
  </conditionalFormatting>
  <conditionalFormatting sqref="C242">
    <cfRule type="duplicateValues" dxfId="70" priority="1"/>
    <cfRule type="duplicateValues" dxfId="69" priority="2"/>
  </conditionalFormatting>
  <conditionalFormatting sqref="C380:C382">
    <cfRule type="duplicateValues" dxfId="68" priority="98"/>
    <cfRule type="duplicateValues" dxfId="67" priority="99"/>
  </conditionalFormatting>
  <conditionalFormatting sqref="C383:C397">
    <cfRule type="duplicateValues" dxfId="66" priority="583"/>
  </conditionalFormatting>
  <conditionalFormatting sqref="C398:C399">
    <cfRule type="duplicateValues" dxfId="65" priority="93"/>
  </conditionalFormatting>
  <conditionalFormatting sqref="C400:C401">
    <cfRule type="duplicateValues" dxfId="64" priority="94"/>
  </conditionalFormatting>
  <conditionalFormatting sqref="C402:C406">
    <cfRule type="duplicateValues" dxfId="63" priority="95"/>
  </conditionalFormatting>
  <conditionalFormatting sqref="C558:E558">
    <cfRule type="cellIs" dxfId="62" priority="74" operator="lessThan">
      <formula>0</formula>
    </cfRule>
  </conditionalFormatting>
  <pageMargins left="0.19" right="0.2" top="0.75" bottom="0.75" header="0.3" footer="0.3"/>
  <pageSetup paperSize="9" scale="62" fitToHeight="0" orientation="landscape" r:id="rId1"/>
  <rowBreaks count="6" manualBreakCount="6">
    <brk id="29" max="16" man="1"/>
    <brk id="56" max="16" man="1"/>
    <brk id="84" max="16" man="1"/>
    <brk id="111" max="16" man="1"/>
    <brk id="140" max="16" man="1"/>
    <brk id="236" max="16" man="1"/>
  </rowBreaks>
  <ignoredErrors>
    <ignoredError sqref="F206 F213 D264 D289 D293 D286" formula="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F870-0A18-45A5-8938-2C75126AE1DE}">
  <sheetPr>
    <tabColor rgb="FFFFFF00"/>
  </sheetPr>
  <dimension ref="A1:H65"/>
  <sheetViews>
    <sheetView zoomScale="86" workbookViewId="0">
      <selection activeCell="F63" sqref="F63"/>
    </sheetView>
  </sheetViews>
  <sheetFormatPr defaultRowHeight="14.5"/>
  <cols>
    <col min="2" max="2" width="15.7265625" customWidth="1"/>
    <col min="3" max="3" width="18.54296875" customWidth="1"/>
    <col min="4" max="5" width="13.1796875" customWidth="1"/>
    <col min="6" max="6" width="21.54296875" customWidth="1"/>
    <col min="7" max="7" width="15.81640625" customWidth="1"/>
    <col min="8" max="8" width="19.54296875" customWidth="1"/>
  </cols>
  <sheetData>
    <row r="1" spans="1:8" ht="1.5" customHeight="1"/>
    <row r="2" spans="1:8" ht="18.5">
      <c r="A2" s="1519" t="s">
        <v>1794</v>
      </c>
      <c r="B2" s="1519"/>
      <c r="C2" s="1519"/>
      <c r="D2" s="1519"/>
      <c r="E2" s="1519"/>
      <c r="F2" s="1519"/>
      <c r="G2" s="1519"/>
      <c r="H2" s="1519"/>
    </row>
    <row r="3" spans="1:8" ht="26.25" customHeight="1">
      <c r="A3" s="1277" t="s">
        <v>1788</v>
      </c>
      <c r="B3" s="1277" t="s">
        <v>1789</v>
      </c>
      <c r="C3" s="1277" t="s">
        <v>45</v>
      </c>
      <c r="D3" s="1277" t="s">
        <v>1790</v>
      </c>
      <c r="E3" s="1277" t="s">
        <v>1801</v>
      </c>
      <c r="F3" s="1277" t="s">
        <v>1791</v>
      </c>
      <c r="G3" s="1277" t="s">
        <v>1792</v>
      </c>
      <c r="H3" s="1277" t="s">
        <v>1793</v>
      </c>
    </row>
    <row r="4" spans="1:8">
      <c r="A4" s="79">
        <v>1</v>
      </c>
      <c r="B4" s="1276" t="s">
        <v>271</v>
      </c>
      <c r="C4" s="1276" t="s">
        <v>191</v>
      </c>
      <c r="D4" s="79" t="s">
        <v>400</v>
      </c>
      <c r="E4" s="79">
        <v>918</v>
      </c>
      <c r="F4" s="100"/>
      <c r="G4" s="79"/>
      <c r="H4" s="100"/>
    </row>
    <row r="5" spans="1:8">
      <c r="A5" s="79">
        <v>2</v>
      </c>
      <c r="B5" s="743" t="s">
        <v>1274</v>
      </c>
      <c r="C5" s="743" t="s">
        <v>181</v>
      </c>
      <c r="D5" s="79" t="s">
        <v>511</v>
      </c>
      <c r="E5" s="79">
        <v>918</v>
      </c>
      <c r="F5" s="100" t="s">
        <v>1796</v>
      </c>
      <c r="G5" s="100" t="s">
        <v>258</v>
      </c>
      <c r="H5" s="100" t="s">
        <v>1795</v>
      </c>
    </row>
    <row r="6" spans="1:8">
      <c r="A6" s="79">
        <v>3</v>
      </c>
      <c r="B6" s="625" t="s">
        <v>1282</v>
      </c>
      <c r="C6" s="625" t="s">
        <v>186</v>
      </c>
      <c r="D6" s="79" t="s">
        <v>511</v>
      </c>
      <c r="E6" s="79">
        <v>918</v>
      </c>
      <c r="F6" s="100"/>
      <c r="G6" s="100" t="s">
        <v>258</v>
      </c>
      <c r="H6" s="100" t="s">
        <v>1795</v>
      </c>
    </row>
    <row r="7" spans="1:8">
      <c r="A7" s="79">
        <v>4</v>
      </c>
      <c r="B7" s="625" t="s">
        <v>1289</v>
      </c>
      <c r="C7" s="625" t="s">
        <v>214</v>
      </c>
      <c r="D7" s="79" t="s">
        <v>402</v>
      </c>
      <c r="E7" s="79">
        <f t="shared" ref="E7:E18" si="0">23*36</f>
        <v>828</v>
      </c>
      <c r="F7" s="100"/>
      <c r="G7" s="100" t="s">
        <v>258</v>
      </c>
      <c r="H7" s="100" t="s">
        <v>1795</v>
      </c>
    </row>
    <row r="8" spans="1:8">
      <c r="A8" s="79">
        <v>5</v>
      </c>
      <c r="B8" s="743" t="s">
        <v>259</v>
      </c>
      <c r="C8" s="743" t="s">
        <v>218</v>
      </c>
      <c r="D8" s="79" t="s">
        <v>401</v>
      </c>
      <c r="E8" s="79">
        <f t="shared" si="0"/>
        <v>828</v>
      </c>
      <c r="F8" s="100"/>
      <c r="G8" s="100" t="s">
        <v>258</v>
      </c>
      <c r="H8" s="100" t="s">
        <v>1795</v>
      </c>
    </row>
    <row r="9" spans="1:8">
      <c r="A9" s="79">
        <v>6</v>
      </c>
      <c r="B9" s="625" t="s">
        <v>903</v>
      </c>
      <c r="C9" s="625" t="s">
        <v>229</v>
      </c>
      <c r="D9" s="79" t="s">
        <v>402</v>
      </c>
      <c r="E9" s="79">
        <f t="shared" si="0"/>
        <v>828</v>
      </c>
      <c r="F9" s="100"/>
      <c r="G9" s="100" t="s">
        <v>258</v>
      </c>
      <c r="H9" s="100" t="s">
        <v>1795</v>
      </c>
    </row>
    <row r="10" spans="1:8">
      <c r="A10" s="79">
        <v>7</v>
      </c>
      <c r="B10" s="625" t="s">
        <v>260</v>
      </c>
      <c r="C10" s="625" t="s">
        <v>230</v>
      </c>
      <c r="D10" s="79" t="s">
        <v>402</v>
      </c>
      <c r="E10" s="79">
        <f t="shared" si="0"/>
        <v>828</v>
      </c>
      <c r="F10" s="100"/>
      <c r="G10" s="100" t="s">
        <v>258</v>
      </c>
      <c r="H10" s="100" t="s">
        <v>1795</v>
      </c>
    </row>
    <row r="11" spans="1:8">
      <c r="A11" s="79">
        <v>8</v>
      </c>
      <c r="B11" s="625" t="s">
        <v>685</v>
      </c>
      <c r="C11" s="625" t="s">
        <v>414</v>
      </c>
      <c r="D11" s="79" t="s">
        <v>402</v>
      </c>
      <c r="E11" s="79">
        <f t="shared" si="0"/>
        <v>828</v>
      </c>
      <c r="F11" s="100"/>
      <c r="G11" s="100" t="s">
        <v>258</v>
      </c>
      <c r="H11" s="100" t="s">
        <v>1795</v>
      </c>
    </row>
    <row r="12" spans="1:8">
      <c r="A12" s="79">
        <v>9</v>
      </c>
      <c r="B12" s="625" t="s">
        <v>261</v>
      </c>
      <c r="C12" s="625" t="s">
        <v>214</v>
      </c>
      <c r="D12" s="79" t="s">
        <v>402</v>
      </c>
      <c r="E12" s="79">
        <f t="shared" si="0"/>
        <v>828</v>
      </c>
      <c r="F12" s="100"/>
      <c r="G12" s="100" t="s">
        <v>258</v>
      </c>
      <c r="H12" s="100" t="s">
        <v>1795</v>
      </c>
    </row>
    <row r="13" spans="1:8">
      <c r="A13" s="79">
        <v>10</v>
      </c>
      <c r="B13" s="625" t="s">
        <v>264</v>
      </c>
      <c r="C13" s="625" t="s">
        <v>187</v>
      </c>
      <c r="D13" s="79" t="s">
        <v>401</v>
      </c>
      <c r="E13" s="79">
        <f t="shared" si="0"/>
        <v>828</v>
      </c>
      <c r="F13" s="100"/>
      <c r="G13" s="100" t="s">
        <v>258</v>
      </c>
      <c r="H13" s="100" t="s">
        <v>1795</v>
      </c>
    </row>
    <row r="14" spans="1:8">
      <c r="A14" s="79">
        <v>11</v>
      </c>
      <c r="B14" s="625" t="s">
        <v>504</v>
      </c>
      <c r="C14" s="625" t="s">
        <v>230</v>
      </c>
      <c r="D14" s="79" t="s">
        <v>402</v>
      </c>
      <c r="E14" s="79">
        <f t="shared" si="0"/>
        <v>828</v>
      </c>
      <c r="F14" s="100"/>
      <c r="G14" s="100" t="s">
        <v>258</v>
      </c>
      <c r="H14" s="100" t="s">
        <v>1795</v>
      </c>
    </row>
    <row r="15" spans="1:8">
      <c r="A15" s="79">
        <v>12</v>
      </c>
      <c r="B15" s="625" t="s">
        <v>265</v>
      </c>
      <c r="C15" s="625" t="s">
        <v>200</v>
      </c>
      <c r="D15" s="79" t="s">
        <v>402</v>
      </c>
      <c r="E15" s="79">
        <f t="shared" si="0"/>
        <v>828</v>
      </c>
      <c r="F15" s="100"/>
      <c r="G15" s="100" t="s">
        <v>258</v>
      </c>
      <c r="H15" s="100" t="s">
        <v>1795</v>
      </c>
    </row>
    <row r="16" spans="1:8">
      <c r="A16" s="79">
        <v>13</v>
      </c>
      <c r="B16" s="625" t="s">
        <v>495</v>
      </c>
      <c r="C16" s="625" t="s">
        <v>414</v>
      </c>
      <c r="D16" s="79" t="s">
        <v>402</v>
      </c>
      <c r="E16" s="79">
        <f t="shared" si="0"/>
        <v>828</v>
      </c>
      <c r="F16" s="100"/>
      <c r="G16" s="100" t="s">
        <v>258</v>
      </c>
      <c r="H16" s="100" t="s">
        <v>1795</v>
      </c>
    </row>
    <row r="17" spans="1:8">
      <c r="A17" s="79">
        <v>14</v>
      </c>
      <c r="B17" s="625" t="s">
        <v>266</v>
      </c>
      <c r="C17" s="625" t="s">
        <v>414</v>
      </c>
      <c r="D17" s="79" t="s">
        <v>402</v>
      </c>
      <c r="E17" s="79">
        <f t="shared" si="0"/>
        <v>828</v>
      </c>
      <c r="F17" s="100"/>
      <c r="G17" s="100" t="s">
        <v>320</v>
      </c>
      <c r="H17" s="100"/>
    </row>
    <row r="18" spans="1:8">
      <c r="A18" s="79">
        <v>15</v>
      </c>
      <c r="B18" s="625" t="s">
        <v>267</v>
      </c>
      <c r="C18" s="625" t="s">
        <v>230</v>
      </c>
      <c r="D18" s="79" t="s">
        <v>402</v>
      </c>
      <c r="E18" s="79">
        <f t="shared" si="0"/>
        <v>828</v>
      </c>
      <c r="F18" s="100"/>
      <c r="G18" s="100"/>
      <c r="H18" s="100"/>
    </row>
    <row r="19" spans="1:8">
      <c r="A19" s="79">
        <v>16</v>
      </c>
      <c r="B19" s="625" t="s">
        <v>268</v>
      </c>
      <c r="C19" s="625" t="s">
        <v>181</v>
      </c>
      <c r="D19" s="79" t="s">
        <v>511</v>
      </c>
      <c r="E19" s="79">
        <v>918</v>
      </c>
      <c r="F19" s="100"/>
      <c r="G19" s="100"/>
      <c r="H19" s="100"/>
    </row>
    <row r="20" spans="1:8">
      <c r="A20" s="79">
        <v>17</v>
      </c>
      <c r="B20" s="625" t="s">
        <v>269</v>
      </c>
      <c r="C20" s="625" t="s">
        <v>214</v>
      </c>
      <c r="D20" s="79" t="s">
        <v>402</v>
      </c>
      <c r="E20" s="79">
        <f>23*36</f>
        <v>828</v>
      </c>
      <c r="F20" s="100"/>
      <c r="G20" s="100"/>
      <c r="H20" s="100"/>
    </row>
    <row r="21" spans="1:8">
      <c r="A21" s="79">
        <v>18</v>
      </c>
      <c r="B21" s="625" t="s">
        <v>270</v>
      </c>
      <c r="C21" s="625" t="s">
        <v>212</v>
      </c>
      <c r="D21" s="79" t="s">
        <v>400</v>
      </c>
      <c r="E21" s="79">
        <v>918</v>
      </c>
      <c r="F21" s="100"/>
      <c r="G21" s="100"/>
      <c r="H21" s="100"/>
    </row>
    <row r="22" spans="1:8">
      <c r="A22" s="79">
        <v>19</v>
      </c>
      <c r="B22" s="625" t="s">
        <v>496</v>
      </c>
      <c r="C22" s="625" t="s">
        <v>214</v>
      </c>
      <c r="D22" s="79" t="s">
        <v>402</v>
      </c>
      <c r="E22" s="79">
        <f>23*36</f>
        <v>828</v>
      </c>
      <c r="F22" s="100"/>
      <c r="G22" s="100"/>
      <c r="H22" s="100"/>
    </row>
    <row r="23" spans="1:8">
      <c r="A23" s="79">
        <v>20</v>
      </c>
      <c r="B23" s="625" t="s">
        <v>11</v>
      </c>
      <c r="C23" s="625" t="s">
        <v>221</v>
      </c>
      <c r="D23" s="79" t="s">
        <v>400</v>
      </c>
      <c r="E23" s="79">
        <v>918</v>
      </c>
      <c r="F23" s="100"/>
      <c r="G23" s="100"/>
      <c r="H23" s="100"/>
    </row>
    <row r="24" spans="1:8">
      <c r="A24" s="79">
        <v>21</v>
      </c>
      <c r="B24" s="625" t="s">
        <v>170</v>
      </c>
      <c r="C24" s="625" t="s">
        <v>221</v>
      </c>
      <c r="D24" s="79" t="s">
        <v>400</v>
      </c>
      <c r="E24" s="79">
        <v>918</v>
      </c>
      <c r="F24" s="100"/>
      <c r="G24" s="100"/>
      <c r="H24" s="100"/>
    </row>
    <row r="25" spans="1:8">
      <c r="A25" s="79">
        <v>22</v>
      </c>
      <c r="B25" s="625" t="s">
        <v>12</v>
      </c>
      <c r="C25" s="625" t="s">
        <v>176</v>
      </c>
      <c r="D25" s="79" t="s">
        <v>510</v>
      </c>
      <c r="E25" s="79"/>
      <c r="F25" s="100"/>
      <c r="G25" s="100"/>
      <c r="H25" s="100"/>
    </row>
    <row r="26" spans="1:8">
      <c r="A26" s="79">
        <v>23</v>
      </c>
      <c r="B26" s="625" t="s">
        <v>13</v>
      </c>
      <c r="C26" s="625" t="s">
        <v>220</v>
      </c>
      <c r="D26" s="79" t="s">
        <v>1261</v>
      </c>
      <c r="E26" s="79"/>
      <c r="F26" s="100"/>
      <c r="G26" s="100"/>
      <c r="H26" s="100"/>
    </row>
    <row r="27" spans="1:8">
      <c r="A27" s="79">
        <v>24</v>
      </c>
      <c r="B27" s="625" t="s">
        <v>52</v>
      </c>
      <c r="C27" s="625" t="s">
        <v>232</v>
      </c>
      <c r="D27" s="79" t="s">
        <v>401</v>
      </c>
      <c r="E27" s="79">
        <f>23*36</f>
        <v>828</v>
      </c>
      <c r="F27" s="100"/>
      <c r="G27" s="100"/>
      <c r="H27" s="100"/>
    </row>
    <row r="28" spans="1:8">
      <c r="A28" s="79">
        <v>25</v>
      </c>
      <c r="B28" s="625" t="s">
        <v>53</v>
      </c>
      <c r="C28" s="625" t="s">
        <v>216</v>
      </c>
      <c r="D28" s="79" t="s">
        <v>400</v>
      </c>
      <c r="E28" s="79">
        <v>918</v>
      </c>
      <c r="F28" s="100"/>
      <c r="G28" s="100"/>
      <c r="H28" s="100"/>
    </row>
    <row r="29" spans="1:8">
      <c r="A29" s="79">
        <v>26</v>
      </c>
      <c r="B29" s="625" t="s">
        <v>54</v>
      </c>
      <c r="C29" s="625" t="s">
        <v>216</v>
      </c>
      <c r="D29" s="79" t="s">
        <v>400</v>
      </c>
      <c r="E29" s="79">
        <v>918</v>
      </c>
      <c r="F29" s="100"/>
      <c r="G29" s="100"/>
      <c r="H29" s="100"/>
    </row>
    <row r="30" spans="1:8">
      <c r="A30" s="79">
        <v>27</v>
      </c>
      <c r="B30" s="625" t="s">
        <v>55</v>
      </c>
      <c r="C30" s="625" t="s">
        <v>200</v>
      </c>
      <c r="D30" s="79" t="s">
        <v>402</v>
      </c>
      <c r="E30" s="79">
        <f>23*36</f>
        <v>828</v>
      </c>
      <c r="F30" s="100"/>
      <c r="G30" s="100"/>
      <c r="H30" s="100"/>
    </row>
    <row r="31" spans="1:8">
      <c r="A31" s="79">
        <v>28</v>
      </c>
      <c r="B31" s="625" t="s">
        <v>56</v>
      </c>
      <c r="C31" s="625" t="s">
        <v>441</v>
      </c>
      <c r="D31" s="79" t="s">
        <v>510</v>
      </c>
      <c r="E31" s="79"/>
      <c r="F31" s="100"/>
      <c r="G31" s="100"/>
      <c r="H31" s="100"/>
    </row>
    <row r="32" spans="1:8">
      <c r="A32" s="79">
        <v>29</v>
      </c>
      <c r="B32" s="625" t="s">
        <v>57</v>
      </c>
      <c r="C32" s="625" t="s">
        <v>218</v>
      </c>
      <c r="D32" s="79" t="s">
        <v>401</v>
      </c>
      <c r="E32" s="79">
        <f>23*36</f>
        <v>828</v>
      </c>
      <c r="F32" s="100"/>
      <c r="G32" s="100"/>
      <c r="H32" s="100"/>
    </row>
    <row r="33" spans="1:8">
      <c r="A33" s="79">
        <v>30</v>
      </c>
      <c r="B33" s="625" t="s">
        <v>687</v>
      </c>
      <c r="C33" s="625" t="s">
        <v>214</v>
      </c>
      <c r="D33" s="79" t="s">
        <v>402</v>
      </c>
      <c r="E33" s="79">
        <f>23*36</f>
        <v>828</v>
      </c>
      <c r="F33" s="100"/>
      <c r="G33" s="100"/>
      <c r="H33" s="100"/>
    </row>
    <row r="34" spans="1:8">
      <c r="A34" s="79">
        <v>31</v>
      </c>
      <c r="B34" s="625" t="s">
        <v>58</v>
      </c>
      <c r="C34" s="625" t="s">
        <v>189</v>
      </c>
      <c r="D34" s="79" t="s">
        <v>400</v>
      </c>
      <c r="E34" s="79">
        <v>918</v>
      </c>
      <c r="F34" s="100"/>
      <c r="G34" s="100"/>
      <c r="H34" s="100"/>
    </row>
    <row r="35" spans="1:8">
      <c r="A35" s="79">
        <v>32</v>
      </c>
      <c r="B35" s="625" t="s">
        <v>59</v>
      </c>
      <c r="C35" s="625" t="s">
        <v>189</v>
      </c>
      <c r="D35" s="79" t="s">
        <v>400</v>
      </c>
      <c r="E35" s="79">
        <v>918</v>
      </c>
      <c r="F35" s="100"/>
      <c r="G35" s="100"/>
      <c r="H35" s="100"/>
    </row>
    <row r="36" spans="1:8">
      <c r="A36" s="79">
        <v>33</v>
      </c>
      <c r="B36" s="625" t="s">
        <v>60</v>
      </c>
      <c r="C36" s="625" t="s">
        <v>442</v>
      </c>
      <c r="D36" s="79" t="s">
        <v>400</v>
      </c>
      <c r="E36" s="79">
        <v>918</v>
      </c>
      <c r="F36" s="100"/>
      <c r="G36" s="100"/>
      <c r="H36" s="100"/>
    </row>
    <row r="37" spans="1:8">
      <c r="A37" s="79">
        <v>34</v>
      </c>
      <c r="B37" s="625" t="s">
        <v>61</v>
      </c>
      <c r="C37" s="625" t="s">
        <v>442</v>
      </c>
      <c r="D37" s="79" t="s">
        <v>400</v>
      </c>
      <c r="E37" s="79">
        <v>918</v>
      </c>
      <c r="F37" s="100"/>
      <c r="G37" s="100"/>
      <c r="H37" s="100"/>
    </row>
    <row r="38" spans="1:8">
      <c r="A38" s="79">
        <v>35</v>
      </c>
      <c r="B38" s="625" t="s">
        <v>64</v>
      </c>
      <c r="C38" s="625" t="s">
        <v>176</v>
      </c>
      <c r="D38" s="79" t="s">
        <v>510</v>
      </c>
      <c r="E38" s="79"/>
      <c r="F38" s="100"/>
      <c r="G38" s="100"/>
      <c r="H38" s="100"/>
    </row>
    <row r="39" spans="1:8">
      <c r="A39" s="79">
        <v>36</v>
      </c>
      <c r="B39" s="625" t="s">
        <v>65</v>
      </c>
      <c r="C39" s="625" t="s">
        <v>188</v>
      </c>
      <c r="D39" s="79" t="s">
        <v>1261</v>
      </c>
      <c r="E39" s="79"/>
      <c r="F39" s="100"/>
      <c r="G39" s="100"/>
      <c r="H39" s="100"/>
    </row>
    <row r="40" spans="1:8">
      <c r="A40" s="79">
        <v>37</v>
      </c>
      <c r="B40" s="625" t="s">
        <v>911</v>
      </c>
      <c r="C40" s="625" t="s">
        <v>200</v>
      </c>
      <c r="D40" s="79" t="s">
        <v>402</v>
      </c>
      <c r="E40" s="79">
        <f t="shared" ref="E40:E50" si="1">23*36</f>
        <v>828</v>
      </c>
      <c r="F40" s="100"/>
      <c r="G40" s="100"/>
      <c r="H40" s="100"/>
    </row>
    <row r="41" spans="1:8">
      <c r="A41" s="79">
        <v>38</v>
      </c>
      <c r="B41" s="625" t="s">
        <v>66</v>
      </c>
      <c r="C41" s="625" t="s">
        <v>200</v>
      </c>
      <c r="D41" s="79" t="s">
        <v>402</v>
      </c>
      <c r="E41" s="79">
        <f t="shared" si="1"/>
        <v>828</v>
      </c>
      <c r="F41" s="100"/>
      <c r="G41" s="100"/>
      <c r="H41" s="100"/>
    </row>
    <row r="42" spans="1:8">
      <c r="A42" s="79">
        <v>39</v>
      </c>
      <c r="B42" s="625" t="s">
        <v>9</v>
      </c>
      <c r="C42" s="625" t="s">
        <v>200</v>
      </c>
      <c r="D42" s="79" t="s">
        <v>402</v>
      </c>
      <c r="E42" s="79">
        <f t="shared" si="1"/>
        <v>828</v>
      </c>
      <c r="F42" s="100"/>
      <c r="G42" s="100" t="s">
        <v>258</v>
      </c>
      <c r="H42" s="100" t="s">
        <v>1797</v>
      </c>
    </row>
    <row r="43" spans="1:8">
      <c r="A43" s="79">
        <v>40</v>
      </c>
      <c r="B43" s="625" t="s">
        <v>10</v>
      </c>
      <c r="C43" s="625" t="s">
        <v>187</v>
      </c>
      <c r="D43" s="79" t="s">
        <v>401</v>
      </c>
      <c r="E43" s="79">
        <f t="shared" si="1"/>
        <v>828</v>
      </c>
      <c r="F43" s="100"/>
      <c r="G43" s="100" t="s">
        <v>258</v>
      </c>
      <c r="H43" s="100" t="s">
        <v>1797</v>
      </c>
    </row>
    <row r="44" spans="1:8">
      <c r="A44" s="79">
        <v>41</v>
      </c>
      <c r="B44" s="625" t="s">
        <v>786</v>
      </c>
      <c r="C44" s="625" t="s">
        <v>214</v>
      </c>
      <c r="D44" s="79" t="s">
        <v>402</v>
      </c>
      <c r="E44" s="79">
        <f t="shared" si="1"/>
        <v>828</v>
      </c>
      <c r="F44" s="100"/>
      <c r="G44" s="100" t="s">
        <v>258</v>
      </c>
      <c r="H44" s="100" t="s">
        <v>1797</v>
      </c>
    </row>
    <row r="45" spans="1:8">
      <c r="A45" s="79">
        <v>42</v>
      </c>
      <c r="B45" s="625" t="s">
        <v>68</v>
      </c>
      <c r="C45" s="625" t="s">
        <v>214</v>
      </c>
      <c r="D45" s="79" t="s">
        <v>402</v>
      </c>
      <c r="E45" s="79">
        <f t="shared" si="1"/>
        <v>828</v>
      </c>
      <c r="F45" s="100"/>
      <c r="G45" s="100" t="s">
        <v>258</v>
      </c>
      <c r="H45" s="100" t="s">
        <v>1797</v>
      </c>
    </row>
    <row r="46" spans="1:8">
      <c r="A46" s="79">
        <v>43</v>
      </c>
      <c r="B46" s="743" t="s">
        <v>169</v>
      </c>
      <c r="C46" s="743" t="s">
        <v>230</v>
      </c>
      <c r="D46" s="79" t="s">
        <v>402</v>
      </c>
      <c r="E46" s="79">
        <f t="shared" si="1"/>
        <v>828</v>
      </c>
      <c r="F46" s="100"/>
      <c r="G46" s="100" t="s">
        <v>258</v>
      </c>
      <c r="H46" s="100" t="s">
        <v>1797</v>
      </c>
    </row>
    <row r="47" spans="1:8">
      <c r="A47" s="79">
        <v>44</v>
      </c>
      <c r="B47" s="743" t="s">
        <v>72</v>
      </c>
      <c r="C47" s="743" t="s">
        <v>187</v>
      </c>
      <c r="D47" s="79" t="s">
        <v>401</v>
      </c>
      <c r="E47" s="79">
        <f t="shared" si="1"/>
        <v>828</v>
      </c>
      <c r="F47" s="100"/>
      <c r="G47" s="100"/>
      <c r="H47" s="100"/>
    </row>
    <row r="48" spans="1:8">
      <c r="A48" s="79">
        <v>45</v>
      </c>
      <c r="B48" s="625" t="s">
        <v>8</v>
      </c>
      <c r="C48" s="625" t="s">
        <v>231</v>
      </c>
      <c r="D48" s="79" t="s">
        <v>401</v>
      </c>
      <c r="E48" s="79">
        <f t="shared" si="1"/>
        <v>828</v>
      </c>
      <c r="F48" s="100"/>
      <c r="G48" s="100"/>
      <c r="H48" s="100"/>
    </row>
    <row r="49" spans="1:8">
      <c r="A49" s="79">
        <v>46</v>
      </c>
      <c r="B49" s="625" t="s">
        <v>1082</v>
      </c>
      <c r="C49" s="625" t="s">
        <v>214</v>
      </c>
      <c r="D49" s="79" t="s">
        <v>402</v>
      </c>
      <c r="E49" s="79">
        <f t="shared" si="1"/>
        <v>828</v>
      </c>
      <c r="F49" s="100"/>
      <c r="G49" s="100"/>
      <c r="H49" s="100"/>
    </row>
    <row r="50" spans="1:8">
      <c r="A50" s="79">
        <v>47</v>
      </c>
      <c r="B50" s="743" t="s">
        <v>1779</v>
      </c>
      <c r="C50" s="743" t="s">
        <v>218</v>
      </c>
      <c r="D50" s="79" t="s">
        <v>401</v>
      </c>
      <c r="E50" s="79">
        <f t="shared" si="1"/>
        <v>828</v>
      </c>
      <c r="F50" s="100"/>
      <c r="G50" s="100"/>
      <c r="H50" s="100"/>
    </row>
    <row r="51" spans="1:8">
      <c r="A51" s="79">
        <v>48</v>
      </c>
      <c r="B51" s="743" t="s">
        <v>1749</v>
      </c>
      <c r="C51" s="743" t="s">
        <v>441</v>
      </c>
      <c r="D51" s="79" t="s">
        <v>510</v>
      </c>
      <c r="E51" s="79"/>
      <c r="F51" s="100"/>
      <c r="G51" s="100"/>
      <c r="H51" s="100"/>
    </row>
    <row r="52" spans="1:8">
      <c r="A52" s="79">
        <v>49</v>
      </c>
      <c r="B52" s="743" t="s">
        <v>1748</v>
      </c>
      <c r="C52" s="743" t="s">
        <v>218</v>
      </c>
      <c r="D52" s="79" t="s">
        <v>401</v>
      </c>
      <c r="E52" s="79">
        <f t="shared" ref="E52:E61" si="2">23*36</f>
        <v>828</v>
      </c>
      <c r="F52" s="100"/>
      <c r="G52" s="100"/>
      <c r="H52" s="100"/>
    </row>
    <row r="53" spans="1:8">
      <c r="A53" s="79">
        <v>50</v>
      </c>
      <c r="B53" s="625" t="s">
        <v>788</v>
      </c>
      <c r="C53" s="625" t="s">
        <v>200</v>
      </c>
      <c r="D53" s="79" t="s">
        <v>402</v>
      </c>
      <c r="E53" s="79">
        <f t="shared" si="2"/>
        <v>828</v>
      </c>
      <c r="F53" s="100"/>
      <c r="G53" s="100"/>
      <c r="H53" s="100"/>
    </row>
    <row r="54" spans="1:8">
      <c r="A54" s="79">
        <v>51</v>
      </c>
      <c r="B54" s="743" t="s">
        <v>73</v>
      </c>
      <c r="C54" s="743" t="s">
        <v>229</v>
      </c>
      <c r="D54" s="79" t="s">
        <v>402</v>
      </c>
      <c r="E54" s="79">
        <f t="shared" si="2"/>
        <v>828</v>
      </c>
      <c r="F54" s="100"/>
      <c r="G54" s="100" t="s">
        <v>258</v>
      </c>
      <c r="H54" s="100" t="s">
        <v>1797</v>
      </c>
    </row>
    <row r="55" spans="1:8">
      <c r="A55" s="79">
        <v>52</v>
      </c>
      <c r="B55" s="625" t="s">
        <v>74</v>
      </c>
      <c r="C55" s="625" t="s">
        <v>187</v>
      </c>
      <c r="D55" s="79" t="s">
        <v>401</v>
      </c>
      <c r="E55" s="79">
        <f t="shared" si="2"/>
        <v>828</v>
      </c>
      <c r="F55" s="100"/>
      <c r="G55" s="100" t="s">
        <v>258</v>
      </c>
      <c r="H55" s="100" t="s">
        <v>1797</v>
      </c>
    </row>
    <row r="56" spans="1:8">
      <c r="A56" s="79">
        <v>53</v>
      </c>
      <c r="B56" s="743" t="s">
        <v>75</v>
      </c>
      <c r="C56" s="743" t="s">
        <v>230</v>
      </c>
      <c r="D56" s="79" t="s">
        <v>402</v>
      </c>
      <c r="E56" s="79">
        <f t="shared" si="2"/>
        <v>828</v>
      </c>
      <c r="F56" s="100"/>
      <c r="G56" s="100"/>
      <c r="H56" s="100"/>
    </row>
    <row r="57" spans="1:8">
      <c r="A57" s="79">
        <v>54</v>
      </c>
      <c r="B57" s="625" t="s">
        <v>651</v>
      </c>
      <c r="C57" s="625" t="s">
        <v>214</v>
      </c>
      <c r="D57" s="79" t="s">
        <v>402</v>
      </c>
      <c r="E57" s="79">
        <f t="shared" si="2"/>
        <v>828</v>
      </c>
      <c r="F57" s="100"/>
      <c r="G57" s="100"/>
      <c r="H57" s="100"/>
    </row>
    <row r="58" spans="1:8">
      <c r="A58" s="79">
        <v>55</v>
      </c>
      <c r="B58" s="625" t="s">
        <v>76</v>
      </c>
      <c r="C58" s="625" t="s">
        <v>214</v>
      </c>
      <c r="D58" s="79" t="s">
        <v>402</v>
      </c>
      <c r="E58" s="79">
        <f t="shared" si="2"/>
        <v>828</v>
      </c>
      <c r="F58" s="100"/>
      <c r="G58" s="100"/>
      <c r="H58" s="100"/>
    </row>
    <row r="59" spans="1:8">
      <c r="A59" s="79">
        <v>56</v>
      </c>
      <c r="B59" s="625" t="s">
        <v>78</v>
      </c>
      <c r="C59" s="625" t="s">
        <v>187</v>
      </c>
      <c r="D59" s="79" t="s">
        <v>401</v>
      </c>
      <c r="E59" s="79">
        <f t="shared" si="2"/>
        <v>828</v>
      </c>
      <c r="F59" s="100"/>
      <c r="G59" s="100"/>
      <c r="H59" s="100"/>
    </row>
    <row r="60" spans="1:8">
      <c r="A60" s="79">
        <v>57</v>
      </c>
      <c r="B60" s="625" t="s">
        <v>172</v>
      </c>
      <c r="C60" s="625" t="s">
        <v>214</v>
      </c>
      <c r="D60" s="79" t="s">
        <v>402</v>
      </c>
      <c r="E60" s="79">
        <f t="shared" si="2"/>
        <v>828</v>
      </c>
      <c r="F60" s="100"/>
      <c r="G60" s="100"/>
      <c r="H60" s="100"/>
    </row>
    <row r="61" spans="1:8">
      <c r="A61" s="79">
        <v>58</v>
      </c>
      <c r="B61" s="625" t="s">
        <v>79</v>
      </c>
      <c r="C61" s="625" t="s">
        <v>200</v>
      </c>
      <c r="D61" s="79" t="s">
        <v>402</v>
      </c>
      <c r="E61" s="79">
        <f t="shared" si="2"/>
        <v>828</v>
      </c>
      <c r="F61" s="100"/>
      <c r="G61" s="100"/>
      <c r="H61" s="100"/>
    </row>
    <row r="62" spans="1:8">
      <c r="A62" s="79">
        <v>59</v>
      </c>
      <c r="B62" s="743" t="s">
        <v>659</v>
      </c>
      <c r="C62" s="743" t="s">
        <v>1787</v>
      </c>
      <c r="D62" s="79" t="s">
        <v>1251</v>
      </c>
      <c r="E62" s="79"/>
      <c r="F62" s="100"/>
      <c r="G62" s="100"/>
      <c r="H62" s="100"/>
    </row>
    <row r="63" spans="1:8">
      <c r="A63" s="79">
        <v>60</v>
      </c>
      <c r="B63" s="625" t="s">
        <v>7</v>
      </c>
      <c r="C63" s="625" t="s">
        <v>230</v>
      </c>
      <c r="D63" s="79" t="s">
        <v>402</v>
      </c>
      <c r="E63" s="79">
        <f>23*36</f>
        <v>828</v>
      </c>
      <c r="F63" s="100"/>
      <c r="G63" s="100"/>
      <c r="H63" s="100"/>
    </row>
    <row r="64" spans="1:8">
      <c r="A64" s="79">
        <v>61</v>
      </c>
      <c r="B64" s="625" t="s">
        <v>1270</v>
      </c>
      <c r="C64" s="625" t="s">
        <v>214</v>
      </c>
      <c r="D64" s="79" t="s">
        <v>402</v>
      </c>
      <c r="E64" s="79">
        <f>23*36</f>
        <v>828</v>
      </c>
      <c r="F64" s="100"/>
      <c r="G64" s="100"/>
      <c r="H64" s="100"/>
    </row>
    <row r="65" spans="1:8">
      <c r="A65" s="79">
        <v>62</v>
      </c>
      <c r="B65" s="625" t="s">
        <v>1271</v>
      </c>
      <c r="C65" s="625" t="s">
        <v>414</v>
      </c>
      <c r="D65" s="79" t="s">
        <v>402</v>
      </c>
      <c r="E65" s="79">
        <f>23*36</f>
        <v>828</v>
      </c>
      <c r="F65" s="100"/>
      <c r="G65" s="100"/>
      <c r="H65" s="100"/>
    </row>
  </sheetData>
  <autoFilter ref="A3:H65" xr:uid="{C913F870-0A18-45A5-8938-2C75126AE1DE}"/>
  <mergeCells count="1">
    <mergeCell ref="A2:H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
    <tabColor rgb="FFFFFF00"/>
    <pageSetUpPr fitToPage="1"/>
  </sheetPr>
  <dimension ref="A1:O1048553"/>
  <sheetViews>
    <sheetView showGridLines="0" zoomScaleNormal="100" workbookViewId="0">
      <pane ySplit="4" topLeftCell="A145" activePane="bottomLeft" state="frozen"/>
      <selection pane="bottomLeft" activeCell="D147" sqref="D147"/>
    </sheetView>
  </sheetViews>
  <sheetFormatPr defaultColWidth="9.1796875" defaultRowHeight="14.5"/>
  <cols>
    <col min="1" max="1" width="6.26953125" style="48" customWidth="1"/>
    <col min="2" max="2" width="13" style="48" customWidth="1"/>
    <col min="3" max="3" width="13.453125" style="121" bestFit="1" customWidth="1"/>
    <col min="4" max="4" width="13.26953125" style="48" customWidth="1"/>
    <col min="5" max="5" width="13" style="101" customWidth="1"/>
    <col min="6" max="6" width="12.26953125" style="48" hidden="1" customWidth="1"/>
    <col min="7" max="7" width="14.81640625" style="48" bestFit="1" customWidth="1"/>
    <col min="8" max="8" width="9.81640625" style="48" customWidth="1"/>
    <col min="9" max="9" width="37.7265625" style="48" customWidth="1"/>
    <col min="10" max="10" width="13.81640625" style="48" customWidth="1"/>
    <col min="11" max="11" width="19.453125" style="84" customWidth="1"/>
    <col min="12" max="12" width="14.81640625" style="48" customWidth="1"/>
    <col min="13" max="13" width="15.7265625" style="48" customWidth="1"/>
    <col min="14" max="14" width="14.7265625" style="48" bestFit="1" customWidth="1"/>
    <col min="15" max="16384" width="9.1796875" style="48"/>
  </cols>
  <sheetData>
    <row r="1" spans="1:14" s="45" customFormat="1" ht="17.25" customHeight="1">
      <c r="A1" s="42" t="s">
        <v>146</v>
      </c>
      <c r="B1" s="43"/>
      <c r="C1" s="120"/>
      <c r="D1" s="43"/>
      <c r="E1" s="43"/>
      <c r="F1" s="44"/>
      <c r="G1" s="44"/>
      <c r="H1" s="44"/>
      <c r="I1" s="98" t="str">
        <f>TA413_PBNTL!M1</f>
        <v>14.04.2026</v>
      </c>
      <c r="K1" s="85"/>
    </row>
    <row r="2" spans="1:14" s="45" customFormat="1">
      <c r="A2" s="1520" t="str">
        <f>TA413_PBNTL!A3</f>
        <v>Name of Line: 765 KV D/C Bikaner III - Neemrana II TL02                                                                                                                                                                                                                                           LOA Value: 389.96 Crore</v>
      </c>
      <c r="B2" s="1520"/>
      <c r="C2" s="1520"/>
      <c r="D2" s="1520"/>
      <c r="E2" s="1520"/>
      <c r="F2" s="1520"/>
      <c r="G2" s="1520"/>
      <c r="H2" s="1520"/>
      <c r="I2" s="1520"/>
      <c r="J2" s="102"/>
      <c r="K2" s="85"/>
    </row>
    <row r="3" spans="1:14" s="46" customFormat="1" ht="14.5" customHeight="1">
      <c r="A3" s="1521" t="s">
        <v>287</v>
      </c>
      <c r="B3" s="1521"/>
      <c r="C3" s="1521"/>
      <c r="D3" s="1521"/>
      <c r="E3" s="1521"/>
      <c r="F3" s="1521"/>
      <c r="G3" s="1521"/>
      <c r="H3" s="1521"/>
      <c r="I3" s="1521"/>
      <c r="J3" s="1521"/>
      <c r="K3" s="1521"/>
      <c r="L3" s="1521"/>
      <c r="M3" s="1521"/>
      <c r="N3" s="1521"/>
    </row>
    <row r="4" spans="1:14" s="47" customFormat="1" ht="59.25" customHeight="1">
      <c r="A4" s="99" t="s">
        <v>147</v>
      </c>
      <c r="B4" s="99" t="s">
        <v>44</v>
      </c>
      <c r="C4" s="99" t="s">
        <v>148</v>
      </c>
      <c r="D4" s="99" t="s">
        <v>14</v>
      </c>
      <c r="E4" s="99" t="s">
        <v>149</v>
      </c>
      <c r="F4" s="99" t="s">
        <v>150</v>
      </c>
      <c r="G4" s="99" t="s">
        <v>309</v>
      </c>
      <c r="H4" s="99" t="s">
        <v>151</v>
      </c>
      <c r="I4" s="99" t="s">
        <v>152</v>
      </c>
      <c r="J4" s="99" t="s">
        <v>153</v>
      </c>
      <c r="K4" s="99" t="s">
        <v>238</v>
      </c>
      <c r="L4" s="99" t="s">
        <v>239</v>
      </c>
      <c r="M4" s="99" t="s">
        <v>240</v>
      </c>
      <c r="N4" s="99" t="s">
        <v>241</v>
      </c>
    </row>
    <row r="5" spans="1:14" s="733" customFormat="1" ht="27.75" customHeight="1">
      <c r="A5" s="716">
        <v>1</v>
      </c>
      <c r="B5" s="717" t="s">
        <v>424</v>
      </c>
      <c r="C5" s="718" t="str">
        <f>VLOOKUP(B5,'Location Summary'!$C$4:$D$603,2,FALSE)</f>
        <v>DA+3</v>
      </c>
      <c r="D5" s="719" t="s">
        <v>100</v>
      </c>
      <c r="E5" s="720">
        <v>45446</v>
      </c>
      <c r="F5" s="720">
        <v>45449</v>
      </c>
      <c r="G5" s="720">
        <v>45450</v>
      </c>
      <c r="H5" s="721">
        <f>(G5-E5)</f>
        <v>4</v>
      </c>
      <c r="I5" s="751" t="s">
        <v>762</v>
      </c>
      <c r="J5" s="721" t="s">
        <v>676</v>
      </c>
      <c r="K5" s="731" t="s">
        <v>668</v>
      </c>
      <c r="L5" s="732">
        <v>9784543356</v>
      </c>
      <c r="M5" s="732" t="s">
        <v>671</v>
      </c>
      <c r="N5" s="732" t="s">
        <v>669</v>
      </c>
    </row>
    <row r="6" spans="1:14" s="733" customFormat="1" ht="27.75" customHeight="1">
      <c r="A6" s="716">
        <v>2</v>
      </c>
      <c r="B6" s="717" t="s">
        <v>425</v>
      </c>
      <c r="C6" s="718" t="str">
        <f>VLOOKUP(B6,'Location Summary'!$C$4:$D$603,2,FALSE)</f>
        <v>DA+3</v>
      </c>
      <c r="D6" s="719" t="s">
        <v>100</v>
      </c>
      <c r="E6" s="720">
        <v>45446</v>
      </c>
      <c r="F6" s="720">
        <v>45449</v>
      </c>
      <c r="G6" s="720">
        <v>45450</v>
      </c>
      <c r="H6" s="721">
        <f t="shared" ref="H6:H65" si="0">(G6-E6)</f>
        <v>4</v>
      </c>
      <c r="I6" s="751" t="s">
        <v>762</v>
      </c>
      <c r="J6" s="721" t="s">
        <v>676</v>
      </c>
      <c r="K6" s="731" t="s">
        <v>670</v>
      </c>
      <c r="L6" s="732">
        <v>9950185902</v>
      </c>
      <c r="M6" s="732" t="s">
        <v>671</v>
      </c>
      <c r="N6" s="732" t="s">
        <v>669</v>
      </c>
    </row>
    <row r="7" spans="1:14" s="733" customFormat="1" ht="27.75" customHeight="1">
      <c r="A7" s="716">
        <f t="shared" ref="A7:A45" si="1">A6+1</f>
        <v>3</v>
      </c>
      <c r="B7" s="717" t="s">
        <v>426</v>
      </c>
      <c r="C7" s="718" t="str">
        <f>VLOOKUP(B7,'Location Summary'!$C$4:$D$603,2,FALSE)</f>
        <v>DA+3</v>
      </c>
      <c r="D7" s="719" t="s">
        <v>100</v>
      </c>
      <c r="E7" s="720">
        <v>45457</v>
      </c>
      <c r="F7" s="720">
        <v>45460</v>
      </c>
      <c r="G7" s="720">
        <v>45460</v>
      </c>
      <c r="H7" s="721">
        <f>(G7-E7)</f>
        <v>3</v>
      </c>
      <c r="I7" s="751" t="s">
        <v>762</v>
      </c>
      <c r="J7" s="721" t="s">
        <v>676</v>
      </c>
      <c r="K7" s="734" t="s">
        <v>688</v>
      </c>
      <c r="L7" s="735">
        <v>9929783632</v>
      </c>
      <c r="M7" s="736" t="s">
        <v>689</v>
      </c>
      <c r="N7" s="732" t="s">
        <v>669</v>
      </c>
    </row>
    <row r="8" spans="1:14" s="733" customFormat="1" ht="27.75" customHeight="1">
      <c r="A8" s="716">
        <f t="shared" si="1"/>
        <v>4</v>
      </c>
      <c r="B8" s="722" t="s">
        <v>430</v>
      </c>
      <c r="C8" s="718" t="str">
        <f>VLOOKUP(B8,'Location Summary'!$C$4:$D$603,2,FALSE)</f>
        <v>DA+9</v>
      </c>
      <c r="D8" s="719" t="s">
        <v>708</v>
      </c>
      <c r="E8" s="720">
        <v>45472</v>
      </c>
      <c r="F8" s="720">
        <v>45483</v>
      </c>
      <c r="G8" s="720">
        <v>45483</v>
      </c>
      <c r="H8" s="721">
        <f t="shared" si="0"/>
        <v>11</v>
      </c>
      <c r="I8" s="751" t="s">
        <v>707</v>
      </c>
      <c r="J8" s="721" t="s">
        <v>676</v>
      </c>
      <c r="K8" s="731" t="s">
        <v>709</v>
      </c>
      <c r="L8" s="732">
        <v>9950488419</v>
      </c>
      <c r="M8" s="732" t="s">
        <v>711</v>
      </c>
      <c r="N8" s="732" t="s">
        <v>669</v>
      </c>
    </row>
    <row r="9" spans="1:14" s="733" customFormat="1" ht="27.75" customHeight="1">
      <c r="A9" s="723">
        <f t="shared" si="1"/>
        <v>5</v>
      </c>
      <c r="B9" s="724" t="s">
        <v>431</v>
      </c>
      <c r="C9" s="718" t="str">
        <f>VLOOKUP(B9,'Location Summary'!$C$4:$D$603,2,FALSE)</f>
        <v>DA+0</v>
      </c>
      <c r="D9" s="725" t="s">
        <v>100</v>
      </c>
      <c r="E9" s="720">
        <v>45472</v>
      </c>
      <c r="F9" s="720">
        <v>45483</v>
      </c>
      <c r="G9" s="720">
        <v>45483</v>
      </c>
      <c r="H9" s="721">
        <f t="shared" si="0"/>
        <v>11</v>
      </c>
      <c r="I9" s="751" t="s">
        <v>707</v>
      </c>
      <c r="J9" s="726" t="s">
        <v>676</v>
      </c>
      <c r="K9" s="731" t="s">
        <v>710</v>
      </c>
      <c r="L9" s="732">
        <v>8003383931</v>
      </c>
      <c r="M9" s="732" t="s">
        <v>711</v>
      </c>
      <c r="N9" s="732" t="s">
        <v>669</v>
      </c>
    </row>
    <row r="10" spans="1:14" s="733" customFormat="1" ht="27.75" customHeight="1">
      <c r="A10" s="723">
        <f t="shared" si="1"/>
        <v>6</v>
      </c>
      <c r="B10" s="724" t="s">
        <v>461</v>
      </c>
      <c r="C10" s="718" t="str">
        <f>VLOOKUP(B10,'Location Summary'!$C$4:$D$603,2,FALSE)</f>
        <v>DA+0</v>
      </c>
      <c r="D10" s="725" t="s">
        <v>100</v>
      </c>
      <c r="E10" s="720">
        <v>45478</v>
      </c>
      <c r="F10" s="720">
        <v>45479</v>
      </c>
      <c r="G10" s="720">
        <v>45479</v>
      </c>
      <c r="H10" s="721">
        <f t="shared" si="0"/>
        <v>1</v>
      </c>
      <c r="I10" s="751" t="s">
        <v>1226</v>
      </c>
      <c r="J10" s="726" t="s">
        <v>676</v>
      </c>
      <c r="K10" s="731"/>
      <c r="L10" s="732"/>
      <c r="M10" s="732"/>
      <c r="N10" s="732"/>
    </row>
    <row r="11" spans="1:14" s="733" customFormat="1" ht="27.75" customHeight="1">
      <c r="A11" s="723">
        <f t="shared" si="1"/>
        <v>7</v>
      </c>
      <c r="B11" s="724" t="s">
        <v>410</v>
      </c>
      <c r="C11" s="718" t="str">
        <f>VLOOKUP(B11,'Location Summary'!$C$4:$D$603,2,FALSE)</f>
        <v>DA+9</v>
      </c>
      <c r="D11" s="725" t="s">
        <v>100</v>
      </c>
      <c r="E11" s="720">
        <v>45478</v>
      </c>
      <c r="F11" s="720">
        <v>45481</v>
      </c>
      <c r="G11" s="720">
        <v>45482</v>
      </c>
      <c r="H11" s="721">
        <f t="shared" si="0"/>
        <v>4</v>
      </c>
      <c r="I11" s="751" t="s">
        <v>1226</v>
      </c>
      <c r="J11" s="726" t="s">
        <v>676</v>
      </c>
      <c r="K11" s="731"/>
      <c r="L11" s="732"/>
      <c r="M11" s="732"/>
      <c r="N11" s="732"/>
    </row>
    <row r="12" spans="1:14" s="733" customFormat="1" ht="27.75" customHeight="1">
      <c r="A12" s="723">
        <f t="shared" si="1"/>
        <v>8</v>
      </c>
      <c r="B12" s="724" t="s">
        <v>435</v>
      </c>
      <c r="C12" s="718" t="str">
        <f>VLOOKUP(B12,'Location Summary'!$C$4:$D$603,2,FALSE)</f>
        <v>DA+0</v>
      </c>
      <c r="D12" s="725" t="s">
        <v>100</v>
      </c>
      <c r="E12" s="720">
        <v>45481</v>
      </c>
      <c r="F12" s="720">
        <v>45483</v>
      </c>
      <c r="G12" s="720">
        <v>45483</v>
      </c>
      <c r="H12" s="721">
        <f t="shared" si="0"/>
        <v>2</v>
      </c>
      <c r="I12" s="751" t="s">
        <v>1226</v>
      </c>
      <c r="J12" s="726" t="s">
        <v>676</v>
      </c>
      <c r="K12" s="737" t="s">
        <v>780</v>
      </c>
      <c r="L12" s="726" t="s">
        <v>781</v>
      </c>
      <c r="M12" s="732" t="s">
        <v>711</v>
      </c>
      <c r="N12" s="732" t="s">
        <v>669</v>
      </c>
    </row>
    <row r="13" spans="1:14" s="733" customFormat="1" ht="27.75" customHeight="1">
      <c r="A13" s="723">
        <f t="shared" si="1"/>
        <v>9</v>
      </c>
      <c r="B13" s="724" t="s">
        <v>463</v>
      </c>
      <c r="C13" s="718" t="str">
        <f>VLOOKUP(B13,'Location Summary'!$C$4:$D$603,2,FALSE)</f>
        <v>DA+4.5</v>
      </c>
      <c r="D13" s="725" t="s">
        <v>100</v>
      </c>
      <c r="E13" s="720">
        <v>45478</v>
      </c>
      <c r="F13" s="720">
        <v>45496</v>
      </c>
      <c r="G13" s="720">
        <v>45496</v>
      </c>
      <c r="H13" s="721">
        <f t="shared" si="0"/>
        <v>18</v>
      </c>
      <c r="I13" s="751" t="s">
        <v>1226</v>
      </c>
      <c r="J13" s="726" t="s">
        <v>676</v>
      </c>
      <c r="K13" s="731" t="s">
        <v>767</v>
      </c>
      <c r="L13" s="732">
        <v>9443165335</v>
      </c>
      <c r="M13" s="732"/>
      <c r="N13" s="732"/>
    </row>
    <row r="14" spans="1:14" s="733" customFormat="1" ht="27.75" customHeight="1">
      <c r="A14" s="723">
        <f t="shared" si="1"/>
        <v>10</v>
      </c>
      <c r="B14" s="724" t="s">
        <v>156</v>
      </c>
      <c r="C14" s="718" t="str">
        <f>VLOOKUP(B14,'Location Summary'!$C$4:$D$603,2,FALSE)</f>
        <v>DA+1.5</v>
      </c>
      <c r="D14" s="725" t="s">
        <v>100</v>
      </c>
      <c r="E14" s="720">
        <v>45492</v>
      </c>
      <c r="F14" s="720">
        <v>45510</v>
      </c>
      <c r="G14" s="720">
        <v>45510</v>
      </c>
      <c r="H14" s="721">
        <f t="shared" si="0"/>
        <v>18</v>
      </c>
      <c r="I14" s="751" t="s">
        <v>1226</v>
      </c>
      <c r="J14" s="726" t="s">
        <v>676</v>
      </c>
      <c r="K14" s="731"/>
      <c r="L14" s="732"/>
      <c r="M14" s="732"/>
      <c r="N14" s="732"/>
    </row>
    <row r="15" spans="1:14" s="733" customFormat="1" ht="27.75" customHeight="1">
      <c r="A15" s="726">
        <f t="shared" si="1"/>
        <v>11</v>
      </c>
      <c r="B15" s="727" t="s">
        <v>177</v>
      </c>
      <c r="C15" s="718" t="str">
        <f>VLOOKUP(B15,'Location Summary'!$C$4:$D$603,2,FALSE)</f>
        <v>DA-3</v>
      </c>
      <c r="D15" s="725" t="s">
        <v>100</v>
      </c>
      <c r="E15" s="720">
        <v>45463</v>
      </c>
      <c r="F15" s="720">
        <v>45692</v>
      </c>
      <c r="G15" s="720">
        <v>45692</v>
      </c>
      <c r="H15" s="721">
        <f t="shared" si="0"/>
        <v>229</v>
      </c>
      <c r="I15" s="751" t="s">
        <v>1226</v>
      </c>
      <c r="J15" s="726" t="s">
        <v>676</v>
      </c>
      <c r="K15" s="1522" t="s">
        <v>879</v>
      </c>
      <c r="L15" s="1525">
        <v>6350519091</v>
      </c>
      <c r="M15" s="1525" t="s">
        <v>880</v>
      </c>
      <c r="N15" s="1525" t="s">
        <v>669</v>
      </c>
    </row>
    <row r="16" spans="1:14" s="733" customFormat="1" ht="27.75" customHeight="1">
      <c r="A16" s="726">
        <f t="shared" si="1"/>
        <v>12</v>
      </c>
      <c r="B16" s="728" t="s">
        <v>178</v>
      </c>
      <c r="C16" s="718" t="str">
        <f>VLOOKUP(B16,'Location Summary'!$C$4:$D$603,2,FALSE)</f>
        <v>DA-3</v>
      </c>
      <c r="D16" s="725" t="s">
        <v>100</v>
      </c>
      <c r="E16" s="720">
        <v>45463</v>
      </c>
      <c r="F16" s="720">
        <v>45692</v>
      </c>
      <c r="G16" s="720">
        <v>45692</v>
      </c>
      <c r="H16" s="721">
        <f t="shared" si="0"/>
        <v>229</v>
      </c>
      <c r="I16" s="751" t="s">
        <v>1226</v>
      </c>
      <c r="J16" s="726" t="s">
        <v>676</v>
      </c>
      <c r="K16" s="1523"/>
      <c r="L16" s="1526"/>
      <c r="M16" s="1526"/>
      <c r="N16" s="1526"/>
    </row>
    <row r="17" spans="1:14" s="733" customFormat="1" ht="27.75" customHeight="1">
      <c r="A17" s="726">
        <f t="shared" si="1"/>
        <v>13</v>
      </c>
      <c r="B17" s="727" t="s">
        <v>179</v>
      </c>
      <c r="C17" s="718" t="str">
        <f>VLOOKUP(B17,'Location Summary'!$C$4:$D$603,2,FALSE)</f>
        <v>DA+1.5</v>
      </c>
      <c r="D17" s="725" t="s">
        <v>100</v>
      </c>
      <c r="E17" s="720">
        <v>45463</v>
      </c>
      <c r="F17" s="720">
        <v>45791</v>
      </c>
      <c r="G17" s="720">
        <v>45791</v>
      </c>
      <c r="H17" s="721">
        <f t="shared" si="0"/>
        <v>328</v>
      </c>
      <c r="I17" s="751" t="s">
        <v>1226</v>
      </c>
      <c r="J17" s="726" t="s">
        <v>676</v>
      </c>
      <c r="K17" s="1523"/>
      <c r="L17" s="1526"/>
      <c r="M17" s="1526"/>
      <c r="N17" s="1526"/>
    </row>
    <row r="18" spans="1:14" s="733" customFormat="1" ht="27.75" customHeight="1">
      <c r="A18" s="726">
        <f t="shared" si="1"/>
        <v>14</v>
      </c>
      <c r="B18" s="727" t="s">
        <v>180</v>
      </c>
      <c r="C18" s="718" t="str">
        <f>VLOOKUP(B18,'Location Summary'!$C$4:$D$603,2,FALSE)</f>
        <v>DA+3</v>
      </c>
      <c r="D18" s="725" t="s">
        <v>100</v>
      </c>
      <c r="E18" s="720">
        <v>45463</v>
      </c>
      <c r="F18" s="720">
        <v>45787</v>
      </c>
      <c r="G18" s="720">
        <v>45787</v>
      </c>
      <c r="H18" s="721">
        <f>(G18-E18)</f>
        <v>324</v>
      </c>
      <c r="I18" s="751" t="s">
        <v>1226</v>
      </c>
      <c r="J18" s="726" t="s">
        <v>676</v>
      </c>
      <c r="K18" s="1524"/>
      <c r="L18" s="1527"/>
      <c r="M18" s="1527"/>
      <c r="N18" s="1527"/>
    </row>
    <row r="19" spans="1:14" s="733" customFormat="1" ht="27.75" customHeight="1">
      <c r="A19" s="716">
        <f t="shared" si="1"/>
        <v>15</v>
      </c>
      <c r="B19" s="722" t="s">
        <v>438</v>
      </c>
      <c r="C19" s="718" t="str">
        <f>VLOOKUP(B19,'Location Summary'!$C$4:$D$603,2,FALSE)</f>
        <v>DA+0</v>
      </c>
      <c r="D19" s="725" t="s">
        <v>100</v>
      </c>
      <c r="E19" s="720">
        <v>45463</v>
      </c>
      <c r="F19" s="720">
        <v>45782</v>
      </c>
      <c r="G19" s="720">
        <v>45782</v>
      </c>
      <c r="H19" s="721">
        <f t="shared" si="0"/>
        <v>319</v>
      </c>
      <c r="I19" s="751" t="s">
        <v>1226</v>
      </c>
      <c r="J19" s="721" t="s">
        <v>676</v>
      </c>
      <c r="K19" s="731" t="s">
        <v>697</v>
      </c>
      <c r="L19" s="732">
        <v>9509364739</v>
      </c>
      <c r="M19" s="732" t="s">
        <v>698</v>
      </c>
      <c r="N19" s="732" t="s">
        <v>669</v>
      </c>
    </row>
    <row r="20" spans="1:14" s="733" customFormat="1" ht="27.75" customHeight="1">
      <c r="A20" s="716">
        <f t="shared" si="1"/>
        <v>16</v>
      </c>
      <c r="B20" s="722" t="s">
        <v>439</v>
      </c>
      <c r="C20" s="718" t="str">
        <f>VLOOKUP(B20,'Location Summary'!$C$4:$D$603,2,FALSE)</f>
        <v>DA-3</v>
      </c>
      <c r="D20" s="725" t="s">
        <v>100</v>
      </c>
      <c r="E20" s="720">
        <v>45463</v>
      </c>
      <c r="F20" s="720">
        <v>45767</v>
      </c>
      <c r="G20" s="720">
        <v>45767</v>
      </c>
      <c r="H20" s="721">
        <f t="shared" si="0"/>
        <v>304</v>
      </c>
      <c r="I20" s="751" t="s">
        <v>1226</v>
      </c>
      <c r="J20" s="721" t="s">
        <v>676</v>
      </c>
      <c r="K20" s="731"/>
      <c r="L20" s="732"/>
      <c r="M20" s="732"/>
      <c r="N20" s="732"/>
    </row>
    <row r="21" spans="1:14" s="733" customFormat="1" ht="27.75" customHeight="1">
      <c r="A21" s="716">
        <f t="shared" si="1"/>
        <v>17</v>
      </c>
      <c r="B21" s="722" t="s">
        <v>55</v>
      </c>
      <c r="C21" s="718" t="str">
        <f>VLOOKUP(B21,'Location Summary'!$C$4:$D$603,2,FALSE)</f>
        <v>DB1+0</v>
      </c>
      <c r="D21" s="725" t="s">
        <v>100</v>
      </c>
      <c r="E21" s="720">
        <v>45513</v>
      </c>
      <c r="F21" s="720">
        <v>45775</v>
      </c>
      <c r="G21" s="720">
        <v>45775</v>
      </c>
      <c r="H21" s="721">
        <f t="shared" si="0"/>
        <v>262</v>
      </c>
      <c r="I21" s="751" t="s">
        <v>1226</v>
      </c>
      <c r="J21" s="721" t="s">
        <v>676</v>
      </c>
      <c r="K21" s="731"/>
      <c r="L21" s="732"/>
      <c r="M21" s="732"/>
      <c r="N21" s="732"/>
    </row>
    <row r="22" spans="1:14" s="733" customFormat="1" ht="27.75" customHeight="1">
      <c r="A22" s="716">
        <f t="shared" si="1"/>
        <v>18</v>
      </c>
      <c r="B22" s="722" t="s">
        <v>182</v>
      </c>
      <c r="C22" s="718" t="str">
        <f>VLOOKUP(B22,'Location Summary'!$C$4:$D$603,2,FALSE)</f>
        <v>DA+0</v>
      </c>
      <c r="D22" s="725" t="s">
        <v>100</v>
      </c>
      <c r="E22" s="720">
        <v>45513</v>
      </c>
      <c r="F22" s="720">
        <v>45770</v>
      </c>
      <c r="G22" s="720">
        <v>45770</v>
      </c>
      <c r="H22" s="721">
        <f t="shared" si="0"/>
        <v>257</v>
      </c>
      <c r="I22" s="751" t="s">
        <v>1226</v>
      </c>
      <c r="J22" s="721" t="s">
        <v>676</v>
      </c>
      <c r="K22" s="731"/>
      <c r="L22" s="732"/>
      <c r="M22" s="732"/>
      <c r="N22" s="732"/>
    </row>
    <row r="23" spans="1:14" s="733" customFormat="1" ht="27.75" customHeight="1">
      <c r="A23" s="716">
        <f t="shared" si="1"/>
        <v>19</v>
      </c>
      <c r="B23" s="722" t="s">
        <v>183</v>
      </c>
      <c r="C23" s="718" t="str">
        <f>VLOOKUP(B23,'Location Summary'!$C$4:$D$603,2,FALSE)</f>
        <v>DA+6</v>
      </c>
      <c r="D23" s="725" t="s">
        <v>100</v>
      </c>
      <c r="E23" s="720">
        <v>45513</v>
      </c>
      <c r="F23" s="720">
        <v>45736</v>
      </c>
      <c r="G23" s="720">
        <v>45736</v>
      </c>
      <c r="H23" s="721">
        <f t="shared" si="0"/>
        <v>223</v>
      </c>
      <c r="I23" s="751" t="s">
        <v>1226</v>
      </c>
      <c r="J23" s="721" t="s">
        <v>676</v>
      </c>
      <c r="K23" s="731"/>
      <c r="L23" s="732"/>
      <c r="M23" s="732"/>
      <c r="N23" s="732"/>
    </row>
    <row r="24" spans="1:14" s="733" customFormat="1" ht="27.75" customHeight="1">
      <c r="A24" s="716">
        <f t="shared" si="1"/>
        <v>20</v>
      </c>
      <c r="B24" s="722" t="s">
        <v>184</v>
      </c>
      <c r="C24" s="718" t="str">
        <f>VLOOKUP(B24,'Location Summary'!$C$4:$D$603,2,FALSE)</f>
        <v>DA+6</v>
      </c>
      <c r="D24" s="725" t="s">
        <v>100</v>
      </c>
      <c r="E24" s="720">
        <v>45513</v>
      </c>
      <c r="F24" s="720">
        <v>45707</v>
      </c>
      <c r="G24" s="720">
        <v>45707</v>
      </c>
      <c r="H24" s="721">
        <f t="shared" si="0"/>
        <v>194</v>
      </c>
      <c r="I24" s="751" t="s">
        <v>1226</v>
      </c>
      <c r="J24" s="721" t="s">
        <v>676</v>
      </c>
      <c r="K24" s="731"/>
      <c r="L24" s="732"/>
      <c r="M24" s="732"/>
      <c r="N24" s="732"/>
    </row>
    <row r="25" spans="1:14" s="733" customFormat="1" ht="27.75" customHeight="1">
      <c r="A25" s="716">
        <f t="shared" si="1"/>
        <v>21</v>
      </c>
      <c r="B25" s="722" t="s">
        <v>185</v>
      </c>
      <c r="C25" s="718" t="str">
        <f>VLOOKUP(B25,'Location Summary'!$C$4:$D$603,2,FALSE)</f>
        <v>DA+0</v>
      </c>
      <c r="D25" s="725" t="s">
        <v>100</v>
      </c>
      <c r="E25" s="720">
        <v>45513</v>
      </c>
      <c r="F25" s="720">
        <v>45694</v>
      </c>
      <c r="G25" s="720">
        <v>45694</v>
      </c>
      <c r="H25" s="721">
        <f t="shared" si="0"/>
        <v>181</v>
      </c>
      <c r="I25" s="751" t="s">
        <v>1226</v>
      </c>
      <c r="J25" s="721" t="s">
        <v>676</v>
      </c>
      <c r="K25" s="731"/>
      <c r="L25" s="732"/>
      <c r="M25" s="732"/>
      <c r="N25" s="732"/>
    </row>
    <row r="26" spans="1:14" s="733" customFormat="1" ht="27.75" customHeight="1">
      <c r="A26" s="716">
        <f t="shared" si="1"/>
        <v>22</v>
      </c>
      <c r="B26" s="722" t="s">
        <v>440</v>
      </c>
      <c r="C26" s="718" t="str">
        <f>VLOOKUP(B26,'Location Summary'!$C$4:$D$603,2,FALSE)</f>
        <v>DA+0</v>
      </c>
      <c r="D26" s="725" t="s">
        <v>100</v>
      </c>
      <c r="E26" s="720">
        <v>45513</v>
      </c>
      <c r="F26" s="720">
        <v>45694</v>
      </c>
      <c r="G26" s="720">
        <v>45694</v>
      </c>
      <c r="H26" s="721">
        <f t="shared" si="0"/>
        <v>181</v>
      </c>
      <c r="I26" s="751" t="s">
        <v>1226</v>
      </c>
      <c r="J26" s="721" t="s">
        <v>676</v>
      </c>
      <c r="K26" s="731"/>
      <c r="L26" s="732"/>
      <c r="M26" s="732"/>
      <c r="N26" s="732"/>
    </row>
    <row r="27" spans="1:14" s="733" customFormat="1" ht="27.75" customHeight="1">
      <c r="A27" s="716">
        <f t="shared" si="1"/>
        <v>23</v>
      </c>
      <c r="B27" s="722" t="s">
        <v>56</v>
      </c>
      <c r="C27" s="718" t="str">
        <f>VLOOKUP(B27,'Location Summary'!$C$4:$D$603,2,FALSE)</f>
        <v>DC2+15</v>
      </c>
      <c r="D27" s="725" t="s">
        <v>100</v>
      </c>
      <c r="E27" s="720">
        <v>45513</v>
      </c>
      <c r="F27" s="720">
        <v>45655</v>
      </c>
      <c r="G27" s="720">
        <v>45655</v>
      </c>
      <c r="H27" s="721">
        <f t="shared" si="0"/>
        <v>142</v>
      </c>
      <c r="I27" s="751" t="s">
        <v>1226</v>
      </c>
      <c r="J27" s="721" t="s">
        <v>676</v>
      </c>
      <c r="K27" s="731"/>
      <c r="L27" s="732"/>
      <c r="M27" s="732"/>
      <c r="N27" s="732"/>
    </row>
    <row r="28" spans="1:14" s="733" customFormat="1" ht="27.75" customHeight="1">
      <c r="A28" s="716">
        <f t="shared" si="1"/>
        <v>24</v>
      </c>
      <c r="B28" s="722" t="s">
        <v>383</v>
      </c>
      <c r="C28" s="718" t="str">
        <f>VLOOKUP(B28,'Location Summary'!$C$4:$D$603,2,FALSE)</f>
        <v>DA+3</v>
      </c>
      <c r="D28" s="725" t="s">
        <v>100</v>
      </c>
      <c r="E28" s="720">
        <v>45480</v>
      </c>
      <c r="F28" s="720">
        <v>45699</v>
      </c>
      <c r="G28" s="720">
        <v>45699</v>
      </c>
      <c r="H28" s="721">
        <f t="shared" si="0"/>
        <v>219</v>
      </c>
      <c r="I28" s="751" t="s">
        <v>1226</v>
      </c>
      <c r="J28" s="721" t="s">
        <v>676</v>
      </c>
      <c r="K28" s="731" t="s">
        <v>881</v>
      </c>
      <c r="L28" s="732">
        <v>9413384744</v>
      </c>
      <c r="M28" s="732" t="s">
        <v>882</v>
      </c>
      <c r="N28" s="732" t="s">
        <v>669</v>
      </c>
    </row>
    <row r="29" spans="1:14" s="733" customFormat="1" ht="27.75" customHeight="1">
      <c r="A29" s="716">
        <f t="shared" si="1"/>
        <v>25</v>
      </c>
      <c r="B29" s="722" t="s">
        <v>419</v>
      </c>
      <c r="C29" s="718" t="str">
        <f>VLOOKUP(B29,'Location Summary'!$C$4:$D$603,2,FALSE)</f>
        <v>DA+9</v>
      </c>
      <c r="D29" s="719" t="s">
        <v>100</v>
      </c>
      <c r="E29" s="720">
        <v>45480</v>
      </c>
      <c r="F29" s="720">
        <v>45699</v>
      </c>
      <c r="G29" s="720">
        <v>45699</v>
      </c>
      <c r="H29" s="721">
        <f t="shared" si="0"/>
        <v>219</v>
      </c>
      <c r="I29" s="751" t="s">
        <v>1226</v>
      </c>
      <c r="J29" s="721" t="s">
        <v>676</v>
      </c>
      <c r="K29" s="731"/>
      <c r="L29" s="732"/>
      <c r="M29" s="732"/>
      <c r="N29" s="732"/>
    </row>
    <row r="30" spans="1:14" s="733" customFormat="1" ht="27.75" customHeight="1">
      <c r="A30" s="716">
        <f t="shared" si="1"/>
        <v>26</v>
      </c>
      <c r="B30" s="722" t="s">
        <v>420</v>
      </c>
      <c r="C30" s="718" t="str">
        <f>VLOOKUP(B30,'Location Summary'!$C$4:$D$603,2,FALSE)</f>
        <v>DA+0</v>
      </c>
      <c r="D30" s="719" t="s">
        <v>100</v>
      </c>
      <c r="E30" s="720">
        <v>45480</v>
      </c>
      <c r="F30" s="720">
        <v>45710</v>
      </c>
      <c r="G30" s="720">
        <v>45710</v>
      </c>
      <c r="H30" s="721">
        <f t="shared" si="0"/>
        <v>230</v>
      </c>
      <c r="I30" s="751" t="s">
        <v>1226</v>
      </c>
      <c r="J30" s="721" t="s">
        <v>676</v>
      </c>
      <c r="K30" s="731"/>
      <c r="L30" s="732"/>
      <c r="M30" s="732"/>
      <c r="N30" s="732"/>
    </row>
    <row r="31" spans="1:14" s="733" customFormat="1" ht="27.75" customHeight="1">
      <c r="A31" s="716">
        <f t="shared" si="1"/>
        <v>27</v>
      </c>
      <c r="B31" s="722" t="s">
        <v>421</v>
      </c>
      <c r="C31" s="718" t="str">
        <f>VLOOKUP(B31,'Location Summary'!$C$4:$D$603,2,FALSE)</f>
        <v>DA+0</v>
      </c>
      <c r="D31" s="719" t="s">
        <v>100</v>
      </c>
      <c r="E31" s="720">
        <v>45480</v>
      </c>
      <c r="F31" s="720">
        <v>45699</v>
      </c>
      <c r="G31" s="720">
        <v>45699</v>
      </c>
      <c r="H31" s="721">
        <f t="shared" si="0"/>
        <v>219</v>
      </c>
      <c r="I31" s="751" t="s">
        <v>1226</v>
      </c>
      <c r="J31" s="721" t="s">
        <v>676</v>
      </c>
      <c r="K31" s="731"/>
      <c r="L31" s="732"/>
      <c r="M31" s="732"/>
      <c r="N31" s="732"/>
    </row>
    <row r="32" spans="1:14" s="733" customFormat="1" ht="27.75" customHeight="1">
      <c r="A32" s="716">
        <f t="shared" si="1"/>
        <v>28</v>
      </c>
      <c r="B32" s="722" t="s">
        <v>63</v>
      </c>
      <c r="C32" s="718" t="str">
        <f>VLOOKUP(B32,'Location Summary'!$C$4:$D$603,2,FALSE)</f>
        <v>DA-1.5</v>
      </c>
      <c r="D32" s="719" t="s">
        <v>100</v>
      </c>
      <c r="E32" s="720">
        <v>45492</v>
      </c>
      <c r="F32" s="720">
        <v>45549</v>
      </c>
      <c r="G32" s="720">
        <v>45549</v>
      </c>
      <c r="H32" s="721">
        <f t="shared" si="0"/>
        <v>57</v>
      </c>
      <c r="I32" s="751" t="s">
        <v>1226</v>
      </c>
      <c r="J32" s="721" t="s">
        <v>676</v>
      </c>
      <c r="K32" s="731" t="s">
        <v>878</v>
      </c>
      <c r="L32" s="732">
        <v>9461942441</v>
      </c>
      <c r="M32" s="732" t="s">
        <v>874</v>
      </c>
      <c r="N32" s="732" t="s">
        <v>669</v>
      </c>
    </row>
    <row r="33" spans="1:15" s="733" customFormat="1" ht="27.75" customHeight="1">
      <c r="A33" s="716">
        <f t="shared" si="1"/>
        <v>29</v>
      </c>
      <c r="B33" s="722" t="s">
        <v>154</v>
      </c>
      <c r="C33" s="718" t="str">
        <f>VLOOKUP(B33,'Location Summary'!$C$4:$D$603,2,FALSE)</f>
        <v>DA+1.5</v>
      </c>
      <c r="D33" s="719" t="s">
        <v>100</v>
      </c>
      <c r="E33" s="720">
        <v>45492</v>
      </c>
      <c r="F33" s="720">
        <v>45564</v>
      </c>
      <c r="G33" s="720">
        <v>45564</v>
      </c>
      <c r="H33" s="721">
        <f t="shared" si="0"/>
        <v>72</v>
      </c>
      <c r="I33" s="751" t="s">
        <v>1226</v>
      </c>
      <c r="J33" s="721" t="s">
        <v>676</v>
      </c>
      <c r="K33" s="731" t="s">
        <v>877</v>
      </c>
      <c r="L33" s="732">
        <v>9876037318</v>
      </c>
      <c r="M33" s="732" t="s">
        <v>874</v>
      </c>
      <c r="N33" s="732" t="s">
        <v>669</v>
      </c>
    </row>
    <row r="34" spans="1:15" s="733" customFormat="1" ht="27.75" customHeight="1">
      <c r="A34" s="716">
        <f t="shared" si="1"/>
        <v>30</v>
      </c>
      <c r="B34" s="722" t="s">
        <v>157</v>
      </c>
      <c r="C34" s="718" t="str">
        <f>VLOOKUP(B34,'Location Summary'!$C$4:$D$603,2,FALSE)</f>
        <v>DA-1.5</v>
      </c>
      <c r="D34" s="719" t="s">
        <v>100</v>
      </c>
      <c r="E34" s="720">
        <v>45492</v>
      </c>
      <c r="F34" s="720">
        <v>45521</v>
      </c>
      <c r="G34" s="720">
        <v>45521</v>
      </c>
      <c r="H34" s="721">
        <f t="shared" si="0"/>
        <v>29</v>
      </c>
      <c r="I34" s="751" t="s">
        <v>1226</v>
      </c>
      <c r="J34" s="726" t="s">
        <v>676</v>
      </c>
      <c r="K34" s="731" t="s">
        <v>876</v>
      </c>
      <c r="L34" s="732">
        <v>9928935365</v>
      </c>
      <c r="M34" s="732" t="s">
        <v>874</v>
      </c>
      <c r="N34" s="732" t="s">
        <v>669</v>
      </c>
    </row>
    <row r="35" spans="1:15" s="733" customFormat="1" ht="27.75" customHeight="1">
      <c r="A35" s="716">
        <f t="shared" si="1"/>
        <v>31</v>
      </c>
      <c r="B35" s="722" t="s">
        <v>165</v>
      </c>
      <c r="C35" s="718" t="str">
        <f>VLOOKUP(B35,'Location Summary'!$C$4:$D$603,2,FALSE)</f>
        <v>DA-3</v>
      </c>
      <c r="D35" s="719" t="s">
        <v>100</v>
      </c>
      <c r="E35" s="720">
        <v>45492</v>
      </c>
      <c r="F35" s="720">
        <v>45571</v>
      </c>
      <c r="G35" s="720">
        <v>45571</v>
      </c>
      <c r="H35" s="721">
        <f t="shared" si="0"/>
        <v>79</v>
      </c>
      <c r="I35" s="751" t="s">
        <v>1226</v>
      </c>
      <c r="J35" s="726" t="s">
        <v>676</v>
      </c>
      <c r="K35" s="731" t="s">
        <v>875</v>
      </c>
      <c r="L35" s="732">
        <v>7297945033</v>
      </c>
      <c r="M35" s="732" t="s">
        <v>874</v>
      </c>
      <c r="N35" s="732" t="s">
        <v>669</v>
      </c>
    </row>
    <row r="36" spans="1:15" s="733" customFormat="1" ht="27.75" customHeight="1">
      <c r="A36" s="716">
        <f t="shared" si="1"/>
        <v>32</v>
      </c>
      <c r="B36" s="722" t="s">
        <v>405</v>
      </c>
      <c r="C36" s="718" t="str">
        <f>VLOOKUP(B36,'Location Summary'!$C$4:$D$603,2,FALSE)</f>
        <v>DA+9</v>
      </c>
      <c r="D36" s="719" t="s">
        <v>100</v>
      </c>
      <c r="E36" s="720">
        <v>45497</v>
      </c>
      <c r="F36" s="720">
        <v>45633</v>
      </c>
      <c r="G36" s="720">
        <v>45633</v>
      </c>
      <c r="H36" s="721">
        <f t="shared" si="0"/>
        <v>136</v>
      </c>
      <c r="I36" s="751" t="s">
        <v>1226</v>
      </c>
      <c r="J36" s="726" t="s">
        <v>676</v>
      </c>
      <c r="K36" s="731" t="s">
        <v>854</v>
      </c>
      <c r="L36" s="732">
        <v>9983260872</v>
      </c>
      <c r="M36" s="732" t="s">
        <v>872</v>
      </c>
      <c r="N36" s="732" t="s">
        <v>669</v>
      </c>
    </row>
    <row r="37" spans="1:15" s="733" customFormat="1" ht="27.75" customHeight="1">
      <c r="A37" s="716">
        <f t="shared" si="1"/>
        <v>33</v>
      </c>
      <c r="B37" s="722" t="s">
        <v>406</v>
      </c>
      <c r="C37" s="718" t="str">
        <f>VLOOKUP(B37,'Location Summary'!$C$4:$D$603,2,FALSE)</f>
        <v>DA+6</v>
      </c>
      <c r="D37" s="719" t="s">
        <v>100</v>
      </c>
      <c r="E37" s="720">
        <v>45497</v>
      </c>
      <c r="F37" s="720">
        <v>45636</v>
      </c>
      <c r="G37" s="720">
        <v>45636</v>
      </c>
      <c r="H37" s="721">
        <f t="shared" si="0"/>
        <v>139</v>
      </c>
      <c r="I37" s="751" t="s">
        <v>1226</v>
      </c>
      <c r="J37" s="726" t="s">
        <v>676</v>
      </c>
      <c r="K37" s="731" t="s">
        <v>855</v>
      </c>
      <c r="L37" s="732">
        <v>9799581738</v>
      </c>
      <c r="M37" s="732" t="s">
        <v>873</v>
      </c>
      <c r="N37" s="732" t="s">
        <v>669</v>
      </c>
    </row>
    <row r="38" spans="1:15" s="733" customFormat="1" ht="27.75" customHeight="1">
      <c r="A38" s="716">
        <f t="shared" si="1"/>
        <v>34</v>
      </c>
      <c r="B38" s="722" t="s">
        <v>509</v>
      </c>
      <c r="C38" s="718" t="str">
        <f>VLOOKUP(B38,'Location Summary'!$C$4:$D$603,2,FALSE)</f>
        <v>DA+3</v>
      </c>
      <c r="D38" s="719" t="s">
        <v>100</v>
      </c>
      <c r="E38" s="720">
        <v>45498</v>
      </c>
      <c r="F38" s="720">
        <v>45514</v>
      </c>
      <c r="G38" s="720">
        <v>45514</v>
      </c>
      <c r="H38" s="721">
        <f t="shared" si="0"/>
        <v>16</v>
      </c>
      <c r="I38" s="751" t="s">
        <v>1226</v>
      </c>
      <c r="J38" s="721" t="s">
        <v>676</v>
      </c>
      <c r="K38" s="731" t="s">
        <v>870</v>
      </c>
      <c r="L38" s="732">
        <v>9351238162</v>
      </c>
      <c r="M38" s="732" t="s">
        <v>871</v>
      </c>
      <c r="N38" s="732" t="s">
        <v>669</v>
      </c>
    </row>
    <row r="39" spans="1:15" s="733" customFormat="1" ht="27.75" customHeight="1">
      <c r="A39" s="716">
        <f t="shared" si="1"/>
        <v>35</v>
      </c>
      <c r="B39" s="722" t="s">
        <v>444</v>
      </c>
      <c r="C39" s="718" t="str">
        <f>VLOOKUP(B39,'Location Summary'!$C$4:$D$603,2,FALSE)</f>
        <v>DA+0</v>
      </c>
      <c r="D39" s="719" t="s">
        <v>100</v>
      </c>
      <c r="E39" s="720">
        <v>45499</v>
      </c>
      <c r="F39" s="720">
        <v>45581</v>
      </c>
      <c r="G39" s="720">
        <v>45581</v>
      </c>
      <c r="H39" s="721">
        <f t="shared" si="0"/>
        <v>82</v>
      </c>
      <c r="I39" s="751" t="s">
        <v>1226</v>
      </c>
      <c r="J39" s="721" t="s">
        <v>676</v>
      </c>
      <c r="K39" s="737" t="s">
        <v>987</v>
      </c>
      <c r="L39" s="732">
        <v>9414141385</v>
      </c>
      <c r="M39" s="732" t="s">
        <v>874</v>
      </c>
      <c r="N39" s="732" t="s">
        <v>669</v>
      </c>
    </row>
    <row r="40" spans="1:15" s="733" customFormat="1" ht="27.75" customHeight="1">
      <c r="A40" s="716">
        <f t="shared" si="1"/>
        <v>36</v>
      </c>
      <c r="B40" s="722" t="s">
        <v>447</v>
      </c>
      <c r="C40" s="718" t="str">
        <f>VLOOKUP(B40,'Location Summary'!$C$4:$D$603,2,FALSE)</f>
        <v>DA+0</v>
      </c>
      <c r="D40" s="719" t="s">
        <v>100</v>
      </c>
      <c r="E40" s="720">
        <v>45500</v>
      </c>
      <c r="F40" s="720">
        <v>45502</v>
      </c>
      <c r="G40" s="720">
        <v>45502</v>
      </c>
      <c r="H40" s="721">
        <f t="shared" si="0"/>
        <v>2</v>
      </c>
      <c r="I40" s="751" t="s">
        <v>1226</v>
      </c>
      <c r="J40" s="721" t="s">
        <v>676</v>
      </c>
      <c r="K40" s="731" t="s">
        <v>863</v>
      </c>
      <c r="L40" s="732">
        <v>9828203300</v>
      </c>
      <c r="M40" s="732"/>
      <c r="N40" s="732"/>
    </row>
    <row r="41" spans="1:15" s="738" customFormat="1" ht="27.75" customHeight="1">
      <c r="A41" s="716">
        <f t="shared" si="1"/>
        <v>37</v>
      </c>
      <c r="B41" s="722" t="s">
        <v>413</v>
      </c>
      <c r="C41" s="718" t="str">
        <f>VLOOKUP(B41,'Location Summary'!$C$4:$D$603,2,FALSE)</f>
        <v>DA+9</v>
      </c>
      <c r="D41" s="719" t="s">
        <v>100</v>
      </c>
      <c r="E41" s="720">
        <v>45501</v>
      </c>
      <c r="F41" s="720">
        <v>45683</v>
      </c>
      <c r="G41" s="720">
        <v>45683</v>
      </c>
      <c r="H41" s="721">
        <f t="shared" si="0"/>
        <v>182</v>
      </c>
      <c r="I41" s="751" t="s">
        <v>1184</v>
      </c>
      <c r="J41" s="721" t="s">
        <v>676</v>
      </c>
      <c r="K41" s="731" t="s">
        <v>868</v>
      </c>
      <c r="L41" s="732">
        <v>9680661751</v>
      </c>
      <c r="M41" s="732" t="s">
        <v>869</v>
      </c>
      <c r="N41" s="732" t="s">
        <v>669</v>
      </c>
    </row>
    <row r="42" spans="1:15" s="738" customFormat="1" ht="27.75" customHeight="1">
      <c r="A42" s="716">
        <f t="shared" si="1"/>
        <v>38</v>
      </c>
      <c r="B42" s="722" t="s">
        <v>428</v>
      </c>
      <c r="C42" s="718" t="str">
        <f>VLOOKUP(B42,'Location Summary'!$C$4:$D$603,2,FALSE)</f>
        <v>DA+6</v>
      </c>
      <c r="D42" s="719" t="s">
        <v>100</v>
      </c>
      <c r="E42" s="720">
        <v>45455</v>
      </c>
      <c r="F42" s="720">
        <v>45650</v>
      </c>
      <c r="G42" s="720">
        <v>45650</v>
      </c>
      <c r="H42" s="721">
        <f t="shared" si="0"/>
        <v>195</v>
      </c>
      <c r="I42" s="751" t="s">
        <v>1227</v>
      </c>
      <c r="J42" s="721" t="s">
        <v>676</v>
      </c>
      <c r="K42" s="731"/>
      <c r="L42" s="732"/>
      <c r="M42" s="732"/>
      <c r="N42" s="732"/>
    </row>
    <row r="43" spans="1:15" s="738" customFormat="1" ht="27.75" customHeight="1">
      <c r="A43" s="716">
        <f t="shared" si="1"/>
        <v>39</v>
      </c>
      <c r="B43" s="722" t="s">
        <v>311</v>
      </c>
      <c r="C43" s="718" t="str">
        <f>VLOOKUP(B43,'Location Summary'!$C$4:$D$603,2,FALSE)</f>
        <v>DA+6</v>
      </c>
      <c r="D43" s="719" t="s">
        <v>100</v>
      </c>
      <c r="E43" s="720">
        <v>45455</v>
      </c>
      <c r="F43" s="720">
        <v>45650</v>
      </c>
      <c r="G43" s="720">
        <v>45650</v>
      </c>
      <c r="H43" s="721">
        <f t="shared" si="0"/>
        <v>195</v>
      </c>
      <c r="I43" s="751" t="s">
        <v>1227</v>
      </c>
      <c r="J43" s="721" t="s">
        <v>676</v>
      </c>
      <c r="K43" s="731" t="s">
        <v>883</v>
      </c>
      <c r="L43" s="732">
        <v>9950997590</v>
      </c>
      <c r="M43" s="732" t="s">
        <v>882</v>
      </c>
      <c r="N43" s="732" t="s">
        <v>669</v>
      </c>
    </row>
    <row r="44" spans="1:15" s="738" customFormat="1" ht="27.75" customHeight="1">
      <c r="A44" s="716">
        <f t="shared" si="1"/>
        <v>40</v>
      </c>
      <c r="B44" s="722" t="s">
        <v>436</v>
      </c>
      <c r="C44" s="718" t="str">
        <f>VLOOKUP(B44,'Location Summary'!$C$4:$D$603,2,FALSE)</f>
        <v>DA+6</v>
      </c>
      <c r="D44" s="719" t="s">
        <v>100</v>
      </c>
      <c r="E44" s="720">
        <v>45490</v>
      </c>
      <c r="F44" s="720">
        <v>45650</v>
      </c>
      <c r="G44" s="720">
        <v>45650</v>
      </c>
      <c r="H44" s="721">
        <f t="shared" si="0"/>
        <v>160</v>
      </c>
      <c r="I44" s="751" t="s">
        <v>1227</v>
      </c>
      <c r="J44" s="721" t="s">
        <v>676</v>
      </c>
      <c r="K44" s="731" t="s">
        <v>884</v>
      </c>
      <c r="L44" s="732">
        <v>9660960166</v>
      </c>
      <c r="M44" s="732" t="s">
        <v>885</v>
      </c>
      <c r="N44" s="732" t="s">
        <v>669</v>
      </c>
    </row>
    <row r="45" spans="1:15" s="738" customFormat="1" ht="27.75" customHeight="1">
      <c r="A45" s="716">
        <f t="shared" si="1"/>
        <v>41</v>
      </c>
      <c r="B45" s="722" t="s">
        <v>912</v>
      </c>
      <c r="C45" s="718" t="str">
        <f>VLOOKUP(B45,'Location Summary'!$C$4:$D$603,2,FALSE)</f>
        <v>DA+6</v>
      </c>
      <c r="D45" s="719" t="s">
        <v>100</v>
      </c>
      <c r="E45" s="720">
        <v>45504</v>
      </c>
      <c r="F45" s="720">
        <v>45508</v>
      </c>
      <c r="G45" s="720">
        <v>45508</v>
      </c>
      <c r="H45" s="721">
        <f t="shared" si="0"/>
        <v>4</v>
      </c>
      <c r="I45" s="751" t="s">
        <v>1227</v>
      </c>
      <c r="J45" s="721" t="s">
        <v>676</v>
      </c>
      <c r="K45" s="737" t="s">
        <v>1230</v>
      </c>
      <c r="L45" s="732">
        <v>9001870250</v>
      </c>
      <c r="M45" s="732" t="s">
        <v>874</v>
      </c>
      <c r="N45" s="732" t="s">
        <v>669</v>
      </c>
      <c r="O45" s="739"/>
    </row>
    <row r="46" spans="1:15" s="738" customFormat="1" ht="27.75" customHeight="1">
      <c r="A46" s="716">
        <f t="shared" ref="A46:A106" si="2">A45+1</f>
        <v>42</v>
      </c>
      <c r="B46" s="722" t="s">
        <v>913</v>
      </c>
      <c r="C46" s="718" t="str">
        <f>VLOOKUP(B46,'Location Summary'!$C$4:$D$603,2,FALSE)</f>
        <v>DA+6</v>
      </c>
      <c r="D46" s="719" t="s">
        <v>100</v>
      </c>
      <c r="E46" s="720">
        <v>45504</v>
      </c>
      <c r="F46" s="720">
        <v>45508</v>
      </c>
      <c r="G46" s="720">
        <v>45508</v>
      </c>
      <c r="H46" s="721">
        <f t="shared" si="0"/>
        <v>4</v>
      </c>
      <c r="I46" s="751" t="s">
        <v>1227</v>
      </c>
      <c r="J46" s="721" t="s">
        <v>676</v>
      </c>
      <c r="K46" s="731" t="s">
        <v>891</v>
      </c>
      <c r="L46" s="732">
        <v>9001870250</v>
      </c>
      <c r="M46" s="732" t="s">
        <v>874</v>
      </c>
      <c r="N46" s="732" t="s">
        <v>669</v>
      </c>
    </row>
    <row r="47" spans="1:15" s="738" customFormat="1" ht="27.75" customHeight="1">
      <c r="A47" s="716">
        <f t="shared" si="2"/>
        <v>43</v>
      </c>
      <c r="B47" s="722" t="s">
        <v>915</v>
      </c>
      <c r="C47" s="718" t="str">
        <f>VLOOKUP(B47,'Location Summary'!$C$4:$D$603,2,FALSE)</f>
        <v>DA+3</v>
      </c>
      <c r="D47" s="719" t="s">
        <v>100</v>
      </c>
      <c r="E47" s="720">
        <v>45506</v>
      </c>
      <c r="F47" s="720">
        <v>45521</v>
      </c>
      <c r="G47" s="720">
        <v>45521</v>
      </c>
      <c r="H47" s="721">
        <f t="shared" si="0"/>
        <v>15</v>
      </c>
      <c r="I47" s="751" t="s">
        <v>1227</v>
      </c>
      <c r="J47" s="721" t="s">
        <v>676</v>
      </c>
      <c r="K47" s="731"/>
      <c r="L47" s="732"/>
      <c r="M47" s="732"/>
      <c r="N47" s="732"/>
    </row>
    <row r="48" spans="1:15" s="738" customFormat="1" ht="27.75" customHeight="1">
      <c r="A48" s="716">
        <f t="shared" si="2"/>
        <v>44</v>
      </c>
      <c r="B48" s="722" t="s">
        <v>916</v>
      </c>
      <c r="C48" s="718" t="str">
        <f>VLOOKUP(B48,'Location Summary'!$C$4:$D$603,2,FALSE)</f>
        <v>DA+6</v>
      </c>
      <c r="D48" s="719" t="s">
        <v>100</v>
      </c>
      <c r="E48" s="720">
        <v>45506</v>
      </c>
      <c r="F48" s="720">
        <v>45524</v>
      </c>
      <c r="G48" s="720">
        <v>45524</v>
      </c>
      <c r="H48" s="721">
        <f t="shared" si="0"/>
        <v>18</v>
      </c>
      <c r="I48" s="751" t="s">
        <v>1227</v>
      </c>
      <c r="J48" s="721" t="s">
        <v>676</v>
      </c>
      <c r="K48" s="731"/>
      <c r="L48" s="732"/>
      <c r="M48" s="732"/>
      <c r="N48" s="732"/>
    </row>
    <row r="49" spans="1:14" s="738" customFormat="1" ht="27.75" customHeight="1">
      <c r="A49" s="716">
        <f t="shared" si="2"/>
        <v>45</v>
      </c>
      <c r="B49" s="722" t="s">
        <v>471</v>
      </c>
      <c r="C49" s="718" t="str">
        <f>VLOOKUP(B49,'Location Summary'!$C$4:$D$603,2,FALSE)</f>
        <v>DA+9</v>
      </c>
      <c r="D49" s="719" t="s">
        <v>100</v>
      </c>
      <c r="E49" s="720">
        <v>45506</v>
      </c>
      <c r="F49" s="720">
        <v>45554</v>
      </c>
      <c r="G49" s="720">
        <v>45554</v>
      </c>
      <c r="H49" s="721">
        <f t="shared" si="0"/>
        <v>48</v>
      </c>
      <c r="I49" s="751" t="s">
        <v>1227</v>
      </c>
      <c r="J49" s="721" t="s">
        <v>676</v>
      </c>
      <c r="K49" s="731"/>
      <c r="L49" s="732"/>
      <c r="M49" s="732"/>
      <c r="N49" s="732"/>
    </row>
    <row r="50" spans="1:14" s="738" customFormat="1" ht="27.75" customHeight="1">
      <c r="A50" s="716">
        <f t="shared" si="2"/>
        <v>46</v>
      </c>
      <c r="B50" s="722" t="s">
        <v>473</v>
      </c>
      <c r="C50" s="718" t="str">
        <f>VLOOKUP(B50,'Location Summary'!$C$4:$D$603,2,FALSE)</f>
        <v>DA-1.5</v>
      </c>
      <c r="D50" s="719" t="s">
        <v>100</v>
      </c>
      <c r="E50" s="720">
        <v>45506</v>
      </c>
      <c r="F50" s="720">
        <v>45510</v>
      </c>
      <c r="G50" s="720">
        <v>45510</v>
      </c>
      <c r="H50" s="721">
        <f t="shared" si="0"/>
        <v>4</v>
      </c>
      <c r="I50" s="751" t="s">
        <v>1227</v>
      </c>
      <c r="J50" s="721" t="s">
        <v>676</v>
      </c>
      <c r="K50" s="731"/>
      <c r="L50" s="732"/>
      <c r="M50" s="732"/>
      <c r="N50" s="732"/>
    </row>
    <row r="51" spans="1:14" s="738" customFormat="1" ht="27.75" customHeight="1">
      <c r="A51" s="716">
        <f t="shared" si="2"/>
        <v>47</v>
      </c>
      <c r="B51" s="722" t="s">
        <v>490</v>
      </c>
      <c r="C51" s="718" t="str">
        <f>VLOOKUP(B51,'Location Summary'!$C$4:$D$603,2,FALSE)</f>
        <v>DA+6</v>
      </c>
      <c r="D51" s="719" t="s">
        <v>100</v>
      </c>
      <c r="E51" s="720">
        <v>45506</v>
      </c>
      <c r="F51" s="720">
        <v>45617</v>
      </c>
      <c r="G51" s="720">
        <v>45617</v>
      </c>
      <c r="H51" s="721">
        <f t="shared" si="0"/>
        <v>111</v>
      </c>
      <c r="I51" s="751" t="s">
        <v>1227</v>
      </c>
      <c r="J51" s="721" t="s">
        <v>676</v>
      </c>
      <c r="K51" s="731"/>
      <c r="L51" s="732"/>
      <c r="M51" s="732"/>
      <c r="N51" s="732"/>
    </row>
    <row r="52" spans="1:14" s="738" customFormat="1" ht="27.75" customHeight="1">
      <c r="A52" s="716">
        <f t="shared" si="2"/>
        <v>48</v>
      </c>
      <c r="B52" s="722" t="s">
        <v>491</v>
      </c>
      <c r="C52" s="718" t="str">
        <f>VLOOKUP(B52,'Location Summary'!$C$4:$D$603,2,FALSE)</f>
        <v>DA+9</v>
      </c>
      <c r="D52" s="719" t="s">
        <v>100</v>
      </c>
      <c r="E52" s="720">
        <v>45506</v>
      </c>
      <c r="F52" s="720">
        <v>45568</v>
      </c>
      <c r="G52" s="720">
        <v>45568</v>
      </c>
      <c r="H52" s="721">
        <f t="shared" si="0"/>
        <v>62</v>
      </c>
      <c r="I52" s="751" t="s">
        <v>1227</v>
      </c>
      <c r="J52" s="721" t="s">
        <v>676</v>
      </c>
      <c r="K52" s="731"/>
      <c r="L52" s="732"/>
      <c r="M52" s="732"/>
      <c r="N52" s="732"/>
    </row>
    <row r="53" spans="1:14" s="738" customFormat="1" ht="27.75" customHeight="1">
      <c r="A53" s="716">
        <f t="shared" si="2"/>
        <v>49</v>
      </c>
      <c r="B53" s="722" t="s">
        <v>457</v>
      </c>
      <c r="C53" s="718" t="str">
        <f>VLOOKUP(B53,'Location Summary'!$C$4:$D$603,2,FALSE)</f>
        <v>DA-1.5</v>
      </c>
      <c r="D53" s="719" t="s">
        <v>100</v>
      </c>
      <c r="E53" s="720">
        <v>45506</v>
      </c>
      <c r="F53" s="720">
        <f>E53</f>
        <v>45506</v>
      </c>
      <c r="G53" s="720">
        <f>F53+5</f>
        <v>45511</v>
      </c>
      <c r="H53" s="721">
        <f t="shared" si="0"/>
        <v>5</v>
      </c>
      <c r="I53" s="751" t="s">
        <v>1227</v>
      </c>
      <c r="J53" s="721" t="s">
        <v>676</v>
      </c>
      <c r="K53" s="731"/>
      <c r="L53" s="732"/>
      <c r="M53" s="732"/>
      <c r="N53" s="732"/>
    </row>
    <row r="54" spans="1:14" s="738" customFormat="1" ht="27.75" customHeight="1">
      <c r="A54" s="716">
        <f t="shared" si="2"/>
        <v>50</v>
      </c>
      <c r="B54" s="722" t="s">
        <v>508</v>
      </c>
      <c r="C54" s="718" t="str">
        <f>VLOOKUP(B54,'Location Summary'!$C$4:$D$603,2,FALSE)</f>
        <v>DA+3</v>
      </c>
      <c r="D54" s="719" t="s">
        <v>100</v>
      </c>
      <c r="E54" s="720">
        <v>45522</v>
      </c>
      <c r="F54" s="720">
        <v>45525</v>
      </c>
      <c r="G54" s="720">
        <v>45525</v>
      </c>
      <c r="H54" s="721">
        <f t="shared" si="0"/>
        <v>3</v>
      </c>
      <c r="I54" s="751" t="s">
        <v>1228</v>
      </c>
      <c r="J54" s="721" t="s">
        <v>676</v>
      </c>
      <c r="K54" s="731"/>
      <c r="L54" s="732"/>
      <c r="M54" s="732"/>
      <c r="N54" s="732"/>
    </row>
    <row r="55" spans="1:14" s="738" customFormat="1" ht="27.75" customHeight="1">
      <c r="A55" s="716">
        <f t="shared" si="2"/>
        <v>51</v>
      </c>
      <c r="B55" s="722" t="s">
        <v>67</v>
      </c>
      <c r="C55" s="718" t="s">
        <v>80</v>
      </c>
      <c r="D55" s="719" t="s">
        <v>100</v>
      </c>
      <c r="E55" s="720">
        <v>45524</v>
      </c>
      <c r="F55" s="720">
        <v>45560</v>
      </c>
      <c r="G55" s="720">
        <v>45560</v>
      </c>
      <c r="H55" s="721">
        <f t="shared" si="0"/>
        <v>36</v>
      </c>
      <c r="I55" s="751" t="s">
        <v>1229</v>
      </c>
      <c r="J55" s="721" t="s">
        <v>676</v>
      </c>
      <c r="K55" s="731" t="s">
        <v>988</v>
      </c>
      <c r="L55" s="732">
        <v>9417442909</v>
      </c>
      <c r="M55" s="732" t="s">
        <v>989</v>
      </c>
      <c r="N55" s="732"/>
    </row>
    <row r="56" spans="1:14" s="738" customFormat="1" ht="27.75" customHeight="1">
      <c r="A56" s="716">
        <f t="shared" si="2"/>
        <v>52</v>
      </c>
      <c r="B56" s="722" t="s">
        <v>507</v>
      </c>
      <c r="C56" s="718" t="str">
        <f>VLOOKUP(B56,'Location Summary'!$C$4:$D$603,2,FALSE)</f>
        <v>DA+3</v>
      </c>
      <c r="D56" s="719" t="s">
        <v>100</v>
      </c>
      <c r="E56" s="720">
        <v>45524</v>
      </c>
      <c r="F56" s="720">
        <v>45541</v>
      </c>
      <c r="G56" s="720">
        <v>45541</v>
      </c>
      <c r="H56" s="721">
        <f t="shared" si="0"/>
        <v>17</v>
      </c>
      <c r="I56" s="751" t="s">
        <v>990</v>
      </c>
      <c r="J56" s="721" t="s">
        <v>676</v>
      </c>
      <c r="K56" s="731"/>
      <c r="L56" s="732"/>
      <c r="M56" s="732"/>
      <c r="N56" s="732"/>
    </row>
    <row r="57" spans="1:14" s="738" customFormat="1" ht="27.75" customHeight="1">
      <c r="A57" s="716">
        <f t="shared" si="2"/>
        <v>53</v>
      </c>
      <c r="B57" s="722" t="s">
        <v>506</v>
      </c>
      <c r="C57" s="718" t="str">
        <f>VLOOKUP(B57,'Location Summary'!$C$4:$D$603,2,FALSE)</f>
        <v>DA+3</v>
      </c>
      <c r="D57" s="719" t="s">
        <v>100</v>
      </c>
      <c r="E57" s="720">
        <v>45524</v>
      </c>
      <c r="F57" s="720">
        <v>45535</v>
      </c>
      <c r="G57" s="720">
        <v>45535</v>
      </c>
      <c r="H57" s="721">
        <f t="shared" si="0"/>
        <v>11</v>
      </c>
      <c r="I57" s="751" t="s">
        <v>990</v>
      </c>
      <c r="J57" s="721" t="s">
        <v>676</v>
      </c>
      <c r="K57" s="731"/>
      <c r="L57" s="732"/>
      <c r="M57" s="732"/>
      <c r="N57" s="732"/>
    </row>
    <row r="58" spans="1:14" s="738" customFormat="1" ht="27.75" customHeight="1">
      <c r="A58" s="716">
        <f t="shared" si="2"/>
        <v>54</v>
      </c>
      <c r="B58" s="722" t="s">
        <v>505</v>
      </c>
      <c r="C58" s="718" t="str">
        <f>VLOOKUP(B58,'Location Summary'!$C$4:$D$603,2,FALSE)</f>
        <v>DA+1.5</v>
      </c>
      <c r="D58" s="719" t="s">
        <v>100</v>
      </c>
      <c r="E58" s="720">
        <v>45524</v>
      </c>
      <c r="F58" s="720">
        <v>45530</v>
      </c>
      <c r="G58" s="720">
        <v>45530</v>
      </c>
      <c r="H58" s="721">
        <f t="shared" si="0"/>
        <v>6</v>
      </c>
      <c r="I58" s="751" t="s">
        <v>990</v>
      </c>
      <c r="J58" s="721" t="s">
        <v>676</v>
      </c>
      <c r="K58" s="731"/>
      <c r="L58" s="732"/>
      <c r="M58" s="732"/>
      <c r="N58" s="732"/>
    </row>
    <row r="59" spans="1:14" s="738" customFormat="1" ht="27.75" customHeight="1">
      <c r="A59" s="716">
        <f t="shared" si="2"/>
        <v>55</v>
      </c>
      <c r="B59" s="722" t="s">
        <v>70</v>
      </c>
      <c r="C59" s="718" t="str">
        <f>VLOOKUP(B59,'Location Summary'!$C$4:$D$603,2,FALSE)</f>
        <v>DA+9</v>
      </c>
      <c r="D59" s="719" t="s">
        <v>100</v>
      </c>
      <c r="E59" s="720">
        <v>45530</v>
      </c>
      <c r="F59" s="720">
        <v>45604</v>
      </c>
      <c r="G59" s="720">
        <v>45604</v>
      </c>
      <c r="H59" s="721">
        <f t="shared" si="0"/>
        <v>74</v>
      </c>
      <c r="I59" s="751" t="s">
        <v>990</v>
      </c>
      <c r="J59" s="721" t="s">
        <v>676</v>
      </c>
      <c r="K59" s="731" t="s">
        <v>868</v>
      </c>
      <c r="L59" s="732">
        <v>9694236631</v>
      </c>
      <c r="M59" s="732" t="s">
        <v>1010</v>
      </c>
      <c r="N59" s="732" t="s">
        <v>1015</v>
      </c>
    </row>
    <row r="60" spans="1:14" s="738" customFormat="1" ht="27.75" customHeight="1">
      <c r="A60" s="716">
        <f t="shared" si="2"/>
        <v>56</v>
      </c>
      <c r="B60" s="722" t="s">
        <v>585</v>
      </c>
      <c r="C60" s="718" t="str">
        <f>VLOOKUP(B60,'Location Summary'!$C$4:$D$603,2,FALSE)</f>
        <v>DA+3</v>
      </c>
      <c r="D60" s="719" t="s">
        <v>100</v>
      </c>
      <c r="E60" s="720">
        <v>45530</v>
      </c>
      <c r="F60" s="720">
        <v>45587</v>
      </c>
      <c r="G60" s="720">
        <v>45587</v>
      </c>
      <c r="H60" s="721">
        <f t="shared" si="0"/>
        <v>57</v>
      </c>
      <c r="I60" s="751" t="s">
        <v>1003</v>
      </c>
      <c r="J60" s="721" t="s">
        <v>676</v>
      </c>
      <c r="K60" s="731" t="s">
        <v>1013</v>
      </c>
      <c r="L60" s="732">
        <v>8107475410</v>
      </c>
      <c r="M60" s="732" t="s">
        <v>1010</v>
      </c>
      <c r="N60" s="732" t="s">
        <v>1015</v>
      </c>
    </row>
    <row r="61" spans="1:14" s="738" customFormat="1" ht="27.75" customHeight="1">
      <c r="A61" s="716">
        <f t="shared" si="2"/>
        <v>57</v>
      </c>
      <c r="B61" s="722" t="s">
        <v>586</v>
      </c>
      <c r="C61" s="718" t="str">
        <f>VLOOKUP(B61,'Location Summary'!$C$4:$D$603,2,FALSE)</f>
        <v>DA+1.5</v>
      </c>
      <c r="D61" s="719" t="s">
        <v>100</v>
      </c>
      <c r="E61" s="720">
        <v>45530</v>
      </c>
      <c r="F61" s="720">
        <v>45587</v>
      </c>
      <c r="G61" s="720">
        <v>45587</v>
      </c>
      <c r="H61" s="721">
        <f t="shared" si="0"/>
        <v>57</v>
      </c>
      <c r="I61" s="751" t="s">
        <v>1003</v>
      </c>
      <c r="J61" s="721" t="s">
        <v>676</v>
      </c>
      <c r="K61" s="731" t="s">
        <v>1014</v>
      </c>
      <c r="L61" s="732">
        <v>9549065761</v>
      </c>
      <c r="M61" s="732" t="s">
        <v>1010</v>
      </c>
      <c r="N61" s="732" t="s">
        <v>1015</v>
      </c>
    </row>
    <row r="62" spans="1:14" s="738" customFormat="1" ht="27.75" customHeight="1">
      <c r="A62" s="716">
        <f t="shared" si="2"/>
        <v>58</v>
      </c>
      <c r="B62" s="722" t="s">
        <v>582</v>
      </c>
      <c r="C62" s="718" t="str">
        <f>VLOOKUP(B62,'Location Summary'!$C$4:$D$603,2,FALSE)</f>
        <v>DA+0</v>
      </c>
      <c r="D62" s="719" t="s">
        <v>100</v>
      </c>
      <c r="E62" s="720">
        <v>45535</v>
      </c>
      <c r="F62" s="720">
        <v>45544</v>
      </c>
      <c r="G62" s="720">
        <v>45582</v>
      </c>
      <c r="H62" s="721">
        <f t="shared" si="0"/>
        <v>47</v>
      </c>
      <c r="I62" s="751" t="s">
        <v>1003</v>
      </c>
      <c r="J62" s="721" t="s">
        <v>676</v>
      </c>
      <c r="K62" s="731" t="s">
        <v>1011</v>
      </c>
      <c r="L62" s="732">
        <v>9024013985</v>
      </c>
      <c r="M62" s="732" t="s">
        <v>1012</v>
      </c>
      <c r="N62" s="732" t="s">
        <v>1015</v>
      </c>
    </row>
    <row r="63" spans="1:14" s="738" customFormat="1" ht="27.75" customHeight="1">
      <c r="A63" s="716">
        <f t="shared" si="2"/>
        <v>59</v>
      </c>
      <c r="B63" s="722" t="s">
        <v>443</v>
      </c>
      <c r="C63" s="718" t="str">
        <f>VLOOKUP(B63,'Location Summary'!$C$4:$D$603,2,FALSE)</f>
        <v>DA+6</v>
      </c>
      <c r="D63" s="719" t="s">
        <v>100</v>
      </c>
      <c r="E63" s="720">
        <v>45532</v>
      </c>
      <c r="F63" s="720">
        <v>45537</v>
      </c>
      <c r="G63" s="720">
        <v>45537</v>
      </c>
      <c r="H63" s="721">
        <f t="shared" si="0"/>
        <v>5</v>
      </c>
      <c r="I63" s="751" t="s">
        <v>1003</v>
      </c>
      <c r="J63" s="721" t="s">
        <v>676</v>
      </c>
      <c r="K63" s="731" t="s">
        <v>1009</v>
      </c>
      <c r="L63" s="732">
        <v>8290697615</v>
      </c>
      <c r="M63" s="732" t="s">
        <v>1008</v>
      </c>
      <c r="N63" s="732" t="s">
        <v>669</v>
      </c>
    </row>
    <row r="64" spans="1:14" s="738" customFormat="1" ht="27.75" customHeight="1">
      <c r="A64" s="716">
        <f t="shared" si="2"/>
        <v>60</v>
      </c>
      <c r="B64" s="722" t="s">
        <v>62</v>
      </c>
      <c r="C64" s="718" t="str">
        <f>VLOOKUP(B64,'Location Summary'!$C$4:$D$603,2,FALSE)</f>
        <v>DA+9</v>
      </c>
      <c r="D64" s="719" t="s">
        <v>100</v>
      </c>
      <c r="E64" s="720">
        <v>45535</v>
      </c>
      <c r="F64" s="720">
        <v>45555</v>
      </c>
      <c r="G64" s="720">
        <v>45555</v>
      </c>
      <c r="H64" s="721">
        <f t="shared" si="0"/>
        <v>20</v>
      </c>
      <c r="I64" s="751" t="s">
        <v>1003</v>
      </c>
      <c r="J64" s="721" t="s">
        <v>676</v>
      </c>
      <c r="K64" s="731" t="s">
        <v>1007</v>
      </c>
      <c r="L64" s="732">
        <v>8904727514</v>
      </c>
      <c r="M64" s="732" t="s">
        <v>1008</v>
      </c>
      <c r="N64" s="732" t="s">
        <v>669</v>
      </c>
    </row>
    <row r="65" spans="1:14" s="738" customFormat="1" ht="27.75" customHeight="1">
      <c r="A65" s="716">
        <f t="shared" si="2"/>
        <v>61</v>
      </c>
      <c r="B65" s="722" t="s">
        <v>1083</v>
      </c>
      <c r="C65" s="718" t="str">
        <f>VLOOKUP(B65,'Location Summary'!$C$4:$D$603,2,FALSE)</f>
        <v>DA+3</v>
      </c>
      <c r="D65" s="719" t="s">
        <v>100</v>
      </c>
      <c r="E65" s="720">
        <v>45545</v>
      </c>
      <c r="F65" s="720">
        <v>45546</v>
      </c>
      <c r="G65" s="720">
        <v>45546</v>
      </c>
      <c r="H65" s="721">
        <f t="shared" si="0"/>
        <v>1</v>
      </c>
      <c r="I65" s="751" t="s">
        <v>1003</v>
      </c>
      <c r="J65" s="721" t="s">
        <v>676</v>
      </c>
      <c r="K65" s="731" t="s">
        <v>1019</v>
      </c>
      <c r="L65" s="732">
        <v>9137269295</v>
      </c>
      <c r="M65" s="732" t="s">
        <v>1020</v>
      </c>
      <c r="N65" s="732" t="s">
        <v>669</v>
      </c>
    </row>
    <row r="66" spans="1:14" s="738" customFormat="1" ht="27.75" customHeight="1">
      <c r="A66" s="716">
        <f t="shared" si="2"/>
        <v>62</v>
      </c>
      <c r="B66" s="722" t="s">
        <v>543</v>
      </c>
      <c r="C66" s="718" t="s">
        <v>2</v>
      </c>
      <c r="D66" s="719" t="s">
        <v>29</v>
      </c>
      <c r="E66" s="720">
        <v>45566</v>
      </c>
      <c r="F66" s="720">
        <v>45689</v>
      </c>
      <c r="G66" s="720">
        <v>45693</v>
      </c>
      <c r="H66" s="721">
        <f t="shared" ref="H66:H71" si="3">(G66-E66)</f>
        <v>127</v>
      </c>
      <c r="I66" s="751" t="s">
        <v>1078</v>
      </c>
      <c r="J66" s="721" t="s">
        <v>676</v>
      </c>
      <c r="K66" s="731" t="s">
        <v>1471</v>
      </c>
      <c r="L66" s="732"/>
      <c r="M66" s="732"/>
      <c r="N66" s="732"/>
    </row>
    <row r="67" spans="1:14" s="738" customFormat="1" ht="27.75" customHeight="1">
      <c r="A67" s="716">
        <f t="shared" si="2"/>
        <v>63</v>
      </c>
      <c r="B67" s="722" t="s">
        <v>259</v>
      </c>
      <c r="C67" s="718" t="str">
        <f>VLOOKUP(B67,'Location Summary'!$C$4:$D$603,2,FALSE)</f>
        <v>DB2+9</v>
      </c>
      <c r="D67" s="719" t="s">
        <v>100</v>
      </c>
      <c r="E67" s="720">
        <v>45561</v>
      </c>
      <c r="F67" s="720">
        <v>45766</v>
      </c>
      <c r="G67" s="720">
        <v>45766</v>
      </c>
      <c r="H67" s="721">
        <f t="shared" si="3"/>
        <v>205</v>
      </c>
      <c r="I67" s="751" t="s">
        <v>1078</v>
      </c>
      <c r="J67" s="721" t="s">
        <v>676</v>
      </c>
      <c r="K67" s="731" t="s">
        <v>1471</v>
      </c>
      <c r="L67" s="732"/>
      <c r="M67" s="732"/>
      <c r="N67" s="732"/>
    </row>
    <row r="68" spans="1:14" s="738" customFormat="1" ht="27.75" customHeight="1">
      <c r="A68" s="716">
        <f t="shared" si="2"/>
        <v>64</v>
      </c>
      <c r="B68" s="722" t="s">
        <v>465</v>
      </c>
      <c r="C68" s="718" t="s">
        <v>80</v>
      </c>
      <c r="D68" s="719" t="s">
        <v>100</v>
      </c>
      <c r="E68" s="720">
        <v>45561</v>
      </c>
      <c r="F68" s="720">
        <v>45689</v>
      </c>
      <c r="G68" s="720">
        <v>45693</v>
      </c>
      <c r="H68" s="721">
        <f t="shared" si="3"/>
        <v>132</v>
      </c>
      <c r="I68" s="751" t="s">
        <v>1237</v>
      </c>
      <c r="J68" s="721" t="s">
        <v>676</v>
      </c>
      <c r="K68" s="731" t="s">
        <v>1471</v>
      </c>
      <c r="L68" s="732"/>
      <c r="M68" s="732"/>
      <c r="N68" s="732"/>
    </row>
    <row r="69" spans="1:14" s="738" customFormat="1" ht="27.75" customHeight="1">
      <c r="A69" s="716">
        <f t="shared" si="2"/>
        <v>65</v>
      </c>
      <c r="B69" s="722" t="s">
        <v>466</v>
      </c>
      <c r="C69" s="718" t="s">
        <v>2</v>
      </c>
      <c r="D69" s="719" t="s">
        <v>100</v>
      </c>
      <c r="E69" s="720">
        <v>45561</v>
      </c>
      <c r="F69" s="720">
        <v>45689</v>
      </c>
      <c r="G69" s="720">
        <v>45693</v>
      </c>
      <c r="H69" s="721">
        <f t="shared" si="3"/>
        <v>132</v>
      </c>
      <c r="I69" s="751" t="s">
        <v>1237</v>
      </c>
      <c r="J69" s="721" t="s">
        <v>676</v>
      </c>
      <c r="K69" s="731" t="s">
        <v>1471</v>
      </c>
      <c r="L69" s="732"/>
      <c r="M69" s="732"/>
      <c r="N69" s="732"/>
    </row>
    <row r="70" spans="1:14" s="738" customFormat="1" ht="27.75" customHeight="1">
      <c r="A70" s="716">
        <f t="shared" si="2"/>
        <v>66</v>
      </c>
      <c r="B70" s="722" t="s">
        <v>467</v>
      </c>
      <c r="C70" s="718" t="s">
        <v>2</v>
      </c>
      <c r="D70" s="719" t="s">
        <v>100</v>
      </c>
      <c r="E70" s="720">
        <v>45561</v>
      </c>
      <c r="F70" s="720">
        <v>45689</v>
      </c>
      <c r="G70" s="720">
        <v>45693</v>
      </c>
      <c r="H70" s="721">
        <f t="shared" si="3"/>
        <v>132</v>
      </c>
      <c r="I70" s="751" t="s">
        <v>1237</v>
      </c>
      <c r="J70" s="721" t="s">
        <v>676</v>
      </c>
      <c r="K70" s="731" t="s">
        <v>1471</v>
      </c>
      <c r="L70" s="732"/>
      <c r="M70" s="732"/>
      <c r="N70" s="732"/>
    </row>
    <row r="71" spans="1:14" s="738" customFormat="1" ht="27.75" customHeight="1">
      <c r="A71" s="716">
        <f t="shared" si="2"/>
        <v>67</v>
      </c>
      <c r="B71" s="722" t="s">
        <v>468</v>
      </c>
      <c r="C71" s="718" t="s">
        <v>80</v>
      </c>
      <c r="D71" s="719" t="s">
        <v>100</v>
      </c>
      <c r="E71" s="720">
        <v>45561</v>
      </c>
      <c r="F71" s="720">
        <v>45689</v>
      </c>
      <c r="G71" s="720">
        <v>45693</v>
      </c>
      <c r="H71" s="721">
        <f t="shared" si="3"/>
        <v>132</v>
      </c>
      <c r="I71" s="751" t="s">
        <v>1237</v>
      </c>
      <c r="J71" s="721" t="s">
        <v>676</v>
      </c>
      <c r="K71" s="731" t="s">
        <v>1471</v>
      </c>
      <c r="L71" s="732"/>
      <c r="M71" s="732"/>
      <c r="N71" s="732"/>
    </row>
    <row r="72" spans="1:14" s="738" customFormat="1" ht="27.75" customHeight="1">
      <c r="A72" s="716">
        <f t="shared" si="2"/>
        <v>68</v>
      </c>
      <c r="B72" s="722" t="s">
        <v>260</v>
      </c>
      <c r="C72" s="718" t="str">
        <f>VLOOKUP(B72,'Location Summary'!$C$4:$D$603,2,FALSE)</f>
        <v>DB1+6</v>
      </c>
      <c r="D72" s="719" t="s">
        <v>100</v>
      </c>
      <c r="E72" s="720">
        <v>45550</v>
      </c>
      <c r="F72" s="720">
        <v>45721</v>
      </c>
      <c r="G72" s="720">
        <v>45721</v>
      </c>
      <c r="H72" s="721">
        <f t="shared" ref="H72:H86" si="4">(G72-E72)</f>
        <v>171</v>
      </c>
      <c r="I72" s="751" t="s">
        <v>1078</v>
      </c>
      <c r="J72" s="721" t="s">
        <v>676</v>
      </c>
      <c r="K72" s="731"/>
      <c r="L72" s="732"/>
      <c r="M72" s="732"/>
      <c r="N72" s="732"/>
    </row>
    <row r="73" spans="1:14" s="738" customFormat="1" ht="27.75" customHeight="1">
      <c r="A73" s="716">
        <f t="shared" si="2"/>
        <v>69</v>
      </c>
      <c r="B73" s="722" t="s">
        <v>470</v>
      </c>
      <c r="C73" s="718" t="str">
        <f>VLOOKUP(B73,'Location Summary'!$C$4:$D$603,2,FALSE)</f>
        <v>DA+6</v>
      </c>
      <c r="D73" s="719" t="s">
        <v>100</v>
      </c>
      <c r="E73" s="720">
        <v>45550</v>
      </c>
      <c r="F73" s="720">
        <v>45727</v>
      </c>
      <c r="G73" s="720">
        <v>45727</v>
      </c>
      <c r="H73" s="721">
        <f t="shared" si="4"/>
        <v>177</v>
      </c>
      <c r="I73" s="751" t="s">
        <v>1078</v>
      </c>
      <c r="J73" s="721" t="s">
        <v>676</v>
      </c>
      <c r="K73" s="731"/>
      <c r="L73" s="732"/>
      <c r="M73" s="732"/>
      <c r="N73" s="732"/>
    </row>
    <row r="74" spans="1:14" s="738" customFormat="1" ht="27.75" customHeight="1">
      <c r="A74" s="716">
        <f t="shared" si="2"/>
        <v>70</v>
      </c>
      <c r="B74" s="722" t="s">
        <v>474</v>
      </c>
      <c r="C74" s="718" t="str">
        <f>VLOOKUP(B74,'Location Summary'!$C$4:$D$603,2,FALSE)</f>
        <v>DA+6</v>
      </c>
      <c r="D74" s="719" t="s">
        <v>100</v>
      </c>
      <c r="E74" s="720">
        <v>45550</v>
      </c>
      <c r="F74" s="720">
        <v>45583</v>
      </c>
      <c r="G74" s="720">
        <v>45583</v>
      </c>
      <c r="H74" s="721">
        <f t="shared" si="4"/>
        <v>33</v>
      </c>
      <c r="I74" s="751" t="s">
        <v>1078</v>
      </c>
      <c r="J74" s="721" t="s">
        <v>676</v>
      </c>
      <c r="K74" s="731"/>
      <c r="L74" s="732"/>
      <c r="M74" s="732"/>
      <c r="N74" s="732"/>
    </row>
    <row r="75" spans="1:14" s="738" customFormat="1" ht="27.75" customHeight="1">
      <c r="A75" s="716">
        <f t="shared" si="2"/>
        <v>71</v>
      </c>
      <c r="B75" s="722" t="s">
        <v>261</v>
      </c>
      <c r="C75" s="718" t="str">
        <f>VLOOKUP(B75,'Location Summary'!$C$4:$D$603,2,FALSE)</f>
        <v>DB1+9</v>
      </c>
      <c r="D75" s="719" t="s">
        <v>100</v>
      </c>
      <c r="E75" s="720">
        <v>45555</v>
      </c>
      <c r="F75" s="720" t="s">
        <v>1090</v>
      </c>
      <c r="G75" s="720" t="s">
        <v>1090</v>
      </c>
      <c r="H75" s="721">
        <f t="shared" si="4"/>
        <v>17</v>
      </c>
      <c r="I75" s="751" t="s">
        <v>1078</v>
      </c>
      <c r="J75" s="721" t="s">
        <v>676</v>
      </c>
      <c r="K75" s="731"/>
      <c r="L75" s="732"/>
      <c r="M75" s="732"/>
      <c r="N75" s="732"/>
    </row>
    <row r="76" spans="1:14" s="738" customFormat="1" ht="27.75" customHeight="1">
      <c r="A76" s="716">
        <f t="shared" si="2"/>
        <v>72</v>
      </c>
      <c r="B76" s="722" t="s">
        <v>482</v>
      </c>
      <c r="C76" s="718" t="str">
        <f>VLOOKUP(B76,'Location Summary'!$C$4:$D$603,2,FALSE)</f>
        <v>DA+9</v>
      </c>
      <c r="D76" s="719" t="s">
        <v>100</v>
      </c>
      <c r="E76" s="720">
        <v>45555</v>
      </c>
      <c r="F76" s="720">
        <v>45581</v>
      </c>
      <c r="G76" s="720">
        <v>45581</v>
      </c>
      <c r="H76" s="721">
        <f t="shared" si="4"/>
        <v>26</v>
      </c>
      <c r="I76" s="751" t="s">
        <v>1003</v>
      </c>
      <c r="J76" s="721" t="s">
        <v>676</v>
      </c>
      <c r="K76" s="731"/>
      <c r="L76" s="732"/>
      <c r="M76" s="732"/>
      <c r="N76" s="732"/>
    </row>
    <row r="77" spans="1:14" s="738" customFormat="1" ht="27.75" customHeight="1">
      <c r="A77" s="716">
        <f t="shared" si="2"/>
        <v>73</v>
      </c>
      <c r="B77" s="722" t="s">
        <v>484</v>
      </c>
      <c r="C77" s="718" t="str">
        <f>VLOOKUP(B77,'Location Summary'!$C$4:$D$603,2,FALSE)</f>
        <v>DA+1.5</v>
      </c>
      <c r="D77" s="719" t="s">
        <v>100</v>
      </c>
      <c r="E77" s="720">
        <v>45558</v>
      </c>
      <c r="F77" s="720">
        <v>45576</v>
      </c>
      <c r="G77" s="720">
        <v>45576</v>
      </c>
      <c r="H77" s="721">
        <f t="shared" si="4"/>
        <v>18</v>
      </c>
      <c r="I77" s="751" t="s">
        <v>1003</v>
      </c>
      <c r="J77" s="721" t="s">
        <v>676</v>
      </c>
      <c r="K77" s="731"/>
      <c r="L77" s="732"/>
      <c r="M77" s="732"/>
      <c r="N77" s="732"/>
    </row>
    <row r="78" spans="1:14" s="738" customFormat="1" ht="27.75" customHeight="1">
      <c r="A78" s="716">
        <f t="shared" si="2"/>
        <v>74</v>
      </c>
      <c r="B78" s="722" t="s">
        <v>485</v>
      </c>
      <c r="C78" s="718" t="str">
        <f>VLOOKUP(B78,'Location Summary'!$C$4:$D$603,2,FALSE)</f>
        <v>DA+3</v>
      </c>
      <c r="D78" s="719" t="s">
        <v>100</v>
      </c>
      <c r="E78" s="720">
        <v>45558</v>
      </c>
      <c r="F78" s="720">
        <v>45591</v>
      </c>
      <c r="G78" s="720">
        <v>45591</v>
      </c>
      <c r="H78" s="721">
        <f t="shared" si="4"/>
        <v>33</v>
      </c>
      <c r="I78" s="751" t="s">
        <v>1003</v>
      </c>
      <c r="J78" s="721" t="s">
        <v>676</v>
      </c>
      <c r="K78" s="731"/>
      <c r="L78" s="732"/>
      <c r="M78" s="732"/>
      <c r="N78" s="732"/>
    </row>
    <row r="79" spans="1:14" s="738" customFormat="1" ht="27.75" customHeight="1">
      <c r="A79" s="716">
        <f t="shared" si="2"/>
        <v>75</v>
      </c>
      <c r="B79" s="722" t="s">
        <v>602</v>
      </c>
      <c r="C79" s="718" t="str">
        <f>VLOOKUP(B79,'Location Summary'!$C$4:$D$603,2,FALSE)</f>
        <v>DA+6</v>
      </c>
      <c r="D79" s="719" t="s">
        <v>100</v>
      </c>
      <c r="E79" s="720">
        <v>45562</v>
      </c>
      <c r="F79" s="720">
        <v>45589</v>
      </c>
      <c r="G79" s="720">
        <v>45589</v>
      </c>
      <c r="H79" s="721">
        <f t="shared" si="4"/>
        <v>27</v>
      </c>
      <c r="I79" s="751" t="s">
        <v>1003</v>
      </c>
      <c r="J79" s="721" t="s">
        <v>676</v>
      </c>
      <c r="K79" s="731" t="s">
        <v>1086</v>
      </c>
      <c r="L79" s="732">
        <v>8696414081</v>
      </c>
      <c r="M79" s="732" t="s">
        <v>1010</v>
      </c>
      <c r="N79" s="732" t="s">
        <v>669</v>
      </c>
    </row>
    <row r="80" spans="1:14" s="738" customFormat="1" ht="27.75" customHeight="1">
      <c r="A80" s="716">
        <f t="shared" si="2"/>
        <v>76</v>
      </c>
      <c r="B80" s="722" t="s">
        <v>617</v>
      </c>
      <c r="C80" s="718" t="str">
        <f>VLOOKUP(B80,'Location Summary'!$C$4:$D$603,2,FALSE)</f>
        <v>DA+9</v>
      </c>
      <c r="D80" s="719" t="s">
        <v>100</v>
      </c>
      <c r="E80" s="720">
        <v>45568</v>
      </c>
      <c r="F80" s="720">
        <v>45607</v>
      </c>
      <c r="G80" s="720">
        <v>45607</v>
      </c>
      <c r="H80" s="721">
        <f t="shared" si="4"/>
        <v>39</v>
      </c>
      <c r="I80" s="751" t="s">
        <v>1003</v>
      </c>
      <c r="J80" s="721" t="s">
        <v>676</v>
      </c>
      <c r="K80" s="731" t="s">
        <v>1087</v>
      </c>
      <c r="L80" s="732">
        <v>9649766361</v>
      </c>
      <c r="M80" s="732" t="s">
        <v>1088</v>
      </c>
      <c r="N80" s="732" t="s">
        <v>669</v>
      </c>
    </row>
    <row r="81" spans="1:14" s="738" customFormat="1" ht="27.75" customHeight="1">
      <c r="A81" s="716">
        <f t="shared" si="2"/>
        <v>77</v>
      </c>
      <c r="B81" s="722" t="s">
        <v>618</v>
      </c>
      <c r="C81" s="718" t="str">
        <f>VLOOKUP(B81,'Location Summary'!$C$4:$D$603,2,FALSE)</f>
        <v>DA+3</v>
      </c>
      <c r="D81" s="719" t="s">
        <v>100</v>
      </c>
      <c r="E81" s="720">
        <v>45568</v>
      </c>
      <c r="F81" s="720">
        <v>45612</v>
      </c>
      <c r="G81" s="720">
        <v>45612</v>
      </c>
      <c r="H81" s="721">
        <f t="shared" si="4"/>
        <v>44</v>
      </c>
      <c r="I81" s="751" t="s">
        <v>1003</v>
      </c>
      <c r="J81" s="721" t="s">
        <v>676</v>
      </c>
      <c r="K81" s="731" t="s">
        <v>1089</v>
      </c>
      <c r="L81" s="732">
        <v>7568731460</v>
      </c>
      <c r="M81" s="732" t="s">
        <v>1088</v>
      </c>
      <c r="N81" s="732" t="s">
        <v>669</v>
      </c>
    </row>
    <row r="82" spans="1:14" s="738" customFormat="1" ht="27.75" customHeight="1">
      <c r="A82" s="716">
        <f t="shared" si="2"/>
        <v>78</v>
      </c>
      <c r="B82" s="722" t="s">
        <v>169</v>
      </c>
      <c r="C82" s="718" t="str">
        <f>VLOOKUP(B82,'Location Summary'!$C$4:$D$603,2,FALSE)</f>
        <v>DB1+6</v>
      </c>
      <c r="D82" s="719" t="s">
        <v>100</v>
      </c>
      <c r="E82" s="720">
        <v>45581</v>
      </c>
      <c r="F82" s="720">
        <v>45606</v>
      </c>
      <c r="G82" s="720">
        <v>45606</v>
      </c>
      <c r="H82" s="721">
        <f t="shared" si="4"/>
        <v>25</v>
      </c>
      <c r="I82" s="751" t="s">
        <v>1003</v>
      </c>
      <c r="J82" s="721" t="s">
        <v>676</v>
      </c>
      <c r="K82" s="731"/>
      <c r="L82" s="732"/>
      <c r="M82" s="732"/>
      <c r="N82" s="732"/>
    </row>
    <row r="83" spans="1:14" s="738" customFormat="1" ht="27.75" customHeight="1">
      <c r="A83" s="716">
        <f t="shared" si="2"/>
        <v>79</v>
      </c>
      <c r="B83" s="722" t="s">
        <v>273</v>
      </c>
      <c r="C83" s="718" t="s">
        <v>187</v>
      </c>
      <c r="D83" s="719" t="s">
        <v>100</v>
      </c>
      <c r="E83" s="720">
        <v>45581</v>
      </c>
      <c r="F83" s="720">
        <v>45689</v>
      </c>
      <c r="G83" s="720">
        <v>45693</v>
      </c>
      <c r="H83" s="721">
        <f t="shared" si="4"/>
        <v>112</v>
      </c>
      <c r="I83" s="751" t="s">
        <v>1116</v>
      </c>
      <c r="J83" s="721" t="s">
        <v>676</v>
      </c>
      <c r="K83" s="731" t="s">
        <v>1471</v>
      </c>
      <c r="L83" s="732"/>
      <c r="M83" s="732"/>
      <c r="N83" s="732"/>
    </row>
    <row r="84" spans="1:14" s="738" customFormat="1" ht="27.75" customHeight="1">
      <c r="A84" s="716">
        <f t="shared" si="2"/>
        <v>80</v>
      </c>
      <c r="B84" s="722" t="s">
        <v>539</v>
      </c>
      <c r="C84" s="718" t="s">
        <v>2</v>
      </c>
      <c r="D84" s="719" t="s">
        <v>100</v>
      </c>
      <c r="E84" s="720">
        <v>45581</v>
      </c>
      <c r="F84" s="720">
        <v>45689</v>
      </c>
      <c r="G84" s="720">
        <v>45693</v>
      </c>
      <c r="H84" s="721">
        <f t="shared" si="4"/>
        <v>112</v>
      </c>
      <c r="I84" s="751" t="s">
        <v>1116</v>
      </c>
      <c r="J84" s="721" t="s">
        <v>676</v>
      </c>
      <c r="K84" s="731" t="s">
        <v>1471</v>
      </c>
      <c r="L84" s="732"/>
      <c r="M84" s="732"/>
      <c r="N84" s="732"/>
    </row>
    <row r="85" spans="1:14" s="738" customFormat="1" ht="27.75" customHeight="1">
      <c r="A85" s="716">
        <f t="shared" si="2"/>
        <v>81</v>
      </c>
      <c r="B85" s="722" t="s">
        <v>540</v>
      </c>
      <c r="C85" s="718" t="s">
        <v>80</v>
      </c>
      <c r="D85" s="719" t="s">
        <v>100</v>
      </c>
      <c r="E85" s="720">
        <v>45581</v>
      </c>
      <c r="F85" s="720">
        <v>45689</v>
      </c>
      <c r="G85" s="720">
        <v>45693</v>
      </c>
      <c r="H85" s="721">
        <f t="shared" si="4"/>
        <v>112</v>
      </c>
      <c r="I85" s="751" t="s">
        <v>1116</v>
      </c>
      <c r="J85" s="721" t="s">
        <v>676</v>
      </c>
      <c r="K85" s="731" t="s">
        <v>1471</v>
      </c>
      <c r="L85" s="732"/>
      <c r="M85" s="732"/>
      <c r="N85" s="732"/>
    </row>
    <row r="86" spans="1:14" s="738" customFormat="1" ht="27.75" customHeight="1">
      <c r="A86" s="716">
        <f t="shared" si="2"/>
        <v>82</v>
      </c>
      <c r="B86" s="722" t="s">
        <v>541</v>
      </c>
      <c r="C86" s="718" t="s">
        <v>2</v>
      </c>
      <c r="D86" s="719" t="s">
        <v>100</v>
      </c>
      <c r="E86" s="720">
        <v>45581</v>
      </c>
      <c r="F86" s="720">
        <v>45689</v>
      </c>
      <c r="G86" s="720">
        <v>45693</v>
      </c>
      <c r="H86" s="721">
        <f t="shared" si="4"/>
        <v>112</v>
      </c>
      <c r="I86" s="751" t="s">
        <v>1116</v>
      </c>
      <c r="J86" s="721" t="s">
        <v>676</v>
      </c>
      <c r="K86" s="731" t="s">
        <v>1471</v>
      </c>
      <c r="L86" s="732"/>
      <c r="M86" s="732"/>
      <c r="N86" s="732"/>
    </row>
    <row r="87" spans="1:14" s="738" customFormat="1" ht="27.75" customHeight="1">
      <c r="A87" s="716">
        <f t="shared" si="2"/>
        <v>83</v>
      </c>
      <c r="B87" s="722" t="s">
        <v>174</v>
      </c>
      <c r="C87" s="718" t="str">
        <f>VLOOKUP(B87,'Location Summary'!$C$4:$D$603,2,FALSE)</f>
        <v>DA+3</v>
      </c>
      <c r="D87" s="719" t="s">
        <v>100</v>
      </c>
      <c r="E87" s="720">
        <v>45637</v>
      </c>
      <c r="F87" s="720">
        <v>45659</v>
      </c>
      <c r="G87" s="720">
        <v>45659</v>
      </c>
      <c r="H87" s="721">
        <f t="shared" ref="H87:H104" si="5">(G87-E87)</f>
        <v>22</v>
      </c>
      <c r="I87" s="751" t="s">
        <v>1003</v>
      </c>
      <c r="J87" s="721" t="s">
        <v>676</v>
      </c>
      <c r="K87" s="731"/>
      <c r="L87" s="732"/>
      <c r="M87" s="732"/>
      <c r="N87" s="732"/>
    </row>
    <row r="88" spans="1:14" s="738" customFormat="1" ht="27.75" customHeight="1">
      <c r="A88" s="716">
        <f t="shared" si="2"/>
        <v>84</v>
      </c>
      <c r="B88" s="722" t="s">
        <v>79</v>
      </c>
      <c r="C88" s="718" t="str">
        <f>VLOOKUP(B88,'Location Summary'!$C$4:$D$603,2,FALSE)</f>
        <v>DB1+0</v>
      </c>
      <c r="D88" s="719" t="s">
        <v>100</v>
      </c>
      <c r="E88" s="720">
        <v>45637</v>
      </c>
      <c r="F88" s="720">
        <v>45651</v>
      </c>
      <c r="G88" s="720">
        <v>45651</v>
      </c>
      <c r="H88" s="721">
        <f t="shared" si="5"/>
        <v>14</v>
      </c>
      <c r="I88" s="751" t="s">
        <v>1078</v>
      </c>
      <c r="J88" s="721" t="s">
        <v>676</v>
      </c>
      <c r="K88" s="731"/>
      <c r="L88" s="732"/>
      <c r="M88" s="732"/>
      <c r="N88" s="732"/>
    </row>
    <row r="89" spans="1:14" s="738" customFormat="1" ht="27.75" customHeight="1">
      <c r="A89" s="716">
        <f t="shared" si="2"/>
        <v>85</v>
      </c>
      <c r="B89" s="722" t="s">
        <v>655</v>
      </c>
      <c r="C89" s="718" t="str">
        <f>VLOOKUP(B89,'Location Summary'!$C$4:$D$603,2,FALSE)</f>
        <v>DA-1.5</v>
      </c>
      <c r="D89" s="719" t="s">
        <v>100</v>
      </c>
      <c r="E89" s="720">
        <v>45637</v>
      </c>
      <c r="F89" s="720">
        <v>45651</v>
      </c>
      <c r="G89" s="720">
        <v>45651</v>
      </c>
      <c r="H89" s="721">
        <f t="shared" si="5"/>
        <v>14</v>
      </c>
      <c r="I89" s="751" t="s">
        <v>1003</v>
      </c>
      <c r="J89" s="721" t="s">
        <v>676</v>
      </c>
      <c r="K89" s="731"/>
      <c r="L89" s="732"/>
      <c r="M89" s="732"/>
      <c r="N89" s="732"/>
    </row>
    <row r="90" spans="1:14" s="738" customFormat="1" ht="27.75" customHeight="1">
      <c r="A90" s="716">
        <f t="shared" si="2"/>
        <v>86</v>
      </c>
      <c r="B90" s="722" t="s">
        <v>656</v>
      </c>
      <c r="C90" s="718" t="str">
        <f>VLOOKUP(B90,'Location Summary'!$C$4:$D$603,2,FALSE)</f>
        <v>DA+6</v>
      </c>
      <c r="D90" s="719" t="s">
        <v>100</v>
      </c>
      <c r="E90" s="720">
        <v>45637</v>
      </c>
      <c r="F90" s="720">
        <v>45651</v>
      </c>
      <c r="G90" s="720">
        <v>45651</v>
      </c>
      <c r="H90" s="721">
        <f t="shared" si="5"/>
        <v>14</v>
      </c>
      <c r="I90" s="751" t="s">
        <v>1003</v>
      </c>
      <c r="J90" s="721" t="s">
        <v>676</v>
      </c>
      <c r="K90" s="731"/>
      <c r="L90" s="732"/>
      <c r="M90" s="732"/>
      <c r="N90" s="732"/>
    </row>
    <row r="91" spans="1:14" s="738" customFormat="1" ht="27.75" customHeight="1">
      <c r="A91" s="716">
        <f t="shared" si="2"/>
        <v>87</v>
      </c>
      <c r="B91" s="722" t="s">
        <v>657</v>
      </c>
      <c r="C91" s="718" t="str">
        <f>VLOOKUP(B91,'Location Summary'!$C$4:$D$603,2,FALSE)</f>
        <v>DA-1.5</v>
      </c>
      <c r="D91" s="719" t="s">
        <v>100</v>
      </c>
      <c r="E91" s="720">
        <v>45637</v>
      </c>
      <c r="F91" s="720">
        <v>45651</v>
      </c>
      <c r="G91" s="720">
        <v>45651</v>
      </c>
      <c r="H91" s="721">
        <f t="shared" si="5"/>
        <v>14</v>
      </c>
      <c r="I91" s="751" t="s">
        <v>1003</v>
      </c>
      <c r="J91" s="721" t="s">
        <v>676</v>
      </c>
      <c r="K91" s="731"/>
      <c r="L91" s="732"/>
      <c r="M91" s="732"/>
      <c r="N91" s="732"/>
    </row>
    <row r="92" spans="1:14" s="738" customFormat="1" ht="27.75" customHeight="1">
      <c r="A92" s="716">
        <f t="shared" si="2"/>
        <v>88</v>
      </c>
      <c r="B92" s="722" t="s">
        <v>658</v>
      </c>
      <c r="C92" s="718" t="str">
        <f>VLOOKUP(B92,'Location Summary'!$C$4:$D$603,2,FALSE)</f>
        <v>DA+0</v>
      </c>
      <c r="D92" s="719" t="s">
        <v>100</v>
      </c>
      <c r="E92" s="720">
        <v>45637</v>
      </c>
      <c r="F92" s="720">
        <v>45651</v>
      </c>
      <c r="G92" s="720">
        <v>45651</v>
      </c>
      <c r="H92" s="721">
        <f t="shared" si="5"/>
        <v>14</v>
      </c>
      <c r="I92" s="751" t="s">
        <v>1003</v>
      </c>
      <c r="J92" s="721" t="s">
        <v>676</v>
      </c>
      <c r="K92" s="731"/>
      <c r="L92" s="732"/>
      <c r="M92" s="732"/>
      <c r="N92" s="732"/>
    </row>
    <row r="93" spans="1:14" s="738" customFormat="1" ht="27.75" customHeight="1">
      <c r="A93" s="716">
        <f t="shared" si="2"/>
        <v>89</v>
      </c>
      <c r="B93" s="722" t="s">
        <v>659</v>
      </c>
      <c r="C93" s="718" t="str">
        <f>VLOOKUP(B93,'Location Summary'!$C$4:$D$603,2,FALSE)</f>
        <v>DC2+0</v>
      </c>
      <c r="D93" s="719" t="s">
        <v>100</v>
      </c>
      <c r="E93" s="720">
        <v>45637</v>
      </c>
      <c r="F93" s="720">
        <v>45651</v>
      </c>
      <c r="G93" s="720">
        <v>45651</v>
      </c>
      <c r="H93" s="721">
        <f t="shared" si="5"/>
        <v>14</v>
      </c>
      <c r="I93" s="751" t="s">
        <v>1003</v>
      </c>
      <c r="J93" s="721" t="s">
        <v>676</v>
      </c>
      <c r="K93" s="731"/>
      <c r="L93" s="732"/>
      <c r="M93" s="732"/>
      <c r="N93" s="732"/>
    </row>
    <row r="94" spans="1:14" s="738" customFormat="1" ht="27.75" customHeight="1">
      <c r="A94" s="716">
        <f t="shared" si="2"/>
        <v>90</v>
      </c>
      <c r="B94" s="722" t="s">
        <v>660</v>
      </c>
      <c r="C94" s="718" t="str">
        <f>VLOOKUP(B94,'Location Summary'!$C$4:$D$603,2,FALSE)</f>
        <v>DA+3</v>
      </c>
      <c r="D94" s="719" t="s">
        <v>100</v>
      </c>
      <c r="E94" s="720">
        <v>45637</v>
      </c>
      <c r="F94" s="720">
        <v>45651</v>
      </c>
      <c r="G94" s="720">
        <v>45651</v>
      </c>
      <c r="H94" s="721">
        <f t="shared" si="5"/>
        <v>14</v>
      </c>
      <c r="I94" s="751" t="s">
        <v>1003</v>
      </c>
      <c r="J94" s="721" t="s">
        <v>676</v>
      </c>
      <c r="K94" s="731"/>
      <c r="L94" s="732"/>
      <c r="M94" s="732"/>
      <c r="N94" s="732"/>
    </row>
    <row r="95" spans="1:14" s="738" customFormat="1" ht="27.75" customHeight="1">
      <c r="A95" s="716">
        <f t="shared" si="2"/>
        <v>91</v>
      </c>
      <c r="B95" s="722" t="s">
        <v>661</v>
      </c>
      <c r="C95" s="718" t="str">
        <f>VLOOKUP(B95,'Location Summary'!$C$4:$D$603,2,FALSE)</f>
        <v>DA+0</v>
      </c>
      <c r="D95" s="719" t="s">
        <v>100</v>
      </c>
      <c r="E95" s="720">
        <v>45637</v>
      </c>
      <c r="F95" s="720">
        <v>45651</v>
      </c>
      <c r="G95" s="720">
        <v>45651</v>
      </c>
      <c r="H95" s="721">
        <f t="shared" si="5"/>
        <v>14</v>
      </c>
      <c r="I95" s="751" t="s">
        <v>1003</v>
      </c>
      <c r="J95" s="721" t="s">
        <v>676</v>
      </c>
      <c r="K95" s="731"/>
      <c r="L95" s="732"/>
      <c r="M95" s="732"/>
      <c r="N95" s="732"/>
    </row>
    <row r="96" spans="1:14" s="738" customFormat="1" ht="27.75" customHeight="1">
      <c r="A96" s="716">
        <f t="shared" si="2"/>
        <v>92</v>
      </c>
      <c r="B96" s="722" t="s">
        <v>662</v>
      </c>
      <c r="C96" s="718" t="str">
        <f>VLOOKUP(B96,'Location Summary'!$C$4:$D$603,2,FALSE)</f>
        <v>DA+9</v>
      </c>
      <c r="D96" s="719" t="s">
        <v>100</v>
      </c>
      <c r="E96" s="720">
        <v>45637</v>
      </c>
      <c r="F96" s="720">
        <v>45651</v>
      </c>
      <c r="G96" s="720">
        <v>45651</v>
      </c>
      <c r="H96" s="721">
        <f t="shared" si="5"/>
        <v>14</v>
      </c>
      <c r="I96" s="751" t="s">
        <v>1003</v>
      </c>
      <c r="J96" s="721" t="s">
        <v>676</v>
      </c>
      <c r="K96" s="731"/>
      <c r="L96" s="732"/>
      <c r="M96" s="732"/>
      <c r="N96" s="732"/>
    </row>
    <row r="97" spans="1:14" s="738" customFormat="1" ht="27.75" customHeight="1">
      <c r="A97" s="716">
        <f t="shared" si="2"/>
        <v>93</v>
      </c>
      <c r="B97" s="722" t="s">
        <v>7</v>
      </c>
      <c r="C97" s="718" t="str">
        <f>VLOOKUP(B97,'Location Summary'!$C$4:$D$603,2,FALSE)</f>
        <v>DB1+6</v>
      </c>
      <c r="D97" s="719" t="s">
        <v>100</v>
      </c>
      <c r="E97" s="720">
        <v>45637</v>
      </c>
      <c r="F97" s="720">
        <v>45651</v>
      </c>
      <c r="G97" s="720">
        <v>45651</v>
      </c>
      <c r="H97" s="721">
        <f t="shared" si="5"/>
        <v>14</v>
      </c>
      <c r="I97" s="751" t="s">
        <v>1003</v>
      </c>
      <c r="J97" s="721" t="s">
        <v>676</v>
      </c>
      <c r="K97" s="731"/>
      <c r="L97" s="732"/>
      <c r="M97" s="732"/>
      <c r="N97" s="732"/>
    </row>
    <row r="98" spans="1:14" s="738" customFormat="1" ht="27.75" customHeight="1">
      <c r="A98" s="716">
        <f t="shared" si="2"/>
        <v>94</v>
      </c>
      <c r="B98" s="722" t="s">
        <v>603</v>
      </c>
      <c r="C98" s="718" t="str">
        <f>VLOOKUP(B98,'Location Summary'!$C$4:$D$603,2,FALSE)</f>
        <v>DA-3</v>
      </c>
      <c r="D98" s="719" t="s">
        <v>100</v>
      </c>
      <c r="E98" s="720">
        <v>45698</v>
      </c>
      <c r="F98" s="720">
        <v>45736</v>
      </c>
      <c r="G98" s="720">
        <v>45736</v>
      </c>
      <c r="H98" s="721">
        <f t="shared" si="5"/>
        <v>38</v>
      </c>
      <c r="I98" s="751" t="s">
        <v>1238</v>
      </c>
      <c r="J98" s="721" t="s">
        <v>676</v>
      </c>
      <c r="K98" s="731"/>
      <c r="L98" s="732"/>
      <c r="M98" s="732"/>
      <c r="N98" s="732"/>
    </row>
    <row r="99" spans="1:14" s="738" customFormat="1" ht="27.75" customHeight="1">
      <c r="A99" s="716">
        <f t="shared" si="2"/>
        <v>95</v>
      </c>
      <c r="B99" s="722" t="s">
        <v>59</v>
      </c>
      <c r="C99" s="718" t="str">
        <f>VLOOKUP(B99,'Location Summary'!$C$4:$D$603,2,FALSE)</f>
        <v>DD60+18</v>
      </c>
      <c r="D99" s="719" t="s">
        <v>100</v>
      </c>
      <c r="E99" s="720">
        <v>45697</v>
      </c>
      <c r="F99" s="720">
        <v>45711</v>
      </c>
      <c r="G99" s="720">
        <v>45711</v>
      </c>
      <c r="H99" s="721">
        <f t="shared" si="5"/>
        <v>14</v>
      </c>
      <c r="I99" s="751" t="s">
        <v>1003</v>
      </c>
      <c r="J99" s="721" t="s">
        <v>676</v>
      </c>
      <c r="K99" s="731"/>
      <c r="L99" s="732"/>
      <c r="M99" s="732"/>
      <c r="N99" s="732"/>
    </row>
    <row r="100" spans="1:14" s="738" customFormat="1" ht="27.75" customHeight="1">
      <c r="A100" s="716">
        <f t="shared" si="2"/>
        <v>96</v>
      </c>
      <c r="B100" s="722" t="s">
        <v>60</v>
      </c>
      <c r="C100" s="718" t="str">
        <f>VLOOKUP(B100,'Location Summary'!$C$4:$D$603,2,FALSE)</f>
        <v>DD60+35</v>
      </c>
      <c r="D100" s="719" t="s">
        <v>100</v>
      </c>
      <c r="E100" s="720">
        <v>45697</v>
      </c>
      <c r="F100" s="720">
        <v>45704</v>
      </c>
      <c r="G100" s="720">
        <v>45704</v>
      </c>
      <c r="H100" s="721">
        <f t="shared" si="5"/>
        <v>7</v>
      </c>
      <c r="I100" s="751" t="s">
        <v>1003</v>
      </c>
      <c r="J100" s="721" t="s">
        <v>676</v>
      </c>
      <c r="K100" s="731"/>
      <c r="L100" s="732"/>
      <c r="M100" s="732"/>
      <c r="N100" s="732"/>
    </row>
    <row r="101" spans="1:14" s="738" customFormat="1" ht="27.75" customHeight="1">
      <c r="A101" s="716">
        <f t="shared" si="2"/>
        <v>97</v>
      </c>
      <c r="B101" s="722" t="s">
        <v>61</v>
      </c>
      <c r="C101" s="718" t="str">
        <f>VLOOKUP(B101,'Location Summary'!$C$4:$D$603,2,FALSE)</f>
        <v>DD60+35</v>
      </c>
      <c r="D101" s="719" t="s">
        <v>100</v>
      </c>
      <c r="E101" s="720">
        <v>45697</v>
      </c>
      <c r="F101" s="720">
        <v>45701</v>
      </c>
      <c r="G101" s="720">
        <v>45701</v>
      </c>
      <c r="H101" s="721">
        <f t="shared" si="5"/>
        <v>4</v>
      </c>
      <c r="I101" s="751" t="s">
        <v>1003</v>
      </c>
      <c r="J101" s="721" t="s">
        <v>676</v>
      </c>
      <c r="K101" s="731"/>
      <c r="L101" s="732"/>
      <c r="M101" s="732"/>
      <c r="N101" s="732"/>
    </row>
    <row r="102" spans="1:14" s="738" customFormat="1" ht="27.75" customHeight="1">
      <c r="A102" s="716">
        <f>A101+1</f>
        <v>98</v>
      </c>
      <c r="B102" s="722" t="s">
        <v>1245</v>
      </c>
      <c r="C102" s="718"/>
      <c r="D102" s="719" t="s">
        <v>100</v>
      </c>
      <c r="E102" s="730">
        <v>45603</v>
      </c>
      <c r="F102" s="720">
        <v>45694</v>
      </c>
      <c r="G102" s="720">
        <v>45694</v>
      </c>
      <c r="H102" s="721">
        <f t="shared" si="5"/>
        <v>91</v>
      </c>
      <c r="I102" s="751" t="s">
        <v>1239</v>
      </c>
      <c r="J102" s="721" t="s">
        <v>676</v>
      </c>
      <c r="K102" s="731"/>
      <c r="L102" s="732"/>
      <c r="M102" s="732"/>
      <c r="N102" s="732"/>
    </row>
    <row r="103" spans="1:14" s="738" customFormat="1" ht="27.75" customHeight="1">
      <c r="A103" s="716">
        <f t="shared" si="2"/>
        <v>99</v>
      </c>
      <c r="B103" s="729" t="s">
        <v>1246</v>
      </c>
      <c r="C103" s="718"/>
      <c r="D103" s="719" t="s">
        <v>1255</v>
      </c>
      <c r="E103" s="730">
        <v>45601</v>
      </c>
      <c r="F103" s="730">
        <v>45670</v>
      </c>
      <c r="G103" s="730">
        <v>45707</v>
      </c>
      <c r="H103" s="721">
        <f t="shared" si="5"/>
        <v>106</v>
      </c>
      <c r="I103" s="751" t="s">
        <v>1240</v>
      </c>
      <c r="J103" s="752" t="s">
        <v>676</v>
      </c>
      <c r="K103" s="741"/>
      <c r="L103" s="740"/>
      <c r="M103" s="740"/>
      <c r="N103" s="740"/>
    </row>
    <row r="104" spans="1:14" s="738" customFormat="1" ht="27.75" customHeight="1">
      <c r="A104" s="716">
        <f t="shared" si="2"/>
        <v>100</v>
      </c>
      <c r="B104" s="722" t="s">
        <v>1252</v>
      </c>
      <c r="C104" s="718"/>
      <c r="D104" s="719" t="s">
        <v>1253</v>
      </c>
      <c r="E104" s="730">
        <v>45697</v>
      </c>
      <c r="F104" s="720">
        <v>45708</v>
      </c>
      <c r="G104" s="720">
        <v>45708</v>
      </c>
      <c r="H104" s="721">
        <f t="shared" si="5"/>
        <v>11</v>
      </c>
      <c r="I104" s="751" t="s">
        <v>1254</v>
      </c>
      <c r="J104" s="721" t="s">
        <v>676</v>
      </c>
      <c r="K104" s="731"/>
      <c r="L104" s="732"/>
      <c r="M104" s="732"/>
      <c r="N104" s="732"/>
    </row>
    <row r="105" spans="1:14" s="738" customFormat="1" ht="27.75" customHeight="1">
      <c r="A105" s="716">
        <f t="shared" si="2"/>
        <v>101</v>
      </c>
      <c r="B105" s="722" t="s">
        <v>1399</v>
      </c>
      <c r="C105" s="718"/>
      <c r="D105" s="719" t="s">
        <v>100</v>
      </c>
      <c r="E105" s="730">
        <v>45696</v>
      </c>
      <c r="F105" s="720">
        <v>45708</v>
      </c>
      <c r="G105" s="720">
        <v>45708</v>
      </c>
      <c r="H105" s="721">
        <f t="shared" ref="H105:H112" si="6">(G105-E105)</f>
        <v>12</v>
      </c>
      <c r="I105" s="751" t="s">
        <v>1256</v>
      </c>
      <c r="J105" s="721" t="s">
        <v>676</v>
      </c>
      <c r="K105" s="731"/>
      <c r="L105" s="732"/>
      <c r="M105" s="732"/>
      <c r="N105" s="732"/>
    </row>
    <row r="106" spans="1:14" s="738" customFormat="1" ht="27.75" customHeight="1">
      <c r="A106" s="716">
        <f t="shared" si="2"/>
        <v>102</v>
      </c>
      <c r="B106" s="722" t="s">
        <v>610</v>
      </c>
      <c r="C106" s="718" t="str">
        <f>VLOOKUP(B106,'Location Summary'!$C$4:$D$603,2,FALSE)</f>
        <v>DA+3</v>
      </c>
      <c r="D106" s="719" t="s">
        <v>100</v>
      </c>
      <c r="E106" s="730">
        <v>45712</v>
      </c>
      <c r="F106" s="720">
        <v>45954</v>
      </c>
      <c r="G106" s="720">
        <v>45954</v>
      </c>
      <c r="H106" s="721">
        <f t="shared" si="6"/>
        <v>242</v>
      </c>
      <c r="I106" s="751" t="s">
        <v>1227</v>
      </c>
      <c r="J106" s="721" t="s">
        <v>676</v>
      </c>
      <c r="K106" s="731"/>
      <c r="L106" s="732"/>
      <c r="M106" s="732"/>
      <c r="N106" s="732"/>
    </row>
    <row r="107" spans="1:14" s="738" customFormat="1" ht="27.75" customHeight="1">
      <c r="A107" s="716">
        <v>104</v>
      </c>
      <c r="B107" s="722" t="s">
        <v>1640</v>
      </c>
      <c r="C107" s="718"/>
      <c r="D107" s="719" t="s">
        <v>1253</v>
      </c>
      <c r="E107" s="730">
        <v>45737</v>
      </c>
      <c r="F107" s="720">
        <v>45748</v>
      </c>
      <c r="G107" s="720">
        <v>45748</v>
      </c>
      <c r="H107" s="721">
        <f t="shared" si="6"/>
        <v>11</v>
      </c>
      <c r="I107" s="751" t="s">
        <v>1390</v>
      </c>
      <c r="J107" s="721" t="s">
        <v>676</v>
      </c>
      <c r="K107" s="737" t="s">
        <v>1391</v>
      </c>
      <c r="L107" s="726" t="s">
        <v>1392</v>
      </c>
      <c r="M107" s="732" t="s">
        <v>1393</v>
      </c>
      <c r="N107" s="732"/>
    </row>
    <row r="108" spans="1:14" s="738" customFormat="1" ht="27.75" customHeight="1">
      <c r="A108" s="716">
        <v>105</v>
      </c>
      <c r="B108" s="722" t="s">
        <v>623</v>
      </c>
      <c r="C108" s="718" t="str">
        <f>VLOOKUP(B108,'Location Summary'!$C$4:$D$603,2,FALSE)</f>
        <v>DA+1.5</v>
      </c>
      <c r="D108" s="719" t="s">
        <v>1253</v>
      </c>
      <c r="E108" s="730">
        <v>45737</v>
      </c>
      <c r="F108" s="720">
        <v>45743</v>
      </c>
      <c r="G108" s="720">
        <v>45743</v>
      </c>
      <c r="H108" s="721">
        <f t="shared" si="6"/>
        <v>6</v>
      </c>
      <c r="I108" s="751" t="s">
        <v>1390</v>
      </c>
      <c r="J108" s="721" t="s">
        <v>676</v>
      </c>
      <c r="K108" s="731"/>
      <c r="L108" s="732"/>
      <c r="M108" s="732"/>
      <c r="N108" s="732"/>
    </row>
    <row r="109" spans="1:14" s="738" customFormat="1" ht="27.75" customHeight="1">
      <c r="A109" s="716">
        <v>106</v>
      </c>
      <c r="B109" s="722" t="s">
        <v>624</v>
      </c>
      <c r="C109" s="718" t="str">
        <f>VLOOKUP(B109,'Location Summary'!$C$4:$D$603,2,FALSE)</f>
        <v>DA+3</v>
      </c>
      <c r="D109" s="719" t="s">
        <v>1253</v>
      </c>
      <c r="E109" s="730">
        <v>45737</v>
      </c>
      <c r="F109" s="720">
        <v>45743</v>
      </c>
      <c r="G109" s="720">
        <v>45743</v>
      </c>
      <c r="H109" s="721">
        <f t="shared" si="6"/>
        <v>6</v>
      </c>
      <c r="I109" s="751" t="s">
        <v>1390</v>
      </c>
      <c r="J109" s="721" t="s">
        <v>676</v>
      </c>
      <c r="K109" s="731"/>
      <c r="L109" s="732"/>
      <c r="M109" s="732"/>
      <c r="N109" s="732"/>
    </row>
    <row r="110" spans="1:14" s="738" customFormat="1" ht="27.75" customHeight="1">
      <c r="A110" s="716">
        <v>107</v>
      </c>
      <c r="B110" s="722" t="s">
        <v>8</v>
      </c>
      <c r="C110" s="718" t="str">
        <f>VLOOKUP(B110,'Location Summary'!$C$4:$D$603,2,FALSE)</f>
        <v>DB2+3</v>
      </c>
      <c r="D110" s="719" t="s">
        <v>1369</v>
      </c>
      <c r="E110" s="730">
        <v>45709</v>
      </c>
      <c r="F110" s="720">
        <v>46043</v>
      </c>
      <c r="G110" s="720">
        <v>46043</v>
      </c>
      <c r="H110" s="721">
        <f t="shared" si="6"/>
        <v>334</v>
      </c>
      <c r="I110" s="751" t="s">
        <v>1003</v>
      </c>
      <c r="J110" s="721" t="s">
        <v>676</v>
      </c>
      <c r="K110" s="731" t="s">
        <v>1427</v>
      </c>
      <c r="L110" s="732">
        <v>9828813423</v>
      </c>
      <c r="M110" s="732"/>
      <c r="N110" s="732"/>
    </row>
    <row r="111" spans="1:14" s="738" customFormat="1" ht="27.75" customHeight="1">
      <c r="A111" s="716">
        <v>108</v>
      </c>
      <c r="B111" s="722" t="s">
        <v>615</v>
      </c>
      <c r="C111" s="718" t="str">
        <f>VLOOKUP(B111,'Location Summary'!$C$4:$D$603,2,FALSE)</f>
        <v>DA+3</v>
      </c>
      <c r="D111" s="719" t="s">
        <v>1369</v>
      </c>
      <c r="E111" s="730">
        <v>45709</v>
      </c>
      <c r="F111" s="720">
        <v>46032</v>
      </c>
      <c r="G111" s="720">
        <v>46032</v>
      </c>
      <c r="H111" s="721">
        <f t="shared" si="6"/>
        <v>323</v>
      </c>
      <c r="I111" s="751" t="s">
        <v>1003</v>
      </c>
      <c r="J111" s="721" t="s">
        <v>676</v>
      </c>
      <c r="K111" s="738" t="s">
        <v>1426</v>
      </c>
      <c r="L111" s="732">
        <v>9672784822</v>
      </c>
      <c r="M111" s="732"/>
      <c r="N111" s="732"/>
    </row>
    <row r="112" spans="1:14" s="738" customFormat="1" ht="27.75" customHeight="1">
      <c r="A112" s="716">
        <v>109</v>
      </c>
      <c r="B112" s="722" t="s">
        <v>616</v>
      </c>
      <c r="C112" s="718" t="str">
        <f>VLOOKUP(B112,'Location Summary'!$C$4:$D$603,2,FALSE)</f>
        <v>DA-1.5</v>
      </c>
      <c r="D112" s="719" t="s">
        <v>1369</v>
      </c>
      <c r="E112" s="730">
        <v>45709</v>
      </c>
      <c r="F112" s="720">
        <v>46032</v>
      </c>
      <c r="G112" s="720">
        <v>46032</v>
      </c>
      <c r="H112" s="721">
        <f t="shared" si="6"/>
        <v>323</v>
      </c>
      <c r="I112" s="751" t="s">
        <v>1003</v>
      </c>
      <c r="J112" s="721" t="s">
        <v>676</v>
      </c>
      <c r="K112" s="731" t="s">
        <v>1425</v>
      </c>
      <c r="L112" s="732">
        <v>8890266896</v>
      </c>
      <c r="M112" s="732"/>
      <c r="N112" s="732"/>
    </row>
    <row r="113" spans="1:14" s="738" customFormat="1" ht="27.75" customHeight="1">
      <c r="A113" s="716">
        <v>110</v>
      </c>
      <c r="B113" s="722" t="s">
        <v>171</v>
      </c>
      <c r="C113" s="718" t="e">
        <f>VLOOKUP(B113,'Location Summary'!$C$4:$D$603,2,FALSE)</f>
        <v>#N/A</v>
      </c>
      <c r="D113" s="719" t="s">
        <v>1369</v>
      </c>
      <c r="E113" s="730">
        <v>45709</v>
      </c>
      <c r="F113" s="720"/>
      <c r="G113" s="720"/>
      <c r="H113" s="721"/>
      <c r="I113" s="751" t="s">
        <v>1003</v>
      </c>
      <c r="J113" s="721"/>
      <c r="K113" s="731" t="s">
        <v>1428</v>
      </c>
      <c r="L113" s="732">
        <v>8302174002</v>
      </c>
      <c r="M113" s="732"/>
      <c r="N113" s="732"/>
    </row>
    <row r="114" spans="1:14" s="738" customFormat="1" ht="27.75" customHeight="1">
      <c r="A114" s="716">
        <v>111</v>
      </c>
      <c r="B114" s="722" t="s">
        <v>1281</v>
      </c>
      <c r="C114" s="718" t="str">
        <f>VLOOKUP(B114,'Location Summary'!$C$4:$D$603,2,FALSE)</f>
        <v>DA+6</v>
      </c>
      <c r="D114" s="719" t="s">
        <v>100</v>
      </c>
      <c r="E114" s="730">
        <v>45745</v>
      </c>
      <c r="F114" s="720">
        <v>45766</v>
      </c>
      <c r="G114" s="720">
        <v>45766</v>
      </c>
      <c r="H114" s="721">
        <f t="shared" ref="H114:H120" si="7">(G114-E114)</f>
        <v>21</v>
      </c>
      <c r="I114" s="751" t="s">
        <v>1436</v>
      </c>
      <c r="J114" s="721" t="s">
        <v>676</v>
      </c>
      <c r="K114" s="731" t="s">
        <v>1437</v>
      </c>
      <c r="L114" s="732">
        <v>8824821647</v>
      </c>
      <c r="M114" s="732"/>
      <c r="N114" s="732"/>
    </row>
    <row r="115" spans="1:14" s="738" customFormat="1" ht="27.75" customHeight="1">
      <c r="A115" s="716">
        <v>112</v>
      </c>
      <c r="B115" s="722" t="s">
        <v>259</v>
      </c>
      <c r="C115" s="718" t="str">
        <f>VLOOKUP(B115,'Location Summary'!$C$4:$D$603,2,FALSE)</f>
        <v>DB2+9</v>
      </c>
      <c r="D115" s="719" t="s">
        <v>100</v>
      </c>
      <c r="E115" s="730">
        <v>45745</v>
      </c>
      <c r="F115" s="720">
        <v>45766</v>
      </c>
      <c r="G115" s="720">
        <v>45766</v>
      </c>
      <c r="H115" s="721">
        <v>0</v>
      </c>
      <c r="I115" s="751" t="s">
        <v>1436</v>
      </c>
      <c r="J115" s="721" t="s">
        <v>676</v>
      </c>
      <c r="K115" s="731" t="s">
        <v>1440</v>
      </c>
      <c r="L115" s="732">
        <v>9829622661</v>
      </c>
      <c r="M115" s="732"/>
      <c r="N115" s="732"/>
    </row>
    <row r="116" spans="1:14" s="738" customFormat="1" ht="27.75" customHeight="1">
      <c r="A116" s="716">
        <v>113</v>
      </c>
      <c r="B116" s="722" t="s">
        <v>1465</v>
      </c>
      <c r="C116" s="718"/>
      <c r="D116" s="719" t="s">
        <v>100</v>
      </c>
      <c r="E116" s="730">
        <v>45762</v>
      </c>
      <c r="F116" s="720" t="s">
        <v>1474</v>
      </c>
      <c r="G116" s="720" t="s">
        <v>1474</v>
      </c>
      <c r="H116" s="721">
        <f t="shared" si="7"/>
        <v>17</v>
      </c>
      <c r="I116" s="751" t="s">
        <v>1461</v>
      </c>
      <c r="J116" s="721" t="s">
        <v>676</v>
      </c>
      <c r="K116" s="731"/>
      <c r="L116" s="732"/>
      <c r="M116" s="732"/>
      <c r="N116" s="732"/>
    </row>
    <row r="117" spans="1:14" s="738" customFormat="1" ht="27.75" customHeight="1">
      <c r="A117" s="716">
        <v>114</v>
      </c>
      <c r="B117" s="722" t="s">
        <v>1270</v>
      </c>
      <c r="C117" s="718" t="s">
        <v>214</v>
      </c>
      <c r="D117" s="719" t="s">
        <v>100</v>
      </c>
      <c r="E117" s="730">
        <v>45773</v>
      </c>
      <c r="F117" s="720">
        <v>45776</v>
      </c>
      <c r="G117" s="720">
        <v>45776</v>
      </c>
      <c r="H117" s="721">
        <f t="shared" si="7"/>
        <v>3</v>
      </c>
      <c r="I117" s="751" t="s">
        <v>1468</v>
      </c>
      <c r="J117" s="721" t="s">
        <v>676</v>
      </c>
      <c r="K117" s="731" t="s">
        <v>1469</v>
      </c>
      <c r="L117" s="732">
        <v>9950238877</v>
      </c>
      <c r="M117" s="732" t="s">
        <v>1470</v>
      </c>
      <c r="N117" s="732"/>
    </row>
    <row r="118" spans="1:14" s="738" customFormat="1" ht="27.75" customHeight="1">
      <c r="A118" s="716">
        <v>115</v>
      </c>
      <c r="B118" s="722" t="s">
        <v>271</v>
      </c>
      <c r="C118" s="718" t="str">
        <f>VLOOKUP(B118,'Location Summary'!$C$4:$D$603,2,FALSE)</f>
        <v>DD60+0</v>
      </c>
      <c r="D118" s="719" t="s">
        <v>100</v>
      </c>
      <c r="E118" s="730">
        <v>45780</v>
      </c>
      <c r="F118" s="720">
        <v>45814</v>
      </c>
      <c r="G118" s="720">
        <v>45814</v>
      </c>
      <c r="H118" s="721">
        <f t="shared" si="7"/>
        <v>34</v>
      </c>
      <c r="I118" s="751" t="s">
        <v>1475</v>
      </c>
      <c r="J118" s="721" t="s">
        <v>676</v>
      </c>
      <c r="K118" s="731"/>
      <c r="L118" s="732"/>
      <c r="M118" s="732"/>
      <c r="N118" s="732"/>
    </row>
    <row r="119" spans="1:14" s="738" customFormat="1" ht="27.75" customHeight="1">
      <c r="A119" s="716">
        <f>A118+1</f>
        <v>116</v>
      </c>
      <c r="B119" s="722" t="s">
        <v>1274</v>
      </c>
      <c r="C119" s="718" t="str">
        <f>VLOOKUP(B119,'Location Summary'!$C$4:$D$603,2,FALSE)</f>
        <v>DD45+0</v>
      </c>
      <c r="D119" s="719" t="s">
        <v>100</v>
      </c>
      <c r="E119" s="730">
        <v>45762</v>
      </c>
      <c r="F119" s="720">
        <v>45843</v>
      </c>
      <c r="G119" s="720">
        <v>45843</v>
      </c>
      <c r="H119" s="721">
        <f t="shared" si="7"/>
        <v>81</v>
      </c>
      <c r="I119" s="751" t="s">
        <v>1475</v>
      </c>
      <c r="J119" s="721" t="s">
        <v>676</v>
      </c>
      <c r="K119" s="731"/>
      <c r="L119" s="732"/>
      <c r="M119" s="732"/>
      <c r="N119" s="732"/>
    </row>
    <row r="120" spans="1:14" s="738" customFormat="1" ht="27.75" customHeight="1">
      <c r="A120" s="716">
        <f>A119+1</f>
        <v>117</v>
      </c>
      <c r="B120" s="722" t="s">
        <v>1276</v>
      </c>
      <c r="C120" s="718" t="str">
        <f>VLOOKUP(B120,'Location Summary'!$C$4:$D$603,2,FALSE)</f>
        <v>DA+0</v>
      </c>
      <c r="D120" s="719" t="s">
        <v>100</v>
      </c>
      <c r="E120" s="730">
        <v>45780</v>
      </c>
      <c r="F120" s="720">
        <v>45835</v>
      </c>
      <c r="G120" s="720">
        <v>45835</v>
      </c>
      <c r="H120" s="721">
        <f t="shared" si="7"/>
        <v>55</v>
      </c>
      <c r="I120" s="751" t="s">
        <v>1475</v>
      </c>
      <c r="J120" s="721" t="s">
        <v>676</v>
      </c>
      <c r="K120" s="731"/>
      <c r="L120" s="732"/>
      <c r="M120" s="732"/>
      <c r="N120" s="732"/>
    </row>
    <row r="121" spans="1:14" s="738" customFormat="1" ht="27.75" customHeight="1">
      <c r="A121" s="716">
        <f t="shared" ref="A121:A188" si="8">A120+1</f>
        <v>118</v>
      </c>
      <c r="B121" s="722" t="s">
        <v>614</v>
      </c>
      <c r="C121" s="718" t="e">
        <f>VLOOKUP(B121,'Location Summary'!$C$4:$D$603,2,FALSE)</f>
        <v>#N/A</v>
      </c>
      <c r="D121" s="719" t="s">
        <v>1369</v>
      </c>
      <c r="E121" s="730">
        <v>45709</v>
      </c>
      <c r="F121" s="720"/>
      <c r="G121" s="720"/>
      <c r="H121" s="721"/>
      <c r="I121" s="751" t="s">
        <v>1003</v>
      </c>
      <c r="J121" s="721"/>
      <c r="K121" s="731"/>
      <c r="L121" s="732"/>
      <c r="M121" s="732"/>
      <c r="N121" s="732"/>
    </row>
    <row r="122" spans="1:14" s="738" customFormat="1" ht="27.75" customHeight="1">
      <c r="A122" s="716">
        <f t="shared" si="8"/>
        <v>119</v>
      </c>
      <c r="B122" s="722" t="s">
        <v>610</v>
      </c>
      <c r="C122" s="718" t="str">
        <f>VLOOKUP(B122,'Location Summary'!$C$4:$D$603,2,FALSE)</f>
        <v>DA+3</v>
      </c>
      <c r="D122" s="719" t="s">
        <v>1369</v>
      </c>
      <c r="E122" s="730">
        <v>45843</v>
      </c>
      <c r="F122" s="720">
        <v>46056</v>
      </c>
      <c r="G122" s="720">
        <v>46056</v>
      </c>
      <c r="H122" s="721">
        <f t="shared" ref="H122:H128" si="9">(G122-E122)</f>
        <v>213</v>
      </c>
      <c r="I122" s="751" t="s">
        <v>1003</v>
      </c>
      <c r="J122" s="721" t="s">
        <v>676</v>
      </c>
      <c r="K122" s="731"/>
      <c r="L122" s="732"/>
      <c r="M122" s="732"/>
      <c r="N122" s="732"/>
    </row>
    <row r="123" spans="1:14" s="738" customFormat="1" ht="27.75" customHeight="1">
      <c r="A123" s="716">
        <f t="shared" si="8"/>
        <v>120</v>
      </c>
      <c r="B123" s="722" t="s">
        <v>603</v>
      </c>
      <c r="C123" s="718" t="str">
        <f>VLOOKUP(B123,'Location Summary'!$C$4:$D$603,2,FALSE)</f>
        <v>DA-3</v>
      </c>
      <c r="D123" s="719" t="s">
        <v>1369</v>
      </c>
      <c r="E123" s="730">
        <v>45843</v>
      </c>
      <c r="F123" s="720">
        <v>45878</v>
      </c>
      <c r="G123" s="720">
        <v>45989</v>
      </c>
      <c r="H123" s="721">
        <f t="shared" si="9"/>
        <v>146</v>
      </c>
      <c r="I123" s="751" t="s">
        <v>1003</v>
      </c>
      <c r="J123" s="721" t="s">
        <v>676</v>
      </c>
      <c r="K123" s="731"/>
      <c r="L123" s="732"/>
      <c r="M123" s="732"/>
      <c r="N123" s="732"/>
    </row>
    <row r="124" spans="1:14" s="738" customFormat="1" ht="27.75" customHeight="1">
      <c r="A124" s="716">
        <f t="shared" si="8"/>
        <v>121</v>
      </c>
      <c r="B124" s="722" t="s">
        <v>602</v>
      </c>
      <c r="C124" s="718" t="str">
        <f>VLOOKUP(B124,'Location Summary'!$C$4:$D$603,2,FALSE)</f>
        <v>DA+6</v>
      </c>
      <c r="D124" s="719" t="s">
        <v>1369</v>
      </c>
      <c r="E124" s="730">
        <v>45843</v>
      </c>
      <c r="F124" s="720">
        <v>45866</v>
      </c>
      <c r="G124" s="720">
        <v>45866</v>
      </c>
      <c r="H124" s="721">
        <f t="shared" si="9"/>
        <v>23</v>
      </c>
      <c r="I124" s="751" t="s">
        <v>1003</v>
      </c>
      <c r="J124" s="721" t="s">
        <v>676</v>
      </c>
      <c r="K124" s="731"/>
      <c r="L124" s="732"/>
      <c r="M124" s="732"/>
      <c r="N124" s="732"/>
    </row>
    <row r="125" spans="1:14" s="738" customFormat="1" ht="27.75" customHeight="1">
      <c r="A125" s="716">
        <f t="shared" si="8"/>
        <v>122</v>
      </c>
      <c r="B125" s="722" t="s">
        <v>586</v>
      </c>
      <c r="C125" s="718" t="str">
        <f>VLOOKUP(B125,'Location Summary'!$C$4:$D$603,2,FALSE)</f>
        <v>DA+1.5</v>
      </c>
      <c r="D125" s="719" t="s">
        <v>1369</v>
      </c>
      <c r="E125" s="730">
        <v>45843</v>
      </c>
      <c r="F125" s="720">
        <v>45886</v>
      </c>
      <c r="G125" s="720">
        <v>45886</v>
      </c>
      <c r="H125" s="721">
        <f t="shared" si="9"/>
        <v>43</v>
      </c>
      <c r="I125" s="751" t="s">
        <v>1003</v>
      </c>
      <c r="J125" s="721" t="s">
        <v>676</v>
      </c>
      <c r="K125" s="731"/>
      <c r="L125" s="732"/>
      <c r="M125" s="732"/>
      <c r="N125" s="732"/>
    </row>
    <row r="126" spans="1:14" s="738" customFormat="1" ht="27.75" customHeight="1">
      <c r="A126" s="716">
        <f t="shared" si="8"/>
        <v>123</v>
      </c>
      <c r="B126" s="722" t="s">
        <v>584</v>
      </c>
      <c r="C126" s="718" t="str">
        <f>VLOOKUP(B126,'Location Summary'!$C$4:$D$603,2,FALSE)</f>
        <v>DA+6</v>
      </c>
      <c r="D126" s="719" t="s">
        <v>1369</v>
      </c>
      <c r="E126" s="730">
        <v>45843</v>
      </c>
      <c r="F126" s="720">
        <v>45860</v>
      </c>
      <c r="G126" s="720">
        <v>45860</v>
      </c>
      <c r="H126" s="721">
        <f t="shared" si="9"/>
        <v>17</v>
      </c>
      <c r="I126" s="751" t="s">
        <v>1003</v>
      </c>
      <c r="J126" s="721" t="s">
        <v>676</v>
      </c>
      <c r="K126" s="731"/>
      <c r="L126" s="732"/>
      <c r="M126" s="732"/>
      <c r="N126" s="732"/>
    </row>
    <row r="127" spans="1:14" s="738" customFormat="1" ht="27.75" customHeight="1">
      <c r="A127" s="716">
        <f t="shared" si="8"/>
        <v>124</v>
      </c>
      <c r="B127" s="722" t="s">
        <v>190</v>
      </c>
      <c r="C127" s="718" t="str">
        <f>VLOOKUP(B127,'Location Summary'!$C$4:$D$603,2,FALSE)</f>
        <v>DA+3</v>
      </c>
      <c r="D127" s="719" t="s">
        <v>1369</v>
      </c>
      <c r="E127" s="730">
        <v>45843</v>
      </c>
      <c r="F127" s="720">
        <v>45904</v>
      </c>
      <c r="G127" s="720">
        <v>45904</v>
      </c>
      <c r="H127" s="721">
        <f t="shared" si="9"/>
        <v>61</v>
      </c>
      <c r="I127" s="751" t="s">
        <v>1003</v>
      </c>
      <c r="J127" s="721" t="s">
        <v>676</v>
      </c>
      <c r="K127" s="731"/>
      <c r="L127" s="732"/>
      <c r="M127" s="732"/>
      <c r="N127" s="732"/>
    </row>
    <row r="128" spans="1:14" s="738" customFormat="1" ht="27.75" customHeight="1">
      <c r="A128" s="716">
        <f t="shared" si="8"/>
        <v>125</v>
      </c>
      <c r="B128" s="722" t="s">
        <v>71</v>
      </c>
      <c r="C128" s="718" t="str">
        <f>VLOOKUP(B128,'Location Summary'!$C$4:$D$603,2,FALSE)</f>
        <v>DA+3</v>
      </c>
      <c r="D128" s="719" t="s">
        <v>1369</v>
      </c>
      <c r="E128" s="730">
        <v>45843</v>
      </c>
      <c r="F128" s="720">
        <v>45898</v>
      </c>
      <c r="G128" s="720">
        <v>45898</v>
      </c>
      <c r="H128" s="721">
        <f t="shared" si="9"/>
        <v>55</v>
      </c>
      <c r="I128" s="751" t="s">
        <v>1003</v>
      </c>
      <c r="J128" s="721" t="s">
        <v>676</v>
      </c>
      <c r="K128" s="731"/>
      <c r="L128" s="732"/>
      <c r="M128" s="732"/>
      <c r="N128" s="732"/>
    </row>
    <row r="129" spans="1:14" s="738" customFormat="1" ht="27.75" customHeight="1">
      <c r="A129" s="716">
        <f t="shared" si="8"/>
        <v>126</v>
      </c>
      <c r="B129" s="722" t="s">
        <v>70</v>
      </c>
      <c r="C129" s="718" t="str">
        <f>VLOOKUP(B129,'Location Summary'!$C$4:$D$603,2,FALSE)</f>
        <v>DA+9</v>
      </c>
      <c r="D129" s="719" t="s">
        <v>1369</v>
      </c>
      <c r="E129" s="730">
        <v>45843</v>
      </c>
      <c r="F129" s="720">
        <v>45878</v>
      </c>
      <c r="G129" s="720">
        <v>45878</v>
      </c>
      <c r="H129" s="721">
        <f>(G129-E129)</f>
        <v>35</v>
      </c>
      <c r="I129" s="751" t="s">
        <v>1003</v>
      </c>
      <c r="J129" s="721" t="s">
        <v>676</v>
      </c>
      <c r="K129" s="731"/>
      <c r="L129" s="732"/>
      <c r="M129" s="732"/>
      <c r="N129" s="732"/>
    </row>
    <row r="130" spans="1:14" s="738" customFormat="1" ht="27.75" customHeight="1">
      <c r="A130" s="716">
        <f t="shared" si="8"/>
        <v>127</v>
      </c>
      <c r="B130" s="722" t="s">
        <v>69</v>
      </c>
      <c r="C130" s="718" t="str">
        <f>VLOOKUP(B130,'Location Summary'!$C$4:$D$603,2,FALSE)</f>
        <v>DA+9</v>
      </c>
      <c r="D130" s="719" t="s">
        <v>1369</v>
      </c>
      <c r="E130" s="730">
        <v>45843</v>
      </c>
      <c r="F130" s="720">
        <v>45893</v>
      </c>
      <c r="G130" s="720">
        <v>45893</v>
      </c>
      <c r="H130" s="721">
        <f>(G130-E130)</f>
        <v>50</v>
      </c>
      <c r="I130" s="751" t="s">
        <v>1003</v>
      </c>
      <c r="J130" s="721" t="s">
        <v>676</v>
      </c>
      <c r="K130" s="731"/>
      <c r="L130" s="732"/>
      <c r="M130" s="732"/>
      <c r="N130" s="732"/>
    </row>
    <row r="131" spans="1:14" s="738" customFormat="1" ht="27.75" customHeight="1">
      <c r="A131" s="716">
        <f t="shared" si="8"/>
        <v>128</v>
      </c>
      <c r="B131" s="722" t="s">
        <v>68</v>
      </c>
      <c r="C131" s="718" t="str">
        <f>VLOOKUP(B131,'Location Summary'!$C$4:$D$603,2,FALSE)</f>
        <v>DB1+9</v>
      </c>
      <c r="D131" s="719" t="s">
        <v>1369</v>
      </c>
      <c r="E131" s="730">
        <v>45843</v>
      </c>
      <c r="F131" s="720">
        <v>45902</v>
      </c>
      <c r="G131" s="720">
        <v>45902</v>
      </c>
      <c r="H131" s="721">
        <f>(G131-E131)</f>
        <v>59</v>
      </c>
      <c r="I131" s="751" t="s">
        <v>1003</v>
      </c>
      <c r="J131" s="721" t="s">
        <v>676</v>
      </c>
      <c r="K131" s="731"/>
      <c r="L131" s="732"/>
      <c r="M131" s="732"/>
      <c r="N131" s="732"/>
    </row>
    <row r="132" spans="1:14" s="738" customFormat="1" ht="27.75" customHeight="1">
      <c r="A132" s="716">
        <f t="shared" si="8"/>
        <v>129</v>
      </c>
      <c r="B132" s="722" t="s">
        <v>787</v>
      </c>
      <c r="C132" s="718" t="str">
        <f>VLOOKUP(B132,'Location Summary'!$C$4:$D$603,2,FALSE)</f>
        <v>DA+6</v>
      </c>
      <c r="D132" s="719" t="s">
        <v>1369</v>
      </c>
      <c r="E132" s="730">
        <v>45843</v>
      </c>
      <c r="F132" s="720">
        <v>45882</v>
      </c>
      <c r="G132" s="720">
        <v>45882</v>
      </c>
      <c r="H132" s="721">
        <f t="shared" ref="H132:H140" si="10">(G132-E132)</f>
        <v>39</v>
      </c>
      <c r="I132" s="751" t="s">
        <v>1003</v>
      </c>
      <c r="J132" s="721" t="s">
        <v>676</v>
      </c>
      <c r="K132" s="731"/>
      <c r="L132" s="732"/>
      <c r="M132" s="732"/>
      <c r="N132" s="732"/>
    </row>
    <row r="133" spans="1:14" s="738" customFormat="1" ht="27.75" customHeight="1">
      <c r="A133" s="716">
        <f t="shared" si="8"/>
        <v>130</v>
      </c>
      <c r="B133" s="722" t="s">
        <v>786</v>
      </c>
      <c r="C133" s="718" t="str">
        <f>VLOOKUP(B133,'Location Summary'!$C$4:$D$603,2,FALSE)</f>
        <v>DB1+9</v>
      </c>
      <c r="D133" s="719" t="s">
        <v>1369</v>
      </c>
      <c r="E133" s="730">
        <v>45843</v>
      </c>
      <c r="F133" s="720">
        <v>45869</v>
      </c>
      <c r="G133" s="720">
        <v>45869</v>
      </c>
      <c r="H133" s="721">
        <f t="shared" si="10"/>
        <v>26</v>
      </c>
      <c r="I133" s="751" t="s">
        <v>1003</v>
      </c>
      <c r="J133" s="721" t="s">
        <v>676</v>
      </c>
      <c r="K133" s="731"/>
      <c r="L133" s="732"/>
      <c r="M133" s="732"/>
      <c r="N133" s="732"/>
    </row>
    <row r="134" spans="1:14" s="738" customFormat="1" ht="27.75" customHeight="1">
      <c r="A134" s="716">
        <f t="shared" si="8"/>
        <v>131</v>
      </c>
      <c r="B134" s="722" t="s">
        <v>167</v>
      </c>
      <c r="C134" s="718" t="str">
        <f>VLOOKUP(B134,'Location Summary'!$C$4:$D$603,2,FALSE)</f>
        <v>DA+3</v>
      </c>
      <c r="D134" s="719" t="s">
        <v>1369</v>
      </c>
      <c r="E134" s="730">
        <v>45873</v>
      </c>
      <c r="F134" s="720">
        <v>45881</v>
      </c>
      <c r="G134" s="720">
        <v>45881</v>
      </c>
      <c r="H134" s="721">
        <f t="shared" si="10"/>
        <v>8</v>
      </c>
      <c r="I134" s="751" t="s">
        <v>1519</v>
      </c>
      <c r="J134" s="721" t="s">
        <v>676</v>
      </c>
      <c r="K134" s="731"/>
      <c r="L134" s="732"/>
      <c r="M134" s="732"/>
      <c r="N134" s="732"/>
    </row>
    <row r="135" spans="1:14" s="738" customFormat="1" ht="27.75" customHeight="1">
      <c r="A135" s="716">
        <f t="shared" si="8"/>
        <v>132</v>
      </c>
      <c r="B135" s="722" t="s">
        <v>13</v>
      </c>
      <c r="C135" s="718" t="str">
        <f>VLOOKUP(B135,'Location Summary'!$C$4:$D$603,2,FALSE)</f>
        <v>DC1+3</v>
      </c>
      <c r="D135" s="719" t="s">
        <v>1369</v>
      </c>
      <c r="E135" s="730">
        <v>45936</v>
      </c>
      <c r="F135" s="720">
        <v>45980</v>
      </c>
      <c r="G135" s="720">
        <v>45985</v>
      </c>
      <c r="H135" s="721">
        <f t="shared" si="10"/>
        <v>49</v>
      </c>
      <c r="I135" s="751" t="s">
        <v>1656</v>
      </c>
      <c r="J135" s="721" t="s">
        <v>676</v>
      </c>
      <c r="K135" s="731"/>
      <c r="L135" s="732"/>
      <c r="M135" s="732"/>
      <c r="N135" s="732"/>
    </row>
    <row r="136" spans="1:14" s="738" customFormat="1" ht="27.75" customHeight="1">
      <c r="A136" s="716">
        <f t="shared" si="8"/>
        <v>133</v>
      </c>
      <c r="B136" s="722" t="s">
        <v>1274</v>
      </c>
      <c r="C136" s="718" t="str">
        <f>VLOOKUP(B136,'Location Summary'!$C$4:$D$603,2,FALSE)</f>
        <v>DD45+0</v>
      </c>
      <c r="D136" s="719" t="s">
        <v>1369</v>
      </c>
      <c r="E136" s="730">
        <v>45891</v>
      </c>
      <c r="F136" s="720">
        <v>46021</v>
      </c>
      <c r="G136" s="720">
        <v>46021</v>
      </c>
      <c r="H136" s="721">
        <f t="shared" si="10"/>
        <v>130</v>
      </c>
      <c r="I136" s="751" t="s">
        <v>1645</v>
      </c>
      <c r="J136" s="721" t="s">
        <v>676</v>
      </c>
      <c r="K136" s="731"/>
      <c r="L136" s="732"/>
      <c r="M136" s="732"/>
      <c r="N136" s="732"/>
    </row>
    <row r="137" spans="1:14" s="738" customFormat="1" ht="27.75" customHeight="1">
      <c r="A137" s="716">
        <f t="shared" si="8"/>
        <v>134</v>
      </c>
      <c r="B137" s="722" t="s">
        <v>420</v>
      </c>
      <c r="C137" s="718" t="str">
        <f>VLOOKUP(B137,'Location Summary'!$C$4:$D$603,2,FALSE)</f>
        <v>DA+0</v>
      </c>
      <c r="D137" s="719" t="s">
        <v>1369</v>
      </c>
      <c r="E137" s="730">
        <v>45870</v>
      </c>
      <c r="F137" s="720">
        <v>45994</v>
      </c>
      <c r="G137" s="720">
        <f>F137</f>
        <v>45994</v>
      </c>
      <c r="H137" s="721">
        <f t="shared" si="10"/>
        <v>124</v>
      </c>
      <c r="I137" s="751" t="s">
        <v>1644</v>
      </c>
      <c r="J137" s="721" t="s">
        <v>676</v>
      </c>
      <c r="K137" s="731"/>
      <c r="L137" s="732"/>
      <c r="M137" s="732"/>
      <c r="N137" s="732"/>
    </row>
    <row r="138" spans="1:14" s="738" customFormat="1" ht="27.75" customHeight="1">
      <c r="A138" s="716">
        <f t="shared" si="8"/>
        <v>135</v>
      </c>
      <c r="B138" s="722" t="s">
        <v>268</v>
      </c>
      <c r="C138" s="718" t="str">
        <f>VLOOKUP(B138,'Location Summary'!$C$4:$D$603,2,FALSE)</f>
        <v>DD45+0</v>
      </c>
      <c r="D138" s="719" t="s">
        <v>1369</v>
      </c>
      <c r="E138" s="730">
        <v>45870</v>
      </c>
      <c r="F138" s="720">
        <v>45973</v>
      </c>
      <c r="G138" s="720">
        <v>45973</v>
      </c>
      <c r="H138" s="721">
        <f t="shared" si="10"/>
        <v>103</v>
      </c>
      <c r="I138" s="751" t="s">
        <v>1641</v>
      </c>
      <c r="J138" s="721" t="s">
        <v>676</v>
      </c>
      <c r="K138" s="731"/>
      <c r="L138" s="732"/>
      <c r="M138" s="732"/>
      <c r="N138" s="732"/>
    </row>
    <row r="139" spans="1:14" s="738" customFormat="1" ht="27.75" customHeight="1">
      <c r="A139" s="716">
        <f t="shared" si="8"/>
        <v>136</v>
      </c>
      <c r="B139" s="722" t="s">
        <v>270</v>
      </c>
      <c r="C139" s="718" t="str">
        <f>VLOOKUP(B139,'Location Summary'!$C$4:$D$603,2,FALSE)</f>
        <v>DD60+9</v>
      </c>
      <c r="D139" s="719" t="s">
        <v>1369</v>
      </c>
      <c r="E139" s="730">
        <v>45903</v>
      </c>
      <c r="F139" s="720">
        <v>46007</v>
      </c>
      <c r="G139" s="720">
        <v>46007</v>
      </c>
      <c r="H139" s="721">
        <f t="shared" si="10"/>
        <v>104</v>
      </c>
      <c r="I139" s="751" t="s">
        <v>1646</v>
      </c>
      <c r="J139" s="721" t="s">
        <v>676</v>
      </c>
      <c r="K139" s="731"/>
      <c r="L139" s="732"/>
      <c r="M139" s="732"/>
      <c r="N139" s="732"/>
    </row>
    <row r="140" spans="1:14" s="738" customFormat="1" ht="27.75" customHeight="1">
      <c r="A140" s="716">
        <f t="shared" si="8"/>
        <v>137</v>
      </c>
      <c r="B140" s="722" t="s">
        <v>496</v>
      </c>
      <c r="C140" s="718" t="str">
        <f>VLOOKUP(B140,'Location Summary'!$C$4:$D$603,2,FALSE)</f>
        <v>DB1+9</v>
      </c>
      <c r="D140" s="719" t="s">
        <v>1369</v>
      </c>
      <c r="E140" s="730">
        <v>45903</v>
      </c>
      <c r="F140" s="720">
        <v>46008</v>
      </c>
      <c r="G140" s="720">
        <v>46008</v>
      </c>
      <c r="H140" s="721">
        <f t="shared" si="10"/>
        <v>105</v>
      </c>
      <c r="I140" s="751" t="s">
        <v>1647</v>
      </c>
      <c r="J140" s="721" t="s">
        <v>676</v>
      </c>
      <c r="K140" s="731"/>
      <c r="L140" s="732"/>
      <c r="M140" s="732"/>
      <c r="N140" s="732"/>
    </row>
    <row r="141" spans="1:14" s="738" customFormat="1" ht="27.75" customHeight="1">
      <c r="A141" s="716">
        <f t="shared" si="8"/>
        <v>138</v>
      </c>
      <c r="B141" s="722" t="s">
        <v>11</v>
      </c>
      <c r="C141" s="718" t="str">
        <f>VLOOKUP(B141,'Location Summary'!$C$4:$D$603,2,FALSE)</f>
        <v>DD60+18</v>
      </c>
      <c r="D141" s="719" t="s">
        <v>1369</v>
      </c>
      <c r="E141" s="730">
        <v>45903</v>
      </c>
      <c r="F141" s="720">
        <v>45991</v>
      </c>
      <c r="G141" s="720">
        <v>45991</v>
      </c>
      <c r="H141" s="721">
        <f t="shared" ref="H141:H148" si="11">G141-E141</f>
        <v>88</v>
      </c>
      <c r="I141" s="751" t="s">
        <v>1648</v>
      </c>
      <c r="J141" s="721" t="s">
        <v>676</v>
      </c>
      <c r="K141" s="731"/>
      <c r="L141" s="732"/>
      <c r="M141" s="732"/>
      <c r="N141" s="732"/>
    </row>
    <row r="142" spans="1:14" s="738" customFormat="1" ht="27.75" customHeight="1">
      <c r="A142" s="716">
        <f t="shared" si="8"/>
        <v>139</v>
      </c>
      <c r="B142" s="722" t="s">
        <v>311</v>
      </c>
      <c r="C142" s="718" t="str">
        <f>VLOOKUP(B142,'Location Summary'!$C$4:$D$603,2,FALSE)</f>
        <v>DA+6</v>
      </c>
      <c r="D142" s="719" t="s">
        <v>1369</v>
      </c>
      <c r="E142" s="730">
        <v>45903</v>
      </c>
      <c r="F142" s="720">
        <v>45987</v>
      </c>
      <c r="G142" s="720">
        <v>45987</v>
      </c>
      <c r="H142" s="721">
        <f t="shared" si="11"/>
        <v>84</v>
      </c>
      <c r="I142" s="751" t="s">
        <v>1649</v>
      </c>
      <c r="J142" s="721" t="s">
        <v>676</v>
      </c>
      <c r="K142" s="731"/>
      <c r="L142" s="732"/>
      <c r="M142" s="732"/>
      <c r="N142" s="732"/>
    </row>
    <row r="143" spans="1:14" s="738" customFormat="1" ht="29">
      <c r="A143" s="716">
        <f t="shared" si="8"/>
        <v>140</v>
      </c>
      <c r="B143" s="722" t="s">
        <v>433</v>
      </c>
      <c r="C143" s="718" t="str">
        <f>VLOOKUP(B143,'Location Summary'!$C$4:$D$603,2,FALSE)</f>
        <v>DA+0</v>
      </c>
      <c r="D143" s="719" t="s">
        <v>1369</v>
      </c>
      <c r="E143" s="730">
        <v>45903</v>
      </c>
      <c r="F143" s="720">
        <v>45983</v>
      </c>
      <c r="G143" s="720">
        <v>45983</v>
      </c>
      <c r="H143" s="721">
        <f t="shared" si="11"/>
        <v>80</v>
      </c>
      <c r="I143" s="751" t="s">
        <v>1650</v>
      </c>
      <c r="J143" s="721" t="s">
        <v>676</v>
      </c>
      <c r="K143" s="731"/>
      <c r="L143" s="732"/>
      <c r="M143" s="732"/>
      <c r="N143" s="732"/>
    </row>
    <row r="144" spans="1:14" s="738" customFormat="1" ht="27.75" customHeight="1">
      <c r="A144" s="716">
        <f t="shared" si="8"/>
        <v>141</v>
      </c>
      <c r="B144" s="722" t="s">
        <v>434</v>
      </c>
      <c r="C144" s="718" t="str">
        <f>VLOOKUP(B144,'Location Summary'!$C$4:$D$603,2,FALSE)</f>
        <v>DA-1.5</v>
      </c>
      <c r="D144" s="719" t="s">
        <v>1369</v>
      </c>
      <c r="E144" s="730">
        <v>45903</v>
      </c>
      <c r="F144" s="720">
        <v>45977</v>
      </c>
      <c r="G144" s="720">
        <v>45977</v>
      </c>
      <c r="H144" s="721">
        <f t="shared" si="11"/>
        <v>74</v>
      </c>
      <c r="I144" s="751" t="s">
        <v>1641</v>
      </c>
      <c r="J144" s="721" t="s">
        <v>676</v>
      </c>
      <c r="K144" s="731"/>
      <c r="L144" s="732"/>
      <c r="M144" s="732"/>
      <c r="N144" s="732"/>
    </row>
    <row r="145" spans="1:14" s="738" customFormat="1" ht="27.75" customHeight="1">
      <c r="A145" s="716">
        <f t="shared" si="8"/>
        <v>142</v>
      </c>
      <c r="B145" s="722" t="s">
        <v>435</v>
      </c>
      <c r="C145" s="718" t="str">
        <f>VLOOKUP(B145,'Location Summary'!$C$4:$D$603,2,FALSE)</f>
        <v>DA+0</v>
      </c>
      <c r="D145" s="719" t="s">
        <v>1369</v>
      </c>
      <c r="E145" s="730">
        <v>45903</v>
      </c>
      <c r="F145" s="720">
        <v>45996</v>
      </c>
      <c r="G145" s="720">
        <v>45996</v>
      </c>
      <c r="H145" s="721">
        <f t="shared" si="11"/>
        <v>93</v>
      </c>
      <c r="I145" s="751" t="s">
        <v>1651</v>
      </c>
      <c r="J145" s="721" t="s">
        <v>676</v>
      </c>
      <c r="K145" s="731"/>
      <c r="L145" s="732"/>
      <c r="M145" s="732"/>
      <c r="N145" s="732"/>
    </row>
    <row r="146" spans="1:14" s="738" customFormat="1" ht="27.75" customHeight="1">
      <c r="A146" s="716">
        <f t="shared" si="8"/>
        <v>143</v>
      </c>
      <c r="B146" s="722" t="s">
        <v>436</v>
      </c>
      <c r="C146" s="718" t="str">
        <f>VLOOKUP(B146,'Location Summary'!$C$4:$D$603,2,FALSE)</f>
        <v>DA+6</v>
      </c>
      <c r="D146" s="719" t="s">
        <v>1369</v>
      </c>
      <c r="E146" s="730">
        <v>45903</v>
      </c>
      <c r="F146" s="720">
        <v>45986</v>
      </c>
      <c r="G146" s="720">
        <v>45986</v>
      </c>
      <c r="H146" s="721">
        <f t="shared" si="11"/>
        <v>83</v>
      </c>
      <c r="I146" s="751" t="s">
        <v>1652</v>
      </c>
      <c r="J146" s="721" t="s">
        <v>676</v>
      </c>
      <c r="K146" s="731"/>
      <c r="L146" s="732"/>
      <c r="M146" s="732"/>
      <c r="N146" s="732"/>
    </row>
    <row r="147" spans="1:14" s="738" customFormat="1" ht="27.75" customHeight="1">
      <c r="A147" s="716">
        <f t="shared" si="8"/>
        <v>144</v>
      </c>
      <c r="B147" s="722" t="s">
        <v>12</v>
      </c>
      <c r="C147" s="718" t="str">
        <f>VLOOKUP(B147,'Location Summary'!$C$4:$D$603,2,FALSE)</f>
        <v>DC2+0</v>
      </c>
      <c r="D147" s="719" t="s">
        <v>1369</v>
      </c>
      <c r="E147" s="730">
        <v>45903</v>
      </c>
      <c r="F147" s="720">
        <v>46059</v>
      </c>
      <c r="G147" s="720">
        <v>46124</v>
      </c>
      <c r="H147" s="721">
        <f t="shared" si="11"/>
        <v>221</v>
      </c>
      <c r="I147" s="751" t="s">
        <v>1655</v>
      </c>
      <c r="J147" s="721" t="s">
        <v>676</v>
      </c>
      <c r="K147" s="731"/>
      <c r="L147" s="732"/>
      <c r="M147" s="732"/>
      <c r="N147" s="732"/>
    </row>
    <row r="148" spans="1:14" s="738" customFormat="1" ht="27.75" customHeight="1">
      <c r="A148" s="716">
        <f t="shared" si="8"/>
        <v>145</v>
      </c>
      <c r="B148" s="722" t="s">
        <v>184</v>
      </c>
      <c r="C148" s="718" t="str">
        <f>VLOOKUP(B148,'Location Summary'!$C$4:$D$603,2,FALSE)</f>
        <v>DA+6</v>
      </c>
      <c r="D148" s="719" t="s">
        <v>1369</v>
      </c>
      <c r="E148" s="730">
        <v>45912</v>
      </c>
      <c r="F148" s="720">
        <v>45980</v>
      </c>
      <c r="G148" s="720">
        <v>45980</v>
      </c>
      <c r="H148" s="721">
        <f t="shared" si="11"/>
        <v>68</v>
      </c>
      <c r="I148" s="751" t="s">
        <v>1650</v>
      </c>
      <c r="J148" s="721" t="s">
        <v>676</v>
      </c>
      <c r="K148" s="731"/>
      <c r="L148" s="732"/>
      <c r="M148" s="732"/>
      <c r="N148" s="732"/>
    </row>
    <row r="149" spans="1:14" s="738" customFormat="1" ht="27.75" customHeight="1">
      <c r="A149" s="716">
        <f t="shared" si="8"/>
        <v>146</v>
      </c>
      <c r="B149" s="722" t="s">
        <v>687</v>
      </c>
      <c r="C149" s="718" t="str">
        <f>VLOOKUP(B149,'Location Summary'!$C$4:$D$603,2,FALSE)</f>
        <v>DB1+9</v>
      </c>
      <c r="D149" s="719" t="s">
        <v>1369</v>
      </c>
      <c r="E149" s="730">
        <v>45912</v>
      </c>
      <c r="F149" s="720">
        <v>45975</v>
      </c>
      <c r="G149" s="720">
        <v>45975</v>
      </c>
      <c r="H149" s="721">
        <f t="shared" ref="H149:H155" si="12">G149-E149</f>
        <v>63</v>
      </c>
      <c r="I149" s="751" t="s">
        <v>1611</v>
      </c>
      <c r="J149" s="721" t="s">
        <v>676</v>
      </c>
      <c r="K149" s="731"/>
      <c r="L149" s="732"/>
      <c r="M149" s="732"/>
      <c r="N149" s="732"/>
    </row>
    <row r="150" spans="1:14" s="738" customFormat="1" ht="27.75" customHeight="1">
      <c r="A150" s="716">
        <f t="shared" si="8"/>
        <v>147</v>
      </c>
      <c r="B150" s="722" t="s">
        <v>62</v>
      </c>
      <c r="C150" s="718" t="str">
        <f>VLOOKUP(B150,'Location Summary'!$C$4:$D$603,2,FALSE)</f>
        <v>DA+9</v>
      </c>
      <c r="D150" s="719" t="s">
        <v>1369</v>
      </c>
      <c r="E150" s="730">
        <v>45903</v>
      </c>
      <c r="F150" s="720">
        <v>45977</v>
      </c>
      <c r="G150" s="720">
        <v>45995</v>
      </c>
      <c r="H150" s="721">
        <f t="shared" si="12"/>
        <v>92</v>
      </c>
      <c r="I150" s="751" t="s">
        <v>1611</v>
      </c>
      <c r="J150" s="721" t="s">
        <v>676</v>
      </c>
      <c r="K150" s="731"/>
      <c r="L150" s="732"/>
      <c r="M150" s="732"/>
      <c r="N150" s="732"/>
    </row>
    <row r="151" spans="1:14" s="738" customFormat="1" ht="29">
      <c r="A151" s="716">
        <f t="shared" si="8"/>
        <v>148</v>
      </c>
      <c r="B151" s="722" t="s">
        <v>63</v>
      </c>
      <c r="C151" s="718" t="str">
        <f>VLOOKUP(B151,'Location Summary'!$C$4:$D$603,2,FALSE)</f>
        <v>DA-1.5</v>
      </c>
      <c r="D151" s="719" t="s">
        <v>1369</v>
      </c>
      <c r="E151" s="730">
        <v>45903</v>
      </c>
      <c r="F151" s="720">
        <v>45981</v>
      </c>
      <c r="G151" s="720">
        <v>45981</v>
      </c>
      <c r="H151" s="721">
        <f t="shared" si="12"/>
        <v>78</v>
      </c>
      <c r="I151" s="751" t="s">
        <v>1653</v>
      </c>
      <c r="J151" s="721" t="s">
        <v>676</v>
      </c>
      <c r="K151" s="731"/>
      <c r="L151" s="732"/>
      <c r="M151" s="732"/>
      <c r="N151" s="732"/>
    </row>
    <row r="152" spans="1:14" s="738" customFormat="1" ht="27.75" customHeight="1">
      <c r="A152" s="716">
        <f t="shared" si="8"/>
        <v>149</v>
      </c>
      <c r="B152" s="722" t="s">
        <v>154</v>
      </c>
      <c r="C152" s="718" t="str">
        <f>VLOOKUP(B152,'Location Summary'!$C$4:$D$603,2,FALSE)</f>
        <v>DA+1.5</v>
      </c>
      <c r="D152" s="719" t="s">
        <v>1369</v>
      </c>
      <c r="E152" s="730">
        <v>45903</v>
      </c>
      <c r="F152" s="720">
        <v>45977</v>
      </c>
      <c r="G152" s="720">
        <v>45988</v>
      </c>
      <c r="H152" s="721">
        <f t="shared" si="12"/>
        <v>85</v>
      </c>
      <c r="I152" s="751" t="s">
        <v>1611</v>
      </c>
      <c r="J152" s="721" t="s">
        <v>676</v>
      </c>
      <c r="K152" s="731"/>
      <c r="L152" s="732"/>
      <c r="M152" s="732"/>
      <c r="N152" s="732"/>
    </row>
    <row r="153" spans="1:14" s="738" customFormat="1" ht="27.75" customHeight="1">
      <c r="A153" s="716">
        <f t="shared" si="8"/>
        <v>150</v>
      </c>
      <c r="B153" s="722" t="s">
        <v>444</v>
      </c>
      <c r="C153" s="718" t="str">
        <f>VLOOKUP(B153,'Location Summary'!$C$4:$D$603,2,FALSE)</f>
        <v>DA+0</v>
      </c>
      <c r="D153" s="719" t="s">
        <v>1369</v>
      </c>
      <c r="E153" s="730">
        <v>45903</v>
      </c>
      <c r="F153" s="720">
        <v>46001</v>
      </c>
      <c r="G153" s="720">
        <v>46001</v>
      </c>
      <c r="H153" s="721">
        <f t="shared" si="12"/>
        <v>98</v>
      </c>
      <c r="I153" s="751" t="s">
        <v>1642</v>
      </c>
      <c r="J153" s="721" t="s">
        <v>676</v>
      </c>
      <c r="K153" s="731"/>
      <c r="L153" s="732"/>
      <c r="M153" s="732"/>
      <c r="N153" s="732"/>
    </row>
    <row r="154" spans="1:14" s="738" customFormat="1" ht="27.75" customHeight="1">
      <c r="A154" s="716">
        <f t="shared" si="8"/>
        <v>151</v>
      </c>
      <c r="B154" s="722" t="s">
        <v>914</v>
      </c>
      <c r="C154" s="718" t="str">
        <f>VLOOKUP(B154,'Location Summary'!$C$4:$D$603,2,FALSE)</f>
        <v>DA+6</v>
      </c>
      <c r="D154" s="719" t="s">
        <v>1369</v>
      </c>
      <c r="E154" s="730">
        <v>45903</v>
      </c>
      <c r="F154" s="720">
        <v>45986</v>
      </c>
      <c r="G154" s="720">
        <v>45986</v>
      </c>
      <c r="H154" s="721">
        <f t="shared" si="12"/>
        <v>83</v>
      </c>
      <c r="I154" s="751" t="s">
        <v>1643</v>
      </c>
      <c r="J154" s="721" t="s">
        <v>676</v>
      </c>
      <c r="K154" s="731"/>
      <c r="L154" s="732"/>
      <c r="M154" s="732"/>
      <c r="N154" s="732"/>
    </row>
    <row r="155" spans="1:14" s="738" customFormat="1" ht="27.75" customHeight="1">
      <c r="A155" s="716">
        <f t="shared" si="8"/>
        <v>152</v>
      </c>
      <c r="B155" s="722" t="s">
        <v>451</v>
      </c>
      <c r="C155" s="718" t="str">
        <f>VLOOKUP(B155,'Location Summary'!$C$4:$D$603,2,FALSE)</f>
        <v>DA+0</v>
      </c>
      <c r="D155" s="719" t="s">
        <v>1369</v>
      </c>
      <c r="E155" s="730">
        <v>45927</v>
      </c>
      <c r="F155" s="720" t="s">
        <v>1704</v>
      </c>
      <c r="G155" s="720" t="s">
        <v>1704</v>
      </c>
      <c r="H155" s="721">
        <f t="shared" si="12"/>
        <v>84</v>
      </c>
      <c r="I155" s="751" t="s">
        <v>1643</v>
      </c>
      <c r="J155" s="721" t="s">
        <v>676</v>
      </c>
      <c r="K155" s="731"/>
      <c r="L155" s="732"/>
      <c r="M155" s="732"/>
      <c r="N155" s="732"/>
    </row>
    <row r="156" spans="1:14" s="738" customFormat="1" ht="27.75" customHeight="1">
      <c r="A156" s="716">
        <f t="shared" si="8"/>
        <v>153</v>
      </c>
      <c r="B156" s="722" t="s">
        <v>79</v>
      </c>
      <c r="C156" s="718" t="str">
        <f>VLOOKUP(B156,'Location Summary'!$C$4:$D$603,2,FALSE)</f>
        <v>DB1+0</v>
      </c>
      <c r="D156" s="719" t="s">
        <v>1369</v>
      </c>
      <c r="E156" s="730">
        <v>45872</v>
      </c>
      <c r="F156" s="720">
        <v>45989</v>
      </c>
      <c r="G156" s="720">
        <v>45989</v>
      </c>
      <c r="H156" s="721">
        <f t="shared" ref="H156:H169" si="13">G156-E156</f>
        <v>117</v>
      </c>
      <c r="I156" s="751" t="s">
        <v>1654</v>
      </c>
      <c r="J156" s="721" t="s">
        <v>676</v>
      </c>
      <c r="K156" s="731"/>
      <c r="L156" s="732"/>
      <c r="M156" s="732"/>
      <c r="N156" s="732"/>
    </row>
    <row r="157" spans="1:14" s="738" customFormat="1" ht="27.75" customHeight="1">
      <c r="A157" s="716">
        <f t="shared" si="8"/>
        <v>154</v>
      </c>
      <c r="B157" s="722" t="s">
        <v>655</v>
      </c>
      <c r="C157" s="718" t="str">
        <f>VLOOKUP(B157,'Location Summary'!$C$4:$D$603,2,FALSE)</f>
        <v>DA-1.5</v>
      </c>
      <c r="D157" s="719" t="s">
        <v>1369</v>
      </c>
      <c r="E157" s="730">
        <v>45872</v>
      </c>
      <c r="F157" s="720">
        <v>45989</v>
      </c>
      <c r="G157" s="720">
        <v>45989</v>
      </c>
      <c r="H157" s="721">
        <f t="shared" si="13"/>
        <v>117</v>
      </c>
      <c r="I157" s="751" t="s">
        <v>1654</v>
      </c>
      <c r="J157" s="721" t="s">
        <v>676</v>
      </c>
      <c r="K157" s="731"/>
      <c r="L157" s="732"/>
      <c r="M157" s="732"/>
      <c r="N157" s="732"/>
    </row>
    <row r="158" spans="1:14" s="738" customFormat="1" ht="27.75" customHeight="1">
      <c r="A158" s="716">
        <f t="shared" si="8"/>
        <v>155</v>
      </c>
      <c r="B158" s="722" t="s">
        <v>168</v>
      </c>
      <c r="C158" s="718" t="str">
        <f>VLOOKUP(B158,'Location Summary'!$C$4:$D$603,2,FALSE)</f>
        <v>DA+9</v>
      </c>
      <c r="D158" s="719" t="s">
        <v>1253</v>
      </c>
      <c r="E158" s="730">
        <v>45963</v>
      </c>
      <c r="F158" s="720">
        <v>45979</v>
      </c>
      <c r="G158" s="720">
        <v>45979</v>
      </c>
      <c r="H158" s="721">
        <f t="shared" si="13"/>
        <v>16</v>
      </c>
      <c r="I158" s="751" t="s">
        <v>1003</v>
      </c>
      <c r="J158" s="721" t="s">
        <v>676</v>
      </c>
      <c r="K158" s="731"/>
      <c r="L158" s="732"/>
      <c r="M158" s="732"/>
      <c r="N158" s="732"/>
    </row>
    <row r="159" spans="1:14" s="738" customFormat="1" ht="27.75" customHeight="1">
      <c r="A159" s="716">
        <f t="shared" si="8"/>
        <v>156</v>
      </c>
      <c r="B159" s="722" t="s">
        <v>582</v>
      </c>
      <c r="C159" s="718" t="str">
        <f>VLOOKUP(B159,'Location Summary'!$C$4:$D$603,2,FALSE)</f>
        <v>DA+0</v>
      </c>
      <c r="D159" s="719" t="s">
        <v>1253</v>
      </c>
      <c r="E159" s="730">
        <v>45963</v>
      </c>
      <c r="F159" s="720">
        <v>45975</v>
      </c>
      <c r="G159" s="720">
        <v>46025</v>
      </c>
      <c r="H159" s="721">
        <f t="shared" si="13"/>
        <v>62</v>
      </c>
      <c r="I159" s="751" t="s">
        <v>1003</v>
      </c>
      <c r="J159" s="721" t="s">
        <v>676</v>
      </c>
      <c r="K159" s="731"/>
      <c r="L159" s="732"/>
      <c r="M159" s="732"/>
      <c r="N159" s="732"/>
    </row>
    <row r="160" spans="1:14" s="738" customFormat="1" ht="27.75" customHeight="1">
      <c r="A160" s="716">
        <f t="shared" si="8"/>
        <v>157</v>
      </c>
      <c r="B160" s="722" t="s">
        <v>787</v>
      </c>
      <c r="C160" s="718" t="str">
        <f>VLOOKUP(B160,'Location Summary'!$C$4:$D$603,2,FALSE)</f>
        <v>DA+6</v>
      </c>
      <c r="D160" s="719" t="s">
        <v>1253</v>
      </c>
      <c r="E160" s="730">
        <v>45963</v>
      </c>
      <c r="F160" s="720">
        <v>46021</v>
      </c>
      <c r="G160" s="720">
        <v>46021</v>
      </c>
      <c r="H160" s="721">
        <f t="shared" si="13"/>
        <v>58</v>
      </c>
      <c r="I160" s="751" t="s">
        <v>1003</v>
      </c>
      <c r="J160" s="721" t="s">
        <v>676</v>
      </c>
      <c r="K160" s="731"/>
      <c r="L160" s="732"/>
      <c r="M160" s="732"/>
      <c r="N160" s="732"/>
    </row>
    <row r="161" spans="1:14" ht="29">
      <c r="A161" s="716">
        <f t="shared" si="8"/>
        <v>158</v>
      </c>
      <c r="B161" s="1152" t="s">
        <v>1749</v>
      </c>
      <c r="C161" s="718" t="s">
        <v>441</v>
      </c>
      <c r="D161" s="1197" t="s">
        <v>100</v>
      </c>
      <c r="E161" s="1154">
        <v>46015</v>
      </c>
      <c r="F161" s="720">
        <v>46021</v>
      </c>
      <c r="G161" s="720">
        <v>46021</v>
      </c>
      <c r="H161" s="721">
        <f t="shared" si="13"/>
        <v>6</v>
      </c>
      <c r="I161" s="1155" t="s">
        <v>1705</v>
      </c>
      <c r="J161" s="1199" t="s">
        <v>676</v>
      </c>
      <c r="K161" s="1153"/>
      <c r="L161" s="1151"/>
      <c r="M161" s="1151"/>
      <c r="N161" s="1151"/>
    </row>
    <row r="162" spans="1:14" ht="29">
      <c r="A162" s="716">
        <f t="shared" si="8"/>
        <v>159</v>
      </c>
      <c r="B162" s="1152" t="s">
        <v>1748</v>
      </c>
      <c r="C162" s="718" t="s">
        <v>218</v>
      </c>
      <c r="D162" s="1197" t="s">
        <v>100</v>
      </c>
      <c r="E162" s="1154">
        <v>46056</v>
      </c>
      <c r="F162" s="1198">
        <v>46063</v>
      </c>
      <c r="G162" s="1154">
        <v>46063</v>
      </c>
      <c r="H162" s="1199">
        <f t="shared" si="13"/>
        <v>7</v>
      </c>
      <c r="I162" s="649" t="s">
        <v>1744</v>
      </c>
      <c r="J162" s="1199" t="s">
        <v>676</v>
      </c>
      <c r="K162" s="1153"/>
      <c r="L162" s="1151"/>
      <c r="M162" s="1151"/>
      <c r="N162" s="1151"/>
    </row>
    <row r="163" spans="1:14" ht="29">
      <c r="A163" s="716">
        <f t="shared" si="8"/>
        <v>160</v>
      </c>
      <c r="B163" s="1200" t="s">
        <v>610</v>
      </c>
      <c r="C163" s="718" t="str">
        <f>VLOOKUP(B163,'Location Summary'!$C$4:$D$603,2,FALSE)</f>
        <v>DA+3</v>
      </c>
      <c r="D163" s="1197" t="s">
        <v>1369</v>
      </c>
      <c r="E163" s="1154">
        <v>46058</v>
      </c>
      <c r="F163" s="1198">
        <v>46063</v>
      </c>
      <c r="G163" s="1154">
        <v>46063</v>
      </c>
      <c r="H163" s="1199">
        <f t="shared" si="13"/>
        <v>5</v>
      </c>
      <c r="I163" s="649" t="s">
        <v>1745</v>
      </c>
      <c r="J163" s="1199" t="s">
        <v>676</v>
      </c>
      <c r="K163" s="1153"/>
      <c r="L163" s="1151"/>
      <c r="M163" s="1151"/>
      <c r="N163" s="1151"/>
    </row>
    <row r="164" spans="1:14" ht="29">
      <c r="A164" s="716">
        <f t="shared" si="8"/>
        <v>161</v>
      </c>
      <c r="B164" s="1152" t="s">
        <v>1282</v>
      </c>
      <c r="C164" s="718" t="str">
        <f>VLOOKUP(B164,'Location Summary'!$C$4:$D$603,2,FALSE)</f>
        <v>DD45+3</v>
      </c>
      <c r="D164" s="1197" t="s">
        <v>1253</v>
      </c>
      <c r="E164" s="1154">
        <v>46057</v>
      </c>
      <c r="F164" s="1198">
        <v>46062</v>
      </c>
      <c r="G164" s="1154">
        <v>46062</v>
      </c>
      <c r="H164" s="1199">
        <f t="shared" si="13"/>
        <v>5</v>
      </c>
      <c r="I164" s="649" t="s">
        <v>1743</v>
      </c>
      <c r="J164" s="1199" t="s">
        <v>676</v>
      </c>
      <c r="K164" s="1153"/>
      <c r="L164" s="1151"/>
      <c r="M164" s="1151"/>
      <c r="N164" s="1151"/>
    </row>
    <row r="165" spans="1:14" ht="29">
      <c r="A165" s="716">
        <f t="shared" si="8"/>
        <v>162</v>
      </c>
      <c r="B165" s="1152" t="s">
        <v>1289</v>
      </c>
      <c r="C165" s="718" t="str">
        <f>VLOOKUP(B165,'Location Summary'!$C$4:$D$603,2,FALSE)</f>
        <v>DB1+9</v>
      </c>
      <c r="D165" s="1197" t="s">
        <v>1253</v>
      </c>
      <c r="E165" s="1154">
        <v>46057</v>
      </c>
      <c r="F165" s="1198">
        <v>46061</v>
      </c>
      <c r="G165" s="1154">
        <v>46061</v>
      </c>
      <c r="H165" s="1199">
        <f t="shared" si="13"/>
        <v>4</v>
      </c>
      <c r="I165" s="649" t="s">
        <v>1743</v>
      </c>
      <c r="J165" s="1199" t="s">
        <v>676</v>
      </c>
      <c r="K165" s="1153"/>
      <c r="L165" s="1151"/>
      <c r="M165" s="1151"/>
      <c r="N165" s="1151"/>
    </row>
    <row r="166" spans="1:14" ht="43.5">
      <c r="A166" s="716">
        <f t="shared" si="8"/>
        <v>163</v>
      </c>
      <c r="B166" s="1152" t="s">
        <v>79</v>
      </c>
      <c r="C166" s="718" t="str">
        <f>VLOOKUP(B166,'Location Summary'!$C$4:$D$603,2,FALSE)</f>
        <v>DB1+0</v>
      </c>
      <c r="D166" s="1197" t="s">
        <v>1369</v>
      </c>
      <c r="E166" s="1154">
        <v>46060</v>
      </c>
      <c r="F166" s="1154">
        <v>46063</v>
      </c>
      <c r="G166" s="1154">
        <v>46063</v>
      </c>
      <c r="H166" s="1199">
        <f t="shared" si="13"/>
        <v>3</v>
      </c>
      <c r="I166" s="649" t="s">
        <v>1747</v>
      </c>
      <c r="J166" s="1199" t="s">
        <v>676</v>
      </c>
      <c r="K166" s="1153"/>
      <c r="L166" s="1151"/>
      <c r="M166" s="1151"/>
      <c r="N166" s="1151"/>
    </row>
    <row r="167" spans="1:14" ht="21.75" customHeight="1">
      <c r="A167" s="716">
        <f t="shared" si="8"/>
        <v>164</v>
      </c>
      <c r="B167" s="1200" t="s">
        <v>462</v>
      </c>
      <c r="C167" s="718" t="str">
        <f>VLOOKUP(B167,'Location Summary'!$C$4:$D$603,2,FALSE)</f>
        <v>DA+1.5</v>
      </c>
      <c r="D167" s="1197" t="s">
        <v>1253</v>
      </c>
      <c r="E167" s="1154">
        <v>46057</v>
      </c>
      <c r="F167" s="1154">
        <v>46062</v>
      </c>
      <c r="G167" s="1154">
        <v>46062</v>
      </c>
      <c r="H167" s="1199">
        <f t="shared" si="13"/>
        <v>5</v>
      </c>
      <c r="I167" s="649" t="s">
        <v>1750</v>
      </c>
      <c r="J167" s="1199" t="s">
        <v>676</v>
      </c>
      <c r="K167" s="1153"/>
      <c r="L167" s="1151"/>
      <c r="M167" s="1151"/>
      <c r="N167" s="1151"/>
    </row>
    <row r="168" spans="1:14" ht="35.25" customHeight="1">
      <c r="A168" s="716">
        <f t="shared" si="8"/>
        <v>165</v>
      </c>
      <c r="B168" s="1200" t="s">
        <v>583</v>
      </c>
      <c r="C168" s="718" t="str">
        <f>VLOOKUP(B168,'Location Summary'!$C$4:$D$603,2,FALSE)</f>
        <v>DA+6</v>
      </c>
      <c r="D168" s="1197" t="s">
        <v>1253</v>
      </c>
      <c r="E168" s="1154">
        <v>46047</v>
      </c>
      <c r="F168" s="1154">
        <v>46077</v>
      </c>
      <c r="G168" s="1154">
        <v>46077</v>
      </c>
      <c r="H168" s="1199">
        <f t="shared" si="13"/>
        <v>30</v>
      </c>
      <c r="I168" s="649" t="s">
        <v>1746</v>
      </c>
      <c r="J168" s="1199" t="s">
        <v>676</v>
      </c>
      <c r="K168" s="1153"/>
      <c r="L168" s="1151"/>
      <c r="M168" s="1151"/>
      <c r="N168" s="1151"/>
    </row>
    <row r="169" spans="1:14" ht="35.25" customHeight="1">
      <c r="A169" s="716">
        <f t="shared" si="8"/>
        <v>166</v>
      </c>
      <c r="B169" s="1200" t="s">
        <v>584</v>
      </c>
      <c r="C169" s="718" t="str">
        <f>VLOOKUP(B169,'Location Summary'!$C$4:$D$603,2,FALSE)</f>
        <v>DA+6</v>
      </c>
      <c r="D169" s="1197" t="s">
        <v>1253</v>
      </c>
      <c r="E169" s="1154">
        <v>46047</v>
      </c>
      <c r="F169" s="1154">
        <v>46075</v>
      </c>
      <c r="G169" s="1154">
        <v>46075</v>
      </c>
      <c r="H169" s="1199">
        <f t="shared" si="13"/>
        <v>28</v>
      </c>
      <c r="I169" s="649" t="s">
        <v>1746</v>
      </c>
      <c r="J169" s="1199" t="s">
        <v>676</v>
      </c>
      <c r="K169" s="1153"/>
      <c r="L169" s="1151"/>
      <c r="M169" s="1151"/>
      <c r="N169" s="1151"/>
    </row>
    <row r="170" spans="1:14" ht="35.25" customHeight="1">
      <c r="A170" s="716">
        <f t="shared" si="8"/>
        <v>167</v>
      </c>
      <c r="B170" s="1200" t="s">
        <v>1283</v>
      </c>
      <c r="C170" s="718" t="str">
        <f>VLOOKUP(B170,'Location Summary'!$C$4:$D$603,2,FALSE)</f>
        <v>DA+3</v>
      </c>
      <c r="D170" s="1197" t="s">
        <v>1253</v>
      </c>
      <c r="E170" s="1154">
        <v>46064</v>
      </c>
      <c r="F170" s="1154">
        <v>46065</v>
      </c>
      <c r="G170" s="1154">
        <v>46065</v>
      </c>
      <c r="H170" s="1199">
        <f>G170-E170</f>
        <v>1</v>
      </c>
      <c r="I170" s="649" t="s">
        <v>1753</v>
      </c>
      <c r="J170" s="1199" t="s">
        <v>676</v>
      </c>
      <c r="K170" s="21" t="s">
        <v>1751</v>
      </c>
      <c r="L170" s="1199">
        <v>9929888158</v>
      </c>
      <c r="M170" s="1199" t="s">
        <v>1752</v>
      </c>
      <c r="N170" s="1199" t="s">
        <v>1754</v>
      </c>
    </row>
    <row r="171" spans="1:14" ht="33" customHeight="1">
      <c r="A171" s="716">
        <f t="shared" si="8"/>
        <v>168</v>
      </c>
      <c r="B171" s="1200" t="s">
        <v>1284</v>
      </c>
      <c r="C171" s="718" t="str">
        <f>VLOOKUP(B171,'Location Summary'!$C$4:$D$603,2,FALSE)</f>
        <v>DA+3</v>
      </c>
      <c r="D171" s="1197" t="s">
        <v>1253</v>
      </c>
      <c r="E171" s="1154">
        <v>46064</v>
      </c>
      <c r="F171" s="1154">
        <v>46065</v>
      </c>
      <c r="G171" s="1154">
        <v>46065</v>
      </c>
      <c r="H171" s="1199">
        <f>G171-E171</f>
        <v>1</v>
      </c>
      <c r="I171" s="649" t="s">
        <v>1753</v>
      </c>
      <c r="J171" s="1199" t="s">
        <v>676</v>
      </c>
      <c r="K171" s="21" t="s">
        <v>1751</v>
      </c>
      <c r="L171" s="1199">
        <v>9929888158</v>
      </c>
      <c r="M171" s="1199" t="s">
        <v>1752</v>
      </c>
      <c r="N171" s="1199" t="s">
        <v>1754</v>
      </c>
    </row>
    <row r="172" spans="1:14" s="1289" customFormat="1" ht="33" customHeight="1">
      <c r="A172" s="1281">
        <f t="shared" si="8"/>
        <v>169</v>
      </c>
      <c r="B172" s="1282" t="s">
        <v>209</v>
      </c>
      <c r="C172" s="1283" t="str">
        <f>VLOOKUP(B172,'Location Summary'!$C$4:$D$603,2,FALSE)</f>
        <v>DA+9</v>
      </c>
      <c r="D172" s="1284" t="s">
        <v>1755</v>
      </c>
      <c r="E172" s="1285">
        <v>46060</v>
      </c>
      <c r="F172" s="1285"/>
      <c r="G172" s="1285"/>
      <c r="H172" s="1286"/>
      <c r="I172" s="1287" t="s">
        <v>1753</v>
      </c>
      <c r="J172" s="1286"/>
      <c r="K172" s="1288"/>
      <c r="L172" s="1286"/>
      <c r="M172" s="1286"/>
      <c r="N172" s="1286"/>
    </row>
    <row r="173" spans="1:14" s="1289" customFormat="1" ht="33" customHeight="1">
      <c r="A173" s="1281">
        <f t="shared" si="8"/>
        <v>170</v>
      </c>
      <c r="B173" s="1282" t="s">
        <v>646</v>
      </c>
      <c r="C173" s="1283" t="str">
        <f>VLOOKUP(B173,'Location Summary'!$C$4:$D$603,2,FALSE)</f>
        <v>DA-1.5</v>
      </c>
      <c r="D173" s="1284" t="s">
        <v>1755</v>
      </c>
      <c r="E173" s="1285">
        <v>46060</v>
      </c>
      <c r="F173" s="1285"/>
      <c r="G173" s="1285"/>
      <c r="H173" s="1286"/>
      <c r="I173" s="1287" t="s">
        <v>1753</v>
      </c>
      <c r="J173" s="1286"/>
      <c r="K173" s="1288"/>
      <c r="L173" s="1286"/>
      <c r="M173" s="1286"/>
      <c r="N173" s="1286"/>
    </row>
    <row r="174" spans="1:14" s="1289" customFormat="1" ht="33" customHeight="1">
      <c r="A174" s="1281">
        <f t="shared" si="8"/>
        <v>171</v>
      </c>
      <c r="B174" s="1282" t="s">
        <v>651</v>
      </c>
      <c r="C174" s="1283" t="str">
        <f>VLOOKUP(B174,'Location Summary'!$C$4:$D$603,2,FALSE)</f>
        <v>DB1+9</v>
      </c>
      <c r="D174" s="1284" t="s">
        <v>1755</v>
      </c>
      <c r="E174" s="1285">
        <v>46060</v>
      </c>
      <c r="F174" s="1285"/>
      <c r="G174" s="1285"/>
      <c r="H174" s="1286"/>
      <c r="I174" s="1287" t="s">
        <v>1753</v>
      </c>
      <c r="J174" s="1286"/>
      <c r="K174" s="1288"/>
      <c r="L174" s="1286"/>
      <c r="M174" s="1286"/>
      <c r="N174" s="1286"/>
    </row>
    <row r="175" spans="1:14" s="1289" customFormat="1" ht="33" customHeight="1">
      <c r="A175" s="1281">
        <f t="shared" si="8"/>
        <v>172</v>
      </c>
      <c r="B175" s="1282" t="s">
        <v>648</v>
      </c>
      <c r="C175" s="1283" t="str">
        <f>VLOOKUP(B175,'Location Summary'!$C$4:$D$603,2,FALSE)</f>
        <v>DA+3</v>
      </c>
      <c r="D175" s="1284" t="s">
        <v>1755</v>
      </c>
      <c r="E175" s="1285">
        <v>46060</v>
      </c>
      <c r="F175" s="1285"/>
      <c r="G175" s="1285"/>
      <c r="H175" s="1286"/>
      <c r="I175" s="1287" t="s">
        <v>1753</v>
      </c>
      <c r="J175" s="1286"/>
      <c r="K175" s="1288"/>
      <c r="L175" s="1286"/>
      <c r="M175" s="1286"/>
      <c r="N175" s="1286"/>
    </row>
    <row r="176" spans="1:14" s="1289" customFormat="1" ht="33" customHeight="1">
      <c r="A176" s="1281">
        <f t="shared" si="8"/>
        <v>173</v>
      </c>
      <c r="B176" s="1282" t="s">
        <v>433</v>
      </c>
      <c r="C176" s="1283" t="str">
        <f>VLOOKUP(B176,'Location Summary'!$C$4:$D$603,2,FALSE)</f>
        <v>DA+0</v>
      </c>
      <c r="D176" s="1284" t="s">
        <v>1755</v>
      </c>
      <c r="E176" s="1285">
        <v>46060</v>
      </c>
      <c r="F176" s="1285"/>
      <c r="G176" s="1285"/>
      <c r="H176" s="1286"/>
      <c r="I176" s="1287" t="s">
        <v>1753</v>
      </c>
      <c r="J176" s="1286"/>
      <c r="K176" s="1288"/>
      <c r="L176" s="1286"/>
      <c r="M176" s="1286"/>
      <c r="N176" s="1286"/>
    </row>
    <row r="177" spans="1:14" ht="33" customHeight="1">
      <c r="A177" s="723">
        <f t="shared" si="8"/>
        <v>174</v>
      </c>
      <c r="B177" s="1290" t="s">
        <v>270</v>
      </c>
      <c r="C177" s="718" t="str">
        <f>VLOOKUP(B177,'Location Summary'!$C$4:$D$603,2,FALSE)</f>
        <v>DD60+9</v>
      </c>
      <c r="D177" s="1291" t="s">
        <v>1755</v>
      </c>
      <c r="E177" s="1154">
        <v>46063</v>
      </c>
      <c r="F177" s="1154">
        <v>46098</v>
      </c>
      <c r="G177" s="1154">
        <v>46098</v>
      </c>
      <c r="H177" s="1199">
        <f t="shared" ref="H177:H187" si="14">G177-E177</f>
        <v>35</v>
      </c>
      <c r="I177" s="649" t="s">
        <v>1753</v>
      </c>
      <c r="J177" s="1199" t="s">
        <v>676</v>
      </c>
      <c r="K177" s="21"/>
      <c r="L177" s="1199"/>
      <c r="M177" s="1199"/>
      <c r="N177" s="1199"/>
    </row>
    <row r="178" spans="1:14" ht="33" customHeight="1">
      <c r="A178" s="723">
        <f t="shared" si="8"/>
        <v>175</v>
      </c>
      <c r="B178" s="1290" t="s">
        <v>270</v>
      </c>
      <c r="C178" s="718" t="str">
        <f>VLOOKUP(B178,'Location Summary'!$C$4:$D$603,2,FALSE)</f>
        <v>DD60+9</v>
      </c>
      <c r="D178" s="1291" t="s">
        <v>1253</v>
      </c>
      <c r="E178" s="1154">
        <v>46103</v>
      </c>
      <c r="F178" s="1154"/>
      <c r="G178" s="1154">
        <v>46108</v>
      </c>
      <c r="H178" s="1199">
        <f t="shared" si="14"/>
        <v>5</v>
      </c>
      <c r="I178" s="649" t="s">
        <v>1753</v>
      </c>
      <c r="J178" s="1199" t="s">
        <v>676</v>
      </c>
      <c r="K178" s="21"/>
      <c r="L178" s="1199"/>
      <c r="M178" s="1199"/>
      <c r="N178" s="1199"/>
    </row>
    <row r="179" spans="1:14" ht="33" customHeight="1">
      <c r="A179" s="723">
        <f t="shared" si="8"/>
        <v>176</v>
      </c>
      <c r="B179" s="1290" t="s">
        <v>496</v>
      </c>
      <c r="C179" s="718" t="str">
        <f>VLOOKUP(B179,'Location Summary'!$C$4:$D$603,2,FALSE)</f>
        <v>DB1+9</v>
      </c>
      <c r="D179" s="1291" t="s">
        <v>1253</v>
      </c>
      <c r="E179" s="1154">
        <v>46064</v>
      </c>
      <c r="F179" s="1154">
        <v>46108</v>
      </c>
      <c r="G179" s="1154">
        <v>46108</v>
      </c>
      <c r="H179" s="1199">
        <f t="shared" si="14"/>
        <v>44</v>
      </c>
      <c r="I179" s="649" t="s">
        <v>1753</v>
      </c>
      <c r="J179" s="1199" t="s">
        <v>676</v>
      </c>
      <c r="K179" s="21"/>
      <c r="L179" s="1199"/>
      <c r="M179" s="1199"/>
      <c r="N179" s="1199"/>
    </row>
    <row r="180" spans="1:14" ht="33" customHeight="1">
      <c r="A180" s="723">
        <f t="shared" si="8"/>
        <v>177</v>
      </c>
      <c r="B180" s="1200" t="s">
        <v>449</v>
      </c>
      <c r="C180" s="718" t="str">
        <f>VLOOKUP(B180,'Location Summary'!$C$4:$D$603,2,FALSE)</f>
        <v>DA+3</v>
      </c>
      <c r="D180" s="1197" t="s">
        <v>1253</v>
      </c>
      <c r="E180" s="1154">
        <v>46071</v>
      </c>
      <c r="F180" s="1154">
        <v>46087</v>
      </c>
      <c r="G180" s="1154">
        <v>46087</v>
      </c>
      <c r="H180" s="1199">
        <f t="shared" si="14"/>
        <v>16</v>
      </c>
      <c r="I180" s="649" t="s">
        <v>1753</v>
      </c>
      <c r="J180" s="1199" t="s">
        <v>676</v>
      </c>
      <c r="K180" s="21"/>
      <c r="L180" s="1199"/>
      <c r="M180" s="1199"/>
      <c r="N180" s="1199"/>
    </row>
    <row r="181" spans="1:14" ht="33" customHeight="1">
      <c r="A181" s="716">
        <f t="shared" si="8"/>
        <v>178</v>
      </c>
      <c r="B181" s="1200" t="s">
        <v>450</v>
      </c>
      <c r="C181" s="718" t="str">
        <f>VLOOKUP(B181,'Location Summary'!$C$4:$D$603,2,FALSE)</f>
        <v>DA+9</v>
      </c>
      <c r="D181" s="1197" t="s">
        <v>1253</v>
      </c>
      <c r="E181" s="1154">
        <v>46071</v>
      </c>
      <c r="F181" s="1154">
        <v>46075</v>
      </c>
      <c r="G181" s="1154">
        <v>46075</v>
      </c>
      <c r="H181" s="1199">
        <f t="shared" si="14"/>
        <v>4</v>
      </c>
      <c r="I181" s="649" t="s">
        <v>1753</v>
      </c>
      <c r="J181" s="1199" t="s">
        <v>676</v>
      </c>
      <c r="K181" s="21"/>
      <c r="L181" s="1199"/>
      <c r="M181" s="1199"/>
      <c r="N181" s="1199"/>
    </row>
    <row r="182" spans="1:14" ht="33" customHeight="1">
      <c r="A182" s="716">
        <f t="shared" si="8"/>
        <v>179</v>
      </c>
      <c r="B182" s="1200" t="s">
        <v>451</v>
      </c>
      <c r="C182" s="718" t="str">
        <f>VLOOKUP(B182,'Location Summary'!$C$4:$D$603,2,FALSE)</f>
        <v>DA+0</v>
      </c>
      <c r="D182" s="1197" t="s">
        <v>1253</v>
      </c>
      <c r="E182" s="1154">
        <v>46071</v>
      </c>
      <c r="F182" s="1154">
        <v>46086</v>
      </c>
      <c r="G182" s="1154">
        <v>46086</v>
      </c>
      <c r="H182" s="1199">
        <f t="shared" si="14"/>
        <v>15</v>
      </c>
      <c r="I182" s="649" t="s">
        <v>1753</v>
      </c>
      <c r="J182" s="1199" t="s">
        <v>676</v>
      </c>
      <c r="K182" s="21"/>
      <c r="L182" s="1199"/>
      <c r="M182" s="1199"/>
      <c r="N182" s="1199"/>
    </row>
    <row r="183" spans="1:14" ht="33" customHeight="1">
      <c r="A183" s="716">
        <f t="shared" si="8"/>
        <v>180</v>
      </c>
      <c r="B183" s="1200" t="s">
        <v>448</v>
      </c>
      <c r="C183" s="718" t="str">
        <f>VLOOKUP(B183,'Location Summary'!$C$4:$D$603,2,FALSE)</f>
        <v>DA+9</v>
      </c>
      <c r="D183" s="1197" t="s">
        <v>1253</v>
      </c>
      <c r="E183" s="1154">
        <v>46071</v>
      </c>
      <c r="F183" s="1154">
        <v>46088</v>
      </c>
      <c r="G183" s="1154">
        <v>46088</v>
      </c>
      <c r="H183" s="1199">
        <f t="shared" si="14"/>
        <v>17</v>
      </c>
      <c r="I183" s="649" t="s">
        <v>1753</v>
      </c>
      <c r="J183" s="1199" t="s">
        <v>676</v>
      </c>
      <c r="K183" s="21"/>
      <c r="L183" s="1199"/>
      <c r="M183" s="1199"/>
      <c r="N183" s="1199"/>
    </row>
    <row r="184" spans="1:14" ht="33" customHeight="1">
      <c r="A184" s="723">
        <f t="shared" si="8"/>
        <v>181</v>
      </c>
      <c r="B184" s="1290" t="s">
        <v>415</v>
      </c>
      <c r="C184" s="718" t="str">
        <f>VLOOKUP(B184,'Location Summary'!$C$4:$D$603,2,FALSE)</f>
        <v>DA+3</v>
      </c>
      <c r="D184" s="1291" t="s">
        <v>1253</v>
      </c>
      <c r="E184" s="1154">
        <v>46065</v>
      </c>
      <c r="F184" s="1154">
        <v>46097</v>
      </c>
      <c r="G184" s="1154">
        <v>46107</v>
      </c>
      <c r="H184" s="1199">
        <f t="shared" si="14"/>
        <v>42</v>
      </c>
      <c r="I184" s="649" t="s">
        <v>1753</v>
      </c>
      <c r="J184" s="1199" t="s">
        <v>676</v>
      </c>
      <c r="K184" s="21"/>
      <c r="L184" s="1199"/>
      <c r="M184" s="1199"/>
      <c r="N184" s="1199"/>
    </row>
    <row r="185" spans="1:14" s="1289" customFormat="1" ht="33" customHeight="1">
      <c r="A185" s="1281">
        <f t="shared" si="8"/>
        <v>182</v>
      </c>
      <c r="B185" s="1282" t="s">
        <v>915</v>
      </c>
      <c r="C185" s="1283" t="str">
        <f>VLOOKUP(B185,'Location Summary'!$C$4:$D$603,2,FALSE)</f>
        <v>DA+3</v>
      </c>
      <c r="D185" s="1284" t="s">
        <v>1253</v>
      </c>
      <c r="E185" s="1285">
        <v>46062</v>
      </c>
      <c r="F185" s="1285"/>
      <c r="G185" s="1285"/>
      <c r="H185" s="1286"/>
      <c r="I185" s="1287" t="s">
        <v>1777</v>
      </c>
      <c r="J185" s="1286"/>
      <c r="K185" s="1288"/>
      <c r="L185" s="1286"/>
      <c r="M185" s="1286"/>
      <c r="N185" s="1286"/>
    </row>
    <row r="186" spans="1:14" s="1309" customFormat="1" ht="43.5" customHeight="1">
      <c r="A186" s="716">
        <f t="shared" si="8"/>
        <v>183</v>
      </c>
      <c r="B186" s="1302" t="s">
        <v>912</v>
      </c>
      <c r="C186" s="1303" t="str">
        <f>VLOOKUP(B186,'Location Summary'!$C$4:$D$603,2,FALSE)</f>
        <v>DA+6</v>
      </c>
      <c r="D186" s="1304" t="s">
        <v>1253</v>
      </c>
      <c r="E186" s="1305">
        <v>46091</v>
      </c>
      <c r="F186" s="1305"/>
      <c r="G186" s="1305">
        <v>46119</v>
      </c>
      <c r="H186" s="1306">
        <f t="shared" si="14"/>
        <v>28</v>
      </c>
      <c r="I186" s="1307" t="s">
        <v>1798</v>
      </c>
      <c r="J186" s="1306" t="s">
        <v>676</v>
      </c>
      <c r="K186" s="1308"/>
      <c r="L186" s="1306"/>
      <c r="M186" s="1306"/>
      <c r="N186" s="1306"/>
    </row>
    <row r="187" spans="1:14" s="1309" customFormat="1" ht="48" customHeight="1">
      <c r="A187" s="716">
        <f t="shared" si="8"/>
        <v>184</v>
      </c>
      <c r="B187" s="1302" t="s">
        <v>913</v>
      </c>
      <c r="C187" s="1303" t="str">
        <f>VLOOKUP(B187,'Location Summary'!$C$4:$D$603,2,FALSE)</f>
        <v>DA+6</v>
      </c>
      <c r="D187" s="1304" t="s">
        <v>1253</v>
      </c>
      <c r="E187" s="1305">
        <v>46091</v>
      </c>
      <c r="F187" s="1305"/>
      <c r="G187" s="1305">
        <v>46119</v>
      </c>
      <c r="H187" s="1306">
        <f t="shared" si="14"/>
        <v>28</v>
      </c>
      <c r="I187" s="1307" t="s">
        <v>1798</v>
      </c>
      <c r="J187" s="1306" t="s">
        <v>676</v>
      </c>
      <c r="K187" s="1308"/>
      <c r="L187" s="1306"/>
      <c r="M187" s="1306"/>
      <c r="N187" s="1306"/>
    </row>
    <row r="188" spans="1:14" s="1289" customFormat="1" ht="48" customHeight="1">
      <c r="A188" s="1281">
        <f t="shared" si="8"/>
        <v>185</v>
      </c>
      <c r="B188" s="1282" t="s">
        <v>916</v>
      </c>
      <c r="C188" s="1283" t="str">
        <f>VLOOKUP(B188,'Location Summary'!$C$4:$D$603,2,FALSE)</f>
        <v>DA+6</v>
      </c>
      <c r="D188" s="1284" t="s">
        <v>1253</v>
      </c>
      <c r="E188" s="1285">
        <v>46110</v>
      </c>
      <c r="F188" s="1285"/>
      <c r="G188" s="1285"/>
      <c r="H188" s="1286"/>
      <c r="I188" s="1287" t="s">
        <v>1753</v>
      </c>
      <c r="J188" s="1286"/>
      <c r="K188" s="1288"/>
      <c r="L188" s="1286"/>
      <c r="M188" s="1286"/>
      <c r="N188" s="1286"/>
    </row>
    <row r="1048553" spans="3:3">
      <c r="C1048553" s="718" t="e">
        <f>VLOOKUP(B1048553,'Location Summary'!$C$4:$D$603,2,FALSE)</f>
        <v>#N/A</v>
      </c>
    </row>
  </sheetData>
  <autoFilter ref="A4:O188" xr:uid="{00000000-0001-0000-0E00-000000000000}"/>
  <mergeCells count="6">
    <mergeCell ref="A2:I2"/>
    <mergeCell ref="A3:N3"/>
    <mergeCell ref="K15:K18"/>
    <mergeCell ref="L15:L18"/>
    <mergeCell ref="M15:M18"/>
    <mergeCell ref="N15:N18"/>
  </mergeCells>
  <phoneticPr fontId="6" type="noConversion"/>
  <conditionalFormatting sqref="J1:J1048576">
    <cfRule type="containsText" dxfId="61" priority="14" stopIfTrue="1" operator="containsText" text="Resolved">
      <formula>NOT(ISERROR(SEARCH("Resolved",J1)))</formula>
    </cfRule>
  </conditionalFormatting>
  <pageMargins left="0.39370078740157483" right="0.23622047244094491" top="0.59055118110236227" bottom="0.59055118110236227" header="0.31496062992125984" footer="0.31496062992125984"/>
  <pageSetup paperSize="9" scale="67" fitToHeight="0" orientation="landscape" r:id="rId1"/>
  <headerFooter>
    <oddFooter>Page &amp;P of &amp;N</oddFooter>
  </headerFooter>
  <ignoredErrors>
    <ignoredError sqref="F75:G75" twoDigitTextYear="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74C1C-AD22-432F-9E66-F087E5306E94}">
  <sheetPr>
    <pageSetUpPr fitToPage="1"/>
  </sheetPr>
  <dimension ref="A1:T18"/>
  <sheetViews>
    <sheetView topLeftCell="A11" zoomScaleNormal="100" workbookViewId="0">
      <selection activeCell="I22" sqref="I22"/>
    </sheetView>
  </sheetViews>
  <sheetFormatPr defaultColWidth="9.1796875" defaultRowHeight="14.5"/>
  <cols>
    <col min="1" max="1" width="10.54296875" customWidth="1"/>
    <col min="3" max="3" width="14.81640625" customWidth="1"/>
    <col min="4" max="4" width="11.1796875" customWidth="1"/>
    <col min="5" max="5" width="16.26953125" customWidth="1"/>
    <col min="18" max="18" width="8.1796875" customWidth="1"/>
  </cols>
  <sheetData>
    <row r="1" spans="1:20" ht="21">
      <c r="A1" s="1528" t="s">
        <v>1025</v>
      </c>
      <c r="B1" s="1528"/>
      <c r="C1" s="1528"/>
      <c r="D1" s="1528"/>
      <c r="E1" s="1528"/>
      <c r="F1" s="1528"/>
      <c r="G1" s="1528"/>
      <c r="H1" s="1528"/>
      <c r="I1" s="1528"/>
      <c r="J1" s="1528"/>
      <c r="K1" s="1528"/>
      <c r="L1" s="1528"/>
      <c r="M1" s="1528"/>
      <c r="N1" s="1528"/>
      <c r="O1" s="1528"/>
      <c r="P1" s="1528"/>
      <c r="Q1" s="1528"/>
      <c r="R1" s="1528"/>
      <c r="S1" s="1528"/>
      <c r="T1" s="1528"/>
    </row>
    <row r="2" spans="1:20">
      <c r="A2" s="1110" t="s">
        <v>1665</v>
      </c>
      <c r="B2" s="1110" t="s">
        <v>1666</v>
      </c>
      <c r="C2" s="1110" t="s">
        <v>1667</v>
      </c>
      <c r="D2" s="1110" t="s">
        <v>1668</v>
      </c>
      <c r="E2" s="1110" t="s">
        <v>1669</v>
      </c>
    </row>
    <row r="3" spans="1:20" ht="18" customHeight="1">
      <c r="A3" s="1111">
        <v>45413</v>
      </c>
      <c r="B3" s="3">
        <v>6</v>
      </c>
      <c r="C3" s="3"/>
      <c r="D3" s="3">
        <f>+B3</f>
        <v>6</v>
      </c>
      <c r="E3" s="3">
        <f>+C3</f>
        <v>0</v>
      </c>
    </row>
    <row r="4" spans="1:20" ht="18" customHeight="1">
      <c r="A4" s="1111">
        <v>45444</v>
      </c>
      <c r="B4" s="3">
        <v>18</v>
      </c>
      <c r="C4" s="3">
        <v>14</v>
      </c>
      <c r="D4" s="3">
        <f>+D3+B4</f>
        <v>24</v>
      </c>
      <c r="E4" s="3">
        <f>+E3+C4</f>
        <v>14</v>
      </c>
    </row>
    <row r="5" spans="1:20" ht="18" customHeight="1">
      <c r="A5" s="1111">
        <v>45474</v>
      </c>
      <c r="B5" s="3">
        <v>18</v>
      </c>
      <c r="C5" s="3">
        <v>20</v>
      </c>
      <c r="D5" s="3">
        <f>+D4+B5</f>
        <v>42</v>
      </c>
      <c r="E5" s="3">
        <f t="shared" ref="D5:E17" si="0">+E4+C5</f>
        <v>34</v>
      </c>
    </row>
    <row r="6" spans="1:20" ht="18" customHeight="1">
      <c r="A6" s="1111">
        <v>45505</v>
      </c>
      <c r="B6" s="3">
        <v>20</v>
      </c>
      <c r="C6" s="3">
        <v>23</v>
      </c>
      <c r="D6" s="3">
        <f t="shared" si="0"/>
        <v>62</v>
      </c>
      <c r="E6" s="3">
        <f t="shared" si="0"/>
        <v>57</v>
      </c>
    </row>
    <row r="7" spans="1:20" ht="18" customHeight="1">
      <c r="A7" s="1111">
        <v>45536</v>
      </c>
      <c r="B7" s="3">
        <v>22</v>
      </c>
      <c r="C7" s="3">
        <v>40</v>
      </c>
      <c r="D7" s="3">
        <f t="shared" si="0"/>
        <v>84</v>
      </c>
      <c r="E7" s="3">
        <f t="shared" si="0"/>
        <v>97</v>
      </c>
    </row>
    <row r="8" spans="1:20" ht="18" customHeight="1">
      <c r="A8" s="1111">
        <v>45566</v>
      </c>
      <c r="B8" s="3">
        <v>22</v>
      </c>
      <c r="C8" s="3">
        <v>36</v>
      </c>
      <c r="D8" s="3">
        <f t="shared" si="0"/>
        <v>106</v>
      </c>
      <c r="E8" s="3">
        <f t="shared" si="0"/>
        <v>133</v>
      </c>
    </row>
    <row r="9" spans="1:20" ht="18" customHeight="1">
      <c r="A9" s="1111">
        <v>45597</v>
      </c>
      <c r="B9" s="3">
        <v>25</v>
      </c>
      <c r="C9" s="3">
        <v>24</v>
      </c>
      <c r="D9" s="3">
        <f t="shared" si="0"/>
        <v>131</v>
      </c>
      <c r="E9" s="3">
        <f t="shared" si="0"/>
        <v>157</v>
      </c>
    </row>
    <row r="10" spans="1:20" ht="18" customHeight="1">
      <c r="A10" s="1111">
        <v>45627</v>
      </c>
      <c r="B10" s="3">
        <v>25</v>
      </c>
      <c r="C10" s="3">
        <v>32</v>
      </c>
      <c r="D10" s="3">
        <f t="shared" si="0"/>
        <v>156</v>
      </c>
      <c r="E10" s="3">
        <f t="shared" si="0"/>
        <v>189</v>
      </c>
    </row>
    <row r="11" spans="1:20" ht="18" customHeight="1">
      <c r="A11" s="1111">
        <v>45658</v>
      </c>
      <c r="B11" s="3">
        <v>30</v>
      </c>
      <c r="C11" s="3">
        <v>35</v>
      </c>
      <c r="D11" s="3">
        <f t="shared" si="0"/>
        <v>186</v>
      </c>
      <c r="E11" s="3">
        <f t="shared" si="0"/>
        <v>224</v>
      </c>
    </row>
    <row r="12" spans="1:20" ht="18" customHeight="1">
      <c r="A12" s="1111">
        <v>45689</v>
      </c>
      <c r="B12" s="3">
        <v>30</v>
      </c>
      <c r="C12" s="3">
        <v>31</v>
      </c>
      <c r="D12" s="3">
        <f t="shared" si="0"/>
        <v>216</v>
      </c>
      <c r="E12" s="3">
        <f t="shared" si="0"/>
        <v>255</v>
      </c>
    </row>
    <row r="13" spans="1:20" ht="18" customHeight="1">
      <c r="A13" s="1111">
        <v>45717</v>
      </c>
      <c r="B13" s="3">
        <v>25</v>
      </c>
      <c r="C13" s="3">
        <v>19</v>
      </c>
      <c r="D13" s="3">
        <f t="shared" si="0"/>
        <v>241</v>
      </c>
      <c r="E13" s="3">
        <f t="shared" si="0"/>
        <v>274</v>
      </c>
    </row>
    <row r="14" spans="1:20" ht="18" customHeight="1">
      <c r="A14" s="1111">
        <v>45748</v>
      </c>
      <c r="B14" s="3">
        <v>15</v>
      </c>
      <c r="C14" s="3">
        <v>23</v>
      </c>
      <c r="D14" s="3">
        <f t="shared" si="0"/>
        <v>256</v>
      </c>
      <c r="E14" s="3">
        <f t="shared" si="0"/>
        <v>297</v>
      </c>
    </row>
    <row r="15" spans="1:20" ht="18" customHeight="1">
      <c r="A15" s="1111">
        <v>45778</v>
      </c>
      <c r="B15" s="3">
        <v>15</v>
      </c>
      <c r="C15" s="3">
        <v>10</v>
      </c>
      <c r="D15" s="3">
        <f t="shared" si="0"/>
        <v>271</v>
      </c>
      <c r="E15" s="3">
        <f t="shared" si="0"/>
        <v>307</v>
      </c>
    </row>
    <row r="16" spans="1:20" ht="18" customHeight="1">
      <c r="A16" s="1111">
        <v>45809</v>
      </c>
      <c r="B16" s="3">
        <v>10</v>
      </c>
      <c r="C16" s="3">
        <v>6</v>
      </c>
      <c r="D16" s="3">
        <f t="shared" si="0"/>
        <v>281</v>
      </c>
      <c r="E16" s="3">
        <f t="shared" si="0"/>
        <v>313</v>
      </c>
    </row>
    <row r="17" spans="1:5" ht="18" customHeight="1">
      <c r="A17" s="1111">
        <v>45839</v>
      </c>
      <c r="B17" s="3">
        <v>6</v>
      </c>
      <c r="C17" s="3"/>
      <c r="D17" s="3">
        <f t="shared" si="0"/>
        <v>287</v>
      </c>
      <c r="E17" s="3">
        <f t="shared" si="0"/>
        <v>313</v>
      </c>
    </row>
    <row r="18" spans="1:5">
      <c r="A18" s="981"/>
      <c r="B18" s="2"/>
      <c r="C18" s="2"/>
      <c r="D18" s="2"/>
      <c r="E18" s="2"/>
    </row>
  </sheetData>
  <mergeCells count="1">
    <mergeCell ref="A1:T1"/>
  </mergeCells>
  <pageMargins left="0.7" right="0.7" top="0.75" bottom="0.75" header="0.3" footer="0.3"/>
  <pageSetup paperSize="9" scale="66" orientation="landscape" r:id="rId1"/>
  <colBreaks count="2" manualBreakCount="2">
    <brk id="7" max="16" man="1"/>
    <brk id="20" max="1048575"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7DC5B-0E44-46BE-8D2C-54296BE57CD2}">
  <dimension ref="A1:T21"/>
  <sheetViews>
    <sheetView topLeftCell="A5" workbookViewId="0">
      <selection activeCell="C19" sqref="C19"/>
    </sheetView>
  </sheetViews>
  <sheetFormatPr defaultRowHeight="14.5"/>
  <sheetData>
    <row r="1" spans="1:20">
      <c r="A1" s="1529" t="s">
        <v>1025</v>
      </c>
      <c r="B1" s="1529"/>
      <c r="C1" s="1529"/>
      <c r="D1" s="1529"/>
      <c r="E1" s="1529"/>
      <c r="F1" s="1529"/>
      <c r="G1" s="1529"/>
      <c r="H1" s="1529"/>
      <c r="I1" s="1529"/>
      <c r="J1" s="1529"/>
      <c r="K1" s="1529"/>
      <c r="L1" s="1529"/>
      <c r="M1" s="1529"/>
      <c r="N1" s="1529"/>
      <c r="O1" s="1529"/>
      <c r="P1" s="1529"/>
      <c r="Q1" s="1529"/>
      <c r="R1" s="1529"/>
      <c r="S1" s="1529"/>
      <c r="T1" s="1529"/>
    </row>
    <row r="2" spans="1:20" ht="43.5">
      <c r="A2" s="1112" t="s">
        <v>1665</v>
      </c>
      <c r="B2" s="1113" t="s">
        <v>1670</v>
      </c>
      <c r="C2" s="1113" t="s">
        <v>1671</v>
      </c>
      <c r="D2" s="1113" t="s">
        <v>1672</v>
      </c>
      <c r="E2" s="1113" t="s">
        <v>1673</v>
      </c>
    </row>
    <row r="3" spans="1:20">
      <c r="A3" s="1111">
        <v>45444</v>
      </c>
      <c r="B3" s="3">
        <v>4</v>
      </c>
      <c r="C3" s="3"/>
      <c r="D3" s="3">
        <f>+B3</f>
        <v>4</v>
      </c>
      <c r="E3" s="3">
        <f>+C3</f>
        <v>0</v>
      </c>
    </row>
    <row r="4" spans="1:20">
      <c r="A4" s="1111">
        <v>45474</v>
      </c>
      <c r="B4" s="3">
        <v>15</v>
      </c>
      <c r="C4" s="3"/>
      <c r="D4" s="3">
        <f t="shared" ref="D4:E21" si="0">+D3+B4</f>
        <v>19</v>
      </c>
      <c r="E4" s="3">
        <f t="shared" si="0"/>
        <v>0</v>
      </c>
    </row>
    <row r="5" spans="1:20">
      <c r="A5" s="1111">
        <v>45505</v>
      </c>
      <c r="B5" s="3">
        <v>15</v>
      </c>
      <c r="C5" s="3"/>
      <c r="D5" s="3">
        <f t="shared" si="0"/>
        <v>34</v>
      </c>
      <c r="E5" s="3">
        <f t="shared" si="0"/>
        <v>0</v>
      </c>
    </row>
    <row r="6" spans="1:20">
      <c r="A6" s="1111">
        <v>45536</v>
      </c>
      <c r="B6" s="3">
        <v>22</v>
      </c>
      <c r="C6" s="3">
        <v>2</v>
      </c>
      <c r="D6" s="3">
        <f t="shared" si="0"/>
        <v>56</v>
      </c>
      <c r="E6" s="3">
        <f t="shared" si="0"/>
        <v>2</v>
      </c>
    </row>
    <row r="7" spans="1:20">
      <c r="A7" s="1111">
        <v>45566</v>
      </c>
      <c r="B7" s="3">
        <v>20</v>
      </c>
      <c r="C7" s="3">
        <v>5</v>
      </c>
      <c r="D7" s="3">
        <f t="shared" si="0"/>
        <v>76</v>
      </c>
      <c r="E7" s="3">
        <f t="shared" si="0"/>
        <v>7</v>
      </c>
    </row>
    <row r="8" spans="1:20">
      <c r="A8" s="1111">
        <v>45597</v>
      </c>
      <c r="B8" s="3">
        <v>22</v>
      </c>
      <c r="C8" s="3">
        <v>2</v>
      </c>
      <c r="D8" s="3">
        <f t="shared" si="0"/>
        <v>98</v>
      </c>
      <c r="E8" s="3">
        <f t="shared" si="0"/>
        <v>9</v>
      </c>
    </row>
    <row r="9" spans="1:20">
      <c r="A9" s="1111">
        <v>45627</v>
      </c>
      <c r="B9" s="3">
        <v>22</v>
      </c>
      <c r="C9" s="3">
        <v>13</v>
      </c>
      <c r="D9" s="3">
        <f t="shared" si="0"/>
        <v>120</v>
      </c>
      <c r="E9" s="3">
        <f t="shared" si="0"/>
        <v>22</v>
      </c>
    </row>
    <row r="10" spans="1:20">
      <c r="A10" s="1111">
        <v>45658</v>
      </c>
      <c r="B10" s="3">
        <v>22</v>
      </c>
      <c r="C10" s="3">
        <v>25</v>
      </c>
      <c r="D10" s="3">
        <f t="shared" si="0"/>
        <v>142</v>
      </c>
      <c r="E10" s="3">
        <f t="shared" si="0"/>
        <v>47</v>
      </c>
    </row>
    <row r="11" spans="1:20">
      <c r="A11" s="1111">
        <v>45689</v>
      </c>
      <c r="B11" s="3">
        <v>22</v>
      </c>
      <c r="C11" s="3">
        <v>21</v>
      </c>
      <c r="D11" s="3">
        <f t="shared" si="0"/>
        <v>164</v>
      </c>
      <c r="E11" s="3">
        <f t="shared" si="0"/>
        <v>68</v>
      </c>
    </row>
    <row r="12" spans="1:20">
      <c r="A12" s="1111">
        <v>45717</v>
      </c>
      <c r="B12" s="3">
        <v>22</v>
      </c>
      <c r="C12" s="3">
        <v>25</v>
      </c>
      <c r="D12" s="3">
        <f t="shared" si="0"/>
        <v>186</v>
      </c>
      <c r="E12" s="3">
        <f t="shared" si="0"/>
        <v>93</v>
      </c>
    </row>
    <row r="13" spans="1:20">
      <c r="A13" s="1111">
        <v>45748</v>
      </c>
      <c r="B13" s="3">
        <v>22</v>
      </c>
      <c r="C13" s="3">
        <v>11</v>
      </c>
      <c r="D13" s="3">
        <f t="shared" si="0"/>
        <v>208</v>
      </c>
      <c r="E13" s="3">
        <f t="shared" si="0"/>
        <v>104</v>
      </c>
    </row>
    <row r="14" spans="1:20">
      <c r="A14" s="1111">
        <v>45778</v>
      </c>
      <c r="B14" s="3">
        <v>20</v>
      </c>
      <c r="C14" s="3">
        <v>0</v>
      </c>
      <c r="D14" s="3">
        <f t="shared" si="0"/>
        <v>228</v>
      </c>
      <c r="E14" s="3">
        <f>+E13+C14</f>
        <v>104</v>
      </c>
    </row>
    <row r="15" spans="1:20">
      <c r="A15" s="1111">
        <v>45809</v>
      </c>
      <c r="B15" s="3">
        <v>20</v>
      </c>
      <c r="C15" s="3">
        <v>0</v>
      </c>
      <c r="D15" s="3">
        <f t="shared" si="0"/>
        <v>248</v>
      </c>
      <c r="E15" s="3">
        <f t="shared" si="0"/>
        <v>104</v>
      </c>
    </row>
    <row r="16" spans="1:20">
      <c r="A16" s="1111">
        <v>45839</v>
      </c>
      <c r="B16" s="79">
        <v>20</v>
      </c>
      <c r="C16" s="79">
        <v>8</v>
      </c>
      <c r="D16" s="3">
        <f t="shared" si="0"/>
        <v>268</v>
      </c>
      <c r="E16" s="3">
        <f t="shared" si="0"/>
        <v>112</v>
      </c>
    </row>
    <row r="17" spans="1:5">
      <c r="A17" s="1111">
        <v>45870</v>
      </c>
      <c r="B17" s="79">
        <v>12</v>
      </c>
      <c r="C17" s="79">
        <v>44</v>
      </c>
      <c r="D17" s="3">
        <f t="shared" si="0"/>
        <v>280</v>
      </c>
      <c r="E17" s="3">
        <f t="shared" si="0"/>
        <v>156</v>
      </c>
    </row>
    <row r="18" spans="1:5">
      <c r="A18" s="1111">
        <v>45901</v>
      </c>
      <c r="B18" s="79">
        <v>7</v>
      </c>
      <c r="C18" s="79">
        <v>65</v>
      </c>
      <c r="D18" s="3">
        <f t="shared" si="0"/>
        <v>287</v>
      </c>
      <c r="E18" s="3">
        <f t="shared" si="0"/>
        <v>221</v>
      </c>
    </row>
    <row r="19" spans="1:5">
      <c r="A19" s="1111">
        <v>45931</v>
      </c>
      <c r="B19" s="79">
        <v>0</v>
      </c>
      <c r="C19" s="79">
        <v>36</v>
      </c>
      <c r="D19" s="3">
        <f t="shared" si="0"/>
        <v>287</v>
      </c>
      <c r="E19" s="3">
        <f t="shared" si="0"/>
        <v>257</v>
      </c>
    </row>
    <row r="20" spans="1:5">
      <c r="A20" s="1111">
        <v>45962</v>
      </c>
      <c r="B20" s="79">
        <v>0</v>
      </c>
      <c r="C20" s="79">
        <v>24</v>
      </c>
      <c r="D20" s="3">
        <f t="shared" si="0"/>
        <v>287</v>
      </c>
      <c r="E20" s="3">
        <f t="shared" si="0"/>
        <v>281</v>
      </c>
    </row>
    <row r="21" spans="1:5">
      <c r="A21" s="1111">
        <v>45992</v>
      </c>
      <c r="B21" s="79">
        <v>0</v>
      </c>
      <c r="C21" s="79">
        <v>13</v>
      </c>
      <c r="D21" s="3">
        <f t="shared" si="0"/>
        <v>287</v>
      </c>
      <c r="E21" s="3">
        <f t="shared" si="0"/>
        <v>294</v>
      </c>
    </row>
  </sheetData>
  <mergeCells count="1">
    <mergeCell ref="A1:T1"/>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4ADA0-51E5-4F3B-9867-7DB4EAF7F422}">
  <dimension ref="A1:T20"/>
  <sheetViews>
    <sheetView topLeftCell="A5" workbookViewId="0">
      <selection activeCell="A21" sqref="A21"/>
    </sheetView>
  </sheetViews>
  <sheetFormatPr defaultRowHeight="14.5"/>
  <cols>
    <col min="2" max="2" width="11" customWidth="1"/>
    <col min="3" max="3" width="10.81640625" customWidth="1"/>
    <col min="4" max="4" width="14" customWidth="1"/>
    <col min="5" max="5" width="14.7265625" customWidth="1"/>
  </cols>
  <sheetData>
    <row r="1" spans="1:20" ht="23.25" customHeight="1">
      <c r="A1" s="1530" t="s">
        <v>1025</v>
      </c>
      <c r="B1" s="1530"/>
      <c r="C1" s="1530"/>
      <c r="D1" s="1530"/>
      <c r="E1" s="1530"/>
      <c r="F1" s="1530"/>
      <c r="G1" s="1530"/>
      <c r="H1" s="1530"/>
      <c r="I1" s="1530"/>
      <c r="J1" s="1530"/>
      <c r="K1" s="1530"/>
      <c r="L1" s="1530"/>
      <c r="M1" s="1530"/>
      <c r="N1" s="1530"/>
      <c r="O1" s="1530"/>
      <c r="P1" s="1530"/>
      <c r="Q1" s="1530"/>
      <c r="R1" s="1530"/>
      <c r="S1" s="1530"/>
      <c r="T1" s="1530"/>
    </row>
    <row r="2" spans="1:20" ht="22.5" customHeight="1">
      <c r="A2" s="1112" t="s">
        <v>1665</v>
      </c>
      <c r="B2" s="1112" t="s">
        <v>1674</v>
      </c>
      <c r="C2" s="1112" t="s">
        <v>1675</v>
      </c>
      <c r="D2" s="1112" t="s">
        <v>1676</v>
      </c>
      <c r="E2" s="1112" t="s">
        <v>1677</v>
      </c>
    </row>
    <row r="3" spans="1:20">
      <c r="A3" s="1111">
        <v>45505</v>
      </c>
      <c r="B3" s="89">
        <v>4</v>
      </c>
      <c r="C3" s="3"/>
      <c r="D3" s="89">
        <f>B3</f>
        <v>4</v>
      </c>
      <c r="E3" s="130">
        <f>C3</f>
        <v>0</v>
      </c>
    </row>
    <row r="4" spans="1:20">
      <c r="A4" s="1111">
        <v>45536</v>
      </c>
      <c r="B4" s="89">
        <v>4</v>
      </c>
      <c r="C4" s="3"/>
      <c r="D4" s="89">
        <f t="shared" ref="D4:E20" si="0">+D3+B4</f>
        <v>8</v>
      </c>
      <c r="E4" s="130">
        <f t="shared" si="0"/>
        <v>0</v>
      </c>
    </row>
    <row r="5" spans="1:20">
      <c r="A5" s="1111">
        <v>45566</v>
      </c>
      <c r="B5" s="89">
        <v>8</v>
      </c>
      <c r="C5" s="3"/>
      <c r="D5" s="89">
        <f t="shared" si="0"/>
        <v>16</v>
      </c>
      <c r="E5" s="130">
        <f>+E4+C5</f>
        <v>0</v>
      </c>
    </row>
    <row r="6" spans="1:20">
      <c r="A6" s="1111">
        <v>45597</v>
      </c>
      <c r="B6" s="1114">
        <v>8</v>
      </c>
      <c r="C6" s="29"/>
      <c r="D6" s="89">
        <f t="shared" si="0"/>
        <v>24</v>
      </c>
      <c r="E6" s="130">
        <f>+E5+C6</f>
        <v>0</v>
      </c>
    </row>
    <row r="7" spans="1:20">
      <c r="A7" s="1111">
        <v>45627</v>
      </c>
      <c r="B7" s="1114">
        <v>8</v>
      </c>
      <c r="C7" s="29"/>
      <c r="D7" s="89">
        <f t="shared" si="0"/>
        <v>32</v>
      </c>
      <c r="E7" s="130">
        <f t="shared" si="0"/>
        <v>0</v>
      </c>
    </row>
    <row r="8" spans="1:20">
      <c r="A8" s="1111">
        <v>45658</v>
      </c>
      <c r="B8" s="1114">
        <v>8</v>
      </c>
      <c r="C8" s="29"/>
      <c r="D8" s="89">
        <f t="shared" si="0"/>
        <v>40</v>
      </c>
      <c r="E8" s="130">
        <f t="shared" si="0"/>
        <v>0</v>
      </c>
    </row>
    <row r="9" spans="1:20">
      <c r="A9" s="1111">
        <v>45689</v>
      </c>
      <c r="B9" s="1114">
        <v>10</v>
      </c>
      <c r="C9" s="29"/>
      <c r="D9" s="89">
        <f t="shared" si="0"/>
        <v>50</v>
      </c>
      <c r="E9" s="130">
        <f t="shared" si="0"/>
        <v>0</v>
      </c>
    </row>
    <row r="10" spans="1:20">
      <c r="A10" s="1111">
        <v>45717</v>
      </c>
      <c r="B10" s="1114">
        <v>10</v>
      </c>
      <c r="C10" s="29">
        <v>4.899</v>
      </c>
      <c r="D10" s="89">
        <f t="shared" si="0"/>
        <v>60</v>
      </c>
      <c r="E10" s="29">
        <f>+E9+C10</f>
        <v>4.899</v>
      </c>
    </row>
    <row r="11" spans="1:20">
      <c r="A11" s="1111">
        <v>45748</v>
      </c>
      <c r="B11" s="1114">
        <v>10</v>
      </c>
      <c r="C11" s="29">
        <v>6.7469999999999999</v>
      </c>
      <c r="D11" s="89">
        <f>+D10+B11</f>
        <v>70</v>
      </c>
      <c r="E11" s="29">
        <f>+E10+C11</f>
        <v>11.646000000000001</v>
      </c>
    </row>
    <row r="12" spans="1:20">
      <c r="A12" s="1111">
        <v>45778</v>
      </c>
      <c r="B12" s="1114">
        <v>10</v>
      </c>
      <c r="C12" s="29">
        <v>4.7160000000000002</v>
      </c>
      <c r="D12" s="89">
        <f t="shared" si="0"/>
        <v>80</v>
      </c>
      <c r="E12" s="29">
        <f>+E11+C12</f>
        <v>16.362000000000002</v>
      </c>
    </row>
    <row r="13" spans="1:20">
      <c r="A13" s="1111">
        <v>45809</v>
      </c>
      <c r="B13" s="1114">
        <v>8</v>
      </c>
      <c r="C13" s="29"/>
      <c r="D13" s="89">
        <f t="shared" si="0"/>
        <v>88</v>
      </c>
      <c r="E13" s="29">
        <f t="shared" si="0"/>
        <v>16.362000000000002</v>
      </c>
    </row>
    <row r="14" spans="1:20">
      <c r="A14" s="1111">
        <v>45839</v>
      </c>
      <c r="B14" s="1114">
        <v>8</v>
      </c>
      <c r="C14" s="29"/>
      <c r="D14" s="89">
        <f t="shared" si="0"/>
        <v>96</v>
      </c>
      <c r="E14" s="29">
        <f t="shared" si="0"/>
        <v>16.362000000000002</v>
      </c>
    </row>
    <row r="15" spans="1:20">
      <c r="A15" s="1111">
        <v>45870</v>
      </c>
      <c r="B15" s="1114">
        <v>8</v>
      </c>
      <c r="C15" s="29"/>
      <c r="D15" s="89">
        <f t="shared" si="0"/>
        <v>104</v>
      </c>
      <c r="E15" s="29">
        <f t="shared" si="0"/>
        <v>16.362000000000002</v>
      </c>
    </row>
    <row r="16" spans="1:20">
      <c r="A16" s="1111">
        <v>45901</v>
      </c>
      <c r="B16" s="1114">
        <v>4</v>
      </c>
      <c r="C16" s="29">
        <v>5.1340000000000003</v>
      </c>
      <c r="D16" s="89">
        <f t="shared" si="0"/>
        <v>108</v>
      </c>
      <c r="E16" s="29">
        <f t="shared" si="0"/>
        <v>21.496000000000002</v>
      </c>
    </row>
    <row r="17" spans="1:5">
      <c r="A17" s="1111">
        <v>45931</v>
      </c>
      <c r="B17" s="1114">
        <v>4</v>
      </c>
      <c r="C17" s="29">
        <v>4.9219999999999997</v>
      </c>
      <c r="D17" s="89">
        <f t="shared" si="0"/>
        <v>112</v>
      </c>
      <c r="E17" s="29">
        <f t="shared" si="0"/>
        <v>26.418000000000003</v>
      </c>
    </row>
    <row r="18" spans="1:5">
      <c r="A18" s="1111">
        <v>45962</v>
      </c>
      <c r="B18" s="1114">
        <v>0</v>
      </c>
      <c r="C18" s="29">
        <v>4.9009999999999998</v>
      </c>
      <c r="D18" s="89">
        <f t="shared" si="0"/>
        <v>112</v>
      </c>
      <c r="E18" s="29">
        <f t="shared" si="0"/>
        <v>31.319000000000003</v>
      </c>
    </row>
    <row r="19" spans="1:5">
      <c r="A19" s="1111">
        <v>45992</v>
      </c>
      <c r="B19" s="1114">
        <v>0</v>
      </c>
      <c r="C19" s="29"/>
      <c r="D19" s="89">
        <f t="shared" si="0"/>
        <v>112</v>
      </c>
      <c r="E19" s="29">
        <f t="shared" si="0"/>
        <v>31.319000000000003</v>
      </c>
    </row>
    <row r="20" spans="1:5">
      <c r="A20" s="1111">
        <v>46023</v>
      </c>
      <c r="B20" s="1114">
        <v>0</v>
      </c>
      <c r="C20" s="29"/>
      <c r="D20" s="89">
        <f t="shared" si="0"/>
        <v>112</v>
      </c>
      <c r="E20" s="29">
        <f t="shared" si="0"/>
        <v>31.319000000000003</v>
      </c>
    </row>
  </sheetData>
  <mergeCells count="1">
    <mergeCell ref="A1:T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tabColor theme="4" tint="0.39997558519241921"/>
  </sheetPr>
  <dimension ref="A1:L14"/>
  <sheetViews>
    <sheetView workbookViewId="0">
      <selection sqref="A1:L1"/>
    </sheetView>
  </sheetViews>
  <sheetFormatPr defaultColWidth="9.1796875" defaultRowHeight="14.5"/>
  <cols>
    <col min="1" max="1" width="7.1796875" style="13" bestFit="1" customWidth="1"/>
    <col min="2" max="2" width="7.453125" style="13" bestFit="1" customWidth="1"/>
    <col min="3" max="9" width="11.1796875" style="13" customWidth="1"/>
    <col min="10" max="11" width="18.7265625" style="13" customWidth="1"/>
    <col min="12" max="12" width="15.453125" style="13" customWidth="1"/>
    <col min="13" max="16384" width="9.1796875" style="13"/>
  </cols>
  <sheetData>
    <row r="1" spans="1:12" ht="15.5">
      <c r="A1" s="1444" t="s">
        <v>121</v>
      </c>
      <c r="B1" s="1445"/>
      <c r="C1" s="1445"/>
      <c r="D1" s="1445"/>
      <c r="E1" s="1445"/>
      <c r="F1" s="1445"/>
      <c r="G1" s="1445"/>
      <c r="H1" s="1445"/>
      <c r="I1" s="1445"/>
      <c r="J1" s="1445"/>
      <c r="K1" s="1445"/>
      <c r="L1" s="1446"/>
    </row>
    <row r="2" spans="1:12" ht="15.5">
      <c r="A2" s="1479" t="e">
        <f>#REF!</f>
        <v>#REF!</v>
      </c>
      <c r="B2" s="1480"/>
      <c r="C2" s="1480"/>
      <c r="D2" s="1480"/>
      <c r="E2" s="1480"/>
      <c r="F2" s="1480"/>
      <c r="G2" s="1480"/>
      <c r="H2" s="1480"/>
      <c r="I2" s="1480"/>
      <c r="J2" s="1480"/>
      <c r="K2" s="1480"/>
      <c r="L2" s="1531"/>
    </row>
    <row r="3" spans="1:12" ht="16" thickBot="1">
      <c r="A3" s="1532" t="s">
        <v>117</v>
      </c>
      <c r="B3" s="1533"/>
      <c r="C3" s="1533"/>
      <c r="D3" s="1533"/>
      <c r="E3" s="1533"/>
      <c r="F3" s="1533"/>
      <c r="G3" s="1533"/>
      <c r="H3" s="1533"/>
      <c r="I3" s="1533"/>
      <c r="J3" s="1533"/>
      <c r="K3" s="1533"/>
      <c r="L3" s="74" t="str">
        <f>TA413_PBNTL!M1</f>
        <v>14.04.2026</v>
      </c>
    </row>
    <row r="4" spans="1:12" ht="44" thickBot="1">
      <c r="A4" s="53" t="s">
        <v>42</v>
      </c>
      <c r="B4" s="54" t="s">
        <v>43</v>
      </c>
      <c r="C4" s="55" t="s">
        <v>44</v>
      </c>
      <c r="D4" s="54" t="s">
        <v>45</v>
      </c>
      <c r="E4" s="56" t="s">
        <v>116</v>
      </c>
      <c r="F4" s="56" t="s">
        <v>112</v>
      </c>
      <c r="G4" s="56" t="s">
        <v>118</v>
      </c>
      <c r="H4" s="56" t="s">
        <v>119</v>
      </c>
      <c r="I4" s="56" t="s">
        <v>120</v>
      </c>
      <c r="J4" s="57" t="s">
        <v>88</v>
      </c>
      <c r="K4" s="54" t="s">
        <v>49</v>
      </c>
      <c r="L4" s="58" t="s">
        <v>1</v>
      </c>
    </row>
    <row r="5" spans="1:12">
      <c r="A5" s="59"/>
      <c r="B5" s="60"/>
      <c r="C5" s="60"/>
      <c r="D5" s="60"/>
      <c r="E5" s="60"/>
      <c r="F5" s="60"/>
      <c r="G5" s="60"/>
      <c r="H5" s="60"/>
      <c r="I5" s="60"/>
      <c r="J5" s="60"/>
      <c r="K5" s="60"/>
      <c r="L5" s="61"/>
    </row>
    <row r="6" spans="1:12">
      <c r="A6" s="14"/>
      <c r="B6" s="10"/>
      <c r="C6" s="62"/>
      <c r="D6" s="10"/>
      <c r="E6" s="10"/>
      <c r="F6" s="10"/>
      <c r="G6" s="10"/>
      <c r="H6" s="10"/>
      <c r="I6" s="10"/>
      <c r="J6" s="10"/>
      <c r="K6" s="10"/>
      <c r="L6" s="52"/>
    </row>
    <row r="7" spans="1:12">
      <c r="A7" s="14"/>
      <c r="B7" s="10"/>
      <c r="C7" s="62"/>
      <c r="D7" s="10"/>
      <c r="E7" s="10"/>
      <c r="F7" s="10"/>
      <c r="G7" s="10"/>
      <c r="H7" s="10"/>
      <c r="I7" s="10"/>
      <c r="J7" s="10"/>
      <c r="K7" s="10"/>
      <c r="L7" s="52"/>
    </row>
    <row r="8" spans="1:12">
      <c r="A8" s="14"/>
      <c r="B8" s="10"/>
      <c r="C8" s="62"/>
      <c r="D8" s="10"/>
      <c r="E8" s="10"/>
      <c r="F8" s="10"/>
      <c r="G8" s="10"/>
      <c r="H8" s="10"/>
      <c r="I8" s="10"/>
      <c r="J8" s="10"/>
      <c r="K8" s="10"/>
      <c r="L8" s="52"/>
    </row>
    <row r="9" spans="1:12">
      <c r="A9" s="14"/>
      <c r="B9" s="10"/>
      <c r="C9" s="62"/>
      <c r="D9" s="10"/>
      <c r="E9" s="10"/>
      <c r="F9" s="10"/>
      <c r="G9" s="10"/>
      <c r="H9" s="10"/>
      <c r="I9" s="10"/>
      <c r="J9" s="10"/>
      <c r="K9" s="10"/>
      <c r="L9" s="52"/>
    </row>
    <row r="10" spans="1:12">
      <c r="A10" s="14"/>
      <c r="B10" s="10"/>
      <c r="C10" s="62"/>
      <c r="D10" s="10"/>
      <c r="E10" s="10"/>
      <c r="F10" s="10"/>
      <c r="G10" s="10"/>
      <c r="H10" s="10"/>
      <c r="I10" s="10"/>
      <c r="J10" s="10"/>
      <c r="K10" s="10"/>
      <c r="L10" s="52"/>
    </row>
    <row r="11" spans="1:12">
      <c r="A11" s="14"/>
      <c r="B11" s="10"/>
      <c r="C11" s="62"/>
      <c r="D11" s="10"/>
      <c r="E11" s="10"/>
      <c r="F11" s="10"/>
      <c r="G11" s="10"/>
      <c r="H11" s="10"/>
      <c r="I11" s="10"/>
      <c r="J11" s="10"/>
      <c r="K11" s="10"/>
      <c r="L11" s="52"/>
    </row>
    <row r="12" spans="1:12">
      <c r="A12" s="14"/>
      <c r="B12" s="10"/>
      <c r="C12" s="62"/>
      <c r="D12" s="10"/>
      <c r="E12" s="10"/>
      <c r="F12" s="10"/>
      <c r="G12" s="10"/>
      <c r="H12" s="10"/>
      <c r="I12" s="10"/>
      <c r="J12" s="10"/>
      <c r="K12" s="10"/>
      <c r="L12" s="52"/>
    </row>
    <row r="13" spans="1:12">
      <c r="A13" s="14"/>
      <c r="B13" s="10"/>
      <c r="C13" s="51"/>
      <c r="D13" s="10"/>
      <c r="E13" s="10"/>
      <c r="F13" s="10"/>
      <c r="G13" s="10"/>
      <c r="H13" s="10"/>
      <c r="I13" s="10"/>
      <c r="J13" s="10"/>
      <c r="K13" s="10"/>
      <c r="L13" s="52"/>
    </row>
    <row r="14" spans="1:12" ht="15" thickBot="1">
      <c r="A14" s="19"/>
      <c r="B14" s="17"/>
      <c r="C14" s="63"/>
      <c r="D14" s="64"/>
      <c r="E14" s="17"/>
      <c r="F14" s="17"/>
      <c r="G14" s="17"/>
      <c r="H14" s="17"/>
      <c r="I14" s="17"/>
      <c r="J14" s="17"/>
      <c r="K14" s="17"/>
      <c r="L14" s="65"/>
    </row>
  </sheetData>
  <mergeCells count="3">
    <mergeCell ref="A1:L1"/>
    <mergeCell ref="A2:L2"/>
    <mergeCell ref="A3:K3"/>
  </mergeCells>
  <conditionalFormatting sqref="C1:C12 C14:C65536">
    <cfRule type="expression" dxfId="60" priority="204" stopIfTrue="1">
      <formula>AND(COUNTIF($C$14:$C$65536, C1)+COUNTIF($C$1:$C$12, C1)&gt;1,NOT(ISBLANK(C1)))</formula>
    </cfRule>
  </conditionalFormatting>
  <conditionalFormatting sqref="C1:C1048576">
    <cfRule type="duplicateValues" dxfId="59" priority="198"/>
  </conditionalFormatting>
  <conditionalFormatting sqref="C5">
    <cfRule type="duplicateValues" dxfId="58" priority="194"/>
  </conditionalFormatting>
  <conditionalFormatting sqref="C13">
    <cfRule type="duplicateValues" dxfId="57" priority="46"/>
    <cfRule type="duplicateValues" dxfId="56" priority="47"/>
    <cfRule type="duplicateValues" dxfId="55" priority="48"/>
    <cfRule type="duplicateValues" dxfId="54" priority="49"/>
    <cfRule type="duplicateValues" dxfId="53" priority="50"/>
    <cfRule type="duplicateValues" dxfId="52" priority="51"/>
  </conditionalFormatting>
  <conditionalFormatting sqref="C14:C65536">
    <cfRule type="duplicateValues" dxfId="51" priority="74"/>
  </conditionalFormatting>
  <pageMargins left="0.7" right="0.7" top="0.75" bottom="0.75" header="0.3" footer="0.3"/>
  <pageSetup orientation="portrait" horizontalDpi="360" verticalDpi="36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0459A-289A-4685-A79A-A4C1CB2D2633}">
  <sheetPr codeName="Sheet21">
    <tabColor rgb="FFFF0000"/>
    <pageSetUpPr fitToPage="1"/>
  </sheetPr>
  <dimension ref="B1:K88"/>
  <sheetViews>
    <sheetView showGridLines="0" view="pageBreakPreview" zoomScale="106" zoomScaleNormal="100" zoomScaleSheetLayoutView="106" workbookViewId="0">
      <selection activeCell="B2" sqref="B2:H2"/>
    </sheetView>
  </sheetViews>
  <sheetFormatPr defaultColWidth="9.1796875" defaultRowHeight="14.5"/>
  <cols>
    <col min="1" max="1" width="2" style="473" customWidth="1"/>
    <col min="2" max="2" width="9.1796875" style="473"/>
    <col min="3" max="3" width="32.453125" style="473" bestFit="1" customWidth="1"/>
    <col min="4" max="4" width="9" style="473" customWidth="1"/>
    <col min="5" max="5" width="10" style="473" customWidth="1"/>
    <col min="6" max="6" width="12.1796875" style="473" customWidth="1"/>
    <col min="7" max="7" width="12.81640625" style="473" customWidth="1"/>
    <col min="8" max="8" width="13.26953125" style="473" customWidth="1"/>
    <col min="9" max="9" width="11.453125" style="473" customWidth="1"/>
    <col min="10" max="10" width="27.54296875" style="473" bestFit="1" customWidth="1"/>
    <col min="11" max="16384" width="9.1796875" style="473"/>
  </cols>
  <sheetData>
    <row r="1" spans="2:11" ht="21">
      <c r="B1" s="1545" t="s">
        <v>1023</v>
      </c>
      <c r="C1" s="1546"/>
      <c r="D1" s="1546"/>
      <c r="E1" s="1546"/>
      <c r="F1" s="1546"/>
      <c r="G1" s="1546"/>
      <c r="H1" s="1546"/>
      <c r="I1" s="1547"/>
      <c r="J1" s="845" t="str">
        <f>TA413_PBNTL!M1</f>
        <v>14.04.2026</v>
      </c>
    </row>
    <row r="2" spans="2:11">
      <c r="B2" s="1548" t="str">
        <f>[183]TA413_PBNTL!A3</f>
        <v>Name of Line: 765 KV D/C Bikaner III - Neemrana II TL02</v>
      </c>
      <c r="C2" s="1549"/>
      <c r="D2" s="1549"/>
      <c r="E2" s="1549"/>
      <c r="F2" s="1549"/>
      <c r="G2" s="1549"/>
      <c r="H2" s="1549"/>
      <c r="I2" s="1550" t="s">
        <v>928</v>
      </c>
      <c r="J2" s="1551"/>
    </row>
    <row r="3" spans="2:11" ht="9.75" customHeight="1" thickBot="1">
      <c r="B3" s="846"/>
      <c r="C3" s="847"/>
      <c r="D3" s="847"/>
      <c r="E3" s="847"/>
      <c r="F3" s="847"/>
      <c r="G3" s="847"/>
      <c r="H3" s="847"/>
      <c r="I3" s="847"/>
      <c r="J3" s="848"/>
    </row>
    <row r="4" spans="2:11" ht="18.75" customHeight="1">
      <c r="B4" s="1552" t="s">
        <v>678</v>
      </c>
      <c r="C4" s="1554" t="s">
        <v>132</v>
      </c>
      <c r="D4" s="1554" t="s">
        <v>277</v>
      </c>
      <c r="E4" s="1556" t="s">
        <v>929</v>
      </c>
      <c r="F4" s="1556" t="s">
        <v>930</v>
      </c>
      <c r="G4" s="1554" t="s">
        <v>1602</v>
      </c>
      <c r="H4" s="1558" t="s">
        <v>931</v>
      </c>
      <c r="I4" s="1559"/>
      <c r="J4" s="842" t="s">
        <v>0</v>
      </c>
    </row>
    <row r="5" spans="2:11">
      <c r="B5" s="1553"/>
      <c r="C5" s="1555"/>
      <c r="D5" s="1555"/>
      <c r="E5" s="1557"/>
      <c r="F5" s="1557"/>
      <c r="G5" s="1555"/>
      <c r="H5" s="843" t="s">
        <v>932</v>
      </c>
      <c r="I5" s="843" t="s">
        <v>824</v>
      </c>
      <c r="J5" s="844" t="s">
        <v>932</v>
      </c>
    </row>
    <row r="6" spans="2:11">
      <c r="B6" s="474" t="s">
        <v>933</v>
      </c>
      <c r="C6" s="475" t="s">
        <v>934</v>
      </c>
      <c r="D6" s="476"/>
      <c r="E6" s="476"/>
      <c r="F6" s="476"/>
      <c r="G6" s="476"/>
      <c r="H6" s="476"/>
      <c r="I6" s="476"/>
      <c r="J6" s="477"/>
    </row>
    <row r="7" spans="2:11">
      <c r="B7" s="810">
        <v>1</v>
      </c>
      <c r="C7" s="808" t="s">
        <v>514</v>
      </c>
      <c r="D7" s="795" t="s">
        <v>127</v>
      </c>
      <c r="E7" s="796">
        <v>287</v>
      </c>
      <c r="F7" s="796">
        <v>316</v>
      </c>
      <c r="G7" s="796">
        <v>287</v>
      </c>
      <c r="H7" s="796">
        <v>316</v>
      </c>
      <c r="I7" s="797">
        <f>H7/F7</f>
        <v>1</v>
      </c>
      <c r="J7" s="798">
        <f>F7-H7</f>
        <v>0</v>
      </c>
      <c r="K7" s="1009"/>
    </row>
    <row r="8" spans="2:11">
      <c r="B8" s="810">
        <v>2</v>
      </c>
      <c r="C8" s="808" t="s">
        <v>227</v>
      </c>
      <c r="D8" s="795" t="s">
        <v>123</v>
      </c>
      <c r="E8" s="796">
        <v>287</v>
      </c>
      <c r="F8" s="796">
        <v>306</v>
      </c>
      <c r="G8" s="796">
        <v>287</v>
      </c>
      <c r="H8" s="796">
        <v>306</v>
      </c>
      <c r="I8" s="797">
        <f t="shared" ref="I8:I15" si="0">H8/F8</f>
        <v>1</v>
      </c>
      <c r="J8" s="798">
        <f>F8-H8</f>
        <v>0</v>
      </c>
    </row>
    <row r="9" spans="2:11">
      <c r="B9" s="810">
        <v>3</v>
      </c>
      <c r="C9" s="808" t="s">
        <v>935</v>
      </c>
      <c r="D9" s="795" t="s">
        <v>160</v>
      </c>
      <c r="E9" s="799">
        <v>4095</v>
      </c>
      <c r="F9" s="799">
        <v>4285.0559999999996</v>
      </c>
      <c r="G9" s="799">
        <v>4095</v>
      </c>
      <c r="H9" s="799">
        <v>4285.0559999999996</v>
      </c>
      <c r="I9" s="797">
        <f t="shared" si="0"/>
        <v>1</v>
      </c>
      <c r="J9" s="798">
        <f t="shared" ref="J9:J15" si="1">F9-H9</f>
        <v>0</v>
      </c>
    </row>
    <row r="10" spans="2:11" ht="15.65" customHeight="1">
      <c r="B10" s="810">
        <v>4</v>
      </c>
      <c r="C10" s="808" t="s">
        <v>948</v>
      </c>
      <c r="D10" s="795" t="s">
        <v>824</v>
      </c>
      <c r="E10" s="797">
        <v>1</v>
      </c>
      <c r="F10" s="797">
        <v>1</v>
      </c>
      <c r="G10" s="797">
        <v>1</v>
      </c>
      <c r="H10" s="800">
        <v>1</v>
      </c>
      <c r="I10" s="797">
        <f t="shared" si="0"/>
        <v>1</v>
      </c>
      <c r="J10" s="798">
        <f t="shared" si="1"/>
        <v>0</v>
      </c>
    </row>
    <row r="11" spans="2:11">
      <c r="B11" s="810">
        <v>5</v>
      </c>
      <c r="C11" s="808" t="s">
        <v>936</v>
      </c>
      <c r="D11" s="795" t="s">
        <v>160</v>
      </c>
      <c r="E11" s="799">
        <v>114</v>
      </c>
      <c r="F11" s="799">
        <v>121.471</v>
      </c>
      <c r="G11" s="801">
        <v>1</v>
      </c>
      <c r="H11" s="802">
        <v>121.471</v>
      </c>
      <c r="I11" s="797">
        <f t="shared" si="0"/>
        <v>1</v>
      </c>
      <c r="J11" s="798">
        <f t="shared" si="1"/>
        <v>0</v>
      </c>
    </row>
    <row r="12" spans="2:11">
      <c r="B12" s="810">
        <v>6</v>
      </c>
      <c r="C12" s="808" t="s">
        <v>134</v>
      </c>
      <c r="D12" s="735" t="s">
        <v>824</v>
      </c>
      <c r="E12" s="797">
        <v>1</v>
      </c>
      <c r="F12" s="797">
        <v>1</v>
      </c>
      <c r="G12" s="801">
        <v>1</v>
      </c>
      <c r="H12" s="801">
        <v>1</v>
      </c>
      <c r="I12" s="797">
        <f t="shared" si="0"/>
        <v>1</v>
      </c>
      <c r="J12" s="798">
        <f t="shared" si="1"/>
        <v>0</v>
      </c>
    </row>
    <row r="13" spans="2:11">
      <c r="B13" s="810">
        <v>7</v>
      </c>
      <c r="C13" s="808" t="s">
        <v>102</v>
      </c>
      <c r="D13" s="795" t="s">
        <v>123</v>
      </c>
      <c r="E13" s="799">
        <v>10480</v>
      </c>
      <c r="F13" s="799">
        <v>11844</v>
      </c>
      <c r="G13" s="799">
        <v>10480</v>
      </c>
      <c r="H13" s="802">
        <v>11844</v>
      </c>
      <c r="I13" s="797">
        <f t="shared" si="0"/>
        <v>1</v>
      </c>
      <c r="J13" s="798">
        <f t="shared" si="1"/>
        <v>0</v>
      </c>
      <c r="K13" s="1009"/>
    </row>
    <row r="14" spans="2:11">
      <c r="B14" s="810">
        <v>8</v>
      </c>
      <c r="C14" s="808" t="s">
        <v>937</v>
      </c>
      <c r="D14" s="795" t="s">
        <v>160</v>
      </c>
      <c r="E14" s="803">
        <v>118.557</v>
      </c>
      <c r="F14" s="803">
        <v>123.542</v>
      </c>
      <c r="G14" s="804">
        <v>1</v>
      </c>
      <c r="H14" s="973">
        <f>80+37.33</f>
        <v>117.33</v>
      </c>
      <c r="I14" s="797">
        <f t="shared" si="0"/>
        <v>0.94971750497806406</v>
      </c>
      <c r="J14" s="798">
        <f t="shared" si="1"/>
        <v>6.2120000000000033</v>
      </c>
    </row>
    <row r="15" spans="2:11" ht="15" thickBot="1">
      <c r="B15" s="811">
        <v>9</v>
      </c>
      <c r="C15" s="809" t="s">
        <v>938</v>
      </c>
      <c r="D15" s="805" t="s">
        <v>824</v>
      </c>
      <c r="E15" s="806">
        <v>1</v>
      </c>
      <c r="F15" s="806">
        <v>1</v>
      </c>
      <c r="G15" s="807">
        <v>1</v>
      </c>
      <c r="H15" s="807">
        <v>1</v>
      </c>
      <c r="I15" s="797">
        <f t="shared" si="0"/>
        <v>1</v>
      </c>
      <c r="J15" s="798">
        <f t="shared" si="1"/>
        <v>0</v>
      </c>
    </row>
    <row r="16" spans="2:11" ht="19" thickBot="1">
      <c r="B16" s="1542" t="s">
        <v>1024</v>
      </c>
      <c r="C16" s="1543"/>
      <c r="D16" s="1543"/>
      <c r="E16" s="1543"/>
      <c r="F16" s="1543"/>
      <c r="G16" s="1543"/>
      <c r="H16" s="1543"/>
      <c r="I16" s="1543"/>
      <c r="J16" s="1544"/>
    </row>
    <row r="17" spans="2:11" ht="27.75" customHeight="1" thickBot="1">
      <c r="B17" s="478" t="s">
        <v>678</v>
      </c>
      <c r="C17" s="479" t="s">
        <v>132</v>
      </c>
      <c r="D17" s="479" t="s">
        <v>277</v>
      </c>
      <c r="E17" s="479" t="s">
        <v>929</v>
      </c>
      <c r="F17" s="479" t="s">
        <v>961</v>
      </c>
      <c r="G17" s="479" t="s">
        <v>939</v>
      </c>
      <c r="H17" s="479" t="s">
        <v>940</v>
      </c>
      <c r="I17" s="480" t="s">
        <v>952</v>
      </c>
      <c r="J17" s="480" t="s">
        <v>1</v>
      </c>
    </row>
    <row r="18" spans="2:11" ht="15" thickBot="1">
      <c r="B18" s="481"/>
      <c r="C18" s="482"/>
      <c r="D18" s="483"/>
      <c r="E18" s="483"/>
      <c r="F18" s="484" t="s">
        <v>84</v>
      </c>
      <c r="G18" s="484" t="s">
        <v>85</v>
      </c>
      <c r="H18" s="485" t="s">
        <v>941</v>
      </c>
      <c r="I18" s="485" t="s">
        <v>824</v>
      </c>
      <c r="J18" s="486"/>
    </row>
    <row r="19" spans="2:11">
      <c r="B19" s="812" t="s">
        <v>933</v>
      </c>
      <c r="C19" s="813" t="s">
        <v>943</v>
      </c>
      <c r="D19" s="814"/>
      <c r="E19" s="815"/>
      <c r="F19" s="816"/>
      <c r="G19" s="817"/>
      <c r="H19" s="818"/>
      <c r="I19" s="819"/>
      <c r="J19" s="820"/>
    </row>
    <row r="20" spans="2:11">
      <c r="B20" s="821" t="s">
        <v>944</v>
      </c>
      <c r="C20" s="822" t="s">
        <v>866</v>
      </c>
      <c r="D20" s="823"/>
      <c r="E20" s="824"/>
      <c r="F20" s="824"/>
      <c r="G20" s="824"/>
      <c r="H20" s="824"/>
      <c r="I20" s="825"/>
      <c r="J20" s="826"/>
    </row>
    <row r="21" spans="2:11">
      <c r="B21" s="827">
        <v>1</v>
      </c>
      <c r="C21" s="828" t="s">
        <v>962</v>
      </c>
      <c r="D21" s="823" t="s">
        <v>945</v>
      </c>
      <c r="E21" s="829">
        <v>241</v>
      </c>
      <c r="F21" s="830">
        <v>246</v>
      </c>
      <c r="G21" s="830">
        <v>246</v>
      </c>
      <c r="H21" s="831">
        <f>F21-G21</f>
        <v>0</v>
      </c>
      <c r="I21" s="832">
        <f>G21/F21</f>
        <v>1</v>
      </c>
      <c r="J21" s="833"/>
    </row>
    <row r="22" spans="2:11">
      <c r="B22" s="827">
        <v>2</v>
      </c>
      <c r="C22" s="828" t="s">
        <v>1165</v>
      </c>
      <c r="D22" s="823" t="s">
        <v>945</v>
      </c>
      <c r="E22" s="834">
        <v>26</v>
      </c>
      <c r="F22" s="830">
        <v>27</v>
      </c>
      <c r="G22" s="830">
        <f>26+1</f>
        <v>27</v>
      </c>
      <c r="H22" s="831">
        <f t="shared" ref="H22:H31" si="2">F22-G22</f>
        <v>0</v>
      </c>
      <c r="I22" s="832">
        <f t="shared" ref="I22:I31" si="3">G22/F22</f>
        <v>1</v>
      </c>
      <c r="J22" s="833"/>
      <c r="K22" s="473">
        <f>241-233</f>
        <v>8</v>
      </c>
    </row>
    <row r="23" spans="2:11">
      <c r="B23" s="827">
        <v>3</v>
      </c>
      <c r="C23" s="828" t="s">
        <v>1166</v>
      </c>
      <c r="D23" s="823" t="s">
        <v>945</v>
      </c>
      <c r="E23" s="834">
        <v>3</v>
      </c>
      <c r="F23" s="830">
        <v>4</v>
      </c>
      <c r="G23" s="830">
        <f>3+1</f>
        <v>4</v>
      </c>
      <c r="H23" s="831">
        <f t="shared" si="2"/>
        <v>0</v>
      </c>
      <c r="I23" s="832">
        <f t="shared" si="3"/>
        <v>1</v>
      </c>
      <c r="J23" s="833"/>
    </row>
    <row r="24" spans="2:11">
      <c r="B24" s="827">
        <v>4</v>
      </c>
      <c r="C24" s="828" t="s">
        <v>1167</v>
      </c>
      <c r="D24" s="823" t="s">
        <v>945</v>
      </c>
      <c r="E24" s="834">
        <v>10</v>
      </c>
      <c r="F24" s="830">
        <f>10+2</f>
        <v>12</v>
      </c>
      <c r="G24" s="830">
        <f>10+2</f>
        <v>12</v>
      </c>
      <c r="H24" s="831">
        <f t="shared" si="2"/>
        <v>0</v>
      </c>
      <c r="I24" s="832">
        <f t="shared" si="3"/>
        <v>1</v>
      </c>
      <c r="J24" s="833"/>
    </row>
    <row r="25" spans="2:11">
      <c r="B25" s="827">
        <v>5</v>
      </c>
      <c r="C25" s="828" t="s">
        <v>1168</v>
      </c>
      <c r="D25" s="823" t="s">
        <v>945</v>
      </c>
      <c r="E25" s="834">
        <v>2</v>
      </c>
      <c r="F25" s="830">
        <v>2</v>
      </c>
      <c r="G25" s="830">
        <v>2</v>
      </c>
      <c r="H25" s="831">
        <f t="shared" si="2"/>
        <v>0</v>
      </c>
      <c r="I25" s="832">
        <f t="shared" si="3"/>
        <v>1</v>
      </c>
      <c r="J25" s="833"/>
    </row>
    <row r="26" spans="2:11">
      <c r="B26" s="827">
        <v>6</v>
      </c>
      <c r="C26" s="828" t="s">
        <v>1169</v>
      </c>
      <c r="D26" s="823" t="s">
        <v>945</v>
      </c>
      <c r="E26" s="834">
        <v>4</v>
      </c>
      <c r="F26" s="830">
        <v>3</v>
      </c>
      <c r="G26" s="830">
        <v>3</v>
      </c>
      <c r="H26" s="831">
        <f t="shared" si="2"/>
        <v>0</v>
      </c>
      <c r="I26" s="832">
        <f t="shared" si="3"/>
        <v>1</v>
      </c>
      <c r="J26" s="833"/>
    </row>
    <row r="27" spans="2:11">
      <c r="B27" s="827">
        <v>7</v>
      </c>
      <c r="C27" s="828" t="s">
        <v>1170</v>
      </c>
      <c r="D27" s="823" t="s">
        <v>945</v>
      </c>
      <c r="E27" s="834">
        <v>1</v>
      </c>
      <c r="F27" s="830">
        <f>1+1</f>
        <v>2</v>
      </c>
      <c r="G27" s="830">
        <f>1+1</f>
        <v>2</v>
      </c>
      <c r="H27" s="831">
        <f t="shared" si="2"/>
        <v>0</v>
      </c>
      <c r="I27" s="832">
        <f t="shared" si="3"/>
        <v>1</v>
      </c>
      <c r="J27" s="833"/>
    </row>
    <row r="28" spans="2:11">
      <c r="B28" s="827">
        <v>8</v>
      </c>
      <c r="C28" s="828" t="s">
        <v>1162</v>
      </c>
      <c r="D28" s="823" t="s">
        <v>945</v>
      </c>
      <c r="E28" s="829">
        <v>2</v>
      </c>
      <c r="F28" s="830">
        <v>3</v>
      </c>
      <c r="G28" s="830">
        <v>3</v>
      </c>
      <c r="H28" s="831">
        <f t="shared" si="2"/>
        <v>0</v>
      </c>
      <c r="I28" s="832">
        <f t="shared" si="3"/>
        <v>1</v>
      </c>
      <c r="J28" s="833"/>
    </row>
    <row r="29" spans="2:11">
      <c r="B29" s="835">
        <v>9</v>
      </c>
      <c r="C29" s="828" t="s">
        <v>1163</v>
      </c>
      <c r="D29" s="823" t="s">
        <v>945</v>
      </c>
      <c r="E29" s="836">
        <v>4</v>
      </c>
      <c r="F29" s="837">
        <v>4</v>
      </c>
      <c r="G29" s="837">
        <v>4</v>
      </c>
      <c r="H29" s="838">
        <f t="shared" si="2"/>
        <v>0</v>
      </c>
      <c r="I29" s="839">
        <f t="shared" si="3"/>
        <v>1</v>
      </c>
      <c r="J29" s="840"/>
    </row>
    <row r="30" spans="2:11">
      <c r="B30" s="835">
        <v>10</v>
      </c>
      <c r="C30" s="841" t="s">
        <v>1164</v>
      </c>
      <c r="D30" s="823" t="s">
        <v>945</v>
      </c>
      <c r="E30" s="836">
        <v>4</v>
      </c>
      <c r="F30" s="837">
        <v>4</v>
      </c>
      <c r="G30" s="837">
        <v>4</v>
      </c>
      <c r="H30" s="838">
        <f t="shared" si="2"/>
        <v>0</v>
      </c>
      <c r="I30" s="839">
        <f t="shared" si="3"/>
        <v>1</v>
      </c>
      <c r="J30" s="840"/>
    </row>
    <row r="31" spans="2:11">
      <c r="B31" s="835">
        <v>11</v>
      </c>
      <c r="C31" s="841" t="s">
        <v>1224</v>
      </c>
      <c r="D31" s="823" t="s">
        <v>945</v>
      </c>
      <c r="E31" s="836">
        <v>2</v>
      </c>
      <c r="F31" s="837">
        <v>2</v>
      </c>
      <c r="G31" s="837">
        <v>2</v>
      </c>
      <c r="H31" s="838">
        <f t="shared" si="2"/>
        <v>0</v>
      </c>
      <c r="I31" s="839">
        <f t="shared" si="3"/>
        <v>1</v>
      </c>
      <c r="J31" s="840"/>
    </row>
    <row r="32" spans="2:11">
      <c r="B32" s="989"/>
      <c r="C32" s="990" t="s">
        <v>228</v>
      </c>
      <c r="D32" s="823"/>
      <c r="E32" s="986">
        <f>SUM(E21:E31)</f>
        <v>299</v>
      </c>
      <c r="F32" s="986">
        <f>SUM(F21:F31)</f>
        <v>309</v>
      </c>
      <c r="G32" s="986">
        <f>SUM(G21:G31)</f>
        <v>309</v>
      </c>
      <c r="H32" s="986">
        <f>SUM(H21:H31)</f>
        <v>0</v>
      </c>
      <c r="I32" s="986"/>
      <c r="J32" s="831"/>
    </row>
    <row r="33" spans="2:10" hidden="1">
      <c r="B33" s="987" t="s">
        <v>942</v>
      </c>
      <c r="C33" s="988" t="s">
        <v>947</v>
      </c>
      <c r="D33" s="983"/>
      <c r="E33" s="984"/>
      <c r="F33" s="984"/>
      <c r="G33" s="984"/>
      <c r="H33" s="984"/>
      <c r="I33" s="984"/>
      <c r="J33" s="985"/>
    </row>
    <row r="34" spans="2:10" hidden="1">
      <c r="B34" s="488"/>
      <c r="C34" s="489" t="s">
        <v>946</v>
      </c>
      <c r="D34" s="490"/>
      <c r="E34" s="491"/>
      <c r="F34" s="491"/>
      <c r="G34" s="491"/>
      <c r="H34" s="491"/>
      <c r="I34" s="491"/>
      <c r="J34" s="495"/>
    </row>
    <row r="35" spans="2:10" hidden="1">
      <c r="B35" s="496">
        <v>1</v>
      </c>
      <c r="C35" s="497" t="s">
        <v>957</v>
      </c>
      <c r="D35" s="490" t="s">
        <v>123</v>
      </c>
      <c r="E35" s="1534">
        <v>241</v>
      </c>
      <c r="F35" s="498">
        <v>12</v>
      </c>
      <c r="G35" s="715">
        <v>10</v>
      </c>
      <c r="H35" s="493">
        <f t="shared" ref="H35:H42" si="4">F35-G35</f>
        <v>2</v>
      </c>
      <c r="I35" s="534">
        <f t="shared" ref="I35:I42" si="5">G35/F35</f>
        <v>0.83333333333333337</v>
      </c>
      <c r="J35" s="499"/>
    </row>
    <row r="36" spans="2:10" hidden="1">
      <c r="B36" s="496">
        <v>2</v>
      </c>
      <c r="C36" s="497" t="s">
        <v>958</v>
      </c>
      <c r="D36" s="490" t="s">
        <v>123</v>
      </c>
      <c r="E36" s="1535"/>
      <c r="F36" s="498">
        <v>12</v>
      </c>
      <c r="G36" s="715">
        <v>7</v>
      </c>
      <c r="H36" s="493">
        <f t="shared" si="4"/>
        <v>5</v>
      </c>
      <c r="I36" s="534">
        <f t="shared" si="5"/>
        <v>0.58333333333333337</v>
      </c>
      <c r="J36" s="499"/>
    </row>
    <row r="37" spans="2:10" hidden="1">
      <c r="B37" s="496">
        <v>3</v>
      </c>
      <c r="C37" s="497" t="s">
        <v>898</v>
      </c>
      <c r="D37" s="490" t="s">
        <v>123</v>
      </c>
      <c r="E37" s="1535"/>
      <c r="F37" s="498">
        <v>33</v>
      </c>
      <c r="G37" s="714">
        <v>115</v>
      </c>
      <c r="H37" s="493">
        <f t="shared" si="4"/>
        <v>-82</v>
      </c>
      <c r="I37" s="534">
        <f t="shared" si="5"/>
        <v>3.4848484848484849</v>
      </c>
      <c r="J37" s="499"/>
    </row>
    <row r="38" spans="2:10" hidden="1">
      <c r="B38" s="496">
        <v>4</v>
      </c>
      <c r="C38" s="497" t="s">
        <v>959</v>
      </c>
      <c r="D38" s="490" t="s">
        <v>123</v>
      </c>
      <c r="E38" s="1535"/>
      <c r="F38" s="498">
        <v>24</v>
      </c>
      <c r="G38" s="714">
        <v>17</v>
      </c>
      <c r="H38" s="493">
        <f t="shared" si="4"/>
        <v>7</v>
      </c>
      <c r="I38" s="534">
        <f t="shared" si="5"/>
        <v>0.70833333333333337</v>
      </c>
      <c r="J38" s="499"/>
    </row>
    <row r="39" spans="2:10" hidden="1">
      <c r="B39" s="496">
        <v>5</v>
      </c>
      <c r="C39" s="497" t="s">
        <v>895</v>
      </c>
      <c r="D39" s="490" t="s">
        <v>123</v>
      </c>
      <c r="E39" s="1535"/>
      <c r="F39" s="502">
        <v>70</v>
      </c>
      <c r="G39" s="714">
        <v>60</v>
      </c>
      <c r="H39" s="493">
        <f t="shared" si="4"/>
        <v>10</v>
      </c>
      <c r="I39" s="534">
        <f t="shared" si="5"/>
        <v>0.8571428571428571</v>
      </c>
      <c r="J39" s="499"/>
    </row>
    <row r="40" spans="2:10" hidden="1">
      <c r="B40" s="496">
        <v>6</v>
      </c>
      <c r="C40" s="497" t="s">
        <v>1021</v>
      </c>
      <c r="D40" s="490" t="s">
        <v>123</v>
      </c>
      <c r="E40" s="1535"/>
      <c r="F40" s="502">
        <v>1</v>
      </c>
      <c r="G40" s="500"/>
      <c r="H40" s="493">
        <f t="shared" si="4"/>
        <v>1</v>
      </c>
      <c r="I40" s="534">
        <f t="shared" si="5"/>
        <v>0</v>
      </c>
      <c r="J40" s="499"/>
    </row>
    <row r="41" spans="2:10" hidden="1">
      <c r="B41" s="496">
        <v>7</v>
      </c>
      <c r="C41" s="497" t="s">
        <v>896</v>
      </c>
      <c r="D41" s="490" t="s">
        <v>123</v>
      </c>
      <c r="E41" s="1535"/>
      <c r="F41" s="502">
        <v>47</v>
      </c>
      <c r="G41" s="714">
        <v>44</v>
      </c>
      <c r="H41" s="493">
        <f t="shared" si="4"/>
        <v>3</v>
      </c>
      <c r="I41" s="534">
        <f t="shared" si="5"/>
        <v>0.93617021276595747</v>
      </c>
      <c r="J41" s="499"/>
    </row>
    <row r="42" spans="2:10" hidden="1">
      <c r="B42" s="496">
        <v>8</v>
      </c>
      <c r="C42" s="497" t="s">
        <v>897</v>
      </c>
      <c r="D42" s="490" t="s">
        <v>123</v>
      </c>
      <c r="E42" s="1536"/>
      <c r="F42" s="502">
        <v>47</v>
      </c>
      <c r="G42" s="714">
        <v>38</v>
      </c>
      <c r="H42" s="493">
        <f t="shared" si="4"/>
        <v>9</v>
      </c>
      <c r="I42" s="534">
        <f t="shared" si="5"/>
        <v>0.80851063829787229</v>
      </c>
      <c r="J42" s="499"/>
    </row>
    <row r="43" spans="2:10" ht="15" hidden="1" thickBot="1">
      <c r="B43" s="503"/>
      <c r="C43" s="504" t="s">
        <v>228</v>
      </c>
      <c r="D43" s="505"/>
      <c r="E43" s="506">
        <f>SUM(E35:E42)</f>
        <v>241</v>
      </c>
      <c r="F43" s="507">
        <f>SUM(F35:F42)</f>
        <v>246</v>
      </c>
      <c r="G43" s="507">
        <f>SUM(G35:G42)</f>
        <v>291</v>
      </c>
      <c r="H43" s="507">
        <f>SUM(H35:H42)</f>
        <v>-45</v>
      </c>
      <c r="I43" s="506"/>
      <c r="J43" s="508"/>
    </row>
    <row r="44" spans="2:10" hidden="1">
      <c r="B44" s="509">
        <v>1</v>
      </c>
      <c r="C44" s="510" t="s">
        <v>402</v>
      </c>
      <c r="D44" s="494"/>
      <c r="E44" s="487"/>
      <c r="F44" s="511"/>
      <c r="G44" s="511"/>
      <c r="H44" s="511"/>
      <c r="I44" s="512"/>
      <c r="J44" s="495"/>
    </row>
    <row r="45" spans="2:10" hidden="1">
      <c r="B45" s="496" t="s">
        <v>136</v>
      </c>
      <c r="C45" s="132" t="s">
        <v>200</v>
      </c>
      <c r="D45" s="514" t="s">
        <v>161</v>
      </c>
      <c r="E45" s="1537">
        <v>12</v>
      </c>
      <c r="F45" s="515">
        <v>7</v>
      </c>
      <c r="G45" s="500">
        <v>11</v>
      </c>
      <c r="H45" s="516"/>
      <c r="I45" s="534">
        <f>G45/F45</f>
        <v>1.5714285714285714</v>
      </c>
      <c r="J45" s="499"/>
    </row>
    <row r="46" spans="2:10" hidden="1">
      <c r="B46" s="496" t="s">
        <v>137</v>
      </c>
      <c r="C46" s="132" t="s">
        <v>229</v>
      </c>
      <c r="D46" s="514" t="s">
        <v>161</v>
      </c>
      <c r="E46" s="1538"/>
      <c r="F46" s="515">
        <v>2</v>
      </c>
      <c r="G46" s="500"/>
      <c r="H46" s="516"/>
      <c r="I46" s="534">
        <f t="shared" ref="I46:I54" si="6">G46/F46</f>
        <v>0</v>
      </c>
      <c r="J46" s="499"/>
    </row>
    <row r="47" spans="2:10" hidden="1">
      <c r="B47" s="496" t="s">
        <v>138</v>
      </c>
      <c r="C47" s="132" t="s">
        <v>230</v>
      </c>
      <c r="D47" s="514" t="s">
        <v>161</v>
      </c>
      <c r="E47" s="1538"/>
      <c r="F47" s="515">
        <v>6</v>
      </c>
      <c r="G47" s="500">
        <v>3</v>
      </c>
      <c r="H47" s="516"/>
      <c r="I47" s="534">
        <f t="shared" si="6"/>
        <v>0.5</v>
      </c>
      <c r="J47" s="499"/>
    </row>
    <row r="48" spans="2:10" hidden="1">
      <c r="B48" s="496" t="s">
        <v>139</v>
      </c>
      <c r="C48" s="132" t="s">
        <v>214</v>
      </c>
      <c r="D48" s="514" t="s">
        <v>161</v>
      </c>
      <c r="E48" s="1538"/>
      <c r="F48" s="515">
        <v>12</v>
      </c>
      <c r="G48" s="500">
        <v>4</v>
      </c>
      <c r="H48" s="516"/>
      <c r="I48" s="534">
        <f t="shared" si="6"/>
        <v>0.33333333333333331</v>
      </c>
      <c r="J48" s="499"/>
    </row>
    <row r="49" spans="2:10" hidden="1">
      <c r="B49" s="496" t="s">
        <v>140</v>
      </c>
      <c r="C49" s="132" t="s">
        <v>414</v>
      </c>
      <c r="D49" s="514" t="s">
        <v>161</v>
      </c>
      <c r="E49" s="1538"/>
      <c r="F49" s="515">
        <v>4</v>
      </c>
      <c r="G49" s="500"/>
      <c r="H49" s="516"/>
      <c r="I49" s="534">
        <f t="shared" si="6"/>
        <v>0</v>
      </c>
      <c r="J49" s="499"/>
    </row>
    <row r="50" spans="2:10" hidden="1">
      <c r="B50" s="496">
        <v>2</v>
      </c>
      <c r="C50" s="489" t="s">
        <v>401</v>
      </c>
      <c r="D50" s="490"/>
      <c r="E50" s="1538"/>
      <c r="F50" s="517"/>
      <c r="G50" s="500"/>
      <c r="H50" s="516"/>
      <c r="I50" s="534"/>
      <c r="J50" s="499"/>
    </row>
    <row r="51" spans="2:10" hidden="1">
      <c r="B51" s="496" t="s">
        <v>136</v>
      </c>
      <c r="C51" s="132" t="s">
        <v>187</v>
      </c>
      <c r="D51" s="514" t="s">
        <v>161</v>
      </c>
      <c r="E51" s="1538"/>
      <c r="F51" s="515">
        <v>6</v>
      </c>
      <c r="G51" s="500">
        <v>4</v>
      </c>
      <c r="H51" s="516"/>
      <c r="I51" s="534">
        <f t="shared" si="6"/>
        <v>0.66666666666666663</v>
      </c>
      <c r="J51" s="499"/>
    </row>
    <row r="52" spans="2:10" hidden="1">
      <c r="B52" s="496" t="s">
        <v>137</v>
      </c>
      <c r="C52" s="132" t="s">
        <v>231</v>
      </c>
      <c r="D52" s="514" t="s">
        <v>161</v>
      </c>
      <c r="E52" s="1538"/>
      <c r="F52" s="515">
        <v>2</v>
      </c>
      <c r="G52" s="500"/>
      <c r="H52" s="516"/>
      <c r="I52" s="534">
        <f t="shared" si="6"/>
        <v>0</v>
      </c>
      <c r="J52" s="499"/>
    </row>
    <row r="53" spans="2:10" hidden="1">
      <c r="B53" s="496" t="s">
        <v>138</v>
      </c>
      <c r="C53" s="132" t="s">
        <v>232</v>
      </c>
      <c r="D53" s="514" t="s">
        <v>161</v>
      </c>
      <c r="E53" s="1538"/>
      <c r="F53" s="515">
        <v>1</v>
      </c>
      <c r="G53" s="500"/>
      <c r="H53" s="516"/>
      <c r="I53" s="534">
        <f t="shared" si="6"/>
        <v>0</v>
      </c>
      <c r="J53" s="499"/>
    </row>
    <row r="54" spans="2:10" ht="15" hidden="1" thickBot="1">
      <c r="B54" s="569" t="s">
        <v>139</v>
      </c>
      <c r="C54" s="570" t="s">
        <v>218</v>
      </c>
      <c r="D54" s="571" t="s">
        <v>161</v>
      </c>
      <c r="E54" s="1538"/>
      <c r="F54" s="572">
        <v>1</v>
      </c>
      <c r="G54" s="573"/>
      <c r="H54" s="568"/>
      <c r="I54" s="574">
        <f t="shared" si="6"/>
        <v>0</v>
      </c>
      <c r="J54" s="575"/>
    </row>
    <row r="55" spans="2:10" ht="15" hidden="1" thickBot="1">
      <c r="B55" s="576"/>
      <c r="C55" s="577" t="s">
        <v>949</v>
      </c>
      <c r="D55" s="578"/>
      <c r="E55" s="579">
        <f>SUM(E45:E48)</f>
        <v>12</v>
      </c>
      <c r="F55" s="579">
        <f>SUM(F45:F54)</f>
        <v>41</v>
      </c>
      <c r="G55" s="579">
        <f>SUM(G45:G48)</f>
        <v>18</v>
      </c>
      <c r="H55" s="579">
        <f>SUM(H45:H49)</f>
        <v>0</v>
      </c>
      <c r="I55" s="579"/>
      <c r="J55" s="580"/>
    </row>
    <row r="56" spans="2:10" hidden="1">
      <c r="B56" s="509">
        <v>1</v>
      </c>
      <c r="C56" s="510" t="s">
        <v>1022</v>
      </c>
      <c r="D56" s="494"/>
      <c r="E56" s="519"/>
      <c r="F56" s="519"/>
      <c r="G56" s="519"/>
      <c r="H56" s="519"/>
      <c r="I56" s="520"/>
      <c r="J56" s="513"/>
    </row>
    <row r="57" spans="2:10" hidden="1">
      <c r="B57" s="496" t="s">
        <v>136</v>
      </c>
      <c r="C57" s="132" t="s">
        <v>201</v>
      </c>
      <c r="D57" s="514" t="s">
        <v>161</v>
      </c>
      <c r="E57" s="1539">
        <v>5</v>
      </c>
      <c r="F57" s="515">
        <v>0</v>
      </c>
      <c r="G57" s="516"/>
      <c r="H57" s="521"/>
      <c r="I57" s="534"/>
      <c r="J57" s="499"/>
    </row>
    <row r="58" spans="2:10" hidden="1">
      <c r="B58" s="496" t="s">
        <v>137</v>
      </c>
      <c r="C58" s="132" t="s">
        <v>188</v>
      </c>
      <c r="D58" s="514" t="s">
        <v>161</v>
      </c>
      <c r="E58" s="1540"/>
      <c r="F58" s="515">
        <v>1</v>
      </c>
      <c r="G58" s="516"/>
      <c r="H58" s="521"/>
      <c r="I58" s="534"/>
      <c r="J58" s="499"/>
    </row>
    <row r="59" spans="2:10" hidden="1">
      <c r="B59" s="496" t="s">
        <v>138</v>
      </c>
      <c r="C59" s="132" t="s">
        <v>220</v>
      </c>
      <c r="D59" s="514" t="s">
        <v>161</v>
      </c>
      <c r="E59" s="1540"/>
      <c r="F59" s="515">
        <v>1</v>
      </c>
      <c r="G59" s="516"/>
      <c r="H59" s="521"/>
      <c r="I59" s="534"/>
      <c r="J59" s="499"/>
    </row>
    <row r="60" spans="2:10" hidden="1">
      <c r="B60" s="496" t="s">
        <v>139</v>
      </c>
      <c r="C60" s="132" t="s">
        <v>217</v>
      </c>
      <c r="D60" s="514" t="s">
        <v>161</v>
      </c>
      <c r="E60" s="1540"/>
      <c r="F60" s="515">
        <f>E60</f>
        <v>0</v>
      </c>
      <c r="G60" s="516"/>
      <c r="H60" s="521"/>
      <c r="I60" s="534"/>
      <c r="J60" s="499"/>
    </row>
    <row r="61" spans="2:10" hidden="1">
      <c r="B61" s="496" t="s">
        <v>140</v>
      </c>
      <c r="C61" s="132" t="s">
        <v>213</v>
      </c>
      <c r="D61" s="514" t="s">
        <v>161</v>
      </c>
      <c r="E61" s="1540"/>
      <c r="F61" s="515">
        <f>E61</f>
        <v>0</v>
      </c>
      <c r="G61" s="516"/>
      <c r="H61" s="521"/>
      <c r="I61" s="534"/>
      <c r="J61" s="499"/>
    </row>
    <row r="62" spans="2:10" hidden="1">
      <c r="B62" s="496">
        <v>2</v>
      </c>
      <c r="C62" s="522" t="s">
        <v>510</v>
      </c>
      <c r="D62" s="490"/>
      <c r="E62" s="1540"/>
      <c r="F62" s="500"/>
      <c r="G62" s="516"/>
      <c r="H62" s="521"/>
      <c r="I62" s="492"/>
      <c r="J62" s="499"/>
    </row>
    <row r="63" spans="2:10" hidden="1">
      <c r="B63" s="496" t="s">
        <v>136</v>
      </c>
      <c r="C63" s="132" t="s">
        <v>253</v>
      </c>
      <c r="D63" s="514" t="s">
        <v>161</v>
      </c>
      <c r="E63" s="1540"/>
      <c r="F63" s="515">
        <f>E63</f>
        <v>0</v>
      </c>
      <c r="G63" s="516"/>
      <c r="H63" s="521"/>
      <c r="I63" s="492"/>
      <c r="J63" s="499"/>
    </row>
    <row r="64" spans="2:10" hidden="1">
      <c r="B64" s="496" t="s">
        <v>137</v>
      </c>
      <c r="C64" s="132" t="s">
        <v>176</v>
      </c>
      <c r="D64" s="514" t="s">
        <v>161</v>
      </c>
      <c r="E64" s="1540"/>
      <c r="F64" s="515">
        <v>3</v>
      </c>
      <c r="G64" s="516">
        <v>2</v>
      </c>
      <c r="H64" s="521"/>
      <c r="I64" s="492"/>
      <c r="J64" s="499"/>
    </row>
    <row r="65" spans="2:10" hidden="1">
      <c r="B65" s="496" t="s">
        <v>138</v>
      </c>
      <c r="C65" s="132" t="s">
        <v>222</v>
      </c>
      <c r="D65" s="514" t="s">
        <v>161</v>
      </c>
      <c r="E65" s="1540"/>
      <c r="F65" s="515">
        <f>E65</f>
        <v>0</v>
      </c>
      <c r="G65" s="516"/>
      <c r="H65" s="521"/>
      <c r="I65" s="492"/>
      <c r="J65" s="499"/>
    </row>
    <row r="66" spans="2:10" hidden="1">
      <c r="B66" s="496" t="s">
        <v>139</v>
      </c>
      <c r="C66" s="132" t="s">
        <v>233</v>
      </c>
      <c r="D66" s="514" t="s">
        <v>161</v>
      </c>
      <c r="E66" s="1540"/>
      <c r="F66" s="515">
        <f>E66</f>
        <v>0</v>
      </c>
      <c r="G66" s="516"/>
      <c r="H66" s="521"/>
      <c r="I66" s="492"/>
      <c r="J66" s="499"/>
    </row>
    <row r="67" spans="2:10" hidden="1">
      <c r="B67" s="496" t="s">
        <v>140</v>
      </c>
      <c r="C67" s="132" t="s">
        <v>219</v>
      </c>
      <c r="D67" s="514" t="s">
        <v>161</v>
      </c>
      <c r="E67" s="1540"/>
      <c r="F67" s="515">
        <f>E67</f>
        <v>0</v>
      </c>
      <c r="G67" s="516"/>
      <c r="H67" s="521"/>
      <c r="I67" s="492"/>
      <c r="J67" s="499"/>
    </row>
    <row r="68" spans="2:10" hidden="1">
      <c r="B68" s="496" t="s">
        <v>1225</v>
      </c>
      <c r="C68" s="132" t="s">
        <v>441</v>
      </c>
      <c r="D68" s="514" t="s">
        <v>161</v>
      </c>
      <c r="E68" s="1541"/>
      <c r="F68" s="515">
        <v>1</v>
      </c>
      <c r="G68" s="516"/>
      <c r="H68" s="521"/>
      <c r="I68" s="492"/>
      <c r="J68" s="499"/>
    </row>
    <row r="69" spans="2:10" ht="15" hidden="1" thickBot="1">
      <c r="B69" s="503"/>
      <c r="C69" s="504" t="s">
        <v>950</v>
      </c>
      <c r="D69" s="518"/>
      <c r="E69" s="523">
        <f>SUM(E57:E68)</f>
        <v>5</v>
      </c>
      <c r="F69" s="523">
        <f>SUM(F57:F68)</f>
        <v>6</v>
      </c>
      <c r="G69" s="524">
        <f>SUM(G57:G68)</f>
        <v>2</v>
      </c>
      <c r="H69" s="523">
        <f>SUM(H57:H61)</f>
        <v>0</v>
      </c>
      <c r="I69" s="524">
        <f>SUM(I57:I60)</f>
        <v>0</v>
      </c>
      <c r="J69" s="525"/>
    </row>
    <row r="70" spans="2:10" hidden="1">
      <c r="B70" s="509"/>
      <c r="C70" s="510" t="s">
        <v>511</v>
      </c>
      <c r="D70" s="494"/>
      <c r="E70" s="487"/>
      <c r="F70" s="511"/>
      <c r="G70" s="511"/>
      <c r="H70" s="511"/>
      <c r="I70" s="512"/>
      <c r="J70" s="513"/>
    </row>
    <row r="71" spans="2:10" hidden="1">
      <c r="B71" s="496" t="s">
        <v>136</v>
      </c>
      <c r="C71" s="132" t="s">
        <v>223</v>
      </c>
      <c r="D71" s="514" t="s">
        <v>161</v>
      </c>
      <c r="E71" s="1539">
        <v>29</v>
      </c>
      <c r="F71" s="515">
        <v>0</v>
      </c>
      <c r="G71" s="500"/>
      <c r="H71" s="521"/>
      <c r="I71" s="501"/>
      <c r="J71" s="499"/>
    </row>
    <row r="72" spans="2:10" hidden="1">
      <c r="B72" s="496" t="s">
        <v>137</v>
      </c>
      <c r="C72" s="132" t="s">
        <v>181</v>
      </c>
      <c r="D72" s="514" t="s">
        <v>161</v>
      </c>
      <c r="E72" s="1540"/>
      <c r="F72" s="515">
        <v>2</v>
      </c>
      <c r="G72" s="500"/>
      <c r="H72" s="521"/>
      <c r="I72" s="492"/>
      <c r="J72" s="499"/>
    </row>
    <row r="73" spans="2:10" hidden="1">
      <c r="B73" s="496" t="s">
        <v>138</v>
      </c>
      <c r="C73" s="132" t="s">
        <v>186</v>
      </c>
      <c r="D73" s="514" t="s">
        <v>161</v>
      </c>
      <c r="E73" s="1540"/>
      <c r="F73" s="515">
        <f>E73</f>
        <v>0</v>
      </c>
      <c r="G73" s="500"/>
      <c r="H73" s="521"/>
      <c r="I73" s="492"/>
      <c r="J73" s="499"/>
    </row>
    <row r="74" spans="2:10" hidden="1">
      <c r="B74" s="496" t="s">
        <v>139</v>
      </c>
      <c r="C74" s="132" t="s">
        <v>234</v>
      </c>
      <c r="D74" s="514" t="s">
        <v>161</v>
      </c>
      <c r="E74" s="1540"/>
      <c r="F74" s="515">
        <f>E74</f>
        <v>0</v>
      </c>
      <c r="G74" s="500"/>
      <c r="H74" s="521"/>
      <c r="I74" s="492"/>
      <c r="J74" s="499"/>
    </row>
    <row r="75" spans="2:10" hidden="1">
      <c r="B75" s="496" t="s">
        <v>140</v>
      </c>
      <c r="C75" s="132" t="s">
        <v>211</v>
      </c>
      <c r="D75" s="514" t="s">
        <v>161</v>
      </c>
      <c r="E75" s="1540"/>
      <c r="F75" s="515">
        <f>E75</f>
        <v>0</v>
      </c>
      <c r="G75" s="500"/>
      <c r="H75" s="521"/>
      <c r="I75" s="492"/>
      <c r="J75" s="499"/>
    </row>
    <row r="76" spans="2:10" hidden="1">
      <c r="B76" s="496" t="s">
        <v>141</v>
      </c>
      <c r="C76" s="132" t="s">
        <v>246</v>
      </c>
      <c r="D76" s="514" t="s">
        <v>161</v>
      </c>
      <c r="E76" s="1540"/>
      <c r="F76" s="515">
        <f>E76</f>
        <v>0</v>
      </c>
      <c r="G76" s="500"/>
      <c r="H76" s="521"/>
      <c r="I76" s="492"/>
      <c r="J76" s="499"/>
    </row>
    <row r="77" spans="2:10" hidden="1">
      <c r="B77" s="496" t="s">
        <v>142</v>
      </c>
      <c r="C77" s="132" t="s">
        <v>243</v>
      </c>
      <c r="D77" s="514" t="s">
        <v>161</v>
      </c>
      <c r="E77" s="1540"/>
      <c r="F77" s="515">
        <f>E77</f>
        <v>0</v>
      </c>
      <c r="G77" s="500"/>
      <c r="H77" s="521"/>
      <c r="I77" s="492"/>
      <c r="J77" s="499"/>
    </row>
    <row r="78" spans="2:10" hidden="1">
      <c r="B78" s="496">
        <v>2</v>
      </c>
      <c r="C78" s="526" t="s">
        <v>400</v>
      </c>
      <c r="D78" s="490"/>
      <c r="E78" s="1540"/>
      <c r="F78" s="500"/>
      <c r="G78" s="500"/>
      <c r="H78" s="521"/>
      <c r="I78" s="492"/>
      <c r="J78" s="499"/>
    </row>
    <row r="79" spans="2:10" hidden="1">
      <c r="B79" s="496" t="s">
        <v>136</v>
      </c>
      <c r="C79" s="132" t="s">
        <v>224</v>
      </c>
      <c r="D79" s="514" t="s">
        <v>161</v>
      </c>
      <c r="E79" s="1540"/>
      <c r="F79" s="500">
        <v>0</v>
      </c>
      <c r="G79" s="500"/>
      <c r="H79" s="521"/>
      <c r="I79" s="492"/>
      <c r="J79" s="499"/>
    </row>
    <row r="80" spans="2:10" hidden="1">
      <c r="B80" s="496" t="s">
        <v>137</v>
      </c>
      <c r="C80" s="132" t="s">
        <v>191</v>
      </c>
      <c r="D80" s="514" t="s">
        <v>161</v>
      </c>
      <c r="E80" s="1540"/>
      <c r="F80" s="500">
        <v>1</v>
      </c>
      <c r="G80" s="500">
        <v>5</v>
      </c>
      <c r="H80" s="521"/>
      <c r="I80" s="492"/>
      <c r="J80" s="499"/>
    </row>
    <row r="81" spans="2:10" hidden="1">
      <c r="B81" s="496" t="s">
        <v>138</v>
      </c>
      <c r="C81" s="132" t="s">
        <v>216</v>
      </c>
      <c r="D81" s="514" t="s">
        <v>161</v>
      </c>
      <c r="E81" s="1540"/>
      <c r="F81" s="500">
        <v>2</v>
      </c>
      <c r="G81" s="500">
        <v>2</v>
      </c>
      <c r="H81" s="521"/>
      <c r="I81" s="492"/>
      <c r="J81" s="499"/>
    </row>
    <row r="82" spans="2:10" hidden="1">
      <c r="B82" s="496" t="s">
        <v>139</v>
      </c>
      <c r="C82" s="132" t="s">
        <v>215</v>
      </c>
      <c r="D82" s="514" t="s">
        <v>161</v>
      </c>
      <c r="E82" s="1540"/>
      <c r="F82" s="500">
        <v>0</v>
      </c>
      <c r="G82" s="500"/>
      <c r="H82" s="521"/>
      <c r="I82" s="492"/>
      <c r="J82" s="499"/>
    </row>
    <row r="83" spans="2:10" hidden="1">
      <c r="B83" s="496" t="s">
        <v>140</v>
      </c>
      <c r="C83" s="132" t="s">
        <v>212</v>
      </c>
      <c r="D83" s="514" t="s">
        <v>161</v>
      </c>
      <c r="E83" s="1540"/>
      <c r="F83" s="500">
        <v>1</v>
      </c>
      <c r="G83" s="500">
        <v>1</v>
      </c>
      <c r="H83" s="521"/>
      <c r="I83" s="492"/>
      <c r="J83" s="499"/>
    </row>
    <row r="84" spans="2:10" hidden="1">
      <c r="B84" s="496" t="s">
        <v>141</v>
      </c>
      <c r="C84" s="132" t="s">
        <v>189</v>
      </c>
      <c r="D84" s="514" t="s">
        <v>161</v>
      </c>
      <c r="E84" s="1540"/>
      <c r="F84" s="500">
        <v>2</v>
      </c>
      <c r="G84" s="500">
        <v>2</v>
      </c>
      <c r="H84" s="521"/>
      <c r="I84" s="492"/>
      <c r="J84" s="499"/>
    </row>
    <row r="85" spans="2:10" hidden="1">
      <c r="B85" s="496" t="s">
        <v>142</v>
      </c>
      <c r="C85" s="132" t="s">
        <v>221</v>
      </c>
      <c r="D85" s="514" t="s">
        <v>161</v>
      </c>
      <c r="E85" s="1540"/>
      <c r="F85" s="500">
        <v>2</v>
      </c>
      <c r="G85" s="500">
        <v>2</v>
      </c>
      <c r="H85" s="521"/>
      <c r="I85" s="492"/>
      <c r="J85" s="499"/>
    </row>
    <row r="86" spans="2:10" hidden="1">
      <c r="B86" s="496" t="s">
        <v>143</v>
      </c>
      <c r="C86" s="132" t="s">
        <v>442</v>
      </c>
      <c r="D86" s="514" t="s">
        <v>161</v>
      </c>
      <c r="E86" s="1541"/>
      <c r="F86" s="500">
        <v>2</v>
      </c>
      <c r="G86" s="500"/>
      <c r="H86" s="521"/>
      <c r="I86" s="492"/>
      <c r="J86" s="499"/>
    </row>
    <row r="87" spans="2:10" ht="15" hidden="1" thickBot="1">
      <c r="B87" s="503"/>
      <c r="C87" s="504" t="s">
        <v>960</v>
      </c>
      <c r="D87" s="518"/>
      <c r="E87" s="524">
        <f>SUM(E71:E76)</f>
        <v>29</v>
      </c>
      <c r="F87" s="524">
        <f>SUM(F71:F86)</f>
        <v>12</v>
      </c>
      <c r="G87" s="524">
        <f>SUM(G71:G76)</f>
        <v>0</v>
      </c>
      <c r="H87" s="523">
        <f>SUM(H71:H76)</f>
        <v>0</v>
      </c>
      <c r="I87" s="527">
        <f>SUM(I71:I76)</f>
        <v>0</v>
      </c>
      <c r="J87" s="525"/>
    </row>
    <row r="88" spans="2:10" ht="15" hidden="1" thickBot="1">
      <c r="B88" s="528"/>
      <c r="C88" s="529" t="s">
        <v>951</v>
      </c>
      <c r="D88" s="530"/>
      <c r="E88" s="531">
        <f>E43+E55+E69+E87</f>
        <v>287</v>
      </c>
      <c r="F88" s="531">
        <f>F43+F55+F69+F87</f>
        <v>305</v>
      </c>
      <c r="G88" s="531">
        <f>G43+G55+G69+G87</f>
        <v>311</v>
      </c>
      <c r="H88" s="532">
        <f>H43+H55+H69+H87</f>
        <v>-45</v>
      </c>
      <c r="I88" s="531">
        <f>I43+I55+I69+I87</f>
        <v>0</v>
      </c>
      <c r="J88" s="533"/>
    </row>
  </sheetData>
  <mergeCells count="15">
    <mergeCell ref="B1:I1"/>
    <mergeCell ref="B2:H2"/>
    <mergeCell ref="I2:J2"/>
    <mergeCell ref="B4:B5"/>
    <mergeCell ref="C4:C5"/>
    <mergeCell ref="D4:D5"/>
    <mergeCell ref="E4:E5"/>
    <mergeCell ref="F4:F5"/>
    <mergeCell ref="G4:G5"/>
    <mergeCell ref="H4:I4"/>
    <mergeCell ref="E35:E42"/>
    <mergeCell ref="E45:E54"/>
    <mergeCell ref="E57:E68"/>
    <mergeCell ref="E71:E86"/>
    <mergeCell ref="B16:J16"/>
  </mergeCells>
  <pageMargins left="0.7" right="0.7" top="0.75" bottom="0.75" header="0.3" footer="0.3"/>
  <pageSetup scale="87" orientation="landscape" horizontalDpi="300" verticalDpi="300" r:id="rId1"/>
  <ignoredErrors>
    <ignoredError sqref="F55:H55 F87 H69" 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FFFF00"/>
    <pageSetUpPr fitToPage="1"/>
  </sheetPr>
  <dimension ref="A1:O53"/>
  <sheetViews>
    <sheetView topLeftCell="A37" zoomScale="90" zoomScaleNormal="90" workbookViewId="0">
      <selection activeCell="G35" sqref="G35"/>
    </sheetView>
  </sheetViews>
  <sheetFormatPr defaultColWidth="9.1796875" defaultRowHeight="14.5"/>
  <cols>
    <col min="1" max="1" width="6.26953125" style="2" bestFit="1" customWidth="1"/>
    <col min="2" max="2" width="83.7265625" style="8" customWidth="1"/>
    <col min="3" max="3" width="6.7265625" style="8" customWidth="1"/>
    <col min="4" max="4" width="9.26953125" style="2" customWidth="1"/>
    <col min="5" max="5" width="11.26953125" style="2" customWidth="1"/>
    <col min="6" max="6" width="11" style="13" bestFit="1" customWidth="1"/>
    <col min="7" max="7" width="13.1796875" style="2" bestFit="1" customWidth="1"/>
    <col min="8" max="8" width="28.453125" style="13" bestFit="1" customWidth="1"/>
    <col min="9" max="9" width="29.81640625" style="13" hidden="1" customWidth="1"/>
    <col min="10" max="10" width="9.1796875" style="151"/>
    <col min="11" max="16384" width="9.1796875" style="2"/>
  </cols>
  <sheetData>
    <row r="1" spans="1:15" s="9" customFormat="1" ht="17">
      <c r="A1" s="1561" t="s">
        <v>121</v>
      </c>
      <c r="B1" s="1562"/>
      <c r="C1" s="1562"/>
      <c r="D1" s="1562"/>
      <c r="E1" s="1562"/>
      <c r="F1" s="1562"/>
      <c r="G1" s="1562"/>
      <c r="H1" s="1562"/>
      <c r="I1" s="1562"/>
    </row>
    <row r="2" spans="1:15" s="9" customFormat="1" ht="17">
      <c r="A2" s="680" t="str">
        <f>Foundation!A2</f>
        <v xml:space="preserve"> TA413 : 765 KV D/C Bikaner III - Neemrana II TL02</v>
      </c>
      <c r="B2" s="681"/>
      <c r="C2" s="681"/>
      <c r="D2" s="681"/>
      <c r="E2" s="681"/>
      <c r="F2" s="681"/>
      <c r="G2" s="681"/>
      <c r="H2" s="681"/>
      <c r="I2" s="681"/>
    </row>
    <row r="3" spans="1:15" s="9" customFormat="1" ht="17">
      <c r="A3" s="1561" t="s">
        <v>145</v>
      </c>
      <c r="B3" s="1562"/>
      <c r="C3" s="1562"/>
      <c r="D3" s="1562"/>
      <c r="E3" s="1562"/>
      <c r="F3" s="1562"/>
      <c r="G3" s="1562"/>
      <c r="H3" s="1562"/>
      <c r="I3" s="1562"/>
    </row>
    <row r="4" spans="1:15" ht="15.5">
      <c r="A4" s="1493"/>
      <c r="B4" s="1493"/>
      <c r="C4" s="1493"/>
      <c r="D4" s="1493"/>
      <c r="E4" s="1493"/>
      <c r="F4" s="1493"/>
      <c r="G4" s="1493"/>
      <c r="H4" s="1560"/>
      <c r="I4" s="1560"/>
      <c r="J4" s="2"/>
    </row>
    <row r="5" spans="1:15" ht="43.5">
      <c r="A5" s="41" t="s">
        <v>20</v>
      </c>
      <c r="B5" s="41" t="s">
        <v>132</v>
      </c>
      <c r="C5" s="86" t="s">
        <v>89</v>
      </c>
      <c r="D5" s="86" t="s">
        <v>248</v>
      </c>
      <c r="E5" s="86" t="s">
        <v>249</v>
      </c>
      <c r="F5" s="81" t="s">
        <v>90</v>
      </c>
      <c r="G5" s="86" t="s">
        <v>91</v>
      </c>
      <c r="H5" s="81" t="s">
        <v>225</v>
      </c>
      <c r="I5" s="81" t="s">
        <v>33</v>
      </c>
      <c r="J5" s="2"/>
    </row>
    <row r="6" spans="1:15">
      <c r="A6" s="87" t="s">
        <v>84</v>
      </c>
      <c r="B6" s="88" t="s">
        <v>102</v>
      </c>
      <c r="C6" s="86"/>
      <c r="D6" s="86"/>
      <c r="E6" s="86"/>
      <c r="F6" s="472"/>
      <c r="G6" s="86"/>
      <c r="H6" s="81"/>
      <c r="I6" s="81"/>
      <c r="J6" s="2"/>
    </row>
    <row r="7" spans="1:15" ht="15.5">
      <c r="A7" s="3" t="s">
        <v>136</v>
      </c>
      <c r="B7" s="132" t="s">
        <v>323</v>
      </c>
      <c r="C7" s="3" t="s">
        <v>123</v>
      </c>
      <c r="D7" s="3">
        <v>5968</v>
      </c>
      <c r="E7" s="3">
        <v>6084</v>
      </c>
      <c r="F7" s="3">
        <v>6084</v>
      </c>
      <c r="G7" s="621">
        <f>+E7-F7</f>
        <v>0</v>
      </c>
      <c r="H7" s="133" t="s">
        <v>1548</v>
      </c>
      <c r="I7" s="70"/>
      <c r="J7" s="151">
        <f>F7/E7</f>
        <v>1</v>
      </c>
      <c r="M7" s="188">
        <f>D7+D8</f>
        <v>10480</v>
      </c>
      <c r="N7" s="2">
        <f>G7+G8</f>
        <v>0</v>
      </c>
      <c r="O7" s="151">
        <f>N7/M7</f>
        <v>0</v>
      </c>
    </row>
    <row r="8" spans="1:15" ht="15.5">
      <c r="A8" s="3" t="s">
        <v>137</v>
      </c>
      <c r="B8" s="132" t="s">
        <v>324</v>
      </c>
      <c r="C8" s="3" t="s">
        <v>123</v>
      </c>
      <c r="D8" s="3">
        <v>4512</v>
      </c>
      <c r="E8" s="3">
        <v>5760</v>
      </c>
      <c r="F8" s="3">
        <v>5760</v>
      </c>
      <c r="G8" s="621">
        <f>+E8-F8</f>
        <v>0</v>
      </c>
      <c r="H8" s="133" t="s">
        <v>1548</v>
      </c>
      <c r="I8" s="70"/>
      <c r="J8" s="151">
        <f t="shared" ref="J8:J37" si="0">F8/E8</f>
        <v>1</v>
      </c>
    </row>
    <row r="9" spans="1:15" ht="15.5">
      <c r="A9" s="87" t="s">
        <v>85</v>
      </c>
      <c r="B9" s="88" t="s">
        <v>994</v>
      </c>
      <c r="C9" s="3" t="s">
        <v>144</v>
      </c>
      <c r="D9" s="3">
        <v>4095</v>
      </c>
      <c r="E9" s="130">
        <v>4285.0559999999996</v>
      </c>
      <c r="F9" s="750">
        <v>4285</v>
      </c>
      <c r="G9" s="1101">
        <f>+E9-F9</f>
        <v>5.599999999958527E-2</v>
      </c>
      <c r="H9" s="133" t="s">
        <v>350</v>
      </c>
      <c r="I9" s="70"/>
      <c r="J9" s="151">
        <f t="shared" si="0"/>
        <v>0.99998693132598515</v>
      </c>
      <c r="K9" s="2" t="s">
        <v>1004</v>
      </c>
      <c r="L9" s="150">
        <f>E9-F9</f>
        <v>5.599999999958527E-2</v>
      </c>
      <c r="O9" s="188"/>
    </row>
    <row r="10" spans="1:15" ht="15.5">
      <c r="A10" s="87" t="s">
        <v>86</v>
      </c>
      <c r="B10" s="88" t="s">
        <v>126</v>
      </c>
      <c r="C10" s="3" t="s">
        <v>144</v>
      </c>
      <c r="D10" s="89">
        <v>114</v>
      </c>
      <c r="E10" s="29">
        <v>121.471</v>
      </c>
      <c r="F10" s="567">
        <f>E10</f>
        <v>121.471</v>
      </c>
      <c r="G10" s="964">
        <f>+E10-F10</f>
        <v>0</v>
      </c>
      <c r="H10" s="133" t="s">
        <v>349</v>
      </c>
      <c r="I10" s="70"/>
      <c r="J10" s="151">
        <f t="shared" si="0"/>
        <v>1</v>
      </c>
      <c r="K10" s="2" t="s">
        <v>1004</v>
      </c>
      <c r="M10" s="201"/>
    </row>
    <row r="11" spans="1:15">
      <c r="A11" s="87" t="s">
        <v>87</v>
      </c>
      <c r="B11" s="88" t="s">
        <v>133</v>
      </c>
      <c r="C11" s="3"/>
      <c r="D11" s="89"/>
      <c r="E11" s="89"/>
      <c r="F11" s="73"/>
      <c r="G11" s="621"/>
      <c r="H11" s="10"/>
      <c r="I11" s="66"/>
    </row>
    <row r="12" spans="1:15" ht="15.5">
      <c r="A12" s="3" t="s">
        <v>136</v>
      </c>
      <c r="B12" s="69" t="s">
        <v>325</v>
      </c>
      <c r="C12" s="3" t="s">
        <v>127</v>
      </c>
      <c r="D12" s="3">
        <v>1446</v>
      </c>
      <c r="E12" s="3">
        <v>1476</v>
      </c>
      <c r="F12" s="73">
        <v>1476</v>
      </c>
      <c r="G12" s="621">
        <f>+E12-F12</f>
        <v>0</v>
      </c>
      <c r="H12" s="133" t="s">
        <v>351</v>
      </c>
      <c r="I12" s="70"/>
      <c r="J12" s="151">
        <f t="shared" si="0"/>
        <v>1</v>
      </c>
    </row>
    <row r="13" spans="1:15" ht="15.5">
      <c r="A13" s="3" t="s">
        <v>137</v>
      </c>
      <c r="B13" s="69" t="s">
        <v>326</v>
      </c>
      <c r="C13" s="3" t="s">
        <v>127</v>
      </c>
      <c r="D13" s="3">
        <v>88</v>
      </c>
      <c r="E13" s="3">
        <v>86</v>
      </c>
      <c r="F13" s="73">
        <v>86</v>
      </c>
      <c r="G13" s="621">
        <f t="shared" ref="G13:G19" si="1">+E13-F13</f>
        <v>0</v>
      </c>
      <c r="H13" s="133" t="s">
        <v>351</v>
      </c>
      <c r="I13" s="70"/>
      <c r="J13" s="151">
        <f t="shared" si="0"/>
        <v>1</v>
      </c>
    </row>
    <row r="14" spans="1:15" ht="15.5">
      <c r="A14" s="3" t="s">
        <v>138</v>
      </c>
      <c r="B14" s="70" t="s">
        <v>327</v>
      </c>
      <c r="C14" s="3" t="s">
        <v>127</v>
      </c>
      <c r="D14" s="3">
        <v>564</v>
      </c>
      <c r="E14" s="3">
        <v>720</v>
      </c>
      <c r="F14" s="73">
        <v>720</v>
      </c>
      <c r="G14" s="621">
        <f t="shared" si="1"/>
        <v>0</v>
      </c>
      <c r="H14" s="133" t="s">
        <v>351</v>
      </c>
      <c r="I14" s="70"/>
      <c r="J14" s="151">
        <f t="shared" si="0"/>
        <v>1</v>
      </c>
      <c r="L14" s="150"/>
    </row>
    <row r="15" spans="1:15">
      <c r="A15" s="87" t="s">
        <v>124</v>
      </c>
      <c r="B15" s="88" t="s">
        <v>995</v>
      </c>
      <c r="C15" s="3"/>
      <c r="D15" s="3"/>
      <c r="E15" s="3"/>
      <c r="F15" s="73"/>
      <c r="G15" s="621"/>
      <c r="H15" s="10"/>
      <c r="I15" s="70"/>
      <c r="L15" s="188"/>
    </row>
    <row r="16" spans="1:15" ht="15.5">
      <c r="A16" s="3" t="s">
        <v>136</v>
      </c>
      <c r="B16" s="69" t="s">
        <v>328</v>
      </c>
      <c r="C16" s="3" t="s">
        <v>123</v>
      </c>
      <c r="D16" s="3">
        <v>2048</v>
      </c>
      <c r="E16" s="3">
        <f>D16</f>
        <v>2048</v>
      </c>
      <c r="F16" s="73">
        <v>2048</v>
      </c>
      <c r="G16" s="1101">
        <f>+E16-F16</f>
        <v>0</v>
      </c>
      <c r="H16" s="133" t="s">
        <v>351</v>
      </c>
      <c r="I16" s="70"/>
      <c r="J16" s="151">
        <f t="shared" si="0"/>
        <v>1</v>
      </c>
    </row>
    <row r="17" spans="1:13" ht="15.5">
      <c r="A17" s="3" t="s">
        <v>137</v>
      </c>
      <c r="B17" s="69" t="s">
        <v>329</v>
      </c>
      <c r="C17" s="3" t="s">
        <v>123</v>
      </c>
      <c r="D17" s="3">
        <v>683</v>
      </c>
      <c r="E17" s="3">
        <f>D17</f>
        <v>683</v>
      </c>
      <c r="F17" s="73">
        <v>683</v>
      </c>
      <c r="G17" s="1101">
        <f t="shared" si="1"/>
        <v>0</v>
      </c>
      <c r="H17" s="133" t="s">
        <v>351</v>
      </c>
      <c r="I17" s="70"/>
      <c r="J17" s="151">
        <f t="shared" si="0"/>
        <v>1</v>
      </c>
    </row>
    <row r="18" spans="1:13" ht="15.5">
      <c r="A18" s="3" t="s">
        <v>138</v>
      </c>
      <c r="B18" s="69" t="s">
        <v>330</v>
      </c>
      <c r="C18" s="3" t="s">
        <v>123</v>
      </c>
      <c r="D18" s="3">
        <v>12054</v>
      </c>
      <c r="E18" s="3">
        <v>13002</v>
      </c>
      <c r="F18" s="73">
        <v>13002</v>
      </c>
      <c r="G18" s="1101">
        <f t="shared" si="1"/>
        <v>0</v>
      </c>
      <c r="H18" s="133" t="s">
        <v>351</v>
      </c>
      <c r="I18" s="70"/>
      <c r="J18" s="151">
        <f t="shared" si="0"/>
        <v>1</v>
      </c>
    </row>
    <row r="19" spans="1:13" ht="15.5">
      <c r="A19" s="3" t="s">
        <v>139</v>
      </c>
      <c r="B19" s="69" t="s">
        <v>331</v>
      </c>
      <c r="C19" s="3" t="s">
        <v>123</v>
      </c>
      <c r="D19" s="3">
        <v>1380</v>
      </c>
      <c r="E19" s="3">
        <v>2225</v>
      </c>
      <c r="F19" s="73">
        <v>2225</v>
      </c>
      <c r="G19" s="1101">
        <f t="shared" si="1"/>
        <v>0</v>
      </c>
      <c r="H19" s="133" t="s">
        <v>351</v>
      </c>
      <c r="I19" s="70"/>
      <c r="J19" s="151">
        <f t="shared" si="0"/>
        <v>1</v>
      </c>
    </row>
    <row r="20" spans="1:13">
      <c r="A20" s="87" t="s">
        <v>125</v>
      </c>
      <c r="B20" s="88" t="s">
        <v>134</v>
      </c>
      <c r="C20" s="3"/>
      <c r="D20" s="3"/>
      <c r="E20" s="3"/>
      <c r="F20" s="73"/>
      <c r="G20" s="1101"/>
      <c r="H20" s="10"/>
      <c r="I20" s="66"/>
    </row>
    <row r="21" spans="1:13" ht="15.5">
      <c r="A21" s="3" t="s">
        <v>137</v>
      </c>
      <c r="B21" s="69" t="s">
        <v>158</v>
      </c>
      <c r="C21" s="3" t="s">
        <v>123</v>
      </c>
      <c r="D21" s="3">
        <v>335</v>
      </c>
      <c r="E21" s="3">
        <v>366</v>
      </c>
      <c r="F21" s="73">
        <v>366</v>
      </c>
      <c r="G21" s="1101">
        <f t="shared" ref="G21:G43" si="2">+E21-F21</f>
        <v>0</v>
      </c>
      <c r="H21" s="133" t="s">
        <v>351</v>
      </c>
      <c r="I21" s="70"/>
      <c r="J21" s="151">
        <f t="shared" si="0"/>
        <v>1</v>
      </c>
    </row>
    <row r="22" spans="1:13" ht="15.5">
      <c r="A22" s="3" t="s">
        <v>138</v>
      </c>
      <c r="B22" s="69" t="s">
        <v>129</v>
      </c>
      <c r="C22" s="3" t="s">
        <v>123</v>
      </c>
      <c r="D22" s="3">
        <v>670</v>
      </c>
      <c r="E22" s="3">
        <v>732</v>
      </c>
      <c r="F22" s="73">
        <v>732</v>
      </c>
      <c r="G22" s="1101">
        <f t="shared" si="2"/>
        <v>0</v>
      </c>
      <c r="H22" s="133" t="s">
        <v>351</v>
      </c>
      <c r="I22" s="70"/>
      <c r="J22" s="151">
        <f t="shared" si="0"/>
        <v>1</v>
      </c>
    </row>
    <row r="23" spans="1:13" ht="22.15" customHeight="1">
      <c r="A23" s="3" t="s">
        <v>139</v>
      </c>
      <c r="B23" s="69" t="s">
        <v>130</v>
      </c>
      <c r="C23" s="3" t="s">
        <v>123</v>
      </c>
      <c r="D23" s="3">
        <v>241</v>
      </c>
      <c r="E23" s="3">
        <v>246</v>
      </c>
      <c r="F23" s="73">
        <v>246</v>
      </c>
      <c r="G23" s="1101">
        <f t="shared" si="2"/>
        <v>0</v>
      </c>
      <c r="H23" s="133" t="s">
        <v>351</v>
      </c>
      <c r="I23" s="70"/>
      <c r="J23" s="151">
        <f t="shared" si="0"/>
        <v>1</v>
      </c>
    </row>
    <row r="24" spans="1:13" ht="15.5">
      <c r="A24" s="3" t="s">
        <v>140</v>
      </c>
      <c r="B24" s="69" t="s">
        <v>131</v>
      </c>
      <c r="C24" s="3" t="s">
        <v>123</v>
      </c>
      <c r="D24" s="3">
        <v>92</v>
      </c>
      <c r="E24" s="3">
        <v>120</v>
      </c>
      <c r="F24" s="73">
        <v>120</v>
      </c>
      <c r="G24" s="1101">
        <f t="shared" si="2"/>
        <v>0</v>
      </c>
      <c r="H24" s="133" t="s">
        <v>351</v>
      </c>
      <c r="I24" s="70"/>
      <c r="J24" s="151">
        <f t="shared" si="0"/>
        <v>1</v>
      </c>
    </row>
    <row r="25" spans="1:13" ht="15.5">
      <c r="A25" s="3" t="s">
        <v>141</v>
      </c>
      <c r="B25" s="69" t="s">
        <v>332</v>
      </c>
      <c r="C25" s="3" t="s">
        <v>123</v>
      </c>
      <c r="D25" s="3">
        <v>63</v>
      </c>
      <c r="E25" s="3">
        <f>D25</f>
        <v>63</v>
      </c>
      <c r="F25" s="73">
        <v>63</v>
      </c>
      <c r="G25" s="1101">
        <f t="shared" si="2"/>
        <v>0</v>
      </c>
      <c r="H25" s="133" t="s">
        <v>351</v>
      </c>
      <c r="I25" s="70"/>
      <c r="J25" s="151">
        <f t="shared" si="0"/>
        <v>1</v>
      </c>
    </row>
    <row r="26" spans="1:13">
      <c r="A26" s="87" t="s">
        <v>288</v>
      </c>
      <c r="B26" s="88" t="s">
        <v>135</v>
      </c>
      <c r="C26" s="3"/>
      <c r="D26" s="3"/>
      <c r="E26" s="3"/>
      <c r="F26" s="73"/>
      <c r="G26" s="621"/>
      <c r="H26" s="10"/>
      <c r="I26" s="66"/>
    </row>
    <row r="27" spans="1:13" ht="15.5">
      <c r="A27" s="3" t="s">
        <v>136</v>
      </c>
      <c r="B27" s="69" t="s">
        <v>333</v>
      </c>
      <c r="C27" s="3" t="s">
        <v>334</v>
      </c>
      <c r="D27" s="29">
        <v>118.557</v>
      </c>
      <c r="E27" s="29">
        <v>123.542</v>
      </c>
      <c r="F27" s="567">
        <f>80+37.33</f>
        <v>117.33</v>
      </c>
      <c r="G27" s="964">
        <f t="shared" si="2"/>
        <v>6.2120000000000033</v>
      </c>
      <c r="H27" s="133" t="s">
        <v>350</v>
      </c>
      <c r="I27" s="70"/>
      <c r="J27" s="151">
        <f t="shared" si="0"/>
        <v>0.94971750497806406</v>
      </c>
      <c r="M27" s="2">
        <v>117.33</v>
      </c>
    </row>
    <row r="28" spans="1:13" ht="15.5">
      <c r="A28" s="3" t="s">
        <v>137</v>
      </c>
      <c r="B28" s="69" t="s">
        <v>335</v>
      </c>
      <c r="C28" s="3" t="s">
        <v>123</v>
      </c>
      <c r="D28" s="3">
        <v>1167</v>
      </c>
      <c r="E28" s="3">
        <v>933</v>
      </c>
      <c r="F28" s="701">
        <f>896+37</f>
        <v>933</v>
      </c>
      <c r="G28" s="1101">
        <f t="shared" si="2"/>
        <v>0</v>
      </c>
      <c r="H28" s="133" t="s">
        <v>351</v>
      </c>
      <c r="I28" s="70"/>
      <c r="J28" s="151">
        <f t="shared" si="0"/>
        <v>1</v>
      </c>
    </row>
    <row r="29" spans="1:13" ht="15.5">
      <c r="A29" s="3" t="s">
        <v>138</v>
      </c>
      <c r="B29" s="69" t="s">
        <v>336</v>
      </c>
      <c r="C29" s="3" t="s">
        <v>123</v>
      </c>
      <c r="D29" s="3">
        <v>237</v>
      </c>
      <c r="E29" s="3">
        <v>226</v>
      </c>
      <c r="F29" s="73">
        <v>226</v>
      </c>
      <c r="G29" s="1101">
        <f t="shared" si="2"/>
        <v>0</v>
      </c>
      <c r="H29" s="133" t="s">
        <v>351</v>
      </c>
      <c r="I29" s="70"/>
      <c r="J29" s="151">
        <f t="shared" si="0"/>
        <v>1</v>
      </c>
    </row>
    <row r="30" spans="1:13" ht="15.5">
      <c r="A30" s="3" t="s">
        <v>139</v>
      </c>
      <c r="B30" s="69" t="s">
        <v>337</v>
      </c>
      <c r="C30" s="3" t="s">
        <v>123</v>
      </c>
      <c r="D30" s="3">
        <v>5</v>
      </c>
      <c r="E30" s="3">
        <v>20</v>
      </c>
      <c r="F30" s="73">
        <v>20</v>
      </c>
      <c r="G30" s="1101">
        <f t="shared" si="2"/>
        <v>0</v>
      </c>
      <c r="H30" s="133" t="s">
        <v>351</v>
      </c>
      <c r="I30" s="70"/>
      <c r="J30" s="151">
        <f t="shared" si="0"/>
        <v>1</v>
      </c>
    </row>
    <row r="31" spans="1:13" ht="15.5">
      <c r="A31" s="3" t="s">
        <v>140</v>
      </c>
      <c r="B31" s="69" t="s">
        <v>338</v>
      </c>
      <c r="C31" s="3" t="s">
        <v>123</v>
      </c>
      <c r="D31" s="3">
        <v>20</v>
      </c>
      <c r="E31" s="3">
        <v>20</v>
      </c>
      <c r="F31" s="73">
        <v>20</v>
      </c>
      <c r="G31" s="1101">
        <f t="shared" si="2"/>
        <v>0</v>
      </c>
      <c r="H31" s="133" t="s">
        <v>351</v>
      </c>
      <c r="I31" s="70"/>
      <c r="J31" s="151">
        <f t="shared" si="0"/>
        <v>1</v>
      </c>
    </row>
    <row r="32" spans="1:13" ht="15.5">
      <c r="A32" s="3" t="s">
        <v>141</v>
      </c>
      <c r="B32" s="69" t="s">
        <v>339</v>
      </c>
      <c r="C32" s="3" t="s">
        <v>123</v>
      </c>
      <c r="D32" s="3">
        <v>21</v>
      </c>
      <c r="E32" s="3">
        <v>53</v>
      </c>
      <c r="F32" s="73">
        <f>21+32</f>
        <v>53</v>
      </c>
      <c r="G32" s="1101">
        <f t="shared" si="2"/>
        <v>0</v>
      </c>
      <c r="H32" s="133" t="s">
        <v>351</v>
      </c>
      <c r="I32" s="70"/>
      <c r="J32" s="151">
        <f t="shared" si="0"/>
        <v>1</v>
      </c>
    </row>
    <row r="33" spans="1:13" ht="15.5">
      <c r="A33" s="3" t="s">
        <v>142</v>
      </c>
      <c r="B33" s="69" t="s">
        <v>340</v>
      </c>
      <c r="C33" s="3" t="s">
        <v>123</v>
      </c>
      <c r="D33" s="3">
        <v>1</v>
      </c>
      <c r="E33" s="3">
        <f>D33</f>
        <v>1</v>
      </c>
      <c r="F33" s="73">
        <v>1</v>
      </c>
      <c r="G33" s="1101">
        <f t="shared" si="2"/>
        <v>0</v>
      </c>
      <c r="H33" s="133" t="s">
        <v>351</v>
      </c>
      <c r="I33" s="70"/>
      <c r="J33" s="151">
        <f t="shared" si="0"/>
        <v>1</v>
      </c>
    </row>
    <row r="34" spans="1:13" ht="15.5">
      <c r="A34" s="3" t="s">
        <v>143</v>
      </c>
      <c r="B34" s="69" t="s">
        <v>159</v>
      </c>
      <c r="C34" s="3" t="s">
        <v>123</v>
      </c>
      <c r="D34" s="3">
        <v>1228</v>
      </c>
      <c r="E34" s="3">
        <v>859</v>
      </c>
      <c r="F34" s="73">
        <v>859</v>
      </c>
      <c r="G34" s="1101">
        <f t="shared" si="2"/>
        <v>0</v>
      </c>
      <c r="H34" s="133" t="s">
        <v>351</v>
      </c>
      <c r="I34" s="70" t="s">
        <v>307</v>
      </c>
      <c r="J34" s="151">
        <f t="shared" si="0"/>
        <v>1</v>
      </c>
    </row>
    <row r="35" spans="1:13" ht="15.5">
      <c r="A35" s="3" t="s">
        <v>1721</v>
      </c>
      <c r="B35" s="69" t="s">
        <v>1720</v>
      </c>
      <c r="C35" s="3" t="s">
        <v>128</v>
      </c>
      <c r="D35" s="3">
        <v>25</v>
      </c>
      <c r="E35" s="3">
        <v>27</v>
      </c>
      <c r="F35" s="73">
        <v>25</v>
      </c>
      <c r="G35" s="1101">
        <f t="shared" si="2"/>
        <v>2</v>
      </c>
      <c r="H35" s="133"/>
      <c r="I35" s="70"/>
      <c r="J35" s="151">
        <f t="shared" si="0"/>
        <v>0.92592592592592593</v>
      </c>
    </row>
    <row r="36" spans="1:13">
      <c r="A36" s="87" t="s">
        <v>289</v>
      </c>
      <c r="B36" s="88" t="s">
        <v>290</v>
      </c>
      <c r="C36" s="3"/>
      <c r="D36" s="3"/>
      <c r="E36" s="3"/>
      <c r="F36" s="73"/>
      <c r="G36" s="621"/>
      <c r="H36" s="10"/>
      <c r="I36" s="70"/>
    </row>
    <row r="37" spans="1:13" ht="15.5">
      <c r="A37" s="3" t="s">
        <v>341</v>
      </c>
      <c r="B37" s="80" t="s">
        <v>342</v>
      </c>
      <c r="C37" s="3" t="s">
        <v>128</v>
      </c>
      <c r="D37" s="3">
        <v>200</v>
      </c>
      <c r="E37" s="10">
        <v>306</v>
      </c>
      <c r="F37" s="73">
        <v>306</v>
      </c>
      <c r="G37" s="1101">
        <f t="shared" si="2"/>
        <v>0</v>
      </c>
      <c r="H37" s="133" t="s">
        <v>352</v>
      </c>
      <c r="I37" s="10"/>
      <c r="J37" s="151">
        <f t="shared" si="0"/>
        <v>1</v>
      </c>
    </row>
    <row r="38" spans="1:13" ht="15.5">
      <c r="A38" s="3" t="s">
        <v>343</v>
      </c>
      <c r="B38" s="80" t="s">
        <v>344</v>
      </c>
      <c r="C38" s="3" t="s">
        <v>128</v>
      </c>
      <c r="D38" s="3">
        <v>80</v>
      </c>
      <c r="E38" s="10">
        <v>10</v>
      </c>
      <c r="F38" s="73">
        <v>10</v>
      </c>
      <c r="G38" s="1101">
        <f t="shared" si="2"/>
        <v>0</v>
      </c>
      <c r="H38" s="133" t="s">
        <v>352</v>
      </c>
      <c r="I38" s="10"/>
      <c r="M38" s="2">
        <v>896</v>
      </c>
    </row>
    <row r="39" spans="1:13" ht="15.5">
      <c r="A39" s="3" t="s">
        <v>345</v>
      </c>
      <c r="B39" s="80" t="s">
        <v>346</v>
      </c>
      <c r="C39" s="3" t="s">
        <v>128</v>
      </c>
      <c r="D39" s="3">
        <v>200</v>
      </c>
      <c r="E39" s="10">
        <v>313</v>
      </c>
      <c r="F39" s="73">
        <v>313</v>
      </c>
      <c r="G39" s="1101">
        <f t="shared" si="2"/>
        <v>0</v>
      </c>
      <c r="H39" s="133" t="s">
        <v>352</v>
      </c>
      <c r="I39" s="10"/>
      <c r="M39" s="2">
        <v>23</v>
      </c>
    </row>
    <row r="40" spans="1:13" ht="15.5">
      <c r="A40" s="3" t="s">
        <v>139</v>
      </c>
      <c r="B40" s="80" t="s">
        <v>347</v>
      </c>
      <c r="C40" s="3" t="s">
        <v>128</v>
      </c>
      <c r="D40" s="3">
        <v>9</v>
      </c>
      <c r="E40" s="3">
        <f>D40</f>
        <v>9</v>
      </c>
      <c r="F40" s="73"/>
      <c r="G40" s="1101">
        <f t="shared" si="2"/>
        <v>9</v>
      </c>
      <c r="H40" s="133" t="s">
        <v>351</v>
      </c>
      <c r="I40" s="10"/>
    </row>
    <row r="41" spans="1:13" ht="15.5">
      <c r="A41" s="3" t="s">
        <v>140</v>
      </c>
      <c r="B41" s="80" t="s">
        <v>1771</v>
      </c>
      <c r="C41" s="3" t="s">
        <v>128</v>
      </c>
      <c r="D41" s="3">
        <v>12</v>
      </c>
      <c r="E41" s="3">
        <v>14</v>
      </c>
      <c r="F41" s="73">
        <v>14</v>
      </c>
      <c r="G41" s="1101">
        <f t="shared" si="2"/>
        <v>0</v>
      </c>
      <c r="H41" s="133" t="s">
        <v>351</v>
      </c>
      <c r="I41" s="10"/>
    </row>
    <row r="42" spans="1:13" ht="15.5">
      <c r="A42" s="3" t="s">
        <v>141</v>
      </c>
      <c r="B42" s="80" t="s">
        <v>1772</v>
      </c>
      <c r="C42" s="3" t="s">
        <v>128</v>
      </c>
      <c r="D42" s="3">
        <v>4</v>
      </c>
      <c r="E42" s="3">
        <f>D42</f>
        <v>4</v>
      </c>
      <c r="F42" s="73"/>
      <c r="G42" s="1101">
        <f t="shared" si="2"/>
        <v>4</v>
      </c>
      <c r="H42" s="133" t="s">
        <v>351</v>
      </c>
      <c r="I42" s="10"/>
    </row>
    <row r="43" spans="1:13" ht="15.5">
      <c r="A43" s="1071" t="s">
        <v>142</v>
      </c>
      <c r="B43" s="1072" t="s">
        <v>348</v>
      </c>
      <c r="C43" s="1071" t="s">
        <v>128</v>
      </c>
      <c r="D43" s="1071">
        <v>9</v>
      </c>
      <c r="E43" s="1071">
        <v>0</v>
      </c>
      <c r="F43" s="1064"/>
      <c r="G43" s="1102">
        <f t="shared" si="2"/>
        <v>0</v>
      </c>
      <c r="H43" s="1073" t="s">
        <v>351</v>
      </c>
      <c r="I43" s="10"/>
    </row>
    <row r="44" spans="1:13">
      <c r="A44" s="87" t="s">
        <v>933</v>
      </c>
      <c r="B44" s="88" t="s">
        <v>1541</v>
      </c>
      <c r="C44" s="80"/>
      <c r="D44" s="3"/>
      <c r="E44" s="3"/>
      <c r="F44" s="10"/>
      <c r="G44" s="3"/>
      <c r="H44" s="10"/>
      <c r="I44" s="10"/>
    </row>
    <row r="45" spans="1:13" ht="15.5">
      <c r="A45" s="3" t="s">
        <v>341</v>
      </c>
      <c r="B45" s="622" t="s">
        <v>1535</v>
      </c>
      <c r="C45" s="1070" t="s">
        <v>1536</v>
      </c>
      <c r="D45" s="3">
        <v>287</v>
      </c>
      <c r="E45" s="3">
        <v>306</v>
      </c>
      <c r="F45" s="10">
        <v>306</v>
      </c>
      <c r="G45" s="3">
        <f>E45-F45</f>
        <v>0</v>
      </c>
      <c r="H45" s="1073" t="s">
        <v>1546</v>
      </c>
      <c r="I45" s="10"/>
    </row>
    <row r="46" spans="1:13" ht="15.5">
      <c r="A46" s="3" t="s">
        <v>343</v>
      </c>
      <c r="B46" s="622" t="s">
        <v>1537</v>
      </c>
      <c r="C46" s="1070" t="s">
        <v>1536</v>
      </c>
      <c r="D46" s="3">
        <v>287</v>
      </c>
      <c r="E46" s="3">
        <v>306</v>
      </c>
      <c r="F46" s="10">
        <v>306</v>
      </c>
      <c r="G46" s="3">
        <f t="shared" ref="G46:G53" si="3">E46-F46</f>
        <v>0</v>
      </c>
      <c r="H46" s="1073" t="s">
        <v>1546</v>
      </c>
      <c r="I46" s="10"/>
    </row>
    <row r="47" spans="1:13" ht="15.5">
      <c r="A47" s="3" t="s">
        <v>345</v>
      </c>
      <c r="B47" s="622" t="s">
        <v>1547</v>
      </c>
      <c r="C47" s="1070" t="s">
        <v>161</v>
      </c>
      <c r="D47" s="3">
        <v>574</v>
      </c>
      <c r="E47" s="3">
        <v>612</v>
      </c>
      <c r="F47" s="10">
        <v>612</v>
      </c>
      <c r="G47" s="3">
        <f t="shared" si="3"/>
        <v>0</v>
      </c>
      <c r="H47" s="1073" t="s">
        <v>1546</v>
      </c>
      <c r="I47" s="10"/>
    </row>
    <row r="48" spans="1:13" ht="15.5">
      <c r="A48" s="3" t="s">
        <v>139</v>
      </c>
      <c r="B48" s="622" t="s">
        <v>1538</v>
      </c>
      <c r="C48" s="1070" t="s">
        <v>161</v>
      </c>
      <c r="D48" s="3">
        <v>287</v>
      </c>
      <c r="E48" s="3">
        <v>306</v>
      </c>
      <c r="F48" s="10">
        <v>306</v>
      </c>
      <c r="G48" s="3">
        <f t="shared" si="3"/>
        <v>0</v>
      </c>
      <c r="H48" s="1073" t="s">
        <v>1546</v>
      </c>
      <c r="I48" s="10"/>
    </row>
    <row r="49" spans="1:9" ht="15.5">
      <c r="A49" s="3" t="s">
        <v>140</v>
      </c>
      <c r="B49" s="622" t="s">
        <v>1539</v>
      </c>
      <c r="C49" s="1070" t="s">
        <v>161</v>
      </c>
      <c r="D49" s="3">
        <v>287</v>
      </c>
      <c r="E49" s="3">
        <v>306</v>
      </c>
      <c r="F49" s="10">
        <v>306</v>
      </c>
      <c r="G49" s="3">
        <f t="shared" si="3"/>
        <v>0</v>
      </c>
      <c r="H49" s="1073" t="s">
        <v>1546</v>
      </c>
      <c r="I49" s="10"/>
    </row>
    <row r="50" spans="1:9" ht="15.5">
      <c r="A50" s="3" t="s">
        <v>141</v>
      </c>
      <c r="B50" s="622" t="s">
        <v>1540</v>
      </c>
      <c r="C50" s="1070" t="s">
        <v>161</v>
      </c>
      <c r="D50" s="3">
        <v>482</v>
      </c>
      <c r="E50" s="3">
        <v>492</v>
      </c>
      <c r="F50" s="10">
        <v>492</v>
      </c>
      <c r="G50" s="3">
        <f t="shared" si="3"/>
        <v>0</v>
      </c>
      <c r="H50" s="1073" t="s">
        <v>1546</v>
      </c>
      <c r="I50" s="10" t="s">
        <v>1549</v>
      </c>
    </row>
    <row r="51" spans="1:9" ht="15.5">
      <c r="A51" s="3" t="s">
        <v>142</v>
      </c>
      <c r="B51" s="80" t="s">
        <v>1542</v>
      </c>
      <c r="C51" s="3" t="s">
        <v>1536</v>
      </c>
      <c r="D51" s="3">
        <v>100</v>
      </c>
      <c r="E51" s="3">
        <v>100</v>
      </c>
      <c r="F51" s="10"/>
      <c r="G51" s="3">
        <f t="shared" si="3"/>
        <v>100</v>
      </c>
      <c r="H51" s="1073"/>
      <c r="I51" s="10"/>
    </row>
    <row r="52" spans="1:9" ht="15.5">
      <c r="A52" s="3" t="s">
        <v>143</v>
      </c>
      <c r="B52" s="80" t="s">
        <v>1543</v>
      </c>
      <c r="C52" s="3" t="s">
        <v>161</v>
      </c>
      <c r="D52" s="3">
        <v>96</v>
      </c>
      <c r="E52" s="3">
        <v>96</v>
      </c>
      <c r="F52" s="10"/>
      <c r="G52" s="3">
        <f t="shared" si="3"/>
        <v>96</v>
      </c>
      <c r="H52" s="1073"/>
      <c r="I52" s="10"/>
    </row>
    <row r="53" spans="1:9" ht="15.5">
      <c r="A53" s="3" t="s">
        <v>1545</v>
      </c>
      <c r="B53" s="80" t="s">
        <v>1544</v>
      </c>
      <c r="C53" s="3" t="s">
        <v>161</v>
      </c>
      <c r="D53" s="3">
        <v>4</v>
      </c>
      <c r="E53" s="3">
        <v>4</v>
      </c>
      <c r="F53" s="10"/>
      <c r="G53" s="3">
        <f t="shared" si="3"/>
        <v>4</v>
      </c>
      <c r="H53" s="133"/>
      <c r="I53" s="10"/>
    </row>
  </sheetData>
  <mergeCells count="4">
    <mergeCell ref="A4:G4"/>
    <mergeCell ref="H4:I4"/>
    <mergeCell ref="A1:I1"/>
    <mergeCell ref="A3:I3"/>
  </mergeCells>
  <printOptions horizontalCentered="1"/>
  <pageMargins left="0.3" right="0.24" top="0.26" bottom="0" header="3.9370078740157501E-2" footer="0"/>
  <pageSetup paperSize="9" scale="83" fitToHeight="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2">
    <tabColor rgb="FF00B0F0"/>
  </sheetPr>
  <dimension ref="B1:L64"/>
  <sheetViews>
    <sheetView showGridLines="0" zoomScaleNormal="100" workbookViewId="0">
      <pane ySplit="3" topLeftCell="A4" activePane="bottomLeft" state="frozen"/>
      <selection activeCell="D60" sqref="D60"/>
      <selection pane="bottomLeft" activeCell="J25" sqref="J25"/>
    </sheetView>
  </sheetViews>
  <sheetFormatPr defaultRowHeight="14.5"/>
  <cols>
    <col min="1" max="1" width="0.81640625" customWidth="1"/>
    <col min="3" max="3" width="10.81640625" bestFit="1" customWidth="1"/>
    <col min="6" max="6" width="24.54296875" customWidth="1"/>
    <col min="8" max="8" width="19.453125" customWidth="1"/>
    <col min="9" max="9" width="17.26953125" customWidth="1"/>
    <col min="10" max="10" width="17.453125" customWidth="1"/>
    <col min="11" max="11" width="10.54296875" customWidth="1"/>
    <col min="12" max="12" width="23.7265625" customWidth="1"/>
    <col min="13" max="13" width="0.1796875" customWidth="1"/>
  </cols>
  <sheetData>
    <row r="1" spans="2:12">
      <c r="B1" s="1563" t="str">
        <f>TA413_PBNTL!A1</f>
        <v xml:space="preserve"> TA413 : 765 KV D/C Bikaner III - Neemrana II TL02</v>
      </c>
      <c r="C1" s="1564"/>
      <c r="D1" s="1564"/>
      <c r="E1" s="1564"/>
      <c r="F1" s="1564"/>
      <c r="G1" s="1564"/>
      <c r="H1" s="1564"/>
      <c r="I1" s="1564"/>
      <c r="J1" s="1564"/>
      <c r="K1" s="1564"/>
      <c r="L1" s="1565"/>
    </row>
    <row r="2" spans="2:12">
      <c r="B2" s="108" t="s">
        <v>292</v>
      </c>
      <c r="C2" s="1566" t="s">
        <v>96</v>
      </c>
      <c r="D2" s="1566" t="s">
        <v>97</v>
      </c>
      <c r="E2" s="1566" t="s">
        <v>293</v>
      </c>
      <c r="F2" s="1566" t="s">
        <v>294</v>
      </c>
      <c r="G2" s="1566" t="s">
        <v>295</v>
      </c>
      <c r="H2" s="1566" t="s">
        <v>296</v>
      </c>
      <c r="I2" s="1563" t="s">
        <v>297</v>
      </c>
      <c r="J2" s="1564"/>
      <c r="K2" s="1565"/>
      <c r="L2" s="1566" t="s">
        <v>1</v>
      </c>
    </row>
    <row r="3" spans="2:12">
      <c r="B3" s="109" t="s">
        <v>298</v>
      </c>
      <c r="C3" s="1567"/>
      <c r="D3" s="1567"/>
      <c r="E3" s="1567"/>
      <c r="F3" s="1567"/>
      <c r="G3" s="1567"/>
      <c r="H3" s="1567"/>
      <c r="I3" s="109" t="s">
        <v>299</v>
      </c>
      <c r="J3" s="109" t="s">
        <v>300</v>
      </c>
      <c r="K3" s="109" t="s">
        <v>301</v>
      </c>
      <c r="L3" s="1567"/>
    </row>
    <row r="4" spans="2:12">
      <c r="B4" s="1563" t="s">
        <v>353</v>
      </c>
      <c r="C4" s="1564"/>
      <c r="D4" s="1564"/>
      <c r="E4" s="1564"/>
      <c r="F4" s="1564"/>
      <c r="G4" s="1564"/>
      <c r="H4" s="1564"/>
      <c r="I4" s="1564"/>
      <c r="J4" s="1564"/>
      <c r="K4" s="1564"/>
      <c r="L4" s="1565"/>
    </row>
    <row r="5" spans="2:12" ht="29.5" customHeight="1">
      <c r="B5" s="134">
        <f>+SUBTOTAL(3,$C$5:$C5)</f>
        <v>1</v>
      </c>
      <c r="C5" s="134" t="s">
        <v>305</v>
      </c>
      <c r="D5" s="134" t="s">
        <v>361</v>
      </c>
      <c r="E5" s="135">
        <v>329.72800000000001</v>
      </c>
      <c r="F5" s="136" t="s">
        <v>954</v>
      </c>
      <c r="G5" s="134" t="s">
        <v>360</v>
      </c>
      <c r="H5" s="134" t="s">
        <v>51</v>
      </c>
      <c r="I5" s="1049" t="s">
        <v>1496</v>
      </c>
      <c r="J5" s="1049" t="s">
        <v>1496</v>
      </c>
      <c r="K5" s="137"/>
      <c r="L5" s="138"/>
    </row>
    <row r="6" spans="2:12" ht="29.5" customHeight="1">
      <c r="B6" s="134">
        <f>+SUBTOTAL(3,$C$5:$C6)</f>
        <v>2</v>
      </c>
      <c r="C6" s="134" t="s">
        <v>363</v>
      </c>
      <c r="D6" s="134" t="s">
        <v>364</v>
      </c>
      <c r="E6" s="135">
        <v>223.816</v>
      </c>
      <c r="F6" s="136" t="s">
        <v>362</v>
      </c>
      <c r="G6" s="134" t="s">
        <v>1211</v>
      </c>
      <c r="H6" s="134" t="s">
        <v>51</v>
      </c>
      <c r="I6" s="134" t="s">
        <v>1466</v>
      </c>
      <c r="J6" s="134" t="s">
        <v>1466</v>
      </c>
      <c r="K6" s="137"/>
      <c r="L6" s="138"/>
    </row>
    <row r="7" spans="2:12" ht="29.5" customHeight="1">
      <c r="B7" s="134">
        <f>+SUBTOTAL(3,$C$5:$C7)</f>
        <v>3</v>
      </c>
      <c r="C7" s="134" t="s">
        <v>368</v>
      </c>
      <c r="D7" s="134" t="s">
        <v>369</v>
      </c>
      <c r="E7" s="135">
        <v>259.048</v>
      </c>
      <c r="F7" s="136" t="s">
        <v>956</v>
      </c>
      <c r="G7" s="134" t="s">
        <v>360</v>
      </c>
      <c r="H7" s="134" t="s">
        <v>51</v>
      </c>
      <c r="I7" s="134" t="s">
        <v>1481</v>
      </c>
      <c r="J7" s="134" t="s">
        <v>1481</v>
      </c>
      <c r="K7" s="137"/>
      <c r="L7" s="138"/>
    </row>
    <row r="8" spans="2:12" ht="29.5" customHeight="1">
      <c r="B8" s="134">
        <f>+SUBTOTAL(3,$C$5:$C8)</f>
        <v>4</v>
      </c>
      <c r="C8" s="134" t="s">
        <v>370</v>
      </c>
      <c r="D8" s="134" t="s">
        <v>302</v>
      </c>
      <c r="E8" s="135">
        <v>244.029</v>
      </c>
      <c r="F8" s="136" t="s">
        <v>955</v>
      </c>
      <c r="G8" s="134" t="s">
        <v>360</v>
      </c>
      <c r="H8" s="134" t="s">
        <v>51</v>
      </c>
      <c r="I8" s="134" t="s">
        <v>1482</v>
      </c>
      <c r="J8" s="134" t="s">
        <v>1482</v>
      </c>
      <c r="K8" s="137"/>
      <c r="L8" s="138"/>
    </row>
    <row r="9" spans="2:12" ht="29.5" customHeight="1">
      <c r="B9" s="134">
        <f>+SUBTOTAL(3,$C$5:$C9)</f>
        <v>5</v>
      </c>
      <c r="C9" s="134" t="s">
        <v>303</v>
      </c>
      <c r="D9" s="134" t="s">
        <v>371</v>
      </c>
      <c r="E9" s="135">
        <v>203.47900000000001</v>
      </c>
      <c r="F9" s="136" t="s">
        <v>372</v>
      </c>
      <c r="G9" s="134" t="s">
        <v>164</v>
      </c>
      <c r="H9" s="134" t="s">
        <v>51</v>
      </c>
      <c r="I9" s="134" t="s">
        <v>1483</v>
      </c>
      <c r="J9" s="134" t="s">
        <v>1483</v>
      </c>
      <c r="K9" s="137"/>
      <c r="L9" s="138"/>
    </row>
    <row r="10" spans="2:12" ht="29.5" customHeight="1">
      <c r="B10" s="134">
        <v>6</v>
      </c>
      <c r="C10" s="134" t="s">
        <v>1294</v>
      </c>
      <c r="D10" s="134" t="s">
        <v>1295</v>
      </c>
      <c r="E10" s="135">
        <v>208</v>
      </c>
      <c r="F10" s="136" t="s">
        <v>1394</v>
      </c>
      <c r="G10" s="134" t="s">
        <v>360</v>
      </c>
      <c r="H10" s="134" t="s">
        <v>51</v>
      </c>
      <c r="I10" s="134" t="s">
        <v>1484</v>
      </c>
      <c r="J10" s="134" t="s">
        <v>1633</v>
      </c>
      <c r="K10" s="137"/>
      <c r="L10" s="138"/>
    </row>
    <row r="11" spans="2:12" ht="29.5" customHeight="1">
      <c r="B11" s="1568" t="s">
        <v>953</v>
      </c>
      <c r="C11" s="1569"/>
      <c r="D11" s="1569"/>
      <c r="E11" s="1569"/>
      <c r="F11" s="1569"/>
      <c r="G11" s="1569"/>
      <c r="H11" s="1569"/>
      <c r="I11" s="1569"/>
      <c r="J11" s="1569"/>
      <c r="K11" s="1569"/>
      <c r="L11" s="1570"/>
    </row>
    <row r="12" spans="2:12" ht="29.5" customHeight="1">
      <c r="B12" s="110">
        <f>+SUBTOTAL(3,$C$5:$C12)</f>
        <v>7</v>
      </c>
      <c r="C12" s="110" t="s">
        <v>304</v>
      </c>
      <c r="D12" s="110" t="s">
        <v>305</v>
      </c>
      <c r="E12" s="111">
        <v>242.893</v>
      </c>
      <c r="F12" s="112" t="s">
        <v>359</v>
      </c>
      <c r="G12" s="112"/>
      <c r="H12" s="134" t="s">
        <v>51</v>
      </c>
      <c r="I12" s="139" t="s">
        <v>1495</v>
      </c>
      <c r="J12" s="139" t="s">
        <v>1495</v>
      </c>
      <c r="K12" s="137"/>
      <c r="L12" s="138"/>
    </row>
    <row r="13" spans="2:12" ht="29.5" customHeight="1">
      <c r="B13" s="110">
        <f>+SUBTOTAL(3,$C$5:$C13)</f>
        <v>8</v>
      </c>
      <c r="C13" s="110" t="s">
        <v>373</v>
      </c>
      <c r="D13" s="110" t="s">
        <v>374</v>
      </c>
      <c r="E13" s="111">
        <v>211.209</v>
      </c>
      <c r="F13" s="112" t="s">
        <v>1473</v>
      </c>
      <c r="G13" s="112"/>
      <c r="H13" s="134" t="s">
        <v>51</v>
      </c>
      <c r="I13" s="139" t="s">
        <v>1401</v>
      </c>
      <c r="J13" s="139" t="s">
        <v>1401</v>
      </c>
      <c r="K13" s="137"/>
      <c r="L13" s="138"/>
    </row>
    <row r="14" spans="2:12" hidden="1">
      <c r="B14" s="1563" t="s">
        <v>358</v>
      </c>
      <c r="C14" s="1564"/>
      <c r="D14" s="1564"/>
      <c r="E14" s="1564"/>
      <c r="F14" s="1564"/>
      <c r="G14" s="1564"/>
      <c r="H14" s="1564"/>
      <c r="I14" s="1564"/>
      <c r="J14" s="1564"/>
      <c r="K14" s="1564"/>
      <c r="L14" s="1565"/>
    </row>
    <row r="15" spans="2:12" hidden="1">
      <c r="B15" s="110">
        <f>+SUBTOTAL(3,$C$5:$C15)</f>
        <v>9</v>
      </c>
      <c r="C15" s="110" t="s">
        <v>357</v>
      </c>
      <c r="D15" s="110" t="s">
        <v>356</v>
      </c>
      <c r="E15" s="111">
        <v>311.12599999999998</v>
      </c>
      <c r="F15" s="112" t="s">
        <v>378</v>
      </c>
      <c r="G15" s="112"/>
      <c r="H15" s="136"/>
      <c r="I15" s="136"/>
      <c r="J15" s="139"/>
      <c r="K15" s="137"/>
      <c r="L15" s="113"/>
    </row>
    <row r="16" spans="2:12" hidden="1">
      <c r="B16" s="110">
        <f>+SUBTOTAL(3,$C$5:$C16)</f>
        <v>10</v>
      </c>
      <c r="C16" s="110" t="s">
        <v>375</v>
      </c>
      <c r="D16" s="110" t="s">
        <v>376</v>
      </c>
      <c r="E16" s="111">
        <v>4333.3690000000006</v>
      </c>
      <c r="F16" s="112" t="s">
        <v>377</v>
      </c>
      <c r="G16" s="112"/>
      <c r="H16" s="136"/>
      <c r="I16" s="136"/>
      <c r="J16" s="139"/>
      <c r="K16" s="137"/>
      <c r="L16" s="113"/>
    </row>
    <row r="17" spans="2:12" ht="29.5" customHeight="1">
      <c r="B17" s="1563" t="s">
        <v>354</v>
      </c>
      <c r="C17" s="1564"/>
      <c r="D17" s="1564"/>
      <c r="E17" s="1564"/>
      <c r="F17" s="1564"/>
      <c r="G17" s="1564"/>
      <c r="H17" s="1564"/>
      <c r="I17" s="1564"/>
      <c r="J17" s="1564"/>
      <c r="K17" s="1564"/>
      <c r="L17" s="1565"/>
    </row>
    <row r="18" spans="2:12" ht="29.5" customHeight="1">
      <c r="B18" s="110">
        <f>+SUBTOTAL(3,$C$5:$C18)</f>
        <v>11</v>
      </c>
      <c r="C18" s="110" t="s">
        <v>365</v>
      </c>
      <c r="D18" s="110" t="s">
        <v>366</v>
      </c>
      <c r="E18" s="111">
        <v>279.36</v>
      </c>
      <c r="F18" s="112" t="s">
        <v>367</v>
      </c>
      <c r="G18" s="112"/>
      <c r="H18" s="134" t="s">
        <v>51</v>
      </c>
      <c r="I18" s="139" t="s">
        <v>1493</v>
      </c>
      <c r="J18" s="139" t="s">
        <v>1493</v>
      </c>
      <c r="K18" s="137"/>
      <c r="L18" s="138"/>
    </row>
    <row r="19" spans="2:12" ht="29.5" hidden="1" customHeight="1">
      <c r="B19" s="1563" t="s">
        <v>355</v>
      </c>
      <c r="C19" s="1564"/>
      <c r="D19" s="1564"/>
      <c r="E19" s="1564"/>
      <c r="F19" s="1564"/>
      <c r="G19" s="1564"/>
      <c r="H19" s="1564"/>
      <c r="I19" s="1564"/>
      <c r="J19" s="1564"/>
      <c r="K19" s="1564"/>
      <c r="L19" s="1565"/>
    </row>
    <row r="20" spans="2:12" ht="21.75" hidden="1" customHeight="1">
      <c r="B20" s="110">
        <f>+SUBTOTAL(3,$C$5:$C20)</f>
        <v>12</v>
      </c>
      <c r="C20" s="110" t="s">
        <v>364</v>
      </c>
      <c r="D20" s="110" t="s">
        <v>379</v>
      </c>
      <c r="E20" s="111">
        <v>5020</v>
      </c>
      <c r="F20" s="112" t="s">
        <v>380</v>
      </c>
      <c r="G20" s="112"/>
      <c r="H20" s="112"/>
      <c r="I20" s="136"/>
      <c r="J20" s="136"/>
      <c r="K20" s="113"/>
      <c r="L20" s="110"/>
    </row>
    <row r="21" spans="2:12" hidden="1"/>
    <row r="58" spans="2:2">
      <c r="B58" t="s">
        <v>541</v>
      </c>
    </row>
    <row r="59" spans="2:2">
      <c r="B59" t="s">
        <v>542</v>
      </c>
    </row>
    <row r="60" spans="2:2">
      <c r="B60" t="s">
        <v>543</v>
      </c>
    </row>
    <row r="61" spans="2:2">
      <c r="B61" t="s">
        <v>544</v>
      </c>
    </row>
    <row r="62" spans="2:2">
      <c r="B62" t="s">
        <v>545</v>
      </c>
    </row>
    <row r="63" spans="2:2">
      <c r="B63" t="s">
        <v>546</v>
      </c>
    </row>
    <row r="64" spans="2:2">
      <c r="B64" t="s">
        <v>547</v>
      </c>
    </row>
  </sheetData>
  <mergeCells count="14">
    <mergeCell ref="B19:L19"/>
    <mergeCell ref="B1:L1"/>
    <mergeCell ref="C2:C3"/>
    <mergeCell ref="D2:D3"/>
    <mergeCell ref="E2:E3"/>
    <mergeCell ref="F2:F3"/>
    <mergeCell ref="G2:G3"/>
    <mergeCell ref="H2:H3"/>
    <mergeCell ref="I2:K2"/>
    <mergeCell ref="L2:L3"/>
    <mergeCell ref="B4:L4"/>
    <mergeCell ref="B11:L11"/>
    <mergeCell ref="B17:L17"/>
    <mergeCell ref="B14:L14"/>
  </mergeCells>
  <conditionalFormatting sqref="H1:H20">
    <cfRule type="cellIs" dxfId="50" priority="3" operator="equal">
      <formula>"Hold"</formula>
    </cfRule>
    <cfRule type="cellIs" dxfId="49" priority="4" operator="equal">
      <formula>"Approved"</formula>
    </cfRule>
  </conditionalFormatting>
  <pageMargins left="0.66" right="0.49" top="0.75" bottom="0.32" header="0.3" footer="0.3"/>
  <pageSetup paperSize="9" scale="81" orientation="landscape" horizontalDpi="300" verticalDpi="300"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16C91-871D-4CE7-8F08-2774E0259BFF}">
  <sheetPr codeName="Sheet2">
    <tabColor rgb="FFFFFF00"/>
    <pageSetUpPr fitToPage="1"/>
  </sheetPr>
  <dimension ref="A1:P314"/>
  <sheetViews>
    <sheetView showGridLines="0" view="pageBreakPreview" zoomScale="85" zoomScaleNormal="70" zoomScaleSheetLayoutView="85" workbookViewId="0">
      <pane ySplit="3" topLeftCell="A4" activePane="bottomLeft" state="frozen"/>
      <selection activeCell="B1" sqref="B1:L1"/>
      <selection pane="bottomLeft" activeCell="J7" sqref="J7"/>
    </sheetView>
  </sheetViews>
  <sheetFormatPr defaultColWidth="9.1796875" defaultRowHeight="14.5"/>
  <cols>
    <col min="2" max="2" width="16.7265625" customWidth="1"/>
    <col min="3" max="3" width="18" customWidth="1"/>
    <col min="4" max="4" width="4" customWidth="1"/>
    <col min="5" max="5" width="11.453125" style="145" bestFit="1" customWidth="1"/>
    <col min="6" max="6" width="13.7265625" style="145" customWidth="1"/>
    <col min="7" max="7" width="16.7265625" style="145" customWidth="1"/>
    <col min="8" max="8" width="1.81640625" style="145" customWidth="1"/>
    <col min="9" max="9" width="12.1796875" style="145" customWidth="1"/>
    <col min="10" max="10" width="16.453125" style="634" customWidth="1"/>
    <col min="11" max="11" width="18.54296875" style="635" customWidth="1"/>
    <col min="12" max="12" width="4.1796875" style="145" customWidth="1"/>
    <col min="13" max="13" width="14.26953125" style="145" customWidth="1"/>
    <col min="14" max="14" width="14.54296875" style="145" customWidth="1"/>
    <col min="15" max="15" width="16.26953125" style="145" customWidth="1"/>
    <col min="16" max="16" width="22.81640625" style="145" bestFit="1" customWidth="1"/>
    <col min="17" max="16384" width="9.1796875" style="145"/>
  </cols>
  <sheetData>
    <row r="1" spans="1:16" s="143" customFormat="1" ht="27" customHeight="1" thickBot="1">
      <c r="A1" s="1580" t="s">
        <v>1384</v>
      </c>
      <c r="B1" s="1581"/>
      <c r="C1" s="1581"/>
      <c r="D1" s="1581"/>
      <c r="E1" s="1581"/>
      <c r="F1" s="1581"/>
      <c r="G1" s="1582"/>
      <c r="H1" s="1577"/>
      <c r="I1" s="1573" t="s">
        <v>1385</v>
      </c>
      <c r="J1" s="1574"/>
      <c r="K1" s="1574"/>
      <c r="L1" s="1574"/>
      <c r="M1" s="1574"/>
      <c r="N1" s="1574"/>
      <c r="O1" s="1574"/>
      <c r="P1" s="1574"/>
    </row>
    <row r="2" spans="1:16" s="144" customFormat="1" ht="29.25" customHeight="1" thickBot="1">
      <c r="A2" s="1585" t="s">
        <v>92</v>
      </c>
      <c r="B2" s="889" t="s">
        <v>664</v>
      </c>
      <c r="C2" s="890" t="s">
        <v>497</v>
      </c>
      <c r="E2" s="1589" t="s">
        <v>997</v>
      </c>
      <c r="F2" s="1589"/>
      <c r="G2" s="1590"/>
      <c r="H2" s="1578"/>
      <c r="I2" s="1585" t="s">
        <v>92</v>
      </c>
      <c r="J2" s="889" t="s">
        <v>664</v>
      </c>
      <c r="K2" s="890" t="s">
        <v>497</v>
      </c>
      <c r="L2" s="927"/>
      <c r="M2" s="1296" t="s">
        <v>997</v>
      </c>
      <c r="N2" s="1296"/>
      <c r="O2" s="1296"/>
      <c r="P2" s="1296"/>
    </row>
    <row r="3" spans="1:16" s="144" customFormat="1" ht="31.5" customHeight="1" thickBot="1">
      <c r="A3" s="1586"/>
      <c r="B3" s="896" t="s">
        <v>534</v>
      </c>
      <c r="C3" s="897" t="s">
        <v>498</v>
      </c>
      <c r="E3" s="925" t="s">
        <v>924</v>
      </c>
      <c r="F3" s="926" t="s">
        <v>1383</v>
      </c>
      <c r="G3" s="934" t="s">
        <v>999</v>
      </c>
      <c r="H3" s="1578"/>
      <c r="I3" s="1587"/>
      <c r="J3" s="407" t="s">
        <v>534</v>
      </c>
      <c r="K3" s="891" t="s">
        <v>498</v>
      </c>
      <c r="M3" s="960" t="s">
        <v>924</v>
      </c>
      <c r="N3" s="960" t="s">
        <v>1383</v>
      </c>
      <c r="O3" s="1280" t="s">
        <v>1799</v>
      </c>
      <c r="P3" s="1280" t="s">
        <v>1800</v>
      </c>
    </row>
    <row r="4" spans="1:16" s="144" customFormat="1" ht="18.5">
      <c r="A4" s="898">
        <v>0</v>
      </c>
      <c r="B4" s="899" t="s">
        <v>247</v>
      </c>
      <c r="C4" s="900" t="s">
        <v>247</v>
      </c>
      <c r="E4" s="893" t="s">
        <v>3</v>
      </c>
      <c r="F4" s="888">
        <f>COUNTIF('Tower Abstarct '!$D$5:D303,E4)</f>
        <v>30</v>
      </c>
      <c r="G4" s="1588">
        <v>241</v>
      </c>
      <c r="H4" s="1578"/>
      <c r="I4" s="908">
        <v>0</v>
      </c>
      <c r="J4" s="415" t="s">
        <v>1176</v>
      </c>
      <c r="K4" s="909" t="s">
        <v>247</v>
      </c>
      <c r="M4" s="415" t="s">
        <v>3</v>
      </c>
      <c r="N4" s="888">
        <f t="shared" ref="N4:N33" si="0">COUNTIF($K$4:$K$310,M4)</f>
        <v>33</v>
      </c>
      <c r="O4" s="1571">
        <v>244</v>
      </c>
      <c r="P4" s="1572">
        <v>246</v>
      </c>
    </row>
    <row r="5" spans="1:16" s="144" customFormat="1" ht="18.75" customHeight="1">
      <c r="A5" s="901">
        <v>1</v>
      </c>
      <c r="B5" s="772" t="s">
        <v>271</v>
      </c>
      <c r="C5" s="902" t="s">
        <v>191</v>
      </c>
      <c r="E5" s="893" t="s">
        <v>173</v>
      </c>
      <c r="F5" s="888">
        <f>COUNTIF('Tower Abstarct '!$D$5:D304,E5)</f>
        <v>24</v>
      </c>
      <c r="G5" s="1588"/>
      <c r="H5" s="1578"/>
      <c r="I5" s="908">
        <f>SUBTOTAL(103,$J$5:J5)</f>
        <v>1</v>
      </c>
      <c r="J5" s="415" t="s">
        <v>271</v>
      </c>
      <c r="K5" s="910" t="s">
        <v>191</v>
      </c>
      <c r="M5" s="415" t="s">
        <v>155</v>
      </c>
      <c r="N5" s="888">
        <f t="shared" si="0"/>
        <v>12</v>
      </c>
      <c r="O5" s="1571"/>
      <c r="P5" s="1572"/>
    </row>
    <row r="6" spans="1:16" s="144" customFormat="1" ht="18.75" customHeight="1">
      <c r="A6" s="901">
        <v>2</v>
      </c>
      <c r="B6" s="772" t="s">
        <v>272</v>
      </c>
      <c r="C6" s="902" t="s">
        <v>181</v>
      </c>
      <c r="E6" s="893" t="s">
        <v>2</v>
      </c>
      <c r="F6" s="888">
        <f>COUNTIF('Tower Abstarct '!$D$5:D305,E6)</f>
        <v>66</v>
      </c>
      <c r="G6" s="1588"/>
      <c r="H6" s="1578"/>
      <c r="I6" s="908">
        <f>SUBTOTAL(103,$J$5:J6)</f>
        <v>2</v>
      </c>
      <c r="J6" s="766" t="s">
        <v>1274</v>
      </c>
      <c r="K6" s="910" t="s">
        <v>181</v>
      </c>
      <c r="M6" s="1294" t="s">
        <v>4</v>
      </c>
      <c r="N6" s="1295">
        <f t="shared" si="0"/>
        <v>12</v>
      </c>
      <c r="O6" s="1571"/>
      <c r="P6" s="1572"/>
    </row>
    <row r="7" spans="1:16" s="144" customFormat="1" ht="18.75" customHeight="1">
      <c r="A7" s="901">
        <v>3</v>
      </c>
      <c r="B7" s="772" t="s">
        <v>273</v>
      </c>
      <c r="C7" s="903" t="s">
        <v>187</v>
      </c>
      <c r="E7" s="893" t="s">
        <v>1000</v>
      </c>
      <c r="F7" s="888">
        <f>COUNTIF('Tower Abstarct '!$D$5:D306,E7)</f>
        <v>1</v>
      </c>
      <c r="G7" s="1588"/>
      <c r="H7" s="1578"/>
      <c r="I7" s="908">
        <f>SUBTOTAL(103,$J$5:J7)</f>
        <v>3</v>
      </c>
      <c r="J7" s="415" t="s">
        <v>1276</v>
      </c>
      <c r="K7" s="909" t="s">
        <v>3</v>
      </c>
      <c r="M7" s="415" t="s">
        <v>173</v>
      </c>
      <c r="N7" s="886">
        <f t="shared" si="0"/>
        <v>24</v>
      </c>
      <c r="O7" s="1571"/>
      <c r="P7" s="1572"/>
    </row>
    <row r="8" spans="1:16" s="144" customFormat="1" ht="18.75" customHeight="1">
      <c r="A8" s="901">
        <v>4</v>
      </c>
      <c r="B8" s="772" t="s">
        <v>539</v>
      </c>
      <c r="C8" s="903" t="s">
        <v>2</v>
      </c>
      <c r="E8" s="893" t="s">
        <v>80</v>
      </c>
      <c r="F8" s="888">
        <f>COUNTIF('Tower Abstarct '!$D$5:D306,E8)</f>
        <v>49</v>
      </c>
      <c r="G8" s="1588"/>
      <c r="H8" s="1578"/>
      <c r="I8" s="908">
        <f>SUBTOTAL(103,$J$5:J8)</f>
        <v>4</v>
      </c>
      <c r="J8" s="415" t="s">
        <v>1277</v>
      </c>
      <c r="K8" s="909" t="s">
        <v>2</v>
      </c>
      <c r="M8" s="415" t="s">
        <v>2</v>
      </c>
      <c r="N8" s="886">
        <f t="shared" si="0"/>
        <v>69</v>
      </c>
      <c r="O8" s="1571"/>
      <c r="P8" s="1572"/>
    </row>
    <row r="9" spans="1:16" s="144" customFormat="1" ht="18.75" customHeight="1">
      <c r="A9" s="901">
        <v>5</v>
      </c>
      <c r="B9" s="772" t="s">
        <v>540</v>
      </c>
      <c r="C9" s="903" t="s">
        <v>80</v>
      </c>
      <c r="E9" s="893" t="s">
        <v>50</v>
      </c>
      <c r="F9" s="888">
        <f>COUNTIF('Tower Abstarct '!$D$5:D307,E9)</f>
        <v>47</v>
      </c>
      <c r="G9" s="1588"/>
      <c r="H9" s="1578"/>
      <c r="I9" s="908">
        <f>SUBTOTAL(103,$J$5:J9)</f>
        <v>5</v>
      </c>
      <c r="J9" s="415" t="s">
        <v>1278</v>
      </c>
      <c r="K9" s="909" t="s">
        <v>2</v>
      </c>
      <c r="M9" s="415" t="s">
        <v>1000</v>
      </c>
      <c r="N9" s="886">
        <f t="shared" si="0"/>
        <v>1</v>
      </c>
      <c r="O9" s="1571"/>
      <c r="P9" s="1572"/>
    </row>
    <row r="10" spans="1:16" s="144" customFormat="1" ht="18.75" customHeight="1">
      <c r="A10" s="901">
        <v>6</v>
      </c>
      <c r="B10" s="772" t="s">
        <v>541</v>
      </c>
      <c r="C10" s="903" t="s">
        <v>2</v>
      </c>
      <c r="E10" s="893" t="s">
        <v>155</v>
      </c>
      <c r="F10" s="888">
        <f>COUNTIF('Tower Abstarct '!$D$5:D308,E10)</f>
        <v>12</v>
      </c>
      <c r="G10" s="1588"/>
      <c r="H10" s="1578"/>
      <c r="I10" s="908">
        <f>SUBTOTAL(103,$J$5:J10)</f>
        <v>6</v>
      </c>
      <c r="J10" s="415" t="s">
        <v>1279</v>
      </c>
      <c r="K10" s="909" t="s">
        <v>2</v>
      </c>
      <c r="M10" s="415" t="s">
        <v>80</v>
      </c>
      <c r="N10" s="886">
        <f t="shared" si="0"/>
        <v>47</v>
      </c>
      <c r="O10" s="1571"/>
      <c r="P10" s="1572"/>
    </row>
    <row r="11" spans="1:16" s="144" customFormat="1" ht="18.75" customHeight="1">
      <c r="A11" s="901">
        <v>7</v>
      </c>
      <c r="B11" s="772" t="s">
        <v>542</v>
      </c>
      <c r="C11" s="903" t="s">
        <v>80</v>
      </c>
      <c r="E11" s="893" t="s">
        <v>4</v>
      </c>
      <c r="F11" s="888">
        <f>COUNTIF('Tower Abstarct '!$D$5:D309,E11)</f>
        <v>12</v>
      </c>
      <c r="G11" s="1588"/>
      <c r="H11" s="1578"/>
      <c r="I11" s="908">
        <f>SUBTOTAL(103,$J$5:J11)</f>
        <v>7</v>
      </c>
      <c r="J11" s="415" t="s">
        <v>1280</v>
      </c>
      <c r="K11" s="909" t="s">
        <v>2</v>
      </c>
      <c r="M11" s="415" t="s">
        <v>50</v>
      </c>
      <c r="N11" s="886">
        <f t="shared" si="0"/>
        <v>46</v>
      </c>
      <c r="O11" s="1571"/>
      <c r="P11" s="1572"/>
    </row>
    <row r="12" spans="1:16" s="144" customFormat="1" ht="18.75" customHeight="1">
      <c r="A12" s="901">
        <v>8</v>
      </c>
      <c r="B12" s="772" t="s">
        <v>543</v>
      </c>
      <c r="C12" s="903" t="s">
        <v>2</v>
      </c>
      <c r="E12" s="917" t="s">
        <v>200</v>
      </c>
      <c r="F12" s="918">
        <f>COUNTIF('Tower Abstarct '!$D$5:D310,E12)</f>
        <v>7</v>
      </c>
      <c r="G12" s="1588">
        <v>29</v>
      </c>
      <c r="H12" s="1578"/>
      <c r="I12" s="908">
        <f>SUBTOTAL(103,$J$5:J12)</f>
        <v>8</v>
      </c>
      <c r="J12" s="415" t="s">
        <v>1281</v>
      </c>
      <c r="K12" s="909" t="s">
        <v>80</v>
      </c>
      <c r="M12" s="415" t="s">
        <v>200</v>
      </c>
      <c r="N12" s="886">
        <f t="shared" si="0"/>
        <v>7</v>
      </c>
      <c r="O12" s="1575">
        <v>31</v>
      </c>
      <c r="P12" s="1572">
        <v>31</v>
      </c>
    </row>
    <row r="13" spans="1:16" s="144" customFormat="1" ht="18.75" customHeight="1">
      <c r="A13" s="901">
        <v>9</v>
      </c>
      <c r="B13" s="772" t="s">
        <v>544</v>
      </c>
      <c r="C13" s="903" t="s">
        <v>2</v>
      </c>
      <c r="E13" s="917" t="s">
        <v>229</v>
      </c>
      <c r="F13" s="918">
        <f>COUNTIF('Tower Abstarct '!$D$5:D312,E13)</f>
        <v>2</v>
      </c>
      <c r="G13" s="1588"/>
      <c r="H13" s="1578"/>
      <c r="I13" s="908">
        <f>SUBTOTAL(103,$J$5:J13)</f>
        <v>9</v>
      </c>
      <c r="J13" s="415" t="s">
        <v>1282</v>
      </c>
      <c r="K13" s="909" t="s">
        <v>186</v>
      </c>
      <c r="M13" s="415" t="s">
        <v>229</v>
      </c>
      <c r="N13" s="886">
        <f t="shared" si="0"/>
        <v>2</v>
      </c>
      <c r="O13" s="1575"/>
      <c r="P13" s="1572"/>
    </row>
    <row r="14" spans="1:16" s="144" customFormat="1" ht="18.75" customHeight="1">
      <c r="A14" s="901">
        <v>10</v>
      </c>
      <c r="B14" s="772" t="s">
        <v>545</v>
      </c>
      <c r="C14" s="903" t="s">
        <v>2</v>
      </c>
      <c r="E14" s="917" t="s">
        <v>230</v>
      </c>
      <c r="F14" s="918">
        <f>COUNTIF('Tower Abstarct '!$D$5:D313,E14)</f>
        <v>6</v>
      </c>
      <c r="G14" s="1588"/>
      <c r="H14" s="1578"/>
      <c r="I14" s="908">
        <f>SUBTOTAL(103,$J$5:J14)</f>
        <v>10</v>
      </c>
      <c r="J14" s="415" t="s">
        <v>1283</v>
      </c>
      <c r="K14" s="909" t="s">
        <v>2</v>
      </c>
      <c r="M14" s="415" t="s">
        <v>230</v>
      </c>
      <c r="N14" s="886">
        <f t="shared" si="0"/>
        <v>6</v>
      </c>
      <c r="O14" s="1575"/>
      <c r="P14" s="1572"/>
    </row>
    <row r="15" spans="1:16" s="144" customFormat="1" ht="18.75" customHeight="1">
      <c r="A15" s="901">
        <v>11</v>
      </c>
      <c r="B15" s="772" t="s">
        <v>546</v>
      </c>
      <c r="C15" s="903" t="s">
        <v>3</v>
      </c>
      <c r="E15" s="917" t="s">
        <v>214</v>
      </c>
      <c r="F15" s="918">
        <f>COUNTIF('Tower Abstarct '!$D$5:D314,E15)</f>
        <v>11</v>
      </c>
      <c r="G15" s="1588"/>
      <c r="H15" s="1578"/>
      <c r="I15" s="908">
        <f>SUBTOTAL(103,$J$5:J15)</f>
        <v>11</v>
      </c>
      <c r="J15" s="415" t="s">
        <v>1284</v>
      </c>
      <c r="K15" s="909" t="s">
        <v>2</v>
      </c>
      <c r="M15" s="415" t="s">
        <v>214</v>
      </c>
      <c r="N15" s="886">
        <f t="shared" si="0"/>
        <v>12</v>
      </c>
      <c r="O15" s="1575"/>
      <c r="P15" s="1572"/>
    </row>
    <row r="16" spans="1:16" s="144" customFormat="1" ht="18.75" customHeight="1">
      <c r="A16" s="901">
        <v>12</v>
      </c>
      <c r="B16" s="772" t="s">
        <v>547</v>
      </c>
      <c r="C16" s="903" t="s">
        <v>3</v>
      </c>
      <c r="E16" s="917" t="s">
        <v>414</v>
      </c>
      <c r="F16" s="918">
        <f>COUNTIF('Tower Abstarct '!$D$5:D311,E16)</f>
        <v>3</v>
      </c>
      <c r="G16" s="1588"/>
      <c r="H16" s="1578"/>
      <c r="I16" s="908">
        <f>SUBTOTAL(103,$J$5:J16)</f>
        <v>12</v>
      </c>
      <c r="J16" s="415" t="s">
        <v>1285</v>
      </c>
      <c r="K16" s="909" t="s">
        <v>3</v>
      </c>
      <c r="M16" s="415" t="s">
        <v>414</v>
      </c>
      <c r="N16" s="886">
        <f t="shared" si="0"/>
        <v>4</v>
      </c>
      <c r="O16" s="1575"/>
      <c r="P16" s="1572"/>
    </row>
    <row r="17" spans="1:16" s="144" customFormat="1" ht="18.75" customHeight="1">
      <c r="A17" s="901">
        <v>13</v>
      </c>
      <c r="B17" s="772" t="s">
        <v>548</v>
      </c>
      <c r="C17" s="903" t="s">
        <v>50</v>
      </c>
      <c r="E17" s="917" t="s">
        <v>187</v>
      </c>
      <c r="F17" s="918">
        <f>COUNTIF('Tower Abstarct '!$D$5:D315,E17)</f>
        <v>6</v>
      </c>
      <c r="G17" s="1588">
        <v>10</v>
      </c>
      <c r="H17" s="1578"/>
      <c r="I17" s="908">
        <f>SUBTOTAL(103,$J$5:J17)</f>
        <v>13</v>
      </c>
      <c r="J17" s="415" t="s">
        <v>1286</v>
      </c>
      <c r="K17" s="909" t="s">
        <v>3</v>
      </c>
      <c r="M17" s="415" t="s">
        <v>187</v>
      </c>
      <c r="N17" s="886">
        <f t="shared" si="0"/>
        <v>5</v>
      </c>
      <c r="O17" s="1576">
        <v>11</v>
      </c>
      <c r="P17" s="1572">
        <v>10</v>
      </c>
    </row>
    <row r="18" spans="1:16" s="144" customFormat="1" ht="18.75" customHeight="1">
      <c r="A18" s="901">
        <v>14</v>
      </c>
      <c r="B18" s="772" t="s">
        <v>549</v>
      </c>
      <c r="C18" s="903" t="s">
        <v>3</v>
      </c>
      <c r="E18" s="917" t="s">
        <v>231</v>
      </c>
      <c r="F18" s="918">
        <f>COUNTIF('Tower Abstarct '!$D$5:D316,E18)</f>
        <v>2</v>
      </c>
      <c r="G18" s="1588"/>
      <c r="H18" s="1578"/>
      <c r="I18" s="908">
        <f>SUBTOTAL(103,$J$5:J18)</f>
        <v>14</v>
      </c>
      <c r="J18" s="415" t="s">
        <v>1287</v>
      </c>
      <c r="K18" s="909" t="s">
        <v>2</v>
      </c>
      <c r="M18" s="415" t="s">
        <v>231</v>
      </c>
      <c r="N18" s="886">
        <f t="shared" si="0"/>
        <v>1</v>
      </c>
      <c r="O18" s="1576"/>
      <c r="P18" s="1572"/>
    </row>
    <row r="19" spans="1:16" s="587" customFormat="1" ht="18.75" customHeight="1">
      <c r="A19" s="901">
        <v>15</v>
      </c>
      <c r="B19" s="938" t="s">
        <v>259</v>
      </c>
      <c r="C19" s="939" t="s">
        <v>214</v>
      </c>
      <c r="D19" s="665"/>
      <c r="E19" s="917" t="s">
        <v>232</v>
      </c>
      <c r="F19" s="918">
        <f>COUNTIF('Tower Abstarct '!$D$5:D317,E19)</f>
        <v>1</v>
      </c>
      <c r="G19" s="1588"/>
      <c r="H19" s="1578"/>
      <c r="I19" s="908">
        <f>SUBTOTAL(103,$J$5:J19)</f>
        <v>15</v>
      </c>
      <c r="J19" s="584" t="s">
        <v>1288</v>
      </c>
      <c r="K19" s="911" t="s">
        <v>3</v>
      </c>
      <c r="M19" s="415" t="s">
        <v>232</v>
      </c>
      <c r="N19" s="886">
        <f t="shared" si="0"/>
        <v>1</v>
      </c>
      <c r="O19" s="1576"/>
      <c r="P19" s="1572"/>
    </row>
    <row r="20" spans="1:16" s="144" customFormat="1" ht="18.75" customHeight="1">
      <c r="A20" s="901">
        <v>16</v>
      </c>
      <c r="B20" s="772" t="s">
        <v>465</v>
      </c>
      <c r="C20" s="903" t="s">
        <v>80</v>
      </c>
      <c r="E20" s="917" t="s">
        <v>218</v>
      </c>
      <c r="F20" s="918">
        <f>COUNTIF('Tower Abstarct '!$D$5:D318,E20)</f>
        <v>1</v>
      </c>
      <c r="G20" s="1588"/>
      <c r="H20" s="1578"/>
      <c r="I20" s="908">
        <f>SUBTOTAL(103,$J$5:J20)</f>
        <v>16</v>
      </c>
      <c r="J20" s="415" t="s">
        <v>1289</v>
      </c>
      <c r="K20" s="909" t="s">
        <v>214</v>
      </c>
      <c r="M20" s="415" t="s">
        <v>218</v>
      </c>
      <c r="N20" s="886">
        <f t="shared" si="0"/>
        <v>4</v>
      </c>
      <c r="O20" s="1576"/>
      <c r="P20" s="1572"/>
    </row>
    <row r="21" spans="1:16" s="144" customFormat="1" ht="18.75" customHeight="1">
      <c r="A21" s="901">
        <v>17</v>
      </c>
      <c r="B21" s="772" t="s">
        <v>466</v>
      </c>
      <c r="C21" s="903" t="s">
        <v>2</v>
      </c>
      <c r="E21" s="919" t="s">
        <v>188</v>
      </c>
      <c r="F21" s="920">
        <f>COUNTIF('Tower Abstarct '!$D$5:D319,E21)</f>
        <v>1</v>
      </c>
      <c r="G21" s="1588">
        <v>2</v>
      </c>
      <c r="H21" s="1578"/>
      <c r="I21" s="908">
        <f>SUBTOTAL(103,$J$5:J21)</f>
        <v>17</v>
      </c>
      <c r="J21" s="415" t="s">
        <v>1290</v>
      </c>
      <c r="K21" s="909" t="s">
        <v>2</v>
      </c>
      <c r="M21" s="415" t="s">
        <v>188</v>
      </c>
      <c r="N21" s="886">
        <f t="shared" si="0"/>
        <v>1</v>
      </c>
      <c r="O21" s="1576">
        <v>2</v>
      </c>
      <c r="P21" s="1572">
        <v>2</v>
      </c>
    </row>
    <row r="22" spans="1:16" s="144" customFormat="1" ht="18.75" customHeight="1">
      <c r="A22" s="901">
        <v>18</v>
      </c>
      <c r="B22" s="772" t="s">
        <v>467</v>
      </c>
      <c r="C22" s="903" t="s">
        <v>2</v>
      </c>
      <c r="E22" s="919" t="s">
        <v>220</v>
      </c>
      <c r="F22" s="920">
        <f>COUNTIF('Tower Abstarct '!$D$5:D320,E22)</f>
        <v>1</v>
      </c>
      <c r="G22" s="1588"/>
      <c r="H22" s="1578"/>
      <c r="I22" s="908">
        <f>SUBTOTAL(103,$J$5:J22)</f>
        <v>18</v>
      </c>
      <c r="J22" s="415" t="s">
        <v>1291</v>
      </c>
      <c r="K22" s="909" t="s">
        <v>50</v>
      </c>
      <c r="M22" s="415" t="s">
        <v>220</v>
      </c>
      <c r="N22" s="886">
        <f t="shared" si="0"/>
        <v>1</v>
      </c>
      <c r="O22" s="1576"/>
      <c r="P22" s="1572"/>
    </row>
    <row r="23" spans="1:16" s="144" customFormat="1" ht="18.75" customHeight="1">
      <c r="A23" s="901">
        <v>19</v>
      </c>
      <c r="B23" s="772" t="s">
        <v>468</v>
      </c>
      <c r="C23" s="903" t="s">
        <v>80</v>
      </c>
      <c r="E23" s="921" t="s">
        <v>176</v>
      </c>
      <c r="F23" s="920">
        <v>1</v>
      </c>
      <c r="G23" s="1588">
        <v>3</v>
      </c>
      <c r="H23" s="1578"/>
      <c r="I23" s="908">
        <f>SUBTOTAL(103,$J$5:J23)</f>
        <v>19</v>
      </c>
      <c r="J23" s="415" t="s">
        <v>1292</v>
      </c>
      <c r="K23" s="909" t="s">
        <v>80</v>
      </c>
      <c r="M23" s="415" t="s">
        <v>176</v>
      </c>
      <c r="N23" s="886">
        <f t="shared" si="0"/>
        <v>2</v>
      </c>
      <c r="O23" s="1576">
        <v>5</v>
      </c>
      <c r="P23" s="1572">
        <v>4</v>
      </c>
    </row>
    <row r="24" spans="1:16" s="144" customFormat="1" ht="18.75" customHeight="1">
      <c r="A24" s="901">
        <v>20</v>
      </c>
      <c r="B24" s="772" t="s">
        <v>469</v>
      </c>
      <c r="C24" s="903" t="s">
        <v>80</v>
      </c>
      <c r="E24" s="921" t="s">
        <v>253</v>
      </c>
      <c r="F24" s="920">
        <f>COUNTIF('Tower Abstarct '!$D$5:D322,E24)</f>
        <v>1</v>
      </c>
      <c r="G24" s="1588"/>
      <c r="H24" s="1578"/>
      <c r="I24" s="959">
        <f>SUBTOTAL(103,$J$5:J24)</f>
        <v>20</v>
      </c>
      <c r="J24" s="632" t="s">
        <v>259</v>
      </c>
      <c r="K24" s="912" t="s">
        <v>218</v>
      </c>
      <c r="M24" s="415" t="s">
        <v>253</v>
      </c>
      <c r="N24" s="886">
        <f t="shared" si="0"/>
        <v>1</v>
      </c>
      <c r="O24" s="1576"/>
      <c r="P24" s="1572"/>
    </row>
    <row r="25" spans="1:16" s="144" customFormat="1" ht="18.75" customHeight="1">
      <c r="A25" s="901">
        <v>21</v>
      </c>
      <c r="B25" s="938" t="s">
        <v>903</v>
      </c>
      <c r="C25" s="939" t="s">
        <v>229</v>
      </c>
      <c r="E25" s="919" t="s">
        <v>441</v>
      </c>
      <c r="F25" s="920">
        <f>COUNTIF('Tower Abstarct '!$D$5:D322,E25)</f>
        <v>1</v>
      </c>
      <c r="G25" s="1588"/>
      <c r="H25" s="1578"/>
      <c r="I25" s="908">
        <f>SUBTOTAL(103,$J$5:J25)</f>
        <v>21</v>
      </c>
      <c r="J25" s="415" t="s">
        <v>469</v>
      </c>
      <c r="K25" s="909" t="s">
        <v>80</v>
      </c>
      <c r="M25" s="415" t="s">
        <v>441</v>
      </c>
      <c r="N25" s="886">
        <f t="shared" si="0"/>
        <v>2</v>
      </c>
      <c r="O25" s="1576"/>
      <c r="P25" s="1572"/>
    </row>
    <row r="26" spans="1:16" s="665" customFormat="1" ht="18.75" customHeight="1">
      <c r="A26" s="901">
        <v>22</v>
      </c>
      <c r="B26" s="772" t="s">
        <v>904</v>
      </c>
      <c r="C26" s="903" t="s">
        <v>80</v>
      </c>
      <c r="E26" s="922" t="s">
        <v>1251</v>
      </c>
      <c r="F26" s="887">
        <v>1</v>
      </c>
      <c r="G26" s="935">
        <v>1</v>
      </c>
      <c r="H26" s="1578"/>
      <c r="I26" s="908">
        <f>SUBTOTAL(103,$J$5:J26)</f>
        <v>22</v>
      </c>
      <c r="J26" s="415" t="s">
        <v>903</v>
      </c>
      <c r="K26" s="909" t="s">
        <v>229</v>
      </c>
      <c r="M26" s="886" t="s">
        <v>181</v>
      </c>
      <c r="N26" s="886">
        <f t="shared" si="0"/>
        <v>2</v>
      </c>
      <c r="O26" s="1576">
        <v>3</v>
      </c>
      <c r="P26" s="1571">
        <v>3</v>
      </c>
    </row>
    <row r="27" spans="1:16" s="144" customFormat="1" ht="18.75" customHeight="1">
      <c r="A27" s="901">
        <v>23</v>
      </c>
      <c r="B27" s="772" t="s">
        <v>905</v>
      </c>
      <c r="C27" s="903" t="s">
        <v>80</v>
      </c>
      <c r="E27" s="923" t="s">
        <v>181</v>
      </c>
      <c r="F27" s="924">
        <f>COUNTIF('Tower Abstarct '!$D$5:D323,E27)</f>
        <v>2</v>
      </c>
      <c r="G27" s="928">
        <v>2</v>
      </c>
      <c r="H27" s="1578"/>
      <c r="I27" s="908">
        <f>SUBTOTAL(103,$J$5:J27)</f>
        <v>23</v>
      </c>
      <c r="J27" s="415" t="s">
        <v>904</v>
      </c>
      <c r="K27" s="909" t="s">
        <v>80</v>
      </c>
      <c r="M27" s="415" t="s">
        <v>186</v>
      </c>
      <c r="N27" s="886">
        <f t="shared" si="0"/>
        <v>1</v>
      </c>
      <c r="O27" s="1576"/>
      <c r="P27" s="1571"/>
    </row>
    <row r="28" spans="1:16" s="144" customFormat="1" ht="18.75" customHeight="1">
      <c r="A28" s="901">
        <v>24</v>
      </c>
      <c r="B28" s="772" t="s">
        <v>906</v>
      </c>
      <c r="C28" s="903" t="s">
        <v>50</v>
      </c>
      <c r="E28" s="923" t="s">
        <v>191</v>
      </c>
      <c r="F28" s="924">
        <f>COUNTIF('Tower Abstarct '!$D$5:D324,E28)</f>
        <v>1</v>
      </c>
      <c r="G28" s="1588">
        <v>10</v>
      </c>
      <c r="H28" s="1578"/>
      <c r="I28" s="908">
        <f>SUBTOTAL(103,$J$5:J28)</f>
        <v>24</v>
      </c>
      <c r="J28" s="415" t="s">
        <v>905</v>
      </c>
      <c r="K28" s="909" t="s">
        <v>80</v>
      </c>
      <c r="M28" s="886" t="s">
        <v>191</v>
      </c>
      <c r="N28" s="886">
        <f t="shared" si="0"/>
        <v>1</v>
      </c>
      <c r="O28" s="1576">
        <v>10</v>
      </c>
      <c r="P28" s="1572">
        <v>10</v>
      </c>
    </row>
    <row r="29" spans="1:16" s="144" customFormat="1" ht="18.75" customHeight="1">
      <c r="A29" s="901">
        <v>25</v>
      </c>
      <c r="B29" s="772" t="s">
        <v>907</v>
      </c>
      <c r="C29" s="903" t="s">
        <v>80</v>
      </c>
      <c r="E29" s="923" t="s">
        <v>216</v>
      </c>
      <c r="F29" s="924">
        <f>COUNTIF('Tower Abstarct '!$D$5:D327,E29)</f>
        <v>2</v>
      </c>
      <c r="G29" s="1588"/>
      <c r="H29" s="1578"/>
      <c r="I29" s="908">
        <f>SUBTOTAL(103,$J$5:J29)</f>
        <v>25</v>
      </c>
      <c r="J29" s="415" t="s">
        <v>906</v>
      </c>
      <c r="K29" s="909" t="s">
        <v>50</v>
      </c>
      <c r="M29" s="415" t="s">
        <v>216</v>
      </c>
      <c r="N29" s="886">
        <f t="shared" si="0"/>
        <v>2</v>
      </c>
      <c r="O29" s="1576"/>
      <c r="P29" s="1572"/>
    </row>
    <row r="30" spans="1:16" s="144" customFormat="1" ht="18.75" customHeight="1">
      <c r="A30" s="901">
        <v>26</v>
      </c>
      <c r="B30" s="772" t="s">
        <v>908</v>
      </c>
      <c r="C30" s="903" t="s">
        <v>50</v>
      </c>
      <c r="E30" s="923" t="s">
        <v>212</v>
      </c>
      <c r="F30" s="924">
        <f>COUNTIF('Tower Abstarct '!$D$5:D329,E30)</f>
        <v>1</v>
      </c>
      <c r="G30" s="1588"/>
      <c r="H30" s="1578"/>
      <c r="I30" s="908">
        <f>SUBTOTAL(103,$J$5:J30)</f>
        <v>26</v>
      </c>
      <c r="J30" s="415" t="s">
        <v>907</v>
      </c>
      <c r="K30" s="909" t="s">
        <v>80</v>
      </c>
      <c r="M30" s="415" t="s">
        <v>212</v>
      </c>
      <c r="N30" s="886">
        <f t="shared" si="0"/>
        <v>1</v>
      </c>
      <c r="O30" s="1576"/>
      <c r="P30" s="1572"/>
    </row>
    <row r="31" spans="1:16" s="144" customFormat="1" ht="18.75" customHeight="1">
      <c r="A31" s="901">
        <v>27</v>
      </c>
      <c r="B31" s="772" t="s">
        <v>909</v>
      </c>
      <c r="C31" s="903" t="s">
        <v>50</v>
      </c>
      <c r="E31" s="923" t="s">
        <v>189</v>
      </c>
      <c r="F31" s="924">
        <f>COUNTIF('Tower Abstarct '!$D$5:D325,E31)</f>
        <v>3</v>
      </c>
      <c r="G31" s="1588"/>
      <c r="H31" s="1578"/>
      <c r="I31" s="908">
        <f>SUBTOTAL(103,$J$5:J31)</f>
        <v>27</v>
      </c>
      <c r="J31" s="415" t="s">
        <v>908</v>
      </c>
      <c r="K31" s="909" t="s">
        <v>50</v>
      </c>
      <c r="M31" s="415" t="s">
        <v>189</v>
      </c>
      <c r="N31" s="886">
        <f t="shared" si="0"/>
        <v>3</v>
      </c>
      <c r="O31" s="1576"/>
      <c r="P31" s="1572"/>
    </row>
    <row r="32" spans="1:16" s="144" customFormat="1" ht="18.75" customHeight="1">
      <c r="A32" s="901">
        <v>28</v>
      </c>
      <c r="B32" s="938" t="s">
        <v>260</v>
      </c>
      <c r="C32" s="903" t="s">
        <v>230</v>
      </c>
      <c r="E32" s="923" t="s">
        <v>221</v>
      </c>
      <c r="F32" s="924">
        <f>COUNTIF('Tower Abstarct '!$D$5:D326,E32)</f>
        <v>1</v>
      </c>
      <c r="G32" s="1588"/>
      <c r="H32" s="1578"/>
      <c r="I32" s="908">
        <f>SUBTOTAL(103,$J$5:J32)</f>
        <v>28</v>
      </c>
      <c r="J32" s="415" t="s">
        <v>909</v>
      </c>
      <c r="K32" s="909" t="s">
        <v>50</v>
      </c>
      <c r="M32" s="415" t="s">
        <v>221</v>
      </c>
      <c r="N32" s="886">
        <f t="shared" si="0"/>
        <v>1</v>
      </c>
      <c r="O32" s="1576"/>
      <c r="P32" s="1572"/>
    </row>
    <row r="33" spans="1:16" s="144" customFormat="1" ht="18.75" customHeight="1">
      <c r="A33" s="901">
        <v>29</v>
      </c>
      <c r="B33" s="772" t="s">
        <v>470</v>
      </c>
      <c r="C33" s="903" t="s">
        <v>80</v>
      </c>
      <c r="E33" s="923" t="s">
        <v>442</v>
      </c>
      <c r="F33" s="924">
        <f>COUNTIF('Tower Abstarct '!$D$5:D328,E33)</f>
        <v>2</v>
      </c>
      <c r="G33" s="1588"/>
      <c r="H33" s="1578"/>
      <c r="I33" s="908">
        <f>SUBTOTAL(103,$J$5:J33)</f>
        <v>29</v>
      </c>
      <c r="J33" s="415" t="s">
        <v>260</v>
      </c>
      <c r="K33" s="909" t="s">
        <v>230</v>
      </c>
      <c r="M33" s="415" t="s">
        <v>442</v>
      </c>
      <c r="N33" s="886">
        <f t="shared" si="0"/>
        <v>2</v>
      </c>
      <c r="O33" s="1576"/>
      <c r="P33" s="1572"/>
    </row>
    <row r="34" spans="1:16" s="144" customFormat="1" ht="18.75" customHeight="1">
      <c r="A34" s="901">
        <v>30</v>
      </c>
      <c r="B34" s="772" t="s">
        <v>471</v>
      </c>
      <c r="C34" s="903" t="s">
        <v>50</v>
      </c>
      <c r="E34" s="1583" t="s">
        <v>999</v>
      </c>
      <c r="F34" s="1584"/>
      <c r="G34" s="928">
        <f>SUM(G4:G33)</f>
        <v>298</v>
      </c>
      <c r="H34" s="1578"/>
      <c r="I34" s="908">
        <f>SUBTOTAL(103,$J$5:J34)</f>
        <v>30</v>
      </c>
      <c r="J34" s="415" t="s">
        <v>470</v>
      </c>
      <c r="K34" s="909" t="s">
        <v>80</v>
      </c>
      <c r="M34" s="1575" t="s">
        <v>999</v>
      </c>
      <c r="N34" s="1575"/>
      <c r="O34" s="1279">
        <f>SUM(O4:O33)</f>
        <v>306</v>
      </c>
      <c r="P34" s="1279">
        <f>SUM(P4:P33)</f>
        <v>306</v>
      </c>
    </row>
    <row r="35" spans="1:16" s="144" customFormat="1" ht="18.75" customHeight="1">
      <c r="A35" s="901">
        <v>31</v>
      </c>
      <c r="B35" s="772" t="s">
        <v>472</v>
      </c>
      <c r="C35" s="903" t="s">
        <v>50</v>
      </c>
      <c r="G35" s="929"/>
      <c r="H35" s="1578"/>
      <c r="I35" s="908">
        <f>SUBTOTAL(103,$J$5:J35)</f>
        <v>31</v>
      </c>
      <c r="J35" s="415" t="s">
        <v>471</v>
      </c>
      <c r="K35" s="909" t="s">
        <v>50</v>
      </c>
    </row>
    <row r="36" spans="1:16" s="144" customFormat="1" ht="18.75" customHeight="1">
      <c r="A36" s="901">
        <v>32</v>
      </c>
      <c r="B36" s="772" t="s">
        <v>473</v>
      </c>
      <c r="C36" s="903" t="s">
        <v>155</v>
      </c>
      <c r="G36" s="929"/>
      <c r="H36" s="1578"/>
      <c r="I36" s="908">
        <f>SUBTOTAL(103,$J$5:J36)</f>
        <v>32</v>
      </c>
      <c r="J36" s="415" t="s">
        <v>472</v>
      </c>
      <c r="K36" s="909" t="s">
        <v>50</v>
      </c>
    </row>
    <row r="37" spans="1:16" s="144" customFormat="1" ht="18.75" customHeight="1">
      <c r="A37" s="901">
        <v>33</v>
      </c>
      <c r="B37" s="772" t="s">
        <v>474</v>
      </c>
      <c r="C37" s="903" t="s">
        <v>80</v>
      </c>
      <c r="G37" s="929"/>
      <c r="H37" s="1578"/>
      <c r="I37" s="908">
        <f>SUBTOTAL(103,$J$5:J37)</f>
        <v>33</v>
      </c>
      <c r="J37" s="415" t="s">
        <v>473</v>
      </c>
      <c r="K37" s="909" t="s">
        <v>155</v>
      </c>
    </row>
    <row r="38" spans="1:16" s="144" customFormat="1" ht="18.75" customHeight="1">
      <c r="A38" s="901">
        <v>34</v>
      </c>
      <c r="B38" s="772" t="s">
        <v>475</v>
      </c>
      <c r="C38" s="903" t="s">
        <v>2</v>
      </c>
      <c r="G38" s="929"/>
      <c r="H38" s="1578"/>
      <c r="I38" s="908">
        <f>SUBTOTAL(103,$J$5:J38)</f>
        <v>34</v>
      </c>
      <c r="J38" s="415" t="s">
        <v>474</v>
      </c>
      <c r="K38" s="909" t="s">
        <v>80</v>
      </c>
    </row>
    <row r="39" spans="1:16" s="144" customFormat="1" ht="18.75" customHeight="1">
      <c r="A39" s="901">
        <v>35</v>
      </c>
      <c r="B39" s="772" t="s">
        <v>476</v>
      </c>
      <c r="C39" s="903" t="s">
        <v>50</v>
      </c>
      <c r="G39" s="929"/>
      <c r="H39" s="1578"/>
      <c r="I39" s="908">
        <f>SUBTOTAL(103,$J$5:J39)</f>
        <v>35</v>
      </c>
      <c r="J39" s="415" t="s">
        <v>475</v>
      </c>
      <c r="K39" s="909" t="s">
        <v>2</v>
      </c>
    </row>
    <row r="40" spans="1:16" s="144" customFormat="1" ht="18.75" customHeight="1">
      <c r="A40" s="901">
        <v>36</v>
      </c>
      <c r="B40" s="772" t="s">
        <v>477</v>
      </c>
      <c r="C40" s="903" t="s">
        <v>80</v>
      </c>
      <c r="G40" s="929"/>
      <c r="H40" s="1578"/>
      <c r="I40" s="908">
        <f>SUBTOTAL(103,$J$5:J40)</f>
        <v>36</v>
      </c>
      <c r="J40" s="415" t="s">
        <v>476</v>
      </c>
      <c r="K40" s="909" t="s">
        <v>50</v>
      </c>
    </row>
    <row r="41" spans="1:16" s="144" customFormat="1" ht="18.75" customHeight="1">
      <c r="A41" s="901">
        <v>37</v>
      </c>
      <c r="B41" s="772" t="s">
        <v>478</v>
      </c>
      <c r="C41" s="903" t="s">
        <v>80</v>
      </c>
      <c r="G41" s="929"/>
      <c r="H41" s="1578"/>
      <c r="I41" s="908">
        <f>SUBTOTAL(103,$J$5:J41)</f>
        <v>37</v>
      </c>
      <c r="J41" s="415" t="s">
        <v>477</v>
      </c>
      <c r="K41" s="909" t="s">
        <v>80</v>
      </c>
    </row>
    <row r="42" spans="1:16" s="144" customFormat="1" ht="18.75" customHeight="1">
      <c r="A42" s="901">
        <v>38</v>
      </c>
      <c r="B42" s="772" t="s">
        <v>479</v>
      </c>
      <c r="C42" s="903" t="s">
        <v>50</v>
      </c>
      <c r="G42" s="929"/>
      <c r="H42" s="1578"/>
      <c r="I42" s="908">
        <f>SUBTOTAL(103,$J$5:J42)</f>
        <v>38</v>
      </c>
      <c r="J42" s="415" t="s">
        <v>478</v>
      </c>
      <c r="K42" s="909" t="s">
        <v>80</v>
      </c>
    </row>
    <row r="43" spans="1:16" s="144" customFormat="1" ht="18.75" customHeight="1">
      <c r="A43" s="901">
        <v>39</v>
      </c>
      <c r="B43" s="772" t="s">
        <v>685</v>
      </c>
      <c r="C43" s="903" t="s">
        <v>414</v>
      </c>
      <c r="G43" s="929"/>
      <c r="H43" s="1578"/>
      <c r="I43" s="908">
        <f>SUBTOTAL(103,$J$5:J43)</f>
        <v>39</v>
      </c>
      <c r="J43" s="415" t="s">
        <v>479</v>
      </c>
      <c r="K43" s="909" t="s">
        <v>50</v>
      </c>
    </row>
    <row r="44" spans="1:16" s="665" customFormat="1" ht="18.75" customHeight="1">
      <c r="A44" s="940">
        <v>40</v>
      </c>
      <c r="B44" s="938" t="s">
        <v>261</v>
      </c>
      <c r="C44" s="939" t="s">
        <v>214</v>
      </c>
      <c r="G44" s="930"/>
      <c r="H44" s="1578"/>
      <c r="I44" s="913">
        <f>SUBTOTAL(103,$J$5:J44)</f>
        <v>40</v>
      </c>
      <c r="J44" s="415" t="s">
        <v>685</v>
      </c>
      <c r="K44" s="909" t="s">
        <v>414</v>
      </c>
    </row>
    <row r="45" spans="1:16" s="665" customFormat="1" ht="18.75" customHeight="1">
      <c r="A45" s="940">
        <v>41</v>
      </c>
      <c r="B45" s="938" t="s">
        <v>262</v>
      </c>
      <c r="C45" s="939" t="s">
        <v>50</v>
      </c>
      <c r="G45" s="930"/>
      <c r="H45" s="1578"/>
      <c r="I45" s="913">
        <f>SUBTOTAL(103,$J$5:J45)</f>
        <v>41</v>
      </c>
      <c r="J45" s="415" t="s">
        <v>261</v>
      </c>
      <c r="K45" s="909" t="s">
        <v>214</v>
      </c>
    </row>
    <row r="46" spans="1:16" s="665" customFormat="1" ht="18.75" customHeight="1">
      <c r="A46" s="940">
        <v>42</v>
      </c>
      <c r="B46" s="938" t="s">
        <v>263</v>
      </c>
      <c r="C46" s="939" t="s">
        <v>80</v>
      </c>
      <c r="G46" s="930"/>
      <c r="H46" s="1578"/>
      <c r="I46" s="913">
        <f>SUBTOTAL(103,$J$5:J46)</f>
        <v>42</v>
      </c>
      <c r="J46" s="415" t="s">
        <v>262</v>
      </c>
      <c r="K46" s="909" t="s">
        <v>50</v>
      </c>
    </row>
    <row r="47" spans="1:16" s="665" customFormat="1" ht="18.75" customHeight="1">
      <c r="A47" s="940">
        <v>43</v>
      </c>
      <c r="B47" s="938" t="s">
        <v>480</v>
      </c>
      <c r="C47" s="939" t="s">
        <v>2</v>
      </c>
      <c r="G47" s="930"/>
      <c r="H47" s="1578"/>
      <c r="I47" s="913">
        <f>SUBTOTAL(103,$J$5:J47)</f>
        <v>43</v>
      </c>
      <c r="J47" s="415" t="s">
        <v>263</v>
      </c>
      <c r="K47" s="909" t="s">
        <v>80</v>
      </c>
    </row>
    <row r="48" spans="1:16" s="665" customFormat="1" ht="18.75" customHeight="1">
      <c r="A48" s="940">
        <v>44</v>
      </c>
      <c r="B48" s="938" t="s">
        <v>481</v>
      </c>
      <c r="C48" s="939" t="s">
        <v>50</v>
      </c>
      <c r="G48" s="930"/>
      <c r="H48" s="1578"/>
      <c r="I48" s="913">
        <f>SUBTOTAL(103,$J$5:J48)</f>
        <v>44</v>
      </c>
      <c r="J48" s="415" t="s">
        <v>480</v>
      </c>
      <c r="K48" s="909" t="s">
        <v>2</v>
      </c>
    </row>
    <row r="49" spans="1:11" s="665" customFormat="1" ht="18.75" customHeight="1">
      <c r="A49" s="940">
        <v>45</v>
      </c>
      <c r="B49" s="938" t="s">
        <v>482</v>
      </c>
      <c r="C49" s="939" t="s">
        <v>50</v>
      </c>
      <c r="G49" s="930"/>
      <c r="H49" s="1578"/>
      <c r="I49" s="913">
        <f>SUBTOTAL(103,$J$5:J49)</f>
        <v>45</v>
      </c>
      <c r="J49" s="415" t="s">
        <v>481</v>
      </c>
      <c r="K49" s="909" t="s">
        <v>50</v>
      </c>
    </row>
    <row r="50" spans="1:11" s="665" customFormat="1" ht="18.75" customHeight="1">
      <c r="A50" s="940">
        <v>46</v>
      </c>
      <c r="B50" s="938" t="s">
        <v>483</v>
      </c>
      <c r="C50" s="939" t="s">
        <v>4</v>
      </c>
      <c r="G50" s="930"/>
      <c r="H50" s="1578"/>
      <c r="I50" s="913">
        <f>SUBTOTAL(103,$J$5:J50)</f>
        <v>46</v>
      </c>
      <c r="J50" s="415" t="s">
        <v>482</v>
      </c>
      <c r="K50" s="909" t="s">
        <v>50</v>
      </c>
    </row>
    <row r="51" spans="1:11" s="665" customFormat="1" ht="18.75" customHeight="1">
      <c r="A51" s="940">
        <v>47</v>
      </c>
      <c r="B51" s="938" t="s">
        <v>484</v>
      </c>
      <c r="C51" s="939" t="s">
        <v>173</v>
      </c>
      <c r="G51" s="930"/>
      <c r="H51" s="1578"/>
      <c r="I51" s="913">
        <f>SUBTOTAL(103,$J$5:J51)</f>
        <v>47</v>
      </c>
      <c r="J51" s="415" t="s">
        <v>483</v>
      </c>
      <c r="K51" s="909" t="s">
        <v>4</v>
      </c>
    </row>
    <row r="52" spans="1:11" s="665" customFormat="1" ht="18.75" customHeight="1">
      <c r="A52" s="940">
        <v>48</v>
      </c>
      <c r="B52" s="938" t="s">
        <v>485</v>
      </c>
      <c r="C52" s="939" t="s">
        <v>2</v>
      </c>
      <c r="G52" s="930"/>
      <c r="H52" s="1578"/>
      <c r="I52" s="913">
        <f>SUBTOTAL(103,$J$5:J52)</f>
        <v>48</v>
      </c>
      <c r="J52" s="415" t="s">
        <v>484</v>
      </c>
      <c r="K52" s="909" t="s">
        <v>173</v>
      </c>
    </row>
    <row r="53" spans="1:11" s="665" customFormat="1" ht="18.75" customHeight="1">
      <c r="A53" s="940">
        <v>49</v>
      </c>
      <c r="B53" s="938" t="s">
        <v>486</v>
      </c>
      <c r="C53" s="939" t="s">
        <v>80</v>
      </c>
      <c r="G53" s="930"/>
      <c r="H53" s="1578"/>
      <c r="I53" s="913">
        <f>SUBTOTAL(103,$J$5:J53)</f>
        <v>49</v>
      </c>
      <c r="J53" s="415" t="s">
        <v>485</v>
      </c>
      <c r="K53" s="909" t="s">
        <v>2</v>
      </c>
    </row>
    <row r="54" spans="1:11" s="665" customFormat="1" ht="18.75" customHeight="1">
      <c r="A54" s="940">
        <v>50</v>
      </c>
      <c r="B54" s="938" t="s">
        <v>487</v>
      </c>
      <c r="C54" s="939" t="s">
        <v>173</v>
      </c>
      <c r="G54" s="930"/>
      <c r="H54" s="1578"/>
      <c r="I54" s="913">
        <f>SUBTOTAL(103,$J$5:J54)</f>
        <v>50</v>
      </c>
      <c r="J54" s="415" t="s">
        <v>486</v>
      </c>
      <c r="K54" s="909" t="s">
        <v>80</v>
      </c>
    </row>
    <row r="55" spans="1:11" s="665" customFormat="1" ht="18.75" customHeight="1">
      <c r="A55" s="940">
        <v>51</v>
      </c>
      <c r="B55" s="938" t="s">
        <v>488</v>
      </c>
      <c r="C55" s="939" t="s">
        <v>155</v>
      </c>
      <c r="G55" s="930"/>
      <c r="H55" s="1578"/>
      <c r="I55" s="913">
        <f>SUBTOTAL(103,$J$5:J55)</f>
        <v>51</v>
      </c>
      <c r="J55" s="415" t="s">
        <v>487</v>
      </c>
      <c r="K55" s="909" t="s">
        <v>173</v>
      </c>
    </row>
    <row r="56" spans="1:11" s="665" customFormat="1" ht="18.75" customHeight="1">
      <c r="A56" s="940">
        <v>52</v>
      </c>
      <c r="B56" s="938" t="s">
        <v>503</v>
      </c>
      <c r="C56" s="939" t="s">
        <v>173</v>
      </c>
      <c r="G56" s="930"/>
      <c r="H56" s="1578"/>
      <c r="I56" s="913">
        <f>SUBTOTAL(103,$J$5:J56)</f>
        <v>52</v>
      </c>
      <c r="J56" s="415" t="s">
        <v>488</v>
      </c>
      <c r="K56" s="909" t="s">
        <v>155</v>
      </c>
    </row>
    <row r="57" spans="1:11" s="665" customFormat="1" ht="18.75" customHeight="1">
      <c r="A57" s="940">
        <v>53</v>
      </c>
      <c r="B57" s="938" t="s">
        <v>264</v>
      </c>
      <c r="C57" s="939" t="s">
        <v>187</v>
      </c>
      <c r="G57" s="930"/>
      <c r="H57" s="1578"/>
      <c r="I57" s="913">
        <f>SUBTOTAL(103,$J$5:J57)</f>
        <v>53</v>
      </c>
      <c r="J57" s="415" t="s">
        <v>503</v>
      </c>
      <c r="K57" s="909" t="s">
        <v>173</v>
      </c>
    </row>
    <row r="58" spans="1:11" s="665" customFormat="1" ht="18.75" customHeight="1">
      <c r="A58" s="940">
        <v>54</v>
      </c>
      <c r="B58" s="938" t="s">
        <v>489</v>
      </c>
      <c r="C58" s="939" t="s">
        <v>4</v>
      </c>
      <c r="G58" s="930"/>
      <c r="H58" s="1578"/>
      <c r="I58" s="913">
        <f>SUBTOTAL(103,$J$5:J58)</f>
        <v>54</v>
      </c>
      <c r="J58" s="415" t="s">
        <v>264</v>
      </c>
      <c r="K58" s="909" t="s">
        <v>187</v>
      </c>
    </row>
    <row r="59" spans="1:11" s="665" customFormat="1" ht="18.75" customHeight="1">
      <c r="A59" s="940">
        <v>55</v>
      </c>
      <c r="B59" s="938" t="s">
        <v>490</v>
      </c>
      <c r="C59" s="939" t="s">
        <v>80</v>
      </c>
      <c r="G59" s="930"/>
      <c r="H59" s="1578"/>
      <c r="I59" s="913">
        <f>SUBTOTAL(103,$J$5:J59)</f>
        <v>55</v>
      </c>
      <c r="J59" s="415" t="s">
        <v>489</v>
      </c>
      <c r="K59" s="909" t="s">
        <v>4</v>
      </c>
    </row>
    <row r="60" spans="1:11" s="665" customFormat="1" ht="18.75" customHeight="1">
      <c r="A60" s="940">
        <v>56</v>
      </c>
      <c r="B60" s="938" t="s">
        <v>491</v>
      </c>
      <c r="C60" s="939" t="s">
        <v>50</v>
      </c>
      <c r="G60" s="930"/>
      <c r="H60" s="1578"/>
      <c r="I60" s="913">
        <f>SUBTOTAL(103,$J$5:J60)</f>
        <v>56</v>
      </c>
      <c r="J60" s="415" t="s">
        <v>490</v>
      </c>
      <c r="K60" s="909" t="s">
        <v>80</v>
      </c>
    </row>
    <row r="61" spans="1:11" s="665" customFormat="1" ht="18.75" customHeight="1">
      <c r="A61" s="940">
        <v>57</v>
      </c>
      <c r="B61" s="938" t="s">
        <v>492</v>
      </c>
      <c r="C61" s="939" t="s">
        <v>80</v>
      </c>
      <c r="G61" s="930"/>
      <c r="H61" s="1578"/>
      <c r="I61" s="913">
        <f>SUBTOTAL(103,$J$5:J61)</f>
        <v>57</v>
      </c>
      <c r="J61" s="415" t="s">
        <v>491</v>
      </c>
      <c r="K61" s="909" t="s">
        <v>50</v>
      </c>
    </row>
    <row r="62" spans="1:11" s="665" customFormat="1" ht="18.75" customHeight="1">
      <c r="A62" s="940">
        <v>58</v>
      </c>
      <c r="B62" s="938" t="s">
        <v>493</v>
      </c>
      <c r="C62" s="939" t="s">
        <v>80</v>
      </c>
      <c r="G62" s="930"/>
      <c r="H62" s="1578"/>
      <c r="I62" s="913">
        <f>SUBTOTAL(103,$J$5:J62)</f>
        <v>58</v>
      </c>
      <c r="J62" s="415" t="s">
        <v>492</v>
      </c>
      <c r="K62" s="909" t="s">
        <v>80</v>
      </c>
    </row>
    <row r="63" spans="1:11" s="665" customFormat="1" ht="18.75" customHeight="1">
      <c r="A63" s="940">
        <v>59</v>
      </c>
      <c r="B63" s="938" t="s">
        <v>494</v>
      </c>
      <c r="C63" s="939" t="s">
        <v>155</v>
      </c>
      <c r="G63" s="930"/>
      <c r="H63" s="1578"/>
      <c r="I63" s="913">
        <f>SUBTOTAL(103,$J$5:J63)</f>
        <v>59</v>
      </c>
      <c r="J63" s="415" t="s">
        <v>493</v>
      </c>
      <c r="K63" s="909" t="s">
        <v>80</v>
      </c>
    </row>
    <row r="64" spans="1:11" s="665" customFormat="1" ht="18.75" customHeight="1">
      <c r="A64" s="940">
        <v>60</v>
      </c>
      <c r="B64" s="938" t="s">
        <v>504</v>
      </c>
      <c r="C64" s="939" t="s">
        <v>230</v>
      </c>
      <c r="G64" s="930"/>
      <c r="H64" s="1578"/>
      <c r="I64" s="913">
        <f>SUBTOTAL(103,$J$5:J64)</f>
        <v>60</v>
      </c>
      <c r="J64" s="415" t="s">
        <v>494</v>
      </c>
      <c r="K64" s="909" t="s">
        <v>155</v>
      </c>
    </row>
    <row r="65" spans="1:11" s="665" customFormat="1" ht="18.75" customHeight="1">
      <c r="A65" s="940">
        <v>61</v>
      </c>
      <c r="B65" s="938" t="s">
        <v>505</v>
      </c>
      <c r="C65" s="939" t="s">
        <v>173</v>
      </c>
      <c r="G65" s="930"/>
      <c r="H65" s="1578"/>
      <c r="I65" s="913">
        <f>SUBTOTAL(103,$J$5:J65)</f>
        <v>61</v>
      </c>
      <c r="J65" s="415" t="s">
        <v>504</v>
      </c>
      <c r="K65" s="909" t="s">
        <v>230</v>
      </c>
    </row>
    <row r="66" spans="1:11" s="665" customFormat="1" ht="18.75" customHeight="1">
      <c r="A66" s="940">
        <v>62</v>
      </c>
      <c r="B66" s="938" t="s">
        <v>506</v>
      </c>
      <c r="C66" s="939" t="s">
        <v>2</v>
      </c>
      <c r="G66" s="930"/>
      <c r="H66" s="1578"/>
      <c r="I66" s="913">
        <f>SUBTOTAL(103,$J$5:J66)</f>
        <v>62</v>
      </c>
      <c r="J66" s="415" t="s">
        <v>505</v>
      </c>
      <c r="K66" s="909" t="s">
        <v>173</v>
      </c>
    </row>
    <row r="67" spans="1:11" s="665" customFormat="1" ht="18.75" customHeight="1">
      <c r="A67" s="940">
        <v>63</v>
      </c>
      <c r="B67" s="938" t="s">
        <v>507</v>
      </c>
      <c r="C67" s="939" t="s">
        <v>2</v>
      </c>
      <c r="G67" s="930"/>
      <c r="H67" s="1578"/>
      <c r="I67" s="913">
        <f>SUBTOTAL(103,$J$5:J67)</f>
        <v>63</v>
      </c>
      <c r="J67" s="415" t="s">
        <v>506</v>
      </c>
      <c r="K67" s="909" t="s">
        <v>2</v>
      </c>
    </row>
    <row r="68" spans="1:11" s="665" customFormat="1" ht="18.75" customHeight="1">
      <c r="A68" s="940">
        <v>64</v>
      </c>
      <c r="B68" s="938" t="s">
        <v>508</v>
      </c>
      <c r="C68" s="939" t="s">
        <v>2</v>
      </c>
      <c r="G68" s="930"/>
      <c r="H68" s="1578"/>
      <c r="I68" s="913">
        <f>SUBTOTAL(103,$J$5:J68)</f>
        <v>64</v>
      </c>
      <c r="J68" s="415" t="s">
        <v>507</v>
      </c>
      <c r="K68" s="909" t="s">
        <v>2</v>
      </c>
    </row>
    <row r="69" spans="1:11" s="665" customFormat="1" ht="18.75" customHeight="1">
      <c r="A69" s="940">
        <v>65</v>
      </c>
      <c r="B69" s="938" t="s">
        <v>509</v>
      </c>
      <c r="C69" s="939" t="s">
        <v>2</v>
      </c>
      <c r="G69" s="930"/>
      <c r="H69" s="1578"/>
      <c r="I69" s="913">
        <f>SUBTOTAL(103,$J$5:J69)</f>
        <v>65</v>
      </c>
      <c r="J69" s="415" t="s">
        <v>508</v>
      </c>
      <c r="K69" s="909" t="s">
        <v>2</v>
      </c>
    </row>
    <row r="70" spans="1:11" s="665" customFormat="1" ht="18.75" customHeight="1">
      <c r="A70" s="940">
        <v>66</v>
      </c>
      <c r="B70" s="938" t="s">
        <v>265</v>
      </c>
      <c r="C70" s="939" t="s">
        <v>200</v>
      </c>
      <c r="G70" s="930"/>
      <c r="H70" s="1578"/>
      <c r="I70" s="913">
        <f>SUBTOTAL(103,$J$5:J70)</f>
        <v>66</v>
      </c>
      <c r="J70" s="415" t="s">
        <v>509</v>
      </c>
      <c r="K70" s="909" t="s">
        <v>2</v>
      </c>
    </row>
    <row r="71" spans="1:11" s="665" customFormat="1" ht="18.75" customHeight="1">
      <c r="A71" s="940">
        <v>67</v>
      </c>
      <c r="B71" s="938" t="s">
        <v>403</v>
      </c>
      <c r="C71" s="939" t="s">
        <v>4</v>
      </c>
      <c r="G71" s="930"/>
      <c r="H71" s="1578"/>
      <c r="I71" s="913">
        <f>SUBTOTAL(103,$J$5:J71)</f>
        <v>67</v>
      </c>
      <c r="J71" s="415" t="s">
        <v>265</v>
      </c>
      <c r="K71" s="909" t="s">
        <v>200</v>
      </c>
    </row>
    <row r="72" spans="1:11" s="665" customFormat="1" ht="18.75" customHeight="1">
      <c r="A72" s="940">
        <v>68</v>
      </c>
      <c r="B72" s="938" t="s">
        <v>404</v>
      </c>
      <c r="C72" s="939" t="s">
        <v>80</v>
      </c>
      <c r="G72" s="930"/>
      <c r="H72" s="1578"/>
      <c r="I72" s="913">
        <f>SUBTOTAL(103,$J$5:J72)</f>
        <v>68</v>
      </c>
      <c r="J72" s="415" t="s">
        <v>403</v>
      </c>
      <c r="K72" s="909" t="s">
        <v>4</v>
      </c>
    </row>
    <row r="73" spans="1:11" s="665" customFormat="1" ht="18.75" customHeight="1">
      <c r="A73" s="940">
        <v>69</v>
      </c>
      <c r="B73" s="938" t="s">
        <v>405</v>
      </c>
      <c r="C73" s="939" t="s">
        <v>50</v>
      </c>
      <c r="G73" s="930"/>
      <c r="H73" s="1578"/>
      <c r="I73" s="913">
        <f>SUBTOTAL(103,$J$5:J73)</f>
        <v>69</v>
      </c>
      <c r="J73" s="415" t="s">
        <v>404</v>
      </c>
      <c r="K73" s="909" t="s">
        <v>80</v>
      </c>
    </row>
    <row r="74" spans="1:11" s="665" customFormat="1" ht="18.75" customHeight="1">
      <c r="A74" s="940">
        <v>70</v>
      </c>
      <c r="B74" s="938" t="s">
        <v>406</v>
      </c>
      <c r="C74" s="939" t="s">
        <v>80</v>
      </c>
      <c r="G74" s="930"/>
      <c r="H74" s="1578"/>
      <c r="I74" s="913">
        <f>SUBTOTAL(103,$J$5:J74)</f>
        <v>70</v>
      </c>
      <c r="J74" s="415" t="s">
        <v>405</v>
      </c>
      <c r="K74" s="909" t="s">
        <v>50</v>
      </c>
    </row>
    <row r="75" spans="1:11" s="665" customFormat="1" ht="18.75" customHeight="1">
      <c r="A75" s="940">
        <v>71</v>
      </c>
      <c r="B75" s="938" t="s">
        <v>407</v>
      </c>
      <c r="C75" s="939" t="s">
        <v>50</v>
      </c>
      <c r="G75" s="930"/>
      <c r="H75" s="1578"/>
      <c r="I75" s="913">
        <f>SUBTOTAL(103,$J$5:J75)</f>
        <v>71</v>
      </c>
      <c r="J75" s="415" t="s">
        <v>406</v>
      </c>
      <c r="K75" s="909" t="s">
        <v>80</v>
      </c>
    </row>
    <row r="76" spans="1:11" s="665" customFormat="1" ht="18.75" customHeight="1">
      <c r="A76" s="940">
        <v>72</v>
      </c>
      <c r="B76" s="938" t="s">
        <v>408</v>
      </c>
      <c r="C76" s="939" t="s">
        <v>2</v>
      </c>
      <c r="G76" s="930"/>
      <c r="H76" s="1578"/>
      <c r="I76" s="913">
        <f>SUBTOTAL(103,$J$5:J76)</f>
        <v>72</v>
      </c>
      <c r="J76" s="415" t="s">
        <v>407</v>
      </c>
      <c r="K76" s="909" t="s">
        <v>50</v>
      </c>
    </row>
    <row r="77" spans="1:11" s="665" customFormat="1" ht="18.75" customHeight="1">
      <c r="A77" s="940">
        <v>73</v>
      </c>
      <c r="B77" s="938" t="s">
        <v>409</v>
      </c>
      <c r="C77" s="939" t="s">
        <v>2</v>
      </c>
      <c r="G77" s="930"/>
      <c r="H77" s="1578"/>
      <c r="I77" s="913">
        <f>SUBTOTAL(103,$J$5:J77)</f>
        <v>73</v>
      </c>
      <c r="J77" s="415" t="s">
        <v>408</v>
      </c>
      <c r="K77" s="909" t="s">
        <v>2</v>
      </c>
    </row>
    <row r="78" spans="1:11" s="665" customFormat="1" ht="18.75" customHeight="1">
      <c r="A78" s="940">
        <v>74</v>
      </c>
      <c r="B78" s="938" t="s">
        <v>410</v>
      </c>
      <c r="C78" s="939" t="s">
        <v>50</v>
      </c>
      <c r="G78" s="930"/>
      <c r="H78" s="1578"/>
      <c r="I78" s="913">
        <f>SUBTOTAL(103,$J$5:J78)</f>
        <v>74</v>
      </c>
      <c r="J78" s="415" t="s">
        <v>409</v>
      </c>
      <c r="K78" s="909" t="s">
        <v>2</v>
      </c>
    </row>
    <row r="79" spans="1:11" s="665" customFormat="1" ht="18.75" customHeight="1">
      <c r="A79" s="940">
        <v>75</v>
      </c>
      <c r="B79" s="938" t="s">
        <v>411</v>
      </c>
      <c r="C79" s="939" t="s">
        <v>2</v>
      </c>
      <c r="G79" s="930"/>
      <c r="H79" s="1578"/>
      <c r="I79" s="913">
        <f>SUBTOTAL(103,$J$5:J79)</f>
        <v>75</v>
      </c>
      <c r="J79" s="415" t="s">
        <v>410</v>
      </c>
      <c r="K79" s="909" t="s">
        <v>50</v>
      </c>
    </row>
    <row r="80" spans="1:11" s="665" customFormat="1" ht="18.75" customHeight="1">
      <c r="A80" s="940">
        <v>76</v>
      </c>
      <c r="B80" s="938" t="s">
        <v>412</v>
      </c>
      <c r="C80" s="939" t="s">
        <v>3</v>
      </c>
      <c r="G80" s="930"/>
      <c r="H80" s="1578"/>
      <c r="I80" s="913">
        <f>SUBTOTAL(103,$J$5:J80)</f>
        <v>76</v>
      </c>
      <c r="J80" s="415" t="s">
        <v>411</v>
      </c>
      <c r="K80" s="909" t="s">
        <v>2</v>
      </c>
    </row>
    <row r="81" spans="1:11" s="144" customFormat="1" ht="18.75" customHeight="1">
      <c r="A81" s="901">
        <v>77</v>
      </c>
      <c r="B81" s="772" t="s">
        <v>413</v>
      </c>
      <c r="C81" s="903" t="s">
        <v>50</v>
      </c>
      <c r="G81" s="929"/>
      <c r="H81" s="1578"/>
      <c r="I81" s="908">
        <f>SUBTOTAL(103,$J$5:J81)</f>
        <v>77</v>
      </c>
      <c r="J81" s="415" t="s">
        <v>412</v>
      </c>
      <c r="K81" s="909" t="s">
        <v>3</v>
      </c>
    </row>
    <row r="82" spans="1:11" s="144" customFormat="1" ht="18.75" customHeight="1">
      <c r="A82" s="901">
        <v>78</v>
      </c>
      <c r="B82" s="772" t="s">
        <v>495</v>
      </c>
      <c r="C82" s="903" t="s">
        <v>414</v>
      </c>
      <c r="G82" s="929"/>
      <c r="H82" s="1578"/>
      <c r="I82" s="908">
        <f>SUBTOTAL(103,$J$5:J82)</f>
        <v>78</v>
      </c>
      <c r="J82" s="415" t="s">
        <v>413</v>
      </c>
      <c r="K82" s="909" t="s">
        <v>50</v>
      </c>
    </row>
    <row r="83" spans="1:11" s="144" customFormat="1" ht="18.75" customHeight="1">
      <c r="A83" s="901">
        <v>79</v>
      </c>
      <c r="B83" s="772" t="s">
        <v>266</v>
      </c>
      <c r="C83" s="903" t="s">
        <v>414</v>
      </c>
      <c r="G83" s="929"/>
      <c r="H83" s="1578"/>
      <c r="I83" s="908">
        <f>SUBTOTAL(103,$J$5:J83)</f>
        <v>79</v>
      </c>
      <c r="J83" s="415" t="s">
        <v>495</v>
      </c>
      <c r="K83" s="909" t="s">
        <v>414</v>
      </c>
    </row>
    <row r="84" spans="1:11" s="144" customFormat="1" ht="18.75" customHeight="1">
      <c r="A84" s="901">
        <v>80</v>
      </c>
      <c r="B84" s="772" t="s">
        <v>415</v>
      </c>
      <c r="C84" s="903" t="s">
        <v>2</v>
      </c>
      <c r="G84" s="929"/>
      <c r="H84" s="1578"/>
      <c r="I84" s="908">
        <f>SUBTOTAL(103,$J$5:J84)</f>
        <v>80</v>
      </c>
      <c r="J84" s="415" t="s">
        <v>266</v>
      </c>
      <c r="K84" s="909" t="s">
        <v>414</v>
      </c>
    </row>
    <row r="85" spans="1:11" s="144" customFormat="1" ht="18.75" customHeight="1">
      <c r="A85" s="901">
        <v>81</v>
      </c>
      <c r="B85" s="772" t="s">
        <v>417</v>
      </c>
      <c r="C85" s="903" t="s">
        <v>2</v>
      </c>
      <c r="G85" s="929"/>
      <c r="H85" s="1578"/>
      <c r="I85" s="908">
        <f>SUBTOTAL(103,$J$5:J85)</f>
        <v>81</v>
      </c>
      <c r="J85" s="415" t="s">
        <v>415</v>
      </c>
      <c r="K85" s="909" t="s">
        <v>2</v>
      </c>
    </row>
    <row r="86" spans="1:11" s="144" customFormat="1" ht="18.75" customHeight="1">
      <c r="A86" s="901">
        <v>82</v>
      </c>
      <c r="B86" s="772" t="s">
        <v>418</v>
      </c>
      <c r="C86" s="903" t="s">
        <v>3</v>
      </c>
      <c r="G86" s="929"/>
      <c r="H86" s="1578"/>
      <c r="I86" s="908">
        <f>SUBTOTAL(103,$J$5:J86)</f>
        <v>82</v>
      </c>
      <c r="J86" s="415" t="s">
        <v>417</v>
      </c>
      <c r="K86" s="909" t="s">
        <v>2</v>
      </c>
    </row>
    <row r="87" spans="1:11" s="144" customFormat="1" ht="18.75" customHeight="1">
      <c r="A87" s="901">
        <v>83</v>
      </c>
      <c r="B87" s="772" t="s">
        <v>381</v>
      </c>
      <c r="C87" s="903" t="s">
        <v>80</v>
      </c>
      <c r="G87" s="929"/>
      <c r="H87" s="1578"/>
      <c r="I87" s="908">
        <f>SUBTOTAL(103,$J$5:J87)</f>
        <v>83</v>
      </c>
      <c r="J87" s="415" t="s">
        <v>418</v>
      </c>
      <c r="K87" s="909" t="s">
        <v>3</v>
      </c>
    </row>
    <row r="88" spans="1:11" s="144" customFormat="1" ht="18.75" customHeight="1">
      <c r="A88" s="901">
        <v>84</v>
      </c>
      <c r="B88" s="772" t="s">
        <v>382</v>
      </c>
      <c r="C88" s="903" t="s">
        <v>2</v>
      </c>
      <c r="G88" s="929"/>
      <c r="H88" s="1578"/>
      <c r="I88" s="908">
        <f>SUBTOTAL(103,$J$5:J88)</f>
        <v>84</v>
      </c>
      <c r="J88" s="415" t="s">
        <v>381</v>
      </c>
      <c r="K88" s="909" t="s">
        <v>80</v>
      </c>
    </row>
    <row r="89" spans="1:11" s="144" customFormat="1" ht="18.75" customHeight="1">
      <c r="A89" s="901">
        <v>85</v>
      </c>
      <c r="B89" s="772" t="s">
        <v>383</v>
      </c>
      <c r="C89" s="903" t="s">
        <v>2</v>
      </c>
      <c r="G89" s="929"/>
      <c r="H89" s="1578"/>
      <c r="I89" s="908">
        <f>SUBTOTAL(103,$J$5:J89)</f>
        <v>85</v>
      </c>
      <c r="J89" s="415" t="s">
        <v>382</v>
      </c>
      <c r="K89" s="909" t="s">
        <v>2</v>
      </c>
    </row>
    <row r="90" spans="1:11" s="144" customFormat="1" ht="18.75" customHeight="1">
      <c r="A90" s="901">
        <v>86</v>
      </c>
      <c r="B90" s="772" t="s">
        <v>419</v>
      </c>
      <c r="C90" s="903" t="s">
        <v>50</v>
      </c>
      <c r="G90" s="929"/>
      <c r="H90" s="1578"/>
      <c r="I90" s="908">
        <f>SUBTOTAL(103,$J$5:J90)</f>
        <v>86</v>
      </c>
      <c r="J90" s="415" t="s">
        <v>383</v>
      </c>
      <c r="K90" s="909" t="s">
        <v>2</v>
      </c>
    </row>
    <row r="91" spans="1:11" s="144" customFormat="1" ht="18.75" customHeight="1">
      <c r="A91" s="901">
        <v>87</v>
      </c>
      <c r="B91" s="772" t="s">
        <v>420</v>
      </c>
      <c r="C91" s="903" t="s">
        <v>3</v>
      </c>
      <c r="G91" s="929"/>
      <c r="H91" s="1578"/>
      <c r="I91" s="908">
        <f>SUBTOTAL(103,$J$5:J91)</f>
        <v>87</v>
      </c>
      <c r="J91" s="415" t="s">
        <v>419</v>
      </c>
      <c r="K91" s="909" t="s">
        <v>50</v>
      </c>
    </row>
    <row r="92" spans="1:11" s="144" customFormat="1" ht="18.75" customHeight="1">
      <c r="A92" s="901">
        <v>88</v>
      </c>
      <c r="B92" s="772" t="s">
        <v>421</v>
      </c>
      <c r="C92" s="903" t="s">
        <v>3</v>
      </c>
      <c r="G92" s="929"/>
      <c r="H92" s="1578"/>
      <c r="I92" s="908">
        <f>SUBTOTAL(103,$J$4:J93)</f>
        <v>90</v>
      </c>
      <c r="J92" s="415" t="s">
        <v>420</v>
      </c>
      <c r="K92" s="909" t="s">
        <v>3</v>
      </c>
    </row>
    <row r="93" spans="1:11" s="144" customFormat="1" ht="18.75" customHeight="1">
      <c r="A93" s="901">
        <v>89</v>
      </c>
      <c r="B93" s="772" t="s">
        <v>422</v>
      </c>
      <c r="C93" s="903" t="s">
        <v>2</v>
      </c>
      <c r="G93" s="929"/>
      <c r="H93" s="1578"/>
      <c r="I93" s="908">
        <f>SUBTOTAL(103,$J$5:J93)</f>
        <v>89</v>
      </c>
      <c r="J93" s="415" t="s">
        <v>421</v>
      </c>
      <c r="K93" s="909" t="s">
        <v>3</v>
      </c>
    </row>
    <row r="94" spans="1:11" s="144" customFormat="1" ht="18.75" customHeight="1">
      <c r="A94" s="901">
        <v>90</v>
      </c>
      <c r="B94" s="772" t="s">
        <v>423</v>
      </c>
      <c r="C94" s="903" t="s">
        <v>2</v>
      </c>
      <c r="G94" s="929"/>
      <c r="H94" s="1578"/>
      <c r="I94" s="908">
        <f>SUBTOTAL(103,$J$5:J94)</f>
        <v>90</v>
      </c>
      <c r="J94" s="415" t="s">
        <v>422</v>
      </c>
      <c r="K94" s="909" t="s">
        <v>2</v>
      </c>
    </row>
    <row r="95" spans="1:11" s="144" customFormat="1" ht="18.75" customHeight="1">
      <c r="A95" s="901">
        <v>91</v>
      </c>
      <c r="B95" s="772" t="s">
        <v>267</v>
      </c>
      <c r="C95" s="903" t="s">
        <v>230</v>
      </c>
      <c r="G95" s="929"/>
      <c r="H95" s="1578"/>
      <c r="I95" s="908">
        <f>SUBTOTAL(103,$J$5:J95)</f>
        <v>91</v>
      </c>
      <c r="J95" s="415" t="s">
        <v>423</v>
      </c>
      <c r="K95" s="909" t="s">
        <v>2</v>
      </c>
    </row>
    <row r="96" spans="1:11" s="144" customFormat="1" ht="18.75" customHeight="1">
      <c r="A96" s="901">
        <v>92</v>
      </c>
      <c r="B96" s="772" t="s">
        <v>424</v>
      </c>
      <c r="C96" s="903" t="s">
        <v>2</v>
      </c>
      <c r="G96" s="929"/>
      <c r="H96" s="1578"/>
      <c r="I96" s="908">
        <f>SUBTOTAL(103,$J$5:J96)</f>
        <v>92</v>
      </c>
      <c r="J96" s="415" t="s">
        <v>267</v>
      </c>
      <c r="K96" s="909" t="s">
        <v>230</v>
      </c>
    </row>
    <row r="97" spans="1:11" s="144" customFormat="1" ht="18.75" customHeight="1">
      <c r="A97" s="901">
        <v>93</v>
      </c>
      <c r="B97" s="772" t="s">
        <v>425</v>
      </c>
      <c r="C97" s="903" t="s">
        <v>2</v>
      </c>
      <c r="G97" s="929"/>
      <c r="H97" s="1578"/>
      <c r="I97" s="908">
        <f>SUBTOTAL(103,$J$5:J97)</f>
        <v>93</v>
      </c>
      <c r="J97" s="415" t="s">
        <v>424</v>
      </c>
      <c r="K97" s="909" t="s">
        <v>2</v>
      </c>
    </row>
    <row r="98" spans="1:11" s="144" customFormat="1" ht="18.75" customHeight="1">
      <c r="A98" s="901">
        <v>94</v>
      </c>
      <c r="B98" s="772" t="s">
        <v>268</v>
      </c>
      <c r="C98" s="903" t="s">
        <v>181</v>
      </c>
      <c r="G98" s="929"/>
      <c r="H98" s="1578"/>
      <c r="I98" s="908">
        <f>SUBTOTAL(103,$J$5:J98)</f>
        <v>94</v>
      </c>
      <c r="J98" s="415" t="s">
        <v>425</v>
      </c>
      <c r="K98" s="909" t="s">
        <v>2</v>
      </c>
    </row>
    <row r="99" spans="1:11" s="144" customFormat="1" ht="18.75" customHeight="1">
      <c r="A99" s="901">
        <v>95</v>
      </c>
      <c r="B99" s="772" t="s">
        <v>269</v>
      </c>
      <c r="C99" s="903" t="s">
        <v>214</v>
      </c>
      <c r="G99" s="929"/>
      <c r="H99" s="1578"/>
      <c r="I99" s="908">
        <f>SUBTOTAL(103,$J$5:J99)</f>
        <v>95</v>
      </c>
      <c r="J99" s="415" t="s">
        <v>268</v>
      </c>
      <c r="K99" s="909" t="s">
        <v>181</v>
      </c>
    </row>
    <row r="100" spans="1:11" s="144" customFormat="1" ht="18.75" customHeight="1">
      <c r="A100" s="901">
        <v>96</v>
      </c>
      <c r="B100" s="772" t="s">
        <v>270</v>
      </c>
      <c r="C100" s="903" t="s">
        <v>212</v>
      </c>
      <c r="G100" s="929"/>
      <c r="H100" s="1578"/>
      <c r="I100" s="908">
        <f>SUBTOTAL(103,$J$5:J100)</f>
        <v>96</v>
      </c>
      <c r="J100" s="415" t="s">
        <v>269</v>
      </c>
      <c r="K100" s="909" t="s">
        <v>214</v>
      </c>
    </row>
    <row r="101" spans="1:11" s="144" customFormat="1" ht="18.75" customHeight="1">
      <c r="A101" s="901">
        <v>97</v>
      </c>
      <c r="B101" s="772" t="s">
        <v>496</v>
      </c>
      <c r="C101" s="903" t="s">
        <v>214</v>
      </c>
      <c r="G101" s="929"/>
      <c r="H101" s="1578"/>
      <c r="I101" s="908">
        <f>SUBTOTAL(103,$J$5:J101)</f>
        <v>97</v>
      </c>
      <c r="J101" s="415" t="s">
        <v>270</v>
      </c>
      <c r="K101" s="909" t="s">
        <v>212</v>
      </c>
    </row>
    <row r="102" spans="1:11" s="144" customFormat="1" ht="18.75" customHeight="1">
      <c r="A102" s="901">
        <v>98</v>
      </c>
      <c r="B102" s="772" t="s">
        <v>11</v>
      </c>
      <c r="C102" s="903" t="s">
        <v>189</v>
      </c>
      <c r="G102" s="929"/>
      <c r="H102" s="1578"/>
      <c r="I102" s="908">
        <f>SUBTOTAL(103,$J$5:J102)</f>
        <v>98</v>
      </c>
      <c r="J102" s="415" t="s">
        <v>496</v>
      </c>
      <c r="K102" s="909" t="s">
        <v>214</v>
      </c>
    </row>
    <row r="103" spans="1:11" s="144" customFormat="1" ht="18.75" customHeight="1">
      <c r="A103" s="901">
        <v>99</v>
      </c>
      <c r="B103" s="772" t="s">
        <v>170</v>
      </c>
      <c r="C103" s="903" t="s">
        <v>221</v>
      </c>
      <c r="G103" s="929"/>
      <c r="H103" s="1578"/>
      <c r="I103" s="908">
        <f>SUBTOTAL(103,$J$5:J103)</f>
        <v>99</v>
      </c>
      <c r="J103" s="415" t="s">
        <v>11</v>
      </c>
      <c r="K103" s="909" t="s">
        <v>189</v>
      </c>
    </row>
    <row r="104" spans="1:11" s="144" customFormat="1" ht="18.75" customHeight="1">
      <c r="A104" s="901">
        <v>100</v>
      </c>
      <c r="B104" s="772" t="s">
        <v>311</v>
      </c>
      <c r="C104" s="903" t="s">
        <v>80</v>
      </c>
      <c r="G104" s="929"/>
      <c r="H104" s="1578"/>
      <c r="I104" s="908">
        <f>SUBTOTAL(103,$J$5:J104)</f>
        <v>100</v>
      </c>
      <c r="J104" s="415" t="s">
        <v>170</v>
      </c>
      <c r="K104" s="909" t="s">
        <v>221</v>
      </c>
    </row>
    <row r="105" spans="1:11" s="144" customFormat="1" ht="18.75" customHeight="1">
      <c r="A105" s="901">
        <v>101</v>
      </c>
      <c r="B105" s="772" t="s">
        <v>426</v>
      </c>
      <c r="C105" s="903" t="s">
        <v>2</v>
      </c>
      <c r="G105" s="929"/>
      <c r="H105" s="1578"/>
      <c r="I105" s="908">
        <f>SUBTOTAL(103,$J$5:J105)</f>
        <v>101</v>
      </c>
      <c r="J105" s="415" t="s">
        <v>311</v>
      </c>
      <c r="K105" s="909" t="s">
        <v>80</v>
      </c>
    </row>
    <row r="106" spans="1:11" s="144" customFormat="1" ht="18.75" customHeight="1">
      <c r="A106" s="901">
        <v>102</v>
      </c>
      <c r="B106" s="772" t="s">
        <v>427</v>
      </c>
      <c r="C106" s="903" t="s">
        <v>2</v>
      </c>
      <c r="G106" s="929"/>
      <c r="H106" s="1578"/>
      <c r="I106" s="908">
        <f>SUBTOTAL(103,$J$5:J106)</f>
        <v>102</v>
      </c>
      <c r="J106" s="415" t="s">
        <v>426</v>
      </c>
      <c r="K106" s="909" t="s">
        <v>2</v>
      </c>
    </row>
    <row r="107" spans="1:11" s="144" customFormat="1" ht="18.75" customHeight="1">
      <c r="A107" s="901">
        <v>103</v>
      </c>
      <c r="B107" s="772" t="s">
        <v>428</v>
      </c>
      <c r="C107" s="903" t="s">
        <v>80</v>
      </c>
      <c r="G107" s="929"/>
      <c r="H107" s="1578"/>
      <c r="I107" s="908">
        <f>SUBTOTAL(103,$J$5:J107)</f>
        <v>103</v>
      </c>
      <c r="J107" s="415" t="s">
        <v>427</v>
      </c>
      <c r="K107" s="909" t="s">
        <v>2</v>
      </c>
    </row>
    <row r="108" spans="1:11" s="144" customFormat="1" ht="18.75" customHeight="1">
      <c r="A108" s="901">
        <v>104</v>
      </c>
      <c r="B108" s="772" t="s">
        <v>429</v>
      </c>
      <c r="C108" s="903" t="s">
        <v>2</v>
      </c>
      <c r="G108" s="929"/>
      <c r="H108" s="1578"/>
      <c r="I108" s="908">
        <f>SUBTOTAL(103,$J$5:J108)</f>
        <v>104</v>
      </c>
      <c r="J108" s="415" t="s">
        <v>428</v>
      </c>
      <c r="K108" s="909" t="s">
        <v>80</v>
      </c>
    </row>
    <row r="109" spans="1:11" s="144" customFormat="1" ht="18.75" customHeight="1">
      <c r="A109" s="901">
        <v>105</v>
      </c>
      <c r="B109" s="772" t="s">
        <v>430</v>
      </c>
      <c r="C109" s="903" t="s">
        <v>50</v>
      </c>
      <c r="G109" s="929"/>
      <c r="H109" s="1578"/>
      <c r="I109" s="908">
        <f>SUBTOTAL(103,$J$5:J109)</f>
        <v>105</v>
      </c>
      <c r="J109" s="415" t="s">
        <v>429</v>
      </c>
      <c r="K109" s="909" t="s">
        <v>2</v>
      </c>
    </row>
    <row r="110" spans="1:11" s="144" customFormat="1" ht="18.75" customHeight="1">
      <c r="A110" s="901">
        <v>106</v>
      </c>
      <c r="B110" s="772" t="s">
        <v>431</v>
      </c>
      <c r="C110" s="903" t="s">
        <v>3</v>
      </c>
      <c r="G110" s="929"/>
      <c r="H110" s="1578"/>
      <c r="I110" s="908">
        <f>SUBTOTAL(103,$J$5:J110)</f>
        <v>106</v>
      </c>
      <c r="J110" s="415" t="s">
        <v>430</v>
      </c>
      <c r="K110" s="909" t="s">
        <v>50</v>
      </c>
    </row>
    <row r="111" spans="1:11" s="144" customFormat="1" ht="18.75" customHeight="1">
      <c r="A111" s="901">
        <v>107</v>
      </c>
      <c r="B111" s="772" t="s">
        <v>432</v>
      </c>
      <c r="C111" s="903" t="s">
        <v>173</v>
      </c>
      <c r="G111" s="929"/>
      <c r="H111" s="1578"/>
      <c r="I111" s="908">
        <f>SUBTOTAL(103,$J$5:J111)</f>
        <v>107</v>
      </c>
      <c r="J111" s="415" t="s">
        <v>431</v>
      </c>
      <c r="K111" s="909" t="s">
        <v>3</v>
      </c>
    </row>
    <row r="112" spans="1:11" s="144" customFormat="1" ht="18.75" customHeight="1">
      <c r="A112" s="901">
        <v>108</v>
      </c>
      <c r="B112" s="772" t="s">
        <v>433</v>
      </c>
      <c r="C112" s="903" t="s">
        <v>3</v>
      </c>
      <c r="G112" s="929"/>
      <c r="H112" s="1578"/>
      <c r="I112" s="908">
        <f>SUBTOTAL(103,$J$5:J112)</f>
        <v>108</v>
      </c>
      <c r="J112" s="415" t="s">
        <v>432</v>
      </c>
      <c r="K112" s="909" t="s">
        <v>173</v>
      </c>
    </row>
    <row r="113" spans="1:11" s="144" customFormat="1" ht="18.75" customHeight="1">
      <c r="A113" s="901">
        <v>109</v>
      </c>
      <c r="B113" s="772" t="s">
        <v>434</v>
      </c>
      <c r="C113" s="903" t="s">
        <v>155</v>
      </c>
      <c r="G113" s="929"/>
      <c r="H113" s="1578"/>
      <c r="I113" s="908">
        <f>SUBTOTAL(103,$J$5:J113)</f>
        <v>109</v>
      </c>
      <c r="J113" s="415" t="s">
        <v>433</v>
      </c>
      <c r="K113" s="909" t="s">
        <v>3</v>
      </c>
    </row>
    <row r="114" spans="1:11" s="144" customFormat="1" ht="18.75" customHeight="1">
      <c r="A114" s="901">
        <v>110</v>
      </c>
      <c r="B114" s="772" t="s">
        <v>435</v>
      </c>
      <c r="C114" s="903" t="s">
        <v>3</v>
      </c>
      <c r="G114" s="929"/>
      <c r="H114" s="1578"/>
      <c r="I114" s="908">
        <f>SUBTOTAL(103,$J$5:J114)</f>
        <v>110</v>
      </c>
      <c r="J114" s="415" t="s">
        <v>434</v>
      </c>
      <c r="K114" s="909" t="s">
        <v>155</v>
      </c>
    </row>
    <row r="115" spans="1:11" s="144" customFormat="1" ht="18.75" customHeight="1">
      <c r="A115" s="901">
        <v>111</v>
      </c>
      <c r="B115" s="772" t="s">
        <v>436</v>
      </c>
      <c r="C115" s="903" t="s">
        <v>80</v>
      </c>
      <c r="G115" s="929"/>
      <c r="H115" s="1578"/>
      <c r="I115" s="908">
        <f>SUBTOTAL(103,$J$5:J115)</f>
        <v>111</v>
      </c>
      <c r="J115" s="415" t="s">
        <v>435</v>
      </c>
      <c r="K115" s="909" t="s">
        <v>3</v>
      </c>
    </row>
    <row r="116" spans="1:11" s="144" customFormat="1" ht="18.75" customHeight="1">
      <c r="A116" s="901">
        <v>112</v>
      </c>
      <c r="B116" s="772" t="s">
        <v>12</v>
      </c>
      <c r="C116" s="903" t="s">
        <v>176</v>
      </c>
      <c r="G116" s="929"/>
      <c r="H116" s="1578"/>
      <c r="I116" s="908">
        <f>SUBTOTAL(103,$J$5:J116)</f>
        <v>112</v>
      </c>
      <c r="J116" s="415" t="s">
        <v>436</v>
      </c>
      <c r="K116" s="909" t="s">
        <v>80</v>
      </c>
    </row>
    <row r="117" spans="1:11" s="144" customFormat="1" ht="18.75" customHeight="1">
      <c r="A117" s="901">
        <v>113</v>
      </c>
      <c r="B117" s="772" t="s">
        <v>13</v>
      </c>
      <c r="C117" s="903" t="s">
        <v>220</v>
      </c>
      <c r="G117" s="929"/>
      <c r="H117" s="1578"/>
      <c r="I117" s="908">
        <f>SUBTOTAL(103,$J$5:J117)</f>
        <v>113</v>
      </c>
      <c r="J117" s="415" t="s">
        <v>12</v>
      </c>
      <c r="K117" s="909" t="s">
        <v>176</v>
      </c>
    </row>
    <row r="118" spans="1:11" s="144" customFormat="1" ht="18.75" customHeight="1">
      <c r="A118" s="901">
        <v>114</v>
      </c>
      <c r="B118" s="772" t="s">
        <v>52</v>
      </c>
      <c r="C118" s="903" t="s">
        <v>232</v>
      </c>
      <c r="G118" s="929"/>
      <c r="H118" s="1578"/>
      <c r="I118" s="908">
        <f>SUBTOTAL(103,$J$5:J118)</f>
        <v>114</v>
      </c>
      <c r="J118" s="415" t="s">
        <v>13</v>
      </c>
      <c r="K118" s="909" t="s">
        <v>220</v>
      </c>
    </row>
    <row r="119" spans="1:11" s="144" customFormat="1" ht="18.75" customHeight="1">
      <c r="A119" s="901">
        <v>115</v>
      </c>
      <c r="B119" s="772" t="s">
        <v>195</v>
      </c>
      <c r="C119" s="903" t="s">
        <v>2</v>
      </c>
      <c r="G119" s="929"/>
      <c r="H119" s="1578"/>
      <c r="I119" s="908">
        <f>SUBTOTAL(103,$J$5:J119)</f>
        <v>115</v>
      </c>
      <c r="J119" s="415" t="s">
        <v>52</v>
      </c>
      <c r="K119" s="909" t="s">
        <v>232</v>
      </c>
    </row>
    <row r="120" spans="1:11" s="144" customFormat="1" ht="18.75" customHeight="1">
      <c r="A120" s="901">
        <v>116</v>
      </c>
      <c r="B120" s="772" t="s">
        <v>196</v>
      </c>
      <c r="C120" s="903" t="s">
        <v>173</v>
      </c>
      <c r="G120" s="929"/>
      <c r="H120" s="1578"/>
      <c r="I120" s="908">
        <f>SUBTOTAL(103,$J$5:J120)</f>
        <v>116</v>
      </c>
      <c r="J120" s="415" t="s">
        <v>195</v>
      </c>
      <c r="K120" s="909" t="s">
        <v>2</v>
      </c>
    </row>
    <row r="121" spans="1:11" s="144" customFormat="1" ht="18.75" customHeight="1">
      <c r="A121" s="901">
        <v>117</v>
      </c>
      <c r="B121" s="772" t="s">
        <v>257</v>
      </c>
      <c r="C121" s="903" t="s">
        <v>80</v>
      </c>
      <c r="G121" s="929"/>
      <c r="H121" s="1578"/>
      <c r="I121" s="908">
        <f>SUBTOTAL(103,$J$5:J121)</f>
        <v>117</v>
      </c>
      <c r="J121" s="415" t="s">
        <v>196</v>
      </c>
      <c r="K121" s="909" t="s">
        <v>173</v>
      </c>
    </row>
    <row r="122" spans="1:11" s="144" customFormat="1" ht="18.75" customHeight="1">
      <c r="A122" s="901">
        <v>118</v>
      </c>
      <c r="B122" s="772" t="s">
        <v>256</v>
      </c>
      <c r="C122" s="903" t="s">
        <v>4</v>
      </c>
      <c r="G122" s="929"/>
      <c r="H122" s="1578"/>
      <c r="I122" s="908">
        <f>SUBTOTAL(103,$J$5:J122)</f>
        <v>118</v>
      </c>
      <c r="J122" s="415" t="s">
        <v>257</v>
      </c>
      <c r="K122" s="909" t="s">
        <v>80</v>
      </c>
    </row>
    <row r="123" spans="1:11" s="144" customFormat="1" ht="18.75" customHeight="1">
      <c r="A123" s="901">
        <v>119</v>
      </c>
      <c r="B123" s="772" t="s">
        <v>255</v>
      </c>
      <c r="C123" s="903" t="s">
        <v>3</v>
      </c>
      <c r="G123" s="929"/>
      <c r="H123" s="1578"/>
      <c r="I123" s="908">
        <f>SUBTOTAL(103,$J$5:J123)</f>
        <v>119</v>
      </c>
      <c r="J123" s="415" t="s">
        <v>256</v>
      </c>
      <c r="K123" s="909" t="s">
        <v>4</v>
      </c>
    </row>
    <row r="124" spans="1:11" s="144" customFormat="1" ht="18.75" customHeight="1">
      <c r="A124" s="901">
        <v>120</v>
      </c>
      <c r="B124" s="772" t="s">
        <v>254</v>
      </c>
      <c r="C124" s="903" t="s">
        <v>50</v>
      </c>
      <c r="G124" s="929"/>
      <c r="H124" s="1578"/>
      <c r="I124" s="908">
        <f>SUBTOTAL(103,$J$5:J124)</f>
        <v>120</v>
      </c>
      <c r="J124" s="415" t="s">
        <v>255</v>
      </c>
      <c r="K124" s="909" t="s">
        <v>3</v>
      </c>
    </row>
    <row r="125" spans="1:11" s="144" customFormat="1" ht="18.75" customHeight="1">
      <c r="A125" s="901">
        <v>121</v>
      </c>
      <c r="B125" s="772" t="s">
        <v>437</v>
      </c>
      <c r="C125" s="903" t="s">
        <v>173</v>
      </c>
      <c r="G125" s="929"/>
      <c r="H125" s="1578"/>
      <c r="I125" s="908">
        <f>SUBTOTAL(103,$J$5:J125)</f>
        <v>121</v>
      </c>
      <c r="J125" s="415" t="s">
        <v>254</v>
      </c>
      <c r="K125" s="909" t="s">
        <v>50</v>
      </c>
    </row>
    <row r="126" spans="1:11" s="144" customFormat="1" ht="18.75" customHeight="1">
      <c r="A126" s="901">
        <v>122</v>
      </c>
      <c r="B126" s="772" t="s">
        <v>53</v>
      </c>
      <c r="C126" s="903" t="s">
        <v>216</v>
      </c>
      <c r="G126" s="929"/>
      <c r="H126" s="1578"/>
      <c r="I126" s="908">
        <f>SUBTOTAL(103,$J$5:J126)</f>
        <v>122</v>
      </c>
      <c r="J126" s="415" t="s">
        <v>437</v>
      </c>
      <c r="K126" s="909" t="s">
        <v>173</v>
      </c>
    </row>
    <row r="127" spans="1:11" s="144" customFormat="1" ht="18.75" customHeight="1">
      <c r="A127" s="901">
        <v>123</v>
      </c>
      <c r="B127" s="772" t="s">
        <v>54</v>
      </c>
      <c r="C127" s="903" t="s">
        <v>216</v>
      </c>
      <c r="G127" s="929"/>
      <c r="H127" s="1578"/>
      <c r="I127" s="908">
        <f>SUBTOTAL(103,$J$5:J127)</f>
        <v>123</v>
      </c>
      <c r="J127" s="415" t="s">
        <v>53</v>
      </c>
      <c r="K127" s="909" t="s">
        <v>216</v>
      </c>
    </row>
    <row r="128" spans="1:11" s="144" customFormat="1" ht="18.75" customHeight="1">
      <c r="A128" s="901">
        <v>124</v>
      </c>
      <c r="B128" s="772" t="s">
        <v>177</v>
      </c>
      <c r="C128" s="903" t="s">
        <v>4</v>
      </c>
      <c r="G128" s="929"/>
      <c r="H128" s="1578"/>
      <c r="I128" s="908">
        <f>SUBTOTAL(103,$J$5:J128)</f>
        <v>124</v>
      </c>
      <c r="J128" s="415" t="s">
        <v>54</v>
      </c>
      <c r="K128" s="909" t="s">
        <v>216</v>
      </c>
    </row>
    <row r="129" spans="1:11" s="144" customFormat="1" ht="18.75" customHeight="1">
      <c r="A129" s="901">
        <v>125</v>
      </c>
      <c r="B129" s="772" t="s">
        <v>178</v>
      </c>
      <c r="C129" s="903" t="s">
        <v>4</v>
      </c>
      <c r="G129" s="929"/>
      <c r="H129" s="1578"/>
      <c r="I129" s="908">
        <f>SUBTOTAL(103,$J$5:J129)</f>
        <v>125</v>
      </c>
      <c r="J129" s="415" t="s">
        <v>177</v>
      </c>
      <c r="K129" s="909" t="s">
        <v>4</v>
      </c>
    </row>
    <row r="130" spans="1:11" s="144" customFormat="1" ht="18.75" customHeight="1">
      <c r="A130" s="901">
        <v>126</v>
      </c>
      <c r="B130" s="772" t="s">
        <v>179</v>
      </c>
      <c r="C130" s="903" t="s">
        <v>173</v>
      </c>
      <c r="G130" s="929"/>
      <c r="H130" s="1578"/>
      <c r="I130" s="908">
        <f>SUBTOTAL(103,$J$5:J130)</f>
        <v>126</v>
      </c>
      <c r="J130" s="415" t="s">
        <v>178</v>
      </c>
      <c r="K130" s="909" t="s">
        <v>4</v>
      </c>
    </row>
    <row r="131" spans="1:11" s="144" customFormat="1" ht="18.75" customHeight="1">
      <c r="A131" s="901">
        <v>127</v>
      </c>
      <c r="B131" s="772" t="s">
        <v>180</v>
      </c>
      <c r="C131" s="903" t="s">
        <v>2</v>
      </c>
      <c r="G131" s="929"/>
      <c r="H131" s="1578"/>
      <c r="I131" s="908">
        <f>SUBTOTAL(103,$J$5:J131)</f>
        <v>127</v>
      </c>
      <c r="J131" s="415" t="s">
        <v>179</v>
      </c>
      <c r="K131" s="909" t="s">
        <v>173</v>
      </c>
    </row>
    <row r="132" spans="1:11" s="144" customFormat="1" ht="18.75" customHeight="1">
      <c r="A132" s="901">
        <v>128</v>
      </c>
      <c r="B132" s="772" t="s">
        <v>438</v>
      </c>
      <c r="C132" s="903" t="s">
        <v>3</v>
      </c>
      <c r="G132" s="929"/>
      <c r="H132" s="1578"/>
      <c r="I132" s="908">
        <f>SUBTOTAL(103,$J$5:J132)</f>
        <v>128</v>
      </c>
      <c r="J132" s="415" t="s">
        <v>180</v>
      </c>
      <c r="K132" s="909" t="s">
        <v>2</v>
      </c>
    </row>
    <row r="133" spans="1:11" s="144" customFormat="1" ht="18.75" customHeight="1">
      <c r="A133" s="901">
        <v>129</v>
      </c>
      <c r="B133" s="772" t="s">
        <v>439</v>
      </c>
      <c r="C133" s="903" t="s">
        <v>4</v>
      </c>
      <c r="G133" s="929"/>
      <c r="H133" s="1578"/>
      <c r="I133" s="908">
        <f>SUBTOTAL(103,$J$5:J133)</f>
        <v>129</v>
      </c>
      <c r="J133" s="415" t="s">
        <v>438</v>
      </c>
      <c r="K133" s="909" t="s">
        <v>3</v>
      </c>
    </row>
    <row r="134" spans="1:11" s="144" customFormat="1" ht="18.75" customHeight="1">
      <c r="A134" s="901">
        <v>130</v>
      </c>
      <c r="B134" s="772" t="s">
        <v>55</v>
      </c>
      <c r="C134" s="903" t="s">
        <v>200</v>
      </c>
      <c r="G134" s="929"/>
      <c r="H134" s="1578"/>
      <c r="I134" s="908">
        <f>SUBTOTAL(103,$J$5:J134)</f>
        <v>130</v>
      </c>
      <c r="J134" s="415" t="s">
        <v>439</v>
      </c>
      <c r="K134" s="909" t="s">
        <v>4</v>
      </c>
    </row>
    <row r="135" spans="1:11" s="144" customFormat="1" ht="18.75" customHeight="1">
      <c r="A135" s="901">
        <v>131</v>
      </c>
      <c r="B135" s="772" t="s">
        <v>182</v>
      </c>
      <c r="C135" s="903" t="s">
        <v>3</v>
      </c>
      <c r="G135" s="929"/>
      <c r="H135" s="1578"/>
      <c r="I135" s="908">
        <f>SUBTOTAL(103,$J$5:J135)</f>
        <v>131</v>
      </c>
      <c r="J135" s="415" t="s">
        <v>55</v>
      </c>
      <c r="K135" s="909" t="s">
        <v>200</v>
      </c>
    </row>
    <row r="136" spans="1:11" s="144" customFormat="1" ht="18.75" customHeight="1">
      <c r="A136" s="901">
        <v>132</v>
      </c>
      <c r="B136" s="772" t="s">
        <v>183</v>
      </c>
      <c r="C136" s="903" t="s">
        <v>80</v>
      </c>
      <c r="G136" s="929"/>
      <c r="H136" s="1578"/>
      <c r="I136" s="908">
        <f>SUBTOTAL(103,$J$5:J136)</f>
        <v>132</v>
      </c>
      <c r="J136" s="415" t="s">
        <v>182</v>
      </c>
      <c r="K136" s="909" t="s">
        <v>3</v>
      </c>
    </row>
    <row r="137" spans="1:11" s="144" customFormat="1" ht="18.75" customHeight="1">
      <c r="A137" s="901">
        <v>133</v>
      </c>
      <c r="B137" s="772" t="s">
        <v>184</v>
      </c>
      <c r="C137" s="903" t="s">
        <v>80</v>
      </c>
      <c r="G137" s="929"/>
      <c r="H137" s="1578"/>
      <c r="I137" s="908">
        <f>SUBTOTAL(103,$J$5:J137)</f>
        <v>133</v>
      </c>
      <c r="J137" s="415" t="s">
        <v>183</v>
      </c>
      <c r="K137" s="909" t="s">
        <v>80</v>
      </c>
    </row>
    <row r="138" spans="1:11" s="144" customFormat="1" ht="18.75" customHeight="1">
      <c r="A138" s="901">
        <v>134</v>
      </c>
      <c r="B138" s="772" t="s">
        <v>185</v>
      </c>
      <c r="C138" s="903" t="s">
        <v>3</v>
      </c>
      <c r="G138" s="929"/>
      <c r="H138" s="1578"/>
      <c r="I138" s="908">
        <f>SUBTOTAL(103,$J$5:J138)</f>
        <v>134</v>
      </c>
      <c r="J138" s="415" t="s">
        <v>184</v>
      </c>
      <c r="K138" s="909" t="s">
        <v>80</v>
      </c>
    </row>
    <row r="139" spans="1:11" s="144" customFormat="1" ht="18.75" customHeight="1">
      <c r="A139" s="901">
        <v>135</v>
      </c>
      <c r="B139" s="772" t="s">
        <v>440</v>
      </c>
      <c r="C139" s="903" t="s">
        <v>3</v>
      </c>
      <c r="G139" s="929"/>
      <c r="H139" s="1578"/>
      <c r="I139" s="908">
        <f>SUBTOTAL(103,$J$5:J139)</f>
        <v>135</v>
      </c>
      <c r="J139" s="415" t="s">
        <v>185</v>
      </c>
      <c r="K139" s="909" t="s">
        <v>3</v>
      </c>
    </row>
    <row r="140" spans="1:11" s="144" customFormat="1" ht="18.75" customHeight="1">
      <c r="A140" s="901">
        <v>136</v>
      </c>
      <c r="B140" s="772" t="s">
        <v>56</v>
      </c>
      <c r="C140" s="903" t="s">
        <v>441</v>
      </c>
      <c r="G140" s="929"/>
      <c r="H140" s="1578"/>
      <c r="I140" s="908">
        <f>SUBTOTAL(103,$J$5:J140)</f>
        <v>136</v>
      </c>
      <c r="J140" s="415" t="s">
        <v>440</v>
      </c>
      <c r="K140" s="909" t="s">
        <v>3</v>
      </c>
    </row>
    <row r="141" spans="1:11" s="144" customFormat="1" ht="18.75" customHeight="1">
      <c r="A141" s="901">
        <v>137</v>
      </c>
      <c r="B141" s="772" t="s">
        <v>57</v>
      </c>
      <c r="C141" s="903" t="s">
        <v>218</v>
      </c>
      <c r="G141" s="929"/>
      <c r="H141" s="1578"/>
      <c r="I141" s="908">
        <f>SUBTOTAL(103,$J$5:J141)</f>
        <v>137</v>
      </c>
      <c r="J141" s="415" t="s">
        <v>56</v>
      </c>
      <c r="K141" s="909" t="s">
        <v>441</v>
      </c>
    </row>
    <row r="142" spans="1:11" s="144" customFormat="1" ht="18.75" customHeight="1">
      <c r="A142" s="901">
        <v>138</v>
      </c>
      <c r="B142" s="772" t="s">
        <v>687</v>
      </c>
      <c r="C142" s="903" t="s">
        <v>214</v>
      </c>
      <c r="G142" s="929"/>
      <c r="H142" s="1578"/>
      <c r="I142" s="908">
        <f>SUBTOTAL(103,$J$5:J142)</f>
        <v>138</v>
      </c>
      <c r="J142" s="415" t="s">
        <v>57</v>
      </c>
      <c r="K142" s="909" t="s">
        <v>218</v>
      </c>
    </row>
    <row r="143" spans="1:11" s="144" customFormat="1" ht="18.75" customHeight="1">
      <c r="A143" s="901">
        <v>139</v>
      </c>
      <c r="B143" s="772" t="s">
        <v>58</v>
      </c>
      <c r="C143" s="903" t="s">
        <v>189</v>
      </c>
      <c r="G143" s="929"/>
      <c r="H143" s="1578"/>
      <c r="I143" s="908">
        <f>SUBTOTAL(103,$J$5:J143)</f>
        <v>139</v>
      </c>
      <c r="J143" s="415" t="s">
        <v>687</v>
      </c>
      <c r="K143" s="909" t="s">
        <v>214</v>
      </c>
    </row>
    <row r="144" spans="1:11" s="144" customFormat="1" ht="18.75" customHeight="1">
      <c r="A144" s="901">
        <v>140</v>
      </c>
      <c r="B144" s="772" t="s">
        <v>59</v>
      </c>
      <c r="C144" s="903" t="s">
        <v>189</v>
      </c>
      <c r="G144" s="929"/>
      <c r="H144" s="1578"/>
      <c r="I144" s="908">
        <f>SUBTOTAL(103,$J$5:J144)</f>
        <v>140</v>
      </c>
      <c r="J144" s="415" t="s">
        <v>58</v>
      </c>
      <c r="K144" s="909" t="s">
        <v>189</v>
      </c>
    </row>
    <row r="145" spans="1:11" s="144" customFormat="1" ht="18.75" customHeight="1">
      <c r="A145" s="901">
        <v>141</v>
      </c>
      <c r="B145" s="772" t="s">
        <v>60</v>
      </c>
      <c r="C145" s="903" t="s">
        <v>442</v>
      </c>
      <c r="G145" s="929"/>
      <c r="H145" s="1578"/>
      <c r="I145" s="908">
        <f>SUBTOTAL(103,$J$5:J145)</f>
        <v>141</v>
      </c>
      <c r="J145" s="415" t="s">
        <v>59</v>
      </c>
      <c r="K145" s="909" t="s">
        <v>189</v>
      </c>
    </row>
    <row r="146" spans="1:11" s="144" customFormat="1" ht="18.75" customHeight="1">
      <c r="A146" s="901">
        <v>142</v>
      </c>
      <c r="B146" s="772" t="s">
        <v>61</v>
      </c>
      <c r="C146" s="903" t="s">
        <v>442</v>
      </c>
      <c r="G146" s="929"/>
      <c r="H146" s="1578"/>
      <c r="I146" s="908">
        <f>SUBTOTAL(103,$J$5:J146)</f>
        <v>142</v>
      </c>
      <c r="J146" s="415" t="s">
        <v>60</v>
      </c>
      <c r="K146" s="909" t="s">
        <v>442</v>
      </c>
    </row>
    <row r="147" spans="1:11" s="144" customFormat="1" ht="18.75" customHeight="1">
      <c r="A147" s="901">
        <v>143</v>
      </c>
      <c r="B147" s="772" t="s">
        <v>62</v>
      </c>
      <c r="C147" s="903" t="s">
        <v>50</v>
      </c>
      <c r="G147" s="929"/>
      <c r="H147" s="1578"/>
      <c r="I147" s="908">
        <f>SUBTOTAL(103,$J$5:J147)</f>
        <v>143</v>
      </c>
      <c r="J147" s="415" t="s">
        <v>61</v>
      </c>
      <c r="K147" s="909" t="s">
        <v>442</v>
      </c>
    </row>
    <row r="148" spans="1:11" s="144" customFormat="1" ht="18.75" customHeight="1">
      <c r="A148" s="901">
        <v>144</v>
      </c>
      <c r="B148" s="772" t="s">
        <v>63</v>
      </c>
      <c r="C148" s="903" t="s">
        <v>155</v>
      </c>
      <c r="G148" s="929"/>
      <c r="H148" s="1578"/>
      <c r="I148" s="908">
        <f>SUBTOTAL(103,$J$5:J148)</f>
        <v>144</v>
      </c>
      <c r="J148" s="415" t="s">
        <v>62</v>
      </c>
      <c r="K148" s="909" t="s">
        <v>50</v>
      </c>
    </row>
    <row r="149" spans="1:11" s="144" customFormat="1" ht="18.75" customHeight="1">
      <c r="A149" s="901">
        <v>145</v>
      </c>
      <c r="B149" s="772" t="s">
        <v>154</v>
      </c>
      <c r="C149" s="903" t="s">
        <v>173</v>
      </c>
      <c r="G149" s="929"/>
      <c r="H149" s="1578"/>
      <c r="I149" s="908">
        <f>SUBTOTAL(103,$J$5:J149)</f>
        <v>145</v>
      </c>
      <c r="J149" s="415" t="s">
        <v>63</v>
      </c>
      <c r="K149" s="909" t="s">
        <v>155</v>
      </c>
    </row>
    <row r="150" spans="1:11" s="144" customFormat="1" ht="18.75" customHeight="1">
      <c r="A150" s="901">
        <v>146</v>
      </c>
      <c r="B150" s="772" t="s">
        <v>156</v>
      </c>
      <c r="C150" s="903" t="s">
        <v>173</v>
      </c>
      <c r="G150" s="929"/>
      <c r="H150" s="1578"/>
      <c r="I150" s="908">
        <f>SUBTOTAL(103,$J$5:J150)</f>
        <v>146</v>
      </c>
      <c r="J150" s="415" t="s">
        <v>154</v>
      </c>
      <c r="K150" s="909" t="s">
        <v>173</v>
      </c>
    </row>
    <row r="151" spans="1:11" s="144" customFormat="1" ht="18.75" customHeight="1">
      <c r="A151" s="901">
        <v>147</v>
      </c>
      <c r="B151" s="772" t="s">
        <v>157</v>
      </c>
      <c r="C151" s="903" t="s">
        <v>155</v>
      </c>
      <c r="G151" s="929"/>
      <c r="H151" s="1578"/>
      <c r="I151" s="908">
        <f>SUBTOTAL(103,$J$5:J151)</f>
        <v>147</v>
      </c>
      <c r="J151" s="415" t="s">
        <v>156</v>
      </c>
      <c r="K151" s="909" t="s">
        <v>173</v>
      </c>
    </row>
    <row r="152" spans="1:11" s="144" customFormat="1" ht="18.75" customHeight="1">
      <c r="A152" s="901">
        <v>148</v>
      </c>
      <c r="B152" s="772" t="s">
        <v>165</v>
      </c>
      <c r="C152" s="903" t="s">
        <v>4</v>
      </c>
      <c r="G152" s="929"/>
      <c r="H152" s="1578"/>
      <c r="I152" s="908">
        <f>SUBTOTAL(103,$J$5:J152)</f>
        <v>148</v>
      </c>
      <c r="J152" s="415" t="s">
        <v>157</v>
      </c>
      <c r="K152" s="909" t="s">
        <v>155</v>
      </c>
    </row>
    <row r="153" spans="1:11" s="144" customFormat="1" ht="18.75" customHeight="1">
      <c r="A153" s="901">
        <v>149</v>
      </c>
      <c r="B153" s="772" t="s">
        <v>64</v>
      </c>
      <c r="C153" s="903" t="s">
        <v>253</v>
      </c>
      <c r="G153" s="929"/>
      <c r="H153" s="1578"/>
      <c r="I153" s="908">
        <f>SUBTOTAL(103,$J$5:J153)</f>
        <v>149</v>
      </c>
      <c r="J153" s="415" t="s">
        <v>165</v>
      </c>
      <c r="K153" s="909" t="s">
        <v>4</v>
      </c>
    </row>
    <row r="154" spans="1:11" s="144" customFormat="1" ht="18.75" customHeight="1">
      <c r="A154" s="901">
        <v>150</v>
      </c>
      <c r="B154" s="772" t="s">
        <v>65</v>
      </c>
      <c r="C154" s="903" t="s">
        <v>188</v>
      </c>
      <c r="G154" s="929"/>
      <c r="H154" s="1578"/>
      <c r="I154" s="908">
        <f>SUBTOTAL(103,$J$5:J154)</f>
        <v>150</v>
      </c>
      <c r="J154" s="415" t="s">
        <v>64</v>
      </c>
      <c r="K154" s="909" t="s">
        <v>253</v>
      </c>
    </row>
    <row r="155" spans="1:11" s="144" customFormat="1" ht="18.75" customHeight="1">
      <c r="A155" s="901">
        <v>151</v>
      </c>
      <c r="B155" s="772" t="s">
        <v>443</v>
      </c>
      <c r="C155" s="903" t="s">
        <v>80</v>
      </c>
      <c r="G155" s="929"/>
      <c r="H155" s="1578"/>
      <c r="I155" s="908">
        <f>SUBTOTAL(103,$J$5:J155)</f>
        <v>151</v>
      </c>
      <c r="J155" s="415" t="s">
        <v>65</v>
      </c>
      <c r="K155" s="909" t="s">
        <v>188</v>
      </c>
    </row>
    <row r="156" spans="1:11" s="144" customFormat="1" ht="18.75" customHeight="1">
      <c r="A156" s="901">
        <v>152</v>
      </c>
      <c r="B156" s="772" t="s">
        <v>444</v>
      </c>
      <c r="C156" s="903" t="s">
        <v>3</v>
      </c>
      <c r="G156" s="929"/>
      <c r="H156" s="1578"/>
      <c r="I156" s="908">
        <f>SUBTOTAL(103,$J$5:J156)</f>
        <v>152</v>
      </c>
      <c r="J156" s="415" t="s">
        <v>443</v>
      </c>
      <c r="K156" s="909" t="s">
        <v>80</v>
      </c>
    </row>
    <row r="157" spans="1:11" s="144" customFormat="1" ht="18.75" customHeight="1">
      <c r="A157" s="901">
        <v>153</v>
      </c>
      <c r="B157" s="772" t="s">
        <v>445</v>
      </c>
      <c r="C157" s="903" t="s">
        <v>3</v>
      </c>
      <c r="G157" s="929"/>
      <c r="H157" s="1578"/>
      <c r="I157" s="908">
        <f>SUBTOTAL(103,$J$5:J157)</f>
        <v>153</v>
      </c>
      <c r="J157" s="415" t="s">
        <v>444</v>
      </c>
      <c r="K157" s="909" t="s">
        <v>3</v>
      </c>
    </row>
    <row r="158" spans="1:11" s="144" customFormat="1" ht="18.75" customHeight="1">
      <c r="A158" s="901">
        <v>154</v>
      </c>
      <c r="B158" s="772" t="s">
        <v>446</v>
      </c>
      <c r="C158" s="903" t="s">
        <v>2</v>
      </c>
      <c r="G158" s="929"/>
      <c r="H158" s="1578"/>
      <c r="I158" s="908">
        <f>SUBTOTAL(103,$J$5:J158)</f>
        <v>154</v>
      </c>
      <c r="J158" s="415" t="s">
        <v>445</v>
      </c>
      <c r="K158" s="909" t="s">
        <v>3</v>
      </c>
    </row>
    <row r="159" spans="1:11" s="144" customFormat="1" ht="18.75" customHeight="1">
      <c r="A159" s="901">
        <v>155</v>
      </c>
      <c r="B159" s="772" t="s">
        <v>447</v>
      </c>
      <c r="C159" s="903" t="s">
        <v>3</v>
      </c>
      <c r="G159" s="929"/>
      <c r="H159" s="1578"/>
      <c r="I159" s="908">
        <f>SUBTOTAL(103,$J$5:J159)</f>
        <v>155</v>
      </c>
      <c r="J159" s="415" t="s">
        <v>446</v>
      </c>
      <c r="K159" s="909" t="s">
        <v>2</v>
      </c>
    </row>
    <row r="160" spans="1:11" s="144" customFormat="1" ht="18.75" customHeight="1">
      <c r="A160" s="901">
        <v>156</v>
      </c>
      <c r="B160" s="772" t="s">
        <v>911</v>
      </c>
      <c r="C160" s="903" t="s">
        <v>200</v>
      </c>
      <c r="G160" s="929"/>
      <c r="H160" s="1578"/>
      <c r="I160" s="908">
        <f>SUBTOTAL(103,$J$5:J160)</f>
        <v>156</v>
      </c>
      <c r="J160" s="415" t="s">
        <v>447</v>
      </c>
      <c r="K160" s="909" t="s">
        <v>3</v>
      </c>
    </row>
    <row r="161" spans="1:11" s="144" customFormat="1" ht="18.75" customHeight="1">
      <c r="A161" s="901">
        <v>157</v>
      </c>
      <c r="B161" s="772" t="s">
        <v>912</v>
      </c>
      <c r="C161" s="903" t="s">
        <v>80</v>
      </c>
      <c r="G161" s="929"/>
      <c r="H161" s="1578"/>
      <c r="I161" s="908">
        <f>SUBTOTAL(103,$J$5:J161)</f>
        <v>157</v>
      </c>
      <c r="J161" s="415" t="s">
        <v>911</v>
      </c>
      <c r="K161" s="909" t="s">
        <v>200</v>
      </c>
    </row>
    <row r="162" spans="1:11" s="144" customFormat="1" ht="18.75" customHeight="1">
      <c r="A162" s="901">
        <v>158</v>
      </c>
      <c r="B162" s="772" t="s">
        <v>913</v>
      </c>
      <c r="C162" s="903" t="s">
        <v>80</v>
      </c>
      <c r="G162" s="929"/>
      <c r="H162" s="1578"/>
      <c r="I162" s="908">
        <f>SUBTOTAL(103,$J$5:J162)</f>
        <v>158</v>
      </c>
      <c r="J162" s="415" t="s">
        <v>912</v>
      </c>
      <c r="K162" s="909" t="s">
        <v>80</v>
      </c>
    </row>
    <row r="163" spans="1:11" s="144" customFormat="1" ht="18.75" customHeight="1">
      <c r="A163" s="901">
        <v>159</v>
      </c>
      <c r="B163" s="772" t="s">
        <v>914</v>
      </c>
      <c r="C163" s="903" t="s">
        <v>80</v>
      </c>
      <c r="G163" s="929"/>
      <c r="H163" s="1578"/>
      <c r="I163" s="908">
        <f>SUBTOTAL(103,$J$5:J163)</f>
        <v>159</v>
      </c>
      <c r="J163" s="415" t="s">
        <v>913</v>
      </c>
      <c r="K163" s="909" t="s">
        <v>80</v>
      </c>
    </row>
    <row r="164" spans="1:11" s="144" customFormat="1" ht="18.75" customHeight="1">
      <c r="A164" s="901">
        <v>160</v>
      </c>
      <c r="B164" s="772" t="s">
        <v>915</v>
      </c>
      <c r="C164" s="903" t="s">
        <v>2</v>
      </c>
      <c r="G164" s="929"/>
      <c r="H164" s="1578"/>
      <c r="I164" s="908">
        <f>SUBTOTAL(103,$J$5:J164)</f>
        <v>160</v>
      </c>
      <c r="J164" s="415" t="s">
        <v>914</v>
      </c>
      <c r="K164" s="909" t="s">
        <v>80</v>
      </c>
    </row>
    <row r="165" spans="1:11" s="144" customFormat="1" ht="18.75" customHeight="1">
      <c r="A165" s="901">
        <v>161</v>
      </c>
      <c r="B165" s="894" t="s">
        <v>916</v>
      </c>
      <c r="C165" s="904" t="s">
        <v>80</v>
      </c>
      <c r="G165" s="929"/>
      <c r="H165" s="1578"/>
      <c r="I165" s="908">
        <f>SUBTOTAL(103,$J$5:J165)</f>
        <v>161</v>
      </c>
      <c r="J165" s="415" t="s">
        <v>915</v>
      </c>
      <c r="K165" s="909" t="s">
        <v>2</v>
      </c>
    </row>
    <row r="166" spans="1:11" s="144" customFormat="1" ht="18.75" customHeight="1">
      <c r="A166" s="901">
        <v>162</v>
      </c>
      <c r="B166" s="772" t="s">
        <v>917</v>
      </c>
      <c r="C166" s="903" t="s">
        <v>50</v>
      </c>
      <c r="G166" s="929"/>
      <c r="H166" s="1578"/>
      <c r="I166" s="908">
        <f>SUBTOTAL(103,$J$5:J166)</f>
        <v>162</v>
      </c>
      <c r="J166" s="415" t="s">
        <v>916</v>
      </c>
      <c r="K166" s="909" t="s">
        <v>80</v>
      </c>
    </row>
    <row r="167" spans="1:11" s="144" customFormat="1" ht="18.75" customHeight="1">
      <c r="A167" s="901">
        <v>163</v>
      </c>
      <c r="B167" s="772" t="s">
        <v>66</v>
      </c>
      <c r="C167" s="903" t="s">
        <v>200</v>
      </c>
      <c r="G167" s="929"/>
      <c r="H167" s="1578"/>
      <c r="I167" s="908">
        <f>SUBTOTAL(103,$J$5:J167)</f>
        <v>163</v>
      </c>
      <c r="J167" s="415" t="s">
        <v>917</v>
      </c>
      <c r="K167" s="909" t="s">
        <v>50</v>
      </c>
    </row>
    <row r="168" spans="1:11" s="144" customFormat="1" ht="18.75" customHeight="1">
      <c r="A168" s="901">
        <v>164</v>
      </c>
      <c r="B168" s="772" t="s">
        <v>26</v>
      </c>
      <c r="C168" s="903" t="s">
        <v>3</v>
      </c>
      <c r="G168" s="929"/>
      <c r="H168" s="1578"/>
      <c r="I168" s="908">
        <f>SUBTOTAL(103,$J$5:J168)</f>
        <v>164</v>
      </c>
      <c r="J168" s="415" t="s">
        <v>66</v>
      </c>
      <c r="K168" s="909" t="s">
        <v>200</v>
      </c>
    </row>
    <row r="169" spans="1:11" s="144" customFormat="1" ht="18.75" customHeight="1">
      <c r="A169" s="901">
        <v>165</v>
      </c>
      <c r="B169" s="772" t="s">
        <v>448</v>
      </c>
      <c r="C169" s="903" t="s">
        <v>50</v>
      </c>
      <c r="G169" s="929"/>
      <c r="H169" s="1578"/>
      <c r="I169" s="908">
        <f>SUBTOTAL(103,$J$5:J169)</f>
        <v>165</v>
      </c>
      <c r="J169" s="415" t="s">
        <v>26</v>
      </c>
      <c r="K169" s="909" t="s">
        <v>3</v>
      </c>
    </row>
    <row r="170" spans="1:11" s="144" customFormat="1" ht="18.75" customHeight="1">
      <c r="A170" s="901">
        <v>166</v>
      </c>
      <c r="B170" s="772" t="s">
        <v>449</v>
      </c>
      <c r="C170" s="903" t="s">
        <v>2</v>
      </c>
      <c r="G170" s="929"/>
      <c r="H170" s="1578"/>
      <c r="I170" s="908">
        <f>SUBTOTAL(103,$J$5:J170)</f>
        <v>166</v>
      </c>
      <c r="J170" s="415" t="s">
        <v>448</v>
      </c>
      <c r="K170" s="909" t="s">
        <v>50</v>
      </c>
    </row>
    <row r="171" spans="1:11" s="144" customFormat="1" ht="18.75" customHeight="1">
      <c r="A171" s="901">
        <v>167</v>
      </c>
      <c r="B171" s="772" t="s">
        <v>450</v>
      </c>
      <c r="C171" s="903" t="s">
        <v>50</v>
      </c>
      <c r="G171" s="929"/>
      <c r="H171" s="1578"/>
      <c r="I171" s="908">
        <f>SUBTOTAL(103,$J$5:J171)</f>
        <v>167</v>
      </c>
      <c r="J171" s="415" t="s">
        <v>449</v>
      </c>
      <c r="K171" s="909" t="s">
        <v>2</v>
      </c>
    </row>
    <row r="172" spans="1:11" s="144" customFormat="1" ht="18.75" customHeight="1">
      <c r="A172" s="901">
        <v>168</v>
      </c>
      <c r="B172" s="772" t="s">
        <v>451</v>
      </c>
      <c r="C172" s="903" t="s">
        <v>3</v>
      </c>
      <c r="G172" s="929"/>
      <c r="H172" s="1578"/>
      <c r="I172" s="908">
        <f>SUBTOTAL(103,$J$5:J172)</f>
        <v>168</v>
      </c>
      <c r="J172" s="415" t="s">
        <v>450</v>
      </c>
      <c r="K172" s="909" t="s">
        <v>50</v>
      </c>
    </row>
    <row r="173" spans="1:11" s="144" customFormat="1" ht="18.75" customHeight="1">
      <c r="A173" s="901">
        <v>169</v>
      </c>
      <c r="B173" s="772" t="s">
        <v>452</v>
      </c>
      <c r="C173" s="903" t="s">
        <v>80</v>
      </c>
      <c r="G173" s="929"/>
      <c r="H173" s="1578"/>
      <c r="I173" s="908">
        <f>SUBTOTAL(103,$J$5:J173)</f>
        <v>169</v>
      </c>
      <c r="J173" s="415" t="s">
        <v>451</v>
      </c>
      <c r="K173" s="909" t="s">
        <v>3</v>
      </c>
    </row>
    <row r="174" spans="1:11" s="144" customFormat="1" ht="18.75" customHeight="1">
      <c r="A174" s="901">
        <v>170</v>
      </c>
      <c r="B174" s="772" t="s">
        <v>453</v>
      </c>
      <c r="C174" s="903" t="s">
        <v>4</v>
      </c>
      <c r="G174" s="929"/>
      <c r="H174" s="1578"/>
      <c r="I174" s="908">
        <f>SUBTOTAL(103,$J$5:J174)</f>
        <v>170</v>
      </c>
      <c r="J174" s="415" t="s">
        <v>452</v>
      </c>
      <c r="K174" s="909" t="s">
        <v>80</v>
      </c>
    </row>
    <row r="175" spans="1:11" s="144" customFormat="1" ht="18.75" customHeight="1">
      <c r="A175" s="901">
        <v>171</v>
      </c>
      <c r="B175" s="772" t="s">
        <v>454</v>
      </c>
      <c r="C175" s="903" t="s">
        <v>2</v>
      </c>
      <c r="G175" s="929"/>
      <c r="H175" s="1578"/>
      <c r="I175" s="908">
        <f>SUBTOTAL(103,$J$5:J175)</f>
        <v>171</v>
      </c>
      <c r="J175" s="415" t="s">
        <v>453</v>
      </c>
      <c r="K175" s="909" t="s">
        <v>4</v>
      </c>
    </row>
    <row r="176" spans="1:11" s="144" customFormat="1" ht="18.75" customHeight="1">
      <c r="A176" s="901">
        <v>172</v>
      </c>
      <c r="B176" s="772" t="s">
        <v>455</v>
      </c>
      <c r="C176" s="903" t="s">
        <v>4</v>
      </c>
      <c r="G176" s="929"/>
      <c r="H176" s="1578"/>
      <c r="I176" s="908">
        <f>SUBTOTAL(103,$J$5:J176)</f>
        <v>172</v>
      </c>
      <c r="J176" s="415" t="s">
        <v>454</v>
      </c>
      <c r="K176" s="909" t="s">
        <v>2</v>
      </c>
    </row>
    <row r="177" spans="1:11" s="144" customFormat="1" ht="18.75" customHeight="1">
      <c r="A177" s="901">
        <v>173</v>
      </c>
      <c r="B177" s="772" t="s">
        <v>456</v>
      </c>
      <c r="C177" s="903" t="s">
        <v>2</v>
      </c>
      <c r="G177" s="929"/>
      <c r="H177" s="1578"/>
      <c r="I177" s="908">
        <f>SUBTOTAL(103,$J$5:J177)</f>
        <v>173</v>
      </c>
      <c r="J177" s="415" t="s">
        <v>455</v>
      </c>
      <c r="K177" s="909" t="s">
        <v>4</v>
      </c>
    </row>
    <row r="178" spans="1:11" s="144" customFormat="1" ht="18.75" customHeight="1">
      <c r="A178" s="901">
        <v>174</v>
      </c>
      <c r="B178" s="772" t="s">
        <v>9</v>
      </c>
      <c r="C178" s="903" t="s">
        <v>200</v>
      </c>
      <c r="G178" s="929"/>
      <c r="H178" s="1578"/>
      <c r="I178" s="908">
        <f>SUBTOTAL(103,$J$5:J178)</f>
        <v>174</v>
      </c>
      <c r="J178" s="415" t="s">
        <v>456</v>
      </c>
      <c r="K178" s="909" t="s">
        <v>2</v>
      </c>
    </row>
    <row r="179" spans="1:11" s="144" customFormat="1" ht="18.75" customHeight="1">
      <c r="A179" s="901">
        <v>175</v>
      </c>
      <c r="B179" s="772" t="s">
        <v>83</v>
      </c>
      <c r="C179" s="903" t="s">
        <v>2</v>
      </c>
      <c r="G179" s="929"/>
      <c r="H179" s="1578"/>
      <c r="I179" s="908">
        <f>SUBTOTAL(103,$J$5:J179)</f>
        <v>175</v>
      </c>
      <c r="J179" s="415" t="s">
        <v>9</v>
      </c>
      <c r="K179" s="909" t="s">
        <v>200</v>
      </c>
    </row>
    <row r="180" spans="1:11" s="144" customFormat="1" ht="18.75" customHeight="1">
      <c r="A180" s="901">
        <v>176</v>
      </c>
      <c r="B180" s="772" t="s">
        <v>166</v>
      </c>
      <c r="C180" s="903" t="s">
        <v>173</v>
      </c>
      <c r="G180" s="929"/>
      <c r="H180" s="1578"/>
      <c r="I180" s="908">
        <f>SUBTOTAL(103,$J$5:J180)</f>
        <v>176</v>
      </c>
      <c r="J180" s="415" t="s">
        <v>83</v>
      </c>
      <c r="K180" s="909" t="s">
        <v>2</v>
      </c>
    </row>
    <row r="181" spans="1:11" s="144" customFormat="1" ht="18.75" customHeight="1">
      <c r="A181" s="901">
        <v>177</v>
      </c>
      <c r="B181" s="772" t="s">
        <v>167</v>
      </c>
      <c r="C181" s="903" t="s">
        <v>2</v>
      </c>
      <c r="G181" s="929"/>
      <c r="H181" s="1578"/>
      <c r="I181" s="908">
        <f>SUBTOTAL(103,$J$5:J181)</f>
        <v>177</v>
      </c>
      <c r="J181" s="415" t="s">
        <v>166</v>
      </c>
      <c r="K181" s="909" t="s">
        <v>173</v>
      </c>
    </row>
    <row r="182" spans="1:11" s="144" customFormat="1" ht="18.75" customHeight="1">
      <c r="A182" s="901">
        <v>178</v>
      </c>
      <c r="B182" s="772" t="s">
        <v>457</v>
      </c>
      <c r="C182" s="903" t="s">
        <v>155</v>
      </c>
      <c r="G182" s="929"/>
      <c r="H182" s="1578"/>
      <c r="I182" s="908">
        <f>SUBTOTAL(103,$J$5:J182)</f>
        <v>178</v>
      </c>
      <c r="J182" s="415" t="s">
        <v>167</v>
      </c>
      <c r="K182" s="909" t="s">
        <v>2</v>
      </c>
    </row>
    <row r="183" spans="1:11" s="144" customFormat="1" ht="18.75" customHeight="1">
      <c r="A183" s="901">
        <v>179</v>
      </c>
      <c r="B183" s="772" t="s">
        <v>458</v>
      </c>
      <c r="C183" s="903" t="s">
        <v>80</v>
      </c>
      <c r="G183" s="929"/>
      <c r="H183" s="1578"/>
      <c r="I183" s="908">
        <f>SUBTOTAL(103,$J$5:J183)</f>
        <v>179</v>
      </c>
      <c r="J183" s="415" t="s">
        <v>457</v>
      </c>
      <c r="K183" s="909" t="s">
        <v>155</v>
      </c>
    </row>
    <row r="184" spans="1:11" s="144" customFormat="1" ht="18.75" customHeight="1">
      <c r="A184" s="901">
        <v>180</v>
      </c>
      <c r="B184" s="772" t="s">
        <v>459</v>
      </c>
      <c r="C184" s="903" t="s">
        <v>50</v>
      </c>
      <c r="G184" s="929"/>
      <c r="H184" s="1578"/>
      <c r="I184" s="908">
        <f>SUBTOTAL(103,$J$5:J184)</f>
        <v>180</v>
      </c>
      <c r="J184" s="415" t="s">
        <v>458</v>
      </c>
      <c r="K184" s="909" t="s">
        <v>80</v>
      </c>
    </row>
    <row r="185" spans="1:11" s="144" customFormat="1" ht="18.75" customHeight="1">
      <c r="A185" s="901">
        <v>181</v>
      </c>
      <c r="B185" s="772" t="s">
        <v>460</v>
      </c>
      <c r="C185" s="903" t="s">
        <v>3</v>
      </c>
      <c r="G185" s="929"/>
      <c r="H185" s="1578"/>
      <c r="I185" s="908">
        <f>SUBTOTAL(103,$J$5:J185)</f>
        <v>181</v>
      </c>
      <c r="J185" s="415" t="s">
        <v>459</v>
      </c>
      <c r="K185" s="909" t="s">
        <v>50</v>
      </c>
    </row>
    <row r="186" spans="1:11" s="144" customFormat="1" ht="18.75" customHeight="1">
      <c r="A186" s="901">
        <v>182</v>
      </c>
      <c r="B186" s="772" t="s">
        <v>461</v>
      </c>
      <c r="C186" s="903" t="s">
        <v>3</v>
      </c>
      <c r="G186" s="929"/>
      <c r="H186" s="1578"/>
      <c r="I186" s="908">
        <f>SUBTOTAL(103,$J$5:J186)</f>
        <v>182</v>
      </c>
      <c r="J186" s="415" t="s">
        <v>460</v>
      </c>
      <c r="K186" s="909" t="s">
        <v>3</v>
      </c>
    </row>
    <row r="187" spans="1:11" s="144" customFormat="1" ht="18.75" customHeight="1">
      <c r="A187" s="901">
        <v>183</v>
      </c>
      <c r="B187" s="772" t="s">
        <v>462</v>
      </c>
      <c r="C187" s="903" t="s">
        <v>173</v>
      </c>
      <c r="G187" s="929"/>
      <c r="H187" s="1578"/>
      <c r="I187" s="908">
        <f>SUBTOTAL(103,$J$5:J187)</f>
        <v>183</v>
      </c>
      <c r="J187" s="415" t="s">
        <v>461</v>
      </c>
      <c r="K187" s="909" t="s">
        <v>3</v>
      </c>
    </row>
    <row r="188" spans="1:11" s="144" customFormat="1" ht="18.75" customHeight="1">
      <c r="A188" s="901">
        <v>184</v>
      </c>
      <c r="B188" s="772" t="s">
        <v>463</v>
      </c>
      <c r="C188" s="903" t="s">
        <v>1000</v>
      </c>
      <c r="G188" s="929"/>
      <c r="H188" s="1578"/>
      <c r="I188" s="908">
        <f>SUBTOTAL(103,$J$5:J188)</f>
        <v>184</v>
      </c>
      <c r="J188" s="415" t="s">
        <v>462</v>
      </c>
      <c r="K188" s="909" t="s">
        <v>173</v>
      </c>
    </row>
    <row r="189" spans="1:11" s="144" customFormat="1" ht="18.75" customHeight="1">
      <c r="A189" s="901">
        <v>185</v>
      </c>
      <c r="B189" s="772" t="s">
        <v>10</v>
      </c>
      <c r="C189" s="903" t="s">
        <v>187</v>
      </c>
      <c r="G189" s="929"/>
      <c r="H189" s="1578"/>
      <c r="I189" s="908">
        <f>SUBTOTAL(103,$J$5:J189)</f>
        <v>185</v>
      </c>
      <c r="J189" s="415" t="s">
        <v>463</v>
      </c>
      <c r="K189" s="909" t="s">
        <v>1000</v>
      </c>
    </row>
    <row r="190" spans="1:11" s="144" customFormat="1" ht="18.75" customHeight="1">
      <c r="A190" s="901">
        <v>186</v>
      </c>
      <c r="B190" s="772" t="s">
        <v>67</v>
      </c>
      <c r="C190" s="903" t="s">
        <v>80</v>
      </c>
      <c r="G190" s="929"/>
      <c r="H190" s="1578"/>
      <c r="I190" s="908">
        <f>SUBTOTAL(103,$J$5:J190)</f>
        <v>186</v>
      </c>
      <c r="J190" s="415" t="s">
        <v>10</v>
      </c>
      <c r="K190" s="909" t="s">
        <v>187</v>
      </c>
    </row>
    <row r="191" spans="1:11" s="144" customFormat="1" ht="18.75" customHeight="1">
      <c r="A191" s="901">
        <v>187</v>
      </c>
      <c r="B191" s="772" t="s">
        <v>168</v>
      </c>
      <c r="C191" s="903" t="s">
        <v>50</v>
      </c>
      <c r="G191" s="929"/>
      <c r="H191" s="1578"/>
      <c r="I191" s="908">
        <f>SUBTOTAL(103,$J$5:J191)</f>
        <v>187</v>
      </c>
      <c r="J191" s="415" t="s">
        <v>67</v>
      </c>
      <c r="K191" s="909" t="s">
        <v>80</v>
      </c>
    </row>
    <row r="192" spans="1:11" s="144" customFormat="1" ht="18.75" customHeight="1">
      <c r="A192" s="901">
        <v>188</v>
      </c>
      <c r="B192" s="772" t="s">
        <v>886</v>
      </c>
      <c r="C192" s="903" t="s">
        <v>80</v>
      </c>
      <c r="G192" s="929"/>
      <c r="H192" s="1578"/>
      <c r="I192" s="908">
        <f>SUBTOTAL(103,$J$5:J192)</f>
        <v>188</v>
      </c>
      <c r="J192" s="415" t="s">
        <v>168</v>
      </c>
      <c r="K192" s="909" t="s">
        <v>50</v>
      </c>
    </row>
    <row r="193" spans="1:11" s="144" customFormat="1" ht="18.75" customHeight="1">
      <c r="A193" s="901">
        <v>189</v>
      </c>
      <c r="B193" s="772" t="s">
        <v>887</v>
      </c>
      <c r="C193" s="903" t="s">
        <v>50</v>
      </c>
      <c r="G193" s="929"/>
      <c r="H193" s="1578"/>
      <c r="I193" s="908">
        <f>SUBTOTAL(103,$J$5:J193)</f>
        <v>189</v>
      </c>
      <c r="J193" s="415" t="s">
        <v>886</v>
      </c>
      <c r="K193" s="909" t="s">
        <v>80</v>
      </c>
    </row>
    <row r="194" spans="1:11" s="144" customFormat="1" ht="18.75" customHeight="1">
      <c r="A194" s="901">
        <v>190</v>
      </c>
      <c r="B194" s="772" t="s">
        <v>888</v>
      </c>
      <c r="C194" s="903" t="s">
        <v>50</v>
      </c>
      <c r="G194" s="929"/>
      <c r="H194" s="1578"/>
      <c r="I194" s="908">
        <f>SUBTOTAL(103,$J$5:J194)</f>
        <v>190</v>
      </c>
      <c r="J194" s="415" t="s">
        <v>887</v>
      </c>
      <c r="K194" s="909" t="s">
        <v>50</v>
      </c>
    </row>
    <row r="195" spans="1:11" s="144" customFormat="1" ht="18.75" customHeight="1">
      <c r="A195" s="901">
        <v>191</v>
      </c>
      <c r="B195" s="772" t="s">
        <v>889</v>
      </c>
      <c r="C195" s="903" t="s">
        <v>50</v>
      </c>
      <c r="G195" s="929"/>
      <c r="H195" s="1578"/>
      <c r="I195" s="908">
        <f>SUBTOTAL(103,$J$5:J195)</f>
        <v>191</v>
      </c>
      <c r="J195" s="415" t="s">
        <v>888</v>
      </c>
      <c r="K195" s="909" t="s">
        <v>50</v>
      </c>
    </row>
    <row r="196" spans="1:11" s="144" customFormat="1" ht="18.75" customHeight="1">
      <c r="A196" s="901">
        <v>192</v>
      </c>
      <c r="B196" s="772" t="s">
        <v>890</v>
      </c>
      <c r="C196" s="903" t="s">
        <v>2</v>
      </c>
      <c r="G196" s="929"/>
      <c r="H196" s="1578"/>
      <c r="I196" s="908">
        <f>SUBTOTAL(103,$J$5:J196)</f>
        <v>192</v>
      </c>
      <c r="J196" s="415" t="s">
        <v>889</v>
      </c>
      <c r="K196" s="909" t="s">
        <v>50</v>
      </c>
    </row>
    <row r="197" spans="1:11" s="144" customFormat="1" ht="18.75" customHeight="1">
      <c r="A197" s="901">
        <v>193</v>
      </c>
      <c r="B197" s="772" t="s">
        <v>786</v>
      </c>
      <c r="C197" s="903" t="s">
        <v>214</v>
      </c>
      <c r="G197" s="929"/>
      <c r="H197" s="1578"/>
      <c r="I197" s="908">
        <f>SUBTOTAL(103,$J$5:J197)</f>
        <v>193</v>
      </c>
      <c r="J197" s="415" t="s">
        <v>890</v>
      </c>
      <c r="K197" s="909" t="s">
        <v>2</v>
      </c>
    </row>
    <row r="198" spans="1:11" s="144" customFormat="1" ht="18.75" customHeight="1">
      <c r="A198" s="901">
        <v>194</v>
      </c>
      <c r="B198" s="772" t="s">
        <v>787</v>
      </c>
      <c r="C198" s="903" t="s">
        <v>80</v>
      </c>
      <c r="G198" s="929"/>
      <c r="H198" s="1578"/>
      <c r="I198" s="908">
        <f>SUBTOTAL(103,$J$5:J198)</f>
        <v>194</v>
      </c>
      <c r="J198" s="415" t="s">
        <v>786</v>
      </c>
      <c r="K198" s="909" t="s">
        <v>214</v>
      </c>
    </row>
    <row r="199" spans="1:11" s="144" customFormat="1" ht="18.75" customHeight="1">
      <c r="A199" s="901">
        <v>195</v>
      </c>
      <c r="B199" s="772" t="s">
        <v>68</v>
      </c>
      <c r="C199" s="903" t="s">
        <v>214</v>
      </c>
      <c r="G199" s="929"/>
      <c r="H199" s="1578"/>
      <c r="I199" s="908">
        <f>SUBTOTAL(103,$J$5:J199)</f>
        <v>195</v>
      </c>
      <c r="J199" s="415" t="s">
        <v>787</v>
      </c>
      <c r="K199" s="909" t="s">
        <v>80</v>
      </c>
    </row>
    <row r="200" spans="1:11" s="144" customFormat="1" ht="18.75" customHeight="1">
      <c r="A200" s="901">
        <v>196</v>
      </c>
      <c r="B200" s="772" t="s">
        <v>69</v>
      </c>
      <c r="C200" s="903" t="s">
        <v>50</v>
      </c>
      <c r="G200" s="929"/>
      <c r="H200" s="1578"/>
      <c r="I200" s="908">
        <f>SUBTOTAL(103,$J$5:J200)</f>
        <v>196</v>
      </c>
      <c r="J200" s="415" t="s">
        <v>68</v>
      </c>
      <c r="K200" s="909" t="s">
        <v>214</v>
      </c>
    </row>
    <row r="201" spans="1:11" s="144" customFormat="1" ht="18.75" customHeight="1">
      <c r="A201" s="901">
        <v>197</v>
      </c>
      <c r="B201" s="772" t="s">
        <v>70</v>
      </c>
      <c r="C201" s="903" t="s">
        <v>50</v>
      </c>
      <c r="G201" s="929"/>
      <c r="H201" s="1578"/>
      <c r="I201" s="908">
        <f>SUBTOTAL(103,$J$5:J201)</f>
        <v>197</v>
      </c>
      <c r="J201" s="415" t="s">
        <v>69</v>
      </c>
      <c r="K201" s="909" t="s">
        <v>50</v>
      </c>
    </row>
    <row r="202" spans="1:11" s="144" customFormat="1" ht="18.75" customHeight="1">
      <c r="A202" s="901">
        <v>198</v>
      </c>
      <c r="B202" s="772" t="s">
        <v>71</v>
      </c>
      <c r="C202" s="903" t="s">
        <v>2</v>
      </c>
      <c r="G202" s="929"/>
      <c r="H202" s="1578"/>
      <c r="I202" s="908">
        <f>SUBTOTAL(103,$J$5:J202)</f>
        <v>198</v>
      </c>
      <c r="J202" s="415" t="s">
        <v>70</v>
      </c>
      <c r="K202" s="909" t="s">
        <v>50</v>
      </c>
    </row>
    <row r="203" spans="1:11" s="144" customFormat="1" ht="18.75" customHeight="1">
      <c r="A203" s="901">
        <v>199</v>
      </c>
      <c r="B203" s="772" t="s">
        <v>190</v>
      </c>
      <c r="C203" s="903" t="s">
        <v>2</v>
      </c>
      <c r="G203" s="929"/>
      <c r="H203" s="1578"/>
      <c r="I203" s="908">
        <f>SUBTOTAL(103,$J$5:J203)</f>
        <v>199</v>
      </c>
      <c r="J203" s="415" t="s">
        <v>71</v>
      </c>
      <c r="K203" s="909" t="s">
        <v>2</v>
      </c>
    </row>
    <row r="204" spans="1:11" s="144" customFormat="1" ht="18.75" customHeight="1">
      <c r="A204" s="901">
        <v>200</v>
      </c>
      <c r="B204" s="772" t="s">
        <v>582</v>
      </c>
      <c r="C204" s="903" t="s">
        <v>3</v>
      </c>
      <c r="G204" s="929"/>
      <c r="H204" s="1578"/>
      <c r="I204" s="908">
        <f>SUBTOTAL(103,$J$5:J204)</f>
        <v>200</v>
      </c>
      <c r="J204" s="415" t="s">
        <v>190</v>
      </c>
      <c r="K204" s="909" t="s">
        <v>2</v>
      </c>
    </row>
    <row r="205" spans="1:11" s="144" customFormat="1" ht="18.75" customHeight="1">
      <c r="A205" s="901">
        <v>201</v>
      </c>
      <c r="B205" s="772" t="s">
        <v>583</v>
      </c>
      <c r="C205" s="903" t="s">
        <v>80</v>
      </c>
      <c r="G205" s="929"/>
      <c r="H205" s="1578"/>
      <c r="I205" s="908">
        <f>SUBTOTAL(103,$J$5:J205)</f>
        <v>201</v>
      </c>
      <c r="J205" s="415" t="s">
        <v>582</v>
      </c>
      <c r="K205" s="909" t="s">
        <v>3</v>
      </c>
    </row>
    <row r="206" spans="1:11" s="144" customFormat="1" ht="18.75" customHeight="1">
      <c r="A206" s="901">
        <v>202</v>
      </c>
      <c r="B206" s="772" t="s">
        <v>584</v>
      </c>
      <c r="C206" s="903" t="s">
        <v>80</v>
      </c>
      <c r="G206" s="929"/>
      <c r="H206" s="1578"/>
      <c r="I206" s="908">
        <f>SUBTOTAL(103,$J$5:J206)</f>
        <v>202</v>
      </c>
      <c r="J206" s="415" t="s">
        <v>583</v>
      </c>
      <c r="K206" s="909" t="s">
        <v>80</v>
      </c>
    </row>
    <row r="207" spans="1:11" s="144" customFormat="1" ht="18.75" customHeight="1">
      <c r="A207" s="901">
        <v>203</v>
      </c>
      <c r="B207" s="772" t="s">
        <v>585</v>
      </c>
      <c r="C207" s="903" t="s">
        <v>2</v>
      </c>
      <c r="G207" s="929"/>
      <c r="H207" s="1578"/>
      <c r="I207" s="908">
        <f>SUBTOTAL(103,$J$5:J207)</f>
        <v>203</v>
      </c>
      <c r="J207" s="415" t="s">
        <v>584</v>
      </c>
      <c r="K207" s="909" t="s">
        <v>80</v>
      </c>
    </row>
    <row r="208" spans="1:11" s="144" customFormat="1" ht="18.75" customHeight="1">
      <c r="A208" s="901">
        <v>204</v>
      </c>
      <c r="B208" s="772" t="s">
        <v>586</v>
      </c>
      <c r="C208" s="903" t="s">
        <v>173</v>
      </c>
      <c r="G208" s="929"/>
      <c r="H208" s="1578"/>
      <c r="I208" s="908">
        <f>SUBTOTAL(103,$J$5:J208)</f>
        <v>204</v>
      </c>
      <c r="J208" s="415" t="s">
        <v>585</v>
      </c>
      <c r="K208" s="909" t="s">
        <v>2</v>
      </c>
    </row>
    <row r="209" spans="1:11" s="144" customFormat="1" ht="18.75" customHeight="1">
      <c r="A209" s="901">
        <v>205</v>
      </c>
      <c r="B209" s="772" t="s">
        <v>169</v>
      </c>
      <c r="C209" s="903" t="s">
        <v>230</v>
      </c>
      <c r="G209" s="929"/>
      <c r="H209" s="1578"/>
      <c r="I209" s="908">
        <f>SUBTOTAL(103,$J$5:J209)</f>
        <v>205</v>
      </c>
      <c r="J209" s="415" t="s">
        <v>586</v>
      </c>
      <c r="K209" s="909" t="s">
        <v>173</v>
      </c>
    </row>
    <row r="210" spans="1:11" s="144" customFormat="1" ht="18.75" customHeight="1">
      <c r="A210" s="901">
        <v>206</v>
      </c>
      <c r="B210" s="772" t="s">
        <v>588</v>
      </c>
      <c r="C210" s="903" t="s">
        <v>50</v>
      </c>
      <c r="G210" s="929"/>
      <c r="H210" s="1578"/>
      <c r="I210" s="908">
        <f>SUBTOTAL(103,$J$5:J210)</f>
        <v>206</v>
      </c>
      <c r="J210" s="415" t="s">
        <v>169</v>
      </c>
      <c r="K210" s="909" t="s">
        <v>230</v>
      </c>
    </row>
    <row r="211" spans="1:11" s="144" customFormat="1" ht="18.75" customHeight="1">
      <c r="A211" s="901">
        <v>207</v>
      </c>
      <c r="B211" s="772" t="s">
        <v>589</v>
      </c>
      <c r="C211" s="903" t="s">
        <v>50</v>
      </c>
      <c r="G211" s="929"/>
      <c r="H211" s="1578"/>
      <c r="I211" s="908">
        <f>SUBTOTAL(103,$J$5:J211)</f>
        <v>207</v>
      </c>
      <c r="J211" s="415" t="s">
        <v>588</v>
      </c>
      <c r="K211" s="909" t="s">
        <v>50</v>
      </c>
    </row>
    <row r="212" spans="1:11" s="144" customFormat="1" ht="18.75" customHeight="1">
      <c r="A212" s="901">
        <v>208</v>
      </c>
      <c r="B212" s="772" t="s">
        <v>590</v>
      </c>
      <c r="C212" s="903" t="s">
        <v>173</v>
      </c>
      <c r="G212" s="929"/>
      <c r="H212" s="1578"/>
      <c r="I212" s="908">
        <f>SUBTOTAL(103,$J$5:J212)</f>
        <v>208</v>
      </c>
      <c r="J212" s="415" t="s">
        <v>589</v>
      </c>
      <c r="K212" s="909" t="s">
        <v>50</v>
      </c>
    </row>
    <row r="213" spans="1:11" s="144" customFormat="1" ht="18.75" customHeight="1">
      <c r="A213" s="901">
        <v>209</v>
      </c>
      <c r="B213" s="772" t="s">
        <v>591</v>
      </c>
      <c r="C213" s="903" t="s">
        <v>80</v>
      </c>
      <c r="G213" s="929"/>
      <c r="H213" s="1578"/>
      <c r="I213" s="908">
        <f>SUBTOTAL(103,$J$5:J213)</f>
        <v>209</v>
      </c>
      <c r="J213" s="415" t="s">
        <v>590</v>
      </c>
      <c r="K213" s="909" t="s">
        <v>173</v>
      </c>
    </row>
    <row r="214" spans="1:11" s="144" customFormat="1" ht="18.75" customHeight="1">
      <c r="A214" s="901">
        <v>210</v>
      </c>
      <c r="B214" s="772" t="s">
        <v>592</v>
      </c>
      <c r="C214" s="903" t="s">
        <v>50</v>
      </c>
      <c r="G214" s="929"/>
      <c r="H214" s="1578"/>
      <c r="I214" s="908">
        <f>SUBTOTAL(103,$J$5:J214)</f>
        <v>210</v>
      </c>
      <c r="J214" s="415" t="s">
        <v>591</v>
      </c>
      <c r="K214" s="909" t="s">
        <v>80</v>
      </c>
    </row>
    <row r="215" spans="1:11" s="144" customFormat="1" ht="18.75" customHeight="1">
      <c r="A215" s="901">
        <v>211</v>
      </c>
      <c r="B215" s="772" t="s">
        <v>593</v>
      </c>
      <c r="C215" s="903" t="s">
        <v>2</v>
      </c>
      <c r="G215" s="929"/>
      <c r="H215" s="1578"/>
      <c r="I215" s="908">
        <f>SUBTOTAL(103,$J$5:J215)</f>
        <v>211</v>
      </c>
      <c r="J215" s="415" t="s">
        <v>592</v>
      </c>
      <c r="K215" s="909" t="s">
        <v>50</v>
      </c>
    </row>
    <row r="216" spans="1:11" s="144" customFormat="1" ht="18.75" customHeight="1">
      <c r="A216" s="901">
        <v>212</v>
      </c>
      <c r="B216" s="772" t="s">
        <v>594</v>
      </c>
      <c r="C216" s="903" t="s">
        <v>3</v>
      </c>
      <c r="G216" s="929"/>
      <c r="H216" s="1578"/>
      <c r="I216" s="908">
        <f>SUBTOTAL(103,$J$5:J216)</f>
        <v>212</v>
      </c>
      <c r="J216" s="415" t="s">
        <v>593</v>
      </c>
      <c r="K216" s="909" t="s">
        <v>2</v>
      </c>
    </row>
    <row r="217" spans="1:11" s="144" customFormat="1" ht="18.75" customHeight="1">
      <c r="A217" s="901">
        <v>213</v>
      </c>
      <c r="B217" s="772" t="s">
        <v>595</v>
      </c>
      <c r="C217" s="903" t="s">
        <v>3</v>
      </c>
      <c r="G217" s="929"/>
      <c r="H217" s="1578"/>
      <c r="I217" s="908">
        <f>SUBTOTAL(103,$J$5:J217)</f>
        <v>213</v>
      </c>
      <c r="J217" s="415" t="s">
        <v>594</v>
      </c>
      <c r="K217" s="909" t="s">
        <v>3</v>
      </c>
    </row>
    <row r="218" spans="1:11" s="144" customFormat="1" ht="18.75" customHeight="1">
      <c r="A218" s="901">
        <v>214</v>
      </c>
      <c r="B218" s="772" t="s">
        <v>596</v>
      </c>
      <c r="C218" s="903" t="s">
        <v>173</v>
      </c>
      <c r="G218" s="929"/>
      <c r="H218" s="1578"/>
      <c r="I218" s="908">
        <f>SUBTOTAL(103,$J$5:J218)</f>
        <v>214</v>
      </c>
      <c r="J218" s="415" t="s">
        <v>595</v>
      </c>
      <c r="K218" s="909" t="s">
        <v>3</v>
      </c>
    </row>
    <row r="219" spans="1:11" s="144" customFormat="1" ht="18.75" customHeight="1">
      <c r="A219" s="901">
        <v>215</v>
      </c>
      <c r="B219" s="772" t="s">
        <v>597</v>
      </c>
      <c r="C219" s="903" t="s">
        <v>4</v>
      </c>
      <c r="G219" s="929"/>
      <c r="H219" s="1578"/>
      <c r="I219" s="908">
        <f>SUBTOTAL(103,$J$5:J219)</f>
        <v>215</v>
      </c>
      <c r="J219" s="415" t="s">
        <v>596</v>
      </c>
      <c r="K219" s="909" t="s">
        <v>173</v>
      </c>
    </row>
    <row r="220" spans="1:11" s="144" customFormat="1" ht="18.75" customHeight="1">
      <c r="A220" s="901">
        <v>216</v>
      </c>
      <c r="B220" s="772" t="s">
        <v>598</v>
      </c>
      <c r="C220" s="903" t="s">
        <v>173</v>
      </c>
      <c r="G220" s="929"/>
      <c r="H220" s="1578"/>
      <c r="I220" s="908">
        <f>SUBTOTAL(103,$J$5:J220)</f>
        <v>216</v>
      </c>
      <c r="J220" s="415" t="s">
        <v>597</v>
      </c>
      <c r="K220" s="909" t="s">
        <v>4</v>
      </c>
    </row>
    <row r="221" spans="1:11" s="144" customFormat="1" ht="18.75" customHeight="1">
      <c r="A221" s="901">
        <v>217</v>
      </c>
      <c r="B221" s="772" t="s">
        <v>599</v>
      </c>
      <c r="C221" s="903" t="s">
        <v>2</v>
      </c>
      <c r="G221" s="929"/>
      <c r="H221" s="1578"/>
      <c r="I221" s="908">
        <f>SUBTOTAL(103,$J$5:J221)</f>
        <v>217</v>
      </c>
      <c r="J221" s="415" t="s">
        <v>598</v>
      </c>
      <c r="K221" s="909" t="s">
        <v>173</v>
      </c>
    </row>
    <row r="222" spans="1:11" s="144" customFormat="1" ht="18.75" customHeight="1">
      <c r="A222" s="901">
        <v>218</v>
      </c>
      <c r="B222" s="772" t="s">
        <v>72</v>
      </c>
      <c r="C222" s="903" t="s">
        <v>187</v>
      </c>
      <c r="G222" s="929"/>
      <c r="H222" s="1578"/>
      <c r="I222" s="908">
        <f>SUBTOTAL(103,$J$5:J222)</f>
        <v>218</v>
      </c>
      <c r="J222" s="415" t="s">
        <v>599</v>
      </c>
      <c r="K222" s="909" t="s">
        <v>2</v>
      </c>
    </row>
    <row r="223" spans="1:11" s="144" customFormat="1" ht="18.75" customHeight="1">
      <c r="A223" s="901">
        <v>219</v>
      </c>
      <c r="B223" s="772" t="s">
        <v>601</v>
      </c>
      <c r="C223" s="903" t="s">
        <v>80</v>
      </c>
      <c r="G223" s="929"/>
      <c r="H223" s="1578"/>
      <c r="I223" s="908">
        <f>SUBTOTAL(103,$J$5:J223)</f>
        <v>219</v>
      </c>
      <c r="J223" s="415" t="s">
        <v>72</v>
      </c>
      <c r="K223" s="909" t="s">
        <v>187</v>
      </c>
    </row>
    <row r="224" spans="1:11" s="144" customFormat="1" ht="18.75" customHeight="1">
      <c r="A224" s="901">
        <v>220</v>
      </c>
      <c r="B224" s="772" t="s">
        <v>602</v>
      </c>
      <c r="C224" s="903" t="s">
        <v>80</v>
      </c>
      <c r="G224" s="929"/>
      <c r="H224" s="1578"/>
      <c r="I224" s="908">
        <f>SUBTOTAL(103,$J$5:J224)</f>
        <v>220</v>
      </c>
      <c r="J224" s="415" t="s">
        <v>601</v>
      </c>
      <c r="K224" s="909" t="s">
        <v>80</v>
      </c>
    </row>
    <row r="225" spans="1:11" s="144" customFormat="1" ht="18.75" customHeight="1">
      <c r="A225" s="901">
        <v>221</v>
      </c>
      <c r="B225" s="772" t="s">
        <v>603</v>
      </c>
      <c r="C225" s="903" t="s">
        <v>4</v>
      </c>
      <c r="G225" s="929"/>
      <c r="H225" s="1578"/>
      <c r="I225" s="908">
        <f>SUBTOTAL(103,$J$5:J225)</f>
        <v>221</v>
      </c>
      <c r="J225" s="415" t="s">
        <v>602</v>
      </c>
      <c r="K225" s="909" t="s">
        <v>80</v>
      </c>
    </row>
    <row r="226" spans="1:11" s="144" customFormat="1" ht="18.75" customHeight="1">
      <c r="A226" s="901">
        <v>222</v>
      </c>
      <c r="B226" s="772" t="s">
        <v>604</v>
      </c>
      <c r="C226" s="903" t="s">
        <v>50</v>
      </c>
      <c r="G226" s="929"/>
      <c r="H226" s="1578"/>
      <c r="I226" s="908">
        <f>SUBTOTAL(103,$J$5:J226)</f>
        <v>222</v>
      </c>
      <c r="J226" s="415" t="s">
        <v>603</v>
      </c>
      <c r="K226" s="909" t="s">
        <v>4</v>
      </c>
    </row>
    <row r="227" spans="1:11" s="144" customFormat="1" ht="18.75" customHeight="1">
      <c r="A227" s="901">
        <v>223</v>
      </c>
      <c r="B227" s="772" t="s">
        <v>605</v>
      </c>
      <c r="C227" s="903" t="s">
        <v>50</v>
      </c>
      <c r="G227" s="929"/>
      <c r="H227" s="1578"/>
      <c r="I227" s="908">
        <f>SUBTOTAL(103,$J$5:J227)</f>
        <v>223</v>
      </c>
      <c r="J227" s="415" t="s">
        <v>604</v>
      </c>
      <c r="K227" s="909" t="s">
        <v>50</v>
      </c>
    </row>
    <row r="228" spans="1:11" s="144" customFormat="1" ht="18.75" customHeight="1">
      <c r="A228" s="901">
        <v>224</v>
      </c>
      <c r="B228" s="772" t="s">
        <v>606</v>
      </c>
      <c r="C228" s="903" t="s">
        <v>80</v>
      </c>
      <c r="G228" s="929"/>
      <c r="H228" s="1578"/>
      <c r="I228" s="908">
        <f>SUBTOTAL(103,$J$5:J228)</f>
        <v>224</v>
      </c>
      <c r="J228" s="415" t="s">
        <v>605</v>
      </c>
      <c r="K228" s="909" t="s">
        <v>50</v>
      </c>
    </row>
    <row r="229" spans="1:11" s="144" customFormat="1" ht="18.75" customHeight="1">
      <c r="A229" s="901">
        <v>225</v>
      </c>
      <c r="B229" s="772" t="s">
        <v>607</v>
      </c>
      <c r="C229" s="903" t="s">
        <v>2</v>
      </c>
      <c r="G229" s="929"/>
      <c r="H229" s="1578"/>
      <c r="I229" s="908">
        <f>SUBTOTAL(103,$J$5:J229)</f>
        <v>225</v>
      </c>
      <c r="J229" s="415" t="s">
        <v>606</v>
      </c>
      <c r="K229" s="909" t="s">
        <v>80</v>
      </c>
    </row>
    <row r="230" spans="1:11" s="144" customFormat="1" ht="18.75" customHeight="1">
      <c r="A230" s="901">
        <v>226</v>
      </c>
      <c r="B230" s="772" t="s">
        <v>608</v>
      </c>
      <c r="C230" s="903" t="s">
        <v>80</v>
      </c>
      <c r="G230" s="929"/>
      <c r="H230" s="1578"/>
      <c r="I230" s="908">
        <f>SUBTOTAL(103,$J$5:J230)</f>
        <v>226</v>
      </c>
      <c r="J230" s="415" t="s">
        <v>607</v>
      </c>
      <c r="K230" s="909" t="s">
        <v>2</v>
      </c>
    </row>
    <row r="231" spans="1:11" s="144" customFormat="1" ht="18.75" customHeight="1">
      <c r="A231" s="901">
        <v>227</v>
      </c>
      <c r="B231" s="772" t="s">
        <v>609</v>
      </c>
      <c r="C231" s="903" t="s">
        <v>173</v>
      </c>
      <c r="G231" s="929"/>
      <c r="H231" s="1578"/>
      <c r="I231" s="908">
        <f>SUBTOTAL(103,$J$5:J231)</f>
        <v>227</v>
      </c>
      <c r="J231" s="415" t="s">
        <v>608</v>
      </c>
      <c r="K231" s="909" t="s">
        <v>80</v>
      </c>
    </row>
    <row r="232" spans="1:11" s="144" customFormat="1" ht="18.75" customHeight="1">
      <c r="A232" s="901">
        <v>228</v>
      </c>
      <c r="B232" s="772" t="s">
        <v>610</v>
      </c>
      <c r="C232" s="903" t="s">
        <v>2</v>
      </c>
      <c r="G232" s="929"/>
      <c r="H232" s="1578"/>
      <c r="I232" s="908">
        <f>SUBTOTAL(103,$J$5:J232)</f>
        <v>228</v>
      </c>
      <c r="J232" s="415" t="s">
        <v>609</v>
      </c>
      <c r="K232" s="909" t="s">
        <v>173</v>
      </c>
    </row>
    <row r="233" spans="1:11" s="144" customFormat="1" ht="18.75" customHeight="1">
      <c r="A233" s="901">
        <v>229</v>
      </c>
      <c r="B233" s="772" t="s">
        <v>611</v>
      </c>
      <c r="C233" s="903" t="s">
        <v>2</v>
      </c>
      <c r="G233" s="929"/>
      <c r="H233" s="1578"/>
      <c r="I233" s="908">
        <f>SUBTOTAL(103,$J$5:J233)</f>
        <v>229</v>
      </c>
      <c r="J233" s="415" t="s">
        <v>610</v>
      </c>
      <c r="K233" s="909" t="s">
        <v>2</v>
      </c>
    </row>
    <row r="234" spans="1:11" s="144" customFormat="1" ht="18.75" customHeight="1">
      <c r="A234" s="901">
        <v>230</v>
      </c>
      <c r="B234" s="772" t="s">
        <v>8</v>
      </c>
      <c r="C234" s="903" t="s">
        <v>231</v>
      </c>
      <c r="G234" s="929"/>
      <c r="H234" s="1578"/>
      <c r="I234" s="908">
        <f>SUBTOTAL(103,$J$5:J234)</f>
        <v>230</v>
      </c>
      <c r="J234" s="415" t="s">
        <v>611</v>
      </c>
      <c r="K234" s="909" t="s">
        <v>2</v>
      </c>
    </row>
    <row r="235" spans="1:11" s="144" customFormat="1" ht="18.75" customHeight="1">
      <c r="A235" s="901">
        <v>231</v>
      </c>
      <c r="B235" s="772" t="s">
        <v>244</v>
      </c>
      <c r="C235" s="903" t="s">
        <v>214</v>
      </c>
      <c r="G235" s="929"/>
      <c r="H235" s="1578"/>
      <c r="I235" s="908">
        <f>SUBTOTAL(103,$J$5:J235)</f>
        <v>231</v>
      </c>
      <c r="J235" s="415" t="s">
        <v>8</v>
      </c>
      <c r="K235" s="909" t="s">
        <v>231</v>
      </c>
    </row>
    <row r="236" spans="1:11" s="144" customFormat="1" ht="18.75" customHeight="1">
      <c r="A236" s="901">
        <v>232</v>
      </c>
      <c r="B236" s="772" t="s">
        <v>245</v>
      </c>
      <c r="C236" s="903" t="s">
        <v>2</v>
      </c>
      <c r="G236" s="929"/>
      <c r="H236" s="1578"/>
      <c r="I236" s="908">
        <f>SUBTOTAL(103,$J$5:J236)</f>
        <v>232</v>
      </c>
      <c r="J236" s="415" t="s">
        <v>1082</v>
      </c>
      <c r="K236" s="909" t="s">
        <v>214</v>
      </c>
    </row>
    <row r="237" spans="1:11" s="144" customFormat="1" ht="18.75" customHeight="1">
      <c r="A237" s="901">
        <v>233</v>
      </c>
      <c r="B237" s="772" t="s">
        <v>208</v>
      </c>
      <c r="C237" s="903" t="s">
        <v>50</v>
      </c>
      <c r="G237" s="929"/>
      <c r="H237" s="1578"/>
      <c r="I237" s="908">
        <f>SUBTOTAL(103,$J$5:J237)</f>
        <v>233</v>
      </c>
      <c r="J237" s="415" t="s">
        <v>1083</v>
      </c>
      <c r="K237" s="909" t="s">
        <v>2</v>
      </c>
    </row>
    <row r="238" spans="1:11" s="144" customFormat="1" ht="18.75" customHeight="1">
      <c r="A238" s="901">
        <v>234</v>
      </c>
      <c r="B238" s="772" t="s">
        <v>171</v>
      </c>
      <c r="C238" s="903" t="s">
        <v>231</v>
      </c>
      <c r="G238" s="929"/>
      <c r="H238" s="1578"/>
      <c r="I238" s="908">
        <f>SUBTOTAL(103,$J$5:J238)</f>
        <v>234</v>
      </c>
      <c r="J238" s="961" t="s">
        <v>1706</v>
      </c>
      <c r="K238" s="1278" t="s">
        <v>218</v>
      </c>
    </row>
    <row r="239" spans="1:11" s="144" customFormat="1" ht="18.75" customHeight="1">
      <c r="A239" s="901">
        <v>235</v>
      </c>
      <c r="B239" s="772" t="s">
        <v>614</v>
      </c>
      <c r="C239" s="903" t="s">
        <v>2</v>
      </c>
      <c r="G239" s="929"/>
      <c r="H239" s="1578"/>
      <c r="I239" s="908">
        <f>SUBTOTAL(103,$J$5:J239)</f>
        <v>235</v>
      </c>
      <c r="J239" s="961" t="s">
        <v>1749</v>
      </c>
      <c r="K239" s="1278" t="s">
        <v>441</v>
      </c>
    </row>
    <row r="240" spans="1:11" s="144" customFormat="1" ht="18.75" customHeight="1">
      <c r="A240" s="901">
        <v>236</v>
      </c>
      <c r="B240" s="772" t="s">
        <v>615</v>
      </c>
      <c r="C240" s="903" t="s">
        <v>2</v>
      </c>
      <c r="G240" s="929"/>
      <c r="H240" s="1578"/>
      <c r="I240" s="908">
        <f>SUBTOTAL(103,$J$5:J240)</f>
        <v>236</v>
      </c>
      <c r="J240" s="961" t="s">
        <v>1748</v>
      </c>
      <c r="K240" s="1278" t="s">
        <v>218</v>
      </c>
    </row>
    <row r="241" spans="1:11" s="144" customFormat="1" ht="18.75" customHeight="1">
      <c r="A241" s="901">
        <v>237</v>
      </c>
      <c r="B241" s="772" t="s">
        <v>616</v>
      </c>
      <c r="C241" s="903" t="s">
        <v>155</v>
      </c>
      <c r="G241" s="929"/>
      <c r="H241" s="1578"/>
      <c r="I241" s="908">
        <f>SUBTOTAL(103,$J$5:J241)</f>
        <v>237</v>
      </c>
      <c r="J241" s="415" t="s">
        <v>615</v>
      </c>
      <c r="K241" s="909" t="s">
        <v>2</v>
      </c>
    </row>
    <row r="242" spans="1:11" s="144" customFormat="1" ht="18.75" customHeight="1">
      <c r="A242" s="901">
        <v>238</v>
      </c>
      <c r="B242" s="772" t="s">
        <v>617</v>
      </c>
      <c r="C242" s="903" t="s">
        <v>50</v>
      </c>
      <c r="G242" s="929"/>
      <c r="H242" s="1578"/>
      <c r="I242" s="908">
        <f>SUBTOTAL(103,$J$5:J242)</f>
        <v>238</v>
      </c>
      <c r="J242" s="415" t="s">
        <v>616</v>
      </c>
      <c r="K242" s="909" t="s">
        <v>155</v>
      </c>
    </row>
    <row r="243" spans="1:11" s="144" customFormat="1" ht="18.75" customHeight="1">
      <c r="A243" s="901">
        <v>239</v>
      </c>
      <c r="B243" s="772" t="s">
        <v>618</v>
      </c>
      <c r="C243" s="903" t="s">
        <v>2</v>
      </c>
      <c r="G243" s="929"/>
      <c r="H243" s="1578"/>
      <c r="I243" s="908">
        <f>SUBTOTAL(103,$J$5:J243)</f>
        <v>239</v>
      </c>
      <c r="J243" s="415" t="s">
        <v>617</v>
      </c>
      <c r="K243" s="909" t="s">
        <v>50</v>
      </c>
    </row>
    <row r="244" spans="1:11" s="144" customFormat="1" ht="18.75" customHeight="1">
      <c r="A244" s="901">
        <v>240</v>
      </c>
      <c r="B244" s="772" t="s">
        <v>788</v>
      </c>
      <c r="C244" s="903" t="s">
        <v>200</v>
      </c>
      <c r="G244" s="929"/>
      <c r="H244" s="1578"/>
      <c r="I244" s="908">
        <f>SUBTOTAL(103,$J$5:J244)</f>
        <v>240</v>
      </c>
      <c r="J244" s="415" t="s">
        <v>618</v>
      </c>
      <c r="K244" s="909" t="s">
        <v>2</v>
      </c>
    </row>
    <row r="245" spans="1:11" s="144" customFormat="1" ht="18.75" customHeight="1">
      <c r="A245" s="901">
        <v>241</v>
      </c>
      <c r="B245" s="772" t="s">
        <v>789</v>
      </c>
      <c r="C245" s="903" t="s">
        <v>2</v>
      </c>
      <c r="G245" s="929"/>
      <c r="H245" s="1578"/>
      <c r="I245" s="908">
        <f>SUBTOTAL(103,$J$5:J245)</f>
        <v>241</v>
      </c>
      <c r="J245" s="415" t="s">
        <v>788</v>
      </c>
      <c r="K245" s="909" t="s">
        <v>200</v>
      </c>
    </row>
    <row r="246" spans="1:11" s="144" customFormat="1" ht="18.75" customHeight="1">
      <c r="A246" s="901">
        <v>242</v>
      </c>
      <c r="B246" s="772" t="s">
        <v>790</v>
      </c>
      <c r="C246" s="903" t="s">
        <v>173</v>
      </c>
      <c r="G246" s="929"/>
      <c r="H246" s="1578"/>
      <c r="I246" s="908">
        <f>SUBTOTAL(103,$J$5:J246)</f>
        <v>242</v>
      </c>
      <c r="J246" s="415" t="s">
        <v>789</v>
      </c>
      <c r="K246" s="909" t="s">
        <v>2</v>
      </c>
    </row>
    <row r="247" spans="1:11" s="144" customFormat="1" ht="18.75" customHeight="1">
      <c r="A247" s="901">
        <v>243</v>
      </c>
      <c r="B247" s="772" t="s">
        <v>791</v>
      </c>
      <c r="C247" s="903" t="s">
        <v>2</v>
      </c>
      <c r="G247" s="929"/>
      <c r="H247" s="1578"/>
      <c r="I247" s="908">
        <f>SUBTOTAL(103,$J$5:J247)</f>
        <v>243</v>
      </c>
      <c r="J247" s="415" t="s">
        <v>790</v>
      </c>
      <c r="K247" s="909" t="s">
        <v>173</v>
      </c>
    </row>
    <row r="248" spans="1:11" s="144" customFormat="1" ht="18.75" customHeight="1">
      <c r="A248" s="901">
        <v>244</v>
      </c>
      <c r="B248" s="772" t="s">
        <v>792</v>
      </c>
      <c r="C248" s="903" t="s">
        <v>50</v>
      </c>
      <c r="G248" s="929"/>
      <c r="H248" s="1578"/>
      <c r="I248" s="908">
        <f>SUBTOTAL(103,$J$5:J248)</f>
        <v>244</v>
      </c>
      <c r="J248" s="415" t="s">
        <v>791</v>
      </c>
      <c r="K248" s="909" t="s">
        <v>2</v>
      </c>
    </row>
    <row r="249" spans="1:11" s="144" customFormat="1" ht="18.75" customHeight="1">
      <c r="A249" s="901">
        <v>245</v>
      </c>
      <c r="B249" s="772" t="s">
        <v>793</v>
      </c>
      <c r="C249" s="903" t="s">
        <v>2</v>
      </c>
      <c r="G249" s="929"/>
      <c r="H249" s="1578"/>
      <c r="I249" s="908">
        <f>SUBTOTAL(103,$J$5:J249)</f>
        <v>245</v>
      </c>
      <c r="J249" s="415" t="s">
        <v>792</v>
      </c>
      <c r="K249" s="909" t="s">
        <v>50</v>
      </c>
    </row>
    <row r="250" spans="1:11" s="144" customFormat="1" ht="18.75" customHeight="1">
      <c r="A250" s="901">
        <v>246</v>
      </c>
      <c r="B250" s="772" t="s">
        <v>794</v>
      </c>
      <c r="C250" s="903" t="s">
        <v>2</v>
      </c>
      <c r="G250" s="929"/>
      <c r="H250" s="1578"/>
      <c r="I250" s="908">
        <f>SUBTOTAL(103,$J$5:J250)</f>
        <v>246</v>
      </c>
      <c r="J250" s="415" t="s">
        <v>793</v>
      </c>
      <c r="K250" s="909" t="s">
        <v>2</v>
      </c>
    </row>
    <row r="251" spans="1:11" s="144" customFormat="1" ht="18.75" customHeight="1">
      <c r="A251" s="901">
        <v>247</v>
      </c>
      <c r="B251" s="772" t="s">
        <v>73</v>
      </c>
      <c r="C251" s="903" t="s">
        <v>229</v>
      </c>
      <c r="G251" s="929"/>
      <c r="H251" s="1578"/>
      <c r="I251" s="908">
        <f>SUBTOTAL(103,$J$5:J251)</f>
        <v>247</v>
      </c>
      <c r="J251" s="415" t="s">
        <v>794</v>
      </c>
      <c r="K251" s="909" t="s">
        <v>2</v>
      </c>
    </row>
    <row r="252" spans="1:11" s="144" customFormat="1" ht="18.75" customHeight="1">
      <c r="A252" s="901">
        <v>248</v>
      </c>
      <c r="B252" s="772" t="s">
        <v>620</v>
      </c>
      <c r="C252" s="903" t="s">
        <v>3</v>
      </c>
      <c r="G252" s="929"/>
      <c r="H252" s="1578"/>
      <c r="I252" s="908">
        <f>SUBTOTAL(103,$J$5:J252)</f>
        <v>248</v>
      </c>
      <c r="J252" s="415" t="s">
        <v>73</v>
      </c>
      <c r="K252" s="909" t="s">
        <v>229</v>
      </c>
    </row>
    <row r="253" spans="1:11" s="144" customFormat="1" ht="18.75" customHeight="1">
      <c r="A253" s="901">
        <v>249</v>
      </c>
      <c r="B253" s="772" t="s">
        <v>621</v>
      </c>
      <c r="C253" s="903" t="s">
        <v>3</v>
      </c>
      <c r="G253" s="929"/>
      <c r="H253" s="1578"/>
      <c r="I253" s="908">
        <f>SUBTOTAL(103,$J$5:J253)</f>
        <v>249</v>
      </c>
      <c r="J253" s="415" t="s">
        <v>620</v>
      </c>
      <c r="K253" s="909" t="s">
        <v>3</v>
      </c>
    </row>
    <row r="254" spans="1:11" s="144" customFormat="1" ht="18.75" customHeight="1">
      <c r="A254" s="901">
        <v>250</v>
      </c>
      <c r="B254" s="772" t="s">
        <v>622</v>
      </c>
      <c r="C254" s="903" t="s">
        <v>2</v>
      </c>
      <c r="G254" s="929"/>
      <c r="H254" s="1578"/>
      <c r="I254" s="908">
        <f>SUBTOTAL(103,$J$5:J254)</f>
        <v>250</v>
      </c>
      <c r="J254" s="415" t="s">
        <v>621</v>
      </c>
      <c r="K254" s="909" t="s">
        <v>3</v>
      </c>
    </row>
    <row r="255" spans="1:11" s="144" customFormat="1" ht="18.75" customHeight="1">
      <c r="A255" s="901">
        <v>251</v>
      </c>
      <c r="B255" s="772" t="s">
        <v>623</v>
      </c>
      <c r="C255" s="903" t="s">
        <v>173</v>
      </c>
      <c r="G255" s="929"/>
      <c r="H255" s="1578"/>
      <c r="I255" s="908">
        <f>SUBTOTAL(103,$J$5:J255)</f>
        <v>251</v>
      </c>
      <c r="J255" s="415" t="s">
        <v>622</v>
      </c>
      <c r="K255" s="909" t="s">
        <v>2</v>
      </c>
    </row>
    <row r="256" spans="1:11" s="144" customFormat="1" ht="18.75" customHeight="1">
      <c r="A256" s="901">
        <v>252</v>
      </c>
      <c r="B256" s="772" t="s">
        <v>624</v>
      </c>
      <c r="C256" s="903" t="s">
        <v>2</v>
      </c>
      <c r="G256" s="929"/>
      <c r="H256" s="1578"/>
      <c r="I256" s="908">
        <f>SUBTOTAL(103,$J$5:J256)</f>
        <v>252</v>
      </c>
      <c r="J256" s="415" t="s">
        <v>623</v>
      </c>
      <c r="K256" s="909" t="s">
        <v>173</v>
      </c>
    </row>
    <row r="257" spans="1:11" s="144" customFormat="1" ht="18.75" customHeight="1">
      <c r="A257" s="901">
        <v>253</v>
      </c>
      <c r="B257" s="772" t="s">
        <v>625</v>
      </c>
      <c r="C257" s="903" t="s">
        <v>80</v>
      </c>
      <c r="G257" s="929"/>
      <c r="H257" s="1578"/>
      <c r="I257" s="908">
        <f>SUBTOTAL(103,$J$5:J257)</f>
        <v>253</v>
      </c>
      <c r="J257" s="415" t="s">
        <v>624</v>
      </c>
      <c r="K257" s="909" t="s">
        <v>2</v>
      </c>
    </row>
    <row r="258" spans="1:11" s="144" customFormat="1" ht="18.75" customHeight="1">
      <c r="A258" s="901">
        <v>254</v>
      </c>
      <c r="B258" s="772" t="s">
        <v>626</v>
      </c>
      <c r="C258" s="903" t="s">
        <v>50</v>
      </c>
      <c r="G258" s="929"/>
      <c r="H258" s="1578"/>
      <c r="I258" s="908">
        <f>SUBTOTAL(103,$J$5:J258)</f>
        <v>254</v>
      </c>
      <c r="J258" s="415" t="s">
        <v>625</v>
      </c>
      <c r="K258" s="909" t="s">
        <v>80</v>
      </c>
    </row>
    <row r="259" spans="1:11" s="144" customFormat="1" ht="18.75" customHeight="1">
      <c r="A259" s="901">
        <v>255</v>
      </c>
      <c r="B259" s="772" t="s">
        <v>627</v>
      </c>
      <c r="C259" s="903" t="s">
        <v>173</v>
      </c>
      <c r="G259" s="929"/>
      <c r="H259" s="1578"/>
      <c r="I259" s="908">
        <f>SUBTOTAL(103,$J$5:J259)</f>
        <v>255</v>
      </c>
      <c r="J259" s="415" t="s">
        <v>626</v>
      </c>
      <c r="K259" s="909" t="s">
        <v>50</v>
      </c>
    </row>
    <row r="260" spans="1:11" s="144" customFormat="1" ht="18.75" customHeight="1">
      <c r="A260" s="901">
        <v>256</v>
      </c>
      <c r="B260" s="772" t="s">
        <v>628</v>
      </c>
      <c r="C260" s="903" t="s">
        <v>3</v>
      </c>
      <c r="G260" s="929"/>
      <c r="H260" s="1578"/>
      <c r="I260" s="908">
        <f>SUBTOTAL(103,$J$5:J260)</f>
        <v>256</v>
      </c>
      <c r="J260" s="415" t="s">
        <v>627</v>
      </c>
      <c r="K260" s="909" t="s">
        <v>173</v>
      </c>
    </row>
    <row r="261" spans="1:11" s="144" customFormat="1" ht="18.75" customHeight="1">
      <c r="A261" s="901">
        <v>257</v>
      </c>
      <c r="B261" s="772" t="s">
        <v>629</v>
      </c>
      <c r="C261" s="903" t="s">
        <v>2</v>
      </c>
      <c r="G261" s="929"/>
      <c r="H261" s="1578"/>
      <c r="I261" s="908">
        <f>SUBTOTAL(103,$J$5:J261)</f>
        <v>257</v>
      </c>
      <c r="J261" s="415" t="s">
        <v>628</v>
      </c>
      <c r="K261" s="909" t="s">
        <v>3</v>
      </c>
    </row>
    <row r="262" spans="1:11" s="144" customFormat="1" ht="18.75" customHeight="1">
      <c r="A262" s="901">
        <v>258</v>
      </c>
      <c r="B262" s="772" t="s">
        <v>74</v>
      </c>
      <c r="C262" s="903" t="s">
        <v>187</v>
      </c>
      <c r="G262" s="929"/>
      <c r="H262" s="1578"/>
      <c r="I262" s="908">
        <f>SUBTOTAL(103,$J$5:J262)</f>
        <v>258</v>
      </c>
      <c r="J262" s="415" t="s">
        <v>629</v>
      </c>
      <c r="K262" s="909" t="s">
        <v>2</v>
      </c>
    </row>
    <row r="263" spans="1:11" s="144" customFormat="1" ht="18.75" customHeight="1">
      <c r="A263" s="901">
        <v>259</v>
      </c>
      <c r="B263" s="772" t="s">
        <v>631</v>
      </c>
      <c r="C263" s="903" t="s">
        <v>155</v>
      </c>
      <c r="G263" s="929"/>
      <c r="H263" s="1578"/>
      <c r="I263" s="908">
        <f>SUBTOTAL(103,$J$5:J263)</f>
        <v>259</v>
      </c>
      <c r="J263" s="415" t="s">
        <v>74</v>
      </c>
      <c r="K263" s="909" t="s">
        <v>187</v>
      </c>
    </row>
    <row r="264" spans="1:11" s="144" customFormat="1" ht="18.75" customHeight="1">
      <c r="A264" s="901">
        <v>260</v>
      </c>
      <c r="B264" s="772" t="s">
        <v>632</v>
      </c>
      <c r="C264" s="903" t="s">
        <v>2</v>
      </c>
      <c r="G264" s="929"/>
      <c r="H264" s="1578"/>
      <c r="I264" s="908">
        <f>SUBTOTAL(103,$J$5:J264)</f>
        <v>260</v>
      </c>
      <c r="J264" s="415" t="s">
        <v>631</v>
      </c>
      <c r="K264" s="909" t="s">
        <v>155</v>
      </c>
    </row>
    <row r="265" spans="1:11" s="144" customFormat="1" ht="18.75" customHeight="1">
      <c r="A265" s="901">
        <v>261</v>
      </c>
      <c r="B265" s="772" t="s">
        <v>633</v>
      </c>
      <c r="C265" s="903" t="s">
        <v>173</v>
      </c>
      <c r="G265" s="929"/>
      <c r="H265" s="1578"/>
      <c r="I265" s="908">
        <f>SUBTOTAL(103,$J$5:J265)</f>
        <v>261</v>
      </c>
      <c r="J265" s="415" t="s">
        <v>632</v>
      </c>
      <c r="K265" s="909" t="s">
        <v>2</v>
      </c>
    </row>
    <row r="266" spans="1:11" s="144" customFormat="1" ht="18.75" customHeight="1">
      <c r="A266" s="901">
        <v>262</v>
      </c>
      <c r="B266" s="772" t="s">
        <v>634</v>
      </c>
      <c r="C266" s="903" t="s">
        <v>2</v>
      </c>
      <c r="G266" s="929"/>
      <c r="H266" s="1578"/>
      <c r="I266" s="908">
        <f>SUBTOTAL(103,$J$5:J266)</f>
        <v>262</v>
      </c>
      <c r="J266" s="415" t="s">
        <v>633</v>
      </c>
      <c r="K266" s="909" t="s">
        <v>173</v>
      </c>
    </row>
    <row r="267" spans="1:11" s="144" customFormat="1" ht="18.75" customHeight="1">
      <c r="A267" s="901">
        <v>263</v>
      </c>
      <c r="B267" s="772" t="s">
        <v>635</v>
      </c>
      <c r="C267" s="903" t="s">
        <v>173</v>
      </c>
      <c r="G267" s="929"/>
      <c r="H267" s="1578"/>
      <c r="I267" s="908">
        <f>SUBTOTAL(103,$J$5:J267)</f>
        <v>263</v>
      </c>
      <c r="J267" s="415" t="s">
        <v>634</v>
      </c>
      <c r="K267" s="909" t="s">
        <v>2</v>
      </c>
    </row>
    <row r="268" spans="1:11" s="144" customFormat="1" ht="18.75" customHeight="1">
      <c r="A268" s="901">
        <v>264</v>
      </c>
      <c r="B268" s="772" t="s">
        <v>636</v>
      </c>
      <c r="C268" s="903" t="s">
        <v>173</v>
      </c>
      <c r="G268" s="929"/>
      <c r="H268" s="1578"/>
      <c r="I268" s="908">
        <f>SUBTOTAL(103,$J$5:J268)</f>
        <v>264</v>
      </c>
      <c r="J268" s="415" t="s">
        <v>635</v>
      </c>
      <c r="K268" s="909" t="s">
        <v>173</v>
      </c>
    </row>
    <row r="269" spans="1:11" s="144" customFormat="1" ht="18.75" customHeight="1">
      <c r="A269" s="901">
        <v>265</v>
      </c>
      <c r="B269" s="772" t="s">
        <v>637</v>
      </c>
      <c r="C269" s="903" t="s">
        <v>2</v>
      </c>
      <c r="G269" s="929"/>
      <c r="H269" s="1578"/>
      <c r="I269" s="908">
        <f>SUBTOTAL(103,$J$5:J269)</f>
        <v>265</v>
      </c>
      <c r="J269" s="415" t="s">
        <v>636</v>
      </c>
      <c r="K269" s="909" t="s">
        <v>173</v>
      </c>
    </row>
    <row r="270" spans="1:11" s="144" customFormat="1" ht="18.75" customHeight="1">
      <c r="A270" s="901">
        <v>266</v>
      </c>
      <c r="B270" s="772" t="s">
        <v>638</v>
      </c>
      <c r="C270" s="903" t="s">
        <v>173</v>
      </c>
      <c r="G270" s="929"/>
      <c r="H270" s="1578"/>
      <c r="I270" s="908">
        <f>SUBTOTAL(103,$J$5:J270)</f>
        <v>266</v>
      </c>
      <c r="J270" s="415" t="s">
        <v>637</v>
      </c>
      <c r="K270" s="909" t="s">
        <v>2</v>
      </c>
    </row>
    <row r="271" spans="1:11" s="144" customFormat="1" ht="18.75" customHeight="1">
      <c r="A271" s="901">
        <v>267</v>
      </c>
      <c r="B271" s="772" t="s">
        <v>639</v>
      </c>
      <c r="C271" s="903" t="s">
        <v>80</v>
      </c>
      <c r="G271" s="929"/>
      <c r="H271" s="1578"/>
      <c r="I271" s="908">
        <f>SUBTOTAL(103,$J$5:J271)</f>
        <v>267</v>
      </c>
      <c r="J271" s="415" t="s">
        <v>638</v>
      </c>
      <c r="K271" s="909" t="s">
        <v>173</v>
      </c>
    </row>
    <row r="272" spans="1:11" s="144" customFormat="1" ht="18.75" customHeight="1">
      <c r="A272" s="901">
        <v>268</v>
      </c>
      <c r="B272" s="772" t="s">
        <v>640</v>
      </c>
      <c r="C272" s="903" t="s">
        <v>2</v>
      </c>
      <c r="G272" s="929"/>
      <c r="H272" s="1578"/>
      <c r="I272" s="908">
        <f>SUBTOTAL(103,$J$5:J272)</f>
        <v>268</v>
      </c>
      <c r="J272" s="415" t="s">
        <v>639</v>
      </c>
      <c r="K272" s="909" t="s">
        <v>80</v>
      </c>
    </row>
    <row r="273" spans="1:11" s="144" customFormat="1" ht="18.75" customHeight="1">
      <c r="A273" s="901">
        <v>269</v>
      </c>
      <c r="B273" s="772" t="s">
        <v>641</v>
      </c>
      <c r="C273" s="903" t="s">
        <v>80</v>
      </c>
      <c r="G273" s="929"/>
      <c r="H273" s="1578"/>
      <c r="I273" s="908">
        <f>SUBTOTAL(103,$J$5:J273)</f>
        <v>269</v>
      </c>
      <c r="J273" s="415" t="s">
        <v>640</v>
      </c>
      <c r="K273" s="909" t="s">
        <v>2</v>
      </c>
    </row>
    <row r="274" spans="1:11" s="144" customFormat="1" ht="18.75" customHeight="1">
      <c r="A274" s="901">
        <v>270</v>
      </c>
      <c r="B274" s="772" t="s">
        <v>75</v>
      </c>
      <c r="C274" s="903" t="s">
        <v>230</v>
      </c>
      <c r="G274" s="929"/>
      <c r="H274" s="1578"/>
      <c r="I274" s="908">
        <f>SUBTOTAL(103,$J$5:J274)</f>
        <v>270</v>
      </c>
      <c r="J274" s="415" t="s">
        <v>641</v>
      </c>
      <c r="K274" s="909" t="s">
        <v>80</v>
      </c>
    </row>
    <row r="275" spans="1:11" s="144" customFormat="1" ht="18.75" customHeight="1">
      <c r="A275" s="901">
        <v>271</v>
      </c>
      <c r="B275" s="772" t="s">
        <v>209</v>
      </c>
      <c r="C275" s="903" t="s">
        <v>50</v>
      </c>
      <c r="G275" s="929"/>
      <c r="H275" s="1578"/>
      <c r="I275" s="908">
        <f>SUBTOTAL(103,$J$5:J275)</f>
        <v>271</v>
      </c>
      <c r="J275" s="415" t="s">
        <v>75</v>
      </c>
      <c r="K275" s="909" t="s">
        <v>230</v>
      </c>
    </row>
    <row r="276" spans="1:11" s="144" customFormat="1" ht="18.75" customHeight="1">
      <c r="A276" s="901">
        <v>272</v>
      </c>
      <c r="B276" s="772" t="s">
        <v>210</v>
      </c>
      <c r="C276" s="903" t="s">
        <v>80</v>
      </c>
      <c r="G276" s="929"/>
      <c r="H276" s="1578"/>
      <c r="I276" s="908">
        <f>SUBTOTAL(103,$J$5:J276)</f>
        <v>272</v>
      </c>
      <c r="J276" s="415" t="s">
        <v>209</v>
      </c>
      <c r="K276" s="909" t="s">
        <v>50</v>
      </c>
    </row>
    <row r="277" spans="1:11" s="144" customFormat="1" ht="18.75" customHeight="1">
      <c r="A277" s="901">
        <v>273</v>
      </c>
      <c r="B277" s="772" t="s">
        <v>5</v>
      </c>
      <c r="C277" s="903" t="s">
        <v>2</v>
      </c>
      <c r="G277" s="929"/>
      <c r="H277" s="1578"/>
      <c r="I277" s="908">
        <f>SUBTOTAL(103,$J$5:J277)</f>
        <v>273</v>
      </c>
      <c r="J277" s="415" t="s">
        <v>210</v>
      </c>
      <c r="K277" s="909" t="s">
        <v>80</v>
      </c>
    </row>
    <row r="278" spans="1:11" s="144" customFormat="1" ht="18.75" customHeight="1">
      <c r="A278" s="901">
        <v>274</v>
      </c>
      <c r="B278" s="772" t="s">
        <v>6</v>
      </c>
      <c r="C278" s="903" t="s">
        <v>80</v>
      </c>
      <c r="G278" s="929"/>
      <c r="H278" s="1578"/>
      <c r="I278" s="908">
        <f>SUBTOTAL(103,$J$5:J278)</f>
        <v>274</v>
      </c>
      <c r="J278" s="415" t="s">
        <v>5</v>
      </c>
      <c r="K278" s="909" t="s">
        <v>2</v>
      </c>
    </row>
    <row r="279" spans="1:11" s="144" customFormat="1" ht="18.75" customHeight="1">
      <c r="A279" s="901">
        <v>275</v>
      </c>
      <c r="B279" s="772" t="s">
        <v>643</v>
      </c>
      <c r="C279" s="903" t="s">
        <v>50</v>
      </c>
      <c r="G279" s="929"/>
      <c r="H279" s="1578"/>
      <c r="I279" s="908">
        <f>SUBTOTAL(103,$J$5:J279)</f>
        <v>275</v>
      </c>
      <c r="J279" s="415" t="s">
        <v>6</v>
      </c>
      <c r="K279" s="909" t="s">
        <v>80</v>
      </c>
    </row>
    <row r="280" spans="1:11" s="144" customFormat="1" ht="18.75" customHeight="1">
      <c r="A280" s="901">
        <v>276</v>
      </c>
      <c r="B280" s="772" t="s">
        <v>644</v>
      </c>
      <c r="C280" s="903" t="s">
        <v>50</v>
      </c>
      <c r="G280" s="929"/>
      <c r="H280" s="1578"/>
      <c r="I280" s="908">
        <f>SUBTOTAL(103,$J$5:J280)</f>
        <v>276</v>
      </c>
      <c r="J280" s="415" t="s">
        <v>643</v>
      </c>
      <c r="K280" s="909" t="s">
        <v>50</v>
      </c>
    </row>
    <row r="281" spans="1:11" s="144" customFormat="1" ht="18.75" customHeight="1">
      <c r="A281" s="901">
        <v>277</v>
      </c>
      <c r="B281" s="772" t="s">
        <v>645</v>
      </c>
      <c r="C281" s="903" t="s">
        <v>2</v>
      </c>
      <c r="G281" s="929"/>
      <c r="H281" s="1578"/>
      <c r="I281" s="908">
        <f>SUBTOTAL(103,$J$5:J281)</f>
        <v>277</v>
      </c>
      <c r="J281" s="415" t="s">
        <v>644</v>
      </c>
      <c r="K281" s="909" t="s">
        <v>50</v>
      </c>
    </row>
    <row r="282" spans="1:11" s="144" customFormat="1" ht="18.75" customHeight="1">
      <c r="A282" s="901">
        <v>278</v>
      </c>
      <c r="B282" s="772" t="s">
        <v>646</v>
      </c>
      <c r="C282" s="903" t="s">
        <v>155</v>
      </c>
      <c r="G282" s="929"/>
      <c r="H282" s="1578"/>
      <c r="I282" s="908">
        <f>SUBTOTAL(103,$J$5:J282)</f>
        <v>278</v>
      </c>
      <c r="J282" s="415" t="s">
        <v>645</v>
      </c>
      <c r="K282" s="909" t="s">
        <v>2</v>
      </c>
    </row>
    <row r="283" spans="1:11" s="144" customFormat="1" ht="18.75" customHeight="1">
      <c r="A283" s="901">
        <v>279</v>
      </c>
      <c r="B283" s="772" t="s">
        <v>647</v>
      </c>
      <c r="C283" s="903" t="s">
        <v>50</v>
      </c>
      <c r="G283" s="929"/>
      <c r="H283" s="1578"/>
      <c r="I283" s="908">
        <f>SUBTOTAL(103,$J$5:J283)</f>
        <v>279</v>
      </c>
      <c r="J283" s="415" t="s">
        <v>646</v>
      </c>
      <c r="K283" s="909" t="s">
        <v>155</v>
      </c>
    </row>
    <row r="284" spans="1:11" s="144" customFormat="1" ht="18.75" customHeight="1">
      <c r="A284" s="901">
        <v>280</v>
      </c>
      <c r="B284" s="772" t="s">
        <v>648</v>
      </c>
      <c r="C284" s="903" t="s">
        <v>2</v>
      </c>
      <c r="G284" s="929"/>
      <c r="H284" s="1578"/>
      <c r="I284" s="908">
        <f>SUBTOTAL(103,$J$5:J284)</f>
        <v>280</v>
      </c>
      <c r="J284" s="415" t="s">
        <v>647</v>
      </c>
      <c r="K284" s="909" t="s">
        <v>50</v>
      </c>
    </row>
    <row r="285" spans="1:11" s="144" customFormat="1" ht="18.75" customHeight="1">
      <c r="A285" s="901">
        <v>281</v>
      </c>
      <c r="B285" s="772" t="s">
        <v>649</v>
      </c>
      <c r="C285" s="903" t="s">
        <v>50</v>
      </c>
      <c r="G285" s="929"/>
      <c r="H285" s="1578"/>
      <c r="I285" s="908">
        <f>SUBTOTAL(103,$J$5:J285)</f>
        <v>281</v>
      </c>
      <c r="J285" s="415" t="s">
        <v>648</v>
      </c>
      <c r="K285" s="909" t="s">
        <v>2</v>
      </c>
    </row>
    <row r="286" spans="1:11" s="144" customFormat="1" ht="18.75" customHeight="1">
      <c r="A286" s="901">
        <v>282</v>
      </c>
      <c r="B286" s="772" t="s">
        <v>651</v>
      </c>
      <c r="C286" s="903" t="s">
        <v>214</v>
      </c>
      <c r="G286" s="929"/>
      <c r="H286" s="1578"/>
      <c r="I286" s="908">
        <f>SUBTOTAL(103,$J$5:J286)</f>
        <v>282</v>
      </c>
      <c r="J286" s="415" t="s">
        <v>649</v>
      </c>
      <c r="K286" s="909" t="s">
        <v>50</v>
      </c>
    </row>
    <row r="287" spans="1:11" s="665" customFormat="1" ht="18.75" customHeight="1">
      <c r="A287" s="901">
        <v>283</v>
      </c>
      <c r="B287" s="772" t="s">
        <v>76</v>
      </c>
      <c r="C287" s="903" t="s">
        <v>214</v>
      </c>
      <c r="G287" s="930"/>
      <c r="H287" s="1578"/>
      <c r="I287" s="908">
        <f>SUBTOTAL(103,$J$5:J287)</f>
        <v>283</v>
      </c>
      <c r="J287" s="415" t="s">
        <v>651</v>
      </c>
      <c r="K287" s="909" t="s">
        <v>214</v>
      </c>
    </row>
    <row r="288" spans="1:11" s="144" customFormat="1" ht="18.75" customHeight="1">
      <c r="A288" s="901">
        <v>284</v>
      </c>
      <c r="B288" s="772" t="s">
        <v>77</v>
      </c>
      <c r="C288" s="903" t="s">
        <v>50</v>
      </c>
      <c r="G288" s="929"/>
      <c r="H288" s="1578"/>
      <c r="I288" s="908">
        <f>SUBTOTAL(103,$J$5:J288)</f>
        <v>284</v>
      </c>
      <c r="J288" s="415" t="s">
        <v>76</v>
      </c>
      <c r="K288" s="909" t="s">
        <v>214</v>
      </c>
    </row>
    <row r="289" spans="1:11" s="144" customFormat="1" ht="18.75" customHeight="1">
      <c r="A289" s="901">
        <v>285</v>
      </c>
      <c r="B289" s="772" t="s">
        <v>78</v>
      </c>
      <c r="C289" s="903" t="s">
        <v>187</v>
      </c>
      <c r="G289" s="929"/>
      <c r="H289" s="1578"/>
      <c r="I289" s="908">
        <f>SUBTOTAL(103,$J$5:J289)</f>
        <v>285</v>
      </c>
      <c r="J289" s="415" t="s">
        <v>77</v>
      </c>
      <c r="K289" s="909" t="s">
        <v>50</v>
      </c>
    </row>
    <row r="290" spans="1:11" s="144" customFormat="1" ht="18.75" customHeight="1">
      <c r="A290" s="901">
        <v>286</v>
      </c>
      <c r="B290" s="772" t="s">
        <v>174</v>
      </c>
      <c r="C290" s="903" t="s">
        <v>2</v>
      </c>
      <c r="G290" s="929"/>
      <c r="H290" s="1578"/>
      <c r="I290" s="908">
        <f>SUBTOTAL(103,$J$5:J290)</f>
        <v>286</v>
      </c>
      <c r="J290" s="415" t="s">
        <v>78</v>
      </c>
      <c r="K290" s="909" t="s">
        <v>187</v>
      </c>
    </row>
    <row r="291" spans="1:11" s="144" customFormat="1" ht="18.75" customHeight="1">
      <c r="A291" s="901">
        <v>287</v>
      </c>
      <c r="B291" s="772" t="s">
        <v>175</v>
      </c>
      <c r="C291" s="903" t="s">
        <v>50</v>
      </c>
      <c r="G291" s="929"/>
      <c r="H291" s="1578"/>
      <c r="I291" s="908">
        <f>SUBTOTAL(103,$J$5:J291)</f>
        <v>287</v>
      </c>
      <c r="J291" s="415" t="s">
        <v>174</v>
      </c>
      <c r="K291" s="909" t="s">
        <v>2</v>
      </c>
    </row>
    <row r="292" spans="1:11" s="144" customFormat="1" ht="18.75" customHeight="1">
      <c r="A292" s="901">
        <v>288</v>
      </c>
      <c r="B292" s="772" t="s">
        <v>172</v>
      </c>
      <c r="C292" s="903" t="s">
        <v>214</v>
      </c>
      <c r="G292" s="929"/>
      <c r="H292" s="1578"/>
      <c r="I292" s="908">
        <f>SUBTOTAL(103,$J$5:J292)</f>
        <v>288</v>
      </c>
      <c r="J292" s="415" t="s">
        <v>175</v>
      </c>
      <c r="K292" s="909" t="s">
        <v>50</v>
      </c>
    </row>
    <row r="293" spans="1:11" s="144" customFormat="1" ht="18.75" customHeight="1">
      <c r="A293" s="901">
        <v>289</v>
      </c>
      <c r="B293" s="772" t="s">
        <v>79</v>
      </c>
      <c r="C293" s="903" t="s">
        <v>200</v>
      </c>
      <c r="G293" s="929"/>
      <c r="H293" s="1578"/>
      <c r="I293" s="908">
        <f>SUBTOTAL(103,$J$5:J293)</f>
        <v>289</v>
      </c>
      <c r="J293" s="415" t="s">
        <v>172</v>
      </c>
      <c r="K293" s="909" t="s">
        <v>214</v>
      </c>
    </row>
    <row r="294" spans="1:11" s="144" customFormat="1" ht="18.75" customHeight="1">
      <c r="A294" s="901">
        <v>290</v>
      </c>
      <c r="B294" s="772" t="s">
        <v>655</v>
      </c>
      <c r="C294" s="903" t="s">
        <v>155</v>
      </c>
      <c r="G294" s="929"/>
      <c r="H294" s="1578"/>
      <c r="I294" s="908">
        <f>SUBTOTAL(103,$J$5:J294)</f>
        <v>290</v>
      </c>
      <c r="J294" s="415" t="s">
        <v>79</v>
      </c>
      <c r="K294" s="909" t="s">
        <v>200</v>
      </c>
    </row>
    <row r="295" spans="1:11" s="144" customFormat="1" ht="18.75" customHeight="1">
      <c r="A295" s="901">
        <v>291</v>
      </c>
      <c r="B295" s="772" t="s">
        <v>656</v>
      </c>
      <c r="C295" s="903" t="s">
        <v>80</v>
      </c>
      <c r="G295" s="929"/>
      <c r="H295" s="1578"/>
      <c r="I295" s="908">
        <f>SUBTOTAL(103,$J$5:J295)</f>
        <v>291</v>
      </c>
      <c r="J295" s="415" t="s">
        <v>655</v>
      </c>
      <c r="K295" s="909" t="s">
        <v>155</v>
      </c>
    </row>
    <row r="296" spans="1:11" s="144" customFormat="1" ht="18.75" customHeight="1">
      <c r="A296" s="901">
        <v>292</v>
      </c>
      <c r="B296" s="772" t="s">
        <v>657</v>
      </c>
      <c r="C296" s="903" t="s">
        <v>155</v>
      </c>
      <c r="G296" s="929"/>
      <c r="H296" s="1578"/>
      <c r="I296" s="908">
        <f>SUBTOTAL(103,$J$5:J296)</f>
        <v>292</v>
      </c>
      <c r="J296" s="415" t="s">
        <v>656</v>
      </c>
      <c r="K296" s="909" t="s">
        <v>80</v>
      </c>
    </row>
    <row r="297" spans="1:11" s="665" customFormat="1" ht="18.75" customHeight="1">
      <c r="A297" s="901">
        <v>293</v>
      </c>
      <c r="B297" s="772" t="s">
        <v>658</v>
      </c>
      <c r="C297" s="903" t="s">
        <v>3</v>
      </c>
      <c r="G297" s="930"/>
      <c r="H297" s="1578"/>
      <c r="I297" s="908">
        <f>SUBTOTAL(103,$J$5:J297)</f>
        <v>293</v>
      </c>
      <c r="J297" s="415" t="s">
        <v>657</v>
      </c>
      <c r="K297" s="909" t="s">
        <v>155</v>
      </c>
    </row>
    <row r="298" spans="1:11" s="144" customFormat="1" ht="18.75" customHeight="1">
      <c r="A298" s="901">
        <v>294</v>
      </c>
      <c r="B298" s="895" t="s">
        <v>659</v>
      </c>
      <c r="C298" s="905" t="s">
        <v>176</v>
      </c>
      <c r="G298" s="929"/>
      <c r="H298" s="1578"/>
      <c r="I298" s="908">
        <f>SUBTOTAL(103,$J$5:J298)</f>
        <v>294</v>
      </c>
      <c r="J298" s="415" t="s">
        <v>658</v>
      </c>
      <c r="K298" s="909" t="s">
        <v>3</v>
      </c>
    </row>
    <row r="299" spans="1:11" s="144" customFormat="1" ht="18.75" customHeight="1">
      <c r="A299" s="901">
        <v>295</v>
      </c>
      <c r="B299" s="772" t="s">
        <v>660</v>
      </c>
      <c r="C299" s="903" t="s">
        <v>2</v>
      </c>
      <c r="G299" s="929"/>
      <c r="H299" s="1578"/>
      <c r="I299" s="908">
        <f>SUBTOTAL(103,$J$5:J299)</f>
        <v>295</v>
      </c>
      <c r="J299" s="415" t="s">
        <v>659</v>
      </c>
      <c r="K299" s="909" t="s">
        <v>176</v>
      </c>
    </row>
    <row r="300" spans="1:11" s="144" customFormat="1" ht="18.75" customHeight="1">
      <c r="A300" s="901">
        <v>296</v>
      </c>
      <c r="B300" s="772" t="s">
        <v>661</v>
      </c>
      <c r="C300" s="903" t="s">
        <v>3</v>
      </c>
      <c r="G300" s="929"/>
      <c r="H300" s="1578"/>
      <c r="I300" s="908">
        <f>SUBTOTAL(103,$J$5:J300)</f>
        <v>296</v>
      </c>
      <c r="J300" s="415" t="s">
        <v>660</v>
      </c>
      <c r="K300" s="909" t="s">
        <v>2</v>
      </c>
    </row>
    <row r="301" spans="1:11" s="144" customFormat="1" ht="18.75" customHeight="1">
      <c r="A301" s="901">
        <v>297</v>
      </c>
      <c r="B301" s="772" t="s">
        <v>662</v>
      </c>
      <c r="C301" s="903" t="s">
        <v>50</v>
      </c>
      <c r="G301" s="929"/>
      <c r="H301" s="1578"/>
      <c r="I301" s="908">
        <f>SUBTOTAL(103,$J$5:J301)</f>
        <v>297</v>
      </c>
      <c r="J301" s="415" t="s">
        <v>661</v>
      </c>
      <c r="K301" s="909" t="s">
        <v>3</v>
      </c>
    </row>
    <row r="302" spans="1:11" s="144" customFormat="1" ht="18.75" customHeight="1" thickBot="1">
      <c r="A302" s="901">
        <v>298</v>
      </c>
      <c r="B302" s="906" t="s">
        <v>7</v>
      </c>
      <c r="C302" s="907" t="s">
        <v>230</v>
      </c>
      <c r="G302" s="929"/>
      <c r="H302" s="1578"/>
      <c r="I302" s="908">
        <f>SUBTOTAL(103,$J$5:J302)</f>
        <v>298</v>
      </c>
      <c r="J302" s="415" t="s">
        <v>662</v>
      </c>
      <c r="K302" s="909" t="s">
        <v>50</v>
      </c>
    </row>
    <row r="303" spans="1:11" s="144" customFormat="1" ht="18.75" customHeight="1">
      <c r="A303" s="892"/>
      <c r="G303" s="929"/>
      <c r="H303" s="1578"/>
      <c r="I303" s="908">
        <f>SUBTOTAL(103,$J$5:J303)</f>
        <v>299</v>
      </c>
      <c r="J303" s="415" t="s">
        <v>7</v>
      </c>
      <c r="K303" s="909" t="s">
        <v>230</v>
      </c>
    </row>
    <row r="304" spans="1:11" s="143" customFormat="1" ht="18.75" customHeight="1">
      <c r="A304" s="936"/>
      <c r="G304" s="931"/>
      <c r="H304" s="1578"/>
      <c r="I304" s="913">
        <f>SUBTOTAL(103,$J$5:J304)</f>
        <v>300</v>
      </c>
      <c r="J304" s="415" t="s">
        <v>1264</v>
      </c>
      <c r="K304" s="909" t="s">
        <v>2</v>
      </c>
    </row>
    <row r="305" spans="1:12" s="143" customFormat="1" ht="18.75" customHeight="1">
      <c r="A305" s="936"/>
      <c r="G305" s="931"/>
      <c r="H305" s="1578"/>
      <c r="I305" s="913">
        <f>SUBTOTAL(103,$J$5:J305)</f>
        <v>301</v>
      </c>
      <c r="J305" s="415" t="s">
        <v>1266</v>
      </c>
      <c r="K305" s="909" t="s">
        <v>2</v>
      </c>
    </row>
    <row r="306" spans="1:12" s="143" customFormat="1" ht="18.75" customHeight="1">
      <c r="A306" s="936"/>
      <c r="G306" s="931"/>
      <c r="H306" s="1578"/>
      <c r="I306" s="913">
        <f>SUBTOTAL(103,$J$5:J306)</f>
        <v>302</v>
      </c>
      <c r="J306" s="415" t="s">
        <v>1267</v>
      </c>
      <c r="K306" s="909" t="s">
        <v>2</v>
      </c>
    </row>
    <row r="307" spans="1:12" s="143" customFormat="1" ht="18.75" customHeight="1">
      <c r="A307" s="936"/>
      <c r="G307" s="931"/>
      <c r="H307" s="1578"/>
      <c r="I307" s="913">
        <f>SUBTOTAL(103,$J$5:J307)</f>
        <v>303</v>
      </c>
      <c r="J307" s="415" t="s">
        <v>1268</v>
      </c>
      <c r="K307" s="909" t="s">
        <v>3</v>
      </c>
    </row>
    <row r="308" spans="1:12" s="143" customFormat="1" ht="18.75" customHeight="1">
      <c r="A308" s="936"/>
      <c r="G308" s="931"/>
      <c r="H308" s="1578"/>
      <c r="I308" s="913">
        <f>SUBTOTAL(103,$J$5:J308)</f>
        <v>304</v>
      </c>
      <c r="J308" s="415" t="s">
        <v>1269</v>
      </c>
      <c r="K308" s="909" t="s">
        <v>3</v>
      </c>
    </row>
    <row r="309" spans="1:12" s="143" customFormat="1" ht="18.75" customHeight="1">
      <c r="A309" s="936"/>
      <c r="G309" s="931"/>
      <c r="H309" s="1578"/>
      <c r="I309" s="913">
        <f>SUBTOTAL(103,$J$5:J309)</f>
        <v>305</v>
      </c>
      <c r="J309" s="415" t="s">
        <v>1270</v>
      </c>
      <c r="K309" s="909" t="s">
        <v>214</v>
      </c>
    </row>
    <row r="310" spans="1:12" s="143" customFormat="1" ht="18.75" customHeight="1" thickBot="1">
      <c r="A310" s="937"/>
      <c r="B310" s="932"/>
      <c r="C310" s="932"/>
      <c r="D310" s="932"/>
      <c r="E310" s="932"/>
      <c r="F310" s="932"/>
      <c r="G310" s="933"/>
      <c r="H310" s="1579"/>
      <c r="I310" s="914">
        <f>SUBTOTAL(103,$J$5:J310)</f>
        <v>306</v>
      </c>
      <c r="J310" s="915" t="s">
        <v>1271</v>
      </c>
      <c r="K310" s="916" t="s">
        <v>414</v>
      </c>
      <c r="L310" s="932"/>
    </row>
    <row r="312" spans="1:12">
      <c r="J312" s="885"/>
    </row>
    <row r="313" spans="1:12">
      <c r="J313" s="885"/>
    </row>
    <row r="314" spans="1:12">
      <c r="J314" s="885"/>
    </row>
  </sheetData>
  <autoFilter ref="I3:K309" xr:uid="{3E47E529-5BE9-4B2E-8A21-97BE8ECE68B5}"/>
  <mergeCells count="28">
    <mergeCell ref="H1:H310"/>
    <mergeCell ref="A1:G1"/>
    <mergeCell ref="E34:F34"/>
    <mergeCell ref="M34:N34"/>
    <mergeCell ref="A2:A3"/>
    <mergeCell ref="I2:I3"/>
    <mergeCell ref="G28:G33"/>
    <mergeCell ref="E2:G2"/>
    <mergeCell ref="G12:G16"/>
    <mergeCell ref="G17:G20"/>
    <mergeCell ref="G21:G22"/>
    <mergeCell ref="G23:G25"/>
    <mergeCell ref="G4:G11"/>
    <mergeCell ref="P26:P27"/>
    <mergeCell ref="P28:P33"/>
    <mergeCell ref="I1:P1"/>
    <mergeCell ref="P4:P11"/>
    <mergeCell ref="P12:P16"/>
    <mergeCell ref="P17:P20"/>
    <mergeCell ref="P21:P22"/>
    <mergeCell ref="P23:P25"/>
    <mergeCell ref="O12:O16"/>
    <mergeCell ref="O17:O20"/>
    <mergeCell ref="O21:O22"/>
    <mergeCell ref="O23:O25"/>
    <mergeCell ref="O26:O27"/>
    <mergeCell ref="O28:O33"/>
    <mergeCell ref="O4:O11"/>
  </mergeCells>
  <conditionalFormatting sqref="B2:B3">
    <cfRule type="duplicateValues" dxfId="48" priority="3"/>
  </conditionalFormatting>
  <conditionalFormatting sqref="B4:B302">
    <cfRule type="duplicateValues" dxfId="47" priority="4"/>
    <cfRule type="duplicateValues" dxfId="46" priority="5"/>
  </conditionalFormatting>
  <conditionalFormatting sqref="E4:E25 E27:E33">
    <cfRule type="duplicateValues" dxfId="45" priority="2"/>
  </conditionalFormatting>
  <conditionalFormatting sqref="E26">
    <cfRule type="duplicateValues" dxfId="44" priority="1"/>
  </conditionalFormatting>
  <conditionalFormatting sqref="J2:J1048576">
    <cfRule type="duplicateValues" dxfId="43" priority="6"/>
  </conditionalFormatting>
  <conditionalFormatting sqref="J299">
    <cfRule type="duplicateValues" dxfId="42" priority="16"/>
    <cfRule type="duplicateValues" dxfId="41" priority="17"/>
    <cfRule type="duplicateValues" dxfId="40" priority="18"/>
    <cfRule type="duplicateValues" dxfId="39" priority="19"/>
  </conditionalFormatting>
  <conditionalFormatting sqref="J311">
    <cfRule type="duplicateValues" dxfId="38" priority="1107"/>
    <cfRule type="duplicateValues" dxfId="37" priority="1108"/>
  </conditionalFormatting>
  <conditionalFormatting sqref="J311:J1048576 J4:J18 J20:J286 J288:J298 J300:J303">
    <cfRule type="duplicateValues" dxfId="36" priority="1112"/>
    <cfRule type="duplicateValues" dxfId="35" priority="1113"/>
  </conditionalFormatting>
  <printOptions horizontalCentered="1"/>
  <pageMargins left="0.47244094488188981" right="0.15748031496062992" top="0.51181102362204722" bottom="0.74803149606299213" header="0.31496062992125984" footer="0.31496062992125984"/>
  <pageSetup paperSize="9" scale="46" fitToHeight="0" orientation="portrait" r:id="rId1"/>
  <rowBreaks count="3" manualBreakCount="3">
    <brk id="79" max="15" man="1"/>
    <brk id="156" max="15" man="1"/>
    <brk id="224" max="15" man="1"/>
  </rowBreaks>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55059-0E0E-4D90-96F2-C8F9C46281D6}">
  <sheetPr codeName="Sheet24">
    <tabColor rgb="FFFF0000"/>
    <pageSetUpPr fitToPage="1"/>
  </sheetPr>
  <dimension ref="A1:O1279"/>
  <sheetViews>
    <sheetView view="pageBreakPreview" zoomScale="78" zoomScaleNormal="100" zoomScaleSheetLayoutView="96" workbookViewId="0">
      <pane ySplit="5" topLeftCell="A19" activePane="bottomLeft" state="frozen"/>
      <selection activeCell="F1276" sqref="F1276"/>
      <selection pane="bottomLeft" activeCell="A7" sqref="A7:XFD12"/>
    </sheetView>
  </sheetViews>
  <sheetFormatPr defaultColWidth="9.1796875" defaultRowHeight="14.5"/>
  <cols>
    <col min="1" max="1" width="8.81640625" style="37" customWidth="1"/>
    <col min="2" max="2" width="17" style="37" customWidth="1"/>
    <col min="3" max="3" width="19" style="37" customWidth="1"/>
    <col min="4" max="4" width="28.1796875" style="37" customWidth="1"/>
    <col min="5" max="5" width="20.54296875" style="37" customWidth="1"/>
    <col min="6" max="6" width="32.54296875" style="37" customWidth="1"/>
    <col min="7" max="7" width="36.54296875" style="37" bestFit="1" customWidth="1"/>
    <col min="8" max="8" width="14.453125" style="37" hidden="1" customWidth="1"/>
    <col min="9" max="9" width="52.54296875" style="37" customWidth="1"/>
    <col min="10" max="11" width="9.1796875" style="37"/>
    <col min="12" max="12" width="12.453125" style="37" bestFit="1" customWidth="1"/>
    <col min="13" max="16384" width="9.1796875" style="37"/>
  </cols>
  <sheetData>
    <row r="1" spans="1:12" ht="18" customHeight="1">
      <c r="A1" s="1605" t="s">
        <v>1036</v>
      </c>
      <c r="B1" s="1605"/>
      <c r="C1" s="1605"/>
      <c r="D1" s="1605"/>
      <c r="E1" s="1605"/>
      <c r="F1" s="1605"/>
      <c r="G1" s="1605"/>
      <c r="H1" s="1605"/>
      <c r="I1" s="1605"/>
    </row>
    <row r="2" spans="1:12" ht="18" customHeight="1">
      <c r="A2" s="1605" t="s">
        <v>1037</v>
      </c>
      <c r="B2" s="1605"/>
      <c r="C2" s="1605"/>
      <c r="D2" s="1605"/>
      <c r="E2" s="1605"/>
      <c r="F2" s="1605"/>
      <c r="G2" s="1605"/>
      <c r="H2" s="1605"/>
      <c r="I2" s="1605"/>
    </row>
    <row r="3" spans="1:12" ht="18" customHeight="1">
      <c r="A3" s="1605" t="s">
        <v>1038</v>
      </c>
      <c r="B3" s="1605"/>
      <c r="C3" s="1605"/>
      <c r="D3" s="1605"/>
      <c r="E3" s="1605"/>
      <c r="F3" s="1605"/>
      <c r="G3" s="1605"/>
      <c r="H3" s="1605"/>
      <c r="I3" s="1605"/>
    </row>
    <row r="4" spans="1:12" ht="20.25" customHeight="1">
      <c r="A4" s="1606" t="s">
        <v>1039</v>
      </c>
      <c r="B4" s="1606"/>
      <c r="C4" s="1606"/>
      <c r="D4" s="1606"/>
      <c r="E4" s="1606"/>
      <c r="F4" s="1606"/>
      <c r="G4" s="1606"/>
      <c r="H4" s="1606"/>
      <c r="I4" s="1606"/>
    </row>
    <row r="5" spans="1:12" ht="30" customHeight="1">
      <c r="A5" s="540" t="s">
        <v>1040</v>
      </c>
      <c r="B5" s="1607" t="s">
        <v>1041</v>
      </c>
      <c r="C5" s="1608"/>
      <c r="D5" s="1609"/>
      <c r="E5" s="541" t="s">
        <v>1042</v>
      </c>
      <c r="F5" s="541" t="s">
        <v>1043</v>
      </c>
      <c r="G5" s="540" t="s">
        <v>93</v>
      </c>
      <c r="H5" s="540" t="s">
        <v>1044</v>
      </c>
      <c r="I5" s="540" t="s">
        <v>1</v>
      </c>
    </row>
    <row r="6" spans="1:12" ht="18.5">
      <c r="A6" s="1610" t="s">
        <v>1045</v>
      </c>
      <c r="B6" s="1610"/>
      <c r="C6" s="1610"/>
      <c r="D6" s="1610"/>
      <c r="E6" s="1610"/>
      <c r="F6" s="1610"/>
      <c r="G6" s="1610"/>
      <c r="H6" s="1610"/>
      <c r="I6" s="1610"/>
    </row>
    <row r="7" spans="1:12" ht="64.5" customHeight="1">
      <c r="A7" s="655">
        <v>1</v>
      </c>
      <c r="B7" s="656" t="s">
        <v>560</v>
      </c>
      <c r="C7" s="655" t="s">
        <v>561</v>
      </c>
      <c r="D7" s="657" t="s">
        <v>954</v>
      </c>
      <c r="E7" s="655" t="s">
        <v>360</v>
      </c>
      <c r="F7" s="655" t="s">
        <v>1046</v>
      </c>
      <c r="G7" s="657" t="s">
        <v>1110</v>
      </c>
      <c r="H7" s="658"/>
      <c r="I7" s="658" t="s">
        <v>1232</v>
      </c>
    </row>
    <row r="8" spans="1:12" ht="58">
      <c r="A8" s="655">
        <v>2</v>
      </c>
      <c r="B8" s="656" t="s">
        <v>562</v>
      </c>
      <c r="C8" s="655" t="s">
        <v>563</v>
      </c>
      <c r="D8" s="657" t="s">
        <v>362</v>
      </c>
      <c r="E8" s="655" t="s">
        <v>1115</v>
      </c>
      <c r="F8" s="655" t="s">
        <v>1046</v>
      </c>
      <c r="G8" s="657" t="s">
        <v>1110</v>
      </c>
      <c r="H8" s="658"/>
      <c r="I8" s="657" t="s">
        <v>1636</v>
      </c>
      <c r="L8" s="629"/>
    </row>
    <row r="9" spans="1:12" ht="68.25" customHeight="1">
      <c r="A9" s="655">
        <v>3</v>
      </c>
      <c r="B9" s="656" t="s">
        <v>570</v>
      </c>
      <c r="C9" s="655" t="s">
        <v>571</v>
      </c>
      <c r="D9" s="657" t="s">
        <v>956</v>
      </c>
      <c r="E9" s="655" t="s">
        <v>360</v>
      </c>
      <c r="F9" s="655" t="s">
        <v>1046</v>
      </c>
      <c r="G9" s="657" t="s">
        <v>1110</v>
      </c>
      <c r="H9" s="658"/>
      <c r="I9" s="658" t="s">
        <v>1231</v>
      </c>
    </row>
    <row r="10" spans="1:12" ht="66" customHeight="1">
      <c r="A10" s="655">
        <v>4</v>
      </c>
      <c r="B10" s="656" t="s">
        <v>572</v>
      </c>
      <c r="C10" s="655" t="s">
        <v>573</v>
      </c>
      <c r="D10" s="657" t="s">
        <v>955</v>
      </c>
      <c r="E10" s="655" t="s">
        <v>360</v>
      </c>
      <c r="F10" s="655" t="s">
        <v>1046</v>
      </c>
      <c r="G10" s="657" t="s">
        <v>1110</v>
      </c>
      <c r="H10" s="658"/>
      <c r="I10" s="658" t="s">
        <v>1231</v>
      </c>
    </row>
    <row r="11" spans="1:12" ht="66" customHeight="1">
      <c r="A11" s="655">
        <v>5</v>
      </c>
      <c r="B11" s="656" t="s">
        <v>574</v>
      </c>
      <c r="C11" s="655" t="s">
        <v>575</v>
      </c>
      <c r="D11" s="657" t="s">
        <v>372</v>
      </c>
      <c r="E11" s="655" t="s">
        <v>164</v>
      </c>
      <c r="F11" s="655" t="s">
        <v>1046</v>
      </c>
      <c r="G11" s="657" t="s">
        <v>1110</v>
      </c>
      <c r="H11" s="658"/>
      <c r="I11" s="658" t="s">
        <v>1637</v>
      </c>
    </row>
    <row r="12" spans="1:12" ht="66" customHeight="1">
      <c r="A12" s="655">
        <v>6</v>
      </c>
      <c r="B12" s="656" t="s">
        <v>1294</v>
      </c>
      <c r="C12" s="655" t="s">
        <v>1295</v>
      </c>
      <c r="D12" s="657" t="s">
        <v>1394</v>
      </c>
      <c r="E12" s="655" t="s">
        <v>360</v>
      </c>
      <c r="F12" s="655" t="s">
        <v>1395</v>
      </c>
      <c r="G12" s="657" t="s">
        <v>1396</v>
      </c>
      <c r="H12" s="658"/>
      <c r="I12" s="658" t="s">
        <v>1448</v>
      </c>
    </row>
    <row r="13" spans="1:12" ht="19.5" customHeight="1">
      <c r="A13" s="1596"/>
      <c r="B13" s="1597"/>
      <c r="C13" s="1597"/>
      <c r="D13" s="1597"/>
      <c r="E13" s="1597"/>
      <c r="F13" s="1597"/>
      <c r="G13" s="1597"/>
      <c r="H13" s="1597"/>
      <c r="I13" s="1598"/>
    </row>
    <row r="14" spans="1:12" ht="19.5" customHeight="1">
      <c r="A14" s="1599" t="s">
        <v>1047</v>
      </c>
      <c r="B14" s="1600"/>
      <c r="C14" s="1600"/>
      <c r="D14" s="1600"/>
      <c r="E14" s="1600"/>
      <c r="F14" s="1600"/>
      <c r="G14" s="1600"/>
      <c r="H14" s="1600"/>
      <c r="I14" s="1601"/>
    </row>
    <row r="15" spans="1:12" ht="66.75" customHeight="1">
      <c r="A15" s="542">
        <v>1</v>
      </c>
      <c r="B15" s="40" t="s">
        <v>567</v>
      </c>
      <c r="C15" s="542" t="s">
        <v>568</v>
      </c>
      <c r="D15" s="543" t="s">
        <v>1048</v>
      </c>
      <c r="E15" s="542" t="s">
        <v>1049</v>
      </c>
      <c r="F15" s="542" t="s">
        <v>1050</v>
      </c>
      <c r="G15" s="543" t="s">
        <v>1497</v>
      </c>
      <c r="H15" s="544"/>
      <c r="I15" s="544" t="s">
        <v>1491</v>
      </c>
    </row>
    <row r="16" spans="1:12" ht="19.5" customHeight="1">
      <c r="A16" s="1596"/>
      <c r="B16" s="1597"/>
      <c r="C16" s="1597"/>
      <c r="D16" s="1597"/>
      <c r="E16" s="1597"/>
      <c r="F16" s="1597"/>
      <c r="G16" s="1597"/>
      <c r="H16" s="1597"/>
      <c r="I16" s="1598"/>
    </row>
    <row r="17" spans="1:9" ht="19.5" customHeight="1">
      <c r="A17" s="1599" t="s">
        <v>1051</v>
      </c>
      <c r="B17" s="1600"/>
      <c r="C17" s="1600"/>
      <c r="D17" s="1600"/>
      <c r="E17" s="1600"/>
      <c r="F17" s="1600"/>
      <c r="G17" s="1600"/>
      <c r="H17" s="1600"/>
      <c r="I17" s="1601"/>
    </row>
    <row r="18" spans="1:9" ht="30" customHeight="1">
      <c r="A18" s="542">
        <v>1</v>
      </c>
      <c r="B18" s="1602" t="s">
        <v>1091</v>
      </c>
      <c r="C18" s="1603"/>
      <c r="D18" s="543" t="s">
        <v>274</v>
      </c>
      <c r="E18" s="542" t="s">
        <v>1052</v>
      </c>
      <c r="F18" s="542" t="s">
        <v>1053</v>
      </c>
      <c r="G18" s="543" t="s">
        <v>1620</v>
      </c>
      <c r="H18" s="544"/>
      <c r="I18" s="543" t="s">
        <v>1620</v>
      </c>
    </row>
    <row r="19" spans="1:9" ht="30" customHeight="1">
      <c r="A19" s="542">
        <v>2</v>
      </c>
      <c r="B19" s="1602" t="s">
        <v>1092</v>
      </c>
      <c r="C19" s="1603"/>
      <c r="D19" s="543" t="s">
        <v>274</v>
      </c>
      <c r="E19" s="542" t="s">
        <v>1052</v>
      </c>
      <c r="F19" s="542" t="s">
        <v>1053</v>
      </c>
      <c r="G19" s="543" t="s">
        <v>1620</v>
      </c>
      <c r="H19" s="544"/>
      <c r="I19" s="543" t="s">
        <v>1620</v>
      </c>
    </row>
    <row r="20" spans="1:9" ht="19.5" customHeight="1">
      <c r="A20" s="1596"/>
      <c r="B20" s="1597"/>
      <c r="C20" s="1597"/>
      <c r="D20" s="1597"/>
      <c r="E20" s="1597"/>
      <c r="F20" s="1597"/>
      <c r="G20" s="1597"/>
      <c r="H20" s="1597"/>
      <c r="I20" s="1598"/>
    </row>
    <row r="21" spans="1:9" ht="19.5" customHeight="1">
      <c r="A21" s="1599" t="s">
        <v>1054</v>
      </c>
      <c r="B21" s="1600"/>
      <c r="C21" s="1600"/>
      <c r="D21" s="1600"/>
      <c r="E21" s="1600"/>
      <c r="F21" s="1600"/>
      <c r="G21" s="1600"/>
      <c r="H21" s="1600"/>
      <c r="I21" s="1601"/>
    </row>
    <row r="22" spans="1:9" ht="59.25" customHeight="1">
      <c r="A22" s="546">
        <v>1</v>
      </c>
      <c r="B22" s="547" t="s">
        <v>432</v>
      </c>
      <c r="C22" s="547" t="s">
        <v>433</v>
      </c>
      <c r="D22" s="543" t="s">
        <v>1055</v>
      </c>
      <c r="E22" s="542" t="s">
        <v>1056</v>
      </c>
      <c r="F22" s="542" t="s">
        <v>1103</v>
      </c>
      <c r="G22" s="543" t="s">
        <v>1111</v>
      </c>
      <c r="H22" s="542"/>
      <c r="I22" s="545" t="s">
        <v>1523</v>
      </c>
    </row>
    <row r="23" spans="1:9" ht="19.5" customHeight="1">
      <c r="A23" s="1596"/>
      <c r="B23" s="1597"/>
      <c r="C23" s="1597"/>
      <c r="D23" s="1597"/>
      <c r="E23" s="1597"/>
      <c r="F23" s="1597"/>
      <c r="G23" s="1597"/>
      <c r="H23" s="1597"/>
      <c r="I23" s="1598"/>
    </row>
    <row r="24" spans="1:9" ht="19.5" customHeight="1">
      <c r="A24" s="1599" t="s">
        <v>1057</v>
      </c>
      <c r="B24" s="1600"/>
      <c r="C24" s="1600"/>
      <c r="D24" s="1600"/>
      <c r="E24" s="1600"/>
      <c r="F24" s="1600"/>
      <c r="G24" s="1600"/>
      <c r="H24" s="1600"/>
      <c r="I24" s="1601"/>
    </row>
    <row r="25" spans="1:9" ht="81.75" customHeight="1">
      <c r="A25" s="542">
        <v>1</v>
      </c>
      <c r="B25" s="1602" t="s">
        <v>559</v>
      </c>
      <c r="C25" s="1603" t="s">
        <v>560</v>
      </c>
      <c r="D25" s="543" t="s">
        <v>359</v>
      </c>
      <c r="E25" s="542" t="s">
        <v>1058</v>
      </c>
      <c r="F25" s="542" t="s">
        <v>1059</v>
      </c>
      <c r="G25" s="543" t="s">
        <v>1110</v>
      </c>
      <c r="H25" s="544"/>
      <c r="I25" s="543" t="s">
        <v>1634</v>
      </c>
    </row>
    <row r="26" spans="1:9" ht="80.25" customHeight="1">
      <c r="A26" s="542">
        <v>2</v>
      </c>
      <c r="B26" s="1602" t="s">
        <v>576</v>
      </c>
      <c r="C26" s="1603" t="s">
        <v>577</v>
      </c>
      <c r="D26" s="543" t="s">
        <v>1060</v>
      </c>
      <c r="E26" s="542" t="s">
        <v>1058</v>
      </c>
      <c r="F26" s="542" t="s">
        <v>1059</v>
      </c>
      <c r="G26" s="543" t="s">
        <v>1110</v>
      </c>
      <c r="H26" s="544"/>
      <c r="I26" s="543" t="s">
        <v>1638</v>
      </c>
    </row>
    <row r="27" spans="1:9" ht="12" customHeight="1">
      <c r="A27" s="1596"/>
      <c r="B27" s="1597"/>
      <c r="C27" s="1597"/>
      <c r="D27" s="1597"/>
      <c r="E27" s="1597"/>
      <c r="F27" s="1597"/>
      <c r="G27" s="1597"/>
      <c r="H27" s="1597"/>
      <c r="I27" s="1598"/>
    </row>
    <row r="28" spans="1:9" ht="19.5" customHeight="1">
      <c r="A28" s="1599" t="s">
        <v>1061</v>
      </c>
      <c r="B28" s="1600"/>
      <c r="C28" s="1600"/>
      <c r="D28" s="1600"/>
      <c r="E28" s="1600"/>
      <c r="F28" s="1600"/>
      <c r="G28" s="1600"/>
      <c r="H28" s="1600"/>
      <c r="I28" s="1601"/>
    </row>
    <row r="29" spans="1:9" ht="26.25" customHeight="1">
      <c r="A29" s="542">
        <v>1</v>
      </c>
      <c r="B29" s="547" t="s">
        <v>1742</v>
      </c>
      <c r="C29" s="547" t="s">
        <v>1741</v>
      </c>
      <c r="D29" s="543" t="s">
        <v>378</v>
      </c>
      <c r="E29" s="548" t="s">
        <v>1058</v>
      </c>
      <c r="F29" s="549" t="s">
        <v>1062</v>
      </c>
      <c r="G29" s="542" t="s">
        <v>1063</v>
      </c>
      <c r="H29" s="542"/>
      <c r="I29" s="543" t="s">
        <v>1064</v>
      </c>
    </row>
    <row r="30" spans="1:9" ht="19.5" customHeight="1">
      <c r="A30" s="542">
        <v>2</v>
      </c>
      <c r="B30" s="547" t="s">
        <v>375</v>
      </c>
      <c r="C30" s="550" t="s">
        <v>376</v>
      </c>
      <c r="D30" s="543" t="s">
        <v>377</v>
      </c>
      <c r="E30" s="548" t="s">
        <v>1058</v>
      </c>
      <c r="F30" s="549" t="s">
        <v>1062</v>
      </c>
      <c r="G30" s="542" t="s">
        <v>1063</v>
      </c>
      <c r="H30" s="542"/>
      <c r="I30" s="543" t="s">
        <v>1064</v>
      </c>
    </row>
    <row r="31" spans="1:9" ht="19.5" customHeight="1">
      <c r="A31" s="589"/>
      <c r="B31" s="590"/>
      <c r="C31" s="591"/>
      <c r="D31" s="592"/>
      <c r="E31" s="593"/>
      <c r="F31" s="594"/>
      <c r="G31" s="595"/>
      <c r="H31" s="595"/>
      <c r="I31" s="596"/>
    </row>
    <row r="32" spans="1:9" ht="19.5" customHeight="1">
      <c r="A32" s="1599" t="s">
        <v>1099</v>
      </c>
      <c r="B32" s="1600"/>
      <c r="C32" s="1600"/>
      <c r="D32" s="1600"/>
      <c r="E32" s="1600"/>
      <c r="F32" s="1600"/>
      <c r="G32" s="1600"/>
      <c r="H32" s="1600"/>
      <c r="I32" s="1601"/>
    </row>
    <row r="33" spans="1:11" ht="43.5">
      <c r="A33" s="542">
        <v>1</v>
      </c>
      <c r="B33" s="547" t="s">
        <v>1100</v>
      </c>
      <c r="C33" s="547" t="s">
        <v>1101</v>
      </c>
      <c r="D33" s="543" t="s">
        <v>1102</v>
      </c>
      <c r="E33" s="548" t="s">
        <v>1058</v>
      </c>
      <c r="F33" s="542" t="s">
        <v>1059</v>
      </c>
      <c r="G33" s="543" t="s">
        <v>1111</v>
      </c>
      <c r="H33" s="542"/>
      <c r="I33" s="543" t="s">
        <v>1635</v>
      </c>
    </row>
    <row r="34" spans="1:11" ht="19.5" customHeight="1">
      <c r="A34" s="1596"/>
      <c r="B34" s="1597"/>
      <c r="C34" s="1597"/>
      <c r="D34" s="1597"/>
      <c r="E34" s="1597"/>
      <c r="F34" s="1597"/>
      <c r="G34" s="1597"/>
      <c r="H34" s="1597"/>
      <c r="I34" s="1598"/>
    </row>
    <row r="35" spans="1:11" ht="19.5" customHeight="1">
      <c r="A35" s="551" t="s">
        <v>1040</v>
      </c>
      <c r="B35" s="1604" t="s">
        <v>1065</v>
      </c>
      <c r="C35" s="1604"/>
      <c r="D35" s="1604"/>
      <c r="E35" s="551" t="s">
        <v>1066</v>
      </c>
      <c r="F35" s="551" t="s">
        <v>1067</v>
      </c>
      <c r="G35" s="551" t="s">
        <v>1068</v>
      </c>
      <c r="H35" s="540" t="s">
        <v>1044</v>
      </c>
      <c r="I35" s="540" t="s">
        <v>1</v>
      </c>
    </row>
    <row r="36" spans="1:11">
      <c r="A36" s="546">
        <v>1</v>
      </c>
      <c r="B36" s="1592" t="s">
        <v>1069</v>
      </c>
      <c r="C36" s="1592"/>
      <c r="D36" s="1592"/>
      <c r="E36" s="546">
        <v>6</v>
      </c>
      <c r="F36" s="546">
        <v>6</v>
      </c>
      <c r="G36" s="548">
        <v>6</v>
      </c>
      <c r="H36" s="546"/>
      <c r="I36" s="544" t="s">
        <v>51</v>
      </c>
    </row>
    <row r="37" spans="1:11">
      <c r="A37" s="546">
        <v>2</v>
      </c>
      <c r="B37" s="1592" t="s">
        <v>1070</v>
      </c>
      <c r="C37" s="1592"/>
      <c r="D37" s="1592"/>
      <c r="E37" s="546">
        <v>2</v>
      </c>
      <c r="F37" s="546">
        <v>2</v>
      </c>
      <c r="G37" s="548">
        <v>2</v>
      </c>
      <c r="H37" s="548"/>
      <c r="I37" s="544" t="s">
        <v>51</v>
      </c>
      <c r="K37" s="7"/>
    </row>
    <row r="38" spans="1:11">
      <c r="A38" s="546">
        <v>3</v>
      </c>
      <c r="B38" s="1592" t="s">
        <v>1071</v>
      </c>
      <c r="C38" s="1592"/>
      <c r="D38" s="1592"/>
      <c r="E38" s="546">
        <v>1</v>
      </c>
      <c r="F38" s="546">
        <v>1</v>
      </c>
      <c r="G38" s="543">
        <v>1</v>
      </c>
      <c r="H38" s="548"/>
      <c r="I38" s="544" t="s">
        <v>51</v>
      </c>
      <c r="K38" s="7"/>
    </row>
    <row r="39" spans="1:11">
      <c r="A39" s="546">
        <v>4</v>
      </c>
      <c r="B39" s="1592" t="s">
        <v>1072</v>
      </c>
      <c r="C39" s="1592"/>
      <c r="D39" s="1592"/>
      <c r="E39" s="546">
        <v>1</v>
      </c>
      <c r="F39" s="546">
        <v>1</v>
      </c>
      <c r="G39" s="543"/>
      <c r="H39" s="548"/>
      <c r="I39" s="544" t="s">
        <v>1621</v>
      </c>
      <c r="K39" s="7"/>
    </row>
    <row r="40" spans="1:11">
      <c r="A40" s="546">
        <v>5</v>
      </c>
      <c r="B40" s="1592" t="s">
        <v>1397</v>
      </c>
      <c r="C40" s="1592"/>
      <c r="D40" s="1592"/>
      <c r="E40" s="546">
        <v>1</v>
      </c>
      <c r="F40" s="546">
        <v>1</v>
      </c>
      <c r="G40" s="69">
        <v>1</v>
      </c>
      <c r="H40" s="548"/>
      <c r="I40" s="69" t="s">
        <v>1498</v>
      </c>
      <c r="K40" s="7"/>
    </row>
    <row r="41" spans="1:11" ht="29">
      <c r="A41" s="546">
        <v>6</v>
      </c>
      <c r="B41" s="1592" t="s">
        <v>1073</v>
      </c>
      <c r="C41" s="1592"/>
      <c r="D41" s="1592"/>
      <c r="E41" s="546">
        <v>1</v>
      </c>
      <c r="F41" s="546">
        <v>1</v>
      </c>
      <c r="G41" s="548" t="s">
        <v>1485</v>
      </c>
      <c r="H41" s="548"/>
      <c r="I41" s="543" t="s">
        <v>1098</v>
      </c>
      <c r="K41" s="7"/>
    </row>
    <row r="42" spans="1:11">
      <c r="A42" s="546">
        <v>5</v>
      </c>
      <c r="B42" s="1592" t="s">
        <v>1074</v>
      </c>
      <c r="C42" s="1592"/>
      <c r="D42" s="1592"/>
      <c r="E42" s="546">
        <v>1</v>
      </c>
      <c r="F42" s="546">
        <v>1</v>
      </c>
      <c r="G42" s="548">
        <v>1</v>
      </c>
      <c r="H42" s="548"/>
      <c r="I42" s="69" t="s">
        <v>1498</v>
      </c>
      <c r="K42" s="7"/>
    </row>
    <row r="43" spans="1:11" ht="33.75" customHeight="1">
      <c r="A43" s="546">
        <v>6</v>
      </c>
      <c r="B43" s="1593" t="s">
        <v>1075</v>
      </c>
      <c r="C43" s="1594"/>
      <c r="D43" s="1595"/>
      <c r="E43" s="546">
        <v>1</v>
      </c>
      <c r="F43" s="546">
        <v>1</v>
      </c>
      <c r="G43" s="548" t="s">
        <v>1486</v>
      </c>
      <c r="H43" s="545"/>
      <c r="I43" s="543" t="s">
        <v>1532</v>
      </c>
    </row>
    <row r="44" spans="1:11" ht="29">
      <c r="A44" s="546">
        <v>7</v>
      </c>
      <c r="B44" s="581" t="s">
        <v>1104</v>
      </c>
      <c r="C44" s="582"/>
      <c r="D44" s="583"/>
      <c r="E44" s="546">
        <v>1</v>
      </c>
      <c r="F44" s="546">
        <v>1</v>
      </c>
      <c r="G44" s="543" t="s">
        <v>1524</v>
      </c>
      <c r="H44" s="545"/>
      <c r="I44" s="543" t="s">
        <v>1662</v>
      </c>
    </row>
    <row r="45" spans="1:11" ht="18.5">
      <c r="A45" s="546">
        <v>8</v>
      </c>
      <c r="B45" s="581" t="s">
        <v>1499</v>
      </c>
      <c r="C45" s="582"/>
      <c r="D45" s="583"/>
      <c r="E45" s="546"/>
      <c r="F45" s="546"/>
      <c r="G45" s="543"/>
      <c r="H45" s="545"/>
      <c r="I45" s="543" t="s">
        <v>1500</v>
      </c>
    </row>
    <row r="46" spans="1:11" ht="19.5" customHeight="1">
      <c r="A46" s="1591" t="s">
        <v>82</v>
      </c>
      <c r="B46" s="1591"/>
      <c r="C46" s="1591"/>
      <c r="D46" s="1591"/>
      <c r="E46" s="552">
        <f>SUM(E36:E44)</f>
        <v>15</v>
      </c>
      <c r="F46" s="552">
        <f>SUM(F36:F44)</f>
        <v>15</v>
      </c>
      <c r="G46" s="552">
        <f>SUM(G36:G44)</f>
        <v>11</v>
      </c>
      <c r="H46" s="552"/>
      <c r="I46" s="553"/>
    </row>
    <row r="1279" spans="2:15">
      <c r="B1279" s="1020">
        <v>45795</v>
      </c>
      <c r="K1279" s="37">
        <v>1</v>
      </c>
      <c r="L1279" s="37">
        <v>1</v>
      </c>
      <c r="N1279" s="37">
        <v>1</v>
      </c>
      <c r="O1279" s="37">
        <v>1</v>
      </c>
    </row>
  </sheetData>
  <mergeCells count="32">
    <mergeCell ref="B19:C19"/>
    <mergeCell ref="A1:I1"/>
    <mergeCell ref="A2:I2"/>
    <mergeCell ref="A3:I3"/>
    <mergeCell ref="A4:I4"/>
    <mergeCell ref="B5:D5"/>
    <mergeCell ref="A6:I6"/>
    <mergeCell ref="A13:I13"/>
    <mergeCell ref="A14:I14"/>
    <mergeCell ref="A16:I16"/>
    <mergeCell ref="A17:I17"/>
    <mergeCell ref="B18:C18"/>
    <mergeCell ref="B37:D37"/>
    <mergeCell ref="A20:I20"/>
    <mergeCell ref="A21:I21"/>
    <mergeCell ref="A23:I23"/>
    <mergeCell ref="A24:I24"/>
    <mergeCell ref="B25:C25"/>
    <mergeCell ref="B26:C26"/>
    <mergeCell ref="A27:I27"/>
    <mergeCell ref="A28:I28"/>
    <mergeCell ref="A34:I34"/>
    <mergeCell ref="B35:D35"/>
    <mergeCell ref="B36:D36"/>
    <mergeCell ref="A32:I32"/>
    <mergeCell ref="A46:D46"/>
    <mergeCell ref="B38:D38"/>
    <mergeCell ref="B39:D39"/>
    <mergeCell ref="B40:D40"/>
    <mergeCell ref="B41:D41"/>
    <mergeCell ref="B42:D42"/>
    <mergeCell ref="B43:D43"/>
  </mergeCells>
  <printOptions horizontalCentered="1"/>
  <pageMargins left="0.118110236220472" right="0.118110236220472" top="0.39" bottom="0.17" header="0.118110236220472" footer="0.118110236220472"/>
  <pageSetup paperSize="9" scale="46" orientation="portrait" r:id="rId1"/>
  <rowBreaks count="1" manualBreakCount="1">
    <brk id="27" max="16383" man="1"/>
  </rowBreaks>
  <colBreaks count="1" manualBreakCount="1">
    <brk id="9" max="1048575" man="1"/>
  </colBreak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7B723-8176-4E60-8DA2-B1E49E93C3B0}">
  <sheetPr codeName="Sheet26">
    <tabColor rgb="FFFF0000"/>
  </sheetPr>
  <dimension ref="A1:M303"/>
  <sheetViews>
    <sheetView showGridLines="0" topLeftCell="A125" zoomScaleNormal="100" workbookViewId="0">
      <selection activeCell="H17" sqref="H17"/>
    </sheetView>
  </sheetViews>
  <sheetFormatPr defaultColWidth="9.1796875" defaultRowHeight="14.5"/>
  <cols>
    <col min="1" max="2" width="12.1796875" style="145" customWidth="1"/>
    <col min="3" max="3" width="14.7265625" style="146" bestFit="1" customWidth="1"/>
    <col min="4" max="4" width="11.1796875" style="164" bestFit="1" customWidth="1"/>
    <col min="5" max="5" width="22" style="146" customWidth="1"/>
    <col min="6" max="6" width="16.81640625" style="146" customWidth="1"/>
    <col min="7" max="7" width="3.453125" style="145" customWidth="1"/>
    <col min="8" max="8" width="13" style="145" bestFit="1" customWidth="1"/>
    <col min="9" max="9" width="12" style="145" customWidth="1"/>
    <col min="10" max="10" width="11.1796875" style="145" customWidth="1"/>
    <col min="11" max="16384" width="9.1796875" style="145"/>
  </cols>
  <sheetData>
    <row r="1" spans="1:6" ht="15" thickBot="1"/>
    <row r="2" spans="1:6" s="143" customFormat="1" ht="16.5" customHeight="1" thickBot="1">
      <c r="A2" s="1611" t="s">
        <v>675</v>
      </c>
      <c r="B2" s="1612"/>
      <c r="C2" s="1612"/>
      <c r="D2" s="1613"/>
      <c r="E2" s="1612"/>
      <c r="F2" s="1614"/>
    </row>
    <row r="3" spans="1:6" s="144" customFormat="1" ht="18.5">
      <c r="A3" s="1615" t="s">
        <v>92</v>
      </c>
      <c r="B3" s="314" t="s">
        <v>665</v>
      </c>
      <c r="C3" s="314" t="s">
        <v>664</v>
      </c>
      <c r="D3" s="314" t="s">
        <v>497</v>
      </c>
      <c r="E3" s="314" t="s">
        <v>998</v>
      </c>
      <c r="F3" s="314" t="s">
        <v>1</v>
      </c>
    </row>
    <row r="4" spans="1:6" s="144" customFormat="1" ht="19" thickBot="1">
      <c r="A4" s="1616"/>
      <c r="B4" s="431" t="s">
        <v>533</v>
      </c>
      <c r="C4" s="431" t="s">
        <v>534</v>
      </c>
      <c r="D4" s="431" t="s">
        <v>498</v>
      </c>
      <c r="E4" s="432" t="str">
        <f>TA413_PBNTL!M1</f>
        <v>14.04.2026</v>
      </c>
      <c r="F4" s="431"/>
    </row>
    <row r="5" spans="1:6" s="315" customFormat="1" ht="15.5">
      <c r="A5" s="433">
        <f>SUBTOTAL(103,$C$5:C5)</f>
        <v>1</v>
      </c>
      <c r="B5" s="434" t="s">
        <v>535</v>
      </c>
      <c r="C5" s="435" t="s">
        <v>247</v>
      </c>
      <c r="D5" s="436" t="s">
        <v>247</v>
      </c>
      <c r="E5" s="437" t="s">
        <v>51</v>
      </c>
      <c r="F5" s="438"/>
    </row>
    <row r="6" spans="1:6" s="315" customFormat="1" ht="15.5">
      <c r="A6" s="439">
        <f>SUBTOTAL(103,$C$5:C6)</f>
        <v>2</v>
      </c>
      <c r="B6" s="440" t="s">
        <v>536</v>
      </c>
      <c r="C6" s="441" t="s">
        <v>271</v>
      </c>
      <c r="D6" s="442" t="s">
        <v>191</v>
      </c>
      <c r="E6" s="443" t="s">
        <v>666</v>
      </c>
      <c r="F6" s="444"/>
    </row>
    <row r="7" spans="1:6" s="315" customFormat="1" ht="15.5">
      <c r="A7" s="439">
        <f>SUBTOTAL(103,$C$5:C7)</f>
        <v>3</v>
      </c>
      <c r="B7" s="440" t="s">
        <v>537</v>
      </c>
      <c r="C7" s="441" t="s">
        <v>272</v>
      </c>
      <c r="D7" s="442" t="s">
        <v>181</v>
      </c>
      <c r="E7" s="443" t="s">
        <v>666</v>
      </c>
      <c r="F7" s="444"/>
    </row>
    <row r="8" spans="1:6" s="315" customFormat="1" ht="15.5">
      <c r="A8" s="439">
        <f>SUBTOTAL(103,$C$5:C8)</f>
        <v>4</v>
      </c>
      <c r="B8" s="440" t="s">
        <v>538</v>
      </c>
      <c r="C8" s="441" t="s">
        <v>273</v>
      </c>
      <c r="D8" s="445" t="s">
        <v>187</v>
      </c>
      <c r="E8" s="443" t="s">
        <v>51</v>
      </c>
      <c r="F8" s="444"/>
    </row>
    <row r="9" spans="1:6" s="315" customFormat="1" ht="15.5">
      <c r="A9" s="439">
        <f>SUBTOTAL(103,$C$5:C9)</f>
        <v>5</v>
      </c>
      <c r="B9" s="441"/>
      <c r="C9" s="441" t="s">
        <v>539</v>
      </c>
      <c r="D9" s="445" t="s">
        <v>2</v>
      </c>
      <c r="E9" s="443" t="s">
        <v>51</v>
      </c>
      <c r="F9" s="444"/>
    </row>
    <row r="10" spans="1:6" s="315" customFormat="1" ht="15.5">
      <c r="A10" s="439">
        <f>SUBTOTAL(103,$C$5:C10)</f>
        <v>6</v>
      </c>
      <c r="B10" s="441"/>
      <c r="C10" s="441" t="s">
        <v>540</v>
      </c>
      <c r="D10" s="445" t="s">
        <v>80</v>
      </c>
      <c r="E10" s="443" t="s">
        <v>51</v>
      </c>
      <c r="F10" s="444"/>
    </row>
    <row r="11" spans="1:6" s="315" customFormat="1" ht="15.5">
      <c r="A11" s="439">
        <f>SUBTOTAL(103,$C$5:C11)</f>
        <v>7</v>
      </c>
      <c r="B11" s="441"/>
      <c r="C11" s="441" t="s">
        <v>541</v>
      </c>
      <c r="D11" s="445" t="s">
        <v>2</v>
      </c>
      <c r="E11" s="443" t="s">
        <v>51</v>
      </c>
      <c r="F11" s="444"/>
    </row>
    <row r="12" spans="1:6" s="315" customFormat="1" ht="15.5">
      <c r="A12" s="439">
        <f>SUBTOTAL(103,$C$5:C12)</f>
        <v>8</v>
      </c>
      <c r="B12" s="441"/>
      <c r="C12" s="441" t="s">
        <v>542</v>
      </c>
      <c r="D12" s="445" t="s">
        <v>80</v>
      </c>
      <c r="E12" s="443" t="s">
        <v>51</v>
      </c>
      <c r="F12" s="444"/>
    </row>
    <row r="13" spans="1:6" s="315" customFormat="1" ht="15.5">
      <c r="A13" s="439">
        <f>SUBTOTAL(103,$C$5:C13)</f>
        <v>9</v>
      </c>
      <c r="B13" s="441"/>
      <c r="C13" s="441" t="s">
        <v>543</v>
      </c>
      <c r="D13" s="445" t="s">
        <v>2</v>
      </c>
      <c r="E13" s="443" t="s">
        <v>51</v>
      </c>
      <c r="F13" s="444"/>
    </row>
    <row r="14" spans="1:6" s="315" customFormat="1" ht="15.5">
      <c r="A14" s="439">
        <f>SUBTOTAL(103,$C$5:C14)</f>
        <v>10</v>
      </c>
      <c r="B14" s="441"/>
      <c r="C14" s="441" t="s">
        <v>544</v>
      </c>
      <c r="D14" s="445" t="s">
        <v>2</v>
      </c>
      <c r="E14" s="443" t="s">
        <v>51</v>
      </c>
      <c r="F14" s="444"/>
    </row>
    <row r="15" spans="1:6" s="315" customFormat="1" ht="15.5">
      <c r="A15" s="439">
        <f>SUBTOTAL(103,$C$5:C15)</f>
        <v>11</v>
      </c>
      <c r="B15" s="441"/>
      <c r="C15" s="441" t="s">
        <v>545</v>
      </c>
      <c r="D15" s="445" t="s">
        <v>2</v>
      </c>
      <c r="E15" s="443" t="s">
        <v>51</v>
      </c>
      <c r="F15" s="444"/>
    </row>
    <row r="16" spans="1:6" s="315" customFormat="1" ht="15.5">
      <c r="A16" s="439">
        <f>SUBTOTAL(103,$C$5:C16)</f>
        <v>12</v>
      </c>
      <c r="B16" s="441"/>
      <c r="C16" s="441" t="s">
        <v>546</v>
      </c>
      <c r="D16" s="445" t="s">
        <v>3</v>
      </c>
      <c r="E16" s="443" t="s">
        <v>51</v>
      </c>
      <c r="F16" s="444"/>
    </row>
    <row r="17" spans="1:13" s="315" customFormat="1" ht="15.5">
      <c r="A17" s="439">
        <f>SUBTOTAL(103,$C$5:C17)</f>
        <v>13</v>
      </c>
      <c r="B17" s="441"/>
      <c r="C17" s="441" t="s">
        <v>547</v>
      </c>
      <c r="D17" s="445" t="s">
        <v>3</v>
      </c>
      <c r="E17" s="443" t="s">
        <v>51</v>
      </c>
      <c r="F17" s="444"/>
    </row>
    <row r="18" spans="1:13" s="315" customFormat="1" ht="15.5">
      <c r="A18" s="439">
        <f>SUBTOTAL(103,$C$5:C18)</f>
        <v>14</v>
      </c>
      <c r="B18" s="441"/>
      <c r="C18" s="441" t="s">
        <v>548</v>
      </c>
      <c r="D18" s="445" t="s">
        <v>50</v>
      </c>
      <c r="E18" s="443" t="s">
        <v>51</v>
      </c>
      <c r="F18" s="444"/>
    </row>
    <row r="19" spans="1:13" s="315" customFormat="1" ht="15.5">
      <c r="A19" s="439">
        <f>SUBTOTAL(103,$C$5:C19)</f>
        <v>15</v>
      </c>
      <c r="B19" s="441"/>
      <c r="C19" s="441" t="s">
        <v>549</v>
      </c>
      <c r="D19" s="445" t="s">
        <v>3</v>
      </c>
      <c r="E19" s="443" t="s">
        <v>51</v>
      </c>
      <c r="F19" s="444"/>
    </row>
    <row r="20" spans="1:13" s="315" customFormat="1" ht="15.5">
      <c r="A20" s="439">
        <f>SUBTOTAL(103,$C$5:C20)</f>
        <v>16</v>
      </c>
      <c r="B20" s="440" t="s">
        <v>550</v>
      </c>
      <c r="C20" s="446" t="s">
        <v>259</v>
      </c>
      <c r="D20" s="445" t="s">
        <v>214</v>
      </c>
      <c r="E20" s="443" t="s">
        <v>51</v>
      </c>
      <c r="F20" s="444"/>
      <c r="M20" s="941"/>
    </row>
    <row r="21" spans="1:13" s="315" customFormat="1" ht="15.5">
      <c r="A21" s="439">
        <f>SUBTOTAL(103,$C$5:C21)</f>
        <v>17</v>
      </c>
      <c r="B21" s="441"/>
      <c r="C21" s="441" t="s">
        <v>465</v>
      </c>
      <c r="D21" s="445" t="s">
        <v>80</v>
      </c>
      <c r="E21" s="443" t="s">
        <v>51</v>
      </c>
      <c r="F21" s="444"/>
      <c r="M21" s="941"/>
    </row>
    <row r="22" spans="1:13" s="315" customFormat="1" ht="15.5">
      <c r="A22" s="439">
        <f>SUBTOTAL(103,$C$5:C22)</f>
        <v>18</v>
      </c>
      <c r="B22" s="441"/>
      <c r="C22" s="441" t="s">
        <v>466</v>
      </c>
      <c r="D22" s="445" t="s">
        <v>2</v>
      </c>
      <c r="E22" s="443" t="s">
        <v>51</v>
      </c>
      <c r="F22" s="444"/>
    </row>
    <row r="23" spans="1:13" s="315" customFormat="1" ht="15.5">
      <c r="A23" s="439">
        <f>SUBTOTAL(103,$C$5:C23)</f>
        <v>19</v>
      </c>
      <c r="B23" s="441"/>
      <c r="C23" s="441" t="s">
        <v>467</v>
      </c>
      <c r="D23" s="445" t="s">
        <v>2</v>
      </c>
      <c r="E23" s="443" t="s">
        <v>51</v>
      </c>
      <c r="F23" s="444"/>
    </row>
    <row r="24" spans="1:13" s="315" customFormat="1" ht="15.5">
      <c r="A24" s="439">
        <f>SUBTOTAL(103,$C$5:C24)</f>
        <v>20</v>
      </c>
      <c r="B24" s="441"/>
      <c r="C24" s="441" t="s">
        <v>468</v>
      </c>
      <c r="D24" s="445" t="s">
        <v>80</v>
      </c>
      <c r="E24" s="443" t="s">
        <v>51</v>
      </c>
      <c r="F24" s="444"/>
    </row>
    <row r="25" spans="1:13" s="315" customFormat="1" ht="15.5">
      <c r="A25" s="439">
        <f>SUBTOTAL(103,$C$5:C25)</f>
        <v>21</v>
      </c>
      <c r="B25" s="441"/>
      <c r="C25" s="441" t="s">
        <v>469</v>
      </c>
      <c r="D25" s="445" t="s">
        <v>80</v>
      </c>
      <c r="E25" s="443" t="s">
        <v>51</v>
      </c>
      <c r="F25" s="444"/>
    </row>
    <row r="26" spans="1:13" s="315" customFormat="1" ht="15.5">
      <c r="A26" s="439">
        <f>SUBTOTAL(103,$C$5:C26)</f>
        <v>22</v>
      </c>
      <c r="B26" s="440" t="s">
        <v>902</v>
      </c>
      <c r="C26" s="446" t="s">
        <v>903</v>
      </c>
      <c r="D26" s="445" t="s">
        <v>229</v>
      </c>
      <c r="E26" s="443" t="s">
        <v>51</v>
      </c>
      <c r="F26" s="444"/>
    </row>
    <row r="27" spans="1:13" s="315" customFormat="1" ht="15.5">
      <c r="A27" s="439">
        <f>SUBTOTAL(103,$C$5:C27)</f>
        <v>23</v>
      </c>
      <c r="B27" s="441"/>
      <c r="C27" s="441" t="s">
        <v>904</v>
      </c>
      <c r="D27" s="445" t="s">
        <v>80</v>
      </c>
      <c r="E27" s="443" t="s">
        <v>51</v>
      </c>
      <c r="F27" s="444"/>
    </row>
    <row r="28" spans="1:13" s="315" customFormat="1" ht="15.5">
      <c r="A28" s="439">
        <f>SUBTOTAL(103,$C$5:C28)</f>
        <v>24</v>
      </c>
      <c r="B28" s="441"/>
      <c r="C28" s="441" t="s">
        <v>905</v>
      </c>
      <c r="D28" s="445" t="s">
        <v>80</v>
      </c>
      <c r="E28" s="443" t="s">
        <v>51</v>
      </c>
      <c r="F28" s="444"/>
    </row>
    <row r="29" spans="1:13" s="315" customFormat="1" ht="15.5">
      <c r="A29" s="439">
        <f>SUBTOTAL(103,$C$5:C29)</f>
        <v>25</v>
      </c>
      <c r="B29" s="441"/>
      <c r="C29" s="441" t="s">
        <v>906</v>
      </c>
      <c r="D29" s="445" t="s">
        <v>50</v>
      </c>
      <c r="E29" s="443" t="s">
        <v>51</v>
      </c>
      <c r="F29" s="444"/>
    </row>
    <row r="30" spans="1:13" s="315" customFormat="1" ht="15.5">
      <c r="A30" s="439">
        <f>SUBTOTAL(103,$C$5:C30)</f>
        <v>26</v>
      </c>
      <c r="B30" s="441"/>
      <c r="C30" s="441" t="s">
        <v>907</v>
      </c>
      <c r="D30" s="445" t="s">
        <v>80</v>
      </c>
      <c r="E30" s="443" t="s">
        <v>51</v>
      </c>
      <c r="F30" s="444"/>
    </row>
    <row r="31" spans="1:13" s="315" customFormat="1" ht="15.5">
      <c r="A31" s="439">
        <f>SUBTOTAL(103,$C$5:C31)</f>
        <v>27</v>
      </c>
      <c r="B31" s="441"/>
      <c r="C31" s="441" t="s">
        <v>908</v>
      </c>
      <c r="D31" s="445" t="s">
        <v>50</v>
      </c>
      <c r="E31" s="443" t="s">
        <v>51</v>
      </c>
      <c r="F31" s="444"/>
    </row>
    <row r="32" spans="1:13" s="315" customFormat="1" ht="15.5">
      <c r="A32" s="439">
        <f>SUBTOTAL(103,$C$5:C32)</f>
        <v>28</v>
      </c>
      <c r="B32" s="441"/>
      <c r="C32" s="441" t="s">
        <v>909</v>
      </c>
      <c r="D32" s="445" t="s">
        <v>50</v>
      </c>
      <c r="E32" s="443" t="s">
        <v>51</v>
      </c>
      <c r="F32" s="444"/>
    </row>
    <row r="33" spans="1:10" s="315" customFormat="1" ht="15.5">
      <c r="A33" s="439">
        <f>SUBTOTAL(103,$C$5:C33)</f>
        <v>29</v>
      </c>
      <c r="B33" s="440" t="s">
        <v>551</v>
      </c>
      <c r="C33" s="446" t="s">
        <v>260</v>
      </c>
      <c r="D33" s="445" t="s">
        <v>230</v>
      </c>
      <c r="E33" s="443" t="s">
        <v>51</v>
      </c>
      <c r="F33" s="444"/>
    </row>
    <row r="34" spans="1:10" s="315" customFormat="1" ht="15.5">
      <c r="A34" s="439">
        <f>SUBTOTAL(103,$C$5:C34)</f>
        <v>30</v>
      </c>
      <c r="B34" s="441"/>
      <c r="C34" s="441" t="s">
        <v>470</v>
      </c>
      <c r="D34" s="445" t="s">
        <v>80</v>
      </c>
      <c r="E34" s="443" t="s">
        <v>51</v>
      </c>
      <c r="F34" s="444"/>
    </row>
    <row r="35" spans="1:10" s="315" customFormat="1" ht="15.5">
      <c r="A35" s="439">
        <f>SUBTOTAL(103,$C$5:C35)</f>
        <v>31</v>
      </c>
      <c r="B35" s="441"/>
      <c r="C35" s="441" t="s">
        <v>471</v>
      </c>
      <c r="D35" s="445" t="s">
        <v>50</v>
      </c>
      <c r="E35" s="443" t="s">
        <v>51</v>
      </c>
      <c r="F35" s="444"/>
    </row>
    <row r="36" spans="1:10" s="315" customFormat="1" ht="15.5">
      <c r="A36" s="439">
        <f>SUBTOTAL(103,$C$5:C36)</f>
        <v>32</v>
      </c>
      <c r="B36" s="441"/>
      <c r="C36" s="441" t="s">
        <v>472</v>
      </c>
      <c r="D36" s="445" t="s">
        <v>50</v>
      </c>
      <c r="E36" s="443" t="s">
        <v>51</v>
      </c>
      <c r="F36" s="444"/>
      <c r="J36" s="315">
        <f>SUM(J35:J35)</f>
        <v>0</v>
      </c>
    </row>
    <row r="37" spans="1:10" s="315" customFormat="1" ht="15.5">
      <c r="A37" s="439">
        <f>SUBTOTAL(103,$C$5:C37)</f>
        <v>33</v>
      </c>
      <c r="B37" s="441"/>
      <c r="C37" s="441" t="s">
        <v>473</v>
      </c>
      <c r="D37" s="445" t="s">
        <v>155</v>
      </c>
      <c r="E37" s="443" t="s">
        <v>51</v>
      </c>
      <c r="F37" s="444"/>
    </row>
    <row r="38" spans="1:10" s="315" customFormat="1" ht="15.5">
      <c r="A38" s="439">
        <f>SUBTOTAL(103,$C$5:C38)</f>
        <v>34</v>
      </c>
      <c r="B38" s="441"/>
      <c r="C38" s="441" t="s">
        <v>474</v>
      </c>
      <c r="D38" s="445" t="s">
        <v>80</v>
      </c>
      <c r="E38" s="443" t="s">
        <v>51</v>
      </c>
      <c r="F38" s="444"/>
    </row>
    <row r="39" spans="1:10" s="315" customFormat="1" ht="15.5">
      <c r="A39" s="439">
        <f>SUBTOTAL(103,$C$5:C39)</f>
        <v>35</v>
      </c>
      <c r="B39" s="441"/>
      <c r="C39" s="441" t="s">
        <v>475</v>
      </c>
      <c r="D39" s="445" t="s">
        <v>2</v>
      </c>
      <c r="E39" s="443" t="s">
        <v>51</v>
      </c>
      <c r="F39" s="444"/>
    </row>
    <row r="40" spans="1:10" s="315" customFormat="1" ht="15.5">
      <c r="A40" s="439">
        <f>SUBTOTAL(103,$C$5:C40)</f>
        <v>36</v>
      </c>
      <c r="B40" s="441"/>
      <c r="C40" s="441" t="s">
        <v>476</v>
      </c>
      <c r="D40" s="445" t="s">
        <v>50</v>
      </c>
      <c r="E40" s="443" t="s">
        <v>51</v>
      </c>
      <c r="F40" s="444"/>
    </row>
    <row r="41" spans="1:10" s="315" customFormat="1" ht="15.5">
      <c r="A41" s="439">
        <f>SUBTOTAL(103,$C$5:C41)</f>
        <v>37</v>
      </c>
      <c r="B41" s="441"/>
      <c r="C41" s="441" t="s">
        <v>477</v>
      </c>
      <c r="D41" s="445" t="s">
        <v>80</v>
      </c>
      <c r="E41" s="443" t="s">
        <v>51</v>
      </c>
      <c r="F41" s="444"/>
    </row>
    <row r="42" spans="1:10" s="315" customFormat="1" ht="15.5">
      <c r="A42" s="439">
        <f>SUBTOTAL(103,$C$5:C42)</f>
        <v>38</v>
      </c>
      <c r="B42" s="441"/>
      <c r="C42" s="441" t="s">
        <v>478</v>
      </c>
      <c r="D42" s="445" t="s">
        <v>80</v>
      </c>
      <c r="E42" s="443" t="s">
        <v>51</v>
      </c>
      <c r="F42" s="444"/>
    </row>
    <row r="43" spans="1:10" s="315" customFormat="1" ht="15.5">
      <c r="A43" s="439">
        <f>SUBTOTAL(103,$C$5:C43)</f>
        <v>39</v>
      </c>
      <c r="B43" s="441"/>
      <c r="C43" s="441" t="s">
        <v>479</v>
      </c>
      <c r="D43" s="445" t="s">
        <v>50</v>
      </c>
      <c r="E43" s="443" t="s">
        <v>51</v>
      </c>
      <c r="F43" s="444"/>
    </row>
    <row r="44" spans="1:10" s="315" customFormat="1" ht="15.5">
      <c r="A44" s="439">
        <f>SUBTOTAL(103,$C$5:C44)</f>
        <v>40</v>
      </c>
      <c r="B44" s="440" t="s">
        <v>684</v>
      </c>
      <c r="C44" s="441" t="s">
        <v>685</v>
      </c>
      <c r="D44" s="445" t="s">
        <v>414</v>
      </c>
      <c r="E44" s="443" t="s">
        <v>51</v>
      </c>
      <c r="F44" s="444"/>
    </row>
    <row r="45" spans="1:10" s="315" customFormat="1" ht="15.5">
      <c r="A45" s="439">
        <f>SUBTOTAL(103,$C$5:C45)</f>
        <v>41</v>
      </c>
      <c r="B45" s="440" t="s">
        <v>552</v>
      </c>
      <c r="C45" s="446" t="s">
        <v>261</v>
      </c>
      <c r="D45" s="445" t="s">
        <v>214</v>
      </c>
      <c r="E45" s="443" t="s">
        <v>51</v>
      </c>
      <c r="F45" s="444"/>
    </row>
    <row r="46" spans="1:10" s="315" customFormat="1" ht="15.5">
      <c r="A46" s="439">
        <f>SUBTOTAL(103,$C$5:C46)</f>
        <v>42</v>
      </c>
      <c r="B46" s="441"/>
      <c r="C46" s="441" t="s">
        <v>262</v>
      </c>
      <c r="D46" s="445" t="s">
        <v>50</v>
      </c>
      <c r="E46" s="443" t="s">
        <v>51</v>
      </c>
      <c r="F46" s="444"/>
    </row>
    <row r="47" spans="1:10" s="315" customFormat="1" ht="15.5">
      <c r="A47" s="439">
        <f>SUBTOTAL(103,$C$5:C47)</f>
        <v>43</v>
      </c>
      <c r="B47" s="441"/>
      <c r="C47" s="441" t="s">
        <v>263</v>
      </c>
      <c r="D47" s="445" t="s">
        <v>80</v>
      </c>
      <c r="E47" s="443" t="s">
        <v>51</v>
      </c>
      <c r="F47" s="444"/>
    </row>
    <row r="48" spans="1:10" s="315" customFormat="1" ht="15.5">
      <c r="A48" s="439">
        <f>SUBTOTAL(103,$C$5:C48)</f>
        <v>44</v>
      </c>
      <c r="B48" s="441"/>
      <c r="C48" s="441" t="s">
        <v>480</v>
      </c>
      <c r="D48" s="445" t="s">
        <v>2</v>
      </c>
      <c r="E48" s="443" t="s">
        <v>51</v>
      </c>
      <c r="F48" s="444"/>
    </row>
    <row r="49" spans="1:6" s="315" customFormat="1" ht="15.5">
      <c r="A49" s="439">
        <f>SUBTOTAL(103,$C$5:C49)</f>
        <v>45</v>
      </c>
      <c r="B49" s="441"/>
      <c r="C49" s="441" t="s">
        <v>481</v>
      </c>
      <c r="D49" s="445" t="s">
        <v>50</v>
      </c>
      <c r="E49" s="443" t="s">
        <v>51</v>
      </c>
      <c r="F49" s="444"/>
    </row>
    <row r="50" spans="1:6" s="315" customFormat="1" ht="15.5">
      <c r="A50" s="439">
        <f>SUBTOTAL(103,$C$5:C50)</f>
        <v>46</v>
      </c>
      <c r="B50" s="441"/>
      <c r="C50" s="441" t="s">
        <v>482</v>
      </c>
      <c r="D50" s="445" t="s">
        <v>50</v>
      </c>
      <c r="E50" s="443" t="s">
        <v>51</v>
      </c>
      <c r="F50" s="444"/>
    </row>
    <row r="51" spans="1:6" s="315" customFormat="1" ht="15.5">
      <c r="A51" s="439">
        <f>SUBTOTAL(103,$C$5:C51)</f>
        <v>47</v>
      </c>
      <c r="B51" s="441"/>
      <c r="C51" s="441" t="s">
        <v>483</v>
      </c>
      <c r="D51" s="445" t="s">
        <v>4</v>
      </c>
      <c r="E51" s="443" t="s">
        <v>51</v>
      </c>
      <c r="F51" s="444"/>
    </row>
    <row r="52" spans="1:6" s="315" customFormat="1" ht="15.5">
      <c r="A52" s="439">
        <f>SUBTOTAL(103,$C$5:C52)</f>
        <v>48</v>
      </c>
      <c r="B52" s="441"/>
      <c r="C52" s="441" t="s">
        <v>484</v>
      </c>
      <c r="D52" s="445" t="s">
        <v>173</v>
      </c>
      <c r="E52" s="443" t="s">
        <v>51</v>
      </c>
      <c r="F52" s="444"/>
    </row>
    <row r="53" spans="1:6" s="315" customFormat="1" ht="15.5">
      <c r="A53" s="439">
        <f>SUBTOTAL(103,$C$5:C53)</f>
        <v>49</v>
      </c>
      <c r="B53" s="441"/>
      <c r="C53" s="441" t="s">
        <v>485</v>
      </c>
      <c r="D53" s="445" t="s">
        <v>2</v>
      </c>
      <c r="E53" s="443" t="s">
        <v>51</v>
      </c>
      <c r="F53" s="444"/>
    </row>
    <row r="54" spans="1:6" s="315" customFormat="1" ht="15.5">
      <c r="A54" s="439">
        <f>SUBTOTAL(103,$C$5:C54)</f>
        <v>50</v>
      </c>
      <c r="B54" s="441"/>
      <c r="C54" s="441" t="s">
        <v>486</v>
      </c>
      <c r="D54" s="445" t="s">
        <v>80</v>
      </c>
      <c r="E54" s="443" t="s">
        <v>51</v>
      </c>
      <c r="F54" s="444"/>
    </row>
    <row r="55" spans="1:6" s="315" customFormat="1" ht="15.5">
      <c r="A55" s="439">
        <f>SUBTOTAL(103,$C$5:C55)</f>
        <v>51</v>
      </c>
      <c r="B55" s="441"/>
      <c r="C55" s="441" t="s">
        <v>487</v>
      </c>
      <c r="D55" s="445" t="s">
        <v>173</v>
      </c>
      <c r="E55" s="443" t="s">
        <v>51</v>
      </c>
      <c r="F55" s="444"/>
    </row>
    <row r="56" spans="1:6" s="315" customFormat="1" ht="15.5">
      <c r="A56" s="439">
        <f>SUBTOTAL(103,$C$5:C56)</f>
        <v>52</v>
      </c>
      <c r="B56" s="441"/>
      <c r="C56" s="441" t="s">
        <v>488</v>
      </c>
      <c r="D56" s="445" t="s">
        <v>155</v>
      </c>
      <c r="E56" s="443" t="s">
        <v>51</v>
      </c>
      <c r="F56" s="444"/>
    </row>
    <row r="57" spans="1:6" s="315" customFormat="1" ht="15.5">
      <c r="A57" s="439">
        <f>SUBTOTAL(103,$C$5:C57)</f>
        <v>53</v>
      </c>
      <c r="B57" s="441"/>
      <c r="C57" s="441" t="s">
        <v>503</v>
      </c>
      <c r="D57" s="445" t="s">
        <v>173</v>
      </c>
      <c r="E57" s="443" t="s">
        <v>51</v>
      </c>
      <c r="F57" s="444"/>
    </row>
    <row r="58" spans="1:6" s="315" customFormat="1" ht="15.5">
      <c r="A58" s="439">
        <f>SUBTOTAL(103,$C$5:C58)</f>
        <v>54</v>
      </c>
      <c r="B58" s="440" t="s">
        <v>553</v>
      </c>
      <c r="C58" s="441" t="s">
        <v>264</v>
      </c>
      <c r="D58" s="445" t="s">
        <v>187</v>
      </c>
      <c r="E58" s="443" t="s">
        <v>51</v>
      </c>
      <c r="F58" s="444"/>
    </row>
    <row r="59" spans="1:6" s="315" customFormat="1" ht="15.5">
      <c r="A59" s="439">
        <f>SUBTOTAL(103,$C$5:C59)</f>
        <v>55</v>
      </c>
      <c r="B59" s="441"/>
      <c r="C59" s="441" t="s">
        <v>489</v>
      </c>
      <c r="D59" s="445" t="s">
        <v>4</v>
      </c>
      <c r="E59" s="443" t="s">
        <v>51</v>
      </c>
      <c r="F59" s="444"/>
    </row>
    <row r="60" spans="1:6" s="315" customFormat="1" ht="15.5">
      <c r="A60" s="439">
        <f>SUBTOTAL(103,$C$5:C60)</f>
        <v>56</v>
      </c>
      <c r="B60" s="441"/>
      <c r="C60" s="441" t="s">
        <v>490</v>
      </c>
      <c r="D60" s="445" t="s">
        <v>80</v>
      </c>
      <c r="E60" s="443" t="s">
        <v>51</v>
      </c>
      <c r="F60" s="444"/>
    </row>
    <row r="61" spans="1:6" s="315" customFormat="1" ht="15.5">
      <c r="A61" s="439">
        <f>SUBTOTAL(103,$C$5:C61)</f>
        <v>57</v>
      </c>
      <c r="B61" s="441"/>
      <c r="C61" s="441" t="s">
        <v>491</v>
      </c>
      <c r="D61" s="445" t="s">
        <v>50</v>
      </c>
      <c r="E61" s="443" t="s">
        <v>51</v>
      </c>
      <c r="F61" s="444"/>
    </row>
    <row r="62" spans="1:6" s="315" customFormat="1" ht="15.5">
      <c r="A62" s="439">
        <f>SUBTOTAL(103,$C$5:C62)</f>
        <v>58</v>
      </c>
      <c r="B62" s="441"/>
      <c r="C62" s="441" t="s">
        <v>492</v>
      </c>
      <c r="D62" s="445" t="s">
        <v>80</v>
      </c>
      <c r="E62" s="443" t="s">
        <v>51</v>
      </c>
      <c r="F62" s="444"/>
    </row>
    <row r="63" spans="1:6" s="315" customFormat="1" ht="15.5">
      <c r="A63" s="439">
        <f>SUBTOTAL(103,$C$5:C63)</f>
        <v>59</v>
      </c>
      <c r="B63" s="441"/>
      <c r="C63" s="441" t="s">
        <v>493</v>
      </c>
      <c r="D63" s="445" t="s">
        <v>80</v>
      </c>
      <c r="E63" s="443" t="s">
        <v>51</v>
      </c>
      <c r="F63" s="444"/>
    </row>
    <row r="64" spans="1:6" s="315" customFormat="1" ht="15.5">
      <c r="A64" s="439">
        <f>SUBTOTAL(103,$C$5:C64)</f>
        <v>60</v>
      </c>
      <c r="B64" s="441"/>
      <c r="C64" s="441" t="s">
        <v>494</v>
      </c>
      <c r="D64" s="445" t="s">
        <v>155</v>
      </c>
      <c r="E64" s="443" t="s">
        <v>51</v>
      </c>
      <c r="F64" s="444"/>
    </row>
    <row r="65" spans="1:6" s="315" customFormat="1" ht="15.5">
      <c r="A65" s="439">
        <f>SUBTOTAL(103,$C$5:C65)</f>
        <v>61</v>
      </c>
      <c r="B65" s="440" t="s">
        <v>554</v>
      </c>
      <c r="C65" s="446" t="s">
        <v>504</v>
      </c>
      <c r="D65" s="445" t="s">
        <v>230</v>
      </c>
      <c r="E65" s="443" t="s">
        <v>51</v>
      </c>
      <c r="F65" s="444"/>
    </row>
    <row r="66" spans="1:6" s="315" customFormat="1" ht="15.5">
      <c r="A66" s="439">
        <f>SUBTOTAL(103,$C$5:C66)</f>
        <v>62</v>
      </c>
      <c r="B66" s="441"/>
      <c r="C66" s="441" t="s">
        <v>505</v>
      </c>
      <c r="D66" s="445" t="s">
        <v>173</v>
      </c>
      <c r="E66" s="443" t="s">
        <v>51</v>
      </c>
      <c r="F66" s="444"/>
    </row>
    <row r="67" spans="1:6" s="315" customFormat="1" ht="15.5">
      <c r="A67" s="439">
        <f>SUBTOTAL(103,$C$5:C67)</f>
        <v>63</v>
      </c>
      <c r="B67" s="441"/>
      <c r="C67" s="441" t="s">
        <v>506</v>
      </c>
      <c r="D67" s="445" t="s">
        <v>2</v>
      </c>
      <c r="E67" s="443" t="s">
        <v>51</v>
      </c>
      <c r="F67" s="444"/>
    </row>
    <row r="68" spans="1:6" s="315" customFormat="1" ht="15.5">
      <c r="A68" s="439">
        <f>SUBTOTAL(103,$C$5:C68)</f>
        <v>64</v>
      </c>
      <c r="B68" s="441"/>
      <c r="C68" s="441" t="s">
        <v>507</v>
      </c>
      <c r="D68" s="445" t="s">
        <v>2</v>
      </c>
      <c r="E68" s="443" t="s">
        <v>51</v>
      </c>
      <c r="F68" s="444"/>
    </row>
    <row r="69" spans="1:6" s="315" customFormat="1" ht="15.5">
      <c r="A69" s="439">
        <f>SUBTOTAL(103,$C$5:C69)</f>
        <v>65</v>
      </c>
      <c r="B69" s="441"/>
      <c r="C69" s="441" t="s">
        <v>508</v>
      </c>
      <c r="D69" s="445" t="s">
        <v>2</v>
      </c>
      <c r="E69" s="443" t="s">
        <v>51</v>
      </c>
      <c r="F69" s="444"/>
    </row>
    <row r="70" spans="1:6" s="315" customFormat="1" ht="15.5">
      <c r="A70" s="439">
        <f>SUBTOTAL(103,$C$5:C70)</f>
        <v>66</v>
      </c>
      <c r="B70" s="441"/>
      <c r="C70" s="441" t="s">
        <v>509</v>
      </c>
      <c r="D70" s="445" t="s">
        <v>2</v>
      </c>
      <c r="E70" s="443" t="s">
        <v>51</v>
      </c>
      <c r="F70" s="444"/>
    </row>
    <row r="71" spans="1:6" s="315" customFormat="1" ht="15.5">
      <c r="A71" s="439">
        <f>SUBTOTAL(103,$C$5:C71)</f>
        <v>67</v>
      </c>
      <c r="B71" s="440" t="s">
        <v>555</v>
      </c>
      <c r="C71" s="446" t="s">
        <v>265</v>
      </c>
      <c r="D71" s="445" t="s">
        <v>200</v>
      </c>
      <c r="E71" s="443" t="s">
        <v>51</v>
      </c>
      <c r="F71" s="444"/>
    </row>
    <row r="72" spans="1:6" s="315" customFormat="1" ht="15.5">
      <c r="A72" s="439">
        <f>SUBTOTAL(103,$C$5:C72)</f>
        <v>68</v>
      </c>
      <c r="B72" s="441"/>
      <c r="C72" s="441" t="s">
        <v>403</v>
      </c>
      <c r="D72" s="445" t="s">
        <v>4</v>
      </c>
      <c r="E72" s="443" t="s">
        <v>51</v>
      </c>
      <c r="F72" s="444"/>
    </row>
    <row r="73" spans="1:6" s="315" customFormat="1" ht="15.5">
      <c r="A73" s="439">
        <f>SUBTOTAL(103,$C$5:C73)</f>
        <v>69</v>
      </c>
      <c r="B73" s="441"/>
      <c r="C73" s="441" t="s">
        <v>404</v>
      </c>
      <c r="D73" s="445" t="s">
        <v>80</v>
      </c>
      <c r="E73" s="443" t="s">
        <v>51</v>
      </c>
      <c r="F73" s="444"/>
    </row>
    <row r="74" spans="1:6" s="315" customFormat="1" ht="15.5">
      <c r="A74" s="439">
        <f>SUBTOTAL(103,$C$5:C74)</f>
        <v>70</v>
      </c>
      <c r="B74" s="441"/>
      <c r="C74" s="441" t="s">
        <v>405</v>
      </c>
      <c r="D74" s="445" t="s">
        <v>50</v>
      </c>
      <c r="E74" s="443" t="s">
        <v>51</v>
      </c>
      <c r="F74" s="444"/>
    </row>
    <row r="75" spans="1:6" s="315" customFormat="1" ht="15.5">
      <c r="A75" s="439">
        <f>SUBTOTAL(103,$C$5:C75)</f>
        <v>71</v>
      </c>
      <c r="B75" s="441"/>
      <c r="C75" s="441" t="s">
        <v>406</v>
      </c>
      <c r="D75" s="445" t="s">
        <v>80</v>
      </c>
      <c r="E75" s="443" t="s">
        <v>51</v>
      </c>
      <c r="F75" s="444"/>
    </row>
    <row r="76" spans="1:6" s="315" customFormat="1" ht="15.5">
      <c r="A76" s="439">
        <f>SUBTOTAL(103,$C$5:C76)</f>
        <v>72</v>
      </c>
      <c r="B76" s="441"/>
      <c r="C76" s="441" t="s">
        <v>407</v>
      </c>
      <c r="D76" s="445" t="s">
        <v>50</v>
      </c>
      <c r="E76" s="443" t="s">
        <v>51</v>
      </c>
      <c r="F76" s="444"/>
    </row>
    <row r="77" spans="1:6" s="315" customFormat="1" ht="15.5">
      <c r="A77" s="439">
        <f>SUBTOTAL(103,$C$5:C77)</f>
        <v>73</v>
      </c>
      <c r="B77" s="441"/>
      <c r="C77" s="441" t="s">
        <v>408</v>
      </c>
      <c r="D77" s="445" t="s">
        <v>2</v>
      </c>
      <c r="E77" s="443" t="s">
        <v>51</v>
      </c>
      <c r="F77" s="444"/>
    </row>
    <row r="78" spans="1:6" s="315" customFormat="1" ht="15.5">
      <c r="A78" s="439">
        <f>SUBTOTAL(103,$C$5:C78)</f>
        <v>74</v>
      </c>
      <c r="B78" s="441"/>
      <c r="C78" s="441" t="s">
        <v>409</v>
      </c>
      <c r="D78" s="445" t="s">
        <v>2</v>
      </c>
      <c r="E78" s="443" t="s">
        <v>51</v>
      </c>
      <c r="F78" s="444"/>
    </row>
    <row r="79" spans="1:6" s="315" customFormat="1" ht="15.5">
      <c r="A79" s="439">
        <f>SUBTOTAL(103,$C$5:C79)</f>
        <v>75</v>
      </c>
      <c r="B79" s="441"/>
      <c r="C79" s="441" t="s">
        <v>410</v>
      </c>
      <c r="D79" s="445" t="s">
        <v>50</v>
      </c>
      <c r="E79" s="443" t="s">
        <v>51</v>
      </c>
      <c r="F79" s="444"/>
    </row>
    <row r="80" spans="1:6" s="315" customFormat="1" ht="15.5">
      <c r="A80" s="439">
        <f>SUBTOTAL(103,$C$5:C80)</f>
        <v>76</v>
      </c>
      <c r="B80" s="441"/>
      <c r="C80" s="441" t="s">
        <v>411</v>
      </c>
      <c r="D80" s="445" t="s">
        <v>2</v>
      </c>
      <c r="E80" s="443" t="s">
        <v>51</v>
      </c>
      <c r="F80" s="444"/>
    </row>
    <row r="81" spans="1:6" s="315" customFormat="1" ht="15.5">
      <c r="A81" s="439">
        <f>SUBTOTAL(103,$C$5:C81)</f>
        <v>77</v>
      </c>
      <c r="B81" s="441"/>
      <c r="C81" s="441" t="s">
        <v>412</v>
      </c>
      <c r="D81" s="445" t="s">
        <v>3</v>
      </c>
      <c r="E81" s="443" t="s">
        <v>51</v>
      </c>
      <c r="F81" s="444"/>
    </row>
    <row r="82" spans="1:6" s="315" customFormat="1" ht="15.5">
      <c r="A82" s="439">
        <f>SUBTOTAL(103,$C$5:C82)</f>
        <v>78</v>
      </c>
      <c r="B82" s="441"/>
      <c r="C82" s="441" t="s">
        <v>413</v>
      </c>
      <c r="D82" s="445" t="s">
        <v>50</v>
      </c>
      <c r="E82" s="443" t="s">
        <v>51</v>
      </c>
      <c r="F82" s="444"/>
    </row>
    <row r="83" spans="1:6" s="315" customFormat="1" ht="15.5">
      <c r="A83" s="439">
        <f>SUBTOTAL(103,$C$5:C83)</f>
        <v>79</v>
      </c>
      <c r="B83" s="440" t="s">
        <v>556</v>
      </c>
      <c r="C83" s="441" t="s">
        <v>495</v>
      </c>
      <c r="D83" s="445" t="s">
        <v>414</v>
      </c>
      <c r="E83" s="443" t="s">
        <v>51</v>
      </c>
      <c r="F83" s="444"/>
    </row>
    <row r="84" spans="1:6" s="315" customFormat="1" ht="15.5">
      <c r="A84" s="439">
        <f>SUBTOTAL(103,$C$5:C84)</f>
        <v>80</v>
      </c>
      <c r="B84" s="440" t="s">
        <v>557</v>
      </c>
      <c r="C84" s="441" t="s">
        <v>266</v>
      </c>
      <c r="D84" s="445" t="s">
        <v>414</v>
      </c>
      <c r="E84" s="443" t="s">
        <v>51</v>
      </c>
      <c r="F84" s="444"/>
    </row>
    <row r="85" spans="1:6" s="315" customFormat="1" ht="15.5">
      <c r="A85" s="439">
        <f>SUBTOTAL(103,$C$5:C85)</f>
        <v>81</v>
      </c>
      <c r="B85" s="441"/>
      <c r="C85" s="441" t="s">
        <v>415</v>
      </c>
      <c r="D85" s="445" t="s">
        <v>2</v>
      </c>
      <c r="E85" s="443" t="s">
        <v>51</v>
      </c>
      <c r="F85" s="444"/>
    </row>
    <row r="86" spans="1:6" s="315" customFormat="1" ht="15.5">
      <c r="A86" s="439">
        <f>SUBTOTAL(103,$C$5:C86)</f>
        <v>82</v>
      </c>
      <c r="B86" s="441"/>
      <c r="C86" s="441" t="s">
        <v>417</v>
      </c>
      <c r="D86" s="445" t="s">
        <v>2</v>
      </c>
      <c r="E86" s="443" t="s">
        <v>51</v>
      </c>
      <c r="F86" s="444"/>
    </row>
    <row r="87" spans="1:6" s="315" customFormat="1" ht="15.5">
      <c r="A87" s="439">
        <f>SUBTOTAL(103,$C$5:C87)</f>
        <v>83</v>
      </c>
      <c r="B87" s="441"/>
      <c r="C87" s="441" t="s">
        <v>418</v>
      </c>
      <c r="D87" s="445" t="s">
        <v>3</v>
      </c>
      <c r="E87" s="443" t="s">
        <v>51</v>
      </c>
      <c r="F87" s="444"/>
    </row>
    <row r="88" spans="1:6" s="315" customFormat="1" ht="15.5">
      <c r="A88" s="439">
        <f>SUBTOTAL(103,$C$5:C88)</f>
        <v>84</v>
      </c>
      <c r="B88" s="441"/>
      <c r="C88" s="441" t="s">
        <v>381</v>
      </c>
      <c r="D88" s="445" t="s">
        <v>80</v>
      </c>
      <c r="E88" s="443" t="s">
        <v>51</v>
      </c>
      <c r="F88" s="444"/>
    </row>
    <row r="89" spans="1:6" s="315" customFormat="1" ht="15.5">
      <c r="A89" s="439">
        <f>SUBTOTAL(103,$C$5:C89)</f>
        <v>85</v>
      </c>
      <c r="B89" s="441"/>
      <c r="C89" s="441" t="s">
        <v>382</v>
      </c>
      <c r="D89" s="445" t="s">
        <v>2</v>
      </c>
      <c r="E89" s="443" t="s">
        <v>51</v>
      </c>
      <c r="F89" s="444"/>
    </row>
    <row r="90" spans="1:6" s="315" customFormat="1" ht="15.5">
      <c r="A90" s="439">
        <f>SUBTOTAL(103,$C$5:C90)</f>
        <v>86</v>
      </c>
      <c r="B90" s="441"/>
      <c r="C90" s="441" t="s">
        <v>383</v>
      </c>
      <c r="D90" s="445" t="s">
        <v>2</v>
      </c>
      <c r="E90" s="443" t="s">
        <v>51</v>
      </c>
      <c r="F90" s="444"/>
    </row>
    <row r="91" spans="1:6" s="315" customFormat="1" ht="15.5">
      <c r="A91" s="439">
        <f>SUBTOTAL(103,$C$5:C91)</f>
        <v>87</v>
      </c>
      <c r="B91" s="441"/>
      <c r="C91" s="441" t="s">
        <v>419</v>
      </c>
      <c r="D91" s="445" t="s">
        <v>50</v>
      </c>
      <c r="E91" s="443" t="s">
        <v>51</v>
      </c>
      <c r="F91" s="444"/>
    </row>
    <row r="92" spans="1:6" s="315" customFormat="1" ht="15.5">
      <c r="A92" s="439">
        <f>SUBTOTAL(103,$C$5:C92)</f>
        <v>88</v>
      </c>
      <c r="B92" s="441"/>
      <c r="C92" s="441" t="s">
        <v>420</v>
      </c>
      <c r="D92" s="445" t="s">
        <v>3</v>
      </c>
      <c r="E92" s="443" t="s">
        <v>51</v>
      </c>
      <c r="F92" s="444"/>
    </row>
    <row r="93" spans="1:6" s="315" customFormat="1" ht="15.5">
      <c r="A93" s="439">
        <f>SUBTOTAL(103,$C$5:C93)</f>
        <v>89</v>
      </c>
      <c r="B93" s="441"/>
      <c r="C93" s="441" t="s">
        <v>421</v>
      </c>
      <c r="D93" s="445" t="s">
        <v>3</v>
      </c>
      <c r="E93" s="443" t="s">
        <v>51</v>
      </c>
      <c r="F93" s="444"/>
    </row>
    <row r="94" spans="1:6" s="315" customFormat="1" ht="15.5">
      <c r="A94" s="439">
        <f>SUBTOTAL(103,$C$5:C94)</f>
        <v>90</v>
      </c>
      <c r="B94" s="441"/>
      <c r="C94" s="441" t="s">
        <v>422</v>
      </c>
      <c r="D94" s="445" t="s">
        <v>2</v>
      </c>
      <c r="E94" s="443" t="s">
        <v>51</v>
      </c>
      <c r="F94" s="444"/>
    </row>
    <row r="95" spans="1:6" s="315" customFormat="1" ht="15.5">
      <c r="A95" s="439">
        <f>SUBTOTAL(103,$C$5:C95)</f>
        <v>91</v>
      </c>
      <c r="B95" s="441"/>
      <c r="C95" s="441" t="s">
        <v>423</v>
      </c>
      <c r="D95" s="445" t="s">
        <v>2</v>
      </c>
      <c r="E95" s="443" t="s">
        <v>51</v>
      </c>
      <c r="F95" s="444"/>
    </row>
    <row r="96" spans="1:6" s="315" customFormat="1" ht="15.5">
      <c r="A96" s="439">
        <f>SUBTOTAL(103,$C$5:C96)</f>
        <v>92</v>
      </c>
      <c r="B96" s="440" t="s">
        <v>558</v>
      </c>
      <c r="C96" s="441" t="s">
        <v>267</v>
      </c>
      <c r="D96" s="445" t="s">
        <v>230</v>
      </c>
      <c r="E96" s="443" t="s">
        <v>51</v>
      </c>
      <c r="F96" s="444"/>
    </row>
    <row r="97" spans="1:6" s="315" customFormat="1" ht="15.5">
      <c r="A97" s="439">
        <f>SUBTOTAL(103,$C$5:C97)</f>
        <v>93</v>
      </c>
      <c r="B97" s="441"/>
      <c r="C97" s="441" t="s">
        <v>424</v>
      </c>
      <c r="D97" s="445" t="s">
        <v>2</v>
      </c>
      <c r="E97" s="443" t="s">
        <v>51</v>
      </c>
      <c r="F97" s="444"/>
    </row>
    <row r="98" spans="1:6" s="315" customFormat="1" ht="15.5">
      <c r="A98" s="439">
        <f>SUBTOTAL(103,$C$5:C98)</f>
        <v>94</v>
      </c>
      <c r="B98" s="441"/>
      <c r="C98" s="441" t="s">
        <v>425</v>
      </c>
      <c r="D98" s="445" t="s">
        <v>2</v>
      </c>
      <c r="E98" s="443" t="s">
        <v>51</v>
      </c>
      <c r="F98" s="444"/>
    </row>
    <row r="99" spans="1:6" s="315" customFormat="1" ht="15.5">
      <c r="A99" s="439">
        <f>SUBTOTAL(103,$C$5:C99)</f>
        <v>95</v>
      </c>
      <c r="B99" s="440" t="s">
        <v>559</v>
      </c>
      <c r="C99" s="441" t="s">
        <v>268</v>
      </c>
      <c r="D99" s="445" t="s">
        <v>181</v>
      </c>
      <c r="E99" s="443" t="s">
        <v>666</v>
      </c>
      <c r="F99" s="444" t="s">
        <v>1081</v>
      </c>
    </row>
    <row r="100" spans="1:6" s="315" customFormat="1" ht="15.5">
      <c r="A100" s="439">
        <f>SUBTOTAL(103,$C$5:C100)</f>
        <v>96</v>
      </c>
      <c r="B100" s="440" t="s">
        <v>560</v>
      </c>
      <c r="C100" s="441" t="s">
        <v>269</v>
      </c>
      <c r="D100" s="445" t="s">
        <v>214</v>
      </c>
      <c r="E100" s="443" t="s">
        <v>1190</v>
      </c>
      <c r="F100" s="444" t="s">
        <v>1080</v>
      </c>
    </row>
    <row r="101" spans="1:6" s="315" customFormat="1" ht="15.5">
      <c r="A101" s="439">
        <f>SUBTOTAL(103,$C$5:C101)</f>
        <v>97</v>
      </c>
      <c r="B101" s="440" t="s">
        <v>561</v>
      </c>
      <c r="C101" s="441" t="s">
        <v>270</v>
      </c>
      <c r="D101" s="445" t="s">
        <v>212</v>
      </c>
      <c r="E101" s="443" t="s">
        <v>666</v>
      </c>
      <c r="F101" s="444" t="s">
        <v>1080</v>
      </c>
    </row>
    <row r="102" spans="1:6" s="315" customFormat="1" ht="15.5">
      <c r="A102" s="439">
        <f>SUBTOTAL(103,$C$5:C102)</f>
        <v>98</v>
      </c>
      <c r="B102" s="440" t="s">
        <v>667</v>
      </c>
      <c r="C102" s="441" t="s">
        <v>496</v>
      </c>
      <c r="D102" s="445" t="s">
        <v>214</v>
      </c>
      <c r="E102" s="443" t="s">
        <v>51</v>
      </c>
      <c r="F102" s="444"/>
    </row>
    <row r="103" spans="1:6" s="315" customFormat="1" ht="15.5">
      <c r="A103" s="439">
        <f>SUBTOTAL(103,$C$5:C103)</f>
        <v>99</v>
      </c>
      <c r="B103" s="440" t="s">
        <v>562</v>
      </c>
      <c r="C103" s="441" t="s">
        <v>11</v>
      </c>
      <c r="D103" s="445" t="s">
        <v>189</v>
      </c>
      <c r="E103" s="443" t="s">
        <v>666</v>
      </c>
      <c r="F103" s="444" t="s">
        <v>1080</v>
      </c>
    </row>
    <row r="104" spans="1:6" s="315" customFormat="1" ht="15.5">
      <c r="A104" s="439">
        <f>SUBTOTAL(103,$C$5:C104)</f>
        <v>100</v>
      </c>
      <c r="B104" s="440" t="s">
        <v>563</v>
      </c>
      <c r="C104" s="441" t="s">
        <v>170</v>
      </c>
      <c r="D104" s="445" t="s">
        <v>221</v>
      </c>
      <c r="E104" s="443" t="s">
        <v>666</v>
      </c>
      <c r="F104" s="444" t="s">
        <v>1080</v>
      </c>
    </row>
    <row r="105" spans="1:6" s="315" customFormat="1" ht="15.5">
      <c r="A105" s="439">
        <f>SUBTOTAL(103,$C$5:C105)</f>
        <v>101</v>
      </c>
      <c r="B105" s="441"/>
      <c r="C105" s="441" t="s">
        <v>311</v>
      </c>
      <c r="D105" s="445" t="s">
        <v>80</v>
      </c>
      <c r="E105" s="443" t="s">
        <v>51</v>
      </c>
      <c r="F105" s="444"/>
    </row>
    <row r="106" spans="1:6" s="315" customFormat="1" ht="15.5">
      <c r="A106" s="439">
        <f>SUBTOTAL(103,$C$5:C106)</f>
        <v>102</v>
      </c>
      <c r="B106" s="441"/>
      <c r="C106" s="441" t="s">
        <v>426</v>
      </c>
      <c r="D106" s="445" t="s">
        <v>2</v>
      </c>
      <c r="E106" s="443" t="s">
        <v>51</v>
      </c>
      <c r="F106" s="444"/>
    </row>
    <row r="107" spans="1:6" s="315" customFormat="1" ht="15.5">
      <c r="A107" s="439">
        <f>SUBTOTAL(103,$C$5:C107)</f>
        <v>103</v>
      </c>
      <c r="B107" s="441"/>
      <c r="C107" s="441" t="s">
        <v>427</v>
      </c>
      <c r="D107" s="445" t="s">
        <v>2</v>
      </c>
      <c r="E107" s="443" t="s">
        <v>51</v>
      </c>
      <c r="F107" s="444"/>
    </row>
    <row r="108" spans="1:6" s="315" customFormat="1" ht="15.5">
      <c r="A108" s="439">
        <f>SUBTOTAL(103,$C$5:C108)</f>
        <v>104</v>
      </c>
      <c r="B108" s="441"/>
      <c r="C108" s="441" t="s">
        <v>428</v>
      </c>
      <c r="D108" s="445" t="s">
        <v>80</v>
      </c>
      <c r="E108" s="443" t="s">
        <v>51</v>
      </c>
      <c r="F108" s="444"/>
    </row>
    <row r="109" spans="1:6" s="315" customFormat="1" ht="15.5">
      <c r="A109" s="439">
        <f>SUBTOTAL(103,$C$5:C109)</f>
        <v>105</v>
      </c>
      <c r="B109" s="441"/>
      <c r="C109" s="441" t="s">
        <v>429</v>
      </c>
      <c r="D109" s="445" t="s">
        <v>2</v>
      </c>
      <c r="E109" s="443" t="s">
        <v>51</v>
      </c>
      <c r="F109" s="444"/>
    </row>
    <row r="110" spans="1:6" s="315" customFormat="1" ht="15.5">
      <c r="A110" s="439">
        <f>SUBTOTAL(103,$C$5:C110)</f>
        <v>106</v>
      </c>
      <c r="B110" s="441"/>
      <c r="C110" s="441" t="s">
        <v>430</v>
      </c>
      <c r="D110" s="445" t="s">
        <v>50</v>
      </c>
      <c r="E110" s="443" t="s">
        <v>51</v>
      </c>
      <c r="F110" s="444"/>
    </row>
    <row r="111" spans="1:6" s="315" customFormat="1" ht="15.5">
      <c r="A111" s="439">
        <f>SUBTOTAL(103,$C$5:C111)</f>
        <v>107</v>
      </c>
      <c r="B111" s="441"/>
      <c r="C111" s="441" t="s">
        <v>431</v>
      </c>
      <c r="D111" s="445" t="s">
        <v>3</v>
      </c>
      <c r="E111" s="443" t="s">
        <v>51</v>
      </c>
      <c r="F111" s="444"/>
    </row>
    <row r="112" spans="1:6" s="315" customFormat="1" ht="15.5">
      <c r="A112" s="439">
        <f>SUBTOTAL(103,$C$5:C112)</f>
        <v>108</v>
      </c>
      <c r="B112" s="441"/>
      <c r="C112" s="441" t="s">
        <v>432</v>
      </c>
      <c r="D112" s="445" t="s">
        <v>173</v>
      </c>
      <c r="E112" s="443" t="s">
        <v>51</v>
      </c>
      <c r="F112" s="444"/>
    </row>
    <row r="113" spans="1:6" s="315" customFormat="1" ht="15.5">
      <c r="A113" s="439">
        <f>SUBTOTAL(103,$C$5:C113)</f>
        <v>109</v>
      </c>
      <c r="B113" s="441"/>
      <c r="C113" s="441" t="s">
        <v>433</v>
      </c>
      <c r="D113" s="445" t="s">
        <v>3</v>
      </c>
      <c r="E113" s="443" t="s">
        <v>51</v>
      </c>
      <c r="F113" s="444"/>
    </row>
    <row r="114" spans="1:6" s="315" customFormat="1" ht="15.5">
      <c r="A114" s="439">
        <f>SUBTOTAL(103,$C$5:C114)</f>
        <v>110</v>
      </c>
      <c r="B114" s="441"/>
      <c r="C114" s="441" t="s">
        <v>434</v>
      </c>
      <c r="D114" s="445" t="s">
        <v>155</v>
      </c>
      <c r="E114" s="443" t="s">
        <v>51</v>
      </c>
      <c r="F114" s="444"/>
    </row>
    <row r="115" spans="1:6" s="315" customFormat="1" ht="15.5">
      <c r="A115" s="439">
        <f>SUBTOTAL(103,$C$5:C115)</f>
        <v>111</v>
      </c>
      <c r="B115" s="441"/>
      <c r="C115" s="441" t="s">
        <v>435</v>
      </c>
      <c r="D115" s="445" t="s">
        <v>3</v>
      </c>
      <c r="E115" s="443" t="s">
        <v>51</v>
      </c>
      <c r="F115" s="444"/>
    </row>
    <row r="116" spans="1:6" s="315" customFormat="1" ht="15.5">
      <c r="A116" s="439">
        <f>SUBTOTAL(103,$C$5:C116)</f>
        <v>112</v>
      </c>
      <c r="B116" s="441"/>
      <c r="C116" s="441" t="s">
        <v>436</v>
      </c>
      <c r="D116" s="445" t="s">
        <v>80</v>
      </c>
      <c r="E116" s="443" t="s">
        <v>51</v>
      </c>
      <c r="F116" s="444"/>
    </row>
    <row r="117" spans="1:6" s="315" customFormat="1" ht="15.5">
      <c r="A117" s="439">
        <f>SUBTOTAL(103,$C$5:C117)</f>
        <v>113</v>
      </c>
      <c r="B117" s="440" t="s">
        <v>564</v>
      </c>
      <c r="C117" s="441" t="s">
        <v>12</v>
      </c>
      <c r="D117" s="445" t="s">
        <v>176</v>
      </c>
      <c r="E117" s="443" t="s">
        <v>51</v>
      </c>
      <c r="F117" s="444"/>
    </row>
    <row r="118" spans="1:6" s="315" customFormat="1" ht="15.5">
      <c r="A118" s="439">
        <f>SUBTOTAL(103,$C$5:C118)</f>
        <v>114</v>
      </c>
      <c r="B118" s="440" t="s">
        <v>565</v>
      </c>
      <c r="C118" s="441" t="s">
        <v>13</v>
      </c>
      <c r="D118" s="445" t="s">
        <v>220</v>
      </c>
      <c r="E118" s="443" t="s">
        <v>51</v>
      </c>
      <c r="F118" s="444"/>
    </row>
    <row r="119" spans="1:6" s="315" customFormat="1" ht="15.5">
      <c r="A119" s="439">
        <f>SUBTOTAL(103,$C$5:C119)</f>
        <v>115</v>
      </c>
      <c r="B119" s="440" t="s">
        <v>566</v>
      </c>
      <c r="C119" s="441" t="s">
        <v>52</v>
      </c>
      <c r="D119" s="445" t="s">
        <v>232</v>
      </c>
      <c r="E119" s="443" t="s">
        <v>51</v>
      </c>
      <c r="F119" s="444"/>
    </row>
    <row r="120" spans="1:6" s="315" customFormat="1" ht="15.5">
      <c r="A120" s="439">
        <f>SUBTOTAL(103,$C$5:C120)</f>
        <v>116</v>
      </c>
      <c r="B120" s="441"/>
      <c r="C120" s="441" t="s">
        <v>195</v>
      </c>
      <c r="D120" s="445" t="s">
        <v>2</v>
      </c>
      <c r="E120" s="443" t="s">
        <v>51</v>
      </c>
      <c r="F120" s="444"/>
    </row>
    <row r="121" spans="1:6" s="315" customFormat="1" ht="15.5">
      <c r="A121" s="439">
        <f>SUBTOTAL(103,$C$5:C121)</f>
        <v>117</v>
      </c>
      <c r="B121" s="441"/>
      <c r="C121" s="441" t="s">
        <v>196</v>
      </c>
      <c r="D121" s="445" t="s">
        <v>173</v>
      </c>
      <c r="E121" s="443" t="s">
        <v>51</v>
      </c>
      <c r="F121" s="444"/>
    </row>
    <row r="122" spans="1:6" s="315" customFormat="1" ht="15.5">
      <c r="A122" s="439">
        <f>SUBTOTAL(103,$C$5:C122)</f>
        <v>118</v>
      </c>
      <c r="B122" s="441"/>
      <c r="C122" s="441" t="s">
        <v>257</v>
      </c>
      <c r="D122" s="445" t="s">
        <v>80</v>
      </c>
      <c r="E122" s="443" t="s">
        <v>51</v>
      </c>
      <c r="F122" s="444"/>
    </row>
    <row r="123" spans="1:6" s="315" customFormat="1" ht="15.5">
      <c r="A123" s="439">
        <f>SUBTOTAL(103,$C$5:C123)</f>
        <v>119</v>
      </c>
      <c r="B123" s="441"/>
      <c r="C123" s="441" t="s">
        <v>256</v>
      </c>
      <c r="D123" s="445" t="s">
        <v>4</v>
      </c>
      <c r="E123" s="443" t="s">
        <v>51</v>
      </c>
      <c r="F123" s="444"/>
    </row>
    <row r="124" spans="1:6" s="315" customFormat="1" ht="15.5">
      <c r="A124" s="439">
        <f>SUBTOTAL(103,$C$5:C124)</f>
        <v>120</v>
      </c>
      <c r="B124" s="441"/>
      <c r="C124" s="441" t="s">
        <v>255</v>
      </c>
      <c r="D124" s="445" t="s">
        <v>3</v>
      </c>
      <c r="E124" s="443" t="s">
        <v>51</v>
      </c>
      <c r="F124" s="444"/>
    </row>
    <row r="125" spans="1:6" s="315" customFormat="1" ht="15.5">
      <c r="A125" s="439">
        <f>SUBTOTAL(103,$C$5:C125)</f>
        <v>121</v>
      </c>
      <c r="B125" s="441"/>
      <c r="C125" s="441" t="s">
        <v>254</v>
      </c>
      <c r="D125" s="445" t="s">
        <v>50</v>
      </c>
      <c r="E125" s="443" t="s">
        <v>51</v>
      </c>
      <c r="F125" s="444"/>
    </row>
    <row r="126" spans="1:6" s="315" customFormat="1" ht="15.5">
      <c r="A126" s="439">
        <f>SUBTOTAL(103,$C$5:C126)</f>
        <v>122</v>
      </c>
      <c r="B126" s="441"/>
      <c r="C126" s="441" t="s">
        <v>437</v>
      </c>
      <c r="D126" s="445" t="s">
        <v>173</v>
      </c>
      <c r="E126" s="443" t="s">
        <v>51</v>
      </c>
      <c r="F126" s="444"/>
    </row>
    <row r="127" spans="1:6" s="315" customFormat="1" ht="15.5">
      <c r="A127" s="439">
        <f>SUBTOTAL(103,$C$5:C127)</f>
        <v>123</v>
      </c>
      <c r="B127" s="440" t="s">
        <v>567</v>
      </c>
      <c r="C127" s="441" t="s">
        <v>53</v>
      </c>
      <c r="D127" s="445" t="s">
        <v>216</v>
      </c>
      <c r="E127" s="443" t="s">
        <v>666</v>
      </c>
      <c r="F127" s="444" t="s">
        <v>1079</v>
      </c>
    </row>
    <row r="128" spans="1:6" s="315" customFormat="1" ht="15.5">
      <c r="A128" s="439">
        <f>SUBTOTAL(103,$C$5:C128)</f>
        <v>124</v>
      </c>
      <c r="B128" s="440" t="s">
        <v>568</v>
      </c>
      <c r="C128" s="441" t="s">
        <v>54</v>
      </c>
      <c r="D128" s="445" t="s">
        <v>216</v>
      </c>
      <c r="E128" s="443" t="s">
        <v>666</v>
      </c>
      <c r="F128" s="444" t="s">
        <v>1079</v>
      </c>
    </row>
    <row r="129" spans="1:6" s="315" customFormat="1" ht="15.5">
      <c r="A129" s="439">
        <f>SUBTOTAL(103,$C$5:C129)</f>
        <v>125</v>
      </c>
      <c r="B129" s="441"/>
      <c r="C129" s="441" t="s">
        <v>177</v>
      </c>
      <c r="D129" s="445" t="s">
        <v>4</v>
      </c>
      <c r="E129" s="443" t="s">
        <v>51</v>
      </c>
      <c r="F129" s="444"/>
    </row>
    <row r="130" spans="1:6" s="315" customFormat="1" ht="15.5">
      <c r="A130" s="439">
        <f>SUBTOTAL(103,$C$5:C130)</f>
        <v>126</v>
      </c>
      <c r="B130" s="441"/>
      <c r="C130" s="441" t="s">
        <v>178</v>
      </c>
      <c r="D130" s="445" t="s">
        <v>4</v>
      </c>
      <c r="E130" s="443" t="s">
        <v>51</v>
      </c>
      <c r="F130" s="444"/>
    </row>
    <row r="131" spans="1:6" s="315" customFormat="1" ht="15.5">
      <c r="A131" s="439">
        <f>SUBTOTAL(103,$C$5:C131)</f>
        <v>127</v>
      </c>
      <c r="B131" s="441"/>
      <c r="C131" s="441" t="s">
        <v>179</v>
      </c>
      <c r="D131" s="445" t="s">
        <v>173</v>
      </c>
      <c r="E131" s="443" t="s">
        <v>51</v>
      </c>
      <c r="F131" s="444"/>
    </row>
    <row r="132" spans="1:6" s="315" customFormat="1" ht="15.5">
      <c r="A132" s="439">
        <f>SUBTOTAL(103,$C$5:C132)</f>
        <v>128</v>
      </c>
      <c r="B132" s="441"/>
      <c r="C132" s="441" t="s">
        <v>180</v>
      </c>
      <c r="D132" s="445" t="s">
        <v>2</v>
      </c>
      <c r="E132" s="443" t="s">
        <v>51</v>
      </c>
      <c r="F132" s="444"/>
    </row>
    <row r="133" spans="1:6" s="315" customFormat="1" ht="15.5">
      <c r="A133" s="439">
        <f>SUBTOTAL(103,$C$5:C133)</f>
        <v>129</v>
      </c>
      <c r="B133" s="441"/>
      <c r="C133" s="441" t="s">
        <v>438</v>
      </c>
      <c r="D133" s="445" t="s">
        <v>3</v>
      </c>
      <c r="E133" s="443" t="s">
        <v>51</v>
      </c>
      <c r="F133" s="444"/>
    </row>
    <row r="134" spans="1:6" s="315" customFormat="1" ht="15.5">
      <c r="A134" s="439">
        <f>SUBTOTAL(103,$C$5:C134)</f>
        <v>130</v>
      </c>
      <c r="B134" s="441"/>
      <c r="C134" s="441" t="s">
        <v>439</v>
      </c>
      <c r="D134" s="445" t="s">
        <v>4</v>
      </c>
      <c r="E134" s="443" t="s">
        <v>51</v>
      </c>
      <c r="F134" s="444"/>
    </row>
    <row r="135" spans="1:6" s="315" customFormat="1" ht="15.5">
      <c r="A135" s="439">
        <f>SUBTOTAL(103,$C$5:C135)</f>
        <v>131</v>
      </c>
      <c r="B135" s="440" t="s">
        <v>569</v>
      </c>
      <c r="C135" s="441" t="s">
        <v>55</v>
      </c>
      <c r="D135" s="445" t="s">
        <v>200</v>
      </c>
      <c r="E135" s="443" t="s">
        <v>51</v>
      </c>
      <c r="F135" s="444"/>
    </row>
    <row r="136" spans="1:6" s="315" customFormat="1" ht="15.5">
      <c r="A136" s="439">
        <f>SUBTOTAL(103,$C$5:C136)</f>
        <v>132</v>
      </c>
      <c r="B136" s="441"/>
      <c r="C136" s="441" t="s">
        <v>182</v>
      </c>
      <c r="D136" s="445" t="s">
        <v>3</v>
      </c>
      <c r="E136" s="443" t="s">
        <v>51</v>
      </c>
      <c r="F136" s="444"/>
    </row>
    <row r="137" spans="1:6" s="315" customFormat="1" ht="15.5">
      <c r="A137" s="439">
        <f>SUBTOTAL(103,$C$5:C137)</f>
        <v>133</v>
      </c>
      <c r="B137" s="441"/>
      <c r="C137" s="441" t="s">
        <v>183</v>
      </c>
      <c r="D137" s="445" t="s">
        <v>80</v>
      </c>
      <c r="E137" s="443" t="s">
        <v>51</v>
      </c>
      <c r="F137" s="444"/>
    </row>
    <row r="138" spans="1:6" s="315" customFormat="1" ht="15.5">
      <c r="A138" s="439">
        <f>SUBTOTAL(103,$C$5:C138)</f>
        <v>134</v>
      </c>
      <c r="B138" s="441"/>
      <c r="C138" s="441" t="s">
        <v>184</v>
      </c>
      <c r="D138" s="445" t="s">
        <v>80</v>
      </c>
      <c r="E138" s="443" t="s">
        <v>51</v>
      </c>
      <c r="F138" s="444"/>
    </row>
    <row r="139" spans="1:6" s="315" customFormat="1" ht="15.5">
      <c r="A139" s="439">
        <f>SUBTOTAL(103,$C$5:C139)</f>
        <v>135</v>
      </c>
      <c r="B139" s="441"/>
      <c r="C139" s="441" t="s">
        <v>185</v>
      </c>
      <c r="D139" s="445" t="s">
        <v>3</v>
      </c>
      <c r="E139" s="443" t="s">
        <v>51</v>
      </c>
      <c r="F139" s="444"/>
    </row>
    <row r="140" spans="1:6" s="315" customFormat="1" ht="15.5">
      <c r="A140" s="439">
        <f>SUBTOTAL(103,$C$5:C140)</f>
        <v>136</v>
      </c>
      <c r="B140" s="441"/>
      <c r="C140" s="441" t="s">
        <v>440</v>
      </c>
      <c r="D140" s="445" t="s">
        <v>3</v>
      </c>
      <c r="E140" s="443" t="s">
        <v>51</v>
      </c>
      <c r="F140" s="444"/>
    </row>
    <row r="141" spans="1:6" s="315" customFormat="1" ht="15.5">
      <c r="A141" s="439">
        <f>SUBTOTAL(103,$C$5:C141)</f>
        <v>137</v>
      </c>
      <c r="B141" s="440" t="s">
        <v>570</v>
      </c>
      <c r="C141" s="441" t="s">
        <v>56</v>
      </c>
      <c r="D141" s="445" t="s">
        <v>441</v>
      </c>
      <c r="E141" s="443" t="s">
        <v>51</v>
      </c>
      <c r="F141" s="444" t="s">
        <v>1080</v>
      </c>
    </row>
    <row r="142" spans="1:6" s="315" customFormat="1" ht="15.5">
      <c r="A142" s="439">
        <f>SUBTOTAL(103,$C$5:C142)</f>
        <v>138</v>
      </c>
      <c r="B142" s="440" t="s">
        <v>571</v>
      </c>
      <c r="C142" s="441" t="s">
        <v>57</v>
      </c>
      <c r="D142" s="445" t="s">
        <v>218</v>
      </c>
      <c r="E142" s="443" t="s">
        <v>51</v>
      </c>
      <c r="F142" s="444" t="s">
        <v>1080</v>
      </c>
    </row>
    <row r="143" spans="1:6" s="315" customFormat="1" ht="15.5">
      <c r="A143" s="439">
        <f>SUBTOTAL(103,$C$5:C143)</f>
        <v>139</v>
      </c>
      <c r="B143" s="440" t="s">
        <v>686</v>
      </c>
      <c r="C143" s="441" t="s">
        <v>687</v>
      </c>
      <c r="D143" s="445" t="s">
        <v>214</v>
      </c>
      <c r="E143" s="443" t="s">
        <v>51</v>
      </c>
      <c r="F143" s="444"/>
    </row>
    <row r="144" spans="1:6" s="315" customFormat="1" ht="15.5">
      <c r="A144" s="439">
        <f>SUBTOTAL(103,$C$5:C144)</f>
        <v>140</v>
      </c>
      <c r="B144" s="440" t="s">
        <v>572</v>
      </c>
      <c r="C144" s="441" t="s">
        <v>58</v>
      </c>
      <c r="D144" s="445" t="s">
        <v>189</v>
      </c>
      <c r="E144" s="443" t="s">
        <v>51</v>
      </c>
      <c r="F144" s="444" t="s">
        <v>1080</v>
      </c>
    </row>
    <row r="145" spans="1:6" s="315" customFormat="1" ht="15.5">
      <c r="A145" s="439">
        <f>SUBTOTAL(103,$C$5:C145)</f>
        <v>141</v>
      </c>
      <c r="B145" s="440" t="s">
        <v>573</v>
      </c>
      <c r="C145" s="441" t="s">
        <v>59</v>
      </c>
      <c r="D145" s="445" t="s">
        <v>189</v>
      </c>
      <c r="E145" s="443" t="s">
        <v>51</v>
      </c>
      <c r="F145" s="444" t="s">
        <v>1080</v>
      </c>
    </row>
    <row r="146" spans="1:6" s="315" customFormat="1" ht="15.5">
      <c r="A146" s="439">
        <f>SUBTOTAL(103,$C$5:C146)</f>
        <v>142</v>
      </c>
      <c r="B146" s="440" t="s">
        <v>574</v>
      </c>
      <c r="C146" s="441" t="s">
        <v>60</v>
      </c>
      <c r="D146" s="445" t="s">
        <v>442</v>
      </c>
      <c r="E146" s="443" t="s">
        <v>51</v>
      </c>
      <c r="F146" s="444" t="s">
        <v>1080</v>
      </c>
    </row>
    <row r="147" spans="1:6" s="315" customFormat="1" ht="15.5">
      <c r="A147" s="439">
        <f>SUBTOTAL(103,$C$5:C147)</f>
        <v>143</v>
      </c>
      <c r="B147" s="440" t="s">
        <v>575</v>
      </c>
      <c r="C147" s="441" t="s">
        <v>61</v>
      </c>
      <c r="D147" s="445" t="s">
        <v>442</v>
      </c>
      <c r="E147" s="443" t="s">
        <v>51</v>
      </c>
      <c r="F147" s="444" t="s">
        <v>1080</v>
      </c>
    </row>
    <row r="148" spans="1:6" s="315" customFormat="1" ht="15.5">
      <c r="A148" s="439">
        <f>SUBTOTAL(103,$C$5:C148)</f>
        <v>144</v>
      </c>
      <c r="B148" s="441"/>
      <c r="C148" s="441" t="s">
        <v>62</v>
      </c>
      <c r="D148" s="445" t="s">
        <v>50</v>
      </c>
      <c r="E148" s="443" t="s">
        <v>51</v>
      </c>
      <c r="F148" s="444"/>
    </row>
    <row r="149" spans="1:6" s="315" customFormat="1" ht="15.5">
      <c r="A149" s="439">
        <f>SUBTOTAL(103,$C$5:C149)</f>
        <v>145</v>
      </c>
      <c r="B149" s="447"/>
      <c r="C149" s="441" t="s">
        <v>63</v>
      </c>
      <c r="D149" s="445" t="s">
        <v>155</v>
      </c>
      <c r="E149" s="443" t="s">
        <v>51</v>
      </c>
      <c r="F149" s="444"/>
    </row>
    <row r="150" spans="1:6" s="315" customFormat="1" ht="15.5">
      <c r="A150" s="439">
        <f>SUBTOTAL(103,$C$5:C150)</f>
        <v>146</v>
      </c>
      <c r="B150" s="441"/>
      <c r="C150" s="441" t="s">
        <v>154</v>
      </c>
      <c r="D150" s="445" t="s">
        <v>173</v>
      </c>
      <c r="E150" s="443" t="s">
        <v>51</v>
      </c>
      <c r="F150" s="444"/>
    </row>
    <row r="151" spans="1:6" s="315" customFormat="1" ht="15.5">
      <c r="A151" s="439">
        <f>SUBTOTAL(103,$C$5:C151)</f>
        <v>147</v>
      </c>
      <c r="B151" s="441"/>
      <c r="C151" s="441" t="s">
        <v>156</v>
      </c>
      <c r="D151" s="445" t="s">
        <v>173</v>
      </c>
      <c r="E151" s="443" t="s">
        <v>51</v>
      </c>
      <c r="F151" s="444"/>
    </row>
    <row r="152" spans="1:6" s="315" customFormat="1" ht="15.5">
      <c r="A152" s="439">
        <f>SUBTOTAL(103,$C$5:C152)</f>
        <v>148</v>
      </c>
      <c r="B152" s="441"/>
      <c r="C152" s="441" t="s">
        <v>157</v>
      </c>
      <c r="D152" s="445" t="s">
        <v>155</v>
      </c>
      <c r="E152" s="443" t="s">
        <v>51</v>
      </c>
      <c r="F152" s="444"/>
    </row>
    <row r="153" spans="1:6" s="315" customFormat="1" ht="15.5">
      <c r="A153" s="439">
        <f>SUBTOTAL(103,$C$5:C153)</f>
        <v>149</v>
      </c>
      <c r="B153" s="441"/>
      <c r="C153" s="441" t="s">
        <v>165</v>
      </c>
      <c r="D153" s="445" t="s">
        <v>4</v>
      </c>
      <c r="E153" s="443" t="s">
        <v>51</v>
      </c>
      <c r="F153" s="444"/>
    </row>
    <row r="154" spans="1:6" s="315" customFormat="1" ht="15.5">
      <c r="A154" s="439">
        <f>SUBTOTAL(103,$C$5:C154)</f>
        <v>150</v>
      </c>
      <c r="B154" s="440" t="s">
        <v>576</v>
      </c>
      <c r="C154" s="441" t="s">
        <v>64</v>
      </c>
      <c r="D154" s="445" t="s">
        <v>253</v>
      </c>
      <c r="E154" s="443" t="s">
        <v>666</v>
      </c>
      <c r="F154" s="444" t="s">
        <v>1081</v>
      </c>
    </row>
    <row r="155" spans="1:6" s="315" customFormat="1" ht="15.5">
      <c r="A155" s="439">
        <f>SUBTOTAL(103,$C$5:C155)</f>
        <v>151</v>
      </c>
      <c r="B155" s="440" t="s">
        <v>577</v>
      </c>
      <c r="C155" s="441" t="s">
        <v>65</v>
      </c>
      <c r="D155" s="445" t="s">
        <v>188</v>
      </c>
      <c r="E155" s="443" t="s">
        <v>666</v>
      </c>
      <c r="F155" s="444" t="s">
        <v>1081</v>
      </c>
    </row>
    <row r="156" spans="1:6" s="315" customFormat="1" ht="15.5">
      <c r="A156" s="439">
        <f>SUBTOTAL(103,$C$5:C156)</f>
        <v>152</v>
      </c>
      <c r="B156" s="441"/>
      <c r="C156" s="441" t="s">
        <v>443</v>
      </c>
      <c r="D156" s="445" t="s">
        <v>80</v>
      </c>
      <c r="E156" s="443" t="s">
        <v>51</v>
      </c>
      <c r="F156" s="444"/>
    </row>
    <row r="157" spans="1:6" s="315" customFormat="1" ht="15.5">
      <c r="A157" s="439">
        <f>SUBTOTAL(103,$C$5:C157)</f>
        <v>153</v>
      </c>
      <c r="B157" s="441"/>
      <c r="C157" s="441" t="s">
        <v>444</v>
      </c>
      <c r="D157" s="445" t="s">
        <v>3</v>
      </c>
      <c r="E157" s="443" t="s">
        <v>51</v>
      </c>
      <c r="F157" s="444"/>
    </row>
    <row r="158" spans="1:6" s="315" customFormat="1" ht="15.5">
      <c r="A158" s="439">
        <f>SUBTOTAL(103,$C$5:C158)</f>
        <v>154</v>
      </c>
      <c r="B158" s="441"/>
      <c r="C158" s="441" t="s">
        <v>445</v>
      </c>
      <c r="D158" s="445" t="s">
        <v>3</v>
      </c>
      <c r="E158" s="443" t="s">
        <v>51</v>
      </c>
      <c r="F158" s="444"/>
    </row>
    <row r="159" spans="1:6" s="315" customFormat="1" ht="15.5">
      <c r="A159" s="439">
        <f>SUBTOTAL(103,$C$5:C159)</f>
        <v>155</v>
      </c>
      <c r="B159" s="441"/>
      <c r="C159" s="441" t="s">
        <v>446</v>
      </c>
      <c r="D159" s="445" t="s">
        <v>2</v>
      </c>
      <c r="E159" s="443" t="s">
        <v>51</v>
      </c>
      <c r="F159" s="444"/>
    </row>
    <row r="160" spans="1:6" s="315" customFormat="1" ht="15.5">
      <c r="A160" s="439">
        <f>SUBTOTAL(103,$C$5:C160)</f>
        <v>156</v>
      </c>
      <c r="B160" s="441"/>
      <c r="C160" s="441" t="s">
        <v>447</v>
      </c>
      <c r="D160" s="445" t="s">
        <v>3</v>
      </c>
      <c r="E160" s="443" t="s">
        <v>51</v>
      </c>
      <c r="F160" s="444"/>
    </row>
    <row r="161" spans="1:6" s="315" customFormat="1" ht="15.5">
      <c r="A161" s="439">
        <f>SUBTOTAL(103,$C$5:C161)</f>
        <v>157</v>
      </c>
      <c r="B161" s="440" t="s">
        <v>910</v>
      </c>
      <c r="C161" s="441" t="s">
        <v>911</v>
      </c>
      <c r="D161" s="445" t="s">
        <v>200</v>
      </c>
      <c r="E161" s="443" t="s">
        <v>51</v>
      </c>
      <c r="F161" s="444"/>
    </row>
    <row r="162" spans="1:6" s="315" customFormat="1" ht="15.5">
      <c r="A162" s="439">
        <f>SUBTOTAL(103,$C$5:C162)</f>
        <v>158</v>
      </c>
      <c r="B162" s="441"/>
      <c r="C162" s="441" t="s">
        <v>912</v>
      </c>
      <c r="D162" s="445" t="s">
        <v>80</v>
      </c>
      <c r="E162" s="443" t="s">
        <v>51</v>
      </c>
      <c r="F162" s="444"/>
    </row>
    <row r="163" spans="1:6" s="315" customFormat="1" ht="15.5">
      <c r="A163" s="439">
        <f>SUBTOTAL(103,$C$5:C163)</f>
        <v>159</v>
      </c>
      <c r="B163" s="441"/>
      <c r="C163" s="441" t="s">
        <v>913</v>
      </c>
      <c r="D163" s="445" t="s">
        <v>80</v>
      </c>
      <c r="E163" s="443" t="s">
        <v>51</v>
      </c>
      <c r="F163" s="444"/>
    </row>
    <row r="164" spans="1:6" s="315" customFormat="1" ht="15.5">
      <c r="A164" s="439">
        <f>SUBTOTAL(103,$C$5:C164)</f>
        <v>160</v>
      </c>
      <c r="B164" s="441"/>
      <c r="C164" s="441" t="s">
        <v>914</v>
      </c>
      <c r="D164" s="445" t="s">
        <v>80</v>
      </c>
      <c r="E164" s="443" t="s">
        <v>51</v>
      </c>
      <c r="F164" s="444"/>
    </row>
    <row r="165" spans="1:6" s="315" customFormat="1" ht="15.5">
      <c r="A165" s="439">
        <f>SUBTOTAL(103,$C$5:C165)</f>
        <v>161</v>
      </c>
      <c r="B165" s="441"/>
      <c r="C165" s="441" t="s">
        <v>915</v>
      </c>
      <c r="D165" s="445" t="s">
        <v>2</v>
      </c>
      <c r="E165" s="443" t="s">
        <v>51</v>
      </c>
      <c r="F165" s="444"/>
    </row>
    <row r="166" spans="1:6" s="315" customFormat="1" ht="15.5">
      <c r="A166" s="439">
        <f>SUBTOTAL(103,$C$5:C166)</f>
        <v>162</v>
      </c>
      <c r="B166" s="441"/>
      <c r="C166" s="537" t="s">
        <v>916</v>
      </c>
      <c r="D166" s="538" t="s">
        <v>80</v>
      </c>
      <c r="E166" s="443" t="s">
        <v>51</v>
      </c>
      <c r="F166" s="444"/>
    </row>
    <row r="167" spans="1:6" s="315" customFormat="1" ht="15.5">
      <c r="A167" s="439">
        <f>SUBTOTAL(103,$C$5:C167)</f>
        <v>163</v>
      </c>
      <c r="B167" s="441"/>
      <c r="C167" s="441" t="s">
        <v>917</v>
      </c>
      <c r="D167" s="445" t="s">
        <v>50</v>
      </c>
      <c r="E167" s="443" t="s">
        <v>51</v>
      </c>
      <c r="F167" s="444"/>
    </row>
    <row r="168" spans="1:6" s="315" customFormat="1" ht="15.5">
      <c r="A168" s="439">
        <f>SUBTOTAL(103,$C$5:C168)</f>
        <v>164</v>
      </c>
      <c r="B168" s="440" t="s">
        <v>578</v>
      </c>
      <c r="C168" s="441" t="s">
        <v>66</v>
      </c>
      <c r="D168" s="445" t="s">
        <v>200</v>
      </c>
      <c r="E168" s="443" t="s">
        <v>51</v>
      </c>
      <c r="F168" s="444"/>
    </row>
    <row r="169" spans="1:6" s="315" customFormat="1" ht="15.5">
      <c r="A169" s="439">
        <f>SUBTOTAL(103,$C$5:C169)</f>
        <v>165</v>
      </c>
      <c r="B169" s="441"/>
      <c r="C169" s="441" t="s">
        <v>26</v>
      </c>
      <c r="D169" s="445" t="s">
        <v>3</v>
      </c>
      <c r="E169" s="443" t="s">
        <v>51</v>
      </c>
      <c r="F169" s="444"/>
    </row>
    <row r="170" spans="1:6" s="315" customFormat="1" ht="15.5">
      <c r="A170" s="439">
        <f>SUBTOTAL(103,$C$5:C170)</f>
        <v>166</v>
      </c>
      <c r="B170" s="441"/>
      <c r="C170" s="441" t="s">
        <v>448</v>
      </c>
      <c r="D170" s="445" t="s">
        <v>50</v>
      </c>
      <c r="E170" s="443" t="s">
        <v>51</v>
      </c>
      <c r="F170" s="444"/>
    </row>
    <row r="171" spans="1:6" s="315" customFormat="1" ht="15.5">
      <c r="A171" s="439">
        <f>SUBTOTAL(103,$C$5:C171)</f>
        <v>167</v>
      </c>
      <c r="B171" s="441"/>
      <c r="C171" s="441" t="s">
        <v>449</v>
      </c>
      <c r="D171" s="445" t="s">
        <v>2</v>
      </c>
      <c r="E171" s="443" t="s">
        <v>51</v>
      </c>
      <c r="F171" s="444"/>
    </row>
    <row r="172" spans="1:6" s="315" customFormat="1" ht="15.5">
      <c r="A172" s="439">
        <f>SUBTOTAL(103,$C$5:C172)</f>
        <v>168</v>
      </c>
      <c r="B172" s="441"/>
      <c r="C172" s="441" t="s">
        <v>450</v>
      </c>
      <c r="D172" s="445" t="s">
        <v>50</v>
      </c>
      <c r="E172" s="443" t="s">
        <v>51</v>
      </c>
      <c r="F172" s="444"/>
    </row>
    <row r="173" spans="1:6" s="315" customFormat="1" ht="15.5">
      <c r="A173" s="439">
        <f>SUBTOTAL(103,$C$5:C173)</f>
        <v>169</v>
      </c>
      <c r="B173" s="441"/>
      <c r="C173" s="441" t="s">
        <v>451</v>
      </c>
      <c r="D173" s="445" t="s">
        <v>3</v>
      </c>
      <c r="E173" s="443" t="s">
        <v>51</v>
      </c>
      <c r="F173" s="444"/>
    </row>
    <row r="174" spans="1:6" s="315" customFormat="1" ht="15.5">
      <c r="A174" s="439">
        <f>SUBTOTAL(103,$C$5:C174)</f>
        <v>170</v>
      </c>
      <c r="B174" s="441"/>
      <c r="C174" s="441" t="s">
        <v>452</v>
      </c>
      <c r="D174" s="445" t="s">
        <v>80</v>
      </c>
      <c r="E174" s="443" t="s">
        <v>51</v>
      </c>
      <c r="F174" s="444"/>
    </row>
    <row r="175" spans="1:6" s="315" customFormat="1" ht="15.5">
      <c r="A175" s="439">
        <f>SUBTOTAL(103,$C$5:C175)</f>
        <v>171</v>
      </c>
      <c r="B175" s="441"/>
      <c r="C175" s="441" t="s">
        <v>453</v>
      </c>
      <c r="D175" s="445" t="s">
        <v>4</v>
      </c>
      <c r="E175" s="443" t="s">
        <v>51</v>
      </c>
      <c r="F175" s="444"/>
    </row>
    <row r="176" spans="1:6" s="315" customFormat="1" ht="15.5">
      <c r="A176" s="439">
        <f>SUBTOTAL(103,$C$5:C176)</f>
        <v>172</v>
      </c>
      <c r="B176" s="441"/>
      <c r="C176" s="441" t="s">
        <v>454</v>
      </c>
      <c r="D176" s="445" t="s">
        <v>2</v>
      </c>
      <c r="E176" s="443" t="s">
        <v>51</v>
      </c>
      <c r="F176" s="444"/>
    </row>
    <row r="177" spans="1:6" s="315" customFormat="1" ht="15.5">
      <c r="A177" s="439">
        <f>SUBTOTAL(103,$C$5:C177)</f>
        <v>173</v>
      </c>
      <c r="B177" s="441"/>
      <c r="C177" s="441" t="s">
        <v>455</v>
      </c>
      <c r="D177" s="445" t="s">
        <v>4</v>
      </c>
      <c r="E177" s="443" t="s">
        <v>51</v>
      </c>
      <c r="F177" s="444"/>
    </row>
    <row r="178" spans="1:6" s="315" customFormat="1" ht="15.5">
      <c r="A178" s="439">
        <f>SUBTOTAL(103,$C$5:C178)</f>
        <v>174</v>
      </c>
      <c r="B178" s="441"/>
      <c r="C178" s="441" t="s">
        <v>456</v>
      </c>
      <c r="D178" s="445" t="s">
        <v>2</v>
      </c>
      <c r="E178" s="443" t="s">
        <v>51</v>
      </c>
      <c r="F178" s="444"/>
    </row>
    <row r="179" spans="1:6" s="315" customFormat="1" ht="15.5">
      <c r="A179" s="439">
        <f>SUBTOTAL(103,$C$5:C179)</f>
        <v>175</v>
      </c>
      <c r="B179" s="440" t="s">
        <v>579</v>
      </c>
      <c r="C179" s="441" t="s">
        <v>9</v>
      </c>
      <c r="D179" s="445" t="s">
        <v>200</v>
      </c>
      <c r="E179" s="443" t="s">
        <v>51</v>
      </c>
      <c r="F179" s="444"/>
    </row>
    <row r="180" spans="1:6" s="315" customFormat="1" ht="15.5">
      <c r="A180" s="439">
        <f>SUBTOTAL(103,$C$5:C180)</f>
        <v>176</v>
      </c>
      <c r="B180" s="441"/>
      <c r="C180" s="441" t="s">
        <v>83</v>
      </c>
      <c r="D180" s="445" t="s">
        <v>2</v>
      </c>
      <c r="E180" s="443" t="s">
        <v>51</v>
      </c>
      <c r="F180" s="444"/>
    </row>
    <row r="181" spans="1:6" s="315" customFormat="1" ht="15.5">
      <c r="A181" s="439">
        <f>SUBTOTAL(103,$C$5:C181)</f>
        <v>177</v>
      </c>
      <c r="B181" s="441"/>
      <c r="C181" s="441" t="s">
        <v>166</v>
      </c>
      <c r="D181" s="445" t="s">
        <v>173</v>
      </c>
      <c r="E181" s="443" t="s">
        <v>51</v>
      </c>
      <c r="F181" s="444"/>
    </row>
    <row r="182" spans="1:6" s="315" customFormat="1" ht="15.5">
      <c r="A182" s="439">
        <f>SUBTOTAL(103,$C$5:C182)</f>
        <v>178</v>
      </c>
      <c r="B182" s="441"/>
      <c r="C182" s="441" t="s">
        <v>167</v>
      </c>
      <c r="D182" s="445" t="s">
        <v>2</v>
      </c>
      <c r="E182" s="443" t="s">
        <v>51</v>
      </c>
      <c r="F182" s="444"/>
    </row>
    <row r="183" spans="1:6" s="315" customFormat="1" ht="15.5">
      <c r="A183" s="439">
        <f>SUBTOTAL(103,$C$5:C183)</f>
        <v>179</v>
      </c>
      <c r="B183" s="441"/>
      <c r="C183" s="441" t="s">
        <v>457</v>
      </c>
      <c r="D183" s="445" t="s">
        <v>155</v>
      </c>
      <c r="E183" s="443" t="s">
        <v>51</v>
      </c>
      <c r="F183" s="444"/>
    </row>
    <row r="184" spans="1:6" s="315" customFormat="1" ht="15.5">
      <c r="A184" s="439">
        <f>SUBTOTAL(103,$C$5:C184)</f>
        <v>180</v>
      </c>
      <c r="B184" s="441"/>
      <c r="C184" s="441" t="s">
        <v>458</v>
      </c>
      <c r="D184" s="445" t="s">
        <v>80</v>
      </c>
      <c r="E184" s="443" t="s">
        <v>51</v>
      </c>
      <c r="F184" s="444"/>
    </row>
    <row r="185" spans="1:6" s="315" customFormat="1" ht="15.5">
      <c r="A185" s="439">
        <f>SUBTOTAL(103,$C$5:C185)</f>
        <v>181</v>
      </c>
      <c r="B185" s="441"/>
      <c r="C185" s="441" t="s">
        <v>459</v>
      </c>
      <c r="D185" s="445" t="s">
        <v>50</v>
      </c>
      <c r="E185" s="443" t="s">
        <v>51</v>
      </c>
      <c r="F185" s="444"/>
    </row>
    <row r="186" spans="1:6" s="315" customFormat="1" ht="15.5">
      <c r="A186" s="439">
        <f>SUBTOTAL(103,$C$5:C186)</f>
        <v>182</v>
      </c>
      <c r="B186" s="441"/>
      <c r="C186" s="441" t="s">
        <v>460</v>
      </c>
      <c r="D186" s="445" t="s">
        <v>3</v>
      </c>
      <c r="E186" s="443" t="s">
        <v>51</v>
      </c>
      <c r="F186" s="444"/>
    </row>
    <row r="187" spans="1:6" s="315" customFormat="1" ht="15.5">
      <c r="A187" s="439">
        <f>SUBTOTAL(103,$C$5:C187)</f>
        <v>183</v>
      </c>
      <c r="B187" s="441"/>
      <c r="C187" s="441" t="s">
        <v>461</v>
      </c>
      <c r="D187" s="445" t="s">
        <v>3</v>
      </c>
      <c r="E187" s="443" t="s">
        <v>51</v>
      </c>
      <c r="F187" s="444"/>
    </row>
    <row r="188" spans="1:6" s="315" customFormat="1" ht="15.5">
      <c r="A188" s="439">
        <f>SUBTOTAL(103,$C$5:C188)</f>
        <v>184</v>
      </c>
      <c r="B188" s="441"/>
      <c r="C188" s="441" t="s">
        <v>462</v>
      </c>
      <c r="D188" s="445" t="s">
        <v>173</v>
      </c>
      <c r="E188" s="443" t="s">
        <v>51</v>
      </c>
      <c r="F188" s="444"/>
    </row>
    <row r="189" spans="1:6" s="315" customFormat="1" ht="15.5">
      <c r="A189" s="439">
        <f>SUBTOTAL(103,$C$5:C189)</f>
        <v>185</v>
      </c>
      <c r="B189" s="441"/>
      <c r="C189" s="441" t="s">
        <v>463</v>
      </c>
      <c r="D189" s="445" t="s">
        <v>1000</v>
      </c>
      <c r="E189" s="443" t="s">
        <v>51</v>
      </c>
      <c r="F189" s="444"/>
    </row>
    <row r="190" spans="1:6" s="315" customFormat="1" ht="15.5">
      <c r="A190" s="439">
        <f>SUBTOTAL(103,$C$5:C190)</f>
        <v>186</v>
      </c>
      <c r="B190" s="440" t="s">
        <v>580</v>
      </c>
      <c r="C190" s="441" t="s">
        <v>10</v>
      </c>
      <c r="D190" s="445" t="s">
        <v>187</v>
      </c>
      <c r="E190" s="443" t="s">
        <v>51</v>
      </c>
      <c r="F190" s="444"/>
    </row>
    <row r="191" spans="1:6" s="315" customFormat="1" ht="15.5">
      <c r="A191" s="439">
        <f>SUBTOTAL(103,$C$5:C191)</f>
        <v>187</v>
      </c>
      <c r="B191" s="441"/>
      <c r="C191" s="441" t="s">
        <v>67</v>
      </c>
      <c r="D191" s="445" t="s">
        <v>80</v>
      </c>
      <c r="E191" s="443" t="s">
        <v>51</v>
      </c>
      <c r="F191" s="444"/>
    </row>
    <row r="192" spans="1:6" s="315" customFormat="1" ht="15.5">
      <c r="A192" s="439">
        <f>SUBTOTAL(103,$C$5:C192)</f>
        <v>188</v>
      </c>
      <c r="B192" s="441"/>
      <c r="C192" s="441" t="s">
        <v>168</v>
      </c>
      <c r="D192" s="445" t="s">
        <v>50</v>
      </c>
      <c r="E192" s="443" t="s">
        <v>51</v>
      </c>
      <c r="F192" s="444"/>
    </row>
    <row r="193" spans="1:6" s="315" customFormat="1" ht="15.5">
      <c r="A193" s="439">
        <f>SUBTOTAL(103,$C$5:C193)</f>
        <v>189</v>
      </c>
      <c r="B193" s="441"/>
      <c r="C193" s="441" t="s">
        <v>886</v>
      </c>
      <c r="D193" s="445" t="s">
        <v>80</v>
      </c>
      <c r="E193" s="443" t="s">
        <v>51</v>
      </c>
      <c r="F193" s="444"/>
    </row>
    <row r="194" spans="1:6" s="315" customFormat="1" ht="15.5">
      <c r="A194" s="439">
        <f>SUBTOTAL(103,$C$5:C194)</f>
        <v>190</v>
      </c>
      <c r="B194" s="441"/>
      <c r="C194" s="441" t="s">
        <v>887</v>
      </c>
      <c r="D194" s="445" t="s">
        <v>50</v>
      </c>
      <c r="E194" s="443" t="s">
        <v>51</v>
      </c>
      <c r="F194" s="444"/>
    </row>
    <row r="195" spans="1:6" s="315" customFormat="1" ht="15.5">
      <c r="A195" s="439">
        <f>SUBTOTAL(103,$C$5:C195)</f>
        <v>191</v>
      </c>
      <c r="B195" s="441"/>
      <c r="C195" s="441" t="s">
        <v>888</v>
      </c>
      <c r="D195" s="445" t="s">
        <v>50</v>
      </c>
      <c r="E195" s="443" t="s">
        <v>51</v>
      </c>
      <c r="F195" s="444"/>
    </row>
    <row r="196" spans="1:6" s="315" customFormat="1" ht="15.5">
      <c r="A196" s="439">
        <f>SUBTOTAL(103,$C$5:C196)</f>
        <v>192</v>
      </c>
      <c r="B196" s="441"/>
      <c r="C196" s="441" t="s">
        <v>889</v>
      </c>
      <c r="D196" s="445" t="s">
        <v>50</v>
      </c>
      <c r="E196" s="443" t="s">
        <v>51</v>
      </c>
      <c r="F196" s="444"/>
    </row>
    <row r="197" spans="1:6" s="315" customFormat="1" ht="15.5">
      <c r="A197" s="439">
        <f>SUBTOTAL(103,$C$5:C197)</f>
        <v>193</v>
      </c>
      <c r="B197" s="441"/>
      <c r="C197" s="441" t="s">
        <v>890</v>
      </c>
      <c r="D197" s="445" t="s">
        <v>2</v>
      </c>
      <c r="E197" s="443" t="s">
        <v>51</v>
      </c>
      <c r="F197" s="444"/>
    </row>
    <row r="198" spans="1:6" s="315" customFormat="1" ht="15.5">
      <c r="A198" s="439">
        <f>SUBTOTAL(103,$C$5:C198)</f>
        <v>194</v>
      </c>
      <c r="B198" s="440" t="s">
        <v>918</v>
      </c>
      <c r="C198" s="441" t="s">
        <v>786</v>
      </c>
      <c r="D198" s="445" t="s">
        <v>214</v>
      </c>
      <c r="E198" s="443" t="s">
        <v>51</v>
      </c>
      <c r="F198" s="444"/>
    </row>
    <row r="199" spans="1:6" s="315" customFormat="1" ht="15.5">
      <c r="A199" s="439">
        <f>SUBTOTAL(103,$C$5:C199)</f>
        <v>195</v>
      </c>
      <c r="B199" s="441"/>
      <c r="C199" s="441" t="s">
        <v>787</v>
      </c>
      <c r="D199" s="445" t="s">
        <v>80</v>
      </c>
      <c r="E199" s="443" t="s">
        <v>51</v>
      </c>
      <c r="F199" s="444"/>
    </row>
    <row r="200" spans="1:6" s="315" customFormat="1" ht="15.5">
      <c r="A200" s="439">
        <f>SUBTOTAL(103,$C$5:C200)</f>
        <v>196</v>
      </c>
      <c r="B200" s="440" t="s">
        <v>581</v>
      </c>
      <c r="C200" s="441" t="s">
        <v>68</v>
      </c>
      <c r="D200" s="445" t="s">
        <v>214</v>
      </c>
      <c r="E200" s="443" t="s">
        <v>51</v>
      </c>
      <c r="F200" s="444"/>
    </row>
    <row r="201" spans="1:6" s="315" customFormat="1" ht="15.5">
      <c r="A201" s="439">
        <f>SUBTOTAL(103,$C$5:C201)</f>
        <v>197</v>
      </c>
      <c r="B201" s="441"/>
      <c r="C201" s="441" t="s">
        <v>69</v>
      </c>
      <c r="D201" s="445" t="s">
        <v>50</v>
      </c>
      <c r="E201" s="443" t="s">
        <v>51</v>
      </c>
      <c r="F201" s="444"/>
    </row>
    <row r="202" spans="1:6" s="315" customFormat="1" ht="15.5">
      <c r="A202" s="439">
        <f>SUBTOTAL(103,$C$5:C202)</f>
        <v>198</v>
      </c>
      <c r="B202" s="441"/>
      <c r="C202" s="441" t="s">
        <v>70</v>
      </c>
      <c r="D202" s="445" t="s">
        <v>50</v>
      </c>
      <c r="E202" s="443" t="s">
        <v>51</v>
      </c>
      <c r="F202" s="444"/>
    </row>
    <row r="203" spans="1:6" s="315" customFormat="1" ht="15.5">
      <c r="A203" s="439">
        <f>SUBTOTAL(103,$C$5:C203)</f>
        <v>199</v>
      </c>
      <c r="B203" s="441"/>
      <c r="C203" s="441" t="s">
        <v>71</v>
      </c>
      <c r="D203" s="445" t="s">
        <v>2</v>
      </c>
      <c r="E203" s="443" t="s">
        <v>51</v>
      </c>
      <c r="F203" s="444"/>
    </row>
    <row r="204" spans="1:6" s="315" customFormat="1" ht="15.5">
      <c r="A204" s="439">
        <f>SUBTOTAL(103,$C$5:C204)</f>
        <v>200</v>
      </c>
      <c r="B204" s="441"/>
      <c r="C204" s="441" t="s">
        <v>190</v>
      </c>
      <c r="D204" s="445" t="s">
        <v>2</v>
      </c>
      <c r="E204" s="443" t="s">
        <v>51</v>
      </c>
      <c r="F204" s="444"/>
    </row>
    <row r="205" spans="1:6" s="315" customFormat="1" ht="15.5">
      <c r="A205" s="439">
        <f>SUBTOTAL(103,$C$5:C205)</f>
        <v>201</v>
      </c>
      <c r="B205" s="441"/>
      <c r="C205" s="441" t="s">
        <v>582</v>
      </c>
      <c r="D205" s="445" t="s">
        <v>3</v>
      </c>
      <c r="E205" s="443" t="s">
        <v>51</v>
      </c>
      <c r="F205" s="444"/>
    </row>
    <row r="206" spans="1:6" s="315" customFormat="1" ht="15.5">
      <c r="A206" s="439">
        <f>SUBTOTAL(103,$C$5:C206)</f>
        <v>202</v>
      </c>
      <c r="B206" s="441"/>
      <c r="C206" s="441" t="s">
        <v>583</v>
      </c>
      <c r="D206" s="445" t="s">
        <v>80</v>
      </c>
      <c r="E206" s="443" t="s">
        <v>51</v>
      </c>
      <c r="F206" s="444"/>
    </row>
    <row r="207" spans="1:6" s="315" customFormat="1" ht="15.5">
      <c r="A207" s="439">
        <f>SUBTOTAL(103,$C$5:C207)</f>
        <v>203</v>
      </c>
      <c r="B207" s="441"/>
      <c r="C207" s="441" t="s">
        <v>584</v>
      </c>
      <c r="D207" s="445" t="s">
        <v>80</v>
      </c>
      <c r="E207" s="443" t="s">
        <v>51</v>
      </c>
      <c r="F207" s="444"/>
    </row>
    <row r="208" spans="1:6" s="315" customFormat="1" ht="15.5">
      <c r="A208" s="439">
        <f>SUBTOTAL(103,$C$5:C208)</f>
        <v>204</v>
      </c>
      <c r="B208" s="441"/>
      <c r="C208" s="441" t="s">
        <v>585</v>
      </c>
      <c r="D208" s="445" t="s">
        <v>2</v>
      </c>
      <c r="E208" s="443" t="s">
        <v>51</v>
      </c>
      <c r="F208" s="444"/>
    </row>
    <row r="209" spans="1:6" s="315" customFormat="1" ht="15.5">
      <c r="A209" s="439">
        <f>SUBTOTAL(103,$C$5:C209)</f>
        <v>205</v>
      </c>
      <c r="B209" s="441"/>
      <c r="C209" s="441" t="s">
        <v>586</v>
      </c>
      <c r="D209" s="445" t="s">
        <v>173</v>
      </c>
      <c r="E209" s="443" t="s">
        <v>51</v>
      </c>
      <c r="F209" s="444"/>
    </row>
    <row r="210" spans="1:6" s="315" customFormat="1" ht="15.5">
      <c r="A210" s="439">
        <f>SUBTOTAL(103,$C$5:C210)</f>
        <v>206</v>
      </c>
      <c r="B210" s="440" t="s">
        <v>587</v>
      </c>
      <c r="C210" s="441" t="s">
        <v>169</v>
      </c>
      <c r="D210" s="445" t="s">
        <v>230</v>
      </c>
      <c r="E210" s="443" t="s">
        <v>51</v>
      </c>
      <c r="F210" s="444"/>
    </row>
    <row r="211" spans="1:6" s="315" customFormat="1" ht="15.5">
      <c r="A211" s="439">
        <f>SUBTOTAL(103,$C$5:C211)</f>
        <v>207</v>
      </c>
      <c r="B211" s="441"/>
      <c r="C211" s="441" t="s">
        <v>588</v>
      </c>
      <c r="D211" s="445" t="s">
        <v>50</v>
      </c>
      <c r="E211" s="443" t="s">
        <v>51</v>
      </c>
      <c r="F211" s="444"/>
    </row>
    <row r="212" spans="1:6" s="315" customFormat="1" ht="15.5">
      <c r="A212" s="439">
        <f>SUBTOTAL(103,$C$5:C212)</f>
        <v>208</v>
      </c>
      <c r="B212" s="441"/>
      <c r="C212" s="441" t="s">
        <v>589</v>
      </c>
      <c r="D212" s="445" t="s">
        <v>50</v>
      </c>
      <c r="E212" s="443" t="s">
        <v>51</v>
      </c>
      <c r="F212" s="444"/>
    </row>
    <row r="213" spans="1:6" s="315" customFormat="1" ht="15.5">
      <c r="A213" s="439">
        <f>SUBTOTAL(103,$C$5:C213)</f>
        <v>209</v>
      </c>
      <c r="B213" s="441"/>
      <c r="C213" s="441" t="s">
        <v>590</v>
      </c>
      <c r="D213" s="445" t="s">
        <v>173</v>
      </c>
      <c r="E213" s="443" t="s">
        <v>51</v>
      </c>
      <c r="F213" s="444"/>
    </row>
    <row r="214" spans="1:6" s="315" customFormat="1" ht="15.5">
      <c r="A214" s="439">
        <f>SUBTOTAL(103,$C$5:C214)</f>
        <v>210</v>
      </c>
      <c r="B214" s="441"/>
      <c r="C214" s="441" t="s">
        <v>591</v>
      </c>
      <c r="D214" s="445" t="s">
        <v>80</v>
      </c>
      <c r="E214" s="443" t="s">
        <v>51</v>
      </c>
      <c r="F214" s="444"/>
    </row>
    <row r="215" spans="1:6" s="315" customFormat="1" ht="15.5">
      <c r="A215" s="439">
        <f>SUBTOTAL(103,$C$5:C215)</f>
        <v>211</v>
      </c>
      <c r="B215" s="441"/>
      <c r="C215" s="441" t="s">
        <v>592</v>
      </c>
      <c r="D215" s="445" t="s">
        <v>50</v>
      </c>
      <c r="E215" s="443" t="s">
        <v>51</v>
      </c>
      <c r="F215" s="444"/>
    </row>
    <row r="216" spans="1:6" s="315" customFormat="1" ht="15.5">
      <c r="A216" s="439">
        <f>SUBTOTAL(103,$C$5:C216)</f>
        <v>212</v>
      </c>
      <c r="B216" s="441"/>
      <c r="C216" s="441" t="s">
        <v>593</v>
      </c>
      <c r="D216" s="445" t="s">
        <v>2</v>
      </c>
      <c r="E216" s="443" t="s">
        <v>51</v>
      </c>
      <c r="F216" s="444"/>
    </row>
    <row r="217" spans="1:6" s="315" customFormat="1" ht="15.5">
      <c r="A217" s="439">
        <f>SUBTOTAL(103,$C$5:C217)</f>
        <v>213</v>
      </c>
      <c r="B217" s="441"/>
      <c r="C217" s="441" t="s">
        <v>594</v>
      </c>
      <c r="D217" s="445" t="s">
        <v>3</v>
      </c>
      <c r="E217" s="443" t="s">
        <v>51</v>
      </c>
      <c r="F217" s="444"/>
    </row>
    <row r="218" spans="1:6" s="315" customFormat="1" ht="15.5">
      <c r="A218" s="439">
        <f>SUBTOTAL(103,$C$5:C218)</f>
        <v>214</v>
      </c>
      <c r="B218" s="441"/>
      <c r="C218" s="441" t="s">
        <v>595</v>
      </c>
      <c r="D218" s="445" t="s">
        <v>3</v>
      </c>
      <c r="E218" s="443" t="s">
        <v>51</v>
      </c>
      <c r="F218" s="444"/>
    </row>
    <row r="219" spans="1:6" s="315" customFormat="1" ht="15.5">
      <c r="A219" s="439">
        <f>SUBTOTAL(103,$C$5:C219)</f>
        <v>215</v>
      </c>
      <c r="B219" s="441"/>
      <c r="C219" s="441" t="s">
        <v>596</v>
      </c>
      <c r="D219" s="445" t="s">
        <v>173</v>
      </c>
      <c r="E219" s="443" t="s">
        <v>51</v>
      </c>
      <c r="F219" s="444"/>
    </row>
    <row r="220" spans="1:6" s="315" customFormat="1" ht="15.5">
      <c r="A220" s="439">
        <f>SUBTOTAL(103,$C$5:C220)</f>
        <v>216</v>
      </c>
      <c r="B220" s="441"/>
      <c r="C220" s="441" t="s">
        <v>597</v>
      </c>
      <c r="D220" s="445" t="s">
        <v>4</v>
      </c>
      <c r="E220" s="443" t="s">
        <v>51</v>
      </c>
      <c r="F220" s="444"/>
    </row>
    <row r="221" spans="1:6" s="315" customFormat="1" ht="15.5">
      <c r="A221" s="439">
        <f>SUBTOTAL(103,$C$5:C221)</f>
        <v>217</v>
      </c>
      <c r="B221" s="441"/>
      <c r="C221" s="441" t="s">
        <v>598</v>
      </c>
      <c r="D221" s="445" t="s">
        <v>173</v>
      </c>
      <c r="E221" s="443" t="s">
        <v>51</v>
      </c>
      <c r="F221" s="444"/>
    </row>
    <row r="222" spans="1:6" s="315" customFormat="1" ht="15.5">
      <c r="A222" s="439">
        <f>SUBTOTAL(103,$C$5:C222)</f>
        <v>218</v>
      </c>
      <c r="B222" s="441"/>
      <c r="C222" s="441" t="s">
        <v>599</v>
      </c>
      <c r="D222" s="445" t="s">
        <v>2</v>
      </c>
      <c r="E222" s="443" t="s">
        <v>51</v>
      </c>
      <c r="F222" s="444"/>
    </row>
    <row r="223" spans="1:6" s="315" customFormat="1" ht="15.5">
      <c r="A223" s="439">
        <f>SUBTOTAL(103,$C$5:C223)</f>
        <v>219</v>
      </c>
      <c r="B223" s="440" t="s">
        <v>600</v>
      </c>
      <c r="C223" s="441" t="s">
        <v>72</v>
      </c>
      <c r="D223" s="445" t="s">
        <v>187</v>
      </c>
      <c r="E223" s="443" t="s">
        <v>51</v>
      </c>
      <c r="F223" s="444"/>
    </row>
    <row r="224" spans="1:6" s="315" customFormat="1" ht="15.5">
      <c r="A224" s="439">
        <f>SUBTOTAL(103,$C$5:C224)</f>
        <v>220</v>
      </c>
      <c r="B224" s="441"/>
      <c r="C224" s="441" t="s">
        <v>601</v>
      </c>
      <c r="D224" s="445" t="s">
        <v>80</v>
      </c>
      <c r="E224" s="443" t="s">
        <v>51</v>
      </c>
      <c r="F224" s="444"/>
    </row>
    <row r="225" spans="1:6" s="315" customFormat="1" ht="15.5">
      <c r="A225" s="439">
        <f>SUBTOTAL(103,$C$5:C225)</f>
        <v>221</v>
      </c>
      <c r="B225" s="441"/>
      <c r="C225" s="441" t="s">
        <v>602</v>
      </c>
      <c r="D225" s="445" t="s">
        <v>80</v>
      </c>
      <c r="E225" s="443" t="s">
        <v>51</v>
      </c>
      <c r="F225" s="444"/>
    </row>
    <row r="226" spans="1:6" s="315" customFormat="1" ht="15.5">
      <c r="A226" s="439">
        <f>SUBTOTAL(103,$C$5:C226)</f>
        <v>222</v>
      </c>
      <c r="B226" s="441"/>
      <c r="C226" s="441" t="s">
        <v>603</v>
      </c>
      <c r="D226" s="445" t="s">
        <v>4</v>
      </c>
      <c r="E226" s="443" t="s">
        <v>51</v>
      </c>
      <c r="F226" s="444"/>
    </row>
    <row r="227" spans="1:6" s="315" customFormat="1" ht="15.5">
      <c r="A227" s="439">
        <f>SUBTOTAL(103,$C$5:C227)</f>
        <v>223</v>
      </c>
      <c r="B227" s="441"/>
      <c r="C227" s="441" t="s">
        <v>604</v>
      </c>
      <c r="D227" s="445" t="s">
        <v>50</v>
      </c>
      <c r="E227" s="443" t="s">
        <v>51</v>
      </c>
      <c r="F227" s="444"/>
    </row>
    <row r="228" spans="1:6" s="315" customFormat="1" ht="15.5">
      <c r="A228" s="439">
        <f>SUBTOTAL(103,$C$5:C228)</f>
        <v>224</v>
      </c>
      <c r="B228" s="441"/>
      <c r="C228" s="441" t="s">
        <v>605</v>
      </c>
      <c r="D228" s="445" t="s">
        <v>50</v>
      </c>
      <c r="E228" s="443" t="s">
        <v>51</v>
      </c>
      <c r="F228" s="444"/>
    </row>
    <row r="229" spans="1:6" s="315" customFormat="1" ht="15.5">
      <c r="A229" s="439">
        <f>SUBTOTAL(103,$C$5:C229)</f>
        <v>225</v>
      </c>
      <c r="B229" s="441"/>
      <c r="C229" s="441" t="s">
        <v>606</v>
      </c>
      <c r="D229" s="445" t="s">
        <v>80</v>
      </c>
      <c r="E229" s="443" t="s">
        <v>51</v>
      </c>
      <c r="F229" s="444"/>
    </row>
    <row r="230" spans="1:6" s="315" customFormat="1" ht="15.5">
      <c r="A230" s="439">
        <f>SUBTOTAL(103,$C$5:C230)</f>
        <v>226</v>
      </c>
      <c r="B230" s="441"/>
      <c r="C230" s="441" t="s">
        <v>607</v>
      </c>
      <c r="D230" s="445" t="s">
        <v>2</v>
      </c>
      <c r="E230" s="443" t="s">
        <v>51</v>
      </c>
      <c r="F230" s="444"/>
    </row>
    <row r="231" spans="1:6" s="315" customFormat="1" ht="15.5">
      <c r="A231" s="439">
        <f>SUBTOTAL(103,$C$5:C231)</f>
        <v>227</v>
      </c>
      <c r="B231" s="441"/>
      <c r="C231" s="441" t="s">
        <v>608</v>
      </c>
      <c r="D231" s="445" t="s">
        <v>80</v>
      </c>
      <c r="E231" s="443" t="s">
        <v>51</v>
      </c>
      <c r="F231" s="444"/>
    </row>
    <row r="232" spans="1:6" s="315" customFormat="1" ht="15.5">
      <c r="A232" s="439">
        <f>SUBTOTAL(103,$C$5:C232)</f>
        <v>228</v>
      </c>
      <c r="B232" s="441"/>
      <c r="C232" s="441" t="s">
        <v>609</v>
      </c>
      <c r="D232" s="445" t="s">
        <v>173</v>
      </c>
      <c r="E232" s="443" t="s">
        <v>51</v>
      </c>
      <c r="F232" s="444"/>
    </row>
    <row r="233" spans="1:6" s="315" customFormat="1" ht="15.5">
      <c r="A233" s="439">
        <f>SUBTOTAL(103,$C$5:C233)</f>
        <v>229</v>
      </c>
      <c r="B233" s="441"/>
      <c r="C233" s="441" t="s">
        <v>610</v>
      </c>
      <c r="D233" s="445" t="s">
        <v>2</v>
      </c>
      <c r="E233" s="443" t="s">
        <v>51</v>
      </c>
      <c r="F233" s="444"/>
    </row>
    <row r="234" spans="1:6" s="315" customFormat="1" ht="15.5">
      <c r="A234" s="439">
        <f>SUBTOTAL(103,$C$5:C234)</f>
        <v>230</v>
      </c>
      <c r="B234" s="441"/>
      <c r="C234" s="441" t="s">
        <v>611</v>
      </c>
      <c r="D234" s="445" t="s">
        <v>2</v>
      </c>
      <c r="E234" s="443" t="s">
        <v>51</v>
      </c>
      <c r="F234" s="444"/>
    </row>
    <row r="235" spans="1:6" s="315" customFormat="1" ht="15.5">
      <c r="A235" s="439">
        <f>SUBTOTAL(103,$C$5:C235)</f>
        <v>231</v>
      </c>
      <c r="B235" s="440" t="s">
        <v>612</v>
      </c>
      <c r="C235" s="441" t="s">
        <v>8</v>
      </c>
      <c r="D235" s="445" t="s">
        <v>231</v>
      </c>
      <c r="E235" s="443" t="s">
        <v>51</v>
      </c>
      <c r="F235" s="444"/>
    </row>
    <row r="236" spans="1:6" s="315" customFormat="1" ht="15.5">
      <c r="A236" s="439">
        <f>SUBTOTAL(103,$C$5:C236)</f>
        <v>232</v>
      </c>
      <c r="B236" s="441"/>
      <c r="C236" s="441" t="s">
        <v>244</v>
      </c>
      <c r="D236" s="445" t="s">
        <v>214</v>
      </c>
      <c r="E236" s="443" t="s">
        <v>51</v>
      </c>
      <c r="F236" s="444"/>
    </row>
    <row r="237" spans="1:6" s="315" customFormat="1" ht="15.5">
      <c r="A237" s="439">
        <f>SUBTOTAL(103,$C$5:C237)</f>
        <v>233</v>
      </c>
      <c r="B237" s="441"/>
      <c r="C237" s="441" t="s">
        <v>245</v>
      </c>
      <c r="D237" s="445" t="s">
        <v>2</v>
      </c>
      <c r="E237" s="443" t="s">
        <v>51</v>
      </c>
      <c r="F237" s="444"/>
    </row>
    <row r="238" spans="1:6" s="315" customFormat="1" ht="15.5">
      <c r="A238" s="439">
        <f>SUBTOTAL(103,$C$5:C238)</f>
        <v>234</v>
      </c>
      <c r="B238" s="441"/>
      <c r="C238" s="441" t="s">
        <v>208</v>
      </c>
      <c r="D238" s="445" t="s">
        <v>50</v>
      </c>
      <c r="E238" s="443" t="s">
        <v>51</v>
      </c>
      <c r="F238" s="444"/>
    </row>
    <row r="239" spans="1:6" s="315" customFormat="1" ht="15.5">
      <c r="A239" s="439">
        <f>SUBTOTAL(103,$C$5:C239)</f>
        <v>235</v>
      </c>
      <c r="B239" s="440" t="s">
        <v>613</v>
      </c>
      <c r="C239" s="441" t="s">
        <v>171</v>
      </c>
      <c r="D239" s="445" t="s">
        <v>231</v>
      </c>
      <c r="E239" s="443" t="s">
        <v>51</v>
      </c>
      <c r="F239" s="444"/>
    </row>
    <row r="240" spans="1:6" s="315" customFormat="1" ht="15.5">
      <c r="A240" s="439">
        <f>SUBTOTAL(103,$C$5:C240)</f>
        <v>236</v>
      </c>
      <c r="B240" s="441"/>
      <c r="C240" s="441" t="s">
        <v>614</v>
      </c>
      <c r="D240" s="445" t="s">
        <v>2</v>
      </c>
      <c r="E240" s="443" t="s">
        <v>51</v>
      </c>
      <c r="F240" s="444"/>
    </row>
    <row r="241" spans="1:6" s="315" customFormat="1" ht="15.5">
      <c r="A241" s="439">
        <f>SUBTOTAL(103,$C$5:C241)</f>
        <v>237</v>
      </c>
      <c r="B241" s="441"/>
      <c r="C241" s="441" t="s">
        <v>615</v>
      </c>
      <c r="D241" s="445" t="s">
        <v>2</v>
      </c>
      <c r="E241" s="443" t="s">
        <v>51</v>
      </c>
      <c r="F241" s="444"/>
    </row>
    <row r="242" spans="1:6" s="315" customFormat="1" ht="15.5">
      <c r="A242" s="439">
        <f>SUBTOTAL(103,$C$5:C242)</f>
        <v>238</v>
      </c>
      <c r="B242" s="441"/>
      <c r="C242" s="441" t="s">
        <v>616</v>
      </c>
      <c r="D242" s="445" t="s">
        <v>155</v>
      </c>
      <c r="E242" s="443" t="s">
        <v>51</v>
      </c>
      <c r="F242" s="444"/>
    </row>
    <row r="243" spans="1:6" s="315" customFormat="1" ht="15.5">
      <c r="A243" s="439">
        <f>SUBTOTAL(103,$C$5:C243)</f>
        <v>239</v>
      </c>
      <c r="B243" s="441"/>
      <c r="C243" s="441" t="s">
        <v>617</v>
      </c>
      <c r="D243" s="445" t="s">
        <v>50</v>
      </c>
      <c r="E243" s="443" t="s">
        <v>51</v>
      </c>
      <c r="F243" s="444"/>
    </row>
    <row r="244" spans="1:6" s="315" customFormat="1" ht="15.5">
      <c r="A244" s="439">
        <f>SUBTOTAL(103,$C$5:C244)</f>
        <v>240</v>
      </c>
      <c r="B244" s="441"/>
      <c r="C244" s="441" t="s">
        <v>618</v>
      </c>
      <c r="D244" s="445" t="s">
        <v>2</v>
      </c>
      <c r="E244" s="443" t="s">
        <v>51</v>
      </c>
      <c r="F244" s="444"/>
    </row>
    <row r="245" spans="1:6" s="315" customFormat="1" ht="15.5">
      <c r="A245" s="439">
        <f>SUBTOTAL(103,$C$5:C245)</f>
        <v>241</v>
      </c>
      <c r="B245" s="440" t="s">
        <v>803</v>
      </c>
      <c r="C245" s="441" t="s">
        <v>788</v>
      </c>
      <c r="D245" s="445" t="s">
        <v>200</v>
      </c>
      <c r="E245" s="443" t="s">
        <v>51</v>
      </c>
      <c r="F245" s="444"/>
    </row>
    <row r="246" spans="1:6" s="315" customFormat="1" ht="15.5">
      <c r="A246" s="439">
        <f>SUBTOTAL(103,$C$5:C246)</f>
        <v>242</v>
      </c>
      <c r="B246" s="441"/>
      <c r="C246" s="441" t="s">
        <v>789</v>
      </c>
      <c r="D246" s="445" t="s">
        <v>2</v>
      </c>
      <c r="E246" s="443" t="s">
        <v>51</v>
      </c>
      <c r="F246" s="444"/>
    </row>
    <row r="247" spans="1:6" s="315" customFormat="1" ht="15.5">
      <c r="A247" s="439">
        <f>SUBTOTAL(103,$C$5:C247)</f>
        <v>243</v>
      </c>
      <c r="B247" s="441"/>
      <c r="C247" s="441" t="s">
        <v>790</v>
      </c>
      <c r="D247" s="445" t="s">
        <v>173</v>
      </c>
      <c r="E247" s="443" t="s">
        <v>51</v>
      </c>
      <c r="F247" s="444"/>
    </row>
    <row r="248" spans="1:6" s="315" customFormat="1" ht="15.5">
      <c r="A248" s="439">
        <f>SUBTOTAL(103,$C$5:C248)</f>
        <v>244</v>
      </c>
      <c r="B248" s="441"/>
      <c r="C248" s="441" t="s">
        <v>791</v>
      </c>
      <c r="D248" s="445" t="s">
        <v>2</v>
      </c>
      <c r="E248" s="443" t="s">
        <v>51</v>
      </c>
      <c r="F248" s="444"/>
    </row>
    <row r="249" spans="1:6" s="315" customFormat="1" ht="15.5">
      <c r="A249" s="439">
        <f>SUBTOTAL(103,$C$5:C249)</f>
        <v>245</v>
      </c>
      <c r="B249" s="441"/>
      <c r="C249" s="441" t="s">
        <v>792</v>
      </c>
      <c r="D249" s="445" t="s">
        <v>50</v>
      </c>
      <c r="E249" s="443" t="s">
        <v>51</v>
      </c>
      <c r="F249" s="444"/>
    </row>
    <row r="250" spans="1:6" s="315" customFormat="1" ht="15.5">
      <c r="A250" s="439">
        <f>SUBTOTAL(103,$C$5:C250)</f>
        <v>246</v>
      </c>
      <c r="B250" s="441"/>
      <c r="C250" s="441" t="s">
        <v>793</v>
      </c>
      <c r="D250" s="445" t="s">
        <v>2</v>
      </c>
      <c r="E250" s="443" t="s">
        <v>51</v>
      </c>
      <c r="F250" s="444"/>
    </row>
    <row r="251" spans="1:6" s="315" customFormat="1" ht="15.5">
      <c r="A251" s="439">
        <f>SUBTOTAL(103,$C$5:C251)</f>
        <v>247</v>
      </c>
      <c r="B251" s="441"/>
      <c r="C251" s="441" t="s">
        <v>794</v>
      </c>
      <c r="D251" s="445" t="s">
        <v>2</v>
      </c>
      <c r="E251" s="443" t="s">
        <v>51</v>
      </c>
      <c r="F251" s="444"/>
    </row>
    <row r="252" spans="1:6" s="315" customFormat="1" ht="15.5">
      <c r="A252" s="439">
        <f>SUBTOTAL(103,$C$5:C252)</f>
        <v>248</v>
      </c>
      <c r="B252" s="440" t="s">
        <v>619</v>
      </c>
      <c r="C252" s="441" t="s">
        <v>73</v>
      </c>
      <c r="D252" s="445" t="s">
        <v>229</v>
      </c>
      <c r="E252" s="443" t="s">
        <v>51</v>
      </c>
      <c r="F252" s="444"/>
    </row>
    <row r="253" spans="1:6" s="315" customFormat="1" ht="15.5">
      <c r="A253" s="439">
        <f>SUBTOTAL(103,$C$5:C253)</f>
        <v>249</v>
      </c>
      <c r="B253" s="441"/>
      <c r="C253" s="441" t="s">
        <v>620</v>
      </c>
      <c r="D253" s="445" t="s">
        <v>3</v>
      </c>
      <c r="E253" s="443" t="s">
        <v>51</v>
      </c>
      <c r="F253" s="444"/>
    </row>
    <row r="254" spans="1:6" s="315" customFormat="1" ht="15.5">
      <c r="A254" s="439">
        <f>SUBTOTAL(103,$C$5:C254)</f>
        <v>250</v>
      </c>
      <c r="B254" s="441"/>
      <c r="C254" s="441" t="s">
        <v>621</v>
      </c>
      <c r="D254" s="445" t="s">
        <v>3</v>
      </c>
      <c r="E254" s="443" t="s">
        <v>51</v>
      </c>
      <c r="F254" s="444"/>
    </row>
    <row r="255" spans="1:6" s="315" customFormat="1" ht="15.5">
      <c r="A255" s="439">
        <f>SUBTOTAL(103,$C$5:C255)</f>
        <v>251</v>
      </c>
      <c r="B255" s="441"/>
      <c r="C255" s="441" t="s">
        <v>622</v>
      </c>
      <c r="D255" s="445" t="s">
        <v>2</v>
      </c>
      <c r="E255" s="443" t="s">
        <v>51</v>
      </c>
      <c r="F255" s="444"/>
    </row>
    <row r="256" spans="1:6" s="315" customFormat="1" ht="15.5">
      <c r="A256" s="439">
        <f>SUBTOTAL(103,$C$5:C256)</f>
        <v>252</v>
      </c>
      <c r="B256" s="441"/>
      <c r="C256" s="441" t="s">
        <v>623</v>
      </c>
      <c r="D256" s="445" t="s">
        <v>173</v>
      </c>
      <c r="E256" s="443" t="s">
        <v>51</v>
      </c>
      <c r="F256" s="444"/>
    </row>
    <row r="257" spans="1:6" s="315" customFormat="1" ht="15.5">
      <c r="A257" s="439">
        <f>SUBTOTAL(103,$C$5:C257)</f>
        <v>253</v>
      </c>
      <c r="B257" s="441"/>
      <c r="C257" s="441" t="s">
        <v>624</v>
      </c>
      <c r="D257" s="445" t="s">
        <v>2</v>
      </c>
      <c r="E257" s="443" t="s">
        <v>51</v>
      </c>
      <c r="F257" s="444"/>
    </row>
    <row r="258" spans="1:6" s="315" customFormat="1" ht="15.5">
      <c r="A258" s="439">
        <f>SUBTOTAL(103,$C$5:C258)</f>
        <v>254</v>
      </c>
      <c r="B258" s="441"/>
      <c r="C258" s="441" t="s">
        <v>625</v>
      </c>
      <c r="D258" s="445" t="s">
        <v>80</v>
      </c>
      <c r="E258" s="443" t="s">
        <v>51</v>
      </c>
      <c r="F258" s="444"/>
    </row>
    <row r="259" spans="1:6" s="315" customFormat="1" ht="15.5">
      <c r="A259" s="439">
        <f>SUBTOTAL(103,$C$5:C259)</f>
        <v>255</v>
      </c>
      <c r="B259" s="441"/>
      <c r="C259" s="441" t="s">
        <v>626</v>
      </c>
      <c r="D259" s="445" t="s">
        <v>50</v>
      </c>
      <c r="E259" s="443" t="s">
        <v>51</v>
      </c>
      <c r="F259" s="444"/>
    </row>
    <row r="260" spans="1:6" s="315" customFormat="1" ht="15.5">
      <c r="A260" s="439">
        <f>SUBTOTAL(103,$C$5:C260)</f>
        <v>256</v>
      </c>
      <c r="B260" s="441"/>
      <c r="C260" s="441" t="s">
        <v>627</v>
      </c>
      <c r="D260" s="445" t="s">
        <v>173</v>
      </c>
      <c r="E260" s="443" t="s">
        <v>51</v>
      </c>
      <c r="F260" s="444"/>
    </row>
    <row r="261" spans="1:6" s="315" customFormat="1" ht="15.5">
      <c r="A261" s="439">
        <f>SUBTOTAL(103,$C$5:C261)</f>
        <v>257</v>
      </c>
      <c r="B261" s="441"/>
      <c r="C261" s="441" t="s">
        <v>628</v>
      </c>
      <c r="D261" s="445" t="s">
        <v>3</v>
      </c>
      <c r="E261" s="443" t="s">
        <v>51</v>
      </c>
      <c r="F261" s="444"/>
    </row>
    <row r="262" spans="1:6" s="315" customFormat="1" ht="15.5">
      <c r="A262" s="439">
        <f>SUBTOTAL(103,$C$5:C262)</f>
        <v>258</v>
      </c>
      <c r="B262" s="441"/>
      <c r="C262" s="441" t="s">
        <v>629</v>
      </c>
      <c r="D262" s="445" t="s">
        <v>2</v>
      </c>
      <c r="E262" s="443" t="s">
        <v>51</v>
      </c>
      <c r="F262" s="444"/>
    </row>
    <row r="263" spans="1:6" s="315" customFormat="1" ht="15.5">
      <c r="A263" s="439">
        <f>SUBTOTAL(103,$C$5:C263)</f>
        <v>259</v>
      </c>
      <c r="B263" s="440" t="s">
        <v>630</v>
      </c>
      <c r="C263" s="441" t="s">
        <v>74</v>
      </c>
      <c r="D263" s="445" t="s">
        <v>187</v>
      </c>
      <c r="E263" s="443" t="s">
        <v>51</v>
      </c>
      <c r="F263" s="444"/>
    </row>
    <row r="264" spans="1:6" s="315" customFormat="1" ht="15.5">
      <c r="A264" s="439">
        <f>SUBTOTAL(103,$C$5:C264)</f>
        <v>260</v>
      </c>
      <c r="B264" s="441"/>
      <c r="C264" s="441" t="s">
        <v>631</v>
      </c>
      <c r="D264" s="445" t="s">
        <v>155</v>
      </c>
      <c r="E264" s="443" t="s">
        <v>51</v>
      </c>
      <c r="F264" s="444"/>
    </row>
    <row r="265" spans="1:6" s="315" customFormat="1" ht="15.5">
      <c r="A265" s="439">
        <f>SUBTOTAL(103,$C$5:C265)</f>
        <v>261</v>
      </c>
      <c r="B265" s="441"/>
      <c r="C265" s="441" t="s">
        <v>632</v>
      </c>
      <c r="D265" s="445" t="s">
        <v>2</v>
      </c>
      <c r="E265" s="443" t="s">
        <v>51</v>
      </c>
      <c r="F265" s="444"/>
    </row>
    <row r="266" spans="1:6" s="315" customFormat="1" ht="15.5">
      <c r="A266" s="439">
        <f>SUBTOTAL(103,$C$5:C266)</f>
        <v>262</v>
      </c>
      <c r="B266" s="441"/>
      <c r="C266" s="441" t="s">
        <v>633</v>
      </c>
      <c r="D266" s="445" t="s">
        <v>173</v>
      </c>
      <c r="E266" s="443" t="s">
        <v>51</v>
      </c>
      <c r="F266" s="444"/>
    </row>
    <row r="267" spans="1:6" s="315" customFormat="1" ht="15.5">
      <c r="A267" s="439">
        <f>SUBTOTAL(103,$C$5:C267)</f>
        <v>263</v>
      </c>
      <c r="B267" s="441"/>
      <c r="C267" s="441" t="s">
        <v>634</v>
      </c>
      <c r="D267" s="445" t="s">
        <v>2</v>
      </c>
      <c r="E267" s="443" t="s">
        <v>51</v>
      </c>
      <c r="F267" s="444"/>
    </row>
    <row r="268" spans="1:6" s="315" customFormat="1" ht="15.5">
      <c r="A268" s="439">
        <f>SUBTOTAL(103,$C$5:C268)</f>
        <v>264</v>
      </c>
      <c r="B268" s="441"/>
      <c r="C268" s="441" t="s">
        <v>635</v>
      </c>
      <c r="D268" s="445" t="s">
        <v>173</v>
      </c>
      <c r="E268" s="443" t="s">
        <v>51</v>
      </c>
      <c r="F268" s="444"/>
    </row>
    <row r="269" spans="1:6" s="315" customFormat="1" ht="15.5">
      <c r="A269" s="439">
        <f>SUBTOTAL(103,$C$5:C269)</f>
        <v>265</v>
      </c>
      <c r="B269" s="441"/>
      <c r="C269" s="441" t="s">
        <v>636</v>
      </c>
      <c r="D269" s="445" t="s">
        <v>173</v>
      </c>
      <c r="E269" s="443" t="s">
        <v>51</v>
      </c>
      <c r="F269" s="444"/>
    </row>
    <row r="270" spans="1:6" s="315" customFormat="1" ht="15.5">
      <c r="A270" s="439">
        <f>SUBTOTAL(103,$C$5:C270)</f>
        <v>266</v>
      </c>
      <c r="B270" s="441"/>
      <c r="C270" s="441" t="s">
        <v>637</v>
      </c>
      <c r="D270" s="445" t="s">
        <v>2</v>
      </c>
      <c r="E270" s="443" t="s">
        <v>51</v>
      </c>
      <c r="F270" s="444"/>
    </row>
    <row r="271" spans="1:6" s="315" customFormat="1" ht="15.5">
      <c r="A271" s="439">
        <f>SUBTOTAL(103,$C$5:C271)</f>
        <v>267</v>
      </c>
      <c r="B271" s="441"/>
      <c r="C271" s="441" t="s">
        <v>638</v>
      </c>
      <c r="D271" s="445" t="s">
        <v>173</v>
      </c>
      <c r="E271" s="443" t="s">
        <v>51</v>
      </c>
      <c r="F271" s="444"/>
    </row>
    <row r="272" spans="1:6" s="315" customFormat="1" ht="15.5">
      <c r="A272" s="439">
        <f>SUBTOTAL(103,$C$5:C272)</f>
        <v>268</v>
      </c>
      <c r="B272" s="441"/>
      <c r="C272" s="441" t="s">
        <v>639</v>
      </c>
      <c r="D272" s="445" t="s">
        <v>80</v>
      </c>
      <c r="E272" s="443" t="s">
        <v>51</v>
      </c>
      <c r="F272" s="444"/>
    </row>
    <row r="273" spans="1:6" s="315" customFormat="1" ht="15.5">
      <c r="A273" s="439">
        <f>SUBTOTAL(103,$C$5:C273)</f>
        <v>269</v>
      </c>
      <c r="B273" s="441"/>
      <c r="C273" s="441" t="s">
        <v>640</v>
      </c>
      <c r="D273" s="445" t="s">
        <v>2</v>
      </c>
      <c r="E273" s="443" t="s">
        <v>51</v>
      </c>
      <c r="F273" s="444"/>
    </row>
    <row r="274" spans="1:6" s="315" customFormat="1" ht="15.5">
      <c r="A274" s="439">
        <f>SUBTOTAL(103,$C$5:C274)</f>
        <v>270</v>
      </c>
      <c r="B274" s="441"/>
      <c r="C274" s="441" t="s">
        <v>641</v>
      </c>
      <c r="D274" s="445" t="s">
        <v>80</v>
      </c>
      <c r="E274" s="443" t="s">
        <v>51</v>
      </c>
      <c r="F274" s="444"/>
    </row>
    <row r="275" spans="1:6" s="315" customFormat="1" ht="15.5">
      <c r="A275" s="439">
        <f>SUBTOTAL(103,$C$5:C275)</f>
        <v>271</v>
      </c>
      <c r="B275" s="440" t="s">
        <v>642</v>
      </c>
      <c r="C275" s="441" t="s">
        <v>75</v>
      </c>
      <c r="D275" s="445" t="s">
        <v>230</v>
      </c>
      <c r="E275" s="443" t="s">
        <v>51</v>
      </c>
      <c r="F275" s="444"/>
    </row>
    <row r="276" spans="1:6" s="315" customFormat="1" ht="15.5">
      <c r="A276" s="439">
        <f>SUBTOTAL(103,$C$5:C276)</f>
        <v>272</v>
      </c>
      <c r="B276" s="441"/>
      <c r="C276" s="441" t="s">
        <v>209</v>
      </c>
      <c r="D276" s="445" t="s">
        <v>50</v>
      </c>
      <c r="E276" s="443" t="s">
        <v>51</v>
      </c>
      <c r="F276" s="444"/>
    </row>
    <row r="277" spans="1:6" s="315" customFormat="1" ht="15.5">
      <c r="A277" s="439">
        <f>SUBTOTAL(103,$C$5:C277)</f>
        <v>273</v>
      </c>
      <c r="B277" s="441"/>
      <c r="C277" s="441" t="s">
        <v>210</v>
      </c>
      <c r="D277" s="445" t="s">
        <v>80</v>
      </c>
      <c r="E277" s="443" t="s">
        <v>51</v>
      </c>
      <c r="F277" s="444"/>
    </row>
    <row r="278" spans="1:6" s="315" customFormat="1" ht="15.5">
      <c r="A278" s="439">
        <f>SUBTOTAL(103,$C$5:C278)</f>
        <v>274</v>
      </c>
      <c r="B278" s="441"/>
      <c r="C278" s="441" t="s">
        <v>5</v>
      </c>
      <c r="D278" s="445" t="s">
        <v>2</v>
      </c>
      <c r="E278" s="443" t="s">
        <v>51</v>
      </c>
      <c r="F278" s="444"/>
    </row>
    <row r="279" spans="1:6" s="315" customFormat="1" ht="15.5">
      <c r="A279" s="439">
        <f>SUBTOTAL(103,$C$5:C279)</f>
        <v>275</v>
      </c>
      <c r="B279" s="441"/>
      <c r="C279" s="441" t="s">
        <v>6</v>
      </c>
      <c r="D279" s="445" t="s">
        <v>80</v>
      </c>
      <c r="E279" s="443" t="s">
        <v>51</v>
      </c>
      <c r="F279" s="444"/>
    </row>
    <row r="280" spans="1:6" s="315" customFormat="1" ht="15.5">
      <c r="A280" s="439">
        <f>SUBTOTAL(103,$C$5:C280)</f>
        <v>276</v>
      </c>
      <c r="B280" s="441"/>
      <c r="C280" s="441" t="s">
        <v>643</v>
      </c>
      <c r="D280" s="445" t="s">
        <v>50</v>
      </c>
      <c r="E280" s="443" t="s">
        <v>51</v>
      </c>
      <c r="F280" s="444"/>
    </row>
    <row r="281" spans="1:6" s="315" customFormat="1" ht="15.5">
      <c r="A281" s="439">
        <f>SUBTOTAL(103,$C$5:C281)</f>
        <v>277</v>
      </c>
      <c r="B281" s="441"/>
      <c r="C281" s="441" t="s">
        <v>644</v>
      </c>
      <c r="D281" s="445" t="s">
        <v>50</v>
      </c>
      <c r="E281" s="443" t="s">
        <v>51</v>
      </c>
      <c r="F281" s="444"/>
    </row>
    <row r="282" spans="1:6" s="315" customFormat="1" ht="15.5">
      <c r="A282" s="439">
        <f>SUBTOTAL(103,$C$5:C282)</f>
        <v>278</v>
      </c>
      <c r="B282" s="441"/>
      <c r="C282" s="441" t="s">
        <v>645</v>
      </c>
      <c r="D282" s="445" t="s">
        <v>2</v>
      </c>
      <c r="E282" s="443" t="s">
        <v>51</v>
      </c>
      <c r="F282" s="444"/>
    </row>
    <row r="283" spans="1:6" s="315" customFormat="1" ht="15.5">
      <c r="A283" s="439">
        <f>SUBTOTAL(103,$C$5:C283)</f>
        <v>279</v>
      </c>
      <c r="B283" s="441"/>
      <c r="C283" s="441" t="s">
        <v>646</v>
      </c>
      <c r="D283" s="445" t="s">
        <v>155</v>
      </c>
      <c r="E283" s="443" t="s">
        <v>51</v>
      </c>
      <c r="F283" s="444"/>
    </row>
    <row r="284" spans="1:6" s="315" customFormat="1" ht="15.5">
      <c r="A284" s="439">
        <f>SUBTOTAL(103,$C$5:C284)</f>
        <v>280</v>
      </c>
      <c r="B284" s="441"/>
      <c r="C284" s="441" t="s">
        <v>647</v>
      </c>
      <c r="D284" s="445" t="s">
        <v>50</v>
      </c>
      <c r="E284" s="443" t="s">
        <v>51</v>
      </c>
      <c r="F284" s="444"/>
    </row>
    <row r="285" spans="1:6" s="315" customFormat="1" ht="15.5">
      <c r="A285" s="439">
        <f>SUBTOTAL(103,$C$5:C285)</f>
        <v>281</v>
      </c>
      <c r="B285" s="441"/>
      <c r="C285" s="441" t="s">
        <v>648</v>
      </c>
      <c r="D285" s="445" t="s">
        <v>2</v>
      </c>
      <c r="E285" s="443" t="s">
        <v>51</v>
      </c>
      <c r="F285" s="444"/>
    </row>
    <row r="286" spans="1:6" s="315" customFormat="1" ht="15.5">
      <c r="A286" s="439">
        <f>SUBTOTAL(103,$C$5:C286)</f>
        <v>282</v>
      </c>
      <c r="B286" s="441"/>
      <c r="C286" s="441" t="s">
        <v>649</v>
      </c>
      <c r="D286" s="445" t="s">
        <v>50</v>
      </c>
      <c r="E286" s="443" t="s">
        <v>51</v>
      </c>
      <c r="F286" s="444"/>
    </row>
    <row r="287" spans="1:6" s="315" customFormat="1" ht="15.5">
      <c r="A287" s="439">
        <f>SUBTOTAL(103,$C$5:C287)</f>
        <v>283</v>
      </c>
      <c r="B287" s="440" t="s">
        <v>650</v>
      </c>
      <c r="C287" s="441" t="s">
        <v>651</v>
      </c>
      <c r="D287" s="445" t="s">
        <v>214</v>
      </c>
      <c r="E287" s="443" t="s">
        <v>51</v>
      </c>
      <c r="F287" s="444"/>
    </row>
    <row r="288" spans="1:6" s="315" customFormat="1" ht="15.5">
      <c r="A288" s="439">
        <f>SUBTOTAL(103,$C$5:C288)</f>
        <v>284</v>
      </c>
      <c r="B288" s="440" t="s">
        <v>652</v>
      </c>
      <c r="C288" s="441" t="s">
        <v>76</v>
      </c>
      <c r="D288" s="445" t="s">
        <v>214</v>
      </c>
      <c r="E288" s="443" t="s">
        <v>51</v>
      </c>
      <c r="F288" s="444"/>
    </row>
    <row r="289" spans="1:6" s="315" customFormat="1" ht="15.5">
      <c r="A289" s="439">
        <f>SUBTOTAL(103,$C$5:C289)</f>
        <v>285</v>
      </c>
      <c r="B289" s="441"/>
      <c r="C289" s="441" t="s">
        <v>77</v>
      </c>
      <c r="D289" s="445" t="s">
        <v>50</v>
      </c>
      <c r="E289" s="443" t="s">
        <v>51</v>
      </c>
      <c r="F289" s="444"/>
    </row>
    <row r="290" spans="1:6" s="315" customFormat="1" ht="15.5">
      <c r="A290" s="439">
        <f>SUBTOTAL(103,$C$5:C290)</f>
        <v>286</v>
      </c>
      <c r="B290" s="440" t="s">
        <v>653</v>
      </c>
      <c r="C290" s="441" t="s">
        <v>78</v>
      </c>
      <c r="D290" s="445" t="s">
        <v>187</v>
      </c>
      <c r="E290" s="443" t="s">
        <v>51</v>
      </c>
      <c r="F290" s="444"/>
    </row>
    <row r="291" spans="1:6" s="315" customFormat="1" ht="15.5">
      <c r="A291" s="439">
        <f>SUBTOTAL(103,$C$5:C291)</f>
        <v>287</v>
      </c>
      <c r="B291" s="441"/>
      <c r="C291" s="441" t="s">
        <v>174</v>
      </c>
      <c r="D291" s="445" t="s">
        <v>2</v>
      </c>
      <c r="E291" s="443" t="s">
        <v>51</v>
      </c>
      <c r="F291" s="444"/>
    </row>
    <row r="292" spans="1:6" s="315" customFormat="1" ht="15.5">
      <c r="A292" s="439">
        <f>SUBTOTAL(103,$C$5:C292)</f>
        <v>288</v>
      </c>
      <c r="B292" s="441"/>
      <c r="C292" s="441" t="s">
        <v>175</v>
      </c>
      <c r="D292" s="445" t="s">
        <v>50</v>
      </c>
      <c r="E292" s="443" t="s">
        <v>51</v>
      </c>
      <c r="F292" s="444"/>
    </row>
    <row r="293" spans="1:6" s="315" customFormat="1" ht="15.5">
      <c r="A293" s="439">
        <f>SUBTOTAL(103,$C$5:C293)</f>
        <v>289</v>
      </c>
      <c r="B293" s="441"/>
      <c r="C293" s="441" t="s">
        <v>172</v>
      </c>
      <c r="D293" s="445" t="s">
        <v>214</v>
      </c>
      <c r="E293" s="443" t="s">
        <v>51</v>
      </c>
      <c r="F293" s="444"/>
    </row>
    <row r="294" spans="1:6" s="315" customFormat="1" ht="15.5">
      <c r="A294" s="439">
        <f>SUBTOTAL(103,$C$5:C294)</f>
        <v>290</v>
      </c>
      <c r="B294" s="440" t="s">
        <v>654</v>
      </c>
      <c r="C294" s="441" t="s">
        <v>79</v>
      </c>
      <c r="D294" s="445" t="s">
        <v>200</v>
      </c>
      <c r="E294" s="443" t="s">
        <v>51</v>
      </c>
      <c r="F294" s="444"/>
    </row>
    <row r="295" spans="1:6" s="315" customFormat="1" ht="15.5">
      <c r="A295" s="439">
        <f>SUBTOTAL(103,$C$5:C295)</f>
        <v>291</v>
      </c>
      <c r="B295" s="441"/>
      <c r="C295" s="441" t="s">
        <v>655</v>
      </c>
      <c r="D295" s="445" t="s">
        <v>155</v>
      </c>
      <c r="E295" s="443" t="s">
        <v>51</v>
      </c>
      <c r="F295" s="444"/>
    </row>
    <row r="296" spans="1:6" s="315" customFormat="1" ht="15.5">
      <c r="A296" s="439">
        <f>SUBTOTAL(103,$C$5:C296)</f>
        <v>292</v>
      </c>
      <c r="B296" s="441"/>
      <c r="C296" s="441" t="s">
        <v>656</v>
      </c>
      <c r="D296" s="445" t="s">
        <v>80</v>
      </c>
      <c r="E296" s="443" t="s">
        <v>51</v>
      </c>
      <c r="F296" s="444"/>
    </row>
    <row r="297" spans="1:6" s="315" customFormat="1" ht="15.5">
      <c r="A297" s="439">
        <f>SUBTOTAL(103,$C$5:C297)</f>
        <v>293</v>
      </c>
      <c r="B297" s="441"/>
      <c r="C297" s="441" t="s">
        <v>657</v>
      </c>
      <c r="D297" s="445" t="s">
        <v>155</v>
      </c>
      <c r="E297" s="443" t="s">
        <v>51</v>
      </c>
      <c r="F297" s="444"/>
    </row>
    <row r="298" spans="1:6" s="315" customFormat="1" ht="15.5">
      <c r="A298" s="439">
        <f>SUBTOTAL(103,$C$5:C298)</f>
        <v>294</v>
      </c>
      <c r="B298" s="441"/>
      <c r="C298" s="441" t="s">
        <v>658</v>
      </c>
      <c r="D298" s="445" t="s">
        <v>3</v>
      </c>
      <c r="E298" s="443" t="s">
        <v>51</v>
      </c>
      <c r="F298" s="444"/>
    </row>
    <row r="299" spans="1:6" s="315" customFormat="1" ht="48">
      <c r="A299" s="439">
        <f>SUBTOTAL(103,$C$5:C299)</f>
        <v>295</v>
      </c>
      <c r="B299" s="441" t="s">
        <v>1251</v>
      </c>
      <c r="C299" s="620" t="s">
        <v>659</v>
      </c>
      <c r="D299" s="619" t="s">
        <v>176</v>
      </c>
      <c r="E299" s="443" t="s">
        <v>51</v>
      </c>
      <c r="F299" s="688" t="s">
        <v>1157</v>
      </c>
    </row>
    <row r="300" spans="1:6" s="315" customFormat="1" ht="15.5">
      <c r="A300" s="439">
        <f>SUBTOTAL(103,$C$5:C300)</f>
        <v>296</v>
      </c>
      <c r="B300" s="441"/>
      <c r="C300" s="441" t="s">
        <v>660</v>
      </c>
      <c r="D300" s="445" t="s">
        <v>2</v>
      </c>
      <c r="E300" s="443" t="s">
        <v>51</v>
      </c>
      <c r="F300" s="444"/>
    </row>
    <row r="301" spans="1:6" s="315" customFormat="1" ht="15.5">
      <c r="A301" s="439">
        <f>SUBTOTAL(103,$C$5:C301)</f>
        <v>297</v>
      </c>
      <c r="B301" s="441"/>
      <c r="C301" s="441" t="s">
        <v>661</v>
      </c>
      <c r="D301" s="445" t="s">
        <v>3</v>
      </c>
      <c r="E301" s="443" t="s">
        <v>51</v>
      </c>
      <c r="F301" s="444"/>
    </row>
    <row r="302" spans="1:6" s="315" customFormat="1" ht="15.5">
      <c r="A302" s="439">
        <f>SUBTOTAL(103,$C$5:C302)</f>
        <v>298</v>
      </c>
      <c r="B302" s="441"/>
      <c r="C302" s="441" t="s">
        <v>662</v>
      </c>
      <c r="D302" s="445" t="s">
        <v>50</v>
      </c>
      <c r="E302" s="443" t="s">
        <v>51</v>
      </c>
      <c r="F302" s="444"/>
    </row>
    <row r="303" spans="1:6" s="315" customFormat="1" ht="16" thickBot="1">
      <c r="A303" s="448">
        <f>SUBTOTAL(103,$C$5:C303)</f>
        <v>299</v>
      </c>
      <c r="B303" s="449" t="s">
        <v>663</v>
      </c>
      <c r="C303" s="450" t="s">
        <v>7</v>
      </c>
      <c r="D303" s="451" t="s">
        <v>230</v>
      </c>
      <c r="E303" s="452" t="s">
        <v>51</v>
      </c>
      <c r="F303" s="453"/>
    </row>
  </sheetData>
  <autoFilter ref="A4:G302" xr:uid="{1D362497-E018-47D6-96F1-15FDDB54571B}"/>
  <mergeCells count="2">
    <mergeCell ref="A2:F2"/>
    <mergeCell ref="A3:A4"/>
  </mergeCells>
  <conditionalFormatting sqref="C3:C1048576">
    <cfRule type="duplicateValues" dxfId="34" priority="3"/>
    <cfRule type="duplicateValues" dxfId="33" priority="4"/>
  </conditionalFormatting>
  <pageMargins left="0.7" right="0.7" top="0.75" bottom="0.75" header="0.3" footer="0.3"/>
  <pageSetup scale="68" orientation="portrait"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7E529-5BE9-4B2E-8A21-97BE8ECE68B5}">
  <sheetPr codeName="Sheet25">
    <tabColor theme="5" tint="0.39997558519241921"/>
    <pageSetUpPr fitToPage="1"/>
  </sheetPr>
  <dimension ref="A1:U782"/>
  <sheetViews>
    <sheetView view="pageBreakPreview" zoomScale="93" zoomScaleNormal="70" zoomScaleSheetLayoutView="93" workbookViewId="0">
      <pane ySplit="3" topLeftCell="A4" activePane="bottomLeft" state="frozen"/>
      <selection activeCell="B1" sqref="B1:L1"/>
      <selection pane="bottomLeft" activeCell="L280" sqref="L280"/>
    </sheetView>
  </sheetViews>
  <sheetFormatPr defaultColWidth="9.1796875" defaultRowHeight="14.5"/>
  <cols>
    <col min="1" max="2" width="12.1796875" style="145" customWidth="1"/>
    <col min="3" max="3" width="16.453125" style="634" customWidth="1"/>
    <col min="4" max="4" width="13.1796875" style="635" bestFit="1" customWidth="1"/>
    <col min="5" max="5" width="3.81640625" style="635" hidden="1" customWidth="1"/>
    <col min="6" max="6" width="4.26953125" style="164" hidden="1" customWidth="1"/>
    <col min="7" max="7" width="8.1796875" style="776" hidden="1" customWidth="1"/>
    <col min="8" max="8" width="14.453125" style="164" bestFit="1" customWidth="1"/>
    <col min="9" max="9" width="14.453125" style="164" customWidth="1"/>
    <col min="10" max="10" width="22" style="146" customWidth="1"/>
    <col min="11" max="12" width="17.81640625" style="146" customWidth="1"/>
    <col min="13" max="13" width="19.26953125" style="146" customWidth="1"/>
    <col min="14" max="14" width="17.81640625" style="146" customWidth="1"/>
    <col min="15" max="15" width="16.54296875" style="146" customWidth="1"/>
    <col min="16" max="16" width="23.26953125" style="146" customWidth="1"/>
    <col min="17" max="16384" width="9.1796875" style="145"/>
  </cols>
  <sheetData>
    <row r="1" spans="1:16" s="143" customFormat="1" ht="36" customHeight="1">
      <c r="A1" s="1580" t="s">
        <v>675</v>
      </c>
      <c r="B1" s="1581"/>
      <c r="C1" s="1581"/>
      <c r="D1" s="1617"/>
      <c r="E1" s="1617"/>
      <c r="F1" s="1617"/>
      <c r="G1" s="1617"/>
      <c r="H1" s="1617"/>
      <c r="I1" s="1617"/>
      <c r="J1" s="1581"/>
      <c r="K1" s="1581"/>
      <c r="L1" s="1581"/>
      <c r="M1" s="1581"/>
      <c r="N1" s="1581"/>
      <c r="O1" s="1581"/>
      <c r="P1" s="1582"/>
    </row>
    <row r="2" spans="1:16" s="144" customFormat="1" ht="29.25" customHeight="1">
      <c r="A2" s="1618" t="s">
        <v>92</v>
      </c>
      <c r="B2" s="407" t="s">
        <v>665</v>
      </c>
      <c r="C2" s="407" t="s">
        <v>664</v>
      </c>
      <c r="D2" s="407" t="s">
        <v>497</v>
      </c>
      <c r="E2" s="407"/>
      <c r="F2" s="407" t="s">
        <v>1128</v>
      </c>
      <c r="G2" s="407"/>
      <c r="H2" s="407" t="s">
        <v>969</v>
      </c>
      <c r="I2" s="407" t="s">
        <v>970</v>
      </c>
      <c r="J2" s="407" t="s">
        <v>971</v>
      </c>
      <c r="K2" s="407">
        <f>COUNTIFS(K4:K616,K140)</f>
        <v>306</v>
      </c>
      <c r="L2" s="407">
        <f>COUNTIFS(L4:L616,L140)</f>
        <v>303</v>
      </c>
      <c r="M2" s="407">
        <f>COUNTIFS(M4:M617,M322)</f>
        <v>303</v>
      </c>
      <c r="N2" s="407">
        <f>COUNTIFS(N4:N602,N322)</f>
        <v>116</v>
      </c>
      <c r="O2" s="407">
        <f>SUBTOTAL(3,O4:O604)</f>
        <v>26</v>
      </c>
      <c r="P2" s="407" t="s">
        <v>1</v>
      </c>
    </row>
    <row r="3" spans="1:16" s="144" customFormat="1" ht="18.5">
      <c r="A3" s="1618"/>
      <c r="B3" s="407" t="s">
        <v>533</v>
      </c>
      <c r="C3" s="407" t="s">
        <v>534</v>
      </c>
      <c r="D3" s="407" t="s">
        <v>498</v>
      </c>
      <c r="E3" s="407"/>
      <c r="F3" s="407"/>
      <c r="G3" s="407"/>
      <c r="H3" s="407" t="s">
        <v>972</v>
      </c>
      <c r="I3" s="407" t="s">
        <v>973</v>
      </c>
      <c r="J3" s="408">
        <v>45976</v>
      </c>
      <c r="K3" s="408" t="s">
        <v>100</v>
      </c>
      <c r="L3" s="408" t="s">
        <v>35</v>
      </c>
      <c r="M3" s="408" t="s">
        <v>1027</v>
      </c>
      <c r="N3" s="408" t="s">
        <v>1509</v>
      </c>
      <c r="O3" s="408" t="s">
        <v>974</v>
      </c>
      <c r="P3" s="407"/>
    </row>
    <row r="4" spans="1:16" s="144" customFormat="1" ht="18.5">
      <c r="A4" s="409">
        <v>0</v>
      </c>
      <c r="B4" s="415"/>
      <c r="C4" s="415" t="s">
        <v>1176</v>
      </c>
      <c r="D4" s="633" t="s">
        <v>247</v>
      </c>
      <c r="E4" s="633"/>
      <c r="F4" s="412"/>
      <c r="G4" s="411"/>
      <c r="H4" s="462"/>
      <c r="I4" s="418">
        <v>0</v>
      </c>
      <c r="J4" s="415"/>
      <c r="K4" s="409"/>
      <c r="L4" s="409"/>
      <c r="M4" s="409"/>
      <c r="N4" s="409"/>
      <c r="O4" s="409"/>
      <c r="P4" s="409"/>
    </row>
    <row r="5" spans="1:16" s="144" customFormat="1" ht="18.5">
      <c r="A5" s="414"/>
      <c r="B5" s="409"/>
      <c r="C5" s="632"/>
      <c r="D5" s="462"/>
      <c r="E5" s="462"/>
      <c r="F5" s="412"/>
      <c r="G5" s="772" t="str">
        <f>C4</f>
        <v xml:space="preserve">Gantry </v>
      </c>
      <c r="H5" s="464">
        <v>150.01400000000001</v>
      </c>
      <c r="I5" s="1270"/>
      <c r="J5" s="415"/>
      <c r="K5" s="409"/>
      <c r="L5" s="409"/>
      <c r="M5" s="409"/>
      <c r="N5" s="409"/>
      <c r="O5" s="409"/>
      <c r="P5" s="409"/>
    </row>
    <row r="6" spans="1:16" s="144" customFormat="1" ht="18.75" customHeight="1">
      <c r="A6" s="409">
        <f>SUBTOTAL(103,$C$6:C6)</f>
        <v>1</v>
      </c>
      <c r="B6" s="410" t="s">
        <v>536</v>
      </c>
      <c r="C6" s="415" t="s">
        <v>271</v>
      </c>
      <c r="D6" s="759" t="s">
        <v>191</v>
      </c>
      <c r="E6" s="759" t="s">
        <v>1441</v>
      </c>
      <c r="F6" s="416"/>
      <c r="G6" s="773"/>
      <c r="H6" s="464"/>
      <c r="I6" s="418">
        <f>ROUND(H5/1000,4)</f>
        <v>0.15</v>
      </c>
      <c r="J6" s="415" t="s">
        <v>51</v>
      </c>
      <c r="K6" s="409" t="s">
        <v>258</v>
      </c>
      <c r="L6" s="409" t="s">
        <v>258</v>
      </c>
      <c r="M6" s="409" t="s">
        <v>258</v>
      </c>
      <c r="N6" s="409"/>
      <c r="O6" s="409"/>
      <c r="P6" s="409"/>
    </row>
    <row r="7" spans="1:16" s="144" customFormat="1" ht="18.75" customHeight="1">
      <c r="A7" s="409"/>
      <c r="B7" s="409"/>
      <c r="C7" s="632"/>
      <c r="D7" s="462"/>
      <c r="E7" s="462"/>
      <c r="F7" s="412"/>
      <c r="G7" s="772" t="str">
        <f>C6</f>
        <v>1/0</v>
      </c>
      <c r="H7" s="464">
        <v>290.20999999999998</v>
      </c>
      <c r="I7" s="418"/>
      <c r="J7" s="415"/>
      <c r="K7" s="409"/>
      <c r="L7" s="409"/>
      <c r="M7" s="409"/>
      <c r="N7" s="409"/>
      <c r="O7" s="409"/>
      <c r="P7" s="409"/>
    </row>
    <row r="8" spans="1:16" s="144" customFormat="1" ht="18.75" customHeight="1">
      <c r="A8" s="409">
        <f>SUBTOTAL(103,$C$6:C8)</f>
        <v>2</v>
      </c>
      <c r="B8" s="410" t="s">
        <v>1275</v>
      </c>
      <c r="C8" s="766" t="s">
        <v>1274</v>
      </c>
      <c r="D8" s="759" t="s">
        <v>181</v>
      </c>
      <c r="E8" s="759" t="s">
        <v>1441</v>
      </c>
      <c r="F8" s="416"/>
      <c r="G8" s="773"/>
      <c r="H8" s="464"/>
      <c r="I8" s="418">
        <f>ROUND(H7/1000,4)+I6</f>
        <v>0.44020000000000004</v>
      </c>
      <c r="J8" s="413" t="s">
        <v>51</v>
      </c>
      <c r="K8" s="409" t="s">
        <v>258</v>
      </c>
      <c r="L8" s="409" t="s">
        <v>258</v>
      </c>
      <c r="M8" s="409" t="s">
        <v>258</v>
      </c>
      <c r="N8" s="409"/>
      <c r="O8" s="409"/>
      <c r="P8" s="409"/>
    </row>
    <row r="9" spans="1:16" s="144" customFormat="1" ht="18.75" customHeight="1">
      <c r="A9" s="409"/>
      <c r="B9" s="409"/>
      <c r="C9" s="632"/>
      <c r="D9" s="462"/>
      <c r="E9" s="462"/>
      <c r="F9" s="412"/>
      <c r="G9" s="772" t="str">
        <f>C8</f>
        <v>2A/0</v>
      </c>
      <c r="H9" s="464">
        <v>378</v>
      </c>
      <c r="I9" s="418"/>
      <c r="J9" s="415"/>
      <c r="K9" s="409"/>
      <c r="L9" s="409"/>
      <c r="M9" s="409"/>
      <c r="N9" s="409"/>
      <c r="O9" s="409"/>
      <c r="P9" s="409"/>
    </row>
    <row r="10" spans="1:16" s="144" customFormat="1" ht="18.75" customHeight="1">
      <c r="A10" s="409">
        <f>SUBTOTAL(103,$C$6:C10)</f>
        <v>3</v>
      </c>
      <c r="B10" s="410" t="s">
        <v>538</v>
      </c>
      <c r="C10" s="415" t="s">
        <v>1276</v>
      </c>
      <c r="D10" s="633" t="s">
        <v>3</v>
      </c>
      <c r="E10" s="633"/>
      <c r="F10" s="412"/>
      <c r="G10" s="411"/>
      <c r="H10" s="464"/>
      <c r="I10" s="418">
        <f>ROUND(H9/1000,4)+I8</f>
        <v>0.81820000000000004</v>
      </c>
      <c r="J10" s="413" t="s">
        <v>51</v>
      </c>
      <c r="K10" s="409" t="s">
        <v>258</v>
      </c>
      <c r="L10" s="409" t="s">
        <v>258</v>
      </c>
      <c r="M10" s="409" t="s">
        <v>258</v>
      </c>
      <c r="N10" s="409"/>
      <c r="O10" s="409"/>
      <c r="P10" s="409"/>
    </row>
    <row r="11" spans="1:16" s="144" customFormat="1" ht="18.75" customHeight="1">
      <c r="A11" s="409"/>
      <c r="B11" s="409"/>
      <c r="C11" s="632"/>
      <c r="D11" s="462"/>
      <c r="E11" s="462"/>
      <c r="F11" s="412"/>
      <c r="G11" s="772" t="str">
        <f>C10</f>
        <v>2A/1</v>
      </c>
      <c r="H11" s="464">
        <v>381</v>
      </c>
      <c r="I11" s="418"/>
      <c r="J11" s="415"/>
      <c r="K11" s="409"/>
      <c r="L11" s="409"/>
      <c r="M11" s="409"/>
      <c r="N11" s="409"/>
      <c r="O11" s="409"/>
      <c r="P11" s="409"/>
    </row>
    <row r="12" spans="1:16" s="144" customFormat="1" ht="18.75" customHeight="1">
      <c r="A12" s="409">
        <f>SUBTOTAL(103,$C$6:C12)</f>
        <v>4</v>
      </c>
      <c r="B12" s="409"/>
      <c r="C12" s="415" t="s">
        <v>1277</v>
      </c>
      <c r="D12" s="633" t="s">
        <v>2</v>
      </c>
      <c r="E12" s="633"/>
      <c r="F12" s="417"/>
      <c r="G12" s="409"/>
      <c r="H12" s="463"/>
      <c r="I12" s="418">
        <f>ROUND(H11/1000,4)+I10</f>
        <v>1.1992</v>
      </c>
      <c r="J12" s="413" t="s">
        <v>51</v>
      </c>
      <c r="K12" s="409" t="s">
        <v>258</v>
      </c>
      <c r="L12" s="409" t="s">
        <v>258</v>
      </c>
      <c r="M12" s="409" t="s">
        <v>258</v>
      </c>
      <c r="N12" s="409"/>
      <c r="O12" s="409"/>
      <c r="P12" s="409"/>
    </row>
    <row r="13" spans="1:16" s="144" customFormat="1" ht="18.75" customHeight="1">
      <c r="A13" s="409"/>
      <c r="B13" s="409"/>
      <c r="C13" s="632"/>
      <c r="D13" s="462"/>
      <c r="E13" s="462"/>
      <c r="F13" s="412"/>
      <c r="G13" s="772" t="str">
        <f>C12</f>
        <v>2A/2</v>
      </c>
      <c r="H13" s="464">
        <v>419</v>
      </c>
      <c r="I13" s="418"/>
      <c r="J13" s="415"/>
      <c r="K13" s="409"/>
      <c r="L13" s="409"/>
      <c r="M13" s="409"/>
      <c r="N13" s="409"/>
      <c r="O13" s="409"/>
      <c r="P13" s="409"/>
    </row>
    <row r="14" spans="1:16" s="144" customFormat="1" ht="18.75" customHeight="1">
      <c r="A14" s="409">
        <f>SUBTOTAL(103,$C$6:C14)</f>
        <v>5</v>
      </c>
      <c r="B14" s="409"/>
      <c r="C14" s="415" t="s">
        <v>1278</v>
      </c>
      <c r="D14" s="633" t="s">
        <v>2</v>
      </c>
      <c r="E14" s="633"/>
      <c r="F14" s="417"/>
      <c r="G14" s="409"/>
      <c r="H14" s="464"/>
      <c r="I14" s="418">
        <f>ROUND(H13/1000,4)+I12</f>
        <v>1.6182000000000001</v>
      </c>
      <c r="J14" s="413" t="s">
        <v>51</v>
      </c>
      <c r="K14" s="409" t="s">
        <v>258</v>
      </c>
      <c r="L14" s="409" t="s">
        <v>258</v>
      </c>
      <c r="M14" s="409" t="s">
        <v>258</v>
      </c>
      <c r="N14" s="409"/>
      <c r="O14" s="409"/>
      <c r="P14" s="409"/>
    </row>
    <row r="15" spans="1:16" s="144" customFormat="1" ht="18.75" customHeight="1">
      <c r="A15" s="409"/>
      <c r="B15" s="409"/>
      <c r="C15" s="632"/>
      <c r="D15" s="462"/>
      <c r="E15" s="462"/>
      <c r="F15" s="412"/>
      <c r="G15" s="772" t="str">
        <f>C14</f>
        <v>2A/3</v>
      </c>
      <c r="H15" s="464">
        <v>422</v>
      </c>
      <c r="I15" s="418"/>
      <c r="J15" s="415"/>
      <c r="K15" s="409"/>
      <c r="L15" s="409"/>
      <c r="M15" s="409"/>
      <c r="N15" s="409"/>
      <c r="O15" s="409"/>
      <c r="P15" s="409"/>
    </row>
    <row r="16" spans="1:16" s="144" customFormat="1" ht="18.75" customHeight="1">
      <c r="A16" s="409">
        <f>SUBTOTAL(103,$C$6:C16)</f>
        <v>6</v>
      </c>
      <c r="B16" s="409"/>
      <c r="C16" s="415" t="s">
        <v>1279</v>
      </c>
      <c r="D16" s="633" t="s">
        <v>2</v>
      </c>
      <c r="E16" s="633"/>
      <c r="F16" s="417"/>
      <c r="G16" s="409"/>
      <c r="H16" s="464"/>
      <c r="I16" s="418">
        <f>ROUND(H15/1000,4)+I14</f>
        <v>2.0402</v>
      </c>
      <c r="J16" s="413" t="s">
        <v>51</v>
      </c>
      <c r="K16" s="409" t="s">
        <v>258</v>
      </c>
      <c r="L16" s="409" t="s">
        <v>258</v>
      </c>
      <c r="M16" s="409" t="s">
        <v>258</v>
      </c>
      <c r="N16" s="409"/>
      <c r="O16" s="409"/>
      <c r="P16" s="409"/>
    </row>
    <row r="17" spans="1:21" s="144" customFormat="1" ht="18.75" customHeight="1">
      <c r="A17" s="409"/>
      <c r="B17" s="409"/>
      <c r="C17" s="632"/>
      <c r="D17" s="462"/>
      <c r="E17" s="462"/>
      <c r="F17" s="412"/>
      <c r="G17" s="772" t="str">
        <f>C16</f>
        <v>2A/4</v>
      </c>
      <c r="H17" s="464">
        <v>399</v>
      </c>
      <c r="I17" s="418"/>
      <c r="J17" s="415"/>
      <c r="K17" s="409"/>
      <c r="L17" s="409"/>
      <c r="M17" s="409"/>
      <c r="N17" s="409"/>
      <c r="O17" s="409"/>
      <c r="P17" s="409"/>
    </row>
    <row r="18" spans="1:21" s="144" customFormat="1" ht="18.75" customHeight="1">
      <c r="A18" s="409">
        <f>SUBTOTAL(103,$C$6:C18)</f>
        <v>7</v>
      </c>
      <c r="B18" s="409"/>
      <c r="C18" s="415" t="s">
        <v>1280</v>
      </c>
      <c r="D18" s="633" t="s">
        <v>2</v>
      </c>
      <c r="E18" s="633"/>
      <c r="F18" s="417"/>
      <c r="G18" s="409"/>
      <c r="H18" s="464"/>
      <c r="I18" s="418">
        <f>ROUND(H17/1000,4)+I16</f>
        <v>2.4392</v>
      </c>
      <c r="J18" s="413" t="s">
        <v>51</v>
      </c>
      <c r="K18" s="409" t="s">
        <v>258</v>
      </c>
      <c r="L18" s="409" t="s">
        <v>258</v>
      </c>
      <c r="M18" s="409" t="s">
        <v>258</v>
      </c>
      <c r="N18" s="409"/>
      <c r="O18" s="409"/>
      <c r="P18" s="409"/>
    </row>
    <row r="19" spans="1:21" s="144" customFormat="1" ht="18.75" customHeight="1">
      <c r="A19" s="409"/>
      <c r="B19" s="409"/>
      <c r="C19" s="632"/>
      <c r="D19" s="462"/>
      <c r="E19" s="462"/>
      <c r="F19" s="412"/>
      <c r="G19" s="772" t="str">
        <f>C18</f>
        <v>2A/5</v>
      </c>
      <c r="H19" s="464">
        <v>423</v>
      </c>
      <c r="I19" s="418"/>
      <c r="J19" s="415"/>
      <c r="K19" s="409"/>
      <c r="L19" s="409"/>
      <c r="M19" s="409"/>
      <c r="N19" s="409"/>
      <c r="O19" s="409"/>
      <c r="P19" s="409"/>
    </row>
    <row r="20" spans="1:21" s="144" customFormat="1" ht="18.75" customHeight="1">
      <c r="A20" s="409">
        <f>SUBTOTAL(103,$C$6:C20)</f>
        <v>8</v>
      </c>
      <c r="B20" s="409"/>
      <c r="C20" s="415" t="s">
        <v>1281</v>
      </c>
      <c r="D20" s="633" t="s">
        <v>80</v>
      </c>
      <c r="E20" s="633"/>
      <c r="F20" s="417"/>
      <c r="G20" s="409"/>
      <c r="H20" s="464"/>
      <c r="I20" s="418">
        <f>ROUND(H19/1000,4)+I18</f>
        <v>2.8622000000000001</v>
      </c>
      <c r="J20" s="413" t="s">
        <v>51</v>
      </c>
      <c r="K20" s="409" t="s">
        <v>258</v>
      </c>
      <c r="L20" s="409" t="s">
        <v>258</v>
      </c>
      <c r="M20" s="409" t="s">
        <v>258</v>
      </c>
      <c r="N20" s="409"/>
      <c r="O20" s="409"/>
      <c r="P20" s="409"/>
    </row>
    <row r="21" spans="1:21" s="144" customFormat="1" ht="18.75" customHeight="1">
      <c r="A21" s="409"/>
      <c r="B21" s="409"/>
      <c r="C21" s="632"/>
      <c r="D21" s="462"/>
      <c r="E21" s="462"/>
      <c r="F21" s="412"/>
      <c r="G21" s="772" t="str">
        <f>C20</f>
        <v>2A/6</v>
      </c>
      <c r="H21" s="464">
        <v>414.99200000000002</v>
      </c>
      <c r="I21" s="418"/>
      <c r="J21" s="415"/>
      <c r="K21" s="409"/>
      <c r="L21" s="409"/>
      <c r="M21" s="409"/>
      <c r="N21" s="409"/>
      <c r="O21" s="409"/>
      <c r="P21" s="409"/>
    </row>
    <row r="22" spans="1:21" s="144" customFormat="1" ht="18.75" customHeight="1">
      <c r="A22" s="409">
        <f>SUBTOTAL(103,$C$6:C22)</f>
        <v>9</v>
      </c>
      <c r="B22" s="409"/>
      <c r="C22" s="415" t="s">
        <v>1282</v>
      </c>
      <c r="D22" s="633" t="s">
        <v>186</v>
      </c>
      <c r="E22" s="633" t="s">
        <v>1441</v>
      </c>
      <c r="F22" s="417"/>
      <c r="G22" s="409"/>
      <c r="H22" s="464"/>
      <c r="I22" s="418">
        <f>ROUND(H21/1000,4)+I20</f>
        <v>3.2772000000000001</v>
      </c>
      <c r="J22" s="413" t="s">
        <v>51</v>
      </c>
      <c r="K22" s="409" t="s">
        <v>258</v>
      </c>
      <c r="L22" s="409" t="s">
        <v>258</v>
      </c>
      <c r="M22" s="409" t="s">
        <v>258</v>
      </c>
      <c r="N22" s="409"/>
      <c r="O22" s="409"/>
      <c r="P22" s="409"/>
    </row>
    <row r="23" spans="1:21" s="144" customFormat="1" ht="18.75" customHeight="1">
      <c r="A23" s="409"/>
      <c r="B23" s="409"/>
      <c r="C23" s="632"/>
      <c r="D23" s="462"/>
      <c r="E23" s="462"/>
      <c r="F23" s="412"/>
      <c r="G23" s="772" t="str">
        <f>C22</f>
        <v>3A/0</v>
      </c>
      <c r="H23" s="464">
        <v>409</v>
      </c>
      <c r="I23" s="418"/>
      <c r="J23" s="415"/>
      <c r="K23" s="409"/>
      <c r="L23" s="409"/>
      <c r="M23" s="409"/>
      <c r="N23" s="409"/>
      <c r="O23" s="409"/>
      <c r="P23" s="409"/>
    </row>
    <row r="24" spans="1:21" s="144" customFormat="1" ht="18.75" customHeight="1">
      <c r="A24" s="409">
        <f>SUBTOTAL(103,$C$6:C24)</f>
        <v>10</v>
      </c>
      <c r="B24" s="409"/>
      <c r="C24" s="415" t="s">
        <v>1283</v>
      </c>
      <c r="D24" s="633" t="s">
        <v>2</v>
      </c>
      <c r="E24" s="633"/>
      <c r="F24" s="417"/>
      <c r="G24" s="409"/>
      <c r="H24" s="464"/>
      <c r="I24" s="418">
        <f>ROUND(H23/1000,4)+I22</f>
        <v>3.6861999999999999</v>
      </c>
      <c r="J24" s="413" t="s">
        <v>51</v>
      </c>
      <c r="K24" s="409" t="s">
        <v>258</v>
      </c>
      <c r="L24" s="409" t="s">
        <v>258</v>
      </c>
      <c r="M24" s="409" t="s">
        <v>258</v>
      </c>
      <c r="N24" s="409"/>
      <c r="O24" s="409"/>
      <c r="P24" s="409"/>
    </row>
    <row r="25" spans="1:21" s="144" customFormat="1" ht="18.75" customHeight="1">
      <c r="A25" s="409"/>
      <c r="B25" s="409"/>
      <c r="C25" s="632"/>
      <c r="D25" s="462"/>
      <c r="E25" s="462"/>
      <c r="F25" s="412"/>
      <c r="G25" s="772" t="str">
        <f>C24</f>
        <v>3A/1</v>
      </c>
      <c r="H25" s="464">
        <v>402</v>
      </c>
      <c r="I25" s="418"/>
      <c r="J25" s="415"/>
      <c r="K25" s="415"/>
      <c r="L25" s="415"/>
      <c r="M25" s="409"/>
      <c r="N25" s="409"/>
      <c r="O25" s="409"/>
      <c r="P25" s="409"/>
    </row>
    <row r="26" spans="1:21" s="144" customFormat="1" ht="18.75" customHeight="1">
      <c r="A26" s="409">
        <f>SUBTOTAL(103,$C$6:C26)</f>
        <v>11</v>
      </c>
      <c r="B26" s="409"/>
      <c r="C26" s="415" t="s">
        <v>1284</v>
      </c>
      <c r="D26" s="633" t="s">
        <v>2</v>
      </c>
      <c r="E26" s="633"/>
      <c r="F26" s="417"/>
      <c r="G26" s="409"/>
      <c r="H26" s="464"/>
      <c r="I26" s="418">
        <f>ROUND(H25/1000,4)+I24</f>
        <v>4.0881999999999996</v>
      </c>
      <c r="J26" s="413" t="s">
        <v>51</v>
      </c>
      <c r="K26" s="409" t="s">
        <v>258</v>
      </c>
      <c r="L26" s="409" t="s">
        <v>258</v>
      </c>
      <c r="M26" s="409" t="s">
        <v>258</v>
      </c>
      <c r="N26" s="409"/>
      <c r="O26" s="409"/>
      <c r="P26" s="409"/>
    </row>
    <row r="27" spans="1:21" s="144" customFormat="1" ht="18.75" customHeight="1">
      <c r="A27" s="409"/>
      <c r="B27" s="409"/>
      <c r="C27" s="632"/>
      <c r="D27" s="462"/>
      <c r="E27" s="462"/>
      <c r="F27" s="412"/>
      <c r="G27" s="772" t="str">
        <f>C26</f>
        <v>3A/2</v>
      </c>
      <c r="H27" s="464">
        <v>409</v>
      </c>
      <c r="I27" s="418"/>
      <c r="J27" s="415"/>
      <c r="K27" s="415"/>
      <c r="L27" s="415"/>
      <c r="M27" s="409"/>
      <c r="N27" s="409"/>
      <c r="O27" s="409"/>
      <c r="P27" s="409"/>
    </row>
    <row r="28" spans="1:21" s="144" customFormat="1" ht="18.75" customHeight="1">
      <c r="A28" s="409">
        <f>SUBTOTAL(103,$C$6:C28)</f>
        <v>12</v>
      </c>
      <c r="B28" s="409"/>
      <c r="C28" s="415" t="s">
        <v>1285</v>
      </c>
      <c r="D28" s="633" t="s">
        <v>3</v>
      </c>
      <c r="E28" s="633"/>
      <c r="F28" s="417"/>
      <c r="G28" s="409"/>
      <c r="H28" s="464"/>
      <c r="I28" s="418">
        <f>ROUND(H27/1000,4)+I26</f>
        <v>4.4971999999999994</v>
      </c>
      <c r="J28" s="413" t="s">
        <v>51</v>
      </c>
      <c r="K28" s="409" t="s">
        <v>258</v>
      </c>
      <c r="L28" s="409" t="s">
        <v>258</v>
      </c>
      <c r="M28" s="409" t="s">
        <v>258</v>
      </c>
      <c r="N28" s="409"/>
      <c r="O28" s="409" t="s">
        <v>975</v>
      </c>
      <c r="P28" s="409"/>
      <c r="U28" s="144">
        <f>280-6</f>
        <v>274</v>
      </c>
    </row>
    <row r="29" spans="1:21" s="144" customFormat="1" ht="18.75" customHeight="1">
      <c r="A29" s="409"/>
      <c r="B29" s="409"/>
      <c r="C29" s="632"/>
      <c r="D29" s="462"/>
      <c r="E29" s="462"/>
      <c r="F29" s="412"/>
      <c r="G29" s="772" t="str">
        <f>C28</f>
        <v>3A/3</v>
      </c>
      <c r="H29" s="464">
        <v>337</v>
      </c>
      <c r="I29" s="418"/>
      <c r="J29" s="415"/>
      <c r="K29" s="415"/>
      <c r="L29" s="415"/>
      <c r="M29" s="409"/>
      <c r="N29" s="409"/>
      <c r="O29" s="409"/>
      <c r="P29" s="409"/>
    </row>
    <row r="30" spans="1:21" s="144" customFormat="1" ht="18.75" customHeight="1">
      <c r="A30" s="409">
        <f>SUBTOTAL(103,$C$6:C30)</f>
        <v>13</v>
      </c>
      <c r="B30" s="409"/>
      <c r="C30" s="415" t="s">
        <v>1286</v>
      </c>
      <c r="D30" s="633" t="s">
        <v>3</v>
      </c>
      <c r="E30" s="633"/>
      <c r="F30" s="417"/>
      <c r="G30" s="409"/>
      <c r="H30" s="464"/>
      <c r="I30" s="418">
        <f>ROUND(H29/1000,4)+I28</f>
        <v>4.8341999999999992</v>
      </c>
      <c r="J30" s="413" t="s">
        <v>51</v>
      </c>
      <c r="K30" s="409" t="s">
        <v>258</v>
      </c>
      <c r="L30" s="409" t="s">
        <v>258</v>
      </c>
      <c r="M30" s="409" t="s">
        <v>258</v>
      </c>
      <c r="N30" s="409"/>
      <c r="O30" s="409"/>
      <c r="P30" s="409"/>
    </row>
    <row r="31" spans="1:21" s="144" customFormat="1" ht="18.75" customHeight="1">
      <c r="A31" s="409"/>
      <c r="B31" s="409"/>
      <c r="C31" s="632"/>
      <c r="D31" s="462"/>
      <c r="E31" s="462"/>
      <c r="F31" s="412"/>
      <c r="G31" s="772" t="str">
        <f>C30</f>
        <v>3A/4</v>
      </c>
      <c r="H31" s="464">
        <v>365</v>
      </c>
      <c r="I31" s="418"/>
      <c r="J31" s="415"/>
      <c r="K31" s="415"/>
      <c r="L31" s="415"/>
      <c r="M31" s="409"/>
      <c r="N31" s="409"/>
      <c r="O31" s="409"/>
      <c r="P31" s="409"/>
    </row>
    <row r="32" spans="1:21" s="144" customFormat="1" ht="18.75" customHeight="1">
      <c r="A32" s="409">
        <f>SUBTOTAL(103,$C$6:C32)</f>
        <v>14</v>
      </c>
      <c r="B32" s="409"/>
      <c r="C32" s="415" t="s">
        <v>1287</v>
      </c>
      <c r="D32" s="633" t="s">
        <v>2</v>
      </c>
      <c r="E32" s="633"/>
      <c r="F32" s="417"/>
      <c r="G32" s="409"/>
      <c r="H32" s="464"/>
      <c r="I32" s="418">
        <f>ROUND(H31/1000,4)+I30</f>
        <v>5.1991999999999994</v>
      </c>
      <c r="J32" s="413" t="s">
        <v>51</v>
      </c>
      <c r="K32" s="409" t="s">
        <v>258</v>
      </c>
      <c r="L32" s="409" t="s">
        <v>258</v>
      </c>
      <c r="M32" s="409" t="s">
        <v>258</v>
      </c>
      <c r="N32" s="409"/>
      <c r="O32" s="409"/>
      <c r="P32" s="409"/>
    </row>
    <row r="33" spans="1:21" s="144" customFormat="1" ht="18.75" customHeight="1">
      <c r="A33" s="409"/>
      <c r="B33" s="409"/>
      <c r="C33" s="632"/>
      <c r="D33" s="462"/>
      <c r="E33" s="462"/>
      <c r="F33" s="412"/>
      <c r="G33" s="772" t="str">
        <f>C32</f>
        <v>3A/5</v>
      </c>
      <c r="H33" s="464">
        <v>378</v>
      </c>
      <c r="I33" s="418"/>
      <c r="J33" s="415"/>
      <c r="K33" s="415"/>
      <c r="L33" s="415"/>
      <c r="M33" s="409"/>
      <c r="N33" s="409"/>
      <c r="O33" s="409"/>
      <c r="P33" s="409"/>
    </row>
    <row r="34" spans="1:21" s="587" customFormat="1" ht="18.75" customHeight="1">
      <c r="A34" s="409">
        <f>SUBTOTAL(103,$C$6:C34)</f>
        <v>15</v>
      </c>
      <c r="B34" s="584" t="s">
        <v>550</v>
      </c>
      <c r="C34" s="584" t="s">
        <v>1288</v>
      </c>
      <c r="D34" s="760" t="s">
        <v>3</v>
      </c>
      <c r="E34" s="760"/>
      <c r="F34" s="585"/>
      <c r="G34" s="774"/>
      <c r="H34" s="586"/>
      <c r="I34" s="586">
        <f>ROUND(H33/1000,4)+I32</f>
        <v>5.5771999999999995</v>
      </c>
      <c r="J34" s="584" t="s">
        <v>51</v>
      </c>
      <c r="K34" s="584" t="s">
        <v>258</v>
      </c>
      <c r="L34" s="409" t="s">
        <v>258</v>
      </c>
      <c r="M34" s="584" t="s">
        <v>258</v>
      </c>
      <c r="N34" s="409"/>
      <c r="O34" s="584"/>
      <c r="P34" s="584"/>
    </row>
    <row r="35" spans="1:21" s="144" customFormat="1" ht="18.75" customHeight="1">
      <c r="A35" s="409"/>
      <c r="B35" s="409"/>
      <c r="C35" s="632"/>
      <c r="D35" s="462"/>
      <c r="E35" s="462"/>
      <c r="F35" s="412"/>
      <c r="G35" s="772" t="str">
        <f>C34</f>
        <v>3A/6</v>
      </c>
      <c r="H35" s="465">
        <v>391.46699999999998</v>
      </c>
      <c r="I35" s="418"/>
      <c r="J35" s="415"/>
      <c r="K35" s="409"/>
      <c r="L35" s="409"/>
      <c r="M35" s="409"/>
      <c r="N35" s="409"/>
      <c r="O35" s="409"/>
      <c r="P35" s="409"/>
    </row>
    <row r="36" spans="1:21" s="144" customFormat="1" ht="18.75" customHeight="1">
      <c r="A36" s="409">
        <f>SUBTOTAL(103,$C$6:C36)</f>
        <v>16</v>
      </c>
      <c r="B36" s="409"/>
      <c r="C36" s="415" t="s">
        <v>1289</v>
      </c>
      <c r="D36" s="633" t="s">
        <v>214</v>
      </c>
      <c r="E36" s="633"/>
      <c r="F36" s="417"/>
      <c r="G36" s="409"/>
      <c r="H36" s="465"/>
      <c r="I36" s="418">
        <f>ROUND(H35/1000,4)+I34</f>
        <v>5.9686999999999992</v>
      </c>
      <c r="J36" s="413" t="s">
        <v>51</v>
      </c>
      <c r="K36" s="409" t="s">
        <v>258</v>
      </c>
      <c r="L36" s="409" t="s">
        <v>258</v>
      </c>
      <c r="M36" s="409" t="s">
        <v>258</v>
      </c>
      <c r="N36" s="409"/>
      <c r="O36" s="409"/>
      <c r="P36" s="415"/>
    </row>
    <row r="37" spans="1:21" s="144" customFormat="1" ht="18.75" customHeight="1">
      <c r="A37" s="409"/>
      <c r="B37" s="409"/>
      <c r="C37" s="632"/>
      <c r="D37" s="462"/>
      <c r="E37" s="462"/>
      <c r="F37" s="412"/>
      <c r="G37" s="772" t="str">
        <f>C36</f>
        <v>3B/0</v>
      </c>
      <c r="H37" s="465">
        <v>356</v>
      </c>
      <c r="I37" s="418"/>
      <c r="J37" s="415"/>
      <c r="K37" s="409"/>
      <c r="L37" s="409"/>
      <c r="M37" s="409"/>
      <c r="N37" s="409"/>
      <c r="O37" s="409"/>
      <c r="P37" s="409"/>
    </row>
    <row r="38" spans="1:21" s="144" customFormat="1" ht="18.75" customHeight="1">
      <c r="A38" s="409">
        <f>SUBTOTAL(103,$C$6:C38)</f>
        <v>17</v>
      </c>
      <c r="B38" s="409"/>
      <c r="C38" s="415" t="s">
        <v>1290</v>
      </c>
      <c r="D38" s="633" t="s">
        <v>2</v>
      </c>
      <c r="E38" s="633"/>
      <c r="F38" s="417"/>
      <c r="G38" s="409"/>
      <c r="H38" s="465"/>
      <c r="I38" s="418">
        <f>ROUND(H37/1000,4)+I36</f>
        <v>6.3246999999999991</v>
      </c>
      <c r="J38" s="413" t="s">
        <v>51</v>
      </c>
      <c r="K38" s="409" t="s">
        <v>258</v>
      </c>
      <c r="L38" s="409" t="s">
        <v>258</v>
      </c>
      <c r="M38" s="409" t="s">
        <v>258</v>
      </c>
      <c r="N38" s="409"/>
      <c r="O38" s="409"/>
      <c r="P38" s="415"/>
    </row>
    <row r="39" spans="1:21" s="144" customFormat="1" ht="18.75" customHeight="1">
      <c r="A39" s="409"/>
      <c r="B39" s="409"/>
      <c r="C39" s="632"/>
      <c r="D39" s="462"/>
      <c r="E39" s="462"/>
      <c r="F39" s="412"/>
      <c r="G39" s="772" t="str">
        <f>C38</f>
        <v>3B/1</v>
      </c>
      <c r="H39" s="465">
        <v>439</v>
      </c>
      <c r="I39" s="418"/>
      <c r="J39" s="415"/>
      <c r="K39" s="409"/>
      <c r="L39" s="409"/>
      <c r="M39" s="409"/>
      <c r="N39" s="409"/>
      <c r="O39" s="409"/>
      <c r="P39" s="409"/>
    </row>
    <row r="40" spans="1:21" s="144" customFormat="1" ht="18.75" customHeight="1">
      <c r="A40" s="409">
        <f>SUBTOTAL(103,$C$6:C40)</f>
        <v>18</v>
      </c>
      <c r="B40" s="409"/>
      <c r="C40" s="415" t="s">
        <v>1291</v>
      </c>
      <c r="D40" s="633" t="s">
        <v>50</v>
      </c>
      <c r="E40" s="633"/>
      <c r="F40" s="417"/>
      <c r="G40" s="409"/>
      <c r="H40" s="465"/>
      <c r="I40" s="418">
        <f>ROUND(H39/1000,4)+I38</f>
        <v>6.7636999999999992</v>
      </c>
      <c r="J40" s="413" t="s">
        <v>51</v>
      </c>
      <c r="K40" s="409" t="s">
        <v>258</v>
      </c>
      <c r="L40" s="409" t="s">
        <v>258</v>
      </c>
      <c r="M40" s="409" t="s">
        <v>258</v>
      </c>
      <c r="N40" s="409"/>
      <c r="O40" s="409"/>
      <c r="P40" s="415"/>
    </row>
    <row r="41" spans="1:21" s="144" customFormat="1" ht="18.75" customHeight="1">
      <c r="A41" s="409"/>
      <c r="B41" s="409"/>
      <c r="C41" s="632"/>
      <c r="D41" s="462"/>
      <c r="E41" s="462"/>
      <c r="F41" s="412"/>
      <c r="G41" s="772" t="str">
        <f>C40</f>
        <v>3B/2</v>
      </c>
      <c r="H41" s="465">
        <v>377</v>
      </c>
      <c r="I41" s="418"/>
      <c r="J41" s="415"/>
      <c r="K41" s="409"/>
      <c r="L41" s="409"/>
      <c r="M41" s="409"/>
      <c r="N41" s="409"/>
      <c r="O41" s="409"/>
      <c r="P41" s="409"/>
    </row>
    <row r="42" spans="1:21" s="144" customFormat="1" ht="18.75" customHeight="1">
      <c r="A42" s="409">
        <f>SUBTOTAL(103,$C$6:C42)</f>
        <v>19</v>
      </c>
      <c r="B42" s="409"/>
      <c r="C42" s="415" t="s">
        <v>1292</v>
      </c>
      <c r="D42" s="633" t="s">
        <v>80</v>
      </c>
      <c r="E42" s="633"/>
      <c r="F42" s="417"/>
      <c r="G42" s="409"/>
      <c r="H42" s="465"/>
      <c r="I42" s="418">
        <f>ROUND(H41/1000,4)+I40</f>
        <v>7.1406999999999989</v>
      </c>
      <c r="J42" s="413" t="s">
        <v>51</v>
      </c>
      <c r="K42" s="409" t="s">
        <v>258</v>
      </c>
      <c r="L42" s="409" t="s">
        <v>258</v>
      </c>
      <c r="M42" s="409" t="s">
        <v>258</v>
      </c>
      <c r="N42" s="409"/>
      <c r="O42" s="409"/>
      <c r="P42" s="415"/>
    </row>
    <row r="43" spans="1:21" s="144" customFormat="1" ht="18.75" customHeight="1">
      <c r="A43" s="409"/>
      <c r="B43" s="409"/>
      <c r="C43" s="632"/>
      <c r="D43" s="462"/>
      <c r="E43" s="462"/>
      <c r="F43" s="412"/>
      <c r="G43" s="772" t="str">
        <f>C42</f>
        <v>3B/3</v>
      </c>
      <c r="H43" s="465">
        <v>455.07</v>
      </c>
      <c r="I43" s="418"/>
      <c r="J43" s="415"/>
      <c r="K43" s="409"/>
      <c r="L43" s="409"/>
      <c r="M43" s="409"/>
      <c r="N43" s="409"/>
      <c r="O43" s="409"/>
      <c r="P43" s="409"/>
      <c r="U43" s="144">
        <f>306-267</f>
        <v>39</v>
      </c>
    </row>
    <row r="44" spans="1:21" s="144" customFormat="1" ht="18.75" customHeight="1">
      <c r="A44" s="409">
        <f>SUBTOTAL(103,$C$6:C44)</f>
        <v>20</v>
      </c>
      <c r="B44" s="409"/>
      <c r="C44" s="632" t="s">
        <v>259</v>
      </c>
      <c r="D44" s="462" t="s">
        <v>218</v>
      </c>
      <c r="E44" s="462"/>
      <c r="F44" s="412"/>
      <c r="G44" s="772"/>
      <c r="H44" s="465"/>
      <c r="I44" s="418">
        <f>ROUND(H43/1000,4)+I42</f>
        <v>7.5957999999999988</v>
      </c>
      <c r="J44" s="415" t="s">
        <v>51</v>
      </c>
      <c r="K44" s="409" t="s">
        <v>258</v>
      </c>
      <c r="L44" s="409" t="s">
        <v>258</v>
      </c>
      <c r="M44" s="409" t="s">
        <v>258</v>
      </c>
      <c r="N44" s="409"/>
      <c r="O44" s="409"/>
      <c r="P44" s="409"/>
    </row>
    <row r="45" spans="1:21" s="144" customFormat="1" ht="18.75" customHeight="1">
      <c r="A45" s="409"/>
      <c r="B45" s="409"/>
      <c r="C45" s="632"/>
      <c r="D45" s="462"/>
      <c r="E45" s="462"/>
      <c r="F45" s="412"/>
      <c r="G45" s="772" t="str">
        <f>C44</f>
        <v>4/0</v>
      </c>
      <c r="H45" s="465">
        <v>344.16300000000001</v>
      </c>
      <c r="I45" s="418"/>
      <c r="J45" s="415"/>
      <c r="K45" s="409"/>
      <c r="L45" s="409"/>
      <c r="M45" s="409"/>
      <c r="N45" s="409"/>
      <c r="O45" s="409"/>
      <c r="P45" s="409"/>
    </row>
    <row r="46" spans="1:21" s="144" customFormat="1" ht="18.75" customHeight="1">
      <c r="A46" s="409">
        <f>SUBTOTAL(103,$C$6:C46)</f>
        <v>21</v>
      </c>
      <c r="B46" s="409"/>
      <c r="C46" s="415" t="s">
        <v>469</v>
      </c>
      <c r="D46" s="633" t="s">
        <v>80</v>
      </c>
      <c r="E46" s="633"/>
      <c r="F46" s="417"/>
      <c r="G46" s="409"/>
      <c r="H46" s="465"/>
      <c r="I46" s="418">
        <f>ROUND(H45/1000,4)+I44</f>
        <v>7.9399999999999986</v>
      </c>
      <c r="J46" s="413" t="s">
        <v>51</v>
      </c>
      <c r="K46" s="409" t="s">
        <v>258</v>
      </c>
      <c r="L46" s="409" t="s">
        <v>258</v>
      </c>
      <c r="M46" s="409" t="s">
        <v>258</v>
      </c>
      <c r="N46" s="409"/>
      <c r="O46" s="409"/>
      <c r="P46" s="415" t="s">
        <v>1293</v>
      </c>
    </row>
    <row r="47" spans="1:21" s="144" customFormat="1" ht="18.75" customHeight="1">
      <c r="A47" s="409"/>
      <c r="B47" s="409"/>
      <c r="C47" s="632"/>
      <c r="D47" s="462"/>
      <c r="E47" s="462"/>
      <c r="F47" s="412"/>
      <c r="G47" s="772" t="str">
        <f>C46</f>
        <v>4/5</v>
      </c>
      <c r="H47" s="465">
        <v>365</v>
      </c>
      <c r="I47" s="418"/>
      <c r="J47" s="415"/>
      <c r="K47" s="409"/>
      <c r="L47" s="409"/>
      <c r="M47" s="409"/>
      <c r="N47" s="409"/>
      <c r="O47" s="409"/>
      <c r="P47" s="409"/>
    </row>
    <row r="48" spans="1:21" s="665" customFormat="1" ht="18.75" customHeight="1">
      <c r="A48" s="409">
        <f>SUBTOTAL(103,$C$6:C48)</f>
        <v>22</v>
      </c>
      <c r="B48" s="415" t="s">
        <v>902</v>
      </c>
      <c r="C48" s="415" t="s">
        <v>903</v>
      </c>
      <c r="D48" s="633" t="s">
        <v>229</v>
      </c>
      <c r="E48" s="633"/>
      <c r="F48" s="462"/>
      <c r="G48" s="415"/>
      <c r="H48" s="465"/>
      <c r="I48" s="465">
        <f>ROUND(H47/1000,4)+I46</f>
        <v>8.3049999999999979</v>
      </c>
      <c r="J48" s="415" t="s">
        <v>51</v>
      </c>
      <c r="K48" s="415" t="s">
        <v>258</v>
      </c>
      <c r="L48" s="409" t="s">
        <v>258</v>
      </c>
      <c r="M48" s="415" t="s">
        <v>258</v>
      </c>
      <c r="N48" s="409"/>
      <c r="O48" s="415"/>
      <c r="P48" s="415"/>
    </row>
    <row r="49" spans="1:16" s="144" customFormat="1" ht="18.75" customHeight="1">
      <c r="A49" s="409"/>
      <c r="B49" s="409"/>
      <c r="C49" s="632"/>
      <c r="D49" s="462"/>
      <c r="E49" s="462"/>
      <c r="F49" s="412"/>
      <c r="G49" s="772" t="str">
        <f>C48</f>
        <v>4A/0</v>
      </c>
      <c r="H49" s="465">
        <v>340</v>
      </c>
      <c r="I49" s="418"/>
      <c r="J49" s="415"/>
      <c r="K49" s="409"/>
      <c r="L49" s="409"/>
      <c r="M49" s="409"/>
      <c r="N49" s="409"/>
      <c r="O49" s="409"/>
      <c r="P49" s="409"/>
    </row>
    <row r="50" spans="1:16" s="144" customFormat="1" ht="18.75" customHeight="1">
      <c r="A50" s="409">
        <f>SUBTOTAL(103,$C$6:C50)</f>
        <v>23</v>
      </c>
      <c r="B50" s="409"/>
      <c r="C50" s="415" t="s">
        <v>904</v>
      </c>
      <c r="D50" s="633" t="s">
        <v>80</v>
      </c>
      <c r="E50" s="633"/>
      <c r="F50" s="417"/>
      <c r="G50" s="409"/>
      <c r="H50" s="465"/>
      <c r="I50" s="418">
        <f>ROUND(H49/1000,4)+I48</f>
        <v>8.6449999999999978</v>
      </c>
      <c r="J50" s="413" t="s">
        <v>51</v>
      </c>
      <c r="K50" s="409" t="s">
        <v>258</v>
      </c>
      <c r="L50" s="409" t="s">
        <v>258</v>
      </c>
      <c r="M50" s="409" t="s">
        <v>258</v>
      </c>
      <c r="N50" s="409"/>
      <c r="O50" s="409"/>
      <c r="P50" s="415"/>
    </row>
    <row r="51" spans="1:16" s="144" customFormat="1" ht="18.75" customHeight="1">
      <c r="A51" s="409"/>
      <c r="B51" s="409"/>
      <c r="C51" s="632"/>
      <c r="D51" s="462"/>
      <c r="E51" s="462"/>
      <c r="F51" s="412"/>
      <c r="G51" s="772" t="str">
        <f>C50</f>
        <v>4A/1</v>
      </c>
      <c r="H51" s="465">
        <v>420</v>
      </c>
      <c r="I51" s="418"/>
      <c r="J51" s="415"/>
      <c r="K51" s="409"/>
      <c r="L51" s="409"/>
      <c r="M51" s="409"/>
      <c r="N51" s="409"/>
      <c r="O51" s="409"/>
      <c r="P51" s="409"/>
    </row>
    <row r="52" spans="1:16" s="144" customFormat="1" ht="18.75" customHeight="1">
      <c r="A52" s="409">
        <f>SUBTOTAL(103,$C$6:C52)</f>
        <v>24</v>
      </c>
      <c r="B52" s="409"/>
      <c r="C52" s="415" t="s">
        <v>905</v>
      </c>
      <c r="D52" s="633" t="s">
        <v>80</v>
      </c>
      <c r="E52" s="633"/>
      <c r="F52" s="417"/>
      <c r="G52" s="409"/>
      <c r="H52" s="465"/>
      <c r="I52" s="418">
        <f>ROUND(H51/1000,4)+I50</f>
        <v>9.0649999999999977</v>
      </c>
      <c r="J52" s="413" t="s">
        <v>51</v>
      </c>
      <c r="K52" s="409" t="s">
        <v>258</v>
      </c>
      <c r="L52" s="409" t="s">
        <v>258</v>
      </c>
      <c r="M52" s="409" t="s">
        <v>258</v>
      </c>
      <c r="N52" s="409"/>
      <c r="O52" s="409"/>
      <c r="P52" s="415"/>
    </row>
    <row r="53" spans="1:16" s="144" customFormat="1" ht="18.75" customHeight="1">
      <c r="A53" s="409"/>
      <c r="B53" s="409"/>
      <c r="C53" s="632"/>
      <c r="D53" s="462"/>
      <c r="E53" s="462"/>
      <c r="F53" s="412"/>
      <c r="G53" s="772" t="str">
        <f>C52</f>
        <v>4A/2</v>
      </c>
      <c r="H53" s="465">
        <v>415</v>
      </c>
      <c r="I53" s="418"/>
      <c r="J53" s="415"/>
      <c r="K53" s="409"/>
      <c r="L53" s="409"/>
      <c r="M53" s="409"/>
      <c r="N53" s="409"/>
      <c r="O53" s="409"/>
      <c r="P53" s="409"/>
    </row>
    <row r="54" spans="1:16" s="144" customFormat="1" ht="18.75" customHeight="1">
      <c r="A54" s="409">
        <f>SUBTOTAL(103,$C$6:C54)</f>
        <v>25</v>
      </c>
      <c r="B54" s="409"/>
      <c r="C54" s="415" t="s">
        <v>906</v>
      </c>
      <c r="D54" s="633" t="s">
        <v>50</v>
      </c>
      <c r="E54" s="633"/>
      <c r="F54" s="417"/>
      <c r="G54" s="409"/>
      <c r="H54" s="465"/>
      <c r="I54" s="418">
        <f>ROUND(H53/1000,4)+I52</f>
        <v>9.4799999999999969</v>
      </c>
      <c r="J54" s="413" t="s">
        <v>51</v>
      </c>
      <c r="K54" s="409" t="s">
        <v>258</v>
      </c>
      <c r="L54" s="409" t="s">
        <v>258</v>
      </c>
      <c r="M54" s="409" t="s">
        <v>258</v>
      </c>
      <c r="N54" s="409"/>
      <c r="O54" s="409"/>
      <c r="P54" s="415"/>
    </row>
    <row r="55" spans="1:16" s="144" customFormat="1" ht="18.75" customHeight="1">
      <c r="A55" s="409"/>
      <c r="B55" s="409"/>
      <c r="C55" s="632"/>
      <c r="D55" s="462"/>
      <c r="E55" s="462"/>
      <c r="F55" s="412"/>
      <c r="G55" s="772" t="str">
        <f>C54</f>
        <v>4A/3</v>
      </c>
      <c r="H55" s="465">
        <v>365</v>
      </c>
      <c r="I55" s="418"/>
      <c r="J55" s="415"/>
      <c r="K55" s="409"/>
      <c r="L55" s="409"/>
      <c r="M55" s="409"/>
      <c r="N55" s="409"/>
      <c r="O55" s="409"/>
      <c r="P55" s="409"/>
    </row>
    <row r="56" spans="1:16" s="144" customFormat="1" ht="18.75" customHeight="1">
      <c r="A56" s="409">
        <f>SUBTOTAL(103,$C$6:C56)</f>
        <v>26</v>
      </c>
      <c r="B56" s="409"/>
      <c r="C56" s="415" t="s">
        <v>907</v>
      </c>
      <c r="D56" s="633" t="s">
        <v>80</v>
      </c>
      <c r="E56" s="633"/>
      <c r="F56" s="417"/>
      <c r="G56" s="409"/>
      <c r="H56" s="465"/>
      <c r="I56" s="418">
        <f>ROUND(H55/1000,4)+I54</f>
        <v>9.8449999999999971</v>
      </c>
      <c r="J56" s="413" t="s">
        <v>51</v>
      </c>
      <c r="K56" s="409" t="s">
        <v>258</v>
      </c>
      <c r="L56" s="409" t="s">
        <v>258</v>
      </c>
      <c r="M56" s="409" t="s">
        <v>258</v>
      </c>
      <c r="N56" s="409"/>
      <c r="O56" s="409"/>
      <c r="P56" s="415"/>
    </row>
    <row r="57" spans="1:16" s="144" customFormat="1" ht="18.75" customHeight="1">
      <c r="A57" s="409"/>
      <c r="B57" s="409"/>
      <c r="C57" s="632"/>
      <c r="D57" s="462"/>
      <c r="E57" s="462"/>
      <c r="F57" s="412"/>
      <c r="G57" s="772" t="str">
        <f>C56</f>
        <v>4A/4</v>
      </c>
      <c r="H57" s="465">
        <v>330</v>
      </c>
      <c r="I57" s="418"/>
      <c r="J57" s="415"/>
      <c r="K57" s="409"/>
      <c r="L57" s="409"/>
      <c r="M57" s="409"/>
      <c r="N57" s="409"/>
      <c r="O57" s="409"/>
      <c r="P57" s="409"/>
    </row>
    <row r="58" spans="1:16" s="144" customFormat="1" ht="18.75" customHeight="1">
      <c r="A58" s="409">
        <f>SUBTOTAL(103,$C$6:C58)</f>
        <v>27</v>
      </c>
      <c r="B58" s="409"/>
      <c r="C58" s="415" t="s">
        <v>908</v>
      </c>
      <c r="D58" s="633" t="s">
        <v>50</v>
      </c>
      <c r="E58" s="633"/>
      <c r="F58" s="417"/>
      <c r="G58" s="409"/>
      <c r="H58" s="465"/>
      <c r="I58" s="418">
        <f>ROUND(H57/1000,4)+I56</f>
        <v>10.174999999999997</v>
      </c>
      <c r="J58" s="413" t="s">
        <v>51</v>
      </c>
      <c r="K58" s="409" t="s">
        <v>258</v>
      </c>
      <c r="L58" s="409" t="s">
        <v>258</v>
      </c>
      <c r="M58" s="409" t="s">
        <v>258</v>
      </c>
      <c r="N58" s="409"/>
      <c r="O58" s="409"/>
      <c r="P58" s="415"/>
    </row>
    <row r="59" spans="1:16" s="144" customFormat="1" ht="18.75" customHeight="1">
      <c r="A59" s="409"/>
      <c r="B59" s="409"/>
      <c r="C59" s="632"/>
      <c r="D59" s="462"/>
      <c r="E59" s="462"/>
      <c r="F59" s="412"/>
      <c r="G59" s="772" t="str">
        <f>C58</f>
        <v>4A/5</v>
      </c>
      <c r="H59" s="465">
        <v>457</v>
      </c>
      <c r="I59" s="418"/>
      <c r="J59" s="415"/>
      <c r="K59" s="409"/>
      <c r="L59" s="409"/>
      <c r="M59" s="409"/>
      <c r="N59" s="409"/>
      <c r="O59" s="409"/>
      <c r="P59" s="409"/>
    </row>
    <row r="60" spans="1:16" s="144" customFormat="1" ht="18.75" customHeight="1">
      <c r="A60" s="409">
        <f>SUBTOTAL(103,$C$6:C60)</f>
        <v>28</v>
      </c>
      <c r="B60" s="409"/>
      <c r="C60" s="415" t="s">
        <v>909</v>
      </c>
      <c r="D60" s="633" t="s">
        <v>50</v>
      </c>
      <c r="E60" s="633"/>
      <c r="F60" s="417"/>
      <c r="G60" s="409"/>
      <c r="H60" s="465"/>
      <c r="I60" s="418">
        <f>ROUND(H59/1000,4)+I58</f>
        <v>10.631999999999998</v>
      </c>
      <c r="J60" s="413" t="s">
        <v>51</v>
      </c>
      <c r="K60" s="409" t="s">
        <v>258</v>
      </c>
      <c r="L60" s="409" t="s">
        <v>258</v>
      </c>
      <c r="M60" s="409" t="s">
        <v>258</v>
      </c>
      <c r="N60" s="409"/>
      <c r="O60" s="409"/>
      <c r="P60" s="415"/>
    </row>
    <row r="61" spans="1:16" s="144" customFormat="1" ht="18.75" customHeight="1">
      <c r="A61" s="409"/>
      <c r="B61" s="409"/>
      <c r="C61" s="632"/>
      <c r="D61" s="462"/>
      <c r="E61" s="462"/>
      <c r="F61" s="412"/>
      <c r="G61" s="772" t="str">
        <f>C60</f>
        <v>4A/6</v>
      </c>
      <c r="H61" s="465">
        <v>354.61099999999999</v>
      </c>
      <c r="I61" s="418"/>
      <c r="J61" s="415"/>
      <c r="K61" s="409"/>
      <c r="L61" s="409"/>
      <c r="M61" s="409"/>
      <c r="N61" s="409"/>
      <c r="O61" s="409"/>
      <c r="P61" s="409"/>
    </row>
    <row r="62" spans="1:16" s="144" customFormat="1" ht="18.75" customHeight="1">
      <c r="A62" s="409">
        <f>SUBTOTAL(103,$C$6:C62)</f>
        <v>29</v>
      </c>
      <c r="B62" s="410" t="s">
        <v>1150</v>
      </c>
      <c r="C62" s="415" t="s">
        <v>260</v>
      </c>
      <c r="D62" s="633" t="s">
        <v>230</v>
      </c>
      <c r="E62" s="633"/>
      <c r="F62" s="412"/>
      <c r="G62" s="411"/>
      <c r="H62" s="464"/>
      <c r="I62" s="418">
        <f>ROUND(H61/1000,4)+I60</f>
        <v>10.986599999999997</v>
      </c>
      <c r="J62" s="413" t="s">
        <v>51</v>
      </c>
      <c r="K62" s="409" t="s">
        <v>258</v>
      </c>
      <c r="L62" s="409" t="s">
        <v>258</v>
      </c>
      <c r="M62" s="409" t="s">
        <v>258</v>
      </c>
      <c r="N62" s="409"/>
      <c r="O62" s="409" t="s">
        <v>975</v>
      </c>
      <c r="P62" s="415"/>
    </row>
    <row r="63" spans="1:16" s="144" customFormat="1" ht="18.75" customHeight="1">
      <c r="A63" s="409"/>
      <c r="B63" s="409"/>
      <c r="C63" s="632"/>
      <c r="D63" s="462"/>
      <c r="E63" s="462"/>
      <c r="F63" s="412"/>
      <c r="G63" s="772" t="str">
        <f>C62</f>
        <v>5/0</v>
      </c>
      <c r="H63" s="464">
        <v>428.38900000000001</v>
      </c>
      <c r="I63" s="418"/>
      <c r="J63" s="415"/>
      <c r="K63" s="409"/>
      <c r="L63" s="409"/>
      <c r="M63" s="409"/>
      <c r="N63" s="409"/>
      <c r="O63" s="409"/>
      <c r="P63" s="409"/>
    </row>
    <row r="64" spans="1:16" s="144" customFormat="1" ht="18.75" customHeight="1">
      <c r="A64" s="409">
        <f>SUBTOTAL(103,$C$6:C64)</f>
        <v>30</v>
      </c>
      <c r="B64" s="409"/>
      <c r="C64" s="415" t="s">
        <v>470</v>
      </c>
      <c r="D64" s="633" t="s">
        <v>80</v>
      </c>
      <c r="E64" s="633"/>
      <c r="F64" s="417"/>
      <c r="G64" s="409"/>
      <c r="H64" s="464"/>
      <c r="I64" s="418">
        <f>ROUND(H63/1000,4)+I62</f>
        <v>11.414999999999997</v>
      </c>
      <c r="J64" s="413" t="s">
        <v>51</v>
      </c>
      <c r="K64" s="409" t="s">
        <v>258</v>
      </c>
      <c r="L64" s="409" t="s">
        <v>258</v>
      </c>
      <c r="M64" s="409" t="s">
        <v>258</v>
      </c>
      <c r="N64" s="409"/>
      <c r="O64" s="409"/>
      <c r="P64" s="415"/>
    </row>
    <row r="65" spans="1:16" s="144" customFormat="1" ht="18.75" customHeight="1">
      <c r="A65" s="409"/>
      <c r="B65" s="409"/>
      <c r="C65" s="632"/>
      <c r="D65" s="462"/>
      <c r="E65" s="462"/>
      <c r="F65" s="412"/>
      <c r="G65" s="772" t="str">
        <f>C64</f>
        <v>5/1</v>
      </c>
      <c r="H65" s="464">
        <v>340</v>
      </c>
      <c r="I65" s="418"/>
      <c r="J65" s="415"/>
      <c r="K65" s="409"/>
      <c r="L65" s="409"/>
      <c r="M65" s="409"/>
      <c r="N65" s="409"/>
      <c r="O65" s="409"/>
      <c r="P65" s="409"/>
    </row>
    <row r="66" spans="1:16" s="144" customFormat="1" ht="18.75" customHeight="1">
      <c r="A66" s="409">
        <f>SUBTOTAL(103,$C$6:C66)</f>
        <v>31</v>
      </c>
      <c r="B66" s="409"/>
      <c r="C66" s="415" t="s">
        <v>471</v>
      </c>
      <c r="D66" s="633" t="s">
        <v>50</v>
      </c>
      <c r="E66" s="633"/>
      <c r="F66" s="417"/>
      <c r="G66" s="409"/>
      <c r="H66" s="464"/>
      <c r="I66" s="418">
        <f>ROUND(H65/1000,4)+I64</f>
        <v>11.754999999999997</v>
      </c>
      <c r="J66" s="413" t="s">
        <v>51</v>
      </c>
      <c r="K66" s="409" t="s">
        <v>258</v>
      </c>
      <c r="L66" s="409" t="s">
        <v>258</v>
      </c>
      <c r="M66" s="409" t="s">
        <v>258</v>
      </c>
      <c r="N66" s="409"/>
      <c r="O66" s="409"/>
      <c r="P66" s="415"/>
    </row>
    <row r="67" spans="1:16" s="144" customFormat="1" ht="18.75" customHeight="1">
      <c r="A67" s="409"/>
      <c r="B67" s="409"/>
      <c r="C67" s="632"/>
      <c r="D67" s="462"/>
      <c r="E67" s="462"/>
      <c r="F67" s="412"/>
      <c r="G67" s="772" t="str">
        <f>C66</f>
        <v>5/2</v>
      </c>
      <c r="H67" s="464">
        <v>375</v>
      </c>
      <c r="I67" s="418"/>
      <c r="J67" s="415"/>
      <c r="K67" s="409"/>
      <c r="L67" s="409"/>
      <c r="M67" s="409"/>
      <c r="N67" s="409"/>
      <c r="O67" s="409"/>
      <c r="P67" s="409"/>
    </row>
    <row r="68" spans="1:16" s="144" customFormat="1" ht="18.75" customHeight="1">
      <c r="A68" s="409">
        <f>SUBTOTAL(103,$C$6:C68)</f>
        <v>32</v>
      </c>
      <c r="B68" s="409"/>
      <c r="C68" s="415" t="s">
        <v>472</v>
      </c>
      <c r="D68" s="633" t="s">
        <v>50</v>
      </c>
      <c r="E68" s="633"/>
      <c r="F68" s="417"/>
      <c r="G68" s="409"/>
      <c r="H68" s="464"/>
      <c r="I68" s="418">
        <f>ROUND(H67/1000,4)+I66</f>
        <v>12.129999999999997</v>
      </c>
      <c r="J68" s="413" t="s">
        <v>51</v>
      </c>
      <c r="K68" s="409" t="s">
        <v>258</v>
      </c>
      <c r="L68" s="409" t="s">
        <v>258</v>
      </c>
      <c r="M68" s="409" t="s">
        <v>258</v>
      </c>
      <c r="N68" s="409"/>
      <c r="O68" s="409"/>
      <c r="P68" s="415"/>
    </row>
    <row r="69" spans="1:16" s="144" customFormat="1" ht="18.75" customHeight="1">
      <c r="A69" s="409"/>
      <c r="B69" s="409"/>
      <c r="C69" s="632"/>
      <c r="D69" s="462"/>
      <c r="E69" s="462"/>
      <c r="F69" s="412"/>
      <c r="G69" s="772" t="str">
        <f>C68</f>
        <v>5/3</v>
      </c>
      <c r="H69" s="464">
        <v>365</v>
      </c>
      <c r="I69" s="418"/>
      <c r="J69" s="415"/>
      <c r="K69" s="409"/>
      <c r="L69" s="409"/>
      <c r="M69" s="409"/>
      <c r="N69" s="409"/>
      <c r="O69" s="409"/>
      <c r="P69" s="409"/>
    </row>
    <row r="70" spans="1:16" s="144" customFormat="1" ht="18.75" customHeight="1">
      <c r="A70" s="409">
        <f>SUBTOTAL(103,$C$6:C70)</f>
        <v>33</v>
      </c>
      <c r="B70" s="409"/>
      <c r="C70" s="415" t="s">
        <v>473</v>
      </c>
      <c r="D70" s="633" t="s">
        <v>155</v>
      </c>
      <c r="E70" s="633"/>
      <c r="F70" s="417"/>
      <c r="G70" s="409"/>
      <c r="H70" s="464"/>
      <c r="I70" s="418">
        <f>ROUND(H69/1000,4)+I68</f>
        <v>12.494999999999997</v>
      </c>
      <c r="J70" s="413" t="s">
        <v>51</v>
      </c>
      <c r="K70" s="409" t="s">
        <v>258</v>
      </c>
      <c r="L70" s="409" t="s">
        <v>258</v>
      </c>
      <c r="M70" s="409" t="s">
        <v>258</v>
      </c>
      <c r="N70" s="409"/>
      <c r="O70" s="409"/>
      <c r="P70" s="415"/>
    </row>
    <row r="71" spans="1:16" s="144" customFormat="1" ht="18.75" customHeight="1">
      <c r="A71" s="409"/>
      <c r="B71" s="409"/>
      <c r="C71" s="632"/>
      <c r="D71" s="462"/>
      <c r="E71" s="462"/>
      <c r="F71" s="412"/>
      <c r="G71" s="772" t="str">
        <f>C70</f>
        <v>5/4</v>
      </c>
      <c r="H71" s="464">
        <v>460</v>
      </c>
      <c r="I71" s="418"/>
      <c r="J71" s="415"/>
      <c r="K71" s="409"/>
      <c r="L71" s="409"/>
      <c r="M71" s="409"/>
      <c r="N71" s="409"/>
      <c r="O71" s="409"/>
      <c r="P71" s="409"/>
    </row>
    <row r="72" spans="1:16" s="144" customFormat="1" ht="18.75" customHeight="1">
      <c r="A72" s="409">
        <f>SUBTOTAL(103,$C$6:C72)</f>
        <v>34</v>
      </c>
      <c r="B72" s="409"/>
      <c r="C72" s="415" t="s">
        <v>474</v>
      </c>
      <c r="D72" s="633" t="s">
        <v>80</v>
      </c>
      <c r="E72" s="633"/>
      <c r="F72" s="417"/>
      <c r="G72" s="409"/>
      <c r="H72" s="464"/>
      <c r="I72" s="418">
        <f>ROUND(H71/1000,4)+I70</f>
        <v>12.954999999999998</v>
      </c>
      <c r="J72" s="413" t="s">
        <v>51</v>
      </c>
      <c r="K72" s="409" t="s">
        <v>258</v>
      </c>
      <c r="L72" s="409" t="s">
        <v>258</v>
      </c>
      <c r="M72" s="409" t="s">
        <v>258</v>
      </c>
      <c r="N72" s="409"/>
      <c r="O72" s="409"/>
      <c r="P72" s="415"/>
    </row>
    <row r="73" spans="1:16" s="144" customFormat="1" ht="18.75" customHeight="1">
      <c r="A73" s="409"/>
      <c r="B73" s="409"/>
      <c r="C73" s="632"/>
      <c r="D73" s="462"/>
      <c r="E73" s="462"/>
      <c r="F73" s="412"/>
      <c r="G73" s="772" t="str">
        <f>C72</f>
        <v>5/5</v>
      </c>
      <c r="H73" s="464">
        <v>380</v>
      </c>
      <c r="I73" s="418"/>
      <c r="J73" s="415"/>
      <c r="K73" s="409"/>
      <c r="L73" s="409"/>
      <c r="M73" s="409"/>
      <c r="N73" s="409"/>
      <c r="O73" s="409"/>
      <c r="P73" s="409"/>
    </row>
    <row r="74" spans="1:16" s="144" customFormat="1" ht="18.75" customHeight="1">
      <c r="A74" s="409">
        <f>SUBTOTAL(103,$C$6:C74)</f>
        <v>35</v>
      </c>
      <c r="B74" s="409"/>
      <c r="C74" s="415" t="s">
        <v>475</v>
      </c>
      <c r="D74" s="633" t="s">
        <v>2</v>
      </c>
      <c r="E74" s="633"/>
      <c r="F74" s="417"/>
      <c r="G74" s="409"/>
      <c r="H74" s="464"/>
      <c r="I74" s="418">
        <f>ROUND(H73/1000,4)+I72</f>
        <v>13.334999999999999</v>
      </c>
      <c r="J74" s="413" t="s">
        <v>51</v>
      </c>
      <c r="K74" s="409" t="s">
        <v>258</v>
      </c>
      <c r="L74" s="409" t="s">
        <v>258</v>
      </c>
      <c r="M74" s="409" t="s">
        <v>258</v>
      </c>
      <c r="N74" s="409"/>
      <c r="O74" s="409"/>
      <c r="P74" s="415"/>
    </row>
    <row r="75" spans="1:16" s="144" customFormat="1" ht="18.75" customHeight="1">
      <c r="A75" s="409"/>
      <c r="B75" s="409"/>
      <c r="C75" s="632"/>
      <c r="D75" s="462"/>
      <c r="E75" s="462"/>
      <c r="F75" s="412"/>
      <c r="G75" s="772" t="str">
        <f>C74</f>
        <v>5/6</v>
      </c>
      <c r="H75" s="464">
        <v>410</v>
      </c>
      <c r="I75" s="418"/>
      <c r="J75" s="415"/>
      <c r="K75" s="409"/>
      <c r="L75" s="409"/>
      <c r="M75" s="409"/>
      <c r="N75" s="409"/>
      <c r="O75" s="409"/>
      <c r="P75" s="409"/>
    </row>
    <row r="76" spans="1:16" s="144" customFormat="1" ht="18.75" customHeight="1">
      <c r="A76" s="409">
        <f>SUBTOTAL(103,$C$6:C76)</f>
        <v>36</v>
      </c>
      <c r="B76" s="409"/>
      <c r="C76" s="415" t="s">
        <v>476</v>
      </c>
      <c r="D76" s="633" t="s">
        <v>50</v>
      </c>
      <c r="E76" s="633"/>
      <c r="F76" s="417"/>
      <c r="G76" s="409"/>
      <c r="H76" s="464"/>
      <c r="I76" s="418">
        <f>ROUND(H75/1000,4)+I74</f>
        <v>13.744999999999999</v>
      </c>
      <c r="J76" s="413" t="s">
        <v>51</v>
      </c>
      <c r="K76" s="409" t="s">
        <v>258</v>
      </c>
      <c r="L76" s="409" t="s">
        <v>258</v>
      </c>
      <c r="M76" s="409" t="s">
        <v>258</v>
      </c>
      <c r="N76" s="409"/>
      <c r="O76" s="409"/>
      <c r="P76" s="415"/>
    </row>
    <row r="77" spans="1:16" s="144" customFormat="1" ht="18.75" customHeight="1">
      <c r="A77" s="409"/>
      <c r="B77" s="409"/>
      <c r="C77" s="632"/>
      <c r="D77" s="462"/>
      <c r="E77" s="462"/>
      <c r="F77" s="412"/>
      <c r="G77" s="772" t="str">
        <f>C76</f>
        <v>5/7</v>
      </c>
      <c r="H77" s="464">
        <v>400</v>
      </c>
      <c r="I77" s="418"/>
      <c r="J77" s="415"/>
      <c r="K77" s="409"/>
      <c r="L77" s="409"/>
      <c r="M77" s="409"/>
      <c r="N77" s="409"/>
      <c r="O77" s="409"/>
      <c r="P77" s="409"/>
    </row>
    <row r="78" spans="1:16" s="144" customFormat="1" ht="18.75" customHeight="1">
      <c r="A78" s="409">
        <f>SUBTOTAL(103,$C$6:C78)</f>
        <v>37</v>
      </c>
      <c r="B78" s="409"/>
      <c r="C78" s="415" t="s">
        <v>477</v>
      </c>
      <c r="D78" s="633" t="s">
        <v>80</v>
      </c>
      <c r="E78" s="633"/>
      <c r="F78" s="417"/>
      <c r="G78" s="409"/>
      <c r="H78" s="464"/>
      <c r="I78" s="418">
        <f>ROUND(H77/1000,4)+I76</f>
        <v>14.145</v>
      </c>
      <c r="J78" s="413" t="s">
        <v>51</v>
      </c>
      <c r="K78" s="409" t="s">
        <v>258</v>
      </c>
      <c r="L78" s="409" t="s">
        <v>258</v>
      </c>
      <c r="M78" s="409" t="s">
        <v>258</v>
      </c>
      <c r="N78" s="409"/>
      <c r="O78" s="409"/>
      <c r="P78" s="415"/>
    </row>
    <row r="79" spans="1:16" s="144" customFormat="1" ht="18.75" customHeight="1">
      <c r="A79" s="409"/>
      <c r="B79" s="409"/>
      <c r="C79" s="632"/>
      <c r="D79" s="462"/>
      <c r="E79" s="462"/>
      <c r="F79" s="412"/>
      <c r="G79" s="772" t="str">
        <f>C78</f>
        <v>5/8</v>
      </c>
      <c r="H79" s="464">
        <v>420</v>
      </c>
      <c r="I79" s="418"/>
      <c r="J79" s="415"/>
      <c r="K79" s="409"/>
      <c r="L79" s="409"/>
      <c r="M79" s="409"/>
      <c r="N79" s="409"/>
      <c r="O79" s="409"/>
      <c r="P79" s="409"/>
    </row>
    <row r="80" spans="1:16" s="144" customFormat="1" ht="18.75" customHeight="1">
      <c r="A80" s="409">
        <f>SUBTOTAL(103,$C$6:C80)</f>
        <v>38</v>
      </c>
      <c r="B80" s="409"/>
      <c r="C80" s="415" t="s">
        <v>478</v>
      </c>
      <c r="D80" s="633" t="s">
        <v>80</v>
      </c>
      <c r="E80" s="633"/>
      <c r="F80" s="417"/>
      <c r="G80" s="409"/>
      <c r="H80" s="464"/>
      <c r="I80" s="418">
        <f>ROUND(H79/1000,4)+I78</f>
        <v>14.565</v>
      </c>
      <c r="J80" s="413" t="s">
        <v>51</v>
      </c>
      <c r="K80" s="409" t="s">
        <v>258</v>
      </c>
      <c r="L80" s="409" t="s">
        <v>258</v>
      </c>
      <c r="M80" s="409" t="s">
        <v>258</v>
      </c>
      <c r="N80" s="409"/>
      <c r="O80" s="409"/>
      <c r="P80" s="415"/>
    </row>
    <row r="81" spans="1:16" s="144" customFormat="1" ht="18.75" customHeight="1">
      <c r="A81" s="409"/>
      <c r="B81" s="409"/>
      <c r="C81" s="632"/>
      <c r="D81" s="462"/>
      <c r="E81" s="462"/>
      <c r="F81" s="412"/>
      <c r="G81" s="772" t="str">
        <f>C80</f>
        <v>5/9</v>
      </c>
      <c r="H81" s="464">
        <v>345</v>
      </c>
      <c r="I81" s="418"/>
      <c r="J81" s="415"/>
      <c r="K81" s="409"/>
      <c r="L81" s="409"/>
      <c r="M81" s="409"/>
      <c r="N81" s="409"/>
      <c r="O81" s="409"/>
      <c r="P81" s="409"/>
    </row>
    <row r="82" spans="1:16" s="144" customFormat="1" ht="18.75" customHeight="1">
      <c r="A82" s="409">
        <f>SUBTOTAL(103,$C$6:C82)</f>
        <v>39</v>
      </c>
      <c r="B82" s="409"/>
      <c r="C82" s="415" t="s">
        <v>479</v>
      </c>
      <c r="D82" s="633" t="s">
        <v>50</v>
      </c>
      <c r="E82" s="633"/>
      <c r="F82" s="417"/>
      <c r="G82" s="409"/>
      <c r="H82" s="464"/>
      <c r="I82" s="418">
        <f>ROUND(H81/1000,4)+I80</f>
        <v>14.91</v>
      </c>
      <c r="J82" s="413" t="s">
        <v>51</v>
      </c>
      <c r="K82" s="409" t="s">
        <v>258</v>
      </c>
      <c r="L82" s="409" t="s">
        <v>258</v>
      </c>
      <c r="M82" s="409" t="s">
        <v>258</v>
      </c>
      <c r="N82" s="409" t="s">
        <v>975</v>
      </c>
      <c r="O82" s="409"/>
      <c r="P82" s="415"/>
    </row>
    <row r="83" spans="1:16" s="144" customFormat="1" ht="18.75" customHeight="1">
      <c r="A83" s="409"/>
      <c r="B83" s="409"/>
      <c r="C83" s="632"/>
      <c r="D83" s="462"/>
      <c r="E83" s="462"/>
      <c r="F83" s="412"/>
      <c r="G83" s="772" t="str">
        <f>C82</f>
        <v>5/10</v>
      </c>
      <c r="H83" s="464">
        <v>495</v>
      </c>
      <c r="I83" s="418"/>
      <c r="J83" s="415"/>
      <c r="K83" s="409"/>
      <c r="L83" s="409"/>
      <c r="M83" s="409"/>
      <c r="N83" s="409"/>
      <c r="O83" s="409"/>
      <c r="P83" s="409"/>
    </row>
    <row r="84" spans="1:16" s="144" customFormat="1" ht="18.75" customHeight="1">
      <c r="A84" s="409">
        <f>SUBTOTAL(103,$C$6:C84)</f>
        <v>40</v>
      </c>
      <c r="B84" s="410" t="s">
        <v>684</v>
      </c>
      <c r="C84" s="415" t="s">
        <v>685</v>
      </c>
      <c r="D84" s="633" t="s">
        <v>414</v>
      </c>
      <c r="E84" s="633"/>
      <c r="F84" s="412"/>
      <c r="G84" s="411"/>
      <c r="H84" s="464"/>
      <c r="I84" s="418">
        <f>ROUND(H83/1000,4)+I82</f>
        <v>15.404999999999999</v>
      </c>
      <c r="J84" s="413" t="s">
        <v>51</v>
      </c>
      <c r="K84" s="409" t="s">
        <v>258</v>
      </c>
      <c r="L84" s="409" t="s">
        <v>258</v>
      </c>
      <c r="M84" s="409" t="s">
        <v>258</v>
      </c>
      <c r="N84" s="409"/>
      <c r="O84" s="409"/>
      <c r="P84" s="415"/>
    </row>
    <row r="85" spans="1:16" s="144" customFormat="1" ht="18.75" customHeight="1">
      <c r="A85" s="409"/>
      <c r="B85" s="409"/>
      <c r="C85" s="632"/>
      <c r="D85" s="462"/>
      <c r="E85" s="462"/>
      <c r="F85" s="412"/>
      <c r="G85" s="772" t="str">
        <f>C84</f>
        <v>5A/0</v>
      </c>
      <c r="H85" s="464">
        <v>419.48</v>
      </c>
      <c r="I85" s="418"/>
      <c r="J85" s="415"/>
      <c r="K85" s="409"/>
      <c r="L85" s="409"/>
      <c r="M85" s="409"/>
      <c r="N85" s="409"/>
      <c r="O85" s="409"/>
      <c r="P85" s="409"/>
    </row>
    <row r="86" spans="1:16" s="558" customFormat="1" ht="18.75" customHeight="1">
      <c r="A86" s="409">
        <f>SUBTOTAL(103,$C$6:C86)</f>
        <v>41</v>
      </c>
      <c r="B86" s="554" t="s">
        <v>552</v>
      </c>
      <c r="C86" s="761" t="s">
        <v>261</v>
      </c>
      <c r="D86" s="762" t="s">
        <v>214</v>
      </c>
      <c r="E86" s="762"/>
      <c r="F86" s="556"/>
      <c r="G86" s="555"/>
      <c r="H86" s="559"/>
      <c r="I86" s="557">
        <f>ROUND(H85/1000,4)+I84</f>
        <v>15.824499999999999</v>
      </c>
      <c r="J86" s="554" t="s">
        <v>51</v>
      </c>
      <c r="K86" s="554" t="s">
        <v>258</v>
      </c>
      <c r="L86" s="554" t="s">
        <v>258</v>
      </c>
      <c r="M86" s="554" t="s">
        <v>258</v>
      </c>
      <c r="N86" s="554" t="s">
        <v>975</v>
      </c>
      <c r="O86" s="554"/>
      <c r="P86" s="554"/>
    </row>
    <row r="87" spans="1:16" s="144" customFormat="1" ht="18.75" customHeight="1">
      <c r="A87" s="409"/>
      <c r="B87" s="409"/>
      <c r="C87" s="632"/>
      <c r="D87" s="462"/>
      <c r="E87" s="462"/>
      <c r="F87" s="412"/>
      <c r="G87" s="772" t="str">
        <f>C86</f>
        <v>6/0</v>
      </c>
      <c r="H87" s="464">
        <v>350.52</v>
      </c>
      <c r="I87" s="418"/>
      <c r="J87" s="415"/>
      <c r="K87" s="409"/>
      <c r="L87" s="409"/>
      <c r="M87" s="409"/>
      <c r="N87" s="409"/>
      <c r="O87" s="409"/>
      <c r="P87" s="409"/>
    </row>
    <row r="88" spans="1:16" s="144" customFormat="1" ht="18.75" customHeight="1">
      <c r="A88" s="409">
        <f>SUBTOTAL(103,$C$6:C88)</f>
        <v>42</v>
      </c>
      <c r="B88" s="409"/>
      <c r="C88" s="415" t="s">
        <v>262</v>
      </c>
      <c r="D88" s="633" t="s">
        <v>50</v>
      </c>
      <c r="E88" s="633"/>
      <c r="F88" s="417"/>
      <c r="G88" s="409"/>
      <c r="H88" s="466"/>
      <c r="I88" s="418">
        <f>ROUND(H87/1000,4)+I86</f>
        <v>16.174999999999997</v>
      </c>
      <c r="J88" s="413" t="s">
        <v>51</v>
      </c>
      <c r="K88" s="409" t="s">
        <v>258</v>
      </c>
      <c r="L88" s="409" t="s">
        <v>258</v>
      </c>
      <c r="M88" s="409" t="s">
        <v>258</v>
      </c>
      <c r="N88" s="409" t="s">
        <v>975</v>
      </c>
      <c r="O88" s="409"/>
      <c r="P88" s="409"/>
    </row>
    <row r="89" spans="1:16" s="144" customFormat="1" ht="18.75" customHeight="1">
      <c r="A89" s="409"/>
      <c r="B89" s="409"/>
      <c r="C89" s="632"/>
      <c r="D89" s="462"/>
      <c r="E89" s="462"/>
      <c r="F89" s="412"/>
      <c r="G89" s="772" t="str">
        <f>C88</f>
        <v>6/1</v>
      </c>
      <c r="H89" s="464">
        <v>445</v>
      </c>
      <c r="I89" s="418"/>
      <c r="J89" s="415"/>
      <c r="K89" s="409"/>
      <c r="L89" s="409"/>
      <c r="M89" s="409"/>
      <c r="N89" s="409"/>
      <c r="O89" s="409"/>
      <c r="P89" s="409"/>
    </row>
    <row r="90" spans="1:16" s="144" customFormat="1" ht="18.75" customHeight="1">
      <c r="A90" s="409">
        <f>SUBTOTAL(103,$C$6:C90)</f>
        <v>43</v>
      </c>
      <c r="B90" s="409"/>
      <c r="C90" s="415" t="s">
        <v>263</v>
      </c>
      <c r="D90" s="633" t="s">
        <v>80</v>
      </c>
      <c r="E90" s="633"/>
      <c r="F90" s="417"/>
      <c r="G90" s="409"/>
      <c r="H90" s="466"/>
      <c r="I90" s="418">
        <f>ROUND(H89/1000,4)+I88</f>
        <v>16.619999999999997</v>
      </c>
      <c r="J90" s="413" t="s">
        <v>51</v>
      </c>
      <c r="K90" s="409" t="s">
        <v>258</v>
      </c>
      <c r="L90" s="409" t="s">
        <v>258</v>
      </c>
      <c r="M90" s="409" t="s">
        <v>258</v>
      </c>
      <c r="N90" s="409" t="s">
        <v>975</v>
      </c>
      <c r="O90" s="409"/>
      <c r="P90" s="409"/>
    </row>
    <row r="91" spans="1:16" s="144" customFormat="1" ht="18.75" customHeight="1">
      <c r="A91" s="409"/>
      <c r="B91" s="409"/>
      <c r="C91" s="632"/>
      <c r="D91" s="462"/>
      <c r="E91" s="462"/>
      <c r="F91" s="412"/>
      <c r="G91" s="772" t="str">
        <f>C90</f>
        <v>6/2</v>
      </c>
      <c r="H91" s="464">
        <v>390</v>
      </c>
      <c r="I91" s="418"/>
      <c r="J91" s="415"/>
      <c r="K91" s="409"/>
      <c r="L91" s="409"/>
      <c r="M91" s="409"/>
      <c r="N91" s="409"/>
      <c r="O91" s="409"/>
      <c r="P91" s="409"/>
    </row>
    <row r="92" spans="1:16" s="144" customFormat="1" ht="18.75" customHeight="1">
      <c r="A92" s="409">
        <f>SUBTOTAL(103,$C$6:C92)</f>
        <v>44</v>
      </c>
      <c r="B92" s="409"/>
      <c r="C92" s="415" t="s">
        <v>480</v>
      </c>
      <c r="D92" s="633" t="s">
        <v>2</v>
      </c>
      <c r="E92" s="633"/>
      <c r="F92" s="417"/>
      <c r="G92" s="409"/>
      <c r="H92" s="466"/>
      <c r="I92" s="418">
        <f>ROUND(H91/1000,4)+I90</f>
        <v>17.009999999999998</v>
      </c>
      <c r="J92" s="413" t="s">
        <v>51</v>
      </c>
      <c r="K92" s="409" t="s">
        <v>258</v>
      </c>
      <c r="L92" s="409" t="s">
        <v>258</v>
      </c>
      <c r="M92" s="409" t="s">
        <v>258</v>
      </c>
      <c r="N92" s="409" t="s">
        <v>975</v>
      </c>
      <c r="O92" s="409"/>
      <c r="P92" s="409"/>
    </row>
    <row r="93" spans="1:16" s="144" customFormat="1" ht="18.75" customHeight="1">
      <c r="A93" s="409"/>
      <c r="B93" s="409"/>
      <c r="C93" s="632"/>
      <c r="D93" s="462"/>
      <c r="E93" s="462"/>
      <c r="F93" s="412"/>
      <c r="G93" s="772" t="str">
        <f>C92</f>
        <v>6/3</v>
      </c>
      <c r="H93" s="464">
        <v>350</v>
      </c>
      <c r="I93" s="418"/>
      <c r="J93" s="415"/>
      <c r="K93" s="409"/>
      <c r="L93" s="409"/>
      <c r="M93" s="409"/>
      <c r="N93" s="409"/>
      <c r="O93" s="409"/>
      <c r="P93" s="409"/>
    </row>
    <row r="94" spans="1:16" s="144" customFormat="1" ht="18.75" customHeight="1">
      <c r="A94" s="409">
        <f>SUBTOTAL(103,$C$6:C94)</f>
        <v>45</v>
      </c>
      <c r="B94" s="409"/>
      <c r="C94" s="415" t="s">
        <v>481</v>
      </c>
      <c r="D94" s="633" t="s">
        <v>50</v>
      </c>
      <c r="E94" s="633"/>
      <c r="F94" s="417"/>
      <c r="G94" s="409"/>
      <c r="H94" s="466"/>
      <c r="I94" s="418">
        <f>ROUND(H93/1000,4)+I92</f>
        <v>17.36</v>
      </c>
      <c r="J94" s="413" t="s">
        <v>51</v>
      </c>
      <c r="K94" s="409" t="s">
        <v>258</v>
      </c>
      <c r="L94" s="409" t="s">
        <v>258</v>
      </c>
      <c r="M94" s="409" t="s">
        <v>258</v>
      </c>
      <c r="N94" s="409" t="s">
        <v>975</v>
      </c>
      <c r="O94" s="409"/>
      <c r="P94" s="409"/>
    </row>
    <row r="95" spans="1:16" s="144" customFormat="1" ht="18.75" customHeight="1">
      <c r="A95" s="409"/>
      <c r="B95" s="409"/>
      <c r="C95" s="632"/>
      <c r="D95" s="462"/>
      <c r="E95" s="462"/>
      <c r="F95" s="412"/>
      <c r="G95" s="772" t="str">
        <f>C94</f>
        <v>6/4</v>
      </c>
      <c r="H95" s="464">
        <v>490</v>
      </c>
      <c r="I95" s="418"/>
      <c r="J95" s="415"/>
      <c r="K95" s="409"/>
      <c r="L95" s="409"/>
      <c r="M95" s="409"/>
      <c r="N95" s="409"/>
      <c r="O95" s="409"/>
      <c r="P95" s="409"/>
    </row>
    <row r="96" spans="1:16" s="144" customFormat="1" ht="18.75" customHeight="1">
      <c r="A96" s="409">
        <f>SUBTOTAL(103,$C$6:C96)</f>
        <v>46</v>
      </c>
      <c r="B96" s="409"/>
      <c r="C96" s="415" t="s">
        <v>482</v>
      </c>
      <c r="D96" s="633" t="s">
        <v>50</v>
      </c>
      <c r="E96" s="633"/>
      <c r="F96" s="417"/>
      <c r="G96" s="409"/>
      <c r="H96" s="466"/>
      <c r="I96" s="418">
        <f>ROUND(H95/1000,4)+I94</f>
        <v>17.849999999999998</v>
      </c>
      <c r="J96" s="413" t="s">
        <v>51</v>
      </c>
      <c r="K96" s="409" t="s">
        <v>258</v>
      </c>
      <c r="L96" s="409" t="s">
        <v>258</v>
      </c>
      <c r="M96" s="409" t="s">
        <v>258</v>
      </c>
      <c r="N96" s="409" t="s">
        <v>975</v>
      </c>
      <c r="O96" s="409"/>
      <c r="P96" s="409"/>
    </row>
    <row r="97" spans="1:16" s="144" customFormat="1" ht="18.75" customHeight="1">
      <c r="A97" s="409"/>
      <c r="B97" s="409"/>
      <c r="C97" s="632"/>
      <c r="D97" s="462"/>
      <c r="E97" s="462"/>
      <c r="F97" s="412"/>
      <c r="G97" s="772" t="str">
        <f>C96</f>
        <v>6/5</v>
      </c>
      <c r="H97" s="464">
        <v>350</v>
      </c>
      <c r="I97" s="418"/>
      <c r="J97" s="415"/>
      <c r="K97" s="409"/>
      <c r="L97" s="409"/>
      <c r="M97" s="409"/>
      <c r="N97" s="409"/>
      <c r="O97" s="409"/>
      <c r="P97" s="409"/>
    </row>
    <row r="98" spans="1:16" s="144" customFormat="1" ht="18.75" customHeight="1">
      <c r="A98" s="409">
        <f>SUBTOTAL(103,$C$6:C98)</f>
        <v>47</v>
      </c>
      <c r="B98" s="409"/>
      <c r="C98" s="415" t="s">
        <v>483</v>
      </c>
      <c r="D98" s="633" t="s">
        <v>4</v>
      </c>
      <c r="E98" s="633"/>
      <c r="F98" s="417"/>
      <c r="G98" s="409"/>
      <c r="H98" s="466"/>
      <c r="I98" s="418">
        <f>ROUND(H97/1000,4)+I96</f>
        <v>18.2</v>
      </c>
      <c r="J98" s="413" t="s">
        <v>51</v>
      </c>
      <c r="K98" s="409" t="s">
        <v>258</v>
      </c>
      <c r="L98" s="409" t="s">
        <v>258</v>
      </c>
      <c r="M98" s="409" t="s">
        <v>258</v>
      </c>
      <c r="N98" s="409" t="s">
        <v>975</v>
      </c>
      <c r="O98" s="409"/>
      <c r="P98" s="409"/>
    </row>
    <row r="99" spans="1:16" s="144" customFormat="1" ht="18.75" customHeight="1">
      <c r="A99" s="409"/>
      <c r="B99" s="409"/>
      <c r="C99" s="632"/>
      <c r="D99" s="462"/>
      <c r="E99" s="462"/>
      <c r="F99" s="412"/>
      <c r="G99" s="772" t="str">
        <f>C98</f>
        <v>6/6</v>
      </c>
      <c r="H99" s="464">
        <v>347</v>
      </c>
      <c r="I99" s="418"/>
      <c r="J99" s="415"/>
      <c r="K99" s="409"/>
      <c r="L99" s="409"/>
      <c r="M99" s="409"/>
      <c r="N99" s="409"/>
      <c r="O99" s="409"/>
      <c r="P99" s="409"/>
    </row>
    <row r="100" spans="1:16" s="144" customFormat="1" ht="18.75" customHeight="1">
      <c r="A100" s="409">
        <f>SUBTOTAL(103,$C$6:C100)</f>
        <v>48</v>
      </c>
      <c r="B100" s="409"/>
      <c r="C100" s="415" t="s">
        <v>484</v>
      </c>
      <c r="D100" s="633" t="s">
        <v>173</v>
      </c>
      <c r="E100" s="633"/>
      <c r="F100" s="417"/>
      <c r="G100" s="409"/>
      <c r="H100" s="466"/>
      <c r="I100" s="418">
        <f>ROUND(H99/1000,4)+I98</f>
        <v>18.547000000000001</v>
      </c>
      <c r="J100" s="413" t="s">
        <v>51</v>
      </c>
      <c r="K100" s="409" t="s">
        <v>258</v>
      </c>
      <c r="L100" s="409" t="s">
        <v>258</v>
      </c>
      <c r="M100" s="409" t="s">
        <v>258</v>
      </c>
      <c r="N100" s="409" t="s">
        <v>975</v>
      </c>
      <c r="O100" s="409"/>
      <c r="P100" s="409"/>
    </row>
    <row r="101" spans="1:16" s="144" customFormat="1" ht="18.75" customHeight="1">
      <c r="A101" s="409"/>
      <c r="B101" s="409"/>
      <c r="C101" s="632"/>
      <c r="D101" s="462"/>
      <c r="E101" s="462"/>
      <c r="F101" s="412"/>
      <c r="G101" s="772" t="str">
        <f>C100</f>
        <v>6/7</v>
      </c>
      <c r="H101" s="464">
        <v>373</v>
      </c>
      <c r="I101" s="418"/>
      <c r="J101" s="415"/>
      <c r="K101" s="409"/>
      <c r="L101" s="409"/>
      <c r="M101" s="409"/>
      <c r="N101" s="409"/>
      <c r="O101" s="409"/>
      <c r="P101" s="409"/>
    </row>
    <row r="102" spans="1:16" s="144" customFormat="1" ht="18.75" customHeight="1">
      <c r="A102" s="409">
        <f>SUBTOTAL(103,$C$6:C102)</f>
        <v>49</v>
      </c>
      <c r="B102" s="409"/>
      <c r="C102" s="415" t="s">
        <v>485</v>
      </c>
      <c r="D102" s="633" t="s">
        <v>2</v>
      </c>
      <c r="E102" s="633"/>
      <c r="F102" s="417"/>
      <c r="G102" s="409"/>
      <c r="H102" s="466"/>
      <c r="I102" s="418">
        <f>ROUND(H101/1000,4)+I100</f>
        <v>18.920000000000002</v>
      </c>
      <c r="J102" s="413" t="s">
        <v>51</v>
      </c>
      <c r="K102" s="409" t="s">
        <v>258</v>
      </c>
      <c r="L102" s="409" t="s">
        <v>258</v>
      </c>
      <c r="M102" s="409" t="s">
        <v>258</v>
      </c>
      <c r="N102" s="409" t="s">
        <v>975</v>
      </c>
      <c r="O102" s="409"/>
      <c r="P102" s="409"/>
    </row>
    <row r="103" spans="1:16" s="144" customFormat="1" ht="18.75" customHeight="1">
      <c r="A103" s="409"/>
      <c r="B103" s="409"/>
      <c r="C103" s="632"/>
      <c r="D103" s="462"/>
      <c r="E103" s="462"/>
      <c r="F103" s="412"/>
      <c r="G103" s="772" t="str">
        <f>C102</f>
        <v>6/8</v>
      </c>
      <c r="H103" s="464">
        <v>380</v>
      </c>
      <c r="I103" s="418"/>
      <c r="J103" s="415"/>
      <c r="K103" s="409"/>
      <c r="L103" s="409"/>
      <c r="M103" s="409"/>
      <c r="N103" s="409"/>
      <c r="O103" s="409"/>
      <c r="P103" s="409"/>
    </row>
    <row r="104" spans="1:16" s="144" customFormat="1" ht="18.75" customHeight="1">
      <c r="A104" s="409">
        <f>SUBTOTAL(103,$C$6:C104)</f>
        <v>50</v>
      </c>
      <c r="B104" s="409"/>
      <c r="C104" s="415" t="s">
        <v>486</v>
      </c>
      <c r="D104" s="633" t="s">
        <v>80</v>
      </c>
      <c r="E104" s="633"/>
      <c r="F104" s="417"/>
      <c r="G104" s="409"/>
      <c r="H104" s="466"/>
      <c r="I104" s="418">
        <f>ROUND(H103/1000,4)+I102</f>
        <v>19.3</v>
      </c>
      <c r="J104" s="413" t="s">
        <v>51</v>
      </c>
      <c r="K104" s="409" t="s">
        <v>258</v>
      </c>
      <c r="L104" s="409" t="s">
        <v>258</v>
      </c>
      <c r="M104" s="409" t="s">
        <v>258</v>
      </c>
      <c r="N104" s="409" t="s">
        <v>975</v>
      </c>
      <c r="O104" s="409"/>
      <c r="P104" s="409"/>
    </row>
    <row r="105" spans="1:16" s="144" customFormat="1" ht="18.75" customHeight="1">
      <c r="A105" s="409"/>
      <c r="B105" s="409"/>
      <c r="C105" s="632"/>
      <c r="D105" s="462"/>
      <c r="E105" s="462"/>
      <c r="F105" s="412"/>
      <c r="G105" s="772" t="str">
        <f>C104</f>
        <v>6/9</v>
      </c>
      <c r="H105" s="464">
        <v>335</v>
      </c>
      <c r="I105" s="418"/>
      <c r="J105" s="415"/>
      <c r="K105" s="409"/>
      <c r="L105" s="409"/>
      <c r="M105" s="409"/>
      <c r="N105" s="409"/>
      <c r="O105" s="409"/>
      <c r="P105" s="409"/>
    </row>
    <row r="106" spans="1:16" s="144" customFormat="1" ht="18.75" customHeight="1">
      <c r="A106" s="409">
        <f>SUBTOTAL(103,$C$6:C106)</f>
        <v>51</v>
      </c>
      <c r="B106" s="409"/>
      <c r="C106" s="415" t="s">
        <v>487</v>
      </c>
      <c r="D106" s="633" t="s">
        <v>173</v>
      </c>
      <c r="E106" s="633"/>
      <c r="F106" s="417"/>
      <c r="G106" s="409"/>
      <c r="H106" s="466"/>
      <c r="I106" s="418">
        <f>ROUND(H105/1000,4)+I104</f>
        <v>19.635000000000002</v>
      </c>
      <c r="J106" s="413" t="s">
        <v>51</v>
      </c>
      <c r="K106" s="409" t="s">
        <v>258</v>
      </c>
      <c r="L106" s="409" t="s">
        <v>258</v>
      </c>
      <c r="M106" s="409" t="s">
        <v>258</v>
      </c>
      <c r="N106" s="409" t="s">
        <v>975</v>
      </c>
      <c r="O106" s="409"/>
      <c r="P106" s="409"/>
    </row>
    <row r="107" spans="1:16" s="144" customFormat="1" ht="18.75" customHeight="1">
      <c r="A107" s="409"/>
      <c r="B107" s="409"/>
      <c r="C107" s="632"/>
      <c r="D107" s="462"/>
      <c r="E107" s="462"/>
      <c r="F107" s="412"/>
      <c r="G107" s="772" t="str">
        <f>C106</f>
        <v>6/10</v>
      </c>
      <c r="H107" s="464">
        <v>315</v>
      </c>
      <c r="I107" s="418"/>
      <c r="J107" s="415"/>
      <c r="K107" s="409"/>
      <c r="L107" s="409"/>
      <c r="M107" s="409"/>
      <c r="N107" s="409"/>
      <c r="O107" s="409"/>
      <c r="P107" s="409"/>
    </row>
    <row r="108" spans="1:16" s="144" customFormat="1" ht="18.75" customHeight="1">
      <c r="A108" s="409">
        <f>SUBTOTAL(103,$C$6:C108)</f>
        <v>52</v>
      </c>
      <c r="B108" s="409"/>
      <c r="C108" s="415" t="s">
        <v>488</v>
      </c>
      <c r="D108" s="633" t="s">
        <v>155</v>
      </c>
      <c r="E108" s="633"/>
      <c r="F108" s="417"/>
      <c r="G108" s="409"/>
      <c r="H108" s="466"/>
      <c r="I108" s="418">
        <f>ROUND(H107/1000,4)+I106</f>
        <v>19.950000000000003</v>
      </c>
      <c r="J108" s="413" t="s">
        <v>51</v>
      </c>
      <c r="K108" s="409" t="s">
        <v>258</v>
      </c>
      <c r="L108" s="409" t="s">
        <v>258</v>
      </c>
      <c r="M108" s="409" t="s">
        <v>258</v>
      </c>
      <c r="N108" s="409" t="s">
        <v>975</v>
      </c>
      <c r="O108" s="409"/>
      <c r="P108" s="409"/>
    </row>
    <row r="109" spans="1:16" s="144" customFormat="1" ht="18.75" customHeight="1">
      <c r="A109" s="409"/>
      <c r="B109" s="409"/>
      <c r="C109" s="632"/>
      <c r="D109" s="462"/>
      <c r="E109" s="462"/>
      <c r="F109" s="412"/>
      <c r="G109" s="772" t="str">
        <f>C108</f>
        <v>6/11</v>
      </c>
      <c r="H109" s="464">
        <v>410</v>
      </c>
      <c r="I109" s="418"/>
      <c r="J109" s="415"/>
      <c r="K109" s="409"/>
      <c r="L109" s="409"/>
      <c r="M109" s="409"/>
      <c r="N109" s="409"/>
      <c r="O109" s="409"/>
      <c r="P109" s="409"/>
    </row>
    <row r="110" spans="1:16" s="144" customFormat="1" ht="18.75" customHeight="1">
      <c r="A110" s="409">
        <f>SUBTOTAL(103,$C$6:C110)</f>
        <v>53</v>
      </c>
      <c r="B110" s="409"/>
      <c r="C110" s="415" t="s">
        <v>503</v>
      </c>
      <c r="D110" s="633" t="s">
        <v>173</v>
      </c>
      <c r="E110" s="633"/>
      <c r="F110" s="417"/>
      <c r="G110" s="409"/>
      <c r="H110" s="466"/>
      <c r="I110" s="418">
        <f>ROUND(H109/1000,4)+I108</f>
        <v>20.360000000000003</v>
      </c>
      <c r="J110" s="413" t="s">
        <v>51</v>
      </c>
      <c r="K110" s="409" t="s">
        <v>258</v>
      </c>
      <c r="L110" s="409" t="s">
        <v>258</v>
      </c>
      <c r="M110" s="409" t="s">
        <v>258</v>
      </c>
      <c r="N110" s="409" t="s">
        <v>975</v>
      </c>
      <c r="O110" s="409"/>
      <c r="P110" s="409"/>
    </row>
    <row r="111" spans="1:16" s="144" customFormat="1" ht="18.75" customHeight="1">
      <c r="A111" s="409"/>
      <c r="B111" s="409"/>
      <c r="C111" s="632"/>
      <c r="D111" s="462"/>
      <c r="E111" s="462"/>
      <c r="F111" s="412"/>
      <c r="G111" s="772" t="str">
        <f>C110</f>
        <v>6/12</v>
      </c>
      <c r="H111" s="464">
        <v>365.71600000000001</v>
      </c>
      <c r="I111" s="418"/>
      <c r="J111" s="415"/>
      <c r="K111" s="409"/>
      <c r="L111" s="409"/>
      <c r="M111" s="409"/>
      <c r="N111" s="409"/>
      <c r="O111" s="409"/>
      <c r="P111" s="409"/>
    </row>
    <row r="112" spans="1:16" s="144" customFormat="1" ht="18.75" customHeight="1">
      <c r="A112" s="409">
        <f>SUBTOTAL(103,$C$6:C112)</f>
        <v>54</v>
      </c>
      <c r="B112" s="410" t="s">
        <v>553</v>
      </c>
      <c r="C112" s="415" t="s">
        <v>264</v>
      </c>
      <c r="D112" s="633" t="s">
        <v>187</v>
      </c>
      <c r="E112" s="633"/>
      <c r="F112" s="412"/>
      <c r="G112" s="411"/>
      <c r="H112" s="467"/>
      <c r="I112" s="418">
        <f>ROUND(H111/1000,4)+I110</f>
        <v>20.725700000000003</v>
      </c>
      <c r="J112" s="413" t="s">
        <v>51</v>
      </c>
      <c r="K112" s="409" t="s">
        <v>258</v>
      </c>
      <c r="L112" s="409" t="s">
        <v>258</v>
      </c>
      <c r="M112" s="409" t="s">
        <v>258</v>
      </c>
      <c r="N112" s="409" t="s">
        <v>975</v>
      </c>
      <c r="O112" s="409" t="s">
        <v>975</v>
      </c>
      <c r="P112" s="409"/>
    </row>
    <row r="113" spans="1:16" s="144" customFormat="1" ht="18.75" customHeight="1">
      <c r="A113" s="409"/>
      <c r="B113" s="409"/>
      <c r="C113" s="632"/>
      <c r="D113" s="462"/>
      <c r="E113" s="462"/>
      <c r="F113" s="412"/>
      <c r="G113" s="772" t="str">
        <f>C112</f>
        <v>7/0</v>
      </c>
      <c r="H113" s="465">
        <v>319.28399999999999</v>
      </c>
      <c r="I113" s="418"/>
      <c r="J113" s="415"/>
      <c r="K113" s="409"/>
      <c r="L113" s="409"/>
      <c r="M113" s="409"/>
      <c r="N113" s="409"/>
      <c r="O113" s="409"/>
      <c r="P113" s="409"/>
    </row>
    <row r="114" spans="1:16" s="144" customFormat="1" ht="18.75" customHeight="1">
      <c r="A114" s="409">
        <f>SUBTOTAL(103,$C$6:C114)</f>
        <v>55</v>
      </c>
      <c r="B114" s="409"/>
      <c r="C114" s="415" t="s">
        <v>489</v>
      </c>
      <c r="D114" s="633" t="s">
        <v>4</v>
      </c>
      <c r="E114" s="633"/>
      <c r="F114" s="417"/>
      <c r="G114" s="409"/>
      <c r="H114" s="467"/>
      <c r="I114" s="418">
        <f>ROUND(H113/1000,4)+I112</f>
        <v>21.045000000000002</v>
      </c>
      <c r="J114" s="413" t="s">
        <v>51</v>
      </c>
      <c r="K114" s="409" t="s">
        <v>258</v>
      </c>
      <c r="L114" s="409" t="s">
        <v>258</v>
      </c>
      <c r="M114" s="409" t="s">
        <v>258</v>
      </c>
      <c r="N114" s="409" t="str">
        <f>VLOOKUP(C114,'Tack Welding'!$D$5:$J$94,7,0)</f>
        <v xml:space="preserve">Completed </v>
      </c>
      <c r="O114" s="409"/>
      <c r="P114" s="409"/>
    </row>
    <row r="115" spans="1:16" s="144" customFormat="1" ht="18.75" customHeight="1">
      <c r="A115" s="409"/>
      <c r="B115" s="409"/>
      <c r="C115" s="632"/>
      <c r="D115" s="462"/>
      <c r="E115" s="462"/>
      <c r="F115" s="412"/>
      <c r="G115" s="772" t="str">
        <f>C114</f>
        <v>7/1</v>
      </c>
      <c r="H115" s="465">
        <v>465</v>
      </c>
      <c r="I115" s="418"/>
      <c r="J115" s="415"/>
      <c r="K115" s="409"/>
      <c r="L115" s="409"/>
      <c r="M115" s="409"/>
      <c r="N115" s="409"/>
      <c r="O115" s="409"/>
      <c r="P115" s="409"/>
    </row>
    <row r="116" spans="1:16" s="144" customFormat="1" ht="18.75" customHeight="1">
      <c r="A116" s="409">
        <f>SUBTOTAL(103,$C$6:C116)</f>
        <v>56</v>
      </c>
      <c r="B116" s="409"/>
      <c r="C116" s="415" t="s">
        <v>490</v>
      </c>
      <c r="D116" s="633" t="s">
        <v>80</v>
      </c>
      <c r="E116" s="633"/>
      <c r="F116" s="417"/>
      <c r="G116" s="409"/>
      <c r="H116" s="467"/>
      <c r="I116" s="418">
        <f>ROUND(H115/1000,4)+I114</f>
        <v>21.51</v>
      </c>
      <c r="J116" s="413" t="s">
        <v>51</v>
      </c>
      <c r="K116" s="409" t="s">
        <v>258</v>
      </c>
      <c r="L116" s="409" t="s">
        <v>258</v>
      </c>
      <c r="M116" s="409" t="s">
        <v>258</v>
      </c>
      <c r="N116" s="409" t="str">
        <f>VLOOKUP(C116,'Tack Welding'!$D$5:$J$94,7,0)</f>
        <v xml:space="preserve">Completed </v>
      </c>
      <c r="O116" s="409"/>
      <c r="P116" s="409"/>
    </row>
    <row r="117" spans="1:16" s="144" customFormat="1" ht="18.75" customHeight="1">
      <c r="A117" s="409"/>
      <c r="B117" s="409"/>
      <c r="C117" s="632"/>
      <c r="D117" s="462"/>
      <c r="E117" s="462"/>
      <c r="F117" s="412"/>
      <c r="G117" s="772" t="str">
        <f>C116</f>
        <v>7/2</v>
      </c>
      <c r="H117" s="465">
        <v>375</v>
      </c>
      <c r="I117" s="418"/>
      <c r="J117" s="415"/>
      <c r="K117" s="409"/>
      <c r="L117" s="409"/>
      <c r="M117" s="409"/>
      <c r="N117" s="409"/>
      <c r="O117" s="409"/>
      <c r="P117" s="409"/>
    </row>
    <row r="118" spans="1:16" s="144" customFormat="1" ht="18.75" customHeight="1">
      <c r="A118" s="409">
        <f>SUBTOTAL(103,$C$6:C118)</f>
        <v>57</v>
      </c>
      <c r="B118" s="409"/>
      <c r="C118" s="415" t="s">
        <v>491</v>
      </c>
      <c r="D118" s="633" t="s">
        <v>50</v>
      </c>
      <c r="E118" s="633"/>
      <c r="F118" s="417"/>
      <c r="G118" s="409"/>
      <c r="H118" s="467"/>
      <c r="I118" s="418">
        <f>ROUND(H117/1000,4)+I116</f>
        <v>21.885000000000002</v>
      </c>
      <c r="J118" s="413" t="s">
        <v>51</v>
      </c>
      <c r="K118" s="409" t="s">
        <v>258</v>
      </c>
      <c r="L118" s="409" t="s">
        <v>258</v>
      </c>
      <c r="M118" s="409" t="s">
        <v>258</v>
      </c>
      <c r="N118" s="409" t="s">
        <v>975</v>
      </c>
      <c r="O118" s="409"/>
      <c r="P118" s="409"/>
    </row>
    <row r="119" spans="1:16" s="144" customFormat="1" ht="18.75" customHeight="1">
      <c r="A119" s="409"/>
      <c r="B119" s="409"/>
      <c r="C119" s="632"/>
      <c r="D119" s="462"/>
      <c r="E119" s="462"/>
      <c r="F119" s="412"/>
      <c r="G119" s="772" t="str">
        <f>C118</f>
        <v>7/3</v>
      </c>
      <c r="H119" s="465">
        <v>355</v>
      </c>
      <c r="I119" s="418"/>
      <c r="J119" s="415"/>
      <c r="K119" s="409"/>
      <c r="L119" s="409"/>
      <c r="M119" s="409"/>
      <c r="N119" s="409"/>
      <c r="O119" s="409"/>
      <c r="P119" s="409"/>
    </row>
    <row r="120" spans="1:16" s="144" customFormat="1" ht="18.75" customHeight="1">
      <c r="A120" s="409">
        <f>SUBTOTAL(103,$C$6:C120)</f>
        <v>58</v>
      </c>
      <c r="B120" s="409"/>
      <c r="C120" s="415" t="s">
        <v>492</v>
      </c>
      <c r="D120" s="633" t="s">
        <v>80</v>
      </c>
      <c r="E120" s="633"/>
      <c r="F120" s="417"/>
      <c r="G120" s="409"/>
      <c r="H120" s="467"/>
      <c r="I120" s="418">
        <f>ROUND(H119/1000,4)+I118</f>
        <v>22.240000000000002</v>
      </c>
      <c r="J120" s="413" t="s">
        <v>51</v>
      </c>
      <c r="K120" s="409" t="s">
        <v>258</v>
      </c>
      <c r="L120" s="409" t="s">
        <v>258</v>
      </c>
      <c r="M120" s="409" t="s">
        <v>258</v>
      </c>
      <c r="N120" s="409"/>
      <c r="O120" s="409"/>
      <c r="P120" s="409"/>
    </row>
    <row r="121" spans="1:16" s="144" customFormat="1" ht="18.75" customHeight="1">
      <c r="A121" s="409"/>
      <c r="B121" s="409"/>
      <c r="C121" s="632"/>
      <c r="D121" s="462"/>
      <c r="E121" s="462"/>
      <c r="F121" s="412"/>
      <c r="G121" s="772" t="str">
        <f>C120</f>
        <v>7/4</v>
      </c>
      <c r="H121" s="465">
        <v>420</v>
      </c>
      <c r="I121" s="418"/>
      <c r="J121" s="415"/>
      <c r="K121" s="409"/>
      <c r="L121" s="409"/>
      <c r="M121" s="409"/>
      <c r="N121" s="409"/>
      <c r="O121" s="409"/>
      <c r="P121" s="409"/>
    </row>
    <row r="122" spans="1:16" s="144" customFormat="1" ht="18.75" customHeight="1">
      <c r="A122" s="409">
        <f>SUBTOTAL(103,$C$6:C122)</f>
        <v>59</v>
      </c>
      <c r="B122" s="409"/>
      <c r="C122" s="415" t="s">
        <v>493</v>
      </c>
      <c r="D122" s="633" t="s">
        <v>80</v>
      </c>
      <c r="E122" s="633"/>
      <c r="F122" s="417"/>
      <c r="G122" s="409"/>
      <c r="H122" s="467"/>
      <c r="I122" s="418">
        <f>ROUND(H121/1000,4)+I120</f>
        <v>22.660000000000004</v>
      </c>
      <c r="J122" s="413" t="s">
        <v>51</v>
      </c>
      <c r="K122" s="409" t="s">
        <v>258</v>
      </c>
      <c r="L122" s="409" t="s">
        <v>258</v>
      </c>
      <c r="M122" s="409" t="s">
        <v>258</v>
      </c>
      <c r="N122" s="409" t="str">
        <f>VLOOKUP(C122,'Tack Welding'!$D$5:$J$94,7,0)</f>
        <v xml:space="preserve">Completed </v>
      </c>
      <c r="O122" s="409"/>
      <c r="P122" s="409"/>
    </row>
    <row r="123" spans="1:16" s="144" customFormat="1" ht="18.75" customHeight="1">
      <c r="A123" s="409"/>
      <c r="B123" s="409"/>
      <c r="C123" s="632"/>
      <c r="D123" s="462"/>
      <c r="E123" s="462"/>
      <c r="F123" s="412"/>
      <c r="G123" s="772" t="str">
        <f>C122</f>
        <v>7/5</v>
      </c>
      <c r="H123" s="465">
        <v>315</v>
      </c>
      <c r="I123" s="418"/>
      <c r="J123" s="415"/>
      <c r="K123" s="409"/>
      <c r="L123" s="409"/>
      <c r="M123" s="409"/>
      <c r="N123" s="409"/>
      <c r="O123" s="409"/>
      <c r="P123" s="409"/>
    </row>
    <row r="124" spans="1:16" s="144" customFormat="1" ht="18.75" customHeight="1">
      <c r="A124" s="409">
        <f>SUBTOTAL(103,$C$6:C124)</f>
        <v>60</v>
      </c>
      <c r="B124" s="409"/>
      <c r="C124" s="415" t="s">
        <v>494</v>
      </c>
      <c r="D124" s="633" t="s">
        <v>155</v>
      </c>
      <c r="E124" s="633"/>
      <c r="F124" s="417"/>
      <c r="G124" s="409"/>
      <c r="H124" s="467"/>
      <c r="I124" s="418">
        <f>ROUND(H123/1000,4)+I122</f>
        <v>22.975000000000005</v>
      </c>
      <c r="J124" s="413" t="s">
        <v>51</v>
      </c>
      <c r="K124" s="409" t="s">
        <v>258</v>
      </c>
      <c r="L124" s="409" t="s">
        <v>258</v>
      </c>
      <c r="M124" s="409" t="s">
        <v>258</v>
      </c>
      <c r="N124" s="409" t="str">
        <f>VLOOKUP(C124,'Tack Welding'!$D$5:$J$94,7,0)</f>
        <v xml:space="preserve">Completed </v>
      </c>
      <c r="O124" s="409"/>
      <c r="P124" s="409"/>
    </row>
    <row r="125" spans="1:16" s="144" customFormat="1" ht="18.75" customHeight="1">
      <c r="A125" s="409"/>
      <c r="B125" s="409"/>
      <c r="C125" s="632"/>
      <c r="D125" s="462"/>
      <c r="E125" s="462"/>
      <c r="F125" s="412"/>
      <c r="G125" s="772" t="str">
        <f>C124</f>
        <v>7/6</v>
      </c>
      <c r="H125" s="465">
        <v>450</v>
      </c>
      <c r="I125" s="418"/>
      <c r="J125" s="415"/>
      <c r="K125" s="409"/>
      <c r="L125" s="409"/>
      <c r="M125" s="409"/>
      <c r="N125" s="409"/>
      <c r="O125" s="409"/>
      <c r="P125" s="409"/>
    </row>
    <row r="126" spans="1:16" s="144" customFormat="1" ht="18.75" customHeight="1">
      <c r="A126" s="409">
        <f>SUBTOTAL(103,$C$6:C126)</f>
        <v>61</v>
      </c>
      <c r="B126" s="410" t="s">
        <v>554</v>
      </c>
      <c r="C126" s="415" t="s">
        <v>504</v>
      </c>
      <c r="D126" s="633" t="s">
        <v>230</v>
      </c>
      <c r="E126" s="633"/>
      <c r="F126" s="412"/>
      <c r="G126" s="411"/>
      <c r="H126" s="467"/>
      <c r="I126" s="418">
        <f>ROUND(H125/1000,4)+I124</f>
        <v>23.425000000000004</v>
      </c>
      <c r="J126" s="413" t="s">
        <v>51</v>
      </c>
      <c r="K126" s="409" t="s">
        <v>258</v>
      </c>
      <c r="L126" s="409" t="s">
        <v>258</v>
      </c>
      <c r="M126" s="409" t="s">
        <v>258</v>
      </c>
      <c r="N126" s="409" t="str">
        <f>VLOOKUP(C126,'Tack Welding'!$D$5:$J$94,7,0)</f>
        <v xml:space="preserve">Completed </v>
      </c>
      <c r="O126" s="409"/>
      <c r="P126" s="409"/>
    </row>
    <row r="127" spans="1:16" s="144" customFormat="1" ht="18.75" customHeight="1">
      <c r="A127" s="409"/>
      <c r="B127" s="409"/>
      <c r="C127" s="632"/>
      <c r="D127" s="462"/>
      <c r="E127" s="462"/>
      <c r="F127" s="412"/>
      <c r="G127" s="772" t="str">
        <f>C126</f>
        <v>7A/0</v>
      </c>
      <c r="H127" s="465">
        <v>435</v>
      </c>
      <c r="I127" s="418"/>
      <c r="J127" s="415"/>
      <c r="K127" s="409"/>
      <c r="L127" s="409"/>
      <c r="M127" s="409"/>
      <c r="N127" s="409"/>
      <c r="O127" s="409"/>
      <c r="P127" s="409"/>
    </row>
    <row r="128" spans="1:16" s="144" customFormat="1" ht="18.75" customHeight="1">
      <c r="A128" s="409">
        <f>SUBTOTAL(103,$C$6:C128)</f>
        <v>62</v>
      </c>
      <c r="B128" s="409"/>
      <c r="C128" s="415" t="s">
        <v>505</v>
      </c>
      <c r="D128" s="633" t="s">
        <v>173</v>
      </c>
      <c r="E128" s="633"/>
      <c r="F128" s="417"/>
      <c r="G128" s="409"/>
      <c r="H128" s="467"/>
      <c r="I128" s="418">
        <f>ROUND(H127/1000,4)+I126</f>
        <v>23.860000000000003</v>
      </c>
      <c r="J128" s="413" t="s">
        <v>51</v>
      </c>
      <c r="K128" s="409" t="s">
        <v>258</v>
      </c>
      <c r="L128" s="409" t="s">
        <v>258</v>
      </c>
      <c r="M128" s="409" t="s">
        <v>258</v>
      </c>
      <c r="N128" s="409" t="s">
        <v>975</v>
      </c>
      <c r="O128" s="409"/>
      <c r="P128" s="409"/>
    </row>
    <row r="129" spans="1:16" s="144" customFormat="1" ht="18.75" customHeight="1">
      <c r="A129" s="409"/>
      <c r="B129" s="409"/>
      <c r="C129" s="632"/>
      <c r="D129" s="462"/>
      <c r="E129" s="462"/>
      <c r="F129" s="412"/>
      <c r="G129" s="772" t="str">
        <f>C128</f>
        <v>7A/1</v>
      </c>
      <c r="H129" s="465">
        <v>385</v>
      </c>
      <c r="I129" s="418"/>
      <c r="J129" s="415"/>
      <c r="K129" s="409"/>
      <c r="L129" s="409"/>
      <c r="M129" s="409"/>
      <c r="N129" s="409"/>
      <c r="O129" s="409"/>
      <c r="P129" s="409"/>
    </row>
    <row r="130" spans="1:16" s="144" customFormat="1" ht="18.75" customHeight="1">
      <c r="A130" s="409">
        <f>SUBTOTAL(103,$C$6:C130)</f>
        <v>63</v>
      </c>
      <c r="B130" s="409"/>
      <c r="C130" s="415" t="s">
        <v>506</v>
      </c>
      <c r="D130" s="633" t="s">
        <v>2</v>
      </c>
      <c r="E130" s="633"/>
      <c r="F130" s="417"/>
      <c r="G130" s="409"/>
      <c r="H130" s="467"/>
      <c r="I130" s="418">
        <f>ROUND(H129/1000,4)+I128</f>
        <v>24.245000000000005</v>
      </c>
      <c r="J130" s="413" t="s">
        <v>51</v>
      </c>
      <c r="K130" s="409" t="s">
        <v>258</v>
      </c>
      <c r="L130" s="409" t="s">
        <v>258</v>
      </c>
      <c r="M130" s="409" t="s">
        <v>258</v>
      </c>
      <c r="N130" s="409" t="str">
        <f>VLOOKUP(C130,'Tack Welding'!$D$5:$J$94,7,0)</f>
        <v xml:space="preserve">Completed </v>
      </c>
      <c r="O130" s="409"/>
      <c r="P130" s="409"/>
    </row>
    <row r="131" spans="1:16" s="144" customFormat="1" ht="18.75" customHeight="1">
      <c r="A131" s="409"/>
      <c r="B131" s="409"/>
      <c r="C131" s="632"/>
      <c r="D131" s="462"/>
      <c r="E131" s="462"/>
      <c r="F131" s="412"/>
      <c r="G131" s="772" t="str">
        <f>C130</f>
        <v>7A/2</v>
      </c>
      <c r="H131" s="465">
        <v>390</v>
      </c>
      <c r="I131" s="418"/>
      <c r="J131" s="415"/>
      <c r="K131" s="409"/>
      <c r="L131" s="409"/>
      <c r="M131" s="409"/>
      <c r="N131" s="409"/>
      <c r="O131" s="409"/>
      <c r="P131" s="409"/>
    </row>
    <row r="132" spans="1:16" s="144" customFormat="1" ht="18.75" customHeight="1">
      <c r="A132" s="409">
        <f>SUBTOTAL(103,$C$6:C132)</f>
        <v>64</v>
      </c>
      <c r="B132" s="409"/>
      <c r="C132" s="415" t="s">
        <v>507</v>
      </c>
      <c r="D132" s="633" t="s">
        <v>2</v>
      </c>
      <c r="E132" s="633"/>
      <c r="F132" s="417"/>
      <c r="G132" s="409"/>
      <c r="H132" s="467"/>
      <c r="I132" s="418">
        <f>ROUND(H131/1000,4)+I130</f>
        <v>24.635000000000005</v>
      </c>
      <c r="J132" s="413" t="s">
        <v>51</v>
      </c>
      <c r="K132" s="409" t="s">
        <v>258</v>
      </c>
      <c r="L132" s="409" t="s">
        <v>258</v>
      </c>
      <c r="M132" s="409" t="s">
        <v>258</v>
      </c>
      <c r="N132" s="409" t="str">
        <f>VLOOKUP(C132,'Tack Welding'!$D$5:$J$94,7,0)</f>
        <v xml:space="preserve">Completed </v>
      </c>
      <c r="O132" s="409"/>
      <c r="P132" s="409"/>
    </row>
    <row r="133" spans="1:16" s="144" customFormat="1" ht="18.75" customHeight="1">
      <c r="A133" s="409"/>
      <c r="B133" s="409"/>
      <c r="C133" s="632"/>
      <c r="D133" s="462"/>
      <c r="E133" s="462"/>
      <c r="F133" s="412"/>
      <c r="G133" s="772" t="str">
        <f>C132</f>
        <v>7A/3</v>
      </c>
      <c r="H133" s="465">
        <v>405</v>
      </c>
      <c r="I133" s="418"/>
      <c r="J133" s="415"/>
      <c r="K133" s="409"/>
      <c r="L133" s="409"/>
      <c r="M133" s="409"/>
      <c r="N133" s="409"/>
      <c r="O133" s="409"/>
      <c r="P133" s="409"/>
    </row>
    <row r="134" spans="1:16" s="144" customFormat="1" ht="18.75" customHeight="1">
      <c r="A134" s="409">
        <f>SUBTOTAL(103,$C$6:C134)</f>
        <v>65</v>
      </c>
      <c r="B134" s="409"/>
      <c r="C134" s="415" t="s">
        <v>508</v>
      </c>
      <c r="D134" s="633" t="s">
        <v>2</v>
      </c>
      <c r="E134" s="633"/>
      <c r="F134" s="417"/>
      <c r="G134" s="409"/>
      <c r="H134" s="467"/>
      <c r="I134" s="418">
        <f>ROUND(H133/1000,4)+I132</f>
        <v>25.040000000000006</v>
      </c>
      <c r="J134" s="413" t="s">
        <v>51</v>
      </c>
      <c r="K134" s="409" t="s">
        <v>258</v>
      </c>
      <c r="L134" s="409" t="s">
        <v>258</v>
      </c>
      <c r="M134" s="409" t="s">
        <v>258</v>
      </c>
      <c r="N134" s="409" t="str">
        <f>VLOOKUP(C134,'Tack Welding'!$D$5:$J$94,7,0)</f>
        <v xml:space="preserve">Completed </v>
      </c>
      <c r="O134" s="409" t="s">
        <v>975</v>
      </c>
      <c r="P134" s="409"/>
    </row>
    <row r="135" spans="1:16" s="144" customFormat="1" ht="18.75" customHeight="1">
      <c r="A135" s="409"/>
      <c r="B135" s="409"/>
      <c r="C135" s="632"/>
      <c r="D135" s="462"/>
      <c r="E135" s="462"/>
      <c r="F135" s="412"/>
      <c r="G135" s="772" t="str">
        <f>C134</f>
        <v>7A/4</v>
      </c>
      <c r="H135" s="465">
        <v>390</v>
      </c>
      <c r="I135" s="418"/>
      <c r="J135" s="415"/>
      <c r="K135" s="409"/>
      <c r="L135" s="409"/>
      <c r="M135" s="409"/>
      <c r="N135" s="409"/>
      <c r="O135" s="409"/>
      <c r="P135" s="409"/>
    </row>
    <row r="136" spans="1:16" s="144" customFormat="1" ht="18.75" customHeight="1">
      <c r="A136" s="409">
        <f>SUBTOTAL(103,$C$6:C136)</f>
        <v>66</v>
      </c>
      <c r="B136" s="409"/>
      <c r="C136" s="415" t="s">
        <v>509</v>
      </c>
      <c r="D136" s="633" t="s">
        <v>2</v>
      </c>
      <c r="E136" s="633"/>
      <c r="F136" s="417"/>
      <c r="G136" s="409"/>
      <c r="H136" s="467"/>
      <c r="I136" s="418">
        <f>ROUND(H135/1000,4)+I134</f>
        <v>25.430000000000007</v>
      </c>
      <c r="J136" s="413" t="s">
        <v>51</v>
      </c>
      <c r="K136" s="409" t="s">
        <v>258</v>
      </c>
      <c r="L136" s="409" t="s">
        <v>258</v>
      </c>
      <c r="M136" s="409" t="s">
        <v>258</v>
      </c>
      <c r="N136" s="409" t="str">
        <f>VLOOKUP(C136,'Tack Welding'!$D$5:$J$94,7,0)</f>
        <v xml:space="preserve">Completed </v>
      </c>
      <c r="O136" s="409"/>
      <c r="P136" s="409"/>
    </row>
    <row r="137" spans="1:16" s="144" customFormat="1" ht="18.75" customHeight="1">
      <c r="A137" s="409"/>
      <c r="B137" s="409"/>
      <c r="C137" s="632"/>
      <c r="D137" s="462"/>
      <c r="E137" s="462"/>
      <c r="F137" s="412"/>
      <c r="G137" s="772" t="str">
        <f>C136</f>
        <v>7A/5</v>
      </c>
      <c r="H137" s="465">
        <v>429.77</v>
      </c>
      <c r="I137" s="418"/>
      <c r="J137" s="415"/>
      <c r="K137" s="409"/>
      <c r="L137" s="409"/>
      <c r="M137" s="409"/>
      <c r="N137" s="409"/>
      <c r="O137" s="409"/>
      <c r="P137" s="409"/>
    </row>
    <row r="138" spans="1:16" s="144" customFormat="1" ht="18.75" customHeight="1">
      <c r="A138" s="409">
        <f>SUBTOTAL(103,$C$6:C138)</f>
        <v>67</v>
      </c>
      <c r="B138" s="410" t="s">
        <v>555</v>
      </c>
      <c r="C138" s="763" t="s">
        <v>265</v>
      </c>
      <c r="D138" s="633" t="s">
        <v>200</v>
      </c>
      <c r="E138" s="633"/>
      <c r="F138" s="412"/>
      <c r="G138" s="411"/>
      <c r="H138" s="467"/>
      <c r="I138" s="418">
        <f>ROUND(H137/1000,4)+I136</f>
        <v>25.859800000000007</v>
      </c>
      <c r="J138" s="413" t="s">
        <v>51</v>
      </c>
      <c r="K138" s="409" t="s">
        <v>258</v>
      </c>
      <c r="L138" s="409" t="s">
        <v>258</v>
      </c>
      <c r="M138" s="409" t="s">
        <v>258</v>
      </c>
      <c r="N138" s="409" t="str">
        <f>VLOOKUP(C138,'Tack Welding'!$D$5:$J$94,7,0)</f>
        <v xml:space="preserve">Completed </v>
      </c>
      <c r="O138" s="409"/>
      <c r="P138" s="409"/>
    </row>
    <row r="139" spans="1:16" s="144" customFormat="1" ht="18.75" customHeight="1">
      <c r="A139" s="409"/>
      <c r="B139" s="409"/>
      <c r="C139" s="632"/>
      <c r="D139" s="462"/>
      <c r="E139" s="462"/>
      <c r="F139" s="412"/>
      <c r="G139" s="772" t="str">
        <f>C138</f>
        <v>8/0</v>
      </c>
      <c r="H139" s="465">
        <v>350</v>
      </c>
      <c r="I139" s="418"/>
      <c r="J139" s="415"/>
      <c r="K139" s="409"/>
      <c r="L139" s="409"/>
      <c r="M139" s="409"/>
      <c r="N139" s="409"/>
      <c r="O139" s="409"/>
      <c r="P139" s="409"/>
    </row>
    <row r="140" spans="1:16" s="144" customFormat="1" ht="18.75" customHeight="1">
      <c r="A140" s="409">
        <f>SUBTOTAL(103,$C$6:C140)</f>
        <v>68</v>
      </c>
      <c r="B140" s="409"/>
      <c r="C140" s="415" t="s">
        <v>403</v>
      </c>
      <c r="D140" s="633" t="s">
        <v>4</v>
      </c>
      <c r="E140" s="633"/>
      <c r="F140" s="417"/>
      <c r="G140" s="409"/>
      <c r="H140" s="467"/>
      <c r="I140" s="418">
        <f>ROUND(H139/1000,4)+I138</f>
        <v>26.209800000000008</v>
      </c>
      <c r="J140" s="413" t="s">
        <v>51</v>
      </c>
      <c r="K140" s="409" t="s">
        <v>258</v>
      </c>
      <c r="L140" s="409" t="s">
        <v>258</v>
      </c>
      <c r="M140" s="409" t="s">
        <v>258</v>
      </c>
      <c r="N140" s="409" t="str">
        <f>VLOOKUP(C140,'Tack Welding'!$D$5:$J$94,7,0)</f>
        <v xml:space="preserve">Completed </v>
      </c>
      <c r="O140" s="409"/>
      <c r="P140" s="409"/>
    </row>
    <row r="141" spans="1:16" s="144" customFormat="1" ht="18.75" customHeight="1">
      <c r="A141" s="409"/>
      <c r="B141" s="409"/>
      <c r="C141" s="632"/>
      <c r="D141" s="462"/>
      <c r="E141" s="462"/>
      <c r="F141" s="412"/>
      <c r="G141" s="772" t="str">
        <f>C140</f>
        <v>8/1</v>
      </c>
      <c r="H141" s="465">
        <v>330</v>
      </c>
      <c r="I141" s="418"/>
      <c r="J141" s="415"/>
      <c r="K141" s="409"/>
      <c r="L141" s="409"/>
      <c r="M141" s="409"/>
      <c r="N141" s="409"/>
      <c r="O141" s="409"/>
      <c r="P141" s="409"/>
    </row>
    <row r="142" spans="1:16" s="144" customFormat="1" ht="18.75" customHeight="1">
      <c r="A142" s="409">
        <f>SUBTOTAL(103,$C$6:C142)</f>
        <v>69</v>
      </c>
      <c r="B142" s="409"/>
      <c r="C142" s="415" t="s">
        <v>404</v>
      </c>
      <c r="D142" s="633" t="s">
        <v>80</v>
      </c>
      <c r="E142" s="633"/>
      <c r="F142" s="417"/>
      <c r="G142" s="409"/>
      <c r="H142" s="467"/>
      <c r="I142" s="418">
        <f>ROUND(H141/1000,4)+I140</f>
        <v>26.539800000000007</v>
      </c>
      <c r="J142" s="413" t="s">
        <v>51</v>
      </c>
      <c r="K142" s="409" t="s">
        <v>258</v>
      </c>
      <c r="L142" s="409" t="s">
        <v>258</v>
      </c>
      <c r="M142" s="409" t="s">
        <v>258</v>
      </c>
      <c r="N142" s="409" t="str">
        <f>VLOOKUP(C142,'Tack Welding'!$D$5:$J$94,7,0)</f>
        <v xml:space="preserve">Completed </v>
      </c>
      <c r="O142" s="409"/>
      <c r="P142" s="409"/>
    </row>
    <row r="143" spans="1:16" s="144" customFormat="1" ht="18.75" customHeight="1">
      <c r="A143" s="409"/>
      <c r="B143" s="409"/>
      <c r="C143" s="632"/>
      <c r="D143" s="462"/>
      <c r="E143" s="462"/>
      <c r="F143" s="412"/>
      <c r="G143" s="772" t="str">
        <f>C142</f>
        <v>8/2</v>
      </c>
      <c r="H143" s="465">
        <v>390</v>
      </c>
      <c r="I143" s="418"/>
      <c r="J143" s="415"/>
      <c r="K143" s="409"/>
      <c r="L143" s="409"/>
      <c r="M143" s="409"/>
      <c r="N143" s="409"/>
      <c r="O143" s="409"/>
      <c r="P143" s="409"/>
    </row>
    <row r="144" spans="1:16" s="144" customFormat="1" ht="18.75" customHeight="1">
      <c r="A144" s="409">
        <f>SUBTOTAL(103,$C$6:C144)</f>
        <v>70</v>
      </c>
      <c r="B144" s="409"/>
      <c r="C144" s="415" t="s">
        <v>405</v>
      </c>
      <c r="D144" s="633" t="s">
        <v>50</v>
      </c>
      <c r="E144" s="633"/>
      <c r="F144" s="417"/>
      <c r="G144" s="409"/>
      <c r="H144" s="467"/>
      <c r="I144" s="418">
        <f>ROUND(H143/1000,4)+I142</f>
        <v>26.929800000000007</v>
      </c>
      <c r="J144" s="413" t="s">
        <v>51</v>
      </c>
      <c r="K144" s="409" t="s">
        <v>258</v>
      </c>
      <c r="L144" s="409" t="s">
        <v>258</v>
      </c>
      <c r="M144" s="409" t="s">
        <v>258</v>
      </c>
      <c r="N144" s="409" t="str">
        <f>VLOOKUP(C144,'Tack Welding'!$D$5:$J$94,7,0)</f>
        <v xml:space="preserve">Completed </v>
      </c>
      <c r="O144" s="409"/>
      <c r="P144" s="409"/>
    </row>
    <row r="145" spans="1:16" s="144" customFormat="1" ht="18.75" customHeight="1">
      <c r="A145" s="409"/>
      <c r="B145" s="409"/>
      <c r="C145" s="632"/>
      <c r="D145" s="462"/>
      <c r="E145" s="462"/>
      <c r="F145" s="412"/>
      <c r="G145" s="772" t="str">
        <f>C144</f>
        <v>8/3</v>
      </c>
      <c r="H145" s="465">
        <v>400</v>
      </c>
      <c r="I145" s="418"/>
      <c r="J145" s="415"/>
      <c r="K145" s="409"/>
      <c r="L145" s="409"/>
      <c r="M145" s="409"/>
      <c r="N145" s="409"/>
      <c r="O145" s="409"/>
      <c r="P145" s="409"/>
    </row>
    <row r="146" spans="1:16" s="144" customFormat="1" ht="18.75" customHeight="1">
      <c r="A146" s="409">
        <f>SUBTOTAL(103,$C$6:C146)</f>
        <v>71</v>
      </c>
      <c r="B146" s="409"/>
      <c r="C146" s="415" t="s">
        <v>406</v>
      </c>
      <c r="D146" s="633" t="s">
        <v>80</v>
      </c>
      <c r="E146" s="633"/>
      <c r="F146" s="417"/>
      <c r="G146" s="409"/>
      <c r="H146" s="467"/>
      <c r="I146" s="418">
        <f>ROUND(H145/1000,4)+I144</f>
        <v>27.329800000000006</v>
      </c>
      <c r="J146" s="413" t="s">
        <v>51</v>
      </c>
      <c r="K146" s="409" t="s">
        <v>258</v>
      </c>
      <c r="L146" s="409" t="s">
        <v>258</v>
      </c>
      <c r="M146" s="409" t="s">
        <v>258</v>
      </c>
      <c r="N146" s="409" t="str">
        <f>VLOOKUP(C146,'Tack Welding'!$D$5:$J$94,7,0)</f>
        <v xml:space="preserve">Completed </v>
      </c>
      <c r="O146" s="409"/>
      <c r="P146" s="409"/>
    </row>
    <row r="147" spans="1:16" s="144" customFormat="1" ht="18.75" customHeight="1">
      <c r="A147" s="409"/>
      <c r="B147" s="409"/>
      <c r="C147" s="632"/>
      <c r="D147" s="462"/>
      <c r="E147" s="462"/>
      <c r="F147" s="412"/>
      <c r="G147" s="772" t="str">
        <f>C146</f>
        <v>8/4</v>
      </c>
      <c r="H147" s="465">
        <v>338</v>
      </c>
      <c r="I147" s="418"/>
      <c r="J147" s="415"/>
      <c r="K147" s="409"/>
      <c r="L147" s="409"/>
      <c r="M147" s="409"/>
      <c r="N147" s="409"/>
      <c r="O147" s="409"/>
      <c r="P147" s="409"/>
    </row>
    <row r="148" spans="1:16" s="144" customFormat="1" ht="18.75" customHeight="1">
      <c r="A148" s="409">
        <f>SUBTOTAL(103,$C$6:C148)</f>
        <v>72</v>
      </c>
      <c r="B148" s="409"/>
      <c r="C148" s="415" t="s">
        <v>407</v>
      </c>
      <c r="D148" s="633" t="s">
        <v>50</v>
      </c>
      <c r="E148" s="633"/>
      <c r="F148" s="417"/>
      <c r="G148" s="409"/>
      <c r="H148" s="467"/>
      <c r="I148" s="418">
        <f>ROUND(H147/1000,4)+I146</f>
        <v>27.667800000000007</v>
      </c>
      <c r="J148" s="413" t="s">
        <v>51</v>
      </c>
      <c r="K148" s="409" t="s">
        <v>258</v>
      </c>
      <c r="L148" s="409" t="s">
        <v>258</v>
      </c>
      <c r="M148" s="409" t="s">
        <v>258</v>
      </c>
      <c r="N148" s="409" t="str">
        <f>VLOOKUP(C148,'Tack Welding'!$D$5:$J$94,7,0)</f>
        <v xml:space="preserve">Completed </v>
      </c>
      <c r="O148" s="409"/>
      <c r="P148" s="409"/>
    </row>
    <row r="149" spans="1:16" s="144" customFormat="1" ht="18.75" customHeight="1">
      <c r="A149" s="409"/>
      <c r="B149" s="409"/>
      <c r="C149" s="632"/>
      <c r="D149" s="462"/>
      <c r="E149" s="462"/>
      <c r="F149" s="412"/>
      <c r="G149" s="772" t="str">
        <f>C148</f>
        <v>8/5</v>
      </c>
      <c r="H149" s="465">
        <v>357</v>
      </c>
      <c r="I149" s="418"/>
      <c r="J149" s="415"/>
      <c r="K149" s="409"/>
      <c r="L149" s="409"/>
      <c r="M149" s="409"/>
      <c r="N149" s="409"/>
      <c r="O149" s="409"/>
      <c r="P149" s="409"/>
    </row>
    <row r="150" spans="1:16" s="144" customFormat="1" ht="18.75" customHeight="1">
      <c r="A150" s="409">
        <f>SUBTOTAL(103,$C$6:C150)</f>
        <v>73</v>
      </c>
      <c r="B150" s="884"/>
      <c r="C150" s="415" t="s">
        <v>408</v>
      </c>
      <c r="D150" s="633" t="s">
        <v>2</v>
      </c>
      <c r="E150" s="633"/>
      <c r="F150" s="417"/>
      <c r="G150" s="409"/>
      <c r="H150" s="467"/>
      <c r="I150" s="418">
        <f>ROUND(H149/1000,4)+I148</f>
        <v>28.024800000000006</v>
      </c>
      <c r="J150" s="413" t="s">
        <v>51</v>
      </c>
      <c r="K150" s="409" t="s">
        <v>258</v>
      </c>
      <c r="L150" s="409" t="s">
        <v>258</v>
      </c>
      <c r="M150" s="409" t="s">
        <v>258</v>
      </c>
      <c r="N150" s="409" t="str">
        <f>VLOOKUP(C150,'Tack Welding'!$D$5:$J$94,7,0)</f>
        <v xml:space="preserve">Completed </v>
      </c>
      <c r="O150" s="409"/>
      <c r="P150" s="409"/>
    </row>
    <row r="151" spans="1:16" s="144" customFormat="1" ht="18.75" customHeight="1">
      <c r="A151" s="409"/>
      <c r="B151" s="409"/>
      <c r="C151" s="632"/>
      <c r="D151" s="462"/>
      <c r="E151" s="462"/>
      <c r="F151" s="412"/>
      <c r="G151" s="772" t="str">
        <f>C150</f>
        <v>8/6</v>
      </c>
      <c r="H151" s="465">
        <v>335</v>
      </c>
      <c r="I151" s="418"/>
      <c r="J151" s="415"/>
      <c r="K151" s="409"/>
      <c r="L151" s="409"/>
      <c r="M151" s="409"/>
      <c r="N151" s="409"/>
      <c r="O151" s="409"/>
      <c r="P151" s="409"/>
    </row>
    <row r="152" spans="1:16" s="144" customFormat="1" ht="18.75" customHeight="1">
      <c r="A152" s="409">
        <f>SUBTOTAL(103,$C$6:C152)</f>
        <v>74</v>
      </c>
      <c r="B152" s="409"/>
      <c r="C152" s="415" t="s">
        <v>409</v>
      </c>
      <c r="D152" s="633" t="s">
        <v>2</v>
      </c>
      <c r="E152" s="633"/>
      <c r="F152" s="417"/>
      <c r="G152" s="409"/>
      <c r="H152" s="467"/>
      <c r="I152" s="418">
        <f>ROUND(H151/1000,4)+I150</f>
        <v>28.359800000000007</v>
      </c>
      <c r="J152" s="413" t="s">
        <v>51</v>
      </c>
      <c r="K152" s="409" t="s">
        <v>258</v>
      </c>
      <c r="L152" s="409" t="s">
        <v>258</v>
      </c>
      <c r="M152" s="409" t="s">
        <v>258</v>
      </c>
      <c r="N152" s="409" t="str">
        <f>VLOOKUP(C152,'Tack Welding'!$D$5:$J$94,7,0)</f>
        <v xml:space="preserve">Completed </v>
      </c>
      <c r="O152" s="409"/>
      <c r="P152" s="409"/>
    </row>
    <row r="153" spans="1:16" s="144" customFormat="1" ht="18.75" customHeight="1">
      <c r="A153" s="409"/>
      <c r="B153" s="409"/>
      <c r="C153" s="632"/>
      <c r="D153" s="462"/>
      <c r="E153" s="462"/>
      <c r="F153" s="412"/>
      <c r="G153" s="772" t="str">
        <f>C152</f>
        <v>8/7</v>
      </c>
      <c r="H153" s="465">
        <v>415</v>
      </c>
      <c r="I153" s="418"/>
      <c r="J153" s="415"/>
      <c r="K153" s="409"/>
      <c r="L153" s="409"/>
      <c r="M153" s="409"/>
      <c r="N153" s="409"/>
      <c r="O153" s="409"/>
      <c r="P153" s="409"/>
    </row>
    <row r="154" spans="1:16" s="144" customFormat="1" ht="18.75" customHeight="1">
      <c r="A154" s="409">
        <f>SUBTOTAL(103,$C$6:C154)</f>
        <v>75</v>
      </c>
      <c r="B154" s="409"/>
      <c r="C154" s="415" t="s">
        <v>410</v>
      </c>
      <c r="D154" s="633" t="s">
        <v>50</v>
      </c>
      <c r="E154" s="633"/>
      <c r="F154" s="417"/>
      <c r="G154" s="409"/>
      <c r="H154" s="467"/>
      <c r="I154" s="418">
        <f>ROUND(H153/1000,4)+I152</f>
        <v>28.774800000000006</v>
      </c>
      <c r="J154" s="413" t="s">
        <v>51</v>
      </c>
      <c r="K154" s="409" t="s">
        <v>258</v>
      </c>
      <c r="L154" s="409" t="s">
        <v>258</v>
      </c>
      <c r="M154" s="409" t="s">
        <v>258</v>
      </c>
      <c r="N154" s="409" t="str">
        <f>VLOOKUP(C154,'Tack Welding'!$D$5:$J$94,7,0)</f>
        <v xml:space="preserve">Completed </v>
      </c>
      <c r="O154" s="409"/>
      <c r="P154" s="409"/>
    </row>
    <row r="155" spans="1:16" s="144" customFormat="1" ht="18.75" customHeight="1">
      <c r="A155" s="409"/>
      <c r="B155" s="409"/>
      <c r="C155" s="632"/>
      <c r="D155" s="462"/>
      <c r="E155" s="462"/>
      <c r="F155" s="412"/>
      <c r="G155" s="772" t="str">
        <f>C154</f>
        <v>8/8</v>
      </c>
      <c r="H155" s="465">
        <v>375</v>
      </c>
      <c r="I155" s="418"/>
      <c r="J155" s="415"/>
      <c r="K155" s="409"/>
      <c r="L155" s="409"/>
      <c r="M155" s="409"/>
      <c r="N155" s="409"/>
      <c r="O155" s="409"/>
      <c r="P155" s="409"/>
    </row>
    <row r="156" spans="1:16" s="144" customFormat="1" ht="18.75" customHeight="1">
      <c r="A156" s="409">
        <f>SUBTOTAL(103,$C$6:C156)</f>
        <v>76</v>
      </c>
      <c r="B156" s="409"/>
      <c r="C156" s="415" t="s">
        <v>411</v>
      </c>
      <c r="D156" s="633" t="s">
        <v>2</v>
      </c>
      <c r="E156" s="633"/>
      <c r="F156" s="417"/>
      <c r="G156" s="409"/>
      <c r="H156" s="467"/>
      <c r="I156" s="418">
        <f>ROUND(H155/1000,4)+I154</f>
        <v>29.149800000000006</v>
      </c>
      <c r="J156" s="413" t="s">
        <v>51</v>
      </c>
      <c r="K156" s="409" t="s">
        <v>258</v>
      </c>
      <c r="L156" s="409" t="s">
        <v>258</v>
      </c>
      <c r="M156" s="409" t="s">
        <v>258</v>
      </c>
      <c r="N156" s="409" t="str">
        <f>VLOOKUP(C156,'Tack Welding'!$D$5:$J$94,7,0)</f>
        <v xml:space="preserve">Completed </v>
      </c>
      <c r="O156" s="409"/>
      <c r="P156" s="409"/>
    </row>
    <row r="157" spans="1:16" s="144" customFormat="1" ht="18.75" customHeight="1">
      <c r="A157" s="409"/>
      <c r="B157" s="409"/>
      <c r="C157" s="632"/>
      <c r="D157" s="462"/>
      <c r="E157" s="462"/>
      <c r="F157" s="412"/>
      <c r="G157" s="772" t="str">
        <f>C156</f>
        <v>8/9</v>
      </c>
      <c r="H157" s="465">
        <v>375</v>
      </c>
      <c r="I157" s="418"/>
      <c r="J157" s="415"/>
      <c r="K157" s="409"/>
      <c r="L157" s="409"/>
      <c r="M157" s="409"/>
      <c r="N157" s="409"/>
      <c r="O157" s="409"/>
      <c r="P157" s="409"/>
    </row>
    <row r="158" spans="1:16" s="144" customFormat="1" ht="18.75" customHeight="1">
      <c r="A158" s="409">
        <f>SUBTOTAL(103,$C$6:C158)</f>
        <v>77</v>
      </c>
      <c r="B158" s="409"/>
      <c r="C158" s="415" t="s">
        <v>412</v>
      </c>
      <c r="D158" s="633" t="s">
        <v>3</v>
      </c>
      <c r="E158" s="633"/>
      <c r="F158" s="417"/>
      <c r="G158" s="409"/>
      <c r="H158" s="467"/>
      <c r="I158" s="418">
        <f>ROUND(H157/1000,4)+I156</f>
        <v>29.524800000000006</v>
      </c>
      <c r="J158" s="413" t="s">
        <v>51</v>
      </c>
      <c r="K158" s="409" t="s">
        <v>258</v>
      </c>
      <c r="L158" s="409" t="s">
        <v>258</v>
      </c>
      <c r="M158" s="409" t="s">
        <v>258</v>
      </c>
      <c r="N158" s="409" t="str">
        <f>VLOOKUP(C158,'Tack Welding'!$D$5:$J$94,7,0)</f>
        <v xml:space="preserve">Completed </v>
      </c>
      <c r="O158" s="409"/>
      <c r="P158" s="409"/>
    </row>
    <row r="159" spans="1:16" s="144" customFormat="1" ht="18.75" customHeight="1">
      <c r="A159" s="409"/>
      <c r="B159" s="409"/>
      <c r="C159" s="632"/>
      <c r="D159" s="462"/>
      <c r="E159" s="462"/>
      <c r="F159" s="412"/>
      <c r="G159" s="772" t="str">
        <f>C158</f>
        <v>8/10</v>
      </c>
      <c r="H159" s="465">
        <v>375</v>
      </c>
      <c r="I159" s="418"/>
      <c r="J159" s="415"/>
      <c r="K159" s="409"/>
      <c r="L159" s="409"/>
      <c r="M159" s="409"/>
      <c r="N159" s="409"/>
      <c r="O159" s="409"/>
      <c r="P159" s="409"/>
    </row>
    <row r="160" spans="1:16" s="144" customFormat="1" ht="18.75" customHeight="1">
      <c r="A160" s="409">
        <f>SUBTOTAL(103,$C$6:C160)</f>
        <v>78</v>
      </c>
      <c r="B160" s="409"/>
      <c r="C160" s="415" t="s">
        <v>413</v>
      </c>
      <c r="D160" s="633" t="s">
        <v>50</v>
      </c>
      <c r="E160" s="633"/>
      <c r="F160" s="417"/>
      <c r="G160" s="409"/>
      <c r="H160" s="467"/>
      <c r="I160" s="418">
        <f>ROUND(H159/1000,4)+I158</f>
        <v>29.899800000000006</v>
      </c>
      <c r="J160" s="413" t="s">
        <v>51</v>
      </c>
      <c r="K160" s="409" t="s">
        <v>258</v>
      </c>
      <c r="L160" s="409" t="s">
        <v>258</v>
      </c>
      <c r="M160" s="409" t="s">
        <v>258</v>
      </c>
      <c r="N160" s="409" t="s">
        <v>975</v>
      </c>
      <c r="O160" s="409"/>
      <c r="P160" s="409"/>
    </row>
    <row r="161" spans="1:16" s="144" customFormat="1" ht="18.75" customHeight="1">
      <c r="A161" s="409"/>
      <c r="B161" s="409"/>
      <c r="C161" s="632"/>
      <c r="D161" s="462"/>
      <c r="E161" s="462"/>
      <c r="F161" s="412"/>
      <c r="G161" s="772" t="str">
        <f>C160</f>
        <v>8/11</v>
      </c>
      <c r="H161" s="465">
        <v>415</v>
      </c>
      <c r="I161" s="418"/>
      <c r="J161" s="415"/>
      <c r="K161" s="409"/>
      <c r="L161" s="409"/>
      <c r="M161" s="409"/>
      <c r="N161" s="409"/>
      <c r="O161" s="409"/>
      <c r="P161" s="409"/>
    </row>
    <row r="162" spans="1:16" s="144" customFormat="1" ht="18.75" customHeight="1">
      <c r="A162" s="409">
        <f>SUBTOTAL(103,$C$6:C162)</f>
        <v>79</v>
      </c>
      <c r="B162" s="410" t="s">
        <v>556</v>
      </c>
      <c r="C162" s="415" t="s">
        <v>495</v>
      </c>
      <c r="D162" s="633" t="s">
        <v>414</v>
      </c>
      <c r="E162" s="633"/>
      <c r="F162" s="412"/>
      <c r="G162" s="411"/>
      <c r="H162" s="467"/>
      <c r="I162" s="418">
        <f>ROUND(H161/1000,4)+I160</f>
        <v>30.314800000000005</v>
      </c>
      <c r="J162" s="413" t="s">
        <v>51</v>
      </c>
      <c r="K162" s="409" t="s">
        <v>258</v>
      </c>
      <c r="L162" s="409" t="s">
        <v>258</v>
      </c>
      <c r="M162" s="409" t="s">
        <v>258</v>
      </c>
      <c r="N162" s="409" t="s">
        <v>975</v>
      </c>
      <c r="O162" s="409"/>
      <c r="P162" s="409"/>
    </row>
    <row r="163" spans="1:16" s="144" customFormat="1" ht="18.75" customHeight="1">
      <c r="A163" s="409"/>
      <c r="B163" s="409"/>
      <c r="C163" s="632"/>
      <c r="D163" s="462"/>
      <c r="E163" s="462"/>
      <c r="F163" s="412"/>
      <c r="G163" s="772" t="str">
        <f>C162</f>
        <v>8A/0</v>
      </c>
      <c r="H163" s="465">
        <v>466.63</v>
      </c>
      <c r="I163" s="418"/>
      <c r="J163" s="415"/>
      <c r="K163" s="409"/>
      <c r="L163" s="409"/>
      <c r="M163" s="409"/>
      <c r="N163" s="409"/>
      <c r="O163" s="409"/>
      <c r="P163" s="409"/>
    </row>
    <row r="164" spans="1:16" s="144" customFormat="1" ht="18.75" customHeight="1">
      <c r="A164" s="409">
        <f>SUBTOTAL(103,$C$6:C164)</f>
        <v>80</v>
      </c>
      <c r="B164" s="410" t="s">
        <v>557</v>
      </c>
      <c r="C164" s="415" t="s">
        <v>266</v>
      </c>
      <c r="D164" s="633" t="s">
        <v>414</v>
      </c>
      <c r="E164" s="633"/>
      <c r="F164" s="412"/>
      <c r="G164" s="411"/>
      <c r="H164" s="467"/>
      <c r="I164" s="418">
        <f>ROUND(H163/1000,4)+I162</f>
        <v>30.781400000000005</v>
      </c>
      <c r="J164" s="413" t="s">
        <v>51</v>
      </c>
      <c r="K164" s="409" t="s">
        <v>258</v>
      </c>
      <c r="L164" s="409" t="s">
        <v>258</v>
      </c>
      <c r="M164" s="409" t="s">
        <v>258</v>
      </c>
      <c r="N164" s="409"/>
      <c r="O164" s="409" t="s">
        <v>975</v>
      </c>
      <c r="P164" s="409"/>
    </row>
    <row r="165" spans="1:16" s="144" customFormat="1" ht="18.75" customHeight="1">
      <c r="A165" s="409"/>
      <c r="B165" s="409"/>
      <c r="C165" s="632"/>
      <c r="D165" s="462"/>
      <c r="E165" s="462"/>
      <c r="F165" s="412"/>
      <c r="G165" s="772" t="str">
        <f>C164</f>
        <v>9/0</v>
      </c>
      <c r="H165" s="465">
        <v>418.37200000000001</v>
      </c>
      <c r="I165" s="418"/>
      <c r="J165" s="415"/>
      <c r="K165" s="409"/>
      <c r="L165" s="409"/>
      <c r="M165" s="409"/>
      <c r="N165" s="409"/>
      <c r="O165" s="409"/>
      <c r="P165" s="409"/>
    </row>
    <row r="166" spans="1:16" s="144" customFormat="1" ht="18.75" customHeight="1">
      <c r="A166" s="409">
        <f>SUBTOTAL(103,$C$6:C166)</f>
        <v>81</v>
      </c>
      <c r="B166" s="409"/>
      <c r="C166" s="415" t="s">
        <v>415</v>
      </c>
      <c r="D166" s="633" t="s">
        <v>2</v>
      </c>
      <c r="E166" s="633"/>
      <c r="F166" s="417"/>
      <c r="G166" s="409"/>
      <c r="H166" s="467"/>
      <c r="I166" s="418">
        <f>ROUND(H165/1000,4)+I164</f>
        <v>31.199800000000003</v>
      </c>
      <c r="J166" s="413" t="s">
        <v>51</v>
      </c>
      <c r="K166" s="409" t="s">
        <v>258</v>
      </c>
      <c r="L166" s="409" t="s">
        <v>258</v>
      </c>
      <c r="M166" s="409" t="s">
        <v>258</v>
      </c>
      <c r="N166" s="409" t="str">
        <f>VLOOKUP(C166,'Tack Welding'!$D$5:$J$94,7,0)</f>
        <v xml:space="preserve">Completed </v>
      </c>
      <c r="O166" s="409"/>
      <c r="P166" s="409"/>
    </row>
    <row r="167" spans="1:16" s="144" customFormat="1" ht="18.75" customHeight="1">
      <c r="A167" s="409"/>
      <c r="B167" s="409"/>
      <c r="C167" s="632"/>
      <c r="D167" s="462"/>
      <c r="E167" s="462"/>
      <c r="F167" s="412"/>
      <c r="G167" s="772" t="str">
        <f>C166</f>
        <v>9/1</v>
      </c>
      <c r="H167" s="465">
        <v>410</v>
      </c>
      <c r="I167" s="418"/>
      <c r="J167" s="415"/>
      <c r="K167" s="409"/>
      <c r="L167" s="409"/>
      <c r="M167" s="409"/>
      <c r="N167" s="409"/>
      <c r="O167" s="409"/>
      <c r="P167" s="409"/>
    </row>
    <row r="168" spans="1:16" s="144" customFormat="1" ht="18.75" customHeight="1">
      <c r="A168" s="409">
        <f>SUBTOTAL(103,$C$6:C168)</f>
        <v>82</v>
      </c>
      <c r="B168" s="409"/>
      <c r="C168" s="415" t="s">
        <v>417</v>
      </c>
      <c r="D168" s="633" t="s">
        <v>2</v>
      </c>
      <c r="E168" s="633"/>
      <c r="F168" s="417"/>
      <c r="G168" s="409"/>
      <c r="H168" s="467"/>
      <c r="I168" s="418">
        <f>ROUND(H167/1000,4)+I166</f>
        <v>31.609800000000003</v>
      </c>
      <c r="J168" s="413" t="s">
        <v>51</v>
      </c>
      <c r="K168" s="409" t="s">
        <v>258</v>
      </c>
      <c r="L168" s="409" t="s">
        <v>258</v>
      </c>
      <c r="M168" s="409" t="s">
        <v>258</v>
      </c>
      <c r="N168" s="409" t="str">
        <f>VLOOKUP(C168,'Tack Welding'!$D$5:$J$94,7,0)</f>
        <v xml:space="preserve">Completed </v>
      </c>
      <c r="O168" s="409"/>
      <c r="P168" s="409"/>
    </row>
    <row r="169" spans="1:16" s="144" customFormat="1" ht="18.75" customHeight="1">
      <c r="A169" s="409"/>
      <c r="B169" s="409"/>
      <c r="C169" s="632"/>
      <c r="D169" s="462"/>
      <c r="E169" s="462"/>
      <c r="F169" s="412"/>
      <c r="G169" s="772" t="str">
        <f>C168</f>
        <v>9/2</v>
      </c>
      <c r="H169" s="465">
        <v>395</v>
      </c>
      <c r="I169" s="418"/>
      <c r="J169" s="415"/>
      <c r="K169" s="409"/>
      <c r="L169" s="409"/>
      <c r="M169" s="409"/>
      <c r="N169" s="409"/>
      <c r="O169" s="409"/>
      <c r="P169" s="409"/>
    </row>
    <row r="170" spans="1:16" s="144" customFormat="1" ht="18.75" customHeight="1">
      <c r="A170" s="409">
        <f>SUBTOTAL(103,$C$6:C170)</f>
        <v>83</v>
      </c>
      <c r="B170" s="409"/>
      <c r="C170" s="415" t="s">
        <v>418</v>
      </c>
      <c r="D170" s="633" t="s">
        <v>3</v>
      </c>
      <c r="E170" s="633"/>
      <c r="F170" s="417"/>
      <c r="G170" s="409"/>
      <c r="H170" s="467"/>
      <c r="I170" s="418">
        <f>ROUND(H169/1000,4)+I168</f>
        <v>32.004800000000003</v>
      </c>
      <c r="J170" s="413" t="s">
        <v>51</v>
      </c>
      <c r="K170" s="409" t="s">
        <v>258</v>
      </c>
      <c r="L170" s="409" t="s">
        <v>258</v>
      </c>
      <c r="M170" s="409" t="s">
        <v>258</v>
      </c>
      <c r="N170" s="409" t="str">
        <f>VLOOKUP(C170,'Tack Welding'!$D$5:$J$94,7,0)</f>
        <v xml:space="preserve">Completed </v>
      </c>
      <c r="O170" s="409"/>
      <c r="P170" s="409"/>
    </row>
    <row r="171" spans="1:16" s="144" customFormat="1" ht="18.75" customHeight="1">
      <c r="A171" s="409"/>
      <c r="B171" s="409"/>
      <c r="C171" s="632"/>
      <c r="D171" s="462"/>
      <c r="E171" s="462"/>
      <c r="F171" s="412"/>
      <c r="G171" s="772" t="str">
        <f>C170</f>
        <v>9/3</v>
      </c>
      <c r="H171" s="465">
        <v>395</v>
      </c>
      <c r="I171" s="418"/>
      <c r="J171" s="415"/>
      <c r="K171" s="409"/>
      <c r="L171" s="409"/>
      <c r="M171" s="409"/>
      <c r="N171" s="409"/>
      <c r="O171" s="409"/>
      <c r="P171" s="409"/>
    </row>
    <row r="172" spans="1:16" s="144" customFormat="1" ht="18.75" customHeight="1">
      <c r="A172" s="409">
        <f>SUBTOTAL(103,$C$6:C172)</f>
        <v>84</v>
      </c>
      <c r="B172" s="409"/>
      <c r="C172" s="415" t="s">
        <v>381</v>
      </c>
      <c r="D172" s="633" t="s">
        <v>80</v>
      </c>
      <c r="E172" s="633"/>
      <c r="F172" s="417"/>
      <c r="G172" s="409"/>
      <c r="H172" s="467"/>
      <c r="I172" s="418">
        <f>ROUND(H171/1000,4)+I170</f>
        <v>32.399800000000006</v>
      </c>
      <c r="J172" s="413" t="s">
        <v>51</v>
      </c>
      <c r="K172" s="409" t="s">
        <v>258</v>
      </c>
      <c r="L172" s="409" t="s">
        <v>258</v>
      </c>
      <c r="M172" s="409" t="s">
        <v>258</v>
      </c>
      <c r="N172" s="409" t="str">
        <f>VLOOKUP(C172,'Tack Welding'!$D$5:$J$94,7,0)</f>
        <v xml:space="preserve">Completed </v>
      </c>
      <c r="O172" s="409"/>
      <c r="P172" s="409"/>
    </row>
    <row r="173" spans="1:16" s="144" customFormat="1" ht="18.75" customHeight="1">
      <c r="A173" s="409"/>
      <c r="B173" s="409"/>
      <c r="C173" s="632"/>
      <c r="D173" s="462"/>
      <c r="E173" s="462"/>
      <c r="F173" s="412"/>
      <c r="G173" s="772" t="str">
        <f>C172</f>
        <v>9/4</v>
      </c>
      <c r="H173" s="465">
        <v>425</v>
      </c>
      <c r="I173" s="418"/>
      <c r="J173" s="415"/>
      <c r="K173" s="409"/>
      <c r="L173" s="409"/>
      <c r="M173" s="409"/>
      <c r="N173" s="409"/>
      <c r="O173" s="409"/>
      <c r="P173" s="409"/>
    </row>
    <row r="174" spans="1:16" s="144" customFormat="1" ht="18.75" customHeight="1">
      <c r="A174" s="409">
        <f>SUBTOTAL(103,$C$6:C174)</f>
        <v>85</v>
      </c>
      <c r="B174" s="409"/>
      <c r="C174" s="415" t="s">
        <v>382</v>
      </c>
      <c r="D174" s="633" t="s">
        <v>2</v>
      </c>
      <c r="E174" s="633"/>
      <c r="F174" s="417"/>
      <c r="G174" s="409"/>
      <c r="H174" s="467"/>
      <c r="I174" s="418">
        <f>ROUND(H173/1000,4)+I172</f>
        <v>32.824800000000003</v>
      </c>
      <c r="J174" s="413" t="s">
        <v>51</v>
      </c>
      <c r="K174" s="409" t="s">
        <v>258</v>
      </c>
      <c r="L174" s="409" t="s">
        <v>258</v>
      </c>
      <c r="M174" s="409" t="s">
        <v>258</v>
      </c>
      <c r="N174" s="409"/>
      <c r="O174" s="409"/>
      <c r="P174" s="409"/>
    </row>
    <row r="175" spans="1:16" s="144" customFormat="1" ht="18.75" customHeight="1">
      <c r="A175" s="409"/>
      <c r="B175" s="409"/>
      <c r="C175" s="632"/>
      <c r="D175" s="462"/>
      <c r="E175" s="462"/>
      <c r="F175" s="412"/>
      <c r="G175" s="772" t="str">
        <f>C174</f>
        <v>9/5</v>
      </c>
      <c r="H175" s="465">
        <v>415</v>
      </c>
      <c r="I175" s="418"/>
      <c r="J175" s="415"/>
      <c r="K175" s="409"/>
      <c r="L175" s="409"/>
      <c r="M175" s="409"/>
      <c r="N175" s="409"/>
      <c r="O175" s="409"/>
      <c r="P175" s="409"/>
    </row>
    <row r="176" spans="1:16" s="144" customFormat="1" ht="18.75" customHeight="1">
      <c r="A176" s="409">
        <f>SUBTOTAL(103,$C$6:C176)</f>
        <v>86</v>
      </c>
      <c r="B176" s="409"/>
      <c r="C176" s="415" t="s">
        <v>383</v>
      </c>
      <c r="D176" s="633" t="s">
        <v>2</v>
      </c>
      <c r="E176" s="633"/>
      <c r="F176" s="417"/>
      <c r="G176" s="409"/>
      <c r="H176" s="467"/>
      <c r="I176" s="418">
        <f>ROUND(H175/1000,4)+I174</f>
        <v>33.239800000000002</v>
      </c>
      <c r="J176" s="413" t="s">
        <v>51</v>
      </c>
      <c r="K176" s="409" t="s">
        <v>258</v>
      </c>
      <c r="L176" s="409" t="s">
        <v>258</v>
      </c>
      <c r="M176" s="409" t="s">
        <v>258</v>
      </c>
      <c r="N176" s="409"/>
      <c r="O176" s="409"/>
      <c r="P176" s="409"/>
    </row>
    <row r="177" spans="1:16" s="144" customFormat="1" ht="18.75" customHeight="1">
      <c r="A177" s="409"/>
      <c r="B177" s="409"/>
      <c r="C177" s="632"/>
      <c r="D177" s="462"/>
      <c r="E177" s="462"/>
      <c r="F177" s="412"/>
      <c r="G177" s="772" t="str">
        <f>C176</f>
        <v>9/6</v>
      </c>
      <c r="H177" s="465">
        <v>405</v>
      </c>
      <c r="I177" s="418"/>
      <c r="J177" s="415"/>
      <c r="K177" s="409"/>
      <c r="L177" s="409"/>
      <c r="M177" s="409"/>
      <c r="N177" s="409"/>
      <c r="O177" s="409"/>
      <c r="P177" s="409"/>
    </row>
    <row r="178" spans="1:16" s="144" customFormat="1" ht="18.75" customHeight="1">
      <c r="A178" s="409">
        <f>SUBTOTAL(103,$C$6:C178)</f>
        <v>87</v>
      </c>
      <c r="B178" s="409"/>
      <c r="C178" s="415" t="s">
        <v>419</v>
      </c>
      <c r="D178" s="633" t="s">
        <v>50</v>
      </c>
      <c r="E178" s="633"/>
      <c r="F178" s="417"/>
      <c r="G178" s="409"/>
      <c r="H178" s="467"/>
      <c r="I178" s="418">
        <f>ROUND(H177/1000,4)+I176</f>
        <v>33.644800000000004</v>
      </c>
      <c r="J178" s="413" t="s">
        <v>51</v>
      </c>
      <c r="K178" s="409" t="s">
        <v>258</v>
      </c>
      <c r="L178" s="409" t="s">
        <v>258</v>
      </c>
      <c r="M178" s="409" t="s">
        <v>258</v>
      </c>
      <c r="N178" s="409"/>
      <c r="O178" s="409"/>
      <c r="P178" s="409"/>
    </row>
    <row r="179" spans="1:16" s="144" customFormat="1" ht="18.75" customHeight="1">
      <c r="A179" s="409"/>
      <c r="B179" s="409"/>
      <c r="C179" s="632"/>
      <c r="D179" s="462"/>
      <c r="E179" s="462"/>
      <c r="F179" s="412"/>
      <c r="G179" s="772" t="str">
        <f>C178</f>
        <v>9/7</v>
      </c>
      <c r="H179" s="465">
        <v>435</v>
      </c>
      <c r="I179" s="418"/>
      <c r="J179" s="415"/>
      <c r="K179" s="409"/>
      <c r="L179" s="409"/>
      <c r="M179" s="409"/>
      <c r="N179" s="409"/>
      <c r="O179" s="409"/>
      <c r="P179" s="409"/>
    </row>
    <row r="180" spans="1:16" s="144" customFormat="1" ht="18.75" customHeight="1">
      <c r="A180" s="409">
        <f>SUBTOTAL(103,$C$4:C182)</f>
        <v>90</v>
      </c>
      <c r="B180" s="409"/>
      <c r="C180" s="415" t="s">
        <v>420</v>
      </c>
      <c r="D180" s="633" t="s">
        <v>3</v>
      </c>
      <c r="E180" s="633"/>
      <c r="F180" s="417"/>
      <c r="G180" s="409"/>
      <c r="H180" s="467"/>
      <c r="I180" s="418">
        <f>ROUND(H179/1000,4)+I178</f>
        <v>34.079800000000006</v>
      </c>
      <c r="J180" s="413" t="s">
        <v>51</v>
      </c>
      <c r="K180" s="409" t="s">
        <v>258</v>
      </c>
      <c r="L180" s="409" t="s">
        <v>258</v>
      </c>
      <c r="M180" s="409" t="s">
        <v>258</v>
      </c>
      <c r="N180" s="409"/>
      <c r="O180" s="409"/>
      <c r="P180" s="409"/>
    </row>
    <row r="181" spans="1:16" s="144" customFormat="1" ht="18.75" customHeight="1">
      <c r="A181" s="409"/>
      <c r="B181" s="409"/>
      <c r="C181" s="632"/>
      <c r="D181" s="462"/>
      <c r="E181" s="462"/>
      <c r="F181" s="412"/>
      <c r="G181" s="772" t="str">
        <f>C180</f>
        <v>9/8</v>
      </c>
      <c r="H181" s="465">
        <v>405</v>
      </c>
      <c r="I181" s="418"/>
      <c r="J181" s="415"/>
      <c r="K181" s="409"/>
      <c r="L181" s="409"/>
      <c r="M181" s="409"/>
      <c r="N181" s="409"/>
      <c r="O181" s="409"/>
      <c r="P181" s="409"/>
    </row>
    <row r="182" spans="1:16" s="144" customFormat="1" ht="18.75" customHeight="1">
      <c r="A182" s="409">
        <f>SUBTOTAL(103,$C$6:C182)</f>
        <v>89</v>
      </c>
      <c r="B182" s="409"/>
      <c r="C182" s="415" t="s">
        <v>421</v>
      </c>
      <c r="D182" s="633" t="s">
        <v>3</v>
      </c>
      <c r="E182" s="633"/>
      <c r="F182" s="417"/>
      <c r="G182" s="409"/>
      <c r="H182" s="467"/>
      <c r="I182" s="418">
        <f>ROUND(H181/1000,4)+I180</f>
        <v>34.484800000000007</v>
      </c>
      <c r="J182" s="413" t="s">
        <v>51</v>
      </c>
      <c r="K182" s="409" t="s">
        <v>258</v>
      </c>
      <c r="L182" s="409" t="s">
        <v>258</v>
      </c>
      <c r="M182" s="409" t="s">
        <v>258</v>
      </c>
      <c r="N182" s="409"/>
      <c r="O182" s="409"/>
      <c r="P182" s="409"/>
    </row>
    <row r="183" spans="1:16" s="144" customFormat="1" ht="18.75" customHeight="1">
      <c r="A183" s="409"/>
      <c r="B183" s="409"/>
      <c r="C183" s="632"/>
      <c r="D183" s="462"/>
      <c r="E183" s="462"/>
      <c r="F183" s="412"/>
      <c r="G183" s="772" t="str">
        <f>C182</f>
        <v>9/9</v>
      </c>
      <c r="H183" s="465">
        <v>435</v>
      </c>
      <c r="I183" s="418"/>
      <c r="J183" s="415"/>
      <c r="K183" s="409"/>
      <c r="L183" s="409"/>
      <c r="M183" s="409"/>
      <c r="N183" s="409"/>
      <c r="O183" s="409"/>
      <c r="P183" s="409"/>
    </row>
    <row r="184" spans="1:16" s="144" customFormat="1" ht="18.75" customHeight="1">
      <c r="A184" s="409">
        <f>SUBTOTAL(103,$C$6:C184)</f>
        <v>90</v>
      </c>
      <c r="B184" s="409"/>
      <c r="C184" s="415" t="s">
        <v>422</v>
      </c>
      <c r="D184" s="633" t="s">
        <v>2</v>
      </c>
      <c r="E184" s="633"/>
      <c r="F184" s="417"/>
      <c r="G184" s="409"/>
      <c r="H184" s="467"/>
      <c r="I184" s="418">
        <f>ROUND(H183/1000,4)+I182</f>
        <v>34.919800000000009</v>
      </c>
      <c r="J184" s="413" t="s">
        <v>51</v>
      </c>
      <c r="K184" s="409" t="s">
        <v>258</v>
      </c>
      <c r="L184" s="409" t="s">
        <v>258</v>
      </c>
      <c r="M184" s="409" t="s">
        <v>258</v>
      </c>
      <c r="N184" s="409"/>
      <c r="O184" s="409"/>
      <c r="P184" s="409"/>
    </row>
    <row r="185" spans="1:16" s="144" customFormat="1" ht="18.75" customHeight="1">
      <c r="A185" s="409"/>
      <c r="B185" s="409"/>
      <c r="C185" s="632"/>
      <c r="D185" s="462"/>
      <c r="E185" s="462"/>
      <c r="F185" s="412"/>
      <c r="G185" s="772" t="str">
        <f>C184</f>
        <v>9/10</v>
      </c>
      <c r="H185" s="465">
        <v>395</v>
      </c>
      <c r="I185" s="418"/>
      <c r="J185" s="415"/>
      <c r="K185" s="409"/>
      <c r="L185" s="409"/>
      <c r="M185" s="409"/>
      <c r="N185" s="409"/>
      <c r="O185" s="409"/>
      <c r="P185" s="409"/>
    </row>
    <row r="186" spans="1:16" s="144" customFormat="1" ht="18.75" customHeight="1">
      <c r="A186" s="409">
        <f>SUBTOTAL(103,$C$6:C186)</f>
        <v>91</v>
      </c>
      <c r="B186" s="409"/>
      <c r="C186" s="415" t="s">
        <v>423</v>
      </c>
      <c r="D186" s="633" t="s">
        <v>2</v>
      </c>
      <c r="E186" s="633"/>
      <c r="F186" s="417"/>
      <c r="G186" s="409"/>
      <c r="H186" s="467"/>
      <c r="I186" s="418">
        <f>ROUND(H185/1000,4)+I184</f>
        <v>35.314800000000012</v>
      </c>
      <c r="J186" s="413" t="s">
        <v>51</v>
      </c>
      <c r="K186" s="409" t="s">
        <v>258</v>
      </c>
      <c r="L186" s="409" t="s">
        <v>258</v>
      </c>
      <c r="M186" s="409" t="s">
        <v>258</v>
      </c>
      <c r="N186" s="409"/>
      <c r="O186" s="409"/>
      <c r="P186" s="409"/>
    </row>
    <row r="187" spans="1:16" s="144" customFormat="1" ht="18.75" customHeight="1">
      <c r="A187" s="409"/>
      <c r="B187" s="409"/>
      <c r="C187" s="632"/>
      <c r="D187" s="462"/>
      <c r="E187" s="462"/>
      <c r="F187" s="412"/>
      <c r="G187" s="772" t="str">
        <f>C186</f>
        <v>9/11</v>
      </c>
      <c r="H187" s="465">
        <v>431.548</v>
      </c>
      <c r="I187" s="418"/>
      <c r="J187" s="415"/>
      <c r="K187" s="409"/>
      <c r="L187" s="409"/>
      <c r="M187" s="409"/>
      <c r="N187" s="409"/>
      <c r="O187" s="409"/>
      <c r="P187" s="409"/>
    </row>
    <row r="188" spans="1:16" s="144" customFormat="1" ht="18.75" customHeight="1">
      <c r="A188" s="409">
        <f>SUBTOTAL(103,$C$6:C188)</f>
        <v>92</v>
      </c>
      <c r="B188" s="410" t="s">
        <v>558</v>
      </c>
      <c r="C188" s="415" t="s">
        <v>267</v>
      </c>
      <c r="D188" s="633" t="s">
        <v>230</v>
      </c>
      <c r="E188" s="633"/>
      <c r="F188" s="412"/>
      <c r="G188" s="411"/>
      <c r="H188" s="467"/>
      <c r="I188" s="418">
        <f>ROUND(H187/1000,4)+I186</f>
        <v>35.746300000000012</v>
      </c>
      <c r="J188" s="413" t="s">
        <v>51</v>
      </c>
      <c r="K188" s="409" t="s">
        <v>258</v>
      </c>
      <c r="L188" s="409" t="s">
        <v>258</v>
      </c>
      <c r="M188" s="409" t="s">
        <v>258</v>
      </c>
      <c r="N188" s="409"/>
      <c r="O188" s="409"/>
      <c r="P188" s="409"/>
    </row>
    <row r="189" spans="1:16" s="144" customFormat="1" ht="18.75" customHeight="1">
      <c r="A189" s="409"/>
      <c r="B189" s="409"/>
      <c r="C189" s="632"/>
      <c r="D189" s="462"/>
      <c r="E189" s="462"/>
      <c r="F189" s="412"/>
      <c r="G189" s="772" t="str">
        <f>C188</f>
        <v>10/0</v>
      </c>
      <c r="H189" s="465">
        <v>363.452</v>
      </c>
      <c r="I189" s="418"/>
      <c r="J189" s="415"/>
      <c r="K189" s="409"/>
      <c r="L189" s="409"/>
      <c r="M189" s="409"/>
      <c r="N189" s="409"/>
      <c r="O189" s="409"/>
      <c r="P189" s="409"/>
    </row>
    <row r="190" spans="1:16" s="144" customFormat="1" ht="18.75" customHeight="1">
      <c r="A190" s="409">
        <f>SUBTOTAL(103,$C$6:C190)</f>
        <v>93</v>
      </c>
      <c r="B190" s="409"/>
      <c r="C190" s="415" t="s">
        <v>424</v>
      </c>
      <c r="D190" s="633" t="s">
        <v>2</v>
      </c>
      <c r="E190" s="633"/>
      <c r="F190" s="417"/>
      <c r="G190" s="409"/>
      <c r="H190" s="467"/>
      <c r="I190" s="418">
        <f>ROUND(H189/1000,4)+I188</f>
        <v>36.109800000000014</v>
      </c>
      <c r="J190" s="413" t="s">
        <v>51</v>
      </c>
      <c r="K190" s="409" t="s">
        <v>258</v>
      </c>
      <c r="L190" s="409" t="s">
        <v>258</v>
      </c>
      <c r="M190" s="409" t="s">
        <v>258</v>
      </c>
      <c r="N190" s="409"/>
      <c r="O190" s="409"/>
      <c r="P190" s="409"/>
    </row>
    <row r="191" spans="1:16" s="144" customFormat="1" ht="18.75" customHeight="1">
      <c r="A191" s="409"/>
      <c r="B191" s="409"/>
      <c r="C191" s="632"/>
      <c r="D191" s="462"/>
      <c r="E191" s="462"/>
      <c r="F191" s="412"/>
      <c r="G191" s="772" t="str">
        <f>C190</f>
        <v>10/1</v>
      </c>
      <c r="H191" s="465">
        <v>295</v>
      </c>
      <c r="I191" s="418"/>
      <c r="J191" s="415"/>
      <c r="K191" s="409"/>
      <c r="L191" s="409"/>
      <c r="M191" s="409"/>
      <c r="N191" s="409"/>
      <c r="O191" s="409"/>
      <c r="P191" s="409"/>
    </row>
    <row r="192" spans="1:16" s="144" customFormat="1" ht="18.75" customHeight="1">
      <c r="A192" s="409">
        <f>SUBTOTAL(103,$C$6:C192)</f>
        <v>94</v>
      </c>
      <c r="B192" s="409"/>
      <c r="C192" s="415" t="s">
        <v>425</v>
      </c>
      <c r="D192" s="633" t="s">
        <v>2</v>
      </c>
      <c r="E192" s="633"/>
      <c r="F192" s="417"/>
      <c r="G192" s="409"/>
      <c r="H192" s="467"/>
      <c r="I192" s="418">
        <f>ROUND(H191/1000,4)+I190</f>
        <v>36.404800000000016</v>
      </c>
      <c r="J192" s="413" t="s">
        <v>51</v>
      </c>
      <c r="K192" s="409" t="s">
        <v>258</v>
      </c>
      <c r="L192" s="409" t="s">
        <v>258</v>
      </c>
      <c r="M192" s="409" t="s">
        <v>258</v>
      </c>
      <c r="N192" s="409"/>
      <c r="O192" s="409"/>
      <c r="P192" s="409"/>
    </row>
    <row r="193" spans="1:16" s="144" customFormat="1" ht="18.75" customHeight="1">
      <c r="A193" s="409"/>
      <c r="B193" s="409"/>
      <c r="C193" s="632"/>
      <c r="D193" s="462"/>
      <c r="E193" s="462"/>
      <c r="F193" s="412"/>
      <c r="G193" s="772" t="str">
        <f>C192</f>
        <v>10/2</v>
      </c>
      <c r="H193" s="465">
        <v>345.73099999999999</v>
      </c>
      <c r="I193" s="418"/>
      <c r="J193" s="415"/>
      <c r="K193" s="409"/>
      <c r="L193" s="409"/>
      <c r="M193" s="409"/>
      <c r="N193" s="409"/>
      <c r="O193" s="409"/>
      <c r="P193" s="409"/>
    </row>
    <row r="194" spans="1:16" s="144" customFormat="1" ht="18.75" customHeight="1">
      <c r="A194" s="409">
        <f>SUBTOTAL(103,$C$6:C194)</f>
        <v>95</v>
      </c>
      <c r="B194" s="410" t="s">
        <v>559</v>
      </c>
      <c r="C194" s="415" t="s">
        <v>268</v>
      </c>
      <c r="D194" s="633" t="s">
        <v>181</v>
      </c>
      <c r="E194" s="633"/>
      <c r="F194" s="412"/>
      <c r="G194" s="411"/>
      <c r="H194" s="467"/>
      <c r="I194" s="418">
        <f>ROUND(H193/1000,4)+I192</f>
        <v>36.750500000000017</v>
      </c>
      <c r="J194" s="421" t="s">
        <v>51</v>
      </c>
      <c r="K194" s="409" t="s">
        <v>258</v>
      </c>
      <c r="L194" s="409" t="s">
        <v>258</v>
      </c>
      <c r="M194" s="409" t="s">
        <v>258</v>
      </c>
      <c r="N194" s="409"/>
      <c r="O194" s="409"/>
      <c r="P194" s="409"/>
    </row>
    <row r="195" spans="1:16" s="144" customFormat="1" ht="18.75" customHeight="1">
      <c r="A195" s="409"/>
      <c r="B195" s="409"/>
      <c r="C195" s="632"/>
      <c r="D195" s="462"/>
      <c r="E195" s="462"/>
      <c r="F195" s="412"/>
      <c r="G195" s="772" t="str">
        <f>C194</f>
        <v>11/0</v>
      </c>
      <c r="H195" s="465">
        <v>242.89</v>
      </c>
      <c r="I195" s="418"/>
      <c r="J195" s="415"/>
      <c r="K195" s="409"/>
      <c r="L195" s="409"/>
      <c r="M195" s="409"/>
      <c r="N195" s="409"/>
      <c r="O195" s="409"/>
      <c r="P195" s="409" t="s">
        <v>976</v>
      </c>
    </row>
    <row r="196" spans="1:16" s="144" customFormat="1" ht="18.75" customHeight="1">
      <c r="A196" s="409">
        <f>SUBTOTAL(103,$C$6:C196)</f>
        <v>96</v>
      </c>
      <c r="B196" s="410" t="s">
        <v>560</v>
      </c>
      <c r="C196" s="415" t="s">
        <v>269</v>
      </c>
      <c r="D196" s="633" t="s">
        <v>214</v>
      </c>
      <c r="E196" s="633"/>
      <c r="F196" s="412"/>
      <c r="G196" s="411"/>
      <c r="H196" s="467"/>
      <c r="I196" s="418">
        <f>ROUND(H195/1000,4)+I194</f>
        <v>36.993400000000015</v>
      </c>
      <c r="J196" s="421" t="s">
        <v>51</v>
      </c>
      <c r="K196" s="409" t="s">
        <v>258</v>
      </c>
      <c r="L196" s="409" t="s">
        <v>258</v>
      </c>
      <c r="M196" s="409" t="s">
        <v>258</v>
      </c>
      <c r="N196" s="409"/>
      <c r="O196" s="409" t="s">
        <v>975</v>
      </c>
      <c r="P196" s="409"/>
    </row>
    <row r="197" spans="1:16" s="144" customFormat="1" ht="18.75" customHeight="1">
      <c r="A197" s="409"/>
      <c r="B197" s="409"/>
      <c r="C197" s="632"/>
      <c r="D197" s="462"/>
      <c r="E197" s="462"/>
      <c r="F197" s="412"/>
      <c r="G197" s="772" t="str">
        <f>C196</f>
        <v>12/0</v>
      </c>
      <c r="H197" s="465">
        <v>329.73</v>
      </c>
      <c r="I197" s="418"/>
      <c r="J197" s="415"/>
      <c r="K197" s="409"/>
      <c r="L197" s="409"/>
      <c r="M197" s="409"/>
      <c r="N197" s="409"/>
      <c r="O197" s="409"/>
      <c r="P197" s="409" t="s">
        <v>977</v>
      </c>
    </row>
    <row r="198" spans="1:16" s="144" customFormat="1" ht="18.75" customHeight="1">
      <c r="A198" s="409">
        <f>SUBTOTAL(103,$C$6:C198)</f>
        <v>97</v>
      </c>
      <c r="B198" s="410" t="s">
        <v>561</v>
      </c>
      <c r="C198" s="415" t="s">
        <v>270</v>
      </c>
      <c r="D198" s="633" t="s">
        <v>212</v>
      </c>
      <c r="E198" s="633"/>
      <c r="F198" s="412"/>
      <c r="G198" s="411"/>
      <c r="H198" s="467"/>
      <c r="I198" s="418">
        <f>ROUND(H197/1000,4)+I196</f>
        <v>37.323100000000018</v>
      </c>
      <c r="J198" s="421" t="s">
        <v>51</v>
      </c>
      <c r="K198" s="409" t="s">
        <v>258</v>
      </c>
      <c r="L198" s="409" t="s">
        <v>258</v>
      </c>
      <c r="M198" s="409" t="s">
        <v>258</v>
      </c>
      <c r="N198" s="409"/>
      <c r="O198" s="409" t="s">
        <v>975</v>
      </c>
      <c r="P198" s="409"/>
    </row>
    <row r="199" spans="1:16" s="144" customFormat="1" ht="18.75" customHeight="1">
      <c r="A199" s="409"/>
      <c r="B199" s="409"/>
      <c r="C199" s="632"/>
      <c r="D199" s="462"/>
      <c r="E199" s="462"/>
      <c r="F199" s="412"/>
      <c r="G199" s="772" t="str">
        <f>C198</f>
        <v>13/0</v>
      </c>
      <c r="H199" s="465">
        <v>416.88</v>
      </c>
      <c r="I199" s="418"/>
      <c r="J199" s="415"/>
      <c r="K199" s="409"/>
      <c r="L199" s="409"/>
      <c r="M199" s="409"/>
      <c r="N199" s="409"/>
      <c r="O199" s="409"/>
      <c r="P199" s="409"/>
    </row>
    <row r="200" spans="1:16" s="144" customFormat="1" ht="18.75" customHeight="1">
      <c r="A200" s="409">
        <f>SUBTOTAL(103,$C$6:C200)</f>
        <v>98</v>
      </c>
      <c r="B200" s="410" t="s">
        <v>667</v>
      </c>
      <c r="C200" s="415" t="s">
        <v>496</v>
      </c>
      <c r="D200" s="633" t="s">
        <v>214</v>
      </c>
      <c r="E200" s="633"/>
      <c r="F200" s="417"/>
      <c r="G200" s="409"/>
      <c r="H200" s="467"/>
      <c r="I200" s="418">
        <f>ROUND(H199/1000,4)+I198</f>
        <v>37.740000000000016</v>
      </c>
      <c r="J200" s="413" t="s">
        <v>51</v>
      </c>
      <c r="K200" s="409" t="s">
        <v>258</v>
      </c>
      <c r="L200" s="409" t="s">
        <v>258</v>
      </c>
      <c r="M200" s="409" t="s">
        <v>258</v>
      </c>
      <c r="N200" s="409"/>
      <c r="O200" s="409"/>
      <c r="P200" s="409"/>
    </row>
    <row r="201" spans="1:16" s="144" customFormat="1" ht="18.75" customHeight="1">
      <c r="A201" s="409"/>
      <c r="B201" s="409"/>
      <c r="C201" s="632"/>
      <c r="D201" s="462"/>
      <c r="E201" s="462"/>
      <c r="F201" s="412"/>
      <c r="G201" s="772" t="str">
        <f>C200</f>
        <v>13A/0</v>
      </c>
      <c r="H201" s="465">
        <v>480.27</v>
      </c>
      <c r="I201" s="418"/>
      <c r="J201" s="415"/>
      <c r="K201" s="409"/>
      <c r="L201" s="409"/>
      <c r="M201" s="409"/>
      <c r="N201" s="409"/>
      <c r="O201" s="409"/>
      <c r="P201" s="409"/>
    </row>
    <row r="202" spans="1:16" s="144" customFormat="1" ht="18.75" customHeight="1">
      <c r="A202" s="409">
        <f>SUBTOTAL(103,$C$6:C202)</f>
        <v>99</v>
      </c>
      <c r="B202" s="410" t="s">
        <v>562</v>
      </c>
      <c r="C202" s="415" t="s">
        <v>11</v>
      </c>
      <c r="D202" s="633" t="s">
        <v>189</v>
      </c>
      <c r="E202" s="633"/>
      <c r="F202" s="412">
        <v>2</v>
      </c>
      <c r="G202" s="411"/>
      <c r="H202" s="467"/>
      <c r="I202" s="418">
        <f>ROUND(H201/1000,4)+I200</f>
        <v>38.220300000000016</v>
      </c>
      <c r="J202" s="421" t="s">
        <v>51</v>
      </c>
      <c r="K202" s="409" t="s">
        <v>258</v>
      </c>
      <c r="L202" s="409" t="s">
        <v>258</v>
      </c>
      <c r="M202" s="409" t="s">
        <v>258</v>
      </c>
      <c r="N202" s="409"/>
      <c r="O202" s="409"/>
      <c r="P202" s="409"/>
    </row>
    <row r="203" spans="1:16" s="144" customFormat="1" ht="18.75" customHeight="1">
      <c r="A203" s="409"/>
      <c r="B203" s="409"/>
      <c r="C203" s="632"/>
      <c r="D203" s="462"/>
      <c r="E203" s="462"/>
      <c r="F203" s="412"/>
      <c r="G203" s="772" t="str">
        <f>C202</f>
        <v>14/0</v>
      </c>
      <c r="H203" s="465">
        <v>223.82</v>
      </c>
      <c r="I203" s="418"/>
      <c r="J203" s="415"/>
      <c r="K203" s="409"/>
      <c r="L203" s="409"/>
      <c r="M203" s="409"/>
      <c r="N203" s="409"/>
      <c r="O203" s="409"/>
      <c r="P203" s="409" t="s">
        <v>978</v>
      </c>
    </row>
    <row r="204" spans="1:16" s="144" customFormat="1" ht="18.75" customHeight="1">
      <c r="A204" s="409">
        <f>SUBTOTAL(103,$C$5:C205)</f>
        <v>100</v>
      </c>
      <c r="B204" s="410" t="s">
        <v>563</v>
      </c>
      <c r="C204" s="415" t="s">
        <v>170</v>
      </c>
      <c r="D204" s="633" t="s">
        <v>221</v>
      </c>
      <c r="E204" s="633"/>
      <c r="F204" s="412"/>
      <c r="G204" s="411"/>
      <c r="H204" s="467"/>
      <c r="I204" s="418">
        <f>ROUND(H203/1000,4)+I202</f>
        <v>38.444100000000013</v>
      </c>
      <c r="J204" s="421" t="s">
        <v>51</v>
      </c>
      <c r="K204" s="409" t="s">
        <v>258</v>
      </c>
      <c r="L204" s="409" t="s">
        <v>258</v>
      </c>
      <c r="M204" s="409" t="s">
        <v>258</v>
      </c>
      <c r="N204" s="409"/>
      <c r="O204" s="409" t="s">
        <v>975</v>
      </c>
      <c r="P204" s="409"/>
    </row>
    <row r="205" spans="1:16" s="144" customFormat="1" ht="18.75" customHeight="1">
      <c r="A205" s="409"/>
      <c r="B205" s="409"/>
      <c r="C205" s="632"/>
      <c r="D205" s="462"/>
      <c r="E205" s="462"/>
      <c r="F205" s="412"/>
      <c r="G205" s="772" t="str">
        <f>C204</f>
        <v>15/0</v>
      </c>
      <c r="H205" s="464">
        <v>405.91500000000002</v>
      </c>
      <c r="I205" s="418"/>
      <c r="J205" s="415"/>
      <c r="K205" s="409"/>
      <c r="L205" s="409"/>
      <c r="M205" s="409"/>
      <c r="N205" s="409"/>
      <c r="O205" s="409"/>
      <c r="P205" s="409"/>
    </row>
    <row r="206" spans="1:16" s="144" customFormat="1" ht="18.75" customHeight="1">
      <c r="A206" s="409">
        <f>SUBTOTAL(103,$C$6:C206)</f>
        <v>101</v>
      </c>
      <c r="B206" s="409"/>
      <c r="C206" s="415" t="s">
        <v>311</v>
      </c>
      <c r="D206" s="633" t="s">
        <v>80</v>
      </c>
      <c r="E206" s="633"/>
      <c r="F206" s="417"/>
      <c r="G206" s="409"/>
      <c r="H206" s="466"/>
      <c r="I206" s="418">
        <f>ROUND(H205/1000,4)+I204</f>
        <v>38.850000000000016</v>
      </c>
      <c r="J206" s="413" t="s">
        <v>51</v>
      </c>
      <c r="K206" s="409" t="s">
        <v>258</v>
      </c>
      <c r="L206" s="409" t="s">
        <v>258</v>
      </c>
      <c r="M206" s="409" t="s">
        <v>258</v>
      </c>
      <c r="N206" s="409"/>
      <c r="O206" s="409"/>
      <c r="P206" s="409"/>
    </row>
    <row r="207" spans="1:16" s="144" customFormat="1" ht="18.75" customHeight="1">
      <c r="A207" s="409"/>
      <c r="B207" s="409"/>
      <c r="C207" s="632"/>
      <c r="D207" s="462"/>
      <c r="E207" s="462"/>
      <c r="F207" s="412"/>
      <c r="G207" s="772" t="str">
        <f>C206</f>
        <v>15/1</v>
      </c>
      <c r="H207" s="464">
        <v>405</v>
      </c>
      <c r="I207" s="418"/>
      <c r="J207" s="415"/>
      <c r="K207" s="409"/>
      <c r="L207" s="409"/>
      <c r="M207" s="409"/>
      <c r="N207" s="409"/>
      <c r="O207" s="409"/>
      <c r="P207" s="409"/>
    </row>
    <row r="208" spans="1:16" s="144" customFormat="1" ht="18.75" customHeight="1">
      <c r="A208" s="409">
        <f>SUBTOTAL(103,$C$6:C208)</f>
        <v>102</v>
      </c>
      <c r="B208" s="409"/>
      <c r="C208" s="415" t="s">
        <v>426</v>
      </c>
      <c r="D208" s="633" t="s">
        <v>2</v>
      </c>
      <c r="E208" s="633"/>
      <c r="F208" s="417"/>
      <c r="G208" s="409"/>
      <c r="H208" s="466"/>
      <c r="I208" s="418">
        <f>ROUND(H207/1000,4)+I206</f>
        <v>39.255000000000017</v>
      </c>
      <c r="J208" s="413" t="s">
        <v>51</v>
      </c>
      <c r="K208" s="409" t="s">
        <v>258</v>
      </c>
      <c r="L208" s="409" t="s">
        <v>258</v>
      </c>
      <c r="M208" s="409" t="s">
        <v>258</v>
      </c>
      <c r="N208" s="409" t="str">
        <f>VLOOKUP(C208,'Tack Welding'!$D$5:$J$94,7,0)</f>
        <v xml:space="preserve">Completed </v>
      </c>
      <c r="O208" s="409"/>
      <c r="P208" s="409"/>
    </row>
    <row r="209" spans="1:16" s="144" customFormat="1" ht="18.75" customHeight="1">
      <c r="A209" s="409"/>
      <c r="B209" s="409"/>
      <c r="C209" s="632"/>
      <c r="D209" s="462"/>
      <c r="E209" s="462"/>
      <c r="F209" s="412"/>
      <c r="G209" s="772" t="str">
        <f>C208</f>
        <v>15/2</v>
      </c>
      <c r="H209" s="464">
        <v>420</v>
      </c>
      <c r="I209" s="418"/>
      <c r="J209" s="415"/>
      <c r="K209" s="409"/>
      <c r="L209" s="409"/>
      <c r="M209" s="409"/>
      <c r="N209" s="409"/>
      <c r="O209" s="409"/>
      <c r="P209" s="409"/>
    </row>
    <row r="210" spans="1:16" s="144" customFormat="1" ht="18.75" customHeight="1">
      <c r="A210" s="409">
        <f>SUBTOTAL(103,$C$6:C210)</f>
        <v>103</v>
      </c>
      <c r="B210" s="409"/>
      <c r="C210" s="415" t="s">
        <v>427</v>
      </c>
      <c r="D210" s="633" t="s">
        <v>2</v>
      </c>
      <c r="E210" s="633"/>
      <c r="F210" s="417"/>
      <c r="G210" s="409"/>
      <c r="H210" s="466"/>
      <c r="I210" s="418">
        <f>ROUND(H209/1000,4)+I208</f>
        <v>39.675000000000018</v>
      </c>
      <c r="J210" s="413" t="s">
        <v>51</v>
      </c>
      <c r="K210" s="409" t="s">
        <v>258</v>
      </c>
      <c r="L210" s="409" t="s">
        <v>258</v>
      </c>
      <c r="M210" s="409" t="s">
        <v>258</v>
      </c>
      <c r="N210" s="409" t="str">
        <f>VLOOKUP(C210,'Tack Welding'!$D$5:$J$94,7,0)</f>
        <v xml:space="preserve">Completed </v>
      </c>
      <c r="O210" s="409"/>
      <c r="P210" s="409"/>
    </row>
    <row r="211" spans="1:16" s="144" customFormat="1" ht="18.75" customHeight="1">
      <c r="A211" s="409"/>
      <c r="B211" s="409"/>
      <c r="C211" s="632"/>
      <c r="D211" s="462"/>
      <c r="E211" s="462"/>
      <c r="F211" s="412"/>
      <c r="G211" s="772" t="str">
        <f>C210</f>
        <v>15/3</v>
      </c>
      <c r="H211" s="464">
        <v>415</v>
      </c>
      <c r="I211" s="418"/>
      <c r="J211" s="415"/>
      <c r="K211" s="409"/>
      <c r="L211" s="409"/>
      <c r="M211" s="409"/>
      <c r="N211" s="409"/>
      <c r="O211" s="409"/>
      <c r="P211" s="409"/>
    </row>
    <row r="212" spans="1:16" s="144" customFormat="1" ht="18.75" customHeight="1">
      <c r="A212" s="409">
        <f>SUBTOTAL(103,$C$6:C212)</f>
        <v>104</v>
      </c>
      <c r="B212" s="409"/>
      <c r="C212" s="415" t="s">
        <v>428</v>
      </c>
      <c r="D212" s="633" t="s">
        <v>80</v>
      </c>
      <c r="E212" s="633"/>
      <c r="F212" s="417"/>
      <c r="G212" s="409"/>
      <c r="H212" s="466"/>
      <c r="I212" s="418">
        <f>ROUND(H211/1000,4)+I210</f>
        <v>40.090000000000018</v>
      </c>
      <c r="J212" s="413" t="s">
        <v>51</v>
      </c>
      <c r="K212" s="409" t="s">
        <v>258</v>
      </c>
      <c r="L212" s="409" t="s">
        <v>258</v>
      </c>
      <c r="M212" s="409" t="s">
        <v>258</v>
      </c>
      <c r="N212" s="409"/>
      <c r="O212" s="409"/>
      <c r="P212" s="409"/>
    </row>
    <row r="213" spans="1:16" s="144" customFormat="1" ht="18.75" customHeight="1">
      <c r="A213" s="409"/>
      <c r="B213" s="409"/>
      <c r="C213" s="632"/>
      <c r="D213" s="462"/>
      <c r="E213" s="462"/>
      <c r="F213" s="412"/>
      <c r="G213" s="772" t="str">
        <f>C212</f>
        <v>15/4</v>
      </c>
      <c r="H213" s="464">
        <v>410</v>
      </c>
      <c r="I213" s="418"/>
      <c r="J213" s="415"/>
      <c r="K213" s="409"/>
      <c r="L213" s="409"/>
      <c r="M213" s="409"/>
      <c r="N213" s="409"/>
      <c r="O213" s="409"/>
      <c r="P213" s="409"/>
    </row>
    <row r="214" spans="1:16" s="144" customFormat="1" ht="18.75" customHeight="1">
      <c r="A214" s="409">
        <f>SUBTOTAL(103,$C$6:C214)</f>
        <v>105</v>
      </c>
      <c r="B214" s="409"/>
      <c r="C214" s="415" t="s">
        <v>429</v>
      </c>
      <c r="D214" s="633" t="s">
        <v>2</v>
      </c>
      <c r="E214" s="633"/>
      <c r="F214" s="417"/>
      <c r="G214" s="409"/>
      <c r="H214" s="466"/>
      <c r="I214" s="418">
        <f>ROUND(H213/1000,4)+I212</f>
        <v>40.500000000000014</v>
      </c>
      <c r="J214" s="413" t="s">
        <v>51</v>
      </c>
      <c r="K214" s="409" t="s">
        <v>258</v>
      </c>
      <c r="L214" s="409" t="s">
        <v>258</v>
      </c>
      <c r="M214" s="409" t="s">
        <v>258</v>
      </c>
      <c r="N214" s="409" t="str">
        <f>VLOOKUP(C214,'Tack Welding'!$D$5:$J$94,7,0)</f>
        <v xml:space="preserve">Completed </v>
      </c>
      <c r="O214" s="409"/>
      <c r="P214" s="409"/>
    </row>
    <row r="215" spans="1:16" s="144" customFormat="1" ht="18.75" customHeight="1">
      <c r="A215" s="409"/>
      <c r="B215" s="409"/>
      <c r="C215" s="632"/>
      <c r="D215" s="462"/>
      <c r="E215" s="462"/>
      <c r="F215" s="412"/>
      <c r="G215" s="772" t="str">
        <f>C214</f>
        <v>15/5</v>
      </c>
      <c r="H215" s="464">
        <v>285</v>
      </c>
      <c r="I215" s="418"/>
      <c r="J215" s="415"/>
      <c r="K215" s="409"/>
      <c r="L215" s="409"/>
      <c r="M215" s="409"/>
      <c r="N215" s="409"/>
      <c r="O215" s="409"/>
      <c r="P215" s="409"/>
    </row>
    <row r="216" spans="1:16" s="144" customFormat="1" ht="18.75" customHeight="1">
      <c r="A216" s="409">
        <f>SUBTOTAL(103,$C$6:C216)</f>
        <v>106</v>
      </c>
      <c r="B216" s="409"/>
      <c r="C216" s="415" t="s">
        <v>430</v>
      </c>
      <c r="D216" s="633" t="s">
        <v>50</v>
      </c>
      <c r="E216" s="633"/>
      <c r="F216" s="417"/>
      <c r="G216" s="409"/>
      <c r="H216" s="466"/>
      <c r="I216" s="418">
        <f>ROUND(H215/1000,4)+I214</f>
        <v>40.785000000000011</v>
      </c>
      <c r="J216" s="413" t="s">
        <v>51</v>
      </c>
      <c r="K216" s="409" t="s">
        <v>258</v>
      </c>
      <c r="L216" s="409" t="s">
        <v>258</v>
      </c>
      <c r="M216" s="409" t="s">
        <v>258</v>
      </c>
      <c r="N216" s="409" t="str">
        <f>VLOOKUP(C216,'Tack Welding'!$D$5:$J$94,7,0)</f>
        <v xml:space="preserve">Completed </v>
      </c>
      <c r="O216" s="409"/>
      <c r="P216" s="409"/>
    </row>
    <row r="217" spans="1:16" s="144" customFormat="1" ht="18.75" customHeight="1">
      <c r="A217" s="409"/>
      <c r="B217" s="409"/>
      <c r="C217" s="632"/>
      <c r="D217" s="462"/>
      <c r="E217" s="462"/>
      <c r="F217" s="412"/>
      <c r="G217" s="772" t="str">
        <f>C216</f>
        <v>15/6</v>
      </c>
      <c r="H217" s="464">
        <v>355</v>
      </c>
      <c r="I217" s="418"/>
      <c r="J217" s="415"/>
      <c r="K217" s="409"/>
      <c r="L217" s="409"/>
      <c r="M217" s="409"/>
      <c r="N217" s="409"/>
      <c r="O217" s="409"/>
      <c r="P217" s="409"/>
    </row>
    <row r="218" spans="1:16" s="144" customFormat="1" ht="18.75" customHeight="1">
      <c r="A218" s="409">
        <f>SUBTOTAL(103,$C$6:C218)</f>
        <v>107</v>
      </c>
      <c r="B218" s="409"/>
      <c r="C218" s="415" t="s">
        <v>431</v>
      </c>
      <c r="D218" s="633" t="s">
        <v>3</v>
      </c>
      <c r="E218" s="633"/>
      <c r="F218" s="417"/>
      <c r="G218" s="409"/>
      <c r="H218" s="466"/>
      <c r="I218" s="418">
        <f>ROUND(H217/1000,4)+I216</f>
        <v>41.140000000000008</v>
      </c>
      <c r="J218" s="413" t="s">
        <v>51</v>
      </c>
      <c r="K218" s="409" t="s">
        <v>258</v>
      </c>
      <c r="L218" s="409" t="s">
        <v>258</v>
      </c>
      <c r="M218" s="409" t="s">
        <v>258</v>
      </c>
      <c r="N218" s="409"/>
      <c r="O218" s="409"/>
      <c r="P218" s="409"/>
    </row>
    <row r="219" spans="1:16" s="144" customFormat="1" ht="18.75" customHeight="1">
      <c r="A219" s="409"/>
      <c r="B219" s="409"/>
      <c r="C219" s="632"/>
      <c r="D219" s="462"/>
      <c r="E219" s="462"/>
      <c r="F219" s="412"/>
      <c r="G219" s="772" t="str">
        <f>C218</f>
        <v>15/7</v>
      </c>
      <c r="H219" s="464">
        <v>355</v>
      </c>
      <c r="I219" s="418"/>
      <c r="J219" s="415"/>
      <c r="K219" s="409"/>
      <c r="L219" s="409"/>
      <c r="M219" s="409"/>
      <c r="N219" s="409"/>
      <c r="O219" s="409"/>
      <c r="P219" s="409"/>
    </row>
    <row r="220" spans="1:16" s="144" customFormat="1" ht="18.75" customHeight="1">
      <c r="A220" s="409">
        <f>SUBTOTAL(103,$C$6:C220)</f>
        <v>108</v>
      </c>
      <c r="B220" s="409"/>
      <c r="C220" s="415" t="s">
        <v>432</v>
      </c>
      <c r="D220" s="633" t="s">
        <v>173</v>
      </c>
      <c r="E220" s="633"/>
      <c r="F220" s="417"/>
      <c r="G220" s="409"/>
      <c r="H220" s="466"/>
      <c r="I220" s="418">
        <f>ROUND(H219/1000,4)+I218</f>
        <v>41.495000000000005</v>
      </c>
      <c r="J220" s="413" t="s">
        <v>51</v>
      </c>
      <c r="K220" s="409" t="s">
        <v>258</v>
      </c>
      <c r="L220" s="409" t="s">
        <v>258</v>
      </c>
      <c r="M220" s="409" t="s">
        <v>258</v>
      </c>
      <c r="N220" s="409"/>
      <c r="O220" s="409"/>
      <c r="P220" s="409"/>
    </row>
    <row r="221" spans="1:16" s="144" customFormat="1" ht="18.75" customHeight="1">
      <c r="A221" s="409"/>
      <c r="B221" s="409"/>
      <c r="C221" s="632"/>
      <c r="D221" s="462"/>
      <c r="E221" s="462"/>
      <c r="F221" s="412"/>
      <c r="G221" s="772" t="str">
        <f>C220</f>
        <v>15/8</v>
      </c>
      <c r="H221" s="464">
        <v>410</v>
      </c>
      <c r="I221" s="418"/>
      <c r="J221" s="415"/>
      <c r="K221" s="409"/>
      <c r="L221" s="409"/>
      <c r="M221" s="409"/>
      <c r="N221" s="409"/>
      <c r="O221" s="409"/>
      <c r="P221" s="409"/>
    </row>
    <row r="222" spans="1:16" s="144" customFormat="1" ht="18.75" customHeight="1">
      <c r="A222" s="409">
        <f>SUBTOTAL(103,$C$6:C222)</f>
        <v>109</v>
      </c>
      <c r="B222" s="409"/>
      <c r="C222" s="415" t="s">
        <v>433</v>
      </c>
      <c r="D222" s="633" t="s">
        <v>3</v>
      </c>
      <c r="E222" s="633"/>
      <c r="F222" s="417"/>
      <c r="G222" s="409"/>
      <c r="H222" s="466"/>
      <c r="I222" s="418">
        <f>ROUND(H221/1000,4)+I220</f>
        <v>41.905000000000001</v>
      </c>
      <c r="J222" s="413" t="s">
        <v>51</v>
      </c>
      <c r="K222" s="409" t="s">
        <v>258</v>
      </c>
      <c r="L222" s="409" t="s">
        <v>258</v>
      </c>
      <c r="M222" s="409" t="s">
        <v>258</v>
      </c>
      <c r="N222" s="409"/>
      <c r="O222" s="409"/>
      <c r="P222" s="409"/>
    </row>
    <row r="223" spans="1:16" s="144" customFormat="1" ht="18.75" customHeight="1">
      <c r="A223" s="409"/>
      <c r="B223" s="409"/>
      <c r="C223" s="632"/>
      <c r="D223" s="462"/>
      <c r="E223" s="462"/>
      <c r="F223" s="412"/>
      <c r="G223" s="772" t="str">
        <f>C222</f>
        <v>15/9</v>
      </c>
      <c r="H223" s="464">
        <v>430</v>
      </c>
      <c r="I223" s="418"/>
      <c r="J223" s="415"/>
      <c r="K223" s="409"/>
      <c r="L223" s="409"/>
      <c r="M223" s="409"/>
      <c r="N223" s="409"/>
      <c r="O223" s="409"/>
      <c r="P223" s="409"/>
    </row>
    <row r="224" spans="1:16" s="144" customFormat="1" ht="18.75" customHeight="1">
      <c r="A224" s="409">
        <f>SUBTOTAL(103,$C$6:C224)</f>
        <v>110</v>
      </c>
      <c r="B224" s="409"/>
      <c r="C224" s="415" t="s">
        <v>434</v>
      </c>
      <c r="D224" s="633" t="s">
        <v>155</v>
      </c>
      <c r="E224" s="633"/>
      <c r="F224" s="417"/>
      <c r="G224" s="409"/>
      <c r="H224" s="466"/>
      <c r="I224" s="418">
        <f>ROUND(H223/1000,4)+I222</f>
        <v>42.335000000000001</v>
      </c>
      <c r="J224" s="413" t="s">
        <v>51</v>
      </c>
      <c r="K224" s="409" t="s">
        <v>258</v>
      </c>
      <c r="L224" s="409" t="s">
        <v>258</v>
      </c>
      <c r="M224" s="409" t="s">
        <v>258</v>
      </c>
      <c r="N224" s="409"/>
      <c r="O224" s="409"/>
      <c r="P224" s="409"/>
    </row>
    <row r="225" spans="1:16" s="144" customFormat="1" ht="18.75" customHeight="1">
      <c r="A225" s="409"/>
      <c r="B225" s="409"/>
      <c r="C225" s="632"/>
      <c r="D225" s="462"/>
      <c r="E225" s="462"/>
      <c r="F225" s="412"/>
      <c r="G225" s="772" t="str">
        <f>C224</f>
        <v>15/10</v>
      </c>
      <c r="H225" s="464">
        <v>385</v>
      </c>
      <c r="I225" s="418"/>
      <c r="J225" s="415"/>
      <c r="K225" s="409"/>
      <c r="L225" s="409"/>
      <c r="M225" s="409"/>
      <c r="N225" s="409"/>
      <c r="O225" s="409"/>
      <c r="P225" s="409"/>
    </row>
    <row r="226" spans="1:16" s="144" customFormat="1" ht="18.75" customHeight="1">
      <c r="A226" s="409">
        <f>SUBTOTAL(103,$C$6:C226)</f>
        <v>111</v>
      </c>
      <c r="B226" s="409"/>
      <c r="C226" s="415" t="s">
        <v>435</v>
      </c>
      <c r="D226" s="633" t="s">
        <v>3</v>
      </c>
      <c r="E226" s="633"/>
      <c r="F226" s="417"/>
      <c r="G226" s="409"/>
      <c r="H226" s="466"/>
      <c r="I226" s="418">
        <f>ROUND(H225/1000,4)+I224</f>
        <v>42.72</v>
      </c>
      <c r="J226" s="413" t="s">
        <v>51</v>
      </c>
      <c r="K226" s="409" t="s">
        <v>258</v>
      </c>
      <c r="L226" s="409" t="s">
        <v>258</v>
      </c>
      <c r="M226" s="409" t="s">
        <v>258</v>
      </c>
      <c r="N226" s="409"/>
      <c r="O226" s="409"/>
      <c r="P226" s="409"/>
    </row>
    <row r="227" spans="1:16" s="144" customFormat="1" ht="18.75" customHeight="1">
      <c r="A227" s="409"/>
      <c r="B227" s="409"/>
      <c r="C227" s="632"/>
      <c r="D227" s="462"/>
      <c r="E227" s="462"/>
      <c r="F227" s="412"/>
      <c r="G227" s="772" t="str">
        <f>C226</f>
        <v>15/11</v>
      </c>
      <c r="H227" s="464">
        <v>455</v>
      </c>
      <c r="I227" s="418"/>
      <c r="J227" s="415"/>
      <c r="K227" s="409"/>
      <c r="L227" s="409"/>
      <c r="M227" s="409"/>
      <c r="N227" s="409"/>
      <c r="O227" s="409"/>
      <c r="P227" s="409"/>
    </row>
    <row r="228" spans="1:16" s="144" customFormat="1" ht="18.75" customHeight="1">
      <c r="A228" s="409">
        <f>SUBTOTAL(103,$C$6:C228)</f>
        <v>112</v>
      </c>
      <c r="B228" s="409"/>
      <c r="C228" s="415" t="s">
        <v>436</v>
      </c>
      <c r="D228" s="633" t="s">
        <v>80</v>
      </c>
      <c r="E228" s="633"/>
      <c r="F228" s="417"/>
      <c r="G228" s="409"/>
      <c r="H228" s="466"/>
      <c r="I228" s="418">
        <f>ROUND(H227/1000,4)+I226</f>
        <v>43.174999999999997</v>
      </c>
      <c r="J228" s="413" t="s">
        <v>51</v>
      </c>
      <c r="K228" s="409" t="s">
        <v>258</v>
      </c>
      <c r="L228" s="409" t="s">
        <v>258</v>
      </c>
      <c r="M228" s="409" t="s">
        <v>258</v>
      </c>
      <c r="N228" s="409"/>
      <c r="O228" s="409"/>
      <c r="P228" s="409"/>
    </row>
    <row r="229" spans="1:16" s="144" customFormat="1" ht="18.75" customHeight="1">
      <c r="A229" s="409"/>
      <c r="B229" s="409"/>
      <c r="C229" s="632"/>
      <c r="D229" s="462"/>
      <c r="E229" s="462"/>
      <c r="F229" s="412"/>
      <c r="G229" s="772" t="str">
        <f>C228</f>
        <v>15/12</v>
      </c>
      <c r="H229" s="464">
        <v>288.42500000000001</v>
      </c>
      <c r="I229" s="418"/>
      <c r="J229" s="415"/>
      <c r="K229" s="409"/>
      <c r="L229" s="409"/>
      <c r="M229" s="409"/>
      <c r="N229" s="409"/>
      <c r="O229" s="409"/>
      <c r="P229" s="409"/>
    </row>
    <row r="230" spans="1:16" s="144" customFormat="1" ht="18.75" customHeight="1">
      <c r="A230" s="409">
        <f>SUBTOTAL(103,$C$6:C230)</f>
        <v>113</v>
      </c>
      <c r="B230" s="410" t="s">
        <v>564</v>
      </c>
      <c r="C230" s="415" t="s">
        <v>12</v>
      </c>
      <c r="D230" s="633" t="s">
        <v>176</v>
      </c>
      <c r="E230" s="633"/>
      <c r="F230" s="412"/>
      <c r="G230" s="411"/>
      <c r="H230" s="467"/>
      <c r="I230" s="418">
        <f>ROUND(H229/1000,4)+I228</f>
        <v>43.4634</v>
      </c>
      <c r="J230" s="413" t="s">
        <v>51</v>
      </c>
      <c r="K230" s="409" t="s">
        <v>258</v>
      </c>
      <c r="L230" s="409"/>
      <c r="M230" s="409"/>
      <c r="N230" s="409"/>
      <c r="O230" s="409"/>
      <c r="P230" s="409"/>
    </row>
    <row r="231" spans="1:16" s="144" customFormat="1" ht="18.75" customHeight="1">
      <c r="A231" s="409"/>
      <c r="B231" s="409"/>
      <c r="C231" s="632"/>
      <c r="D231" s="462"/>
      <c r="E231" s="462"/>
      <c r="F231" s="412"/>
      <c r="G231" s="772" t="str">
        <f>C230</f>
        <v>16/0</v>
      </c>
      <c r="H231" s="465">
        <v>392.69</v>
      </c>
      <c r="I231" s="418"/>
      <c r="J231" s="415"/>
      <c r="K231" s="409"/>
      <c r="L231" s="409"/>
      <c r="M231" s="409"/>
      <c r="N231" s="409"/>
      <c r="O231" s="409"/>
      <c r="P231" s="409" t="s">
        <v>979</v>
      </c>
    </row>
    <row r="232" spans="1:16" s="144" customFormat="1" ht="18.75" customHeight="1">
      <c r="A232" s="409">
        <f>SUBTOTAL(103,$C$6:C232)</f>
        <v>114</v>
      </c>
      <c r="B232" s="410" t="s">
        <v>565</v>
      </c>
      <c r="C232" s="415" t="s">
        <v>13</v>
      </c>
      <c r="D232" s="633" t="s">
        <v>220</v>
      </c>
      <c r="E232" s="633"/>
      <c r="F232" s="412"/>
      <c r="G232" s="411"/>
      <c r="H232" s="467"/>
      <c r="I232" s="418">
        <f>ROUND(H231/1000,4)+I230</f>
        <v>43.856099999999998</v>
      </c>
      <c r="J232" s="413" t="s">
        <v>51</v>
      </c>
      <c r="K232" s="409" t="s">
        <v>258</v>
      </c>
      <c r="L232" s="409" t="s">
        <v>258</v>
      </c>
      <c r="M232" s="409" t="s">
        <v>258</v>
      </c>
      <c r="N232" s="409"/>
      <c r="O232" s="409"/>
      <c r="P232" s="409"/>
    </row>
    <row r="233" spans="1:16" s="144" customFormat="1" ht="18.75" customHeight="1">
      <c r="A233" s="409"/>
      <c r="B233" s="409"/>
      <c r="C233" s="632"/>
      <c r="D233" s="462"/>
      <c r="E233" s="462"/>
      <c r="F233" s="412"/>
      <c r="G233" s="772" t="str">
        <f>C232</f>
        <v>17/0</v>
      </c>
      <c r="H233" s="465">
        <v>398.4</v>
      </c>
      <c r="I233" s="418"/>
      <c r="J233" s="415"/>
      <c r="K233" s="409"/>
      <c r="L233" s="409"/>
      <c r="M233" s="409"/>
      <c r="N233" s="409"/>
      <c r="O233" s="409"/>
      <c r="P233" s="409" t="s">
        <v>979</v>
      </c>
    </row>
    <row r="234" spans="1:16" s="144" customFormat="1" ht="18.75" customHeight="1">
      <c r="A234" s="409">
        <f>SUBTOTAL(103,$C$6:C234)</f>
        <v>115</v>
      </c>
      <c r="B234" s="410" t="s">
        <v>566</v>
      </c>
      <c r="C234" s="415" t="s">
        <v>52</v>
      </c>
      <c r="D234" s="633" t="s">
        <v>232</v>
      </c>
      <c r="E234" s="633"/>
      <c r="F234" s="412"/>
      <c r="G234" s="411"/>
      <c r="H234" s="467"/>
      <c r="I234" s="418">
        <f>ROUND(H233/1000,4)+I232</f>
        <v>44.2545</v>
      </c>
      <c r="J234" s="413" t="s">
        <v>51</v>
      </c>
      <c r="K234" s="409" t="s">
        <v>258</v>
      </c>
      <c r="L234" s="409" t="s">
        <v>258</v>
      </c>
      <c r="M234" s="409" t="s">
        <v>258</v>
      </c>
      <c r="N234" s="409"/>
      <c r="O234" s="409" t="s">
        <v>975</v>
      </c>
      <c r="P234" s="409"/>
    </row>
    <row r="235" spans="1:16" s="144" customFormat="1" ht="18.75" customHeight="1">
      <c r="A235" s="409"/>
      <c r="B235" s="409"/>
      <c r="C235" s="632"/>
      <c r="D235" s="462"/>
      <c r="E235" s="462"/>
      <c r="F235" s="412"/>
      <c r="G235" s="772" t="str">
        <f>C234</f>
        <v>18/0</v>
      </c>
      <c r="H235" s="465">
        <v>307.59500000000003</v>
      </c>
      <c r="I235" s="418"/>
      <c r="J235" s="415"/>
      <c r="K235" s="409"/>
      <c r="L235" s="409"/>
      <c r="M235" s="409"/>
      <c r="N235" s="409"/>
      <c r="O235" s="409"/>
      <c r="P235" s="409"/>
    </row>
    <row r="236" spans="1:16" s="144" customFormat="1" ht="18.75" customHeight="1">
      <c r="A236" s="409">
        <f>SUBTOTAL(103,$C$6:C236)</f>
        <v>116</v>
      </c>
      <c r="B236" s="409"/>
      <c r="C236" s="415" t="s">
        <v>195</v>
      </c>
      <c r="D236" s="633" t="s">
        <v>2</v>
      </c>
      <c r="E236" s="633"/>
      <c r="F236" s="417"/>
      <c r="G236" s="409"/>
      <c r="H236" s="467"/>
      <c r="I236" s="418">
        <f>ROUND(H235/1000,4)+I234</f>
        <v>44.562100000000001</v>
      </c>
      <c r="J236" s="413" t="s">
        <v>51</v>
      </c>
      <c r="K236" s="409" t="s">
        <v>258</v>
      </c>
      <c r="L236" s="409" t="s">
        <v>258</v>
      </c>
      <c r="M236" s="409" t="s">
        <v>258</v>
      </c>
      <c r="N236" s="409"/>
      <c r="O236" s="409"/>
      <c r="P236" s="409"/>
    </row>
    <row r="237" spans="1:16" s="144" customFormat="1" ht="18.75" customHeight="1">
      <c r="A237" s="409"/>
      <c r="B237" s="409"/>
      <c r="C237" s="632"/>
      <c r="D237" s="462"/>
      <c r="E237" s="462"/>
      <c r="F237" s="412"/>
      <c r="G237" s="772" t="str">
        <f>C236</f>
        <v>18/1</v>
      </c>
      <c r="H237" s="465">
        <v>390</v>
      </c>
      <c r="I237" s="418"/>
      <c r="J237" s="415"/>
      <c r="K237" s="409"/>
      <c r="L237" s="409"/>
      <c r="M237" s="409"/>
      <c r="N237" s="409"/>
      <c r="O237" s="409"/>
      <c r="P237" s="409"/>
    </row>
    <row r="238" spans="1:16" s="144" customFormat="1" ht="18.75" customHeight="1">
      <c r="A238" s="409">
        <f>SUBTOTAL(103,$C$6:C238)</f>
        <v>117</v>
      </c>
      <c r="B238" s="409"/>
      <c r="C238" s="415" t="s">
        <v>196</v>
      </c>
      <c r="D238" s="633" t="s">
        <v>173</v>
      </c>
      <c r="E238" s="633"/>
      <c r="F238" s="417"/>
      <c r="G238" s="409"/>
      <c r="H238" s="467"/>
      <c r="I238" s="418">
        <f>ROUND(H237/1000,4)+I236</f>
        <v>44.952100000000002</v>
      </c>
      <c r="J238" s="413" t="s">
        <v>51</v>
      </c>
      <c r="K238" s="409" t="s">
        <v>258</v>
      </c>
      <c r="L238" s="409" t="s">
        <v>258</v>
      </c>
      <c r="M238" s="409" t="s">
        <v>258</v>
      </c>
      <c r="N238" s="409"/>
      <c r="O238" s="409"/>
      <c r="P238" s="409"/>
    </row>
    <row r="239" spans="1:16" s="144" customFormat="1" ht="18.75" customHeight="1">
      <c r="A239" s="409"/>
      <c r="B239" s="409"/>
      <c r="C239" s="632"/>
      <c r="D239" s="462"/>
      <c r="E239" s="462"/>
      <c r="F239" s="412"/>
      <c r="G239" s="772" t="str">
        <f>C238</f>
        <v>18/2</v>
      </c>
      <c r="H239" s="465">
        <v>380</v>
      </c>
      <c r="I239" s="418"/>
      <c r="J239" s="415"/>
      <c r="K239" s="409"/>
      <c r="L239" s="409"/>
      <c r="M239" s="409"/>
      <c r="N239" s="409"/>
      <c r="O239" s="409"/>
      <c r="P239" s="409"/>
    </row>
    <row r="240" spans="1:16" s="144" customFormat="1" ht="18.75" customHeight="1">
      <c r="A240" s="409">
        <f>SUBTOTAL(103,$C$6:C240)</f>
        <v>118</v>
      </c>
      <c r="B240" s="409"/>
      <c r="C240" s="415" t="s">
        <v>257</v>
      </c>
      <c r="D240" s="633" t="s">
        <v>80</v>
      </c>
      <c r="E240" s="633"/>
      <c r="F240" s="417"/>
      <c r="G240" s="409"/>
      <c r="H240" s="467"/>
      <c r="I240" s="418">
        <f>ROUND(H239/1000,4)+I238</f>
        <v>45.332100000000004</v>
      </c>
      <c r="J240" s="413" t="s">
        <v>51</v>
      </c>
      <c r="K240" s="409" t="s">
        <v>258</v>
      </c>
      <c r="L240" s="409" t="s">
        <v>258</v>
      </c>
      <c r="M240" s="409" t="s">
        <v>258</v>
      </c>
      <c r="N240" s="409"/>
      <c r="O240" s="409"/>
      <c r="P240" s="409"/>
    </row>
    <row r="241" spans="1:16" s="144" customFormat="1" ht="18.75" customHeight="1">
      <c r="A241" s="409"/>
      <c r="B241" s="409"/>
      <c r="C241" s="632"/>
      <c r="D241" s="462"/>
      <c r="E241" s="462"/>
      <c r="F241" s="412"/>
      <c r="G241" s="772" t="str">
        <f>C240</f>
        <v>18/3</v>
      </c>
      <c r="H241" s="465">
        <v>405</v>
      </c>
      <c r="I241" s="418"/>
      <c r="J241" s="415"/>
      <c r="K241" s="409"/>
      <c r="L241" s="409"/>
      <c r="M241" s="409"/>
      <c r="N241" s="409"/>
      <c r="O241" s="409"/>
      <c r="P241" s="409"/>
    </row>
    <row r="242" spans="1:16" s="144" customFormat="1" ht="18.75" customHeight="1">
      <c r="A242" s="409">
        <f>SUBTOTAL(103,$C$6:C242)</f>
        <v>119</v>
      </c>
      <c r="B242" s="409"/>
      <c r="C242" s="415" t="s">
        <v>256</v>
      </c>
      <c r="D242" s="633" t="s">
        <v>4</v>
      </c>
      <c r="E242" s="633"/>
      <c r="F242" s="417"/>
      <c r="G242" s="409"/>
      <c r="H242" s="467"/>
      <c r="I242" s="418">
        <f>ROUND(H241/1000,4)+I240</f>
        <v>45.737100000000005</v>
      </c>
      <c r="J242" s="413" t="s">
        <v>51</v>
      </c>
      <c r="K242" s="409" t="s">
        <v>258</v>
      </c>
      <c r="L242" s="409" t="s">
        <v>258</v>
      </c>
      <c r="M242" s="409" t="s">
        <v>258</v>
      </c>
      <c r="N242" s="409"/>
      <c r="O242" s="409"/>
      <c r="P242" s="409"/>
    </row>
    <row r="243" spans="1:16" s="144" customFormat="1" ht="18.75" customHeight="1">
      <c r="A243" s="409"/>
      <c r="B243" s="409"/>
      <c r="C243" s="632"/>
      <c r="D243" s="462"/>
      <c r="E243" s="462"/>
      <c r="F243" s="412"/>
      <c r="G243" s="772" t="str">
        <f>C242</f>
        <v>18/4</v>
      </c>
      <c r="H243" s="465">
        <v>335</v>
      </c>
      <c r="I243" s="418"/>
      <c r="J243" s="415"/>
      <c r="K243" s="409"/>
      <c r="L243" s="409"/>
      <c r="M243" s="409"/>
      <c r="N243" s="409"/>
      <c r="O243" s="409"/>
      <c r="P243" s="409"/>
    </row>
    <row r="244" spans="1:16" s="144" customFormat="1" ht="18.75" customHeight="1">
      <c r="A244" s="409">
        <f>SUBTOTAL(103,$C$6:C244)</f>
        <v>120</v>
      </c>
      <c r="B244" s="409"/>
      <c r="C244" s="415" t="s">
        <v>255</v>
      </c>
      <c r="D244" s="633" t="s">
        <v>3</v>
      </c>
      <c r="E244" s="633"/>
      <c r="F244" s="417"/>
      <c r="G244" s="409"/>
      <c r="H244" s="467"/>
      <c r="I244" s="418">
        <f>ROUND(H243/1000,4)+I242</f>
        <v>46.072100000000006</v>
      </c>
      <c r="J244" s="413" t="s">
        <v>51</v>
      </c>
      <c r="K244" s="409" t="s">
        <v>258</v>
      </c>
      <c r="L244" s="409" t="s">
        <v>258</v>
      </c>
      <c r="M244" s="409" t="s">
        <v>258</v>
      </c>
      <c r="N244" s="409"/>
      <c r="O244" s="409"/>
      <c r="P244" s="409"/>
    </row>
    <row r="245" spans="1:16" s="144" customFormat="1" ht="18.75" customHeight="1">
      <c r="A245" s="409"/>
      <c r="B245" s="409"/>
      <c r="C245" s="632"/>
      <c r="D245" s="462"/>
      <c r="E245" s="462"/>
      <c r="F245" s="412"/>
      <c r="G245" s="772" t="str">
        <f>C244</f>
        <v>18/5</v>
      </c>
      <c r="H245" s="465">
        <v>425</v>
      </c>
      <c r="I245" s="418"/>
      <c r="J245" s="415"/>
      <c r="K245" s="409"/>
      <c r="L245" s="409"/>
      <c r="M245" s="409"/>
      <c r="N245" s="409"/>
      <c r="O245" s="409"/>
      <c r="P245" s="409"/>
    </row>
    <row r="246" spans="1:16" s="144" customFormat="1" ht="18.75" customHeight="1">
      <c r="A246" s="409">
        <f>SUBTOTAL(103,$C$6:C246)</f>
        <v>121</v>
      </c>
      <c r="B246" s="409"/>
      <c r="C246" s="415" t="s">
        <v>254</v>
      </c>
      <c r="D246" s="633" t="s">
        <v>50</v>
      </c>
      <c r="E246" s="633"/>
      <c r="F246" s="417"/>
      <c r="G246" s="409"/>
      <c r="H246" s="467"/>
      <c r="I246" s="418">
        <f>ROUND(H245/1000,4)+I244</f>
        <v>46.497100000000003</v>
      </c>
      <c r="J246" s="413" t="s">
        <v>51</v>
      </c>
      <c r="K246" s="409" t="s">
        <v>258</v>
      </c>
      <c r="L246" s="409" t="s">
        <v>258</v>
      </c>
      <c r="M246" s="409" t="s">
        <v>258</v>
      </c>
      <c r="N246" s="409"/>
      <c r="O246" s="409"/>
      <c r="P246" s="409"/>
    </row>
    <row r="247" spans="1:16" s="144" customFormat="1" ht="18.75" customHeight="1">
      <c r="A247" s="409"/>
      <c r="B247" s="409"/>
      <c r="C247" s="632"/>
      <c r="D247" s="462"/>
      <c r="E247" s="462"/>
      <c r="F247" s="412"/>
      <c r="G247" s="772" t="str">
        <f>C246</f>
        <v>18/6</v>
      </c>
      <c r="H247" s="465">
        <v>402</v>
      </c>
      <c r="I247" s="418"/>
      <c r="J247" s="415"/>
      <c r="K247" s="409"/>
      <c r="L247" s="409"/>
      <c r="M247" s="409"/>
      <c r="N247" s="409"/>
      <c r="O247" s="409"/>
      <c r="P247" s="409"/>
    </row>
    <row r="248" spans="1:16" s="144" customFormat="1" ht="18.75" customHeight="1">
      <c r="A248" s="409">
        <f>SUBTOTAL(103,$C$6:C248)</f>
        <v>122</v>
      </c>
      <c r="B248" s="409"/>
      <c r="C248" s="415" t="s">
        <v>437</v>
      </c>
      <c r="D248" s="633" t="s">
        <v>173</v>
      </c>
      <c r="E248" s="633"/>
      <c r="F248" s="417"/>
      <c r="G248" s="409"/>
      <c r="H248" s="467"/>
      <c r="I248" s="418">
        <f>ROUND(H247/1000,4)+I246</f>
        <v>46.899100000000004</v>
      </c>
      <c r="J248" s="413" t="s">
        <v>51</v>
      </c>
      <c r="K248" s="409" t="s">
        <v>258</v>
      </c>
      <c r="L248" s="409" t="s">
        <v>258</v>
      </c>
      <c r="M248" s="409" t="s">
        <v>258</v>
      </c>
      <c r="N248" s="409"/>
      <c r="O248" s="409"/>
      <c r="P248" s="409"/>
    </row>
    <row r="249" spans="1:16" s="144" customFormat="1" ht="18.75" customHeight="1">
      <c r="A249" s="409"/>
      <c r="B249" s="409"/>
      <c r="C249" s="632"/>
      <c r="D249" s="462"/>
      <c r="E249" s="462"/>
      <c r="F249" s="412"/>
      <c r="G249" s="772" t="str">
        <f>C248</f>
        <v>18/7</v>
      </c>
      <c r="H249" s="465">
        <v>385.43400000000003</v>
      </c>
      <c r="I249" s="418"/>
      <c r="J249" s="415"/>
      <c r="K249" s="409"/>
      <c r="L249" s="409"/>
      <c r="M249" s="409"/>
      <c r="N249" s="409"/>
      <c r="O249" s="409"/>
      <c r="P249" s="409"/>
    </row>
    <row r="250" spans="1:16" s="144" customFormat="1" ht="18.75" customHeight="1">
      <c r="A250" s="409">
        <f>SUBTOTAL(103,$C$6:C250)</f>
        <v>123</v>
      </c>
      <c r="B250" s="410" t="s">
        <v>567</v>
      </c>
      <c r="C250" s="415" t="s">
        <v>53</v>
      </c>
      <c r="D250" s="633" t="s">
        <v>216</v>
      </c>
      <c r="E250" s="633"/>
      <c r="F250" s="422"/>
      <c r="G250" s="411"/>
      <c r="H250" s="467"/>
      <c r="I250" s="418">
        <f>ROUND(H249/1000,4)+I248</f>
        <v>47.284500000000001</v>
      </c>
      <c r="J250" s="413" t="s">
        <v>51</v>
      </c>
      <c r="K250" s="409" t="s">
        <v>258</v>
      </c>
      <c r="L250" s="409" t="s">
        <v>258</v>
      </c>
      <c r="M250" s="409" t="s">
        <v>258</v>
      </c>
      <c r="N250" s="409"/>
      <c r="O250" s="409" t="s">
        <v>975</v>
      </c>
      <c r="P250" s="409"/>
    </row>
    <row r="251" spans="1:16" s="144" customFormat="1" ht="18.75" customHeight="1">
      <c r="A251" s="409"/>
      <c r="B251" s="409"/>
      <c r="C251" s="632"/>
      <c r="D251" s="462"/>
      <c r="E251" s="462"/>
      <c r="F251" s="412"/>
      <c r="G251" s="772" t="str">
        <f>C250</f>
        <v>19/0</v>
      </c>
      <c r="H251" s="465">
        <v>279.36</v>
      </c>
      <c r="I251" s="418"/>
      <c r="J251" s="415"/>
      <c r="K251" s="409"/>
      <c r="L251" s="409"/>
      <c r="M251" s="409"/>
      <c r="N251" s="409"/>
      <c r="O251" s="409"/>
      <c r="P251" s="409" t="s">
        <v>980</v>
      </c>
    </row>
    <row r="252" spans="1:16" s="144" customFormat="1" ht="18.75" customHeight="1">
      <c r="A252" s="409">
        <f>SUBTOTAL(103,$C$6:C252)</f>
        <v>124</v>
      </c>
      <c r="B252" s="410" t="s">
        <v>568</v>
      </c>
      <c r="C252" s="415" t="s">
        <v>54</v>
      </c>
      <c r="D252" s="633" t="s">
        <v>216</v>
      </c>
      <c r="E252" s="633"/>
      <c r="F252" s="412"/>
      <c r="G252" s="411"/>
      <c r="H252" s="467"/>
      <c r="I252" s="418">
        <f>ROUND(H251/1000,4)+I250</f>
        <v>47.563900000000004</v>
      </c>
      <c r="J252" s="413" t="s">
        <v>51</v>
      </c>
      <c r="K252" s="409" t="s">
        <v>258</v>
      </c>
      <c r="L252" s="409" t="s">
        <v>258</v>
      </c>
      <c r="M252" s="409" t="s">
        <v>258</v>
      </c>
      <c r="N252" s="409"/>
      <c r="O252" s="409" t="s">
        <v>975</v>
      </c>
      <c r="P252" s="409"/>
    </row>
    <row r="253" spans="1:16" s="144" customFormat="1" ht="18.75" customHeight="1">
      <c r="A253" s="409"/>
      <c r="B253" s="409"/>
      <c r="C253" s="632"/>
      <c r="D253" s="462"/>
      <c r="E253" s="462"/>
      <c r="F253" s="412"/>
      <c r="G253" s="772" t="str">
        <f>C252</f>
        <v>20/0</v>
      </c>
      <c r="H253" s="465">
        <v>388.51499999999999</v>
      </c>
      <c r="I253" s="418"/>
      <c r="J253" s="415"/>
      <c r="K253" s="409"/>
      <c r="L253" s="409"/>
      <c r="M253" s="409"/>
      <c r="N253" s="409"/>
      <c r="O253" s="409"/>
      <c r="P253" s="409"/>
    </row>
    <row r="254" spans="1:16" s="144" customFormat="1" ht="18.75" customHeight="1">
      <c r="A254" s="409">
        <f>SUBTOTAL(103,$C$6:C254)</f>
        <v>125</v>
      </c>
      <c r="B254" s="409"/>
      <c r="C254" s="415" t="s">
        <v>177</v>
      </c>
      <c r="D254" s="633" t="s">
        <v>4</v>
      </c>
      <c r="E254" s="633"/>
      <c r="F254" s="417"/>
      <c r="G254" s="409"/>
      <c r="H254" s="467"/>
      <c r="I254" s="418">
        <f>ROUND(H253/1000,4)+I252</f>
        <v>47.952400000000004</v>
      </c>
      <c r="J254" s="413" t="s">
        <v>51</v>
      </c>
      <c r="K254" s="409" t="s">
        <v>258</v>
      </c>
      <c r="L254" s="409" t="s">
        <v>258</v>
      </c>
      <c r="M254" s="409" t="s">
        <v>258</v>
      </c>
      <c r="N254" s="409"/>
      <c r="O254" s="409"/>
      <c r="P254" s="409"/>
    </row>
    <row r="255" spans="1:16" s="144" customFormat="1" ht="18.75" customHeight="1">
      <c r="A255" s="409"/>
      <c r="B255" s="409"/>
      <c r="C255" s="632"/>
      <c r="D255" s="462"/>
      <c r="E255" s="462"/>
      <c r="F255" s="412"/>
      <c r="G255" s="772" t="str">
        <f>C254</f>
        <v>20/1</v>
      </c>
      <c r="H255" s="465">
        <v>330</v>
      </c>
      <c r="I255" s="418"/>
      <c r="J255" s="415"/>
      <c r="K255" s="409"/>
      <c r="L255" s="409"/>
      <c r="M255" s="409"/>
      <c r="N255" s="409"/>
      <c r="O255" s="409"/>
      <c r="P255" s="409"/>
    </row>
    <row r="256" spans="1:16" s="144" customFormat="1" ht="18.75" customHeight="1">
      <c r="A256" s="409">
        <f>SUBTOTAL(103,$C$6:C256)</f>
        <v>126</v>
      </c>
      <c r="B256" s="409"/>
      <c r="C256" s="415" t="s">
        <v>178</v>
      </c>
      <c r="D256" s="633" t="s">
        <v>4</v>
      </c>
      <c r="E256" s="633"/>
      <c r="F256" s="417"/>
      <c r="G256" s="409"/>
      <c r="H256" s="467"/>
      <c r="I256" s="418">
        <f>ROUND(H255/1000,4)+I254</f>
        <v>48.282400000000003</v>
      </c>
      <c r="J256" s="413" t="s">
        <v>51</v>
      </c>
      <c r="K256" s="409" t="s">
        <v>258</v>
      </c>
      <c r="L256" s="409" t="s">
        <v>258</v>
      </c>
      <c r="M256" s="409" t="s">
        <v>258</v>
      </c>
      <c r="N256" s="409"/>
      <c r="O256" s="409"/>
      <c r="P256" s="409"/>
    </row>
    <row r="257" spans="1:16" s="144" customFormat="1" ht="18.75" customHeight="1">
      <c r="A257" s="409"/>
      <c r="B257" s="409"/>
      <c r="C257" s="632"/>
      <c r="D257" s="462"/>
      <c r="E257" s="462"/>
      <c r="F257" s="412"/>
      <c r="G257" s="772" t="str">
        <f>C256</f>
        <v>20/2</v>
      </c>
      <c r="H257" s="465">
        <v>340</v>
      </c>
      <c r="I257" s="418"/>
      <c r="J257" s="415"/>
      <c r="K257" s="409"/>
      <c r="L257" s="409"/>
      <c r="M257" s="409"/>
      <c r="N257" s="409"/>
      <c r="O257" s="409"/>
      <c r="P257" s="409"/>
    </row>
    <row r="258" spans="1:16" s="144" customFormat="1" ht="18.75" customHeight="1">
      <c r="A258" s="409">
        <f>SUBTOTAL(103,$C$6:C258)</f>
        <v>127</v>
      </c>
      <c r="B258" s="409"/>
      <c r="C258" s="415" t="s">
        <v>179</v>
      </c>
      <c r="D258" s="633" t="s">
        <v>173</v>
      </c>
      <c r="E258" s="633"/>
      <c r="F258" s="417"/>
      <c r="G258" s="409"/>
      <c r="H258" s="467"/>
      <c r="I258" s="418">
        <f>ROUND(H257/1000,4)+I256</f>
        <v>48.622400000000006</v>
      </c>
      <c r="J258" s="413" t="s">
        <v>51</v>
      </c>
      <c r="K258" s="409" t="s">
        <v>258</v>
      </c>
      <c r="L258" s="409" t="s">
        <v>258</v>
      </c>
      <c r="M258" s="409" t="s">
        <v>258</v>
      </c>
      <c r="N258" s="409"/>
      <c r="O258" s="409"/>
      <c r="P258" s="409"/>
    </row>
    <row r="259" spans="1:16" s="144" customFormat="1" ht="18.75" customHeight="1">
      <c r="A259" s="409"/>
      <c r="B259" s="409"/>
      <c r="C259" s="632"/>
      <c r="D259" s="462"/>
      <c r="E259" s="462"/>
      <c r="F259" s="412"/>
      <c r="G259" s="772" t="str">
        <f>C258</f>
        <v>20/3</v>
      </c>
      <c r="H259" s="465">
        <v>420</v>
      </c>
      <c r="I259" s="418"/>
      <c r="J259" s="415"/>
      <c r="K259" s="409"/>
      <c r="L259" s="409"/>
      <c r="M259" s="409"/>
      <c r="N259" s="409"/>
      <c r="O259" s="409"/>
      <c r="P259" s="409"/>
    </row>
    <row r="260" spans="1:16" s="144" customFormat="1" ht="18.75" customHeight="1">
      <c r="A260" s="409">
        <f>SUBTOTAL(103,$C$6:C260)</f>
        <v>128</v>
      </c>
      <c r="B260" s="409"/>
      <c r="C260" s="415" t="s">
        <v>180</v>
      </c>
      <c r="D260" s="633" t="s">
        <v>2</v>
      </c>
      <c r="E260" s="633"/>
      <c r="F260" s="417"/>
      <c r="G260" s="409"/>
      <c r="H260" s="467"/>
      <c r="I260" s="418">
        <f>ROUND(H259/1000,4)+I258</f>
        <v>49.042400000000008</v>
      </c>
      <c r="J260" s="413" t="s">
        <v>51</v>
      </c>
      <c r="K260" s="409" t="s">
        <v>258</v>
      </c>
      <c r="L260" s="409" t="s">
        <v>258</v>
      </c>
      <c r="M260" s="409" t="s">
        <v>258</v>
      </c>
      <c r="N260" s="409"/>
      <c r="O260" s="409"/>
      <c r="P260" s="409"/>
    </row>
    <row r="261" spans="1:16" s="144" customFormat="1" ht="18.75" customHeight="1">
      <c r="A261" s="409"/>
      <c r="B261" s="409"/>
      <c r="C261" s="632"/>
      <c r="D261" s="462"/>
      <c r="E261" s="462"/>
      <c r="F261" s="412"/>
      <c r="G261" s="772" t="str">
        <f>C260</f>
        <v>20/4</v>
      </c>
      <c r="H261" s="465">
        <v>396</v>
      </c>
      <c r="I261" s="418"/>
      <c r="J261" s="415"/>
      <c r="K261" s="409"/>
      <c r="L261" s="409"/>
      <c r="M261" s="409"/>
      <c r="N261" s="409"/>
      <c r="O261" s="409"/>
      <c r="P261" s="409"/>
    </row>
    <row r="262" spans="1:16" s="144" customFormat="1" ht="18.75" customHeight="1">
      <c r="A262" s="409">
        <f>SUBTOTAL(103,$C$6:C262)</f>
        <v>129</v>
      </c>
      <c r="B262" s="409"/>
      <c r="C262" s="415" t="s">
        <v>438</v>
      </c>
      <c r="D262" s="633" t="s">
        <v>3</v>
      </c>
      <c r="E262" s="633"/>
      <c r="F262" s="417"/>
      <c r="G262" s="409"/>
      <c r="H262" s="467"/>
      <c r="I262" s="418">
        <f>ROUND(H261/1000,4)+I260</f>
        <v>49.438400000000009</v>
      </c>
      <c r="J262" s="413" t="s">
        <v>51</v>
      </c>
      <c r="K262" s="409" t="s">
        <v>258</v>
      </c>
      <c r="L262" s="409" t="s">
        <v>258</v>
      </c>
      <c r="M262" s="409" t="s">
        <v>258</v>
      </c>
      <c r="N262" s="409"/>
      <c r="O262" s="409"/>
      <c r="P262" s="409"/>
    </row>
    <row r="263" spans="1:16" s="144" customFormat="1" ht="18.75" customHeight="1">
      <c r="A263" s="409"/>
      <c r="B263" s="409"/>
      <c r="C263" s="632"/>
      <c r="D263" s="462"/>
      <c r="E263" s="462"/>
      <c r="F263" s="412"/>
      <c r="G263" s="772" t="str">
        <f>C262</f>
        <v>20/5</v>
      </c>
      <c r="H263" s="465">
        <v>355</v>
      </c>
      <c r="I263" s="418"/>
      <c r="J263" s="415"/>
      <c r="K263" s="409"/>
      <c r="L263" s="409"/>
      <c r="M263" s="409"/>
      <c r="N263" s="409"/>
      <c r="O263" s="409"/>
      <c r="P263" s="409"/>
    </row>
    <row r="264" spans="1:16" s="144" customFormat="1" ht="18.75" customHeight="1">
      <c r="A264" s="409">
        <f>SUBTOTAL(103,$C$6:C264)</f>
        <v>130</v>
      </c>
      <c r="B264" s="409"/>
      <c r="C264" s="415" t="s">
        <v>439</v>
      </c>
      <c r="D264" s="633" t="s">
        <v>4</v>
      </c>
      <c r="E264" s="633"/>
      <c r="F264" s="417"/>
      <c r="G264" s="409"/>
      <c r="H264" s="467"/>
      <c r="I264" s="418">
        <f>ROUND(H263/1000,4)+I262</f>
        <v>49.793400000000005</v>
      </c>
      <c r="J264" s="413" t="s">
        <v>51</v>
      </c>
      <c r="K264" s="409" t="s">
        <v>258</v>
      </c>
      <c r="L264" s="409" t="s">
        <v>258</v>
      </c>
      <c r="M264" s="409" t="s">
        <v>258</v>
      </c>
      <c r="N264" s="409"/>
      <c r="O264" s="409"/>
      <c r="P264" s="409"/>
    </row>
    <row r="265" spans="1:16" s="144" customFormat="1" ht="18.75" customHeight="1">
      <c r="A265" s="409"/>
      <c r="B265" s="409"/>
      <c r="C265" s="632"/>
      <c r="D265" s="462"/>
      <c r="E265" s="462"/>
      <c r="F265" s="412"/>
      <c r="G265" s="772" t="str">
        <f>C264</f>
        <v>20/6</v>
      </c>
      <c r="H265" s="465">
        <v>320.65199999999999</v>
      </c>
      <c r="I265" s="418"/>
      <c r="J265" s="415"/>
      <c r="K265" s="409"/>
      <c r="L265" s="409"/>
      <c r="M265" s="409"/>
      <c r="N265" s="409"/>
      <c r="O265" s="409"/>
      <c r="P265" s="409"/>
    </row>
    <row r="266" spans="1:16" s="144" customFormat="1" ht="18.75" customHeight="1">
      <c r="A266" s="409">
        <f>SUBTOTAL(103,$C$6:C266)</f>
        <v>131</v>
      </c>
      <c r="B266" s="410" t="s">
        <v>569</v>
      </c>
      <c r="C266" s="415" t="s">
        <v>55</v>
      </c>
      <c r="D266" s="633" t="s">
        <v>200</v>
      </c>
      <c r="E266" s="633"/>
      <c r="F266" s="412"/>
      <c r="G266" s="411"/>
      <c r="H266" s="467"/>
      <c r="I266" s="418">
        <f>ROUND(H265/1000,4)+I264</f>
        <v>50.114100000000008</v>
      </c>
      <c r="J266" s="413" t="s">
        <v>51</v>
      </c>
      <c r="K266" s="409" t="s">
        <v>258</v>
      </c>
      <c r="L266" s="409" t="s">
        <v>258</v>
      </c>
      <c r="M266" s="409" t="s">
        <v>258</v>
      </c>
      <c r="N266" s="409"/>
      <c r="O266" s="409"/>
      <c r="P266" s="409"/>
    </row>
    <row r="267" spans="1:16" s="144" customFormat="1" ht="18.75" customHeight="1">
      <c r="A267" s="409"/>
      <c r="B267" s="409"/>
      <c r="C267" s="632"/>
      <c r="D267" s="462"/>
      <c r="E267" s="462"/>
      <c r="F267" s="412"/>
      <c r="G267" s="772" t="str">
        <f>C266</f>
        <v>21/0</v>
      </c>
      <c r="H267" s="465">
        <v>326.34800000000001</v>
      </c>
      <c r="I267" s="418"/>
      <c r="J267" s="415"/>
      <c r="K267" s="409"/>
      <c r="L267" s="409"/>
      <c r="M267" s="409"/>
      <c r="N267" s="409"/>
      <c r="O267" s="409"/>
      <c r="P267" s="409"/>
    </row>
    <row r="268" spans="1:16" s="144" customFormat="1" ht="18.75" customHeight="1">
      <c r="A268" s="409">
        <f>SUBTOTAL(103,$C$6:C268)</f>
        <v>132</v>
      </c>
      <c r="B268" s="409"/>
      <c r="C268" s="415" t="s">
        <v>182</v>
      </c>
      <c r="D268" s="633" t="s">
        <v>3</v>
      </c>
      <c r="E268" s="633"/>
      <c r="F268" s="417"/>
      <c r="G268" s="409"/>
      <c r="H268" s="467"/>
      <c r="I268" s="418">
        <f>ROUND(H267/1000,4)+I266</f>
        <v>50.440400000000011</v>
      </c>
      <c r="J268" s="413" t="s">
        <v>51</v>
      </c>
      <c r="K268" s="409" t="s">
        <v>258</v>
      </c>
      <c r="L268" s="409" t="s">
        <v>258</v>
      </c>
      <c r="M268" s="409" t="s">
        <v>258</v>
      </c>
      <c r="N268" s="409"/>
      <c r="O268" s="409"/>
      <c r="P268" s="409"/>
    </row>
    <row r="269" spans="1:16" s="144" customFormat="1" ht="18.75" customHeight="1">
      <c r="A269" s="409"/>
      <c r="B269" s="409"/>
      <c r="C269" s="632"/>
      <c r="D269" s="462"/>
      <c r="E269" s="462"/>
      <c r="F269" s="412"/>
      <c r="G269" s="772" t="str">
        <f>C268</f>
        <v>21/1</v>
      </c>
      <c r="H269" s="465">
        <v>427</v>
      </c>
      <c r="I269" s="418"/>
      <c r="J269" s="415"/>
      <c r="K269" s="409"/>
      <c r="L269" s="409"/>
      <c r="M269" s="409"/>
      <c r="N269" s="409"/>
      <c r="O269" s="409"/>
      <c r="P269" s="409"/>
    </row>
    <row r="270" spans="1:16" s="144" customFormat="1" ht="18.75" customHeight="1">
      <c r="A270" s="409">
        <f>SUBTOTAL(103,$C$6:C270)</f>
        <v>133</v>
      </c>
      <c r="B270" s="409"/>
      <c r="C270" s="415" t="s">
        <v>183</v>
      </c>
      <c r="D270" s="633" t="s">
        <v>80</v>
      </c>
      <c r="E270" s="633"/>
      <c r="F270" s="417"/>
      <c r="G270" s="409"/>
      <c r="H270" s="467"/>
      <c r="I270" s="418">
        <f>ROUND(H269/1000,4)+I268</f>
        <v>50.867400000000011</v>
      </c>
      <c r="J270" s="413" t="s">
        <v>51</v>
      </c>
      <c r="K270" s="409" t="s">
        <v>258</v>
      </c>
      <c r="L270" s="409" t="s">
        <v>258</v>
      </c>
      <c r="M270" s="409" t="s">
        <v>258</v>
      </c>
      <c r="N270" s="409"/>
      <c r="O270" s="409"/>
      <c r="P270" s="409"/>
    </row>
    <row r="271" spans="1:16" s="144" customFormat="1" ht="18.75" customHeight="1">
      <c r="A271" s="409"/>
      <c r="B271" s="409"/>
      <c r="C271" s="632"/>
      <c r="D271" s="462"/>
      <c r="E271" s="462"/>
      <c r="F271" s="412"/>
      <c r="G271" s="772" t="str">
        <f>C270</f>
        <v>21/2</v>
      </c>
      <c r="H271" s="465">
        <v>410</v>
      </c>
      <c r="I271" s="418"/>
      <c r="J271" s="415"/>
      <c r="K271" s="409"/>
      <c r="L271" s="409"/>
      <c r="M271" s="409"/>
      <c r="N271" s="409"/>
      <c r="O271" s="409"/>
      <c r="P271" s="409"/>
    </row>
    <row r="272" spans="1:16" s="144" customFormat="1" ht="18.75" customHeight="1">
      <c r="A272" s="409">
        <f>SUBTOTAL(103,$C$6:C272)</f>
        <v>134</v>
      </c>
      <c r="B272" s="409"/>
      <c r="C272" s="415" t="s">
        <v>184</v>
      </c>
      <c r="D272" s="633" t="s">
        <v>80</v>
      </c>
      <c r="E272" s="633"/>
      <c r="F272" s="417"/>
      <c r="G272" s="409"/>
      <c r="H272" s="467"/>
      <c r="I272" s="418">
        <f>ROUND(H271/1000,4)+I270</f>
        <v>51.277400000000007</v>
      </c>
      <c r="J272" s="413" t="s">
        <v>51</v>
      </c>
      <c r="K272" s="409" t="s">
        <v>258</v>
      </c>
      <c r="L272" s="409" t="s">
        <v>258</v>
      </c>
      <c r="M272" s="409" t="s">
        <v>258</v>
      </c>
      <c r="N272" s="409"/>
      <c r="O272" s="409"/>
      <c r="P272" s="409"/>
    </row>
    <row r="273" spans="1:16" s="144" customFormat="1" ht="18.75" customHeight="1">
      <c r="A273" s="409"/>
      <c r="B273" s="409"/>
      <c r="C273" s="632"/>
      <c r="D273" s="462"/>
      <c r="E273" s="462"/>
      <c r="F273" s="412"/>
      <c r="G273" s="772" t="str">
        <f>C272</f>
        <v>21/3</v>
      </c>
      <c r="H273" s="465">
        <v>405</v>
      </c>
      <c r="I273" s="418"/>
      <c r="J273" s="415"/>
      <c r="K273" s="409"/>
      <c r="L273" s="409"/>
      <c r="M273" s="409"/>
      <c r="N273" s="409"/>
      <c r="O273" s="409"/>
      <c r="P273" s="409"/>
    </row>
    <row r="274" spans="1:16" s="144" customFormat="1" ht="18.75" customHeight="1">
      <c r="A274" s="409">
        <f>SUBTOTAL(103,$C$6:C274)</f>
        <v>135</v>
      </c>
      <c r="B274" s="409"/>
      <c r="C274" s="415" t="s">
        <v>185</v>
      </c>
      <c r="D274" s="633" t="s">
        <v>3</v>
      </c>
      <c r="E274" s="633"/>
      <c r="F274" s="417"/>
      <c r="G274" s="409"/>
      <c r="H274" s="467"/>
      <c r="I274" s="418">
        <f>ROUND(H273/1000,4)+I272</f>
        <v>51.682400000000008</v>
      </c>
      <c r="J274" s="413" t="s">
        <v>51</v>
      </c>
      <c r="K274" s="409" t="s">
        <v>258</v>
      </c>
      <c r="L274" s="409" t="s">
        <v>258</v>
      </c>
      <c r="M274" s="409" t="s">
        <v>258</v>
      </c>
      <c r="N274" s="409"/>
      <c r="O274" s="409"/>
      <c r="P274" s="409"/>
    </row>
    <row r="275" spans="1:16" s="144" customFormat="1" ht="18.75" customHeight="1">
      <c r="A275" s="409"/>
      <c r="B275" s="409"/>
      <c r="C275" s="632"/>
      <c r="D275" s="462"/>
      <c r="E275" s="462"/>
      <c r="F275" s="412"/>
      <c r="G275" s="772" t="str">
        <f>C274</f>
        <v>21/4</v>
      </c>
      <c r="H275" s="465">
        <v>300</v>
      </c>
      <c r="I275" s="418"/>
      <c r="J275" s="415"/>
      <c r="K275" s="409"/>
      <c r="L275" s="409"/>
      <c r="M275" s="409"/>
      <c r="N275" s="409"/>
      <c r="O275" s="409"/>
      <c r="P275" s="409"/>
    </row>
    <row r="276" spans="1:16" s="144" customFormat="1" ht="18.75" customHeight="1">
      <c r="A276" s="409">
        <f>SUBTOTAL(103,$C$6:C276)</f>
        <v>136</v>
      </c>
      <c r="B276" s="409"/>
      <c r="C276" s="415" t="s">
        <v>440</v>
      </c>
      <c r="D276" s="633" t="s">
        <v>3</v>
      </c>
      <c r="E276" s="633"/>
      <c r="F276" s="417"/>
      <c r="G276" s="409"/>
      <c r="H276" s="467"/>
      <c r="I276" s="418">
        <f>ROUND(H275/1000,4)+I274</f>
        <v>51.982400000000005</v>
      </c>
      <c r="J276" s="413" t="s">
        <v>51</v>
      </c>
      <c r="K276" s="409" t="s">
        <v>258</v>
      </c>
      <c r="L276" s="409" t="s">
        <v>258</v>
      </c>
      <c r="M276" s="409" t="s">
        <v>258</v>
      </c>
      <c r="N276" s="409"/>
      <c r="O276" s="409"/>
      <c r="P276" s="409"/>
    </row>
    <row r="277" spans="1:16" s="144" customFormat="1" ht="18.75" customHeight="1">
      <c r="A277" s="409"/>
      <c r="B277" s="409"/>
      <c r="C277" s="632"/>
      <c r="D277" s="462"/>
      <c r="E277" s="462"/>
      <c r="F277" s="412"/>
      <c r="G277" s="772" t="str">
        <f>C276</f>
        <v>21/5</v>
      </c>
      <c r="H277" s="465">
        <v>415.18700000000001</v>
      </c>
      <c r="I277" s="418"/>
      <c r="J277" s="415"/>
      <c r="K277" s="409"/>
      <c r="L277" s="409"/>
      <c r="M277" s="409"/>
      <c r="N277" s="409"/>
      <c r="O277" s="409"/>
      <c r="P277" s="409"/>
    </row>
    <row r="278" spans="1:16" s="144" customFormat="1" ht="18.75" customHeight="1">
      <c r="A278" s="409">
        <f>SUBTOTAL(103,$C$6:C278)</f>
        <v>137</v>
      </c>
      <c r="B278" s="410" t="s">
        <v>570</v>
      </c>
      <c r="C278" s="415" t="s">
        <v>56</v>
      </c>
      <c r="D278" s="633" t="s">
        <v>441</v>
      </c>
      <c r="E278" s="633"/>
      <c r="F278" s="412"/>
      <c r="G278" s="411"/>
      <c r="H278" s="467"/>
      <c r="I278" s="418">
        <f>ROUND(H277/1000,4)+I276</f>
        <v>52.397600000000004</v>
      </c>
      <c r="J278" s="1098" t="s">
        <v>51</v>
      </c>
      <c r="K278" s="409" t="s">
        <v>258</v>
      </c>
      <c r="L278" s="409" t="s">
        <v>258</v>
      </c>
      <c r="M278" s="409" t="s">
        <v>258</v>
      </c>
      <c r="N278" s="409"/>
      <c r="O278" s="409" t="s">
        <v>975</v>
      </c>
      <c r="P278" s="409"/>
    </row>
    <row r="279" spans="1:16" s="144" customFormat="1" ht="18.75" customHeight="1">
      <c r="A279" s="409"/>
      <c r="B279" s="409"/>
      <c r="C279" s="632"/>
      <c r="D279" s="462"/>
      <c r="E279" s="462"/>
      <c r="F279" s="412"/>
      <c r="G279" s="772" t="str">
        <f>C278</f>
        <v>22/0</v>
      </c>
      <c r="H279" s="465">
        <v>259.05</v>
      </c>
      <c r="I279" s="418"/>
      <c r="J279" s="415"/>
      <c r="K279" s="409"/>
      <c r="L279" s="409"/>
      <c r="M279" s="409"/>
      <c r="N279" s="409"/>
      <c r="O279" s="409"/>
      <c r="P279" s="409" t="s">
        <v>981</v>
      </c>
    </row>
    <row r="280" spans="1:16" s="144" customFormat="1" ht="18.75" customHeight="1">
      <c r="A280" s="409">
        <f>SUBTOTAL(103,$C$6:C280)</f>
        <v>138</v>
      </c>
      <c r="B280" s="410" t="s">
        <v>571</v>
      </c>
      <c r="C280" s="415" t="s">
        <v>57</v>
      </c>
      <c r="D280" s="633" t="s">
        <v>218</v>
      </c>
      <c r="E280" s="633"/>
      <c r="F280" s="412"/>
      <c r="G280" s="411"/>
      <c r="H280" s="467"/>
      <c r="I280" s="418">
        <f>ROUND(H279/1000,4)+I278</f>
        <v>52.656700000000001</v>
      </c>
      <c r="J280" s="1098" t="s">
        <v>51</v>
      </c>
      <c r="K280" s="409" t="s">
        <v>258</v>
      </c>
      <c r="L280" s="409" t="s">
        <v>258</v>
      </c>
      <c r="M280" s="409" t="s">
        <v>258</v>
      </c>
      <c r="N280" s="409"/>
      <c r="O280" s="409"/>
      <c r="P280" s="409"/>
    </row>
    <row r="281" spans="1:16" s="144" customFormat="1" ht="18.75" customHeight="1">
      <c r="A281" s="409"/>
      <c r="B281" s="409"/>
      <c r="C281" s="632"/>
      <c r="D281" s="462"/>
      <c r="E281" s="462"/>
      <c r="F281" s="412"/>
      <c r="G281" s="772" t="str">
        <f>C280</f>
        <v>23/0</v>
      </c>
      <c r="H281" s="465">
        <v>440.46</v>
      </c>
      <c r="I281" s="418"/>
      <c r="J281" s="415"/>
      <c r="K281" s="409"/>
      <c r="L281" s="409"/>
      <c r="M281" s="409"/>
      <c r="N281" s="409"/>
      <c r="O281" s="409"/>
      <c r="P281" s="409"/>
    </row>
    <row r="282" spans="1:16" s="144" customFormat="1" ht="18.75" customHeight="1">
      <c r="A282" s="409">
        <f>SUBTOTAL(103,$C$6:C282)</f>
        <v>139</v>
      </c>
      <c r="B282" s="410" t="s">
        <v>686</v>
      </c>
      <c r="C282" s="415" t="s">
        <v>687</v>
      </c>
      <c r="D282" s="633" t="s">
        <v>214</v>
      </c>
      <c r="E282" s="633"/>
      <c r="F282" s="417"/>
      <c r="G282" s="409"/>
      <c r="H282" s="467"/>
      <c r="I282" s="418">
        <f>ROUND(H281/1000,4)+I280</f>
        <v>53.097200000000001</v>
      </c>
      <c r="J282" s="413" t="s">
        <v>51</v>
      </c>
      <c r="K282" s="409" t="s">
        <v>258</v>
      </c>
      <c r="L282" s="409" t="s">
        <v>258</v>
      </c>
      <c r="M282" s="409" t="s">
        <v>258</v>
      </c>
      <c r="N282" s="409"/>
      <c r="O282" s="409"/>
      <c r="P282" s="409"/>
    </row>
    <row r="283" spans="1:16" s="144" customFormat="1" ht="18.75" customHeight="1">
      <c r="A283" s="409"/>
      <c r="B283" s="409"/>
      <c r="C283" s="632"/>
      <c r="D283" s="462"/>
      <c r="E283" s="462"/>
      <c r="F283" s="412"/>
      <c r="G283" s="772" t="str">
        <f>C282</f>
        <v>23A/0</v>
      </c>
      <c r="H283" s="465">
        <v>496.69</v>
      </c>
      <c r="I283" s="418"/>
      <c r="J283" s="415"/>
      <c r="K283" s="409"/>
      <c r="L283" s="409"/>
      <c r="M283" s="409"/>
      <c r="N283" s="409"/>
      <c r="O283" s="409"/>
      <c r="P283" s="409"/>
    </row>
    <row r="284" spans="1:16" s="144" customFormat="1" ht="18.75" customHeight="1">
      <c r="A284" s="409">
        <f>SUBTOTAL(103,$C$6:C284)</f>
        <v>140</v>
      </c>
      <c r="B284" s="410" t="s">
        <v>572</v>
      </c>
      <c r="C284" s="415" t="s">
        <v>58</v>
      </c>
      <c r="D284" s="633" t="s">
        <v>189</v>
      </c>
      <c r="E284" s="633"/>
      <c r="F284" s="412"/>
      <c r="G284" s="409"/>
      <c r="H284" s="467"/>
      <c r="I284" s="418">
        <f>ROUND(H283/1000,4)+I282</f>
        <v>53.593899999999998</v>
      </c>
      <c r="J284" s="1098" t="s">
        <v>51</v>
      </c>
      <c r="K284" s="409" t="s">
        <v>258</v>
      </c>
      <c r="L284" s="409" t="s">
        <v>258</v>
      </c>
      <c r="M284" s="409" t="s">
        <v>258</v>
      </c>
      <c r="N284" s="409"/>
      <c r="O284" s="409"/>
      <c r="P284" s="409"/>
    </row>
    <row r="285" spans="1:16" s="144" customFormat="1" ht="18.75" customHeight="1">
      <c r="A285" s="409"/>
      <c r="B285" s="409"/>
      <c r="C285" s="632"/>
      <c r="D285" s="462"/>
      <c r="E285" s="462"/>
      <c r="F285" s="412"/>
      <c r="G285" s="772" t="str">
        <f>C284</f>
        <v>24/0</v>
      </c>
      <c r="H285" s="465">
        <v>244.03</v>
      </c>
      <c r="I285" s="418"/>
      <c r="J285" s="415"/>
      <c r="K285" s="409"/>
      <c r="L285" s="409"/>
      <c r="M285" s="409"/>
      <c r="N285" s="409"/>
      <c r="O285" s="409"/>
      <c r="P285" s="409" t="s">
        <v>982</v>
      </c>
    </row>
    <row r="286" spans="1:16" s="144" customFormat="1" ht="18.75" customHeight="1">
      <c r="A286" s="409">
        <f>SUBTOTAL(103,$C$6:C286)</f>
        <v>141</v>
      </c>
      <c r="B286" s="410" t="s">
        <v>573</v>
      </c>
      <c r="C286" s="415" t="s">
        <v>59</v>
      </c>
      <c r="D286" s="633" t="s">
        <v>189</v>
      </c>
      <c r="E286" s="633"/>
      <c r="F286" s="412"/>
      <c r="G286" s="411"/>
      <c r="H286" s="467"/>
      <c r="I286" s="418">
        <f>ROUND(H285/1000,4)+I284</f>
        <v>53.837899999999998</v>
      </c>
      <c r="J286" s="1098" t="s">
        <v>51</v>
      </c>
      <c r="K286" s="409" t="s">
        <v>258</v>
      </c>
      <c r="L286" s="409" t="s">
        <v>258</v>
      </c>
      <c r="M286" s="409" t="s">
        <v>258</v>
      </c>
      <c r="N286" s="409"/>
      <c r="O286" s="409"/>
      <c r="P286" s="409"/>
    </row>
    <row r="287" spans="1:16" s="144" customFormat="1" ht="18.75" customHeight="1">
      <c r="A287" s="409"/>
      <c r="B287" s="409"/>
      <c r="C287" s="632"/>
      <c r="D287" s="462"/>
      <c r="E287" s="462"/>
      <c r="F287" s="412"/>
      <c r="G287" s="772" t="str">
        <f>C286</f>
        <v>25/0</v>
      </c>
      <c r="H287" s="465">
        <v>237.43</v>
      </c>
      <c r="I287" s="418"/>
      <c r="J287" s="415"/>
      <c r="K287" s="409"/>
      <c r="L287" s="409"/>
      <c r="M287" s="409"/>
      <c r="N287" s="409"/>
      <c r="O287" s="409"/>
      <c r="P287" s="409"/>
    </row>
    <row r="288" spans="1:16" s="144" customFormat="1" ht="18.75" customHeight="1">
      <c r="A288" s="409">
        <f>SUBTOTAL(103,$C$6:C288)</f>
        <v>142</v>
      </c>
      <c r="B288" s="410" t="s">
        <v>574</v>
      </c>
      <c r="C288" s="415" t="s">
        <v>60</v>
      </c>
      <c r="D288" s="633" t="s">
        <v>442</v>
      </c>
      <c r="E288" s="633"/>
      <c r="F288" s="412"/>
      <c r="G288" s="411"/>
      <c r="H288" s="467"/>
      <c r="I288" s="418">
        <f>ROUND(H287/1000,4)+I286</f>
        <v>54.075299999999999</v>
      </c>
      <c r="J288" s="1098" t="s">
        <v>51</v>
      </c>
      <c r="K288" s="409" t="s">
        <v>258</v>
      </c>
      <c r="L288" s="409" t="s">
        <v>258</v>
      </c>
      <c r="M288" s="409" t="s">
        <v>258</v>
      </c>
      <c r="N288" s="409"/>
      <c r="O288" s="409"/>
      <c r="P288" s="409"/>
    </row>
    <row r="289" spans="1:16" s="144" customFormat="1" ht="18.75" customHeight="1">
      <c r="A289" s="409"/>
      <c r="B289" s="409"/>
      <c r="C289" s="632"/>
      <c r="D289" s="462"/>
      <c r="E289" s="462"/>
      <c r="F289" s="412"/>
      <c r="G289" s="772" t="str">
        <f>C288</f>
        <v>26/0</v>
      </c>
      <c r="H289" s="465">
        <v>203.48</v>
      </c>
      <c r="I289" s="418"/>
      <c r="J289" s="415"/>
      <c r="K289" s="409"/>
      <c r="L289" s="409"/>
      <c r="M289" s="409"/>
      <c r="N289" s="409"/>
      <c r="O289" s="409"/>
      <c r="P289" s="409" t="s">
        <v>983</v>
      </c>
    </row>
    <row r="290" spans="1:16" s="144" customFormat="1" ht="18.75" customHeight="1">
      <c r="A290" s="409">
        <f>SUBTOTAL(103,$C$6:C290)</f>
        <v>143</v>
      </c>
      <c r="B290" s="410" t="s">
        <v>575</v>
      </c>
      <c r="C290" s="415" t="s">
        <v>61</v>
      </c>
      <c r="D290" s="633" t="s">
        <v>442</v>
      </c>
      <c r="E290" s="633"/>
      <c r="F290" s="412"/>
      <c r="G290" s="411"/>
      <c r="H290" s="467"/>
      <c r="I290" s="418">
        <f>ROUND(H289/1000,4)+I288</f>
        <v>54.278799999999997</v>
      </c>
      <c r="J290" s="1098" t="s">
        <v>51</v>
      </c>
      <c r="K290" s="409" t="s">
        <v>258</v>
      </c>
      <c r="L290" s="409" t="s">
        <v>258</v>
      </c>
      <c r="M290" s="409" t="s">
        <v>258</v>
      </c>
      <c r="N290" s="409"/>
      <c r="O290" s="409" t="s">
        <v>975</v>
      </c>
      <c r="P290" s="409"/>
    </row>
    <row r="291" spans="1:16" s="144" customFormat="1" ht="18.75" customHeight="1">
      <c r="A291" s="409"/>
      <c r="B291" s="409"/>
      <c r="C291" s="632"/>
      <c r="D291" s="462"/>
      <c r="E291" s="462"/>
      <c r="F291" s="412"/>
      <c r="G291" s="772" t="str">
        <f>C290</f>
        <v>27/0</v>
      </c>
      <c r="H291" s="465">
        <v>453.68799999999999</v>
      </c>
      <c r="I291" s="418"/>
      <c r="J291" s="415"/>
      <c r="K291" s="409"/>
      <c r="L291" s="409"/>
      <c r="M291" s="409"/>
      <c r="N291" s="409"/>
      <c r="O291" s="409"/>
      <c r="P291" s="409"/>
    </row>
    <row r="292" spans="1:16" s="144" customFormat="1" ht="18.75" customHeight="1">
      <c r="A292" s="409">
        <f>SUBTOTAL(103,$C$6:C292)</f>
        <v>144</v>
      </c>
      <c r="B292" s="409"/>
      <c r="C292" s="415" t="s">
        <v>62</v>
      </c>
      <c r="D292" s="633" t="s">
        <v>50</v>
      </c>
      <c r="E292" s="633"/>
      <c r="F292" s="417"/>
      <c r="G292" s="409"/>
      <c r="H292" s="467"/>
      <c r="I292" s="418">
        <f>ROUND(H291/1000,4)+I290</f>
        <v>54.732499999999995</v>
      </c>
      <c r="J292" s="413" t="s">
        <v>51</v>
      </c>
      <c r="K292" s="409" t="s">
        <v>258</v>
      </c>
      <c r="L292" s="409" t="s">
        <v>258</v>
      </c>
      <c r="M292" s="409" t="s">
        <v>258</v>
      </c>
      <c r="N292" s="409"/>
      <c r="O292" s="409"/>
      <c r="P292" s="409"/>
    </row>
    <row r="293" spans="1:16" s="144" customFormat="1" ht="18.75" customHeight="1">
      <c r="A293" s="409"/>
      <c r="B293" s="409"/>
      <c r="C293" s="632"/>
      <c r="D293" s="462"/>
      <c r="E293" s="462"/>
      <c r="F293" s="412"/>
      <c r="G293" s="772" t="str">
        <f>C292</f>
        <v>27/1</v>
      </c>
      <c r="H293" s="465">
        <v>345</v>
      </c>
      <c r="I293" s="418"/>
      <c r="J293" s="415"/>
      <c r="K293" s="409"/>
      <c r="L293" s="409"/>
      <c r="M293" s="409"/>
      <c r="N293" s="409"/>
      <c r="O293" s="409"/>
      <c r="P293" s="409"/>
    </row>
    <row r="294" spans="1:16" s="144" customFormat="1" ht="18.75" customHeight="1">
      <c r="A294" s="409">
        <f>SUBTOTAL(103,$C$6:C294)</f>
        <v>145</v>
      </c>
      <c r="B294" s="419"/>
      <c r="C294" s="415" t="s">
        <v>63</v>
      </c>
      <c r="D294" s="633" t="s">
        <v>155</v>
      </c>
      <c r="E294" s="633"/>
      <c r="F294" s="417"/>
      <c r="G294" s="409"/>
      <c r="H294" s="467"/>
      <c r="I294" s="418">
        <f>ROUND(H293/1000,4)+I292</f>
        <v>55.077499999999993</v>
      </c>
      <c r="J294" s="413" t="s">
        <v>51</v>
      </c>
      <c r="K294" s="409" t="s">
        <v>258</v>
      </c>
      <c r="L294" s="409" t="s">
        <v>258</v>
      </c>
      <c r="M294" s="409" t="s">
        <v>258</v>
      </c>
      <c r="N294" s="409"/>
      <c r="O294" s="409"/>
      <c r="P294" s="409"/>
    </row>
    <row r="295" spans="1:16" s="144" customFormat="1" ht="18.75" customHeight="1">
      <c r="A295" s="409"/>
      <c r="B295" s="409"/>
      <c r="C295" s="632"/>
      <c r="D295" s="462"/>
      <c r="E295" s="462"/>
      <c r="F295" s="412"/>
      <c r="G295" s="772" t="str">
        <f>C294</f>
        <v>27/2</v>
      </c>
      <c r="H295" s="465">
        <v>360</v>
      </c>
      <c r="I295" s="418"/>
      <c r="J295" s="415"/>
      <c r="K295" s="409"/>
      <c r="L295" s="409"/>
      <c r="M295" s="409"/>
      <c r="N295" s="409"/>
      <c r="O295" s="409"/>
      <c r="P295" s="409"/>
    </row>
    <row r="296" spans="1:16" s="144" customFormat="1" ht="18.75" customHeight="1">
      <c r="A296" s="409">
        <f>SUBTOTAL(103,$C$6:C296)</f>
        <v>146</v>
      </c>
      <c r="B296" s="409"/>
      <c r="C296" s="415" t="s">
        <v>154</v>
      </c>
      <c r="D296" s="633" t="s">
        <v>173</v>
      </c>
      <c r="E296" s="633"/>
      <c r="F296" s="417"/>
      <c r="G296" s="409"/>
      <c r="H296" s="467"/>
      <c r="I296" s="418">
        <f>ROUND(H295/1000,4)+I294</f>
        <v>55.437499999999993</v>
      </c>
      <c r="J296" s="413" t="s">
        <v>51</v>
      </c>
      <c r="K296" s="409" t="s">
        <v>258</v>
      </c>
      <c r="L296" s="409" t="s">
        <v>258</v>
      </c>
      <c r="M296" s="409" t="s">
        <v>258</v>
      </c>
      <c r="N296" s="409"/>
      <c r="O296" s="409"/>
      <c r="P296" s="409"/>
    </row>
    <row r="297" spans="1:16" s="144" customFormat="1" ht="18.75" customHeight="1">
      <c r="A297" s="409"/>
      <c r="B297" s="409"/>
      <c r="C297" s="632"/>
      <c r="D297" s="462"/>
      <c r="E297" s="462"/>
      <c r="F297" s="412"/>
      <c r="G297" s="772" t="str">
        <f>C296</f>
        <v>27/3</v>
      </c>
      <c r="H297" s="465">
        <v>410</v>
      </c>
      <c r="I297" s="418"/>
      <c r="J297" s="415"/>
      <c r="K297" s="409"/>
      <c r="L297" s="409"/>
      <c r="M297" s="409"/>
      <c r="N297" s="409"/>
      <c r="O297" s="409"/>
      <c r="P297" s="409"/>
    </row>
    <row r="298" spans="1:16" s="144" customFormat="1" ht="18.75" customHeight="1">
      <c r="A298" s="409">
        <f>SUBTOTAL(103,$C$6:C298)</f>
        <v>147</v>
      </c>
      <c r="B298" s="409"/>
      <c r="C298" s="415" t="s">
        <v>156</v>
      </c>
      <c r="D298" s="633" t="s">
        <v>173</v>
      </c>
      <c r="E298" s="633"/>
      <c r="F298" s="417"/>
      <c r="G298" s="409"/>
      <c r="H298" s="467"/>
      <c r="I298" s="418">
        <f>ROUND(H297/1000,4)+I296</f>
        <v>55.847499999999989</v>
      </c>
      <c r="J298" s="413" t="s">
        <v>51</v>
      </c>
      <c r="K298" s="409" t="s">
        <v>258</v>
      </c>
      <c r="L298" s="409" t="s">
        <v>258</v>
      </c>
      <c r="M298" s="409" t="s">
        <v>258</v>
      </c>
      <c r="N298" s="409"/>
      <c r="O298" s="409"/>
      <c r="P298" s="409"/>
    </row>
    <row r="299" spans="1:16" s="144" customFormat="1" ht="18.75" customHeight="1">
      <c r="A299" s="409"/>
      <c r="B299" s="409"/>
      <c r="C299" s="632"/>
      <c r="D299" s="462"/>
      <c r="E299" s="462"/>
      <c r="F299" s="412"/>
      <c r="G299" s="772" t="str">
        <f>C298</f>
        <v>27/4</v>
      </c>
      <c r="H299" s="465">
        <v>350</v>
      </c>
      <c r="I299" s="418"/>
      <c r="J299" s="415"/>
      <c r="K299" s="409"/>
      <c r="L299" s="409"/>
      <c r="M299" s="409"/>
      <c r="N299" s="409"/>
      <c r="O299" s="409"/>
      <c r="P299" s="409"/>
    </row>
    <row r="300" spans="1:16" s="144" customFormat="1" ht="18.75" customHeight="1">
      <c r="A300" s="409">
        <f>SUBTOTAL(103,$C$6:C300)</f>
        <v>148</v>
      </c>
      <c r="B300" s="409"/>
      <c r="C300" s="415" t="s">
        <v>157</v>
      </c>
      <c r="D300" s="633" t="s">
        <v>155</v>
      </c>
      <c r="E300" s="633"/>
      <c r="F300" s="417"/>
      <c r="G300" s="409"/>
      <c r="H300" s="467"/>
      <c r="I300" s="418">
        <f>ROUND(H299/1000,4)+I298</f>
        <v>56.197499999999991</v>
      </c>
      <c r="J300" s="413" t="s">
        <v>51</v>
      </c>
      <c r="K300" s="409" t="s">
        <v>258</v>
      </c>
      <c r="L300" s="409" t="s">
        <v>258</v>
      </c>
      <c r="M300" s="409" t="s">
        <v>258</v>
      </c>
      <c r="N300" s="409"/>
      <c r="O300" s="409"/>
      <c r="P300" s="409"/>
    </row>
    <row r="301" spans="1:16" s="144" customFormat="1" ht="18.75" customHeight="1">
      <c r="A301" s="409"/>
      <c r="B301" s="409"/>
      <c r="C301" s="632"/>
      <c r="D301" s="462"/>
      <c r="E301" s="462"/>
      <c r="F301" s="412"/>
      <c r="G301" s="772" t="str">
        <f>C300</f>
        <v>27/5</v>
      </c>
      <c r="H301" s="465">
        <v>355</v>
      </c>
      <c r="I301" s="418"/>
      <c r="J301" s="415"/>
      <c r="K301" s="409"/>
      <c r="L301" s="409"/>
      <c r="M301" s="409"/>
      <c r="N301" s="409"/>
      <c r="O301" s="409"/>
      <c r="P301" s="409"/>
    </row>
    <row r="302" spans="1:16" s="144" customFormat="1" ht="18.75" customHeight="1">
      <c r="A302" s="409">
        <f>SUBTOTAL(103,$C$6:C302)</f>
        <v>149</v>
      </c>
      <c r="B302" s="409"/>
      <c r="C302" s="415" t="s">
        <v>165</v>
      </c>
      <c r="D302" s="633" t="s">
        <v>4</v>
      </c>
      <c r="E302" s="633"/>
      <c r="F302" s="417"/>
      <c r="G302" s="409"/>
      <c r="H302" s="467"/>
      <c r="I302" s="418">
        <f>ROUND(H301/1000,4)+I300</f>
        <v>56.552499999999988</v>
      </c>
      <c r="J302" s="413" t="s">
        <v>51</v>
      </c>
      <c r="K302" s="409" t="s">
        <v>258</v>
      </c>
      <c r="L302" s="409" t="s">
        <v>258</v>
      </c>
      <c r="M302" s="409" t="s">
        <v>258</v>
      </c>
      <c r="N302" s="409"/>
      <c r="O302" s="409"/>
      <c r="P302" s="409"/>
    </row>
    <row r="303" spans="1:16" s="144" customFormat="1" ht="18.75" customHeight="1">
      <c r="A303" s="409"/>
      <c r="B303" s="409"/>
      <c r="C303" s="632"/>
      <c r="D303" s="462"/>
      <c r="E303" s="462"/>
      <c r="F303" s="412"/>
      <c r="G303" s="772" t="str">
        <f>C302</f>
        <v>27/6</v>
      </c>
      <c r="H303" s="465">
        <v>274.58699999999999</v>
      </c>
      <c r="I303" s="418"/>
      <c r="J303" s="415"/>
      <c r="K303" s="409"/>
      <c r="L303" s="409"/>
      <c r="M303" s="409"/>
      <c r="N303" s="409"/>
      <c r="O303" s="409"/>
      <c r="P303" s="409"/>
    </row>
    <row r="304" spans="1:16" s="144" customFormat="1" ht="18.75" customHeight="1">
      <c r="A304" s="409">
        <f>SUBTOTAL(103,$C$6:C304)</f>
        <v>150</v>
      </c>
      <c r="B304" s="410" t="s">
        <v>576</v>
      </c>
      <c r="C304" s="415" t="s">
        <v>64</v>
      </c>
      <c r="D304" s="633" t="s">
        <v>253</v>
      </c>
      <c r="E304" s="633"/>
      <c r="F304" s="417"/>
      <c r="G304" s="409"/>
      <c r="H304" s="466"/>
      <c r="I304" s="418">
        <f>ROUND(H303/1000,4)+I302</f>
        <v>56.827099999999987</v>
      </c>
      <c r="J304" s="413" t="s">
        <v>51</v>
      </c>
      <c r="K304" s="409" t="s">
        <v>258</v>
      </c>
      <c r="L304" s="409" t="s">
        <v>258</v>
      </c>
      <c r="M304" s="409" t="s">
        <v>258</v>
      </c>
      <c r="N304" s="409"/>
      <c r="O304" s="409"/>
      <c r="P304" s="409"/>
    </row>
    <row r="305" spans="1:16" s="144" customFormat="1" ht="18.75" customHeight="1">
      <c r="A305" s="409"/>
      <c r="B305" s="409"/>
      <c r="C305" s="632"/>
      <c r="D305" s="462"/>
      <c r="E305" s="462"/>
      <c r="F305" s="412"/>
      <c r="G305" s="772" t="str">
        <f>C304</f>
        <v>28/0</v>
      </c>
      <c r="H305" s="465">
        <v>211.21</v>
      </c>
      <c r="I305" s="418"/>
      <c r="J305" s="415"/>
      <c r="K305" s="409"/>
      <c r="L305" s="409"/>
      <c r="M305" s="409"/>
      <c r="N305" s="409"/>
      <c r="O305" s="409"/>
      <c r="P305" s="409" t="s">
        <v>976</v>
      </c>
    </row>
    <row r="306" spans="1:16" s="144" customFormat="1" ht="18.75" customHeight="1">
      <c r="A306" s="409">
        <f>SUBTOTAL(103,$C$6:C306)</f>
        <v>151</v>
      </c>
      <c r="B306" s="410" t="s">
        <v>577</v>
      </c>
      <c r="C306" s="415" t="s">
        <v>65</v>
      </c>
      <c r="D306" s="633" t="s">
        <v>188</v>
      </c>
      <c r="E306" s="633"/>
      <c r="F306" s="412"/>
      <c r="G306" s="411"/>
      <c r="H306" s="467"/>
      <c r="I306" s="418">
        <f>ROUND(H305/1000,4)+I304</f>
        <v>57.038299999999985</v>
      </c>
      <c r="J306" s="413" t="s">
        <v>51</v>
      </c>
      <c r="K306" s="409" t="s">
        <v>258</v>
      </c>
      <c r="L306" s="409" t="s">
        <v>258</v>
      </c>
      <c r="M306" s="409" t="s">
        <v>258</v>
      </c>
      <c r="N306" s="409"/>
      <c r="O306" s="409" t="s">
        <v>975</v>
      </c>
      <c r="P306" s="409"/>
    </row>
    <row r="307" spans="1:16" s="144" customFormat="1" ht="18.75" customHeight="1">
      <c r="A307" s="409"/>
      <c r="B307" s="409"/>
      <c r="C307" s="632"/>
      <c r="D307" s="462"/>
      <c r="E307" s="462"/>
      <c r="F307" s="412"/>
      <c r="G307" s="772" t="str">
        <f>C306</f>
        <v>29/0</v>
      </c>
      <c r="H307" s="465">
        <v>384.20400000000001</v>
      </c>
      <c r="I307" s="418"/>
      <c r="J307" s="415"/>
      <c r="K307" s="409"/>
      <c r="L307" s="409"/>
      <c r="M307" s="409"/>
      <c r="N307" s="409"/>
      <c r="O307" s="409"/>
      <c r="P307" s="409"/>
    </row>
    <row r="308" spans="1:16" s="144" customFormat="1" ht="18.75" customHeight="1">
      <c r="A308" s="409">
        <f>SUBTOTAL(103,$C$6:C308)</f>
        <v>152</v>
      </c>
      <c r="B308" s="409"/>
      <c r="C308" s="415" t="s">
        <v>443</v>
      </c>
      <c r="D308" s="633" t="s">
        <v>80</v>
      </c>
      <c r="E308" s="633"/>
      <c r="F308" s="417"/>
      <c r="G308" s="409"/>
      <c r="H308" s="467"/>
      <c r="I308" s="418">
        <f>ROUND(H307/1000,4)+I306</f>
        <v>57.422499999999985</v>
      </c>
      <c r="J308" s="413" t="s">
        <v>51</v>
      </c>
      <c r="K308" s="409" t="s">
        <v>258</v>
      </c>
      <c r="L308" s="409" t="s">
        <v>258</v>
      </c>
      <c r="M308" s="409" t="s">
        <v>258</v>
      </c>
      <c r="N308" s="409"/>
      <c r="O308" s="409"/>
      <c r="P308" s="409"/>
    </row>
    <row r="309" spans="1:16" s="144" customFormat="1" ht="18.75" customHeight="1">
      <c r="A309" s="409"/>
      <c r="B309" s="409"/>
      <c r="C309" s="632"/>
      <c r="D309" s="462"/>
      <c r="E309" s="462"/>
      <c r="F309" s="412"/>
      <c r="G309" s="772" t="str">
        <f>C308</f>
        <v>29/1</v>
      </c>
      <c r="H309" s="465">
        <v>430</v>
      </c>
      <c r="I309" s="418"/>
      <c r="J309" s="415"/>
      <c r="K309" s="409"/>
      <c r="L309" s="409"/>
      <c r="M309" s="409"/>
      <c r="N309" s="409"/>
      <c r="O309" s="409"/>
      <c r="P309" s="409"/>
    </row>
    <row r="310" spans="1:16" s="144" customFormat="1" ht="18.75" customHeight="1">
      <c r="A310" s="409">
        <f>SUBTOTAL(103,$C$6:C310)</f>
        <v>153</v>
      </c>
      <c r="B310" s="409"/>
      <c r="C310" s="415" t="s">
        <v>444</v>
      </c>
      <c r="D310" s="633" t="s">
        <v>3</v>
      </c>
      <c r="E310" s="633"/>
      <c r="F310" s="417"/>
      <c r="G310" s="409"/>
      <c r="H310" s="467"/>
      <c r="I310" s="418">
        <f>ROUND(H309/1000,4)+I308</f>
        <v>57.852499999999985</v>
      </c>
      <c r="J310" s="413" t="s">
        <v>51</v>
      </c>
      <c r="K310" s="409" t="s">
        <v>258</v>
      </c>
      <c r="L310" s="409" t="s">
        <v>258</v>
      </c>
      <c r="M310" s="409" t="s">
        <v>258</v>
      </c>
      <c r="N310" s="409"/>
      <c r="O310" s="409"/>
      <c r="P310" s="409"/>
    </row>
    <row r="311" spans="1:16" s="144" customFormat="1" ht="18.75" customHeight="1">
      <c r="A311" s="409"/>
      <c r="B311" s="409"/>
      <c r="C311" s="632"/>
      <c r="D311" s="462"/>
      <c r="E311" s="462"/>
      <c r="F311" s="412"/>
      <c r="G311" s="772" t="str">
        <f>C310</f>
        <v>29/2</v>
      </c>
      <c r="H311" s="465">
        <v>370</v>
      </c>
      <c r="I311" s="418"/>
      <c r="J311" s="415"/>
      <c r="K311" s="409"/>
      <c r="L311" s="409"/>
      <c r="M311" s="409"/>
      <c r="N311" s="409"/>
      <c r="O311" s="409"/>
      <c r="P311" s="409"/>
    </row>
    <row r="312" spans="1:16" s="144" customFormat="1" ht="18.75" customHeight="1">
      <c r="A312" s="409">
        <f>SUBTOTAL(103,$C$6:C312)</f>
        <v>154</v>
      </c>
      <c r="B312" s="409"/>
      <c r="C312" s="415" t="s">
        <v>445</v>
      </c>
      <c r="D312" s="633" t="s">
        <v>3</v>
      </c>
      <c r="E312" s="633"/>
      <c r="F312" s="417"/>
      <c r="G312" s="409"/>
      <c r="H312" s="467"/>
      <c r="I312" s="418">
        <f>ROUND(H311/1000,4)+I310</f>
        <v>58.222499999999982</v>
      </c>
      <c r="J312" s="413" t="s">
        <v>51</v>
      </c>
      <c r="K312" s="409" t="s">
        <v>258</v>
      </c>
      <c r="L312" s="409" t="s">
        <v>258</v>
      </c>
      <c r="M312" s="409" t="s">
        <v>258</v>
      </c>
      <c r="N312" s="409" t="str">
        <f>VLOOKUP(C312,'Tack Welding'!$D$5:$J$94,7,0)</f>
        <v xml:space="preserve">Completed </v>
      </c>
      <c r="O312" s="409"/>
      <c r="P312" s="409"/>
    </row>
    <row r="313" spans="1:16" s="144" customFormat="1" ht="18.75" customHeight="1">
      <c r="A313" s="409"/>
      <c r="B313" s="409"/>
      <c r="C313" s="632"/>
      <c r="D313" s="462"/>
      <c r="E313" s="462"/>
      <c r="F313" s="412"/>
      <c r="G313" s="772" t="str">
        <f>C312</f>
        <v>29/3</v>
      </c>
      <c r="H313" s="465">
        <v>390</v>
      </c>
      <c r="I313" s="418"/>
      <c r="J313" s="415"/>
      <c r="K313" s="409"/>
      <c r="L313" s="409"/>
      <c r="M313" s="409"/>
      <c r="N313" s="409"/>
      <c r="O313" s="409"/>
      <c r="P313" s="409"/>
    </row>
    <row r="314" spans="1:16" s="144" customFormat="1" ht="18.75" customHeight="1">
      <c r="A314" s="409">
        <f>SUBTOTAL(103,$C$6:C314)</f>
        <v>155</v>
      </c>
      <c r="B314" s="409"/>
      <c r="C314" s="415" t="s">
        <v>446</v>
      </c>
      <c r="D314" s="633" t="s">
        <v>2</v>
      </c>
      <c r="E314" s="633"/>
      <c r="F314" s="417"/>
      <c r="G314" s="409"/>
      <c r="H314" s="467"/>
      <c r="I314" s="418">
        <f>ROUND(H313/1000,4)+I312</f>
        <v>58.612499999999983</v>
      </c>
      <c r="J314" s="413" t="s">
        <v>51</v>
      </c>
      <c r="K314" s="409" t="s">
        <v>258</v>
      </c>
      <c r="L314" s="409" t="s">
        <v>258</v>
      </c>
      <c r="M314" s="409" t="s">
        <v>258</v>
      </c>
      <c r="N314" s="409" t="str">
        <f>VLOOKUP(C314,'Tack Welding'!$D$5:$J$94,7,0)</f>
        <v xml:space="preserve">Completed </v>
      </c>
      <c r="O314" s="409"/>
      <c r="P314" s="409"/>
    </row>
    <row r="315" spans="1:16" s="144" customFormat="1" ht="18.75" customHeight="1">
      <c r="A315" s="409"/>
      <c r="B315" s="409"/>
      <c r="C315" s="632"/>
      <c r="D315" s="462"/>
      <c r="E315" s="462"/>
      <c r="F315" s="412"/>
      <c r="G315" s="772" t="str">
        <f>C314</f>
        <v>29/4</v>
      </c>
      <c r="H315" s="465">
        <v>435</v>
      </c>
      <c r="I315" s="418"/>
      <c r="J315" s="415"/>
      <c r="K315" s="409"/>
      <c r="L315" s="409"/>
      <c r="M315" s="409"/>
      <c r="N315" s="409"/>
      <c r="O315" s="409"/>
      <c r="P315" s="409"/>
    </row>
    <row r="316" spans="1:16" s="144" customFormat="1" ht="18.75" customHeight="1">
      <c r="A316" s="409">
        <f>SUBTOTAL(103,$C$6:C316)</f>
        <v>156</v>
      </c>
      <c r="B316" s="409"/>
      <c r="C316" s="415" t="s">
        <v>447</v>
      </c>
      <c r="D316" s="633" t="s">
        <v>3</v>
      </c>
      <c r="E316" s="633"/>
      <c r="F316" s="417"/>
      <c r="G316" s="409"/>
      <c r="H316" s="467"/>
      <c r="I316" s="418">
        <f>ROUND(H315/1000,4)+I314</f>
        <v>59.047499999999985</v>
      </c>
      <c r="J316" s="413" t="s">
        <v>51</v>
      </c>
      <c r="K316" s="409" t="s">
        <v>258</v>
      </c>
      <c r="L316" s="409" t="s">
        <v>258</v>
      </c>
      <c r="M316" s="409" t="s">
        <v>258</v>
      </c>
      <c r="N316" s="409" t="str">
        <f>VLOOKUP(C316,'Tack Welding'!$D$5:$J$94,7,0)</f>
        <v xml:space="preserve">Completed </v>
      </c>
      <c r="O316" s="409"/>
      <c r="P316" s="409"/>
    </row>
    <row r="317" spans="1:16" s="144" customFormat="1" ht="18.75" customHeight="1">
      <c r="A317" s="409"/>
      <c r="B317" s="409"/>
      <c r="C317" s="632"/>
      <c r="D317" s="462"/>
      <c r="E317" s="462"/>
      <c r="F317" s="412"/>
      <c r="G317" s="772" t="str">
        <f>C316</f>
        <v>29/5</v>
      </c>
      <c r="H317" s="465">
        <v>370</v>
      </c>
      <c r="I317" s="418"/>
      <c r="J317" s="415"/>
      <c r="K317" s="409"/>
      <c r="L317" s="409"/>
      <c r="M317" s="409"/>
      <c r="N317" s="409"/>
      <c r="O317" s="409"/>
      <c r="P317" s="409"/>
    </row>
    <row r="318" spans="1:16" s="144" customFormat="1" ht="18.75" customHeight="1">
      <c r="A318" s="409">
        <f>SUBTOTAL(103,$C$6:C318)</f>
        <v>157</v>
      </c>
      <c r="B318" s="410" t="s">
        <v>910</v>
      </c>
      <c r="C318" s="415" t="s">
        <v>911</v>
      </c>
      <c r="D318" s="633" t="s">
        <v>200</v>
      </c>
      <c r="E318" s="633"/>
      <c r="F318" s="417"/>
      <c r="G318" s="409"/>
      <c r="H318" s="467"/>
      <c r="I318" s="418">
        <f>ROUND(H317/1000,4)+I316</f>
        <v>59.417499999999983</v>
      </c>
      <c r="J318" s="413" t="s">
        <v>51</v>
      </c>
      <c r="K318" s="409" t="s">
        <v>258</v>
      </c>
      <c r="L318" s="409" t="s">
        <v>258</v>
      </c>
      <c r="M318" s="409" t="s">
        <v>258</v>
      </c>
      <c r="N318" s="409"/>
      <c r="O318" s="409"/>
      <c r="P318" s="409"/>
    </row>
    <row r="319" spans="1:16" s="144" customFormat="1" ht="18.75" customHeight="1">
      <c r="A319" s="409"/>
      <c r="B319" s="409"/>
      <c r="C319" s="632"/>
      <c r="D319" s="462"/>
      <c r="E319" s="462"/>
      <c r="F319" s="412"/>
      <c r="G319" s="772" t="str">
        <f>C318</f>
        <v>29A/0</v>
      </c>
      <c r="H319" s="465">
        <v>455</v>
      </c>
      <c r="I319" s="418"/>
      <c r="J319" s="415"/>
      <c r="K319" s="409"/>
      <c r="L319" s="409"/>
      <c r="M319" s="409"/>
      <c r="N319" s="409"/>
      <c r="O319" s="409"/>
      <c r="P319" s="409"/>
    </row>
    <row r="320" spans="1:16" s="144" customFormat="1" ht="18.75" customHeight="1">
      <c r="A320" s="409">
        <f>SUBTOTAL(103,$C$6:C320)</f>
        <v>158</v>
      </c>
      <c r="B320" s="409"/>
      <c r="C320" s="415" t="s">
        <v>912</v>
      </c>
      <c r="D320" s="633" t="s">
        <v>80</v>
      </c>
      <c r="E320" s="633"/>
      <c r="F320" s="417"/>
      <c r="G320" s="409"/>
      <c r="H320" s="467"/>
      <c r="I320" s="418">
        <f>ROUND(H319/1000,4)+I318</f>
        <v>59.872499999999981</v>
      </c>
      <c r="J320" s="413" t="s">
        <v>51</v>
      </c>
      <c r="K320" s="409" t="s">
        <v>258</v>
      </c>
      <c r="L320" s="409" t="s">
        <v>258</v>
      </c>
      <c r="M320" s="409" t="s">
        <v>258</v>
      </c>
      <c r="N320" s="409" t="str">
        <f>VLOOKUP(C320,'Tack Welding'!$D$5:$J$94,7,0)</f>
        <v xml:space="preserve">Completed </v>
      </c>
      <c r="O320" s="409"/>
      <c r="P320" s="409"/>
    </row>
    <row r="321" spans="1:16" s="144" customFormat="1" ht="18.75" customHeight="1">
      <c r="A321" s="409"/>
      <c r="B321" s="409"/>
      <c r="C321" s="632"/>
      <c r="D321" s="462"/>
      <c r="E321" s="462"/>
      <c r="F321" s="412"/>
      <c r="G321" s="772" t="str">
        <f>C320</f>
        <v>29A/1</v>
      </c>
      <c r="H321" s="465">
        <v>325</v>
      </c>
      <c r="I321" s="418"/>
      <c r="J321" s="415"/>
      <c r="K321" s="409"/>
      <c r="L321" s="409"/>
      <c r="M321" s="409"/>
      <c r="N321" s="409"/>
      <c r="O321" s="409"/>
      <c r="P321" s="409"/>
    </row>
    <row r="322" spans="1:16" s="144" customFormat="1" ht="18.75" customHeight="1">
      <c r="A322" s="409">
        <f>SUBTOTAL(103,$C$6:C322)</f>
        <v>159</v>
      </c>
      <c r="B322" s="409"/>
      <c r="C322" s="415" t="s">
        <v>913</v>
      </c>
      <c r="D322" s="633" t="s">
        <v>80</v>
      </c>
      <c r="E322" s="633"/>
      <c r="F322" s="417"/>
      <c r="G322" s="409"/>
      <c r="H322" s="467"/>
      <c r="I322" s="418">
        <f>ROUND(H321/1000,4)+I320</f>
        <v>60.197499999999984</v>
      </c>
      <c r="J322" s="413" t="s">
        <v>51</v>
      </c>
      <c r="K322" s="409" t="s">
        <v>258</v>
      </c>
      <c r="L322" s="409" t="s">
        <v>258</v>
      </c>
      <c r="M322" s="409" t="s">
        <v>258</v>
      </c>
      <c r="N322" s="409" t="str">
        <f>VLOOKUP(C322,'Tack Welding'!$D$5:$J$94,7,0)</f>
        <v xml:space="preserve">Completed </v>
      </c>
      <c r="O322" s="409"/>
      <c r="P322" s="409"/>
    </row>
    <row r="323" spans="1:16" s="144" customFormat="1" ht="18.75" customHeight="1">
      <c r="A323" s="409"/>
      <c r="B323" s="409"/>
      <c r="C323" s="632"/>
      <c r="D323" s="462"/>
      <c r="E323" s="462"/>
      <c r="F323" s="412"/>
      <c r="G323" s="772" t="str">
        <f>C322</f>
        <v>29A/2</v>
      </c>
      <c r="H323" s="465">
        <v>395</v>
      </c>
      <c r="I323" s="418"/>
      <c r="J323" s="415"/>
      <c r="K323" s="409"/>
      <c r="L323" s="409"/>
      <c r="M323" s="409"/>
      <c r="N323" s="409"/>
      <c r="O323" s="409"/>
      <c r="P323" s="409"/>
    </row>
    <row r="324" spans="1:16" s="144" customFormat="1" ht="18.75" customHeight="1">
      <c r="A324" s="409">
        <f>SUBTOTAL(103,$C$6:C324)</f>
        <v>160</v>
      </c>
      <c r="B324" s="409"/>
      <c r="C324" s="415" t="s">
        <v>914</v>
      </c>
      <c r="D324" s="633" t="s">
        <v>80</v>
      </c>
      <c r="E324" s="633"/>
      <c r="F324" s="417"/>
      <c r="G324" s="409"/>
      <c r="H324" s="467"/>
      <c r="I324" s="418">
        <f>ROUND(H323/1000,4)+I322</f>
        <v>60.592499999999987</v>
      </c>
      <c r="J324" s="413" t="s">
        <v>51</v>
      </c>
      <c r="K324" s="409" t="s">
        <v>258</v>
      </c>
      <c r="L324" s="409" t="s">
        <v>258</v>
      </c>
      <c r="M324" s="409" t="s">
        <v>258</v>
      </c>
      <c r="N324" s="409"/>
      <c r="O324" s="409"/>
      <c r="P324" s="409"/>
    </row>
    <row r="325" spans="1:16" s="144" customFormat="1" ht="18.75" customHeight="1">
      <c r="A325" s="409"/>
      <c r="B325" s="409"/>
      <c r="C325" s="632"/>
      <c r="D325" s="462"/>
      <c r="E325" s="462"/>
      <c r="F325" s="412"/>
      <c r="G325" s="772" t="str">
        <f>C324</f>
        <v>29A/3</v>
      </c>
      <c r="H325" s="465">
        <v>345</v>
      </c>
      <c r="I325" s="418"/>
      <c r="J325" s="415"/>
      <c r="K325" s="409"/>
      <c r="L325" s="409"/>
      <c r="M325" s="409"/>
      <c r="N325" s="409"/>
      <c r="O325" s="409"/>
      <c r="P325" s="409"/>
    </row>
    <row r="326" spans="1:16" s="144" customFormat="1" ht="18.75" customHeight="1">
      <c r="A326" s="409">
        <f>SUBTOTAL(103,$C$6:C326)</f>
        <v>161</v>
      </c>
      <c r="B326" s="409"/>
      <c r="C326" s="415" t="s">
        <v>915</v>
      </c>
      <c r="D326" s="633" t="s">
        <v>2</v>
      </c>
      <c r="E326" s="633"/>
      <c r="F326" s="417"/>
      <c r="G326" s="409"/>
      <c r="H326" s="467"/>
      <c r="I326" s="418">
        <f>ROUND(H325/1000,4)+I324</f>
        <v>60.937499999999986</v>
      </c>
      <c r="J326" s="413" t="s">
        <v>51</v>
      </c>
      <c r="K326" s="409" t="s">
        <v>258</v>
      </c>
      <c r="L326" s="409" t="s">
        <v>258</v>
      </c>
      <c r="M326" s="409" t="s">
        <v>258</v>
      </c>
      <c r="N326" s="409"/>
      <c r="O326" s="409"/>
      <c r="P326" s="409"/>
    </row>
    <row r="327" spans="1:16" s="144" customFormat="1" ht="18.75" customHeight="1">
      <c r="A327" s="409"/>
      <c r="B327" s="409"/>
      <c r="C327" s="632"/>
      <c r="D327" s="462"/>
      <c r="E327" s="462"/>
      <c r="F327" s="412"/>
      <c r="G327" s="772" t="str">
        <f>C326</f>
        <v>29A/4</v>
      </c>
      <c r="H327" s="465">
        <v>345</v>
      </c>
      <c r="I327" s="418"/>
      <c r="J327" s="415"/>
      <c r="K327" s="409"/>
      <c r="L327" s="409"/>
      <c r="M327" s="409"/>
      <c r="N327" s="409"/>
      <c r="O327" s="409"/>
      <c r="P327" s="409"/>
    </row>
    <row r="328" spans="1:16" s="144" customFormat="1" ht="18.75" customHeight="1">
      <c r="A328" s="409">
        <f>SUBTOTAL(103,$C$6:C328)</f>
        <v>162</v>
      </c>
      <c r="B328" s="409"/>
      <c r="C328" s="415" t="s">
        <v>916</v>
      </c>
      <c r="D328" s="633" t="s">
        <v>80</v>
      </c>
      <c r="E328" s="633"/>
      <c r="F328" s="417"/>
      <c r="G328" s="409"/>
      <c r="H328" s="467"/>
      <c r="I328" s="418">
        <f>ROUND(H327/1000,4)+I326</f>
        <v>61.282499999999985</v>
      </c>
      <c r="J328" s="413" t="s">
        <v>51</v>
      </c>
      <c r="K328" s="409" t="s">
        <v>258</v>
      </c>
      <c r="L328" s="409" t="s">
        <v>258</v>
      </c>
      <c r="M328" s="409" t="s">
        <v>258</v>
      </c>
      <c r="N328" s="409"/>
      <c r="O328" s="409"/>
      <c r="P328" s="409"/>
    </row>
    <row r="329" spans="1:16" s="144" customFormat="1" ht="18.75" customHeight="1">
      <c r="A329" s="409"/>
      <c r="B329" s="409"/>
      <c r="C329" s="632"/>
      <c r="D329" s="462"/>
      <c r="E329" s="462"/>
      <c r="F329" s="412"/>
      <c r="G329" s="772" t="str">
        <f>C328</f>
        <v>29A/5</v>
      </c>
      <c r="H329" s="465">
        <v>440</v>
      </c>
      <c r="I329" s="418"/>
      <c r="J329" s="415"/>
      <c r="K329" s="409"/>
      <c r="L329" s="409"/>
      <c r="M329" s="409"/>
      <c r="N329" s="409"/>
      <c r="O329" s="409"/>
      <c r="P329" s="409"/>
    </row>
    <row r="330" spans="1:16" s="144" customFormat="1" ht="18.75" customHeight="1">
      <c r="A330" s="409">
        <f>SUBTOTAL(103,$C$6:C330)</f>
        <v>163</v>
      </c>
      <c r="B330" s="409"/>
      <c r="C330" s="415" t="s">
        <v>917</v>
      </c>
      <c r="D330" s="633" t="s">
        <v>50</v>
      </c>
      <c r="E330" s="633"/>
      <c r="F330" s="417"/>
      <c r="G330" s="409"/>
      <c r="H330" s="467"/>
      <c r="I330" s="418">
        <f>ROUND(H329/1000,4)+I328</f>
        <v>61.722499999999982</v>
      </c>
      <c r="J330" s="413" t="s">
        <v>51</v>
      </c>
      <c r="K330" s="409" t="s">
        <v>258</v>
      </c>
      <c r="L330" s="409" t="s">
        <v>258</v>
      </c>
      <c r="M330" s="409" t="s">
        <v>258</v>
      </c>
      <c r="N330" s="409" t="str">
        <f>VLOOKUP(C330,'Tack Welding'!$D$5:$J$94,7,0)</f>
        <v xml:space="preserve">Completed </v>
      </c>
      <c r="O330" s="409"/>
      <c r="P330" s="409"/>
    </row>
    <row r="331" spans="1:16" s="144" customFormat="1" ht="18.75" customHeight="1">
      <c r="A331" s="409"/>
      <c r="B331" s="409"/>
      <c r="C331" s="632"/>
      <c r="D331" s="462"/>
      <c r="E331" s="462"/>
      <c r="F331" s="412"/>
      <c r="G331" s="772" t="str">
        <f>C330</f>
        <v>29A/6</v>
      </c>
      <c r="H331" s="465">
        <v>364.00799999999998</v>
      </c>
      <c r="I331" s="418"/>
      <c r="J331" s="415"/>
      <c r="K331" s="409"/>
      <c r="L331" s="409"/>
      <c r="M331" s="409"/>
      <c r="N331" s="409"/>
      <c r="O331" s="409"/>
      <c r="P331" s="409"/>
    </row>
    <row r="332" spans="1:16" s="144" customFormat="1" ht="18.75" customHeight="1">
      <c r="A332" s="409">
        <f>SUBTOTAL(103,$C$6:C332)</f>
        <v>164</v>
      </c>
      <c r="B332" s="410" t="s">
        <v>578</v>
      </c>
      <c r="C332" s="415" t="s">
        <v>66</v>
      </c>
      <c r="D332" s="633" t="s">
        <v>200</v>
      </c>
      <c r="E332" s="633"/>
      <c r="F332" s="417"/>
      <c r="G332" s="409"/>
      <c r="H332" s="467"/>
      <c r="I332" s="418">
        <f>ROUND(H331/1000,4)+I330</f>
        <v>62.08649999999998</v>
      </c>
      <c r="J332" s="413" t="s">
        <v>51</v>
      </c>
      <c r="K332" s="409" t="s">
        <v>258</v>
      </c>
      <c r="L332" s="409" t="s">
        <v>258</v>
      </c>
      <c r="M332" s="409" t="s">
        <v>258</v>
      </c>
      <c r="N332" s="409"/>
      <c r="O332" s="409"/>
      <c r="P332" s="409"/>
    </row>
    <row r="333" spans="1:16" s="144" customFormat="1" ht="18.75" customHeight="1">
      <c r="A333" s="409"/>
      <c r="B333" s="409"/>
      <c r="C333" s="632"/>
      <c r="D333" s="462"/>
      <c r="E333" s="462"/>
      <c r="F333" s="412"/>
      <c r="G333" s="772" t="str">
        <f>C332</f>
        <v>30/0</v>
      </c>
      <c r="H333" s="465">
        <v>295.99299999999999</v>
      </c>
      <c r="I333" s="418"/>
      <c r="J333" s="415"/>
      <c r="K333" s="409"/>
      <c r="L333" s="409"/>
      <c r="M333" s="409"/>
      <c r="N333" s="409"/>
      <c r="O333" s="409"/>
      <c r="P333" s="409"/>
    </row>
    <row r="334" spans="1:16" s="144" customFormat="1" ht="18.75" customHeight="1">
      <c r="A334" s="409">
        <f>SUBTOTAL(103,$C$6:C334)</f>
        <v>165</v>
      </c>
      <c r="B334" s="409"/>
      <c r="C334" s="415" t="s">
        <v>26</v>
      </c>
      <c r="D334" s="633" t="s">
        <v>3</v>
      </c>
      <c r="E334" s="633"/>
      <c r="F334" s="417"/>
      <c r="G334" s="409"/>
      <c r="H334" s="467"/>
      <c r="I334" s="418">
        <f>ROUND(H333/1000,4)+I332</f>
        <v>62.382499999999979</v>
      </c>
      <c r="J334" s="413" t="s">
        <v>51</v>
      </c>
      <c r="K334" s="409" t="s">
        <v>258</v>
      </c>
      <c r="L334" s="409" t="s">
        <v>258</v>
      </c>
      <c r="M334" s="409" t="s">
        <v>258</v>
      </c>
      <c r="N334" s="409" t="str">
        <f>VLOOKUP(C334,'Tack Welding'!$D$5:$J$94,7,0)</f>
        <v xml:space="preserve">Completed </v>
      </c>
      <c r="O334" s="409" t="s">
        <v>975</v>
      </c>
      <c r="P334" s="409"/>
    </row>
    <row r="335" spans="1:16" s="144" customFormat="1" ht="18.75" customHeight="1">
      <c r="A335" s="409"/>
      <c r="B335" s="409"/>
      <c r="C335" s="632"/>
      <c r="D335" s="462"/>
      <c r="E335" s="462"/>
      <c r="F335" s="412"/>
      <c r="G335" s="772" t="str">
        <f>C334</f>
        <v>30/1</v>
      </c>
      <c r="H335" s="465">
        <v>425</v>
      </c>
      <c r="I335" s="418"/>
      <c r="J335" s="415"/>
      <c r="K335" s="409"/>
      <c r="L335" s="409"/>
      <c r="M335" s="409"/>
      <c r="N335" s="409"/>
      <c r="O335" s="409"/>
      <c r="P335" s="409"/>
    </row>
    <row r="336" spans="1:16" s="144" customFormat="1" ht="18.75" customHeight="1">
      <c r="A336" s="409">
        <f>SUBTOTAL(103,$C$6:C336)</f>
        <v>166</v>
      </c>
      <c r="B336" s="409"/>
      <c r="C336" s="415" t="s">
        <v>448</v>
      </c>
      <c r="D336" s="633" t="s">
        <v>50</v>
      </c>
      <c r="E336" s="633"/>
      <c r="F336" s="417"/>
      <c r="G336" s="409"/>
      <c r="H336" s="467"/>
      <c r="I336" s="418">
        <f>ROUND(H335/1000,4)+I334</f>
        <v>62.807499999999976</v>
      </c>
      <c r="J336" s="413" t="s">
        <v>51</v>
      </c>
      <c r="K336" s="409" t="s">
        <v>258</v>
      </c>
      <c r="L336" s="409" t="s">
        <v>258</v>
      </c>
      <c r="M336" s="409" t="s">
        <v>258</v>
      </c>
      <c r="N336" s="409"/>
      <c r="O336" s="409"/>
      <c r="P336" s="409"/>
    </row>
    <row r="337" spans="1:16" s="144" customFormat="1" ht="18.75" customHeight="1">
      <c r="A337" s="409"/>
      <c r="B337" s="409"/>
      <c r="C337" s="632"/>
      <c r="D337" s="462"/>
      <c r="E337" s="462"/>
      <c r="F337" s="412"/>
      <c r="G337" s="772" t="str">
        <f>C336</f>
        <v>30/2</v>
      </c>
      <c r="H337" s="465">
        <v>315</v>
      </c>
      <c r="I337" s="418"/>
      <c r="J337" s="415"/>
      <c r="K337" s="409"/>
      <c r="L337" s="409"/>
      <c r="M337" s="409"/>
      <c r="N337" s="409"/>
      <c r="O337" s="409"/>
      <c r="P337" s="409"/>
    </row>
    <row r="338" spans="1:16" s="144" customFormat="1" ht="18.75" customHeight="1">
      <c r="A338" s="409">
        <f>SUBTOTAL(103,$C$6:C338)</f>
        <v>167</v>
      </c>
      <c r="B338" s="409"/>
      <c r="C338" s="415" t="s">
        <v>449</v>
      </c>
      <c r="D338" s="633" t="s">
        <v>2</v>
      </c>
      <c r="E338" s="633"/>
      <c r="F338" s="417"/>
      <c r="G338" s="409"/>
      <c r="H338" s="467"/>
      <c r="I338" s="418">
        <f>ROUND(H337/1000,4)+I336</f>
        <v>63.122499999999974</v>
      </c>
      <c r="J338" s="413" t="s">
        <v>51</v>
      </c>
      <c r="K338" s="409" t="s">
        <v>258</v>
      </c>
      <c r="L338" s="409" t="s">
        <v>258</v>
      </c>
      <c r="M338" s="409" t="s">
        <v>258</v>
      </c>
      <c r="N338" s="409"/>
      <c r="O338" s="409"/>
      <c r="P338" s="409"/>
    </row>
    <row r="339" spans="1:16" s="144" customFormat="1" ht="18.75" customHeight="1">
      <c r="A339" s="409"/>
      <c r="B339" s="409"/>
      <c r="C339" s="632"/>
      <c r="D339" s="462"/>
      <c r="E339" s="462"/>
      <c r="F339" s="412"/>
      <c r="G339" s="772" t="str">
        <f>C338</f>
        <v>30/3</v>
      </c>
      <c r="H339" s="465">
        <v>380</v>
      </c>
      <c r="I339" s="418"/>
      <c r="J339" s="415"/>
      <c r="K339" s="409"/>
      <c r="L339" s="409"/>
      <c r="M339" s="409"/>
      <c r="N339" s="409"/>
      <c r="O339" s="409"/>
      <c r="P339" s="409"/>
    </row>
    <row r="340" spans="1:16" s="144" customFormat="1" ht="18.75" customHeight="1">
      <c r="A340" s="409">
        <f>SUBTOTAL(103,$C$6:C340)</f>
        <v>168</v>
      </c>
      <c r="B340" s="409"/>
      <c r="C340" s="415" t="s">
        <v>450</v>
      </c>
      <c r="D340" s="633" t="s">
        <v>50</v>
      </c>
      <c r="E340" s="633"/>
      <c r="F340" s="417"/>
      <c r="G340" s="409"/>
      <c r="H340" s="467"/>
      <c r="I340" s="418">
        <f>ROUND(H339/1000,4)+I338</f>
        <v>63.502499999999976</v>
      </c>
      <c r="J340" s="413" t="s">
        <v>51</v>
      </c>
      <c r="K340" s="409" t="s">
        <v>258</v>
      </c>
      <c r="L340" s="409" t="s">
        <v>258</v>
      </c>
      <c r="M340" s="409" t="s">
        <v>258</v>
      </c>
      <c r="N340" s="409"/>
      <c r="O340" s="409"/>
      <c r="P340" s="409"/>
    </row>
    <row r="341" spans="1:16" s="144" customFormat="1" ht="18.75" customHeight="1">
      <c r="A341" s="409"/>
      <c r="B341" s="409"/>
      <c r="C341" s="632"/>
      <c r="D341" s="462"/>
      <c r="E341" s="462"/>
      <c r="F341" s="412"/>
      <c r="G341" s="772" t="str">
        <f>C340</f>
        <v>30/4</v>
      </c>
      <c r="H341" s="465">
        <v>430</v>
      </c>
      <c r="I341" s="418"/>
      <c r="J341" s="415"/>
      <c r="K341" s="409"/>
      <c r="L341" s="409"/>
      <c r="M341" s="409"/>
      <c r="N341" s="409"/>
      <c r="O341" s="409"/>
      <c r="P341" s="409"/>
    </row>
    <row r="342" spans="1:16" s="144" customFormat="1" ht="18.75" customHeight="1">
      <c r="A342" s="409">
        <f>SUBTOTAL(103,$C$6:C342)</f>
        <v>169</v>
      </c>
      <c r="B342" s="409"/>
      <c r="C342" s="415" t="s">
        <v>451</v>
      </c>
      <c r="D342" s="633" t="s">
        <v>3</v>
      </c>
      <c r="E342" s="633"/>
      <c r="F342" s="417"/>
      <c r="G342" s="409"/>
      <c r="H342" s="467"/>
      <c r="I342" s="418">
        <f>ROUND(H341/1000,4)+I340</f>
        <v>63.932499999999976</v>
      </c>
      <c r="J342" s="413" t="s">
        <v>51</v>
      </c>
      <c r="K342" s="409" t="s">
        <v>258</v>
      </c>
      <c r="L342" s="409" t="s">
        <v>258</v>
      </c>
      <c r="M342" s="409" t="s">
        <v>258</v>
      </c>
      <c r="N342" s="409"/>
      <c r="O342" s="409"/>
      <c r="P342" s="409"/>
    </row>
    <row r="343" spans="1:16" s="144" customFormat="1" ht="18.75" customHeight="1">
      <c r="A343" s="409"/>
      <c r="B343" s="409"/>
      <c r="C343" s="632"/>
      <c r="D343" s="462"/>
      <c r="E343" s="462"/>
      <c r="F343" s="412"/>
      <c r="G343" s="772" t="str">
        <f>C342</f>
        <v>30/5</v>
      </c>
      <c r="H343" s="465">
        <v>380</v>
      </c>
      <c r="I343" s="418"/>
      <c r="J343" s="415"/>
      <c r="K343" s="409"/>
      <c r="L343" s="409"/>
      <c r="M343" s="409"/>
      <c r="N343" s="409"/>
      <c r="O343" s="409"/>
      <c r="P343" s="409"/>
    </row>
    <row r="344" spans="1:16" s="144" customFormat="1" ht="18.75" customHeight="1">
      <c r="A344" s="409">
        <f>SUBTOTAL(103,$C$6:C344)</f>
        <v>170</v>
      </c>
      <c r="B344" s="409"/>
      <c r="C344" s="415" t="s">
        <v>452</v>
      </c>
      <c r="D344" s="633" t="s">
        <v>80</v>
      </c>
      <c r="E344" s="633"/>
      <c r="F344" s="417"/>
      <c r="G344" s="409"/>
      <c r="H344" s="467"/>
      <c r="I344" s="418">
        <f>ROUND(H343/1000,4)+I342</f>
        <v>64.312499999999972</v>
      </c>
      <c r="J344" s="413" t="s">
        <v>51</v>
      </c>
      <c r="K344" s="409" t="s">
        <v>258</v>
      </c>
      <c r="L344" s="409" t="s">
        <v>258</v>
      </c>
      <c r="M344" s="409" t="s">
        <v>258</v>
      </c>
      <c r="N344" s="409"/>
      <c r="O344" s="409"/>
      <c r="P344" s="409"/>
    </row>
    <row r="345" spans="1:16" s="144" customFormat="1" ht="18.75" customHeight="1">
      <c r="A345" s="409"/>
      <c r="B345" s="409"/>
      <c r="C345" s="632"/>
      <c r="D345" s="462"/>
      <c r="E345" s="462"/>
      <c r="F345" s="412"/>
      <c r="G345" s="772" t="str">
        <f>C344</f>
        <v>30/6</v>
      </c>
      <c r="H345" s="465">
        <v>335</v>
      </c>
      <c r="I345" s="418"/>
      <c r="J345" s="415"/>
      <c r="K345" s="409"/>
      <c r="L345" s="409"/>
      <c r="M345" s="409"/>
      <c r="N345" s="409"/>
      <c r="O345" s="409"/>
      <c r="P345" s="409"/>
    </row>
    <row r="346" spans="1:16" s="144" customFormat="1" ht="18.75" customHeight="1">
      <c r="A346" s="409">
        <f>SUBTOTAL(103,$C$6:C346)</f>
        <v>171</v>
      </c>
      <c r="B346" s="409"/>
      <c r="C346" s="415" t="s">
        <v>453</v>
      </c>
      <c r="D346" s="633" t="s">
        <v>4</v>
      </c>
      <c r="E346" s="633"/>
      <c r="F346" s="417"/>
      <c r="G346" s="409"/>
      <c r="H346" s="467"/>
      <c r="I346" s="418">
        <f>ROUND(H345/1000,4)+I344</f>
        <v>64.647499999999965</v>
      </c>
      <c r="J346" s="413" t="s">
        <v>51</v>
      </c>
      <c r="K346" s="409" t="s">
        <v>258</v>
      </c>
      <c r="L346" s="409" t="s">
        <v>258</v>
      </c>
      <c r="M346" s="409" t="s">
        <v>258</v>
      </c>
      <c r="N346" s="409"/>
      <c r="O346" s="409"/>
      <c r="P346" s="409"/>
    </row>
    <row r="347" spans="1:16" s="144" customFormat="1" ht="18.75" customHeight="1">
      <c r="A347" s="409"/>
      <c r="B347" s="409"/>
      <c r="C347" s="632"/>
      <c r="D347" s="462"/>
      <c r="E347" s="462"/>
      <c r="F347" s="412"/>
      <c r="G347" s="772" t="str">
        <f>C346</f>
        <v>30/7</v>
      </c>
      <c r="H347" s="465">
        <v>395</v>
      </c>
      <c r="I347" s="418"/>
      <c r="J347" s="415"/>
      <c r="K347" s="409"/>
      <c r="L347" s="409"/>
      <c r="M347" s="409"/>
      <c r="N347" s="409"/>
      <c r="O347" s="409"/>
      <c r="P347" s="409"/>
    </row>
    <row r="348" spans="1:16" s="144" customFormat="1" ht="18.75" customHeight="1">
      <c r="A348" s="409">
        <f>SUBTOTAL(103,$C$6:C348)</f>
        <v>172</v>
      </c>
      <c r="B348" s="409"/>
      <c r="C348" s="415" t="s">
        <v>454</v>
      </c>
      <c r="D348" s="633" t="s">
        <v>2</v>
      </c>
      <c r="E348" s="633"/>
      <c r="F348" s="417"/>
      <c r="G348" s="409"/>
      <c r="H348" s="467"/>
      <c r="I348" s="418">
        <f>ROUND(H347/1000,4)+I346</f>
        <v>65.042499999999961</v>
      </c>
      <c r="J348" s="413" t="s">
        <v>51</v>
      </c>
      <c r="K348" s="409" t="s">
        <v>258</v>
      </c>
      <c r="L348" s="409" t="s">
        <v>258</v>
      </c>
      <c r="M348" s="409" t="s">
        <v>258</v>
      </c>
      <c r="N348" s="409"/>
      <c r="O348" s="409"/>
      <c r="P348" s="409"/>
    </row>
    <row r="349" spans="1:16" s="144" customFormat="1" ht="18.75" customHeight="1">
      <c r="A349" s="409"/>
      <c r="B349" s="409"/>
      <c r="C349" s="632"/>
      <c r="D349" s="462"/>
      <c r="E349" s="462"/>
      <c r="F349" s="412"/>
      <c r="G349" s="772" t="str">
        <f>C348</f>
        <v>30/8</v>
      </c>
      <c r="H349" s="465">
        <v>390</v>
      </c>
      <c r="I349" s="418"/>
      <c r="J349" s="415"/>
      <c r="K349" s="409"/>
      <c r="L349" s="409"/>
      <c r="M349" s="409"/>
      <c r="N349" s="409"/>
      <c r="O349" s="409"/>
      <c r="P349" s="409"/>
    </row>
    <row r="350" spans="1:16" s="144" customFormat="1" ht="18.75" customHeight="1">
      <c r="A350" s="409">
        <f>SUBTOTAL(103,$C$6:C350)</f>
        <v>173</v>
      </c>
      <c r="B350" s="409"/>
      <c r="C350" s="415" t="s">
        <v>455</v>
      </c>
      <c r="D350" s="633" t="s">
        <v>4</v>
      </c>
      <c r="E350" s="633"/>
      <c r="F350" s="417"/>
      <c r="G350" s="409"/>
      <c r="H350" s="467"/>
      <c r="I350" s="418">
        <f>ROUND(H349/1000,4)+I348</f>
        <v>65.432499999999962</v>
      </c>
      <c r="J350" s="413" t="s">
        <v>51</v>
      </c>
      <c r="K350" s="409" t="s">
        <v>258</v>
      </c>
      <c r="L350" s="409" t="s">
        <v>258</v>
      </c>
      <c r="M350" s="409" t="s">
        <v>258</v>
      </c>
      <c r="N350" s="409"/>
      <c r="O350" s="409"/>
      <c r="P350" s="409"/>
    </row>
    <row r="351" spans="1:16" s="144" customFormat="1" ht="18.75" customHeight="1">
      <c r="A351" s="409"/>
      <c r="B351" s="409"/>
      <c r="C351" s="632"/>
      <c r="D351" s="462"/>
      <c r="E351" s="462"/>
      <c r="F351" s="412"/>
      <c r="G351" s="772" t="str">
        <f>C350</f>
        <v>30/9</v>
      </c>
      <c r="H351" s="465">
        <v>350</v>
      </c>
      <c r="I351" s="418"/>
      <c r="J351" s="415"/>
      <c r="K351" s="409"/>
      <c r="L351" s="409"/>
      <c r="M351" s="409"/>
      <c r="N351" s="409"/>
      <c r="O351" s="409"/>
      <c r="P351" s="409"/>
    </row>
    <row r="352" spans="1:16" s="144" customFormat="1" ht="18.75" customHeight="1">
      <c r="A352" s="409">
        <f>SUBTOTAL(103,$C$6:C352)</f>
        <v>174</v>
      </c>
      <c r="B352" s="409"/>
      <c r="C352" s="415" t="s">
        <v>456</v>
      </c>
      <c r="D352" s="633" t="s">
        <v>2</v>
      </c>
      <c r="E352" s="633"/>
      <c r="F352" s="417"/>
      <c r="G352" s="409"/>
      <c r="H352" s="467"/>
      <c r="I352" s="418">
        <f>ROUND(H351/1000,4)+I350</f>
        <v>65.782499999999956</v>
      </c>
      <c r="J352" s="413" t="s">
        <v>51</v>
      </c>
      <c r="K352" s="409" t="s">
        <v>258</v>
      </c>
      <c r="L352" s="409" t="s">
        <v>258</v>
      </c>
      <c r="M352" s="409" t="s">
        <v>258</v>
      </c>
      <c r="N352" s="409"/>
      <c r="O352" s="409"/>
      <c r="P352" s="409"/>
    </row>
    <row r="353" spans="1:16" s="144" customFormat="1" ht="18.75" customHeight="1">
      <c r="A353" s="409"/>
      <c r="B353" s="409"/>
      <c r="C353" s="632"/>
      <c r="D353" s="462"/>
      <c r="E353" s="462"/>
      <c r="F353" s="412"/>
      <c r="G353" s="772" t="str">
        <f>C352</f>
        <v>30/10</v>
      </c>
      <c r="H353" s="465">
        <v>428.23899999999998</v>
      </c>
      <c r="I353" s="418"/>
      <c r="J353" s="415"/>
      <c r="K353" s="409"/>
      <c r="L353" s="409"/>
      <c r="M353" s="409"/>
      <c r="N353" s="409"/>
      <c r="O353" s="409"/>
      <c r="P353" s="409"/>
    </row>
    <row r="354" spans="1:16" s="144" customFormat="1" ht="18.75" customHeight="1">
      <c r="A354" s="409">
        <f>SUBTOTAL(103,$C$6:C354)</f>
        <v>175</v>
      </c>
      <c r="B354" s="410" t="s">
        <v>579</v>
      </c>
      <c r="C354" s="415" t="s">
        <v>9</v>
      </c>
      <c r="D354" s="633" t="s">
        <v>200</v>
      </c>
      <c r="E354" s="633"/>
      <c r="F354" s="417"/>
      <c r="G354" s="409"/>
      <c r="H354" s="467"/>
      <c r="I354" s="418">
        <f>ROUND(H353/1000,4)+I352</f>
        <v>66.21069999999996</v>
      </c>
      <c r="J354" s="413" t="s">
        <v>51</v>
      </c>
      <c r="K354" s="409" t="s">
        <v>258</v>
      </c>
      <c r="L354" s="409" t="s">
        <v>258</v>
      </c>
      <c r="M354" s="409" t="s">
        <v>258</v>
      </c>
      <c r="N354" s="409"/>
      <c r="O354" s="409"/>
      <c r="P354" s="409"/>
    </row>
    <row r="355" spans="1:16" s="144" customFormat="1" ht="18.75" customHeight="1">
      <c r="A355" s="409"/>
      <c r="B355" s="409"/>
      <c r="C355" s="632"/>
      <c r="D355" s="462"/>
      <c r="E355" s="462"/>
      <c r="F355" s="412"/>
      <c r="G355" s="772" t="str">
        <f>C354</f>
        <v>31/0</v>
      </c>
      <c r="H355" s="465">
        <v>376.76100000000002</v>
      </c>
      <c r="I355" s="418"/>
      <c r="J355" s="415"/>
      <c r="K355" s="409"/>
      <c r="L355" s="409"/>
      <c r="M355" s="409"/>
      <c r="N355" s="409"/>
      <c r="O355" s="409"/>
      <c r="P355" s="409"/>
    </row>
    <row r="356" spans="1:16" s="144" customFormat="1" ht="18.75" customHeight="1">
      <c r="A356" s="409">
        <f>SUBTOTAL(103,$C$6:C356)</f>
        <v>176</v>
      </c>
      <c r="B356" s="409"/>
      <c r="C356" s="415" t="s">
        <v>83</v>
      </c>
      <c r="D356" s="633" t="s">
        <v>2</v>
      </c>
      <c r="E356" s="633"/>
      <c r="F356" s="417"/>
      <c r="G356" s="409"/>
      <c r="H356" s="467"/>
      <c r="I356" s="418">
        <f>ROUND(H355/1000,4)+I354</f>
        <v>66.587499999999963</v>
      </c>
      <c r="J356" s="413" t="s">
        <v>51</v>
      </c>
      <c r="K356" s="409" t="s">
        <v>258</v>
      </c>
      <c r="L356" s="409" t="s">
        <v>258</v>
      </c>
      <c r="M356" s="409" t="s">
        <v>258</v>
      </c>
      <c r="N356" s="409"/>
      <c r="O356" s="409"/>
      <c r="P356" s="409"/>
    </row>
    <row r="357" spans="1:16" s="144" customFormat="1" ht="18.75" customHeight="1">
      <c r="A357" s="409"/>
      <c r="B357" s="409"/>
      <c r="C357" s="632"/>
      <c r="D357" s="462"/>
      <c r="E357" s="462"/>
      <c r="F357" s="412"/>
      <c r="G357" s="772" t="str">
        <f>C356</f>
        <v>31/1</v>
      </c>
      <c r="H357" s="465">
        <v>410</v>
      </c>
      <c r="I357" s="418"/>
      <c r="J357" s="415"/>
      <c r="K357" s="409"/>
      <c r="L357" s="409"/>
      <c r="M357" s="409"/>
      <c r="N357" s="409"/>
      <c r="O357" s="409"/>
      <c r="P357" s="409"/>
    </row>
    <row r="358" spans="1:16" s="144" customFormat="1" ht="18.75" customHeight="1">
      <c r="A358" s="409">
        <f>SUBTOTAL(103,$C$6:C358)</f>
        <v>177</v>
      </c>
      <c r="B358" s="409"/>
      <c r="C358" s="415" t="s">
        <v>166</v>
      </c>
      <c r="D358" s="633" t="s">
        <v>173</v>
      </c>
      <c r="E358" s="633"/>
      <c r="F358" s="417"/>
      <c r="G358" s="409"/>
      <c r="H358" s="467"/>
      <c r="I358" s="418">
        <f>ROUND(H357/1000,4)+I356</f>
        <v>66.99749999999996</v>
      </c>
      <c r="J358" s="413" t="s">
        <v>51</v>
      </c>
      <c r="K358" s="409" t="s">
        <v>258</v>
      </c>
      <c r="L358" s="409" t="s">
        <v>258</v>
      </c>
      <c r="M358" s="409" t="s">
        <v>258</v>
      </c>
      <c r="N358" s="409"/>
      <c r="O358" s="409"/>
      <c r="P358" s="409"/>
    </row>
    <row r="359" spans="1:16" s="144" customFormat="1" ht="18.75" customHeight="1">
      <c r="A359" s="409"/>
      <c r="B359" s="409"/>
      <c r="C359" s="632"/>
      <c r="D359" s="462"/>
      <c r="E359" s="462"/>
      <c r="F359" s="412"/>
      <c r="G359" s="772" t="str">
        <f>C358</f>
        <v>31/2</v>
      </c>
      <c r="H359" s="465">
        <v>430</v>
      </c>
      <c r="I359" s="418"/>
      <c r="J359" s="415"/>
      <c r="K359" s="409"/>
      <c r="L359" s="409"/>
      <c r="M359" s="409"/>
      <c r="N359" s="409"/>
      <c r="O359" s="409"/>
      <c r="P359" s="409"/>
    </row>
    <row r="360" spans="1:16" s="144" customFormat="1" ht="18.75" customHeight="1">
      <c r="A360" s="409">
        <f>SUBTOTAL(103,$C$6:C360)</f>
        <v>178</v>
      </c>
      <c r="B360" s="409"/>
      <c r="C360" s="415" t="s">
        <v>167</v>
      </c>
      <c r="D360" s="633" t="s">
        <v>2</v>
      </c>
      <c r="E360" s="633"/>
      <c r="F360" s="417"/>
      <c r="G360" s="409"/>
      <c r="H360" s="467"/>
      <c r="I360" s="418">
        <f>ROUND(H359/1000,4)+I358</f>
        <v>67.427499999999966</v>
      </c>
      <c r="J360" s="413" t="s">
        <v>51</v>
      </c>
      <c r="K360" s="409" t="s">
        <v>258</v>
      </c>
      <c r="L360" s="409" t="s">
        <v>258</v>
      </c>
      <c r="M360" s="409" t="s">
        <v>258</v>
      </c>
      <c r="N360" s="409"/>
      <c r="O360" s="409"/>
      <c r="P360" s="409"/>
    </row>
    <row r="361" spans="1:16" s="144" customFormat="1" ht="18.75" customHeight="1">
      <c r="A361" s="409"/>
      <c r="B361" s="409"/>
      <c r="C361" s="632"/>
      <c r="D361" s="462"/>
      <c r="E361" s="462"/>
      <c r="F361" s="412"/>
      <c r="G361" s="772" t="str">
        <f>C360</f>
        <v>31/3</v>
      </c>
      <c r="H361" s="465">
        <v>380</v>
      </c>
      <c r="I361" s="418"/>
      <c r="J361" s="415"/>
      <c r="K361" s="409"/>
      <c r="L361" s="409"/>
      <c r="M361" s="409"/>
      <c r="N361" s="409"/>
      <c r="O361" s="409"/>
      <c r="P361" s="409"/>
    </row>
    <row r="362" spans="1:16" s="144" customFormat="1" ht="18.75" customHeight="1">
      <c r="A362" s="409">
        <f>SUBTOTAL(103,$C$6:C362)</f>
        <v>179</v>
      </c>
      <c r="B362" s="409"/>
      <c r="C362" s="415" t="s">
        <v>457</v>
      </c>
      <c r="D362" s="633" t="s">
        <v>155</v>
      </c>
      <c r="E362" s="633"/>
      <c r="F362" s="417"/>
      <c r="G362" s="409"/>
      <c r="H362" s="467"/>
      <c r="I362" s="418">
        <f>ROUND(H361/1000,4)+I360</f>
        <v>67.807499999999962</v>
      </c>
      <c r="J362" s="413" t="s">
        <v>51</v>
      </c>
      <c r="K362" s="409" t="s">
        <v>258</v>
      </c>
      <c r="L362" s="409" t="s">
        <v>258</v>
      </c>
      <c r="M362" s="409" t="s">
        <v>258</v>
      </c>
      <c r="N362" s="409"/>
      <c r="O362" s="409"/>
      <c r="P362" s="409"/>
    </row>
    <row r="363" spans="1:16" s="144" customFormat="1" ht="18.75" customHeight="1">
      <c r="A363" s="409"/>
      <c r="B363" s="409"/>
      <c r="C363" s="632"/>
      <c r="D363" s="462"/>
      <c r="E363" s="462"/>
      <c r="F363" s="412"/>
      <c r="G363" s="772" t="str">
        <f>C362</f>
        <v>31/4</v>
      </c>
      <c r="H363" s="465">
        <v>445</v>
      </c>
      <c r="I363" s="418"/>
      <c r="J363" s="415"/>
      <c r="K363" s="409"/>
      <c r="L363" s="409"/>
      <c r="M363" s="409"/>
      <c r="N363" s="409"/>
      <c r="O363" s="409"/>
      <c r="P363" s="409"/>
    </row>
    <row r="364" spans="1:16" s="144" customFormat="1" ht="18.75" customHeight="1">
      <c r="A364" s="409">
        <f>SUBTOTAL(103,$C$6:C364)</f>
        <v>180</v>
      </c>
      <c r="B364" s="409"/>
      <c r="C364" s="415" t="s">
        <v>458</v>
      </c>
      <c r="D364" s="633" t="s">
        <v>80</v>
      </c>
      <c r="E364" s="633"/>
      <c r="F364" s="417"/>
      <c r="G364" s="409"/>
      <c r="H364" s="467"/>
      <c r="I364" s="418">
        <f>ROUND(H363/1000,4)+I362</f>
        <v>68.252499999999955</v>
      </c>
      <c r="J364" s="413" t="s">
        <v>51</v>
      </c>
      <c r="K364" s="409" t="s">
        <v>258</v>
      </c>
      <c r="L364" s="409" t="s">
        <v>258</v>
      </c>
      <c r="M364" s="409" t="s">
        <v>258</v>
      </c>
      <c r="N364" s="409"/>
      <c r="O364" s="409"/>
      <c r="P364" s="409"/>
    </row>
    <row r="365" spans="1:16" s="144" customFormat="1" ht="18.75" customHeight="1">
      <c r="A365" s="409"/>
      <c r="B365" s="409"/>
      <c r="C365" s="632"/>
      <c r="D365" s="462"/>
      <c r="E365" s="462"/>
      <c r="F365" s="412"/>
      <c r="G365" s="772" t="str">
        <f>C364</f>
        <v>31/5</v>
      </c>
      <c r="H365" s="465">
        <v>385</v>
      </c>
      <c r="I365" s="418"/>
      <c r="J365" s="415"/>
      <c r="K365" s="409"/>
      <c r="L365" s="409"/>
      <c r="M365" s="409"/>
      <c r="N365" s="409"/>
      <c r="O365" s="409"/>
      <c r="P365" s="409"/>
    </row>
    <row r="366" spans="1:16" s="144" customFormat="1" ht="18.75" customHeight="1">
      <c r="A366" s="409">
        <f>SUBTOTAL(103,$C$6:C366)</f>
        <v>181</v>
      </c>
      <c r="B366" s="409"/>
      <c r="C366" s="415" t="s">
        <v>459</v>
      </c>
      <c r="D366" s="633" t="s">
        <v>50</v>
      </c>
      <c r="E366" s="633"/>
      <c r="F366" s="417"/>
      <c r="G366" s="409"/>
      <c r="H366" s="467"/>
      <c r="I366" s="418">
        <f>ROUND(H365/1000,4)+I364</f>
        <v>68.63749999999996</v>
      </c>
      <c r="J366" s="413" t="s">
        <v>51</v>
      </c>
      <c r="K366" s="409" t="s">
        <v>258</v>
      </c>
      <c r="L366" s="409" t="s">
        <v>258</v>
      </c>
      <c r="M366" s="409" t="s">
        <v>258</v>
      </c>
      <c r="N366" s="409"/>
      <c r="O366" s="409"/>
      <c r="P366" s="409"/>
    </row>
    <row r="367" spans="1:16" s="144" customFormat="1" ht="18.75" customHeight="1">
      <c r="A367" s="409"/>
      <c r="B367" s="409"/>
      <c r="C367" s="632"/>
      <c r="D367" s="462"/>
      <c r="E367" s="462"/>
      <c r="F367" s="412"/>
      <c r="G367" s="772" t="str">
        <f>C366</f>
        <v>31/6</v>
      </c>
      <c r="H367" s="465">
        <v>420</v>
      </c>
      <c r="I367" s="418"/>
      <c r="J367" s="415"/>
      <c r="K367" s="409"/>
      <c r="L367" s="409"/>
      <c r="M367" s="409"/>
      <c r="N367" s="409"/>
      <c r="O367" s="409"/>
      <c r="P367" s="409"/>
    </row>
    <row r="368" spans="1:16" s="144" customFormat="1" ht="18.75" customHeight="1">
      <c r="A368" s="409">
        <f>SUBTOTAL(103,$C$6:C368)</f>
        <v>182</v>
      </c>
      <c r="B368" s="409"/>
      <c r="C368" s="415" t="s">
        <v>460</v>
      </c>
      <c r="D368" s="633" t="s">
        <v>3</v>
      </c>
      <c r="E368" s="633"/>
      <c r="F368" s="417"/>
      <c r="G368" s="409"/>
      <c r="H368" s="467"/>
      <c r="I368" s="418">
        <f>ROUND(H367/1000,4)+I366</f>
        <v>69.057499999999962</v>
      </c>
      <c r="J368" s="413" t="s">
        <v>51</v>
      </c>
      <c r="K368" s="409" t="s">
        <v>258</v>
      </c>
      <c r="L368" s="409" t="s">
        <v>258</v>
      </c>
      <c r="M368" s="409" t="s">
        <v>258</v>
      </c>
      <c r="N368" s="409"/>
      <c r="O368" s="409"/>
      <c r="P368" s="409"/>
    </row>
    <row r="369" spans="1:16" s="144" customFormat="1" ht="18.75" customHeight="1">
      <c r="A369" s="409"/>
      <c r="B369" s="409"/>
      <c r="C369" s="632"/>
      <c r="D369" s="462"/>
      <c r="E369" s="462"/>
      <c r="F369" s="412"/>
      <c r="G369" s="772" t="str">
        <f>C368</f>
        <v>31/7</v>
      </c>
      <c r="H369" s="465">
        <v>415</v>
      </c>
      <c r="I369" s="418"/>
      <c r="J369" s="415"/>
      <c r="K369" s="409"/>
      <c r="L369" s="409"/>
      <c r="M369" s="409"/>
      <c r="N369" s="409"/>
      <c r="O369" s="409"/>
      <c r="P369" s="409"/>
    </row>
    <row r="370" spans="1:16" s="144" customFormat="1" ht="18.75" customHeight="1">
      <c r="A370" s="409">
        <f>SUBTOTAL(103,$C$6:C370)</f>
        <v>183</v>
      </c>
      <c r="B370" s="409"/>
      <c r="C370" s="415" t="s">
        <v>461</v>
      </c>
      <c r="D370" s="633" t="s">
        <v>3</v>
      </c>
      <c r="E370" s="633"/>
      <c r="F370" s="417"/>
      <c r="G370" s="409"/>
      <c r="H370" s="467"/>
      <c r="I370" s="418">
        <f>ROUND(H369/1000,4)+I368</f>
        <v>69.472499999999968</v>
      </c>
      <c r="J370" s="413" t="s">
        <v>51</v>
      </c>
      <c r="K370" s="409" t="s">
        <v>258</v>
      </c>
      <c r="L370" s="409" t="s">
        <v>258</v>
      </c>
      <c r="M370" s="409" t="s">
        <v>258</v>
      </c>
      <c r="N370" s="409"/>
      <c r="O370" s="409"/>
      <c r="P370" s="409"/>
    </row>
    <row r="371" spans="1:16" s="144" customFormat="1" ht="18.75" customHeight="1">
      <c r="A371" s="409"/>
      <c r="B371" s="409"/>
      <c r="C371" s="632"/>
      <c r="D371" s="462"/>
      <c r="E371" s="462"/>
      <c r="F371" s="412"/>
      <c r="G371" s="772" t="str">
        <f>C370</f>
        <v>31/8</v>
      </c>
      <c r="H371" s="465">
        <v>310</v>
      </c>
      <c r="I371" s="418"/>
      <c r="J371" s="415"/>
      <c r="K371" s="409"/>
      <c r="L371" s="409"/>
      <c r="M371" s="409"/>
      <c r="N371" s="409"/>
      <c r="O371" s="409"/>
      <c r="P371" s="409"/>
    </row>
    <row r="372" spans="1:16" s="144" customFormat="1" ht="18.75" customHeight="1">
      <c r="A372" s="409">
        <f>SUBTOTAL(103,$C$6:C372)</f>
        <v>184</v>
      </c>
      <c r="B372" s="409"/>
      <c r="C372" s="415" t="s">
        <v>462</v>
      </c>
      <c r="D372" s="633" t="s">
        <v>173</v>
      </c>
      <c r="E372" s="633"/>
      <c r="F372" s="417"/>
      <c r="G372" s="409"/>
      <c r="H372" s="467"/>
      <c r="I372" s="418">
        <f>ROUND(H371/1000,4)+I370</f>
        <v>69.78249999999997</v>
      </c>
      <c r="J372" s="413" t="s">
        <v>51</v>
      </c>
      <c r="K372" s="409" t="s">
        <v>258</v>
      </c>
      <c r="L372" s="409" t="s">
        <v>258</v>
      </c>
      <c r="M372" s="409" t="s">
        <v>258</v>
      </c>
      <c r="N372" s="409"/>
      <c r="O372" s="409"/>
      <c r="P372" s="409"/>
    </row>
    <row r="373" spans="1:16" s="144" customFormat="1" ht="18.75" customHeight="1">
      <c r="A373" s="409"/>
      <c r="B373" s="409"/>
      <c r="C373" s="632"/>
      <c r="D373" s="462"/>
      <c r="E373" s="462"/>
      <c r="F373" s="412"/>
      <c r="G373" s="772" t="str">
        <f>C372</f>
        <v>31/9</v>
      </c>
      <c r="H373" s="465">
        <v>445</v>
      </c>
      <c r="I373" s="418"/>
      <c r="J373" s="415"/>
      <c r="K373" s="409"/>
      <c r="L373" s="409"/>
      <c r="M373" s="409"/>
      <c r="N373" s="409"/>
      <c r="O373" s="409"/>
      <c r="P373" s="409"/>
    </row>
    <row r="374" spans="1:16" s="144" customFormat="1" ht="18.75" customHeight="1">
      <c r="A374" s="409">
        <f>SUBTOTAL(103,$C$6:C374)</f>
        <v>185</v>
      </c>
      <c r="B374" s="409"/>
      <c r="C374" s="415" t="s">
        <v>463</v>
      </c>
      <c r="D374" s="633" t="s">
        <v>1000</v>
      </c>
      <c r="E374" s="633"/>
      <c r="F374" s="417"/>
      <c r="G374" s="409"/>
      <c r="H374" s="467"/>
      <c r="I374" s="418">
        <f>ROUND(H373/1000,4)+I372</f>
        <v>70.227499999999964</v>
      </c>
      <c r="J374" s="413" t="s">
        <v>51</v>
      </c>
      <c r="K374" s="409" t="s">
        <v>258</v>
      </c>
      <c r="L374" s="409" t="s">
        <v>258</v>
      </c>
      <c r="M374" s="409" t="s">
        <v>258</v>
      </c>
      <c r="N374" s="409"/>
      <c r="O374" s="409" t="s">
        <v>975</v>
      </c>
      <c r="P374" s="409"/>
    </row>
    <row r="375" spans="1:16" s="144" customFormat="1" ht="18.75" customHeight="1">
      <c r="A375" s="409"/>
      <c r="B375" s="409"/>
      <c r="C375" s="632"/>
      <c r="D375" s="462"/>
      <c r="E375" s="462"/>
      <c r="F375" s="412"/>
      <c r="G375" s="772" t="str">
        <f>C374</f>
        <v>31/10</v>
      </c>
      <c r="H375" s="465">
        <v>316.608</v>
      </c>
      <c r="I375" s="418"/>
      <c r="J375" s="415"/>
      <c r="K375" s="409"/>
      <c r="L375" s="409"/>
      <c r="M375" s="409"/>
      <c r="N375" s="409"/>
      <c r="O375" s="409"/>
      <c r="P375" s="409"/>
    </row>
    <row r="376" spans="1:16" s="144" customFormat="1" ht="18.75" customHeight="1">
      <c r="A376" s="409">
        <f>SUBTOTAL(103,$C$6:C376)</f>
        <v>186</v>
      </c>
      <c r="B376" s="410" t="s">
        <v>580</v>
      </c>
      <c r="C376" s="415" t="s">
        <v>10</v>
      </c>
      <c r="D376" s="633" t="s">
        <v>187</v>
      </c>
      <c r="E376" s="633"/>
      <c r="F376" s="417"/>
      <c r="G376" s="409"/>
      <c r="H376" s="467"/>
      <c r="I376" s="418">
        <f>ROUND(H375/1000,4)+I374</f>
        <v>70.544099999999958</v>
      </c>
      <c r="J376" s="413" t="s">
        <v>51</v>
      </c>
      <c r="K376" s="409" t="s">
        <v>258</v>
      </c>
      <c r="L376" s="409" t="s">
        <v>258</v>
      </c>
      <c r="M376" s="409" t="s">
        <v>258</v>
      </c>
      <c r="N376" s="409" t="s">
        <v>975</v>
      </c>
      <c r="O376" s="409"/>
      <c r="P376" s="409"/>
    </row>
    <row r="377" spans="1:16" s="144" customFormat="1" ht="18.75" customHeight="1">
      <c r="A377" s="409"/>
      <c r="B377" s="409"/>
      <c r="C377" s="632"/>
      <c r="D377" s="462"/>
      <c r="E377" s="462"/>
      <c r="F377" s="412"/>
      <c r="G377" s="772" t="str">
        <f>C376</f>
        <v>32/0</v>
      </c>
      <c r="H377" s="465">
        <v>385.51</v>
      </c>
      <c r="I377" s="418"/>
      <c r="J377" s="415"/>
      <c r="K377" s="409"/>
      <c r="L377" s="409"/>
      <c r="M377" s="409"/>
      <c r="N377" s="409"/>
      <c r="O377" s="409"/>
      <c r="P377" s="409"/>
    </row>
    <row r="378" spans="1:16" s="144" customFormat="1" ht="18.75" customHeight="1">
      <c r="A378" s="409">
        <f>SUBTOTAL(103,$C$6:C378)</f>
        <v>187</v>
      </c>
      <c r="B378" s="409"/>
      <c r="C378" s="415" t="s">
        <v>67</v>
      </c>
      <c r="D378" s="633" t="s">
        <v>80</v>
      </c>
      <c r="E378" s="633"/>
      <c r="F378" s="417"/>
      <c r="G378" s="409"/>
      <c r="H378" s="465"/>
      <c r="I378" s="418">
        <f>ROUND(H377/1000,4)+I376</f>
        <v>70.929599999999951</v>
      </c>
      <c r="J378" s="413" t="s">
        <v>51</v>
      </c>
      <c r="K378" s="409" t="s">
        <v>258</v>
      </c>
      <c r="L378" s="409" t="s">
        <v>258</v>
      </c>
      <c r="M378" s="409" t="s">
        <v>258</v>
      </c>
      <c r="N378" s="409"/>
      <c r="O378" s="409"/>
      <c r="P378" s="409"/>
    </row>
    <row r="379" spans="1:16" s="144" customFormat="1" ht="18.75" customHeight="1">
      <c r="A379" s="409"/>
      <c r="B379" s="409"/>
      <c r="C379" s="632"/>
      <c r="D379" s="462"/>
      <c r="E379" s="462"/>
      <c r="F379" s="412"/>
      <c r="G379" s="772" t="str">
        <f>C378</f>
        <v>32/1</v>
      </c>
      <c r="H379" s="465">
        <v>410</v>
      </c>
      <c r="I379" s="418"/>
      <c r="J379" s="415"/>
      <c r="K379" s="409"/>
      <c r="L379" s="409"/>
      <c r="M379" s="409"/>
      <c r="N379" s="409"/>
      <c r="O379" s="409"/>
      <c r="P379" s="409"/>
    </row>
    <row r="380" spans="1:16" s="144" customFormat="1" ht="18.75" customHeight="1">
      <c r="A380" s="409">
        <f>SUBTOTAL(103,$C$6:C380)</f>
        <v>188</v>
      </c>
      <c r="B380" s="409"/>
      <c r="C380" s="415" t="s">
        <v>168</v>
      </c>
      <c r="D380" s="633" t="s">
        <v>50</v>
      </c>
      <c r="E380" s="633"/>
      <c r="F380" s="417"/>
      <c r="G380" s="409"/>
      <c r="H380" s="465"/>
      <c r="I380" s="418">
        <f>ROUND(H379/1000,4)+I378</f>
        <v>71.339599999999947</v>
      </c>
      <c r="J380" s="413" t="s">
        <v>51</v>
      </c>
      <c r="K380" s="409" t="s">
        <v>258</v>
      </c>
      <c r="L380" s="409" t="s">
        <v>258</v>
      </c>
      <c r="M380" s="409" t="s">
        <v>258</v>
      </c>
      <c r="N380" s="409"/>
      <c r="O380" s="409"/>
      <c r="P380" s="409"/>
    </row>
    <row r="381" spans="1:16" s="144" customFormat="1" ht="18.75" customHeight="1">
      <c r="A381" s="409"/>
      <c r="B381" s="409"/>
      <c r="C381" s="632"/>
      <c r="D381" s="462"/>
      <c r="E381" s="462"/>
      <c r="F381" s="412"/>
      <c r="G381" s="772" t="str">
        <f>C380</f>
        <v>32/2</v>
      </c>
      <c r="H381" s="465">
        <v>390</v>
      </c>
      <c r="I381" s="418"/>
      <c r="J381" s="415"/>
      <c r="K381" s="409"/>
      <c r="L381" s="409"/>
      <c r="M381" s="409"/>
      <c r="N381" s="409"/>
      <c r="O381" s="409"/>
      <c r="P381" s="409"/>
    </row>
    <row r="382" spans="1:16" s="144" customFormat="1" ht="18.75" customHeight="1">
      <c r="A382" s="409">
        <f>SUBTOTAL(103,$C$6:C382)</f>
        <v>189</v>
      </c>
      <c r="B382" s="409"/>
      <c r="C382" s="415" t="s">
        <v>886</v>
      </c>
      <c r="D382" s="633" t="s">
        <v>80</v>
      </c>
      <c r="E382" s="633"/>
      <c r="F382" s="417"/>
      <c r="G382" s="409"/>
      <c r="H382" s="465"/>
      <c r="I382" s="418">
        <f>ROUND(H381/1000,4)+I380</f>
        <v>71.729599999999948</v>
      </c>
      <c r="J382" s="413" t="s">
        <v>51</v>
      </c>
      <c r="K382" s="409" t="s">
        <v>258</v>
      </c>
      <c r="L382" s="409" t="s">
        <v>258</v>
      </c>
      <c r="M382" s="409" t="s">
        <v>258</v>
      </c>
      <c r="N382" s="409" t="s">
        <v>975</v>
      </c>
      <c r="O382" s="409"/>
      <c r="P382" s="409"/>
    </row>
    <row r="383" spans="1:16" s="144" customFormat="1" ht="18.75" customHeight="1">
      <c r="A383" s="409"/>
      <c r="B383" s="409"/>
      <c r="C383" s="632"/>
      <c r="D383" s="462"/>
      <c r="E383" s="462"/>
      <c r="F383" s="412"/>
      <c r="G383" s="772" t="str">
        <f>C382</f>
        <v>32/3</v>
      </c>
      <c r="H383" s="465">
        <v>450</v>
      </c>
      <c r="I383" s="418"/>
      <c r="J383" s="415"/>
      <c r="K383" s="409"/>
      <c r="L383" s="409"/>
      <c r="M383" s="409"/>
      <c r="N383" s="409"/>
      <c r="O383" s="409"/>
      <c r="P383" s="409"/>
    </row>
    <row r="384" spans="1:16" s="144" customFormat="1" ht="18.75" customHeight="1">
      <c r="A384" s="409">
        <f>SUBTOTAL(103,$C$6:C384)</f>
        <v>190</v>
      </c>
      <c r="B384" s="409"/>
      <c r="C384" s="415" t="s">
        <v>887</v>
      </c>
      <c r="D384" s="633" t="s">
        <v>50</v>
      </c>
      <c r="E384" s="633"/>
      <c r="F384" s="417"/>
      <c r="G384" s="409"/>
      <c r="H384" s="465"/>
      <c r="I384" s="418">
        <f>ROUND(H383/1000,4)+I382</f>
        <v>72.179599999999951</v>
      </c>
      <c r="J384" s="413" t="s">
        <v>51</v>
      </c>
      <c r="K384" s="409" t="s">
        <v>258</v>
      </c>
      <c r="L384" s="409" t="s">
        <v>258</v>
      </c>
      <c r="M384" s="409" t="s">
        <v>258</v>
      </c>
      <c r="N384" s="409" t="s">
        <v>975</v>
      </c>
      <c r="O384" s="409"/>
      <c r="P384" s="409"/>
    </row>
    <row r="385" spans="1:16" s="144" customFormat="1" ht="18.75" customHeight="1">
      <c r="A385" s="409"/>
      <c r="B385" s="409"/>
      <c r="C385" s="632"/>
      <c r="D385" s="462"/>
      <c r="E385" s="462"/>
      <c r="F385" s="412"/>
      <c r="G385" s="772" t="str">
        <f>C384</f>
        <v>32/4</v>
      </c>
      <c r="H385" s="465">
        <v>370</v>
      </c>
      <c r="I385" s="418"/>
      <c r="J385" s="415"/>
      <c r="K385" s="409"/>
      <c r="L385" s="409"/>
      <c r="M385" s="409"/>
      <c r="N385" s="409"/>
      <c r="O385" s="409"/>
      <c r="P385" s="409"/>
    </row>
    <row r="386" spans="1:16" s="144" customFormat="1" ht="18.75" customHeight="1">
      <c r="A386" s="409">
        <f>SUBTOTAL(103,$C$6:C386)</f>
        <v>191</v>
      </c>
      <c r="B386" s="409"/>
      <c r="C386" s="415" t="s">
        <v>888</v>
      </c>
      <c r="D386" s="633" t="s">
        <v>50</v>
      </c>
      <c r="E386" s="633"/>
      <c r="F386" s="417">
        <v>2</v>
      </c>
      <c r="G386" s="409"/>
      <c r="H386" s="465"/>
      <c r="I386" s="418">
        <f>ROUND(H385/1000,4)+I384</f>
        <v>72.549599999999955</v>
      </c>
      <c r="J386" s="413" t="s">
        <v>51</v>
      </c>
      <c r="K386" s="409" t="s">
        <v>258</v>
      </c>
      <c r="L386" s="409" t="s">
        <v>258</v>
      </c>
      <c r="M386" s="409" t="s">
        <v>258</v>
      </c>
      <c r="N386" s="409" t="s">
        <v>975</v>
      </c>
      <c r="O386" s="409"/>
      <c r="P386" s="409"/>
    </row>
    <row r="387" spans="1:16" s="144" customFormat="1" ht="18.75" customHeight="1">
      <c r="A387" s="409"/>
      <c r="B387" s="409"/>
      <c r="C387" s="632"/>
      <c r="D387" s="462"/>
      <c r="E387" s="462"/>
      <c r="F387" s="412"/>
      <c r="G387" s="772" t="str">
        <f>C386</f>
        <v>32/5</v>
      </c>
      <c r="H387" s="465">
        <v>439</v>
      </c>
      <c r="I387" s="418"/>
      <c r="J387" s="415"/>
      <c r="K387" s="409"/>
      <c r="L387" s="409"/>
      <c r="M387" s="409"/>
      <c r="N387" s="409"/>
      <c r="O387" s="409"/>
      <c r="P387" s="409"/>
    </row>
    <row r="388" spans="1:16" s="144" customFormat="1" ht="18.75" customHeight="1">
      <c r="A388" s="409">
        <f>SUBTOTAL(103,$C$6:C388)</f>
        <v>192</v>
      </c>
      <c r="B388" s="409"/>
      <c r="C388" s="415" t="s">
        <v>889</v>
      </c>
      <c r="D388" s="633" t="s">
        <v>50</v>
      </c>
      <c r="E388" s="633"/>
      <c r="F388" s="417">
        <v>2</v>
      </c>
      <c r="G388" s="409"/>
      <c r="H388" s="465"/>
      <c r="I388" s="418">
        <f>ROUND(H387/1000,4)+I386</f>
        <v>72.988599999999948</v>
      </c>
      <c r="J388" s="413" t="s">
        <v>51</v>
      </c>
      <c r="K388" s="409" t="s">
        <v>258</v>
      </c>
      <c r="L388" s="409" t="s">
        <v>258</v>
      </c>
      <c r="M388" s="409" t="s">
        <v>258</v>
      </c>
      <c r="N388" s="409" t="s">
        <v>975</v>
      </c>
      <c r="O388" s="409"/>
      <c r="P388" s="409"/>
    </row>
    <row r="389" spans="1:16" s="144" customFormat="1" ht="18.75" customHeight="1">
      <c r="A389" s="409"/>
      <c r="B389" s="409"/>
      <c r="C389" s="632"/>
      <c r="D389" s="462"/>
      <c r="E389" s="462"/>
      <c r="F389" s="412"/>
      <c r="G389" s="772" t="str">
        <f>C388</f>
        <v>32/6</v>
      </c>
      <c r="H389" s="465">
        <v>360</v>
      </c>
      <c r="I389" s="418"/>
      <c r="J389" s="415"/>
      <c r="K389" s="409"/>
      <c r="L389" s="409"/>
      <c r="M389" s="409"/>
      <c r="N389" s="409"/>
      <c r="O389" s="409"/>
      <c r="P389" s="409"/>
    </row>
    <row r="390" spans="1:16" s="144" customFormat="1" ht="18.75" customHeight="1">
      <c r="A390" s="409">
        <f>SUBTOTAL(103,$C$6:C390)</f>
        <v>193</v>
      </c>
      <c r="B390" s="409"/>
      <c r="C390" s="415" t="s">
        <v>890</v>
      </c>
      <c r="D390" s="633" t="s">
        <v>2</v>
      </c>
      <c r="E390" s="633"/>
      <c r="F390" s="417"/>
      <c r="G390" s="409"/>
      <c r="H390" s="465"/>
      <c r="I390" s="418">
        <f>ROUND(H389/1000,4)+I388</f>
        <v>73.348599999999948</v>
      </c>
      <c r="J390" s="413" t="s">
        <v>51</v>
      </c>
      <c r="K390" s="409" t="s">
        <v>258</v>
      </c>
      <c r="L390" s="409" t="s">
        <v>258</v>
      </c>
      <c r="M390" s="409" t="s">
        <v>258</v>
      </c>
      <c r="N390" s="409" t="s">
        <v>975</v>
      </c>
      <c r="O390" s="409"/>
      <c r="P390" s="409"/>
    </row>
    <row r="391" spans="1:16" s="144" customFormat="1" ht="18.75" customHeight="1">
      <c r="A391" s="409"/>
      <c r="B391" s="409"/>
      <c r="C391" s="632"/>
      <c r="D391" s="462"/>
      <c r="E391" s="462"/>
      <c r="F391" s="412"/>
      <c r="G391" s="772" t="str">
        <f>C390</f>
        <v>32/7</v>
      </c>
      <c r="H391" s="465">
        <v>479</v>
      </c>
      <c r="I391" s="418"/>
      <c r="J391" s="415"/>
      <c r="K391" s="409"/>
      <c r="L391" s="409"/>
      <c r="M391" s="409"/>
      <c r="N391" s="409"/>
      <c r="O391" s="409"/>
      <c r="P391" s="409"/>
    </row>
    <row r="392" spans="1:16" s="144" customFormat="1" ht="18.75" customHeight="1">
      <c r="A392" s="409">
        <f>SUBTOTAL(103,$C$6:C392)</f>
        <v>194</v>
      </c>
      <c r="B392" s="410" t="s">
        <v>918</v>
      </c>
      <c r="C392" s="415" t="s">
        <v>786</v>
      </c>
      <c r="D392" s="633" t="s">
        <v>214</v>
      </c>
      <c r="E392" s="633"/>
      <c r="F392" s="412"/>
      <c r="G392" s="409"/>
      <c r="H392" s="465"/>
      <c r="I392" s="418">
        <f>ROUND(H391/1000,4)+I390</f>
        <v>73.827599999999947</v>
      </c>
      <c r="J392" s="413" t="s">
        <v>51</v>
      </c>
      <c r="K392" s="409" t="s">
        <v>258</v>
      </c>
      <c r="L392" s="409" t="s">
        <v>258</v>
      </c>
      <c r="M392" s="409" t="s">
        <v>258</v>
      </c>
      <c r="N392" s="409" t="s">
        <v>975</v>
      </c>
      <c r="O392" s="409"/>
      <c r="P392" s="409"/>
    </row>
    <row r="393" spans="1:16" s="144" customFormat="1" ht="18.75" customHeight="1">
      <c r="A393" s="409"/>
      <c r="B393" s="409"/>
      <c r="C393" s="632"/>
      <c r="D393" s="462"/>
      <c r="E393" s="462"/>
      <c r="F393" s="412"/>
      <c r="G393" s="772" t="str">
        <f>C392</f>
        <v>32A/0</v>
      </c>
      <c r="H393" s="465">
        <v>402</v>
      </c>
      <c r="I393" s="418"/>
      <c r="J393" s="415"/>
      <c r="K393" s="409"/>
      <c r="L393" s="409"/>
      <c r="M393" s="409"/>
      <c r="N393" s="409"/>
      <c r="O393" s="409"/>
      <c r="P393" s="409"/>
    </row>
    <row r="394" spans="1:16" s="144" customFormat="1" ht="18.75" customHeight="1">
      <c r="A394" s="409">
        <f>SUBTOTAL(103,$C$6:C394)</f>
        <v>195</v>
      </c>
      <c r="B394" s="409"/>
      <c r="C394" s="415" t="s">
        <v>787</v>
      </c>
      <c r="D394" s="633" t="s">
        <v>80</v>
      </c>
      <c r="E394" s="633"/>
      <c r="F394" s="417"/>
      <c r="G394" s="409"/>
      <c r="H394" s="465"/>
      <c r="I394" s="418">
        <f>ROUND(H393/1000,4)+I392</f>
        <v>74.229599999999948</v>
      </c>
      <c r="J394" s="413" t="s">
        <v>51</v>
      </c>
      <c r="K394" s="409" t="s">
        <v>258</v>
      </c>
      <c r="L394" s="409" t="s">
        <v>258</v>
      </c>
      <c r="M394" s="409" t="s">
        <v>258</v>
      </c>
      <c r="N394" s="409"/>
      <c r="O394" s="409"/>
      <c r="P394" s="409"/>
    </row>
    <row r="395" spans="1:16" s="144" customFormat="1" ht="18.75" customHeight="1">
      <c r="A395" s="409"/>
      <c r="B395" s="409"/>
      <c r="C395" s="632"/>
      <c r="D395" s="462"/>
      <c r="E395" s="462"/>
      <c r="F395" s="412"/>
      <c r="G395" s="772" t="str">
        <f>C394</f>
        <v>32A/1</v>
      </c>
      <c r="H395" s="465">
        <v>438.43900000000002</v>
      </c>
      <c r="I395" s="418"/>
      <c r="J395" s="415"/>
      <c r="K395" s="409"/>
      <c r="L395" s="409"/>
      <c r="M395" s="409"/>
      <c r="N395" s="409"/>
      <c r="O395" s="409"/>
      <c r="P395" s="409"/>
    </row>
    <row r="396" spans="1:16" s="144" customFormat="1" ht="18.75" customHeight="1">
      <c r="A396" s="409">
        <f>SUBTOTAL(103,$C$6:C396)</f>
        <v>196</v>
      </c>
      <c r="B396" s="410" t="s">
        <v>581</v>
      </c>
      <c r="C396" s="415" t="s">
        <v>68</v>
      </c>
      <c r="D396" s="633" t="s">
        <v>214</v>
      </c>
      <c r="E396" s="633"/>
      <c r="F396" s="417">
        <v>2</v>
      </c>
      <c r="G396" s="411"/>
      <c r="H396" s="465"/>
      <c r="I396" s="418">
        <f>ROUND(H395/1000,4)+I394</f>
        <v>74.66799999999995</v>
      </c>
      <c r="J396" s="413" t="s">
        <v>51</v>
      </c>
      <c r="K396" s="409" t="s">
        <v>258</v>
      </c>
      <c r="L396" s="409" t="s">
        <v>258</v>
      </c>
      <c r="M396" s="409" t="s">
        <v>258</v>
      </c>
      <c r="N396" s="409"/>
      <c r="O396" s="409" t="s">
        <v>975</v>
      </c>
      <c r="P396" s="409"/>
    </row>
    <row r="397" spans="1:16" s="144" customFormat="1" ht="18.75" customHeight="1">
      <c r="A397" s="409"/>
      <c r="B397" s="409"/>
      <c r="C397" s="632"/>
      <c r="D397" s="462"/>
      <c r="E397" s="462"/>
      <c r="F397" s="412"/>
      <c r="G397" s="772" t="str">
        <f>C396</f>
        <v>33/0</v>
      </c>
      <c r="H397" s="468">
        <v>430.56</v>
      </c>
      <c r="I397" s="418"/>
      <c r="J397" s="415"/>
      <c r="K397" s="409"/>
      <c r="L397" s="409"/>
      <c r="M397" s="409"/>
      <c r="N397" s="409"/>
      <c r="O397" s="409"/>
      <c r="P397" s="409"/>
    </row>
    <row r="398" spans="1:16" s="144" customFormat="1" ht="18.75" customHeight="1">
      <c r="A398" s="409">
        <f>SUBTOTAL(103,$C$6:C398)</f>
        <v>197</v>
      </c>
      <c r="B398" s="409"/>
      <c r="C398" s="415" t="s">
        <v>69</v>
      </c>
      <c r="D398" s="633" t="s">
        <v>50</v>
      </c>
      <c r="E398" s="633"/>
      <c r="F398" s="417">
        <v>2</v>
      </c>
      <c r="G398" s="409"/>
      <c r="H398" s="465"/>
      <c r="I398" s="418">
        <f>ROUND(H397/1000,4)+I396</f>
        <v>75.098599999999948</v>
      </c>
      <c r="J398" s="413" t="s">
        <v>51</v>
      </c>
      <c r="K398" s="409" t="s">
        <v>258</v>
      </c>
      <c r="L398" s="409" t="s">
        <v>258</v>
      </c>
      <c r="M398" s="409" t="s">
        <v>258</v>
      </c>
      <c r="N398" s="409"/>
      <c r="O398" s="409"/>
      <c r="P398" s="409"/>
    </row>
    <row r="399" spans="1:16" s="144" customFormat="1" ht="18.75" customHeight="1">
      <c r="A399" s="409"/>
      <c r="B399" s="409"/>
      <c r="C399" s="632"/>
      <c r="D399" s="462"/>
      <c r="E399" s="462"/>
      <c r="F399" s="412"/>
      <c r="G399" s="772" t="str">
        <f>C398</f>
        <v>33/1</v>
      </c>
      <c r="H399" s="465">
        <v>406</v>
      </c>
      <c r="I399" s="418"/>
      <c r="J399" s="415"/>
      <c r="K399" s="409"/>
      <c r="L399" s="409"/>
      <c r="M399" s="409"/>
      <c r="N399" s="409"/>
      <c r="O399" s="409"/>
      <c r="P399" s="409"/>
    </row>
    <row r="400" spans="1:16" s="144" customFormat="1" ht="18.75" customHeight="1">
      <c r="A400" s="409">
        <f>SUBTOTAL(103,$C$6:C400)</f>
        <v>198</v>
      </c>
      <c r="B400" s="409"/>
      <c r="C400" s="415" t="s">
        <v>70</v>
      </c>
      <c r="D400" s="633" t="s">
        <v>50</v>
      </c>
      <c r="E400" s="633"/>
      <c r="F400" s="417"/>
      <c r="G400" s="409"/>
      <c r="H400" s="465"/>
      <c r="I400" s="418">
        <f>ROUND(H399/1000,4)+I398</f>
        <v>75.504599999999954</v>
      </c>
      <c r="J400" s="413" t="s">
        <v>51</v>
      </c>
      <c r="K400" s="409" t="s">
        <v>258</v>
      </c>
      <c r="L400" s="409" t="s">
        <v>258</v>
      </c>
      <c r="M400" s="409" t="s">
        <v>258</v>
      </c>
      <c r="N400" s="409"/>
      <c r="O400" s="409"/>
      <c r="P400" s="409"/>
    </row>
    <row r="401" spans="1:16" s="144" customFormat="1" ht="18.75" customHeight="1">
      <c r="A401" s="409"/>
      <c r="B401" s="409"/>
      <c r="C401" s="632"/>
      <c r="D401" s="462"/>
      <c r="E401" s="462"/>
      <c r="F401" s="412"/>
      <c r="G401" s="772" t="str">
        <f>C400</f>
        <v>33/2</v>
      </c>
      <c r="H401" s="465">
        <v>435</v>
      </c>
      <c r="I401" s="418"/>
      <c r="J401" s="415"/>
      <c r="K401" s="409"/>
      <c r="L401" s="409"/>
      <c r="M401" s="409"/>
      <c r="N401" s="409"/>
      <c r="O401" s="409"/>
      <c r="P401" s="409"/>
    </row>
    <row r="402" spans="1:16" s="144" customFormat="1" ht="18.75" customHeight="1">
      <c r="A402" s="409">
        <f>SUBTOTAL(103,$C$6:C402)</f>
        <v>199</v>
      </c>
      <c r="B402" s="409"/>
      <c r="C402" s="415" t="s">
        <v>71</v>
      </c>
      <c r="D402" s="633" t="s">
        <v>2</v>
      </c>
      <c r="E402" s="633"/>
      <c r="F402" s="417"/>
      <c r="G402" s="409"/>
      <c r="H402" s="465"/>
      <c r="I402" s="418">
        <f>ROUND(H401/1000,4)+I400</f>
        <v>75.939599999999956</v>
      </c>
      <c r="J402" s="413" t="s">
        <v>51</v>
      </c>
      <c r="K402" s="409" t="s">
        <v>258</v>
      </c>
      <c r="L402" s="409" t="s">
        <v>258</v>
      </c>
      <c r="M402" s="409" t="s">
        <v>258</v>
      </c>
      <c r="N402" s="409"/>
      <c r="O402" s="409"/>
      <c r="P402" s="409"/>
    </row>
    <row r="403" spans="1:16" s="144" customFormat="1" ht="18.75" customHeight="1">
      <c r="A403" s="409"/>
      <c r="B403" s="409"/>
      <c r="C403" s="632"/>
      <c r="D403" s="462"/>
      <c r="E403" s="462"/>
      <c r="F403" s="412"/>
      <c r="G403" s="772" t="str">
        <f>C402</f>
        <v>33/3</v>
      </c>
      <c r="H403" s="465">
        <v>405</v>
      </c>
      <c r="I403" s="418"/>
      <c r="J403" s="415"/>
      <c r="K403" s="409"/>
      <c r="L403" s="409"/>
      <c r="M403" s="409"/>
      <c r="N403" s="409"/>
      <c r="O403" s="409"/>
      <c r="P403" s="409"/>
    </row>
    <row r="404" spans="1:16" s="144" customFormat="1" ht="18.75" customHeight="1">
      <c r="A404" s="409">
        <f>SUBTOTAL(103,$C$6:C404)</f>
        <v>200</v>
      </c>
      <c r="B404" s="409"/>
      <c r="C404" s="415" t="s">
        <v>190</v>
      </c>
      <c r="D404" s="633" t="s">
        <v>2</v>
      </c>
      <c r="E404" s="633"/>
      <c r="F404" s="417"/>
      <c r="G404" s="409"/>
      <c r="H404" s="465"/>
      <c r="I404" s="418">
        <f>ROUND(H403/1000,4)+I402</f>
        <v>76.344599999999957</v>
      </c>
      <c r="J404" s="413" t="s">
        <v>51</v>
      </c>
      <c r="K404" s="409" t="s">
        <v>258</v>
      </c>
      <c r="L404" s="409" t="s">
        <v>258</v>
      </c>
      <c r="M404" s="409" t="s">
        <v>258</v>
      </c>
      <c r="N404" s="409"/>
      <c r="O404" s="409"/>
      <c r="P404" s="409"/>
    </row>
    <row r="405" spans="1:16" s="144" customFormat="1" ht="18.75" customHeight="1">
      <c r="A405" s="409"/>
      <c r="B405" s="409"/>
      <c r="C405" s="632"/>
      <c r="D405" s="462"/>
      <c r="E405" s="462"/>
      <c r="F405" s="412"/>
      <c r="G405" s="772" t="str">
        <f>C404</f>
        <v>33/4</v>
      </c>
      <c r="H405" s="465">
        <v>420</v>
      </c>
      <c r="I405" s="418"/>
      <c r="J405" s="415"/>
      <c r="K405" s="409"/>
      <c r="L405" s="409"/>
      <c r="M405" s="409"/>
      <c r="N405" s="409"/>
      <c r="O405" s="409"/>
      <c r="P405" s="409"/>
    </row>
    <row r="406" spans="1:16" s="144" customFormat="1" ht="18.75" customHeight="1">
      <c r="A406" s="409">
        <f>SUBTOTAL(103,$C$6:C406)</f>
        <v>201</v>
      </c>
      <c r="B406" s="409"/>
      <c r="C406" s="415" t="s">
        <v>582</v>
      </c>
      <c r="D406" s="633" t="s">
        <v>3</v>
      </c>
      <c r="E406" s="633"/>
      <c r="F406" s="417"/>
      <c r="G406" s="409"/>
      <c r="H406" s="465"/>
      <c r="I406" s="418">
        <f>ROUND(H405/1000,4)+I404</f>
        <v>76.764599999999959</v>
      </c>
      <c r="J406" s="413" t="s">
        <v>51</v>
      </c>
      <c r="K406" s="409" t="s">
        <v>258</v>
      </c>
      <c r="L406" s="409" t="s">
        <v>258</v>
      </c>
      <c r="M406" s="409" t="s">
        <v>258</v>
      </c>
      <c r="N406" s="409" t="str">
        <f>VLOOKUP(C406,'Tack Welding'!$D$5:$J$94,7,0)</f>
        <v xml:space="preserve">Completed </v>
      </c>
      <c r="O406" s="409"/>
      <c r="P406" s="409"/>
    </row>
    <row r="407" spans="1:16" s="144" customFormat="1" ht="18.75" customHeight="1">
      <c r="A407" s="409"/>
      <c r="B407" s="409"/>
      <c r="C407" s="632"/>
      <c r="D407" s="462"/>
      <c r="E407" s="462"/>
      <c r="F407" s="412"/>
      <c r="G407" s="772" t="str">
        <f>C406</f>
        <v>33/5</v>
      </c>
      <c r="H407" s="465">
        <v>405</v>
      </c>
      <c r="I407" s="418"/>
      <c r="J407" s="415"/>
      <c r="K407" s="409"/>
      <c r="L407" s="409"/>
      <c r="M407" s="409"/>
      <c r="N407" s="409"/>
      <c r="O407" s="409"/>
      <c r="P407" s="409"/>
    </row>
    <row r="408" spans="1:16" s="144" customFormat="1" ht="18.75" customHeight="1">
      <c r="A408" s="409">
        <f>SUBTOTAL(103,$C$6:C408)</f>
        <v>202</v>
      </c>
      <c r="B408" s="409"/>
      <c r="C408" s="415" t="s">
        <v>583</v>
      </c>
      <c r="D408" s="633" t="s">
        <v>80</v>
      </c>
      <c r="E408" s="633"/>
      <c r="F408" s="417"/>
      <c r="G408" s="409"/>
      <c r="H408" s="465"/>
      <c r="I408" s="418">
        <f>ROUND(H407/1000,4)+I406</f>
        <v>77.16959999999996</v>
      </c>
      <c r="J408" s="413" t="s">
        <v>51</v>
      </c>
      <c r="K408" s="409" t="s">
        <v>258</v>
      </c>
      <c r="L408" s="409" t="s">
        <v>258</v>
      </c>
      <c r="M408" s="409" t="s">
        <v>258</v>
      </c>
      <c r="N408" s="409" t="str">
        <f>VLOOKUP(C408,'Tack Welding'!$D$5:$J$94,7,0)</f>
        <v xml:space="preserve">Completed </v>
      </c>
      <c r="O408" s="409"/>
      <c r="P408" s="409"/>
    </row>
    <row r="409" spans="1:16" s="144" customFormat="1" ht="18.75" customHeight="1">
      <c r="A409" s="409"/>
      <c r="B409" s="409"/>
      <c r="C409" s="632"/>
      <c r="D409" s="462"/>
      <c r="E409" s="462"/>
      <c r="F409" s="412"/>
      <c r="G409" s="772" t="str">
        <f>C408</f>
        <v>33/6</v>
      </c>
      <c r="H409" s="465">
        <v>415</v>
      </c>
      <c r="I409" s="418"/>
      <c r="J409" s="415"/>
      <c r="K409" s="409"/>
      <c r="L409" s="409"/>
      <c r="M409" s="409"/>
      <c r="N409" s="409"/>
      <c r="O409" s="409"/>
      <c r="P409" s="409"/>
    </row>
    <row r="410" spans="1:16" s="144" customFormat="1" ht="18.75" customHeight="1">
      <c r="A410" s="409">
        <f>SUBTOTAL(103,$C$6:C410)</f>
        <v>203</v>
      </c>
      <c r="B410" s="409"/>
      <c r="C410" s="415" t="s">
        <v>584</v>
      </c>
      <c r="D410" s="633" t="s">
        <v>80</v>
      </c>
      <c r="E410" s="633"/>
      <c r="F410" s="417"/>
      <c r="G410" s="409"/>
      <c r="H410" s="465"/>
      <c r="I410" s="418">
        <f>ROUND(H409/1000,4)+I408</f>
        <v>77.584599999999966</v>
      </c>
      <c r="J410" s="413" t="s">
        <v>51</v>
      </c>
      <c r="K410" s="409" t="s">
        <v>258</v>
      </c>
      <c r="L410" s="409" t="s">
        <v>258</v>
      </c>
      <c r="M410" s="409" t="s">
        <v>258</v>
      </c>
      <c r="N410" s="409"/>
      <c r="O410" s="409"/>
      <c r="P410" s="409"/>
    </row>
    <row r="411" spans="1:16" s="144" customFormat="1" ht="18.75" customHeight="1">
      <c r="A411" s="409"/>
      <c r="B411" s="409"/>
      <c r="C411" s="632"/>
      <c r="D411" s="462"/>
      <c r="E411" s="462"/>
      <c r="F411" s="412"/>
      <c r="G411" s="772" t="str">
        <f>C410</f>
        <v>33/7</v>
      </c>
      <c r="H411" s="465">
        <v>355</v>
      </c>
      <c r="I411" s="418"/>
      <c r="J411" s="415"/>
      <c r="K411" s="409"/>
      <c r="L411" s="409"/>
      <c r="M411" s="409"/>
      <c r="N411" s="409"/>
      <c r="O411" s="409"/>
      <c r="P411" s="409"/>
    </row>
    <row r="412" spans="1:16" s="144" customFormat="1" ht="18.75" customHeight="1">
      <c r="A412" s="409">
        <f>SUBTOTAL(103,$C$6:C412)</f>
        <v>204</v>
      </c>
      <c r="B412" s="409"/>
      <c r="C412" s="415" t="s">
        <v>585</v>
      </c>
      <c r="D412" s="633" t="s">
        <v>2</v>
      </c>
      <c r="E412" s="633"/>
      <c r="F412" s="417"/>
      <c r="G412" s="409"/>
      <c r="H412" s="465"/>
      <c r="I412" s="418">
        <f>ROUND(H411/1000,4)+I410</f>
        <v>77.93959999999997</v>
      </c>
      <c r="J412" s="413" t="s">
        <v>51</v>
      </c>
      <c r="K412" s="409" t="s">
        <v>258</v>
      </c>
      <c r="L412" s="409" t="s">
        <v>258</v>
      </c>
      <c r="M412" s="409" t="s">
        <v>258</v>
      </c>
      <c r="N412" s="409" t="str">
        <f>VLOOKUP(C412,'Tack Welding'!$D$5:$J$94,7,0)</f>
        <v xml:space="preserve">Completed </v>
      </c>
      <c r="O412" s="409"/>
      <c r="P412" s="409"/>
    </row>
    <row r="413" spans="1:16" s="144" customFormat="1" ht="18.75" customHeight="1">
      <c r="A413" s="409"/>
      <c r="B413" s="409"/>
      <c r="C413" s="632"/>
      <c r="D413" s="462"/>
      <c r="E413" s="462"/>
      <c r="F413" s="412"/>
      <c r="G413" s="772" t="str">
        <f>C412</f>
        <v>33/8</v>
      </c>
      <c r="H413" s="465">
        <v>380</v>
      </c>
      <c r="I413" s="418"/>
      <c r="J413" s="415"/>
      <c r="K413" s="409"/>
      <c r="L413" s="409"/>
      <c r="M413" s="409"/>
      <c r="N413" s="409"/>
      <c r="O413" s="409"/>
      <c r="P413" s="409"/>
    </row>
    <row r="414" spans="1:16" s="144" customFormat="1" ht="18.75" customHeight="1">
      <c r="A414" s="409">
        <f>SUBTOTAL(103,$C$6:C414)</f>
        <v>205</v>
      </c>
      <c r="B414" s="409"/>
      <c r="C414" s="415" t="s">
        <v>586</v>
      </c>
      <c r="D414" s="633" t="s">
        <v>173</v>
      </c>
      <c r="E414" s="633"/>
      <c r="F414" s="417"/>
      <c r="G414" s="409"/>
      <c r="H414" s="465"/>
      <c r="I414" s="418">
        <f>ROUND(H413/1000,4)+I412</f>
        <v>78.319599999999966</v>
      </c>
      <c r="J414" s="413" t="s">
        <v>51</v>
      </c>
      <c r="K414" s="409" t="s">
        <v>258</v>
      </c>
      <c r="L414" s="409" t="s">
        <v>258</v>
      </c>
      <c r="M414" s="409" t="s">
        <v>258</v>
      </c>
      <c r="N414" s="409"/>
      <c r="O414" s="409"/>
      <c r="P414" s="409"/>
    </row>
    <row r="415" spans="1:16" s="144" customFormat="1" ht="18.75" customHeight="1">
      <c r="A415" s="409"/>
      <c r="B415" s="409"/>
      <c r="C415" s="632"/>
      <c r="D415" s="462"/>
      <c r="E415" s="462"/>
      <c r="F415" s="412"/>
      <c r="G415" s="772" t="str">
        <f>C414</f>
        <v>33/9</v>
      </c>
      <c r="H415" s="465">
        <v>398.20299999999997</v>
      </c>
      <c r="I415" s="418"/>
      <c r="J415" s="415"/>
      <c r="K415" s="409"/>
      <c r="L415" s="409"/>
      <c r="M415" s="409"/>
      <c r="N415" s="409"/>
      <c r="O415" s="409"/>
      <c r="P415" s="409"/>
    </row>
    <row r="416" spans="1:16" s="144" customFormat="1" ht="18.75" customHeight="1">
      <c r="A416" s="409">
        <f>SUBTOTAL(103,$C$6:C416)</f>
        <v>206</v>
      </c>
      <c r="B416" s="410" t="s">
        <v>587</v>
      </c>
      <c r="C416" s="415" t="s">
        <v>169</v>
      </c>
      <c r="D416" s="633" t="s">
        <v>230</v>
      </c>
      <c r="E416" s="633"/>
      <c r="F416" s="412"/>
      <c r="G416" s="411"/>
      <c r="H416" s="465"/>
      <c r="I416" s="418">
        <f>ROUND(H415/1000,4)+I414</f>
        <v>78.717799999999968</v>
      </c>
      <c r="J416" s="413" t="s">
        <v>51</v>
      </c>
      <c r="K416" s="409" t="s">
        <v>258</v>
      </c>
      <c r="L416" s="409" t="s">
        <v>258</v>
      </c>
      <c r="M416" s="409" t="s">
        <v>258</v>
      </c>
      <c r="N416" s="409" t="str">
        <f>VLOOKUP(C416,'Tack Welding'!$D$5:$J$94,7,0)</f>
        <v xml:space="preserve">Completed </v>
      </c>
      <c r="O416" s="409" t="s">
        <v>975</v>
      </c>
      <c r="P416" s="409"/>
    </row>
    <row r="417" spans="1:16" s="144" customFormat="1" ht="18.75" customHeight="1">
      <c r="A417" s="409"/>
      <c r="B417" s="409"/>
      <c r="C417" s="632"/>
      <c r="D417" s="462"/>
      <c r="E417" s="462"/>
      <c r="F417" s="412"/>
      <c r="G417" s="772" t="str">
        <f>C416</f>
        <v>34/0</v>
      </c>
      <c r="H417" s="464">
        <v>441.798</v>
      </c>
      <c r="I417" s="418"/>
      <c r="J417" s="415"/>
      <c r="K417" s="409"/>
      <c r="L417" s="409"/>
      <c r="M417" s="409"/>
      <c r="N417" s="409"/>
      <c r="O417" s="409"/>
      <c r="P417" s="409"/>
    </row>
    <row r="418" spans="1:16" s="144" customFormat="1" ht="18.75" customHeight="1">
      <c r="A418" s="409">
        <f>SUBTOTAL(103,$C$6:C418)</f>
        <v>207</v>
      </c>
      <c r="B418" s="409"/>
      <c r="C418" s="415" t="s">
        <v>588</v>
      </c>
      <c r="D418" s="633" t="s">
        <v>50</v>
      </c>
      <c r="E418" s="633"/>
      <c r="F418" s="417"/>
      <c r="G418" s="409"/>
      <c r="H418" s="464"/>
      <c r="I418" s="418">
        <f>ROUND(H417/1000,4)+I416</f>
        <v>79.159599999999969</v>
      </c>
      <c r="J418" s="413" t="s">
        <v>51</v>
      </c>
      <c r="K418" s="409" t="s">
        <v>258</v>
      </c>
      <c r="L418" s="409" t="s">
        <v>258</v>
      </c>
      <c r="M418" s="409" t="s">
        <v>258</v>
      </c>
      <c r="N418" s="409" t="str">
        <f>VLOOKUP(C418,'Tack Welding'!$D$5:$J$94,7,0)</f>
        <v xml:space="preserve">Completed </v>
      </c>
      <c r="O418" s="409"/>
      <c r="P418" s="409"/>
    </row>
    <row r="419" spans="1:16" s="144" customFormat="1" ht="18.75" customHeight="1">
      <c r="A419" s="409"/>
      <c r="B419" s="409"/>
      <c r="C419" s="632"/>
      <c r="D419" s="462"/>
      <c r="E419" s="462"/>
      <c r="F419" s="412"/>
      <c r="G419" s="772" t="str">
        <f>C418</f>
        <v>34/1</v>
      </c>
      <c r="H419" s="464">
        <v>395</v>
      </c>
      <c r="I419" s="418"/>
      <c r="J419" s="415"/>
      <c r="K419" s="409"/>
      <c r="L419" s="409"/>
      <c r="M419" s="409"/>
      <c r="N419" s="409"/>
      <c r="O419" s="409"/>
      <c r="P419" s="409"/>
    </row>
    <row r="420" spans="1:16" s="144" customFormat="1" ht="18.75" customHeight="1">
      <c r="A420" s="409">
        <f>SUBTOTAL(103,$C$6:C420)</f>
        <v>208</v>
      </c>
      <c r="B420" s="409"/>
      <c r="C420" s="415" t="s">
        <v>589</v>
      </c>
      <c r="D420" s="633" t="s">
        <v>50</v>
      </c>
      <c r="E420" s="633"/>
      <c r="F420" s="417"/>
      <c r="G420" s="409"/>
      <c r="H420" s="464"/>
      <c r="I420" s="418">
        <f>ROUND(H419/1000,4)+I418</f>
        <v>79.554599999999965</v>
      </c>
      <c r="J420" s="413" t="s">
        <v>51</v>
      </c>
      <c r="K420" s="409" t="s">
        <v>258</v>
      </c>
      <c r="L420" s="409" t="s">
        <v>258</v>
      </c>
      <c r="M420" s="409" t="s">
        <v>258</v>
      </c>
      <c r="N420" s="409" t="str">
        <f>VLOOKUP(C420,'Tack Welding'!$D$5:$J$94,7,0)</f>
        <v xml:space="preserve">Completed </v>
      </c>
      <c r="O420" s="409"/>
      <c r="P420" s="409"/>
    </row>
    <row r="421" spans="1:16" s="144" customFormat="1" ht="18.75" customHeight="1">
      <c r="A421" s="409"/>
      <c r="B421" s="409"/>
      <c r="C421" s="632"/>
      <c r="D421" s="462"/>
      <c r="E421" s="462"/>
      <c r="F421" s="412"/>
      <c r="G421" s="772" t="str">
        <f>C420</f>
        <v>34/2</v>
      </c>
      <c r="H421" s="464">
        <v>375</v>
      </c>
      <c r="I421" s="418"/>
      <c r="J421" s="415"/>
      <c r="K421" s="409"/>
      <c r="L421" s="409"/>
      <c r="M421" s="409"/>
      <c r="N421" s="409"/>
      <c r="O421" s="409"/>
      <c r="P421" s="409"/>
    </row>
    <row r="422" spans="1:16" s="144" customFormat="1" ht="18.75" customHeight="1">
      <c r="A422" s="409">
        <f>SUBTOTAL(103,$C$6:C422)</f>
        <v>209</v>
      </c>
      <c r="B422" s="409"/>
      <c r="C422" s="415" t="s">
        <v>590</v>
      </c>
      <c r="D422" s="633" t="s">
        <v>173</v>
      </c>
      <c r="E422" s="633"/>
      <c r="F422" s="417"/>
      <c r="G422" s="409"/>
      <c r="H422" s="464"/>
      <c r="I422" s="418">
        <f>ROUND(H421/1000,4)+I420</f>
        <v>79.929599999999965</v>
      </c>
      <c r="J422" s="413" t="s">
        <v>51</v>
      </c>
      <c r="K422" s="409" t="s">
        <v>258</v>
      </c>
      <c r="L422" s="409" t="s">
        <v>258</v>
      </c>
      <c r="M422" s="409" t="s">
        <v>258</v>
      </c>
      <c r="N422" s="409" t="str">
        <f>VLOOKUP(C422,'Tack Welding'!$D$5:$J$94,7,0)</f>
        <v xml:space="preserve">Completed </v>
      </c>
      <c r="O422" s="409"/>
      <c r="P422" s="409"/>
    </row>
    <row r="423" spans="1:16" s="144" customFormat="1" ht="18.75" customHeight="1">
      <c r="A423" s="409"/>
      <c r="B423" s="409"/>
      <c r="C423" s="632"/>
      <c r="D423" s="462"/>
      <c r="E423" s="462"/>
      <c r="F423" s="412"/>
      <c r="G423" s="772" t="str">
        <f>C422</f>
        <v>34/3</v>
      </c>
      <c r="H423" s="464">
        <v>445</v>
      </c>
      <c r="I423" s="418"/>
      <c r="J423" s="415"/>
      <c r="K423" s="409"/>
      <c r="L423" s="409"/>
      <c r="M423" s="409"/>
      <c r="N423" s="409"/>
      <c r="O423" s="409"/>
      <c r="P423" s="409"/>
    </row>
    <row r="424" spans="1:16" s="144" customFormat="1" ht="18.75" customHeight="1">
      <c r="A424" s="409">
        <f>SUBTOTAL(103,$C$6:C424)</f>
        <v>210</v>
      </c>
      <c r="B424" s="409"/>
      <c r="C424" s="415" t="s">
        <v>591</v>
      </c>
      <c r="D424" s="633" t="s">
        <v>80</v>
      </c>
      <c r="E424" s="633"/>
      <c r="F424" s="417"/>
      <c r="G424" s="409"/>
      <c r="H424" s="464"/>
      <c r="I424" s="418">
        <f>ROUND(H423/1000,4)+I422</f>
        <v>80.374599999999958</v>
      </c>
      <c r="J424" s="413" t="s">
        <v>51</v>
      </c>
      <c r="K424" s="409" t="s">
        <v>258</v>
      </c>
      <c r="L424" s="409" t="s">
        <v>258</v>
      </c>
      <c r="M424" s="409" t="s">
        <v>258</v>
      </c>
      <c r="N424" s="409" t="str">
        <f>VLOOKUP(C424,'Tack Welding'!$D$5:$J$94,7,0)</f>
        <v xml:space="preserve">Completed </v>
      </c>
      <c r="O424" s="409"/>
      <c r="P424" s="409"/>
    </row>
    <row r="425" spans="1:16" s="144" customFormat="1" ht="18.75" customHeight="1">
      <c r="A425" s="409"/>
      <c r="B425" s="409"/>
      <c r="C425" s="632"/>
      <c r="D425" s="462"/>
      <c r="E425" s="462"/>
      <c r="F425" s="412"/>
      <c r="G425" s="772" t="str">
        <f>C424</f>
        <v>34/4</v>
      </c>
      <c r="H425" s="464">
        <v>395</v>
      </c>
      <c r="I425" s="418"/>
      <c r="J425" s="415"/>
      <c r="K425" s="409"/>
      <c r="L425" s="409"/>
      <c r="M425" s="409"/>
      <c r="N425" s="409"/>
      <c r="O425" s="409"/>
      <c r="P425" s="409"/>
    </row>
    <row r="426" spans="1:16" s="144" customFormat="1" ht="18.75" customHeight="1">
      <c r="A426" s="409">
        <f>SUBTOTAL(103,$C$6:C426)</f>
        <v>211</v>
      </c>
      <c r="B426" s="409"/>
      <c r="C426" s="415" t="s">
        <v>592</v>
      </c>
      <c r="D426" s="633" t="s">
        <v>50</v>
      </c>
      <c r="E426" s="633"/>
      <c r="F426" s="417"/>
      <c r="G426" s="409"/>
      <c r="H426" s="464"/>
      <c r="I426" s="418">
        <f>ROUND(H425/1000,4)+I424</f>
        <v>80.769599999999954</v>
      </c>
      <c r="J426" s="413" t="s">
        <v>51</v>
      </c>
      <c r="K426" s="409" t="s">
        <v>258</v>
      </c>
      <c r="L426" s="409" t="s">
        <v>258</v>
      </c>
      <c r="M426" s="409" t="s">
        <v>258</v>
      </c>
      <c r="N426" s="409" t="str">
        <f>VLOOKUP(C426,'Tack Welding'!$D$5:$J$94,7,0)</f>
        <v xml:space="preserve">Completed </v>
      </c>
      <c r="O426" s="409"/>
      <c r="P426" s="409"/>
    </row>
    <row r="427" spans="1:16" s="144" customFormat="1" ht="18.75" customHeight="1">
      <c r="A427" s="409"/>
      <c r="B427" s="409"/>
      <c r="C427" s="632"/>
      <c r="D427" s="462"/>
      <c r="E427" s="462"/>
      <c r="F427" s="412"/>
      <c r="G427" s="772" t="str">
        <f>C426</f>
        <v>34/5</v>
      </c>
      <c r="H427" s="464">
        <v>435</v>
      </c>
      <c r="I427" s="418"/>
      <c r="J427" s="415"/>
      <c r="K427" s="409"/>
      <c r="L427" s="409"/>
      <c r="M427" s="409"/>
      <c r="N427" s="409"/>
      <c r="O427" s="409"/>
      <c r="P427" s="409"/>
    </row>
    <row r="428" spans="1:16" s="144" customFormat="1" ht="18.75" customHeight="1">
      <c r="A428" s="409">
        <f>SUBTOTAL(103,$C$6:C428)</f>
        <v>212</v>
      </c>
      <c r="B428" s="409"/>
      <c r="C428" s="415" t="s">
        <v>593</v>
      </c>
      <c r="D428" s="633" t="s">
        <v>2</v>
      </c>
      <c r="E428" s="633"/>
      <c r="F428" s="417"/>
      <c r="G428" s="409"/>
      <c r="H428" s="464"/>
      <c r="I428" s="418">
        <f>ROUND(H427/1000,4)+I426</f>
        <v>81.204599999999957</v>
      </c>
      <c r="J428" s="413" t="s">
        <v>51</v>
      </c>
      <c r="K428" s="409" t="s">
        <v>258</v>
      </c>
      <c r="L428" s="409" t="s">
        <v>258</v>
      </c>
      <c r="M428" s="409" t="s">
        <v>258</v>
      </c>
      <c r="N428" s="409" t="str">
        <f>VLOOKUP(C428,'Tack Welding'!$D$5:$J$94,7,0)</f>
        <v xml:space="preserve">Completed </v>
      </c>
      <c r="O428" s="409"/>
      <c r="P428" s="409"/>
    </row>
    <row r="429" spans="1:16" s="144" customFormat="1" ht="18.75" customHeight="1">
      <c r="A429" s="409"/>
      <c r="B429" s="409"/>
      <c r="C429" s="632"/>
      <c r="D429" s="462"/>
      <c r="E429" s="462"/>
      <c r="F429" s="412"/>
      <c r="G429" s="772" t="str">
        <f>C428</f>
        <v>34/6</v>
      </c>
      <c r="H429" s="464">
        <v>330</v>
      </c>
      <c r="I429" s="418"/>
      <c r="J429" s="415"/>
      <c r="K429" s="409"/>
      <c r="L429" s="409"/>
      <c r="M429" s="409"/>
      <c r="N429" s="409"/>
      <c r="O429" s="409"/>
      <c r="P429" s="409"/>
    </row>
    <row r="430" spans="1:16" s="144" customFormat="1" ht="18.75" customHeight="1">
      <c r="A430" s="409">
        <f>SUBTOTAL(103,$C$6:C430)</f>
        <v>213</v>
      </c>
      <c r="B430" s="409"/>
      <c r="C430" s="415" t="s">
        <v>594</v>
      </c>
      <c r="D430" s="633" t="s">
        <v>3</v>
      </c>
      <c r="E430" s="633"/>
      <c r="F430" s="417"/>
      <c r="G430" s="409"/>
      <c r="H430" s="464"/>
      <c r="I430" s="418">
        <f>ROUND(H429/1000,4)+I428</f>
        <v>81.534599999999955</v>
      </c>
      <c r="J430" s="413" t="s">
        <v>51</v>
      </c>
      <c r="K430" s="409" t="s">
        <v>258</v>
      </c>
      <c r="L430" s="409" t="s">
        <v>258</v>
      </c>
      <c r="M430" s="409" t="s">
        <v>258</v>
      </c>
      <c r="N430" s="409" t="str">
        <f>VLOOKUP(C430,'Tack Welding'!$D$5:$J$94,7,0)</f>
        <v xml:space="preserve">Completed </v>
      </c>
      <c r="O430" s="409"/>
      <c r="P430" s="409"/>
    </row>
    <row r="431" spans="1:16" s="144" customFormat="1" ht="18.75" customHeight="1">
      <c r="A431" s="409"/>
      <c r="B431" s="409"/>
      <c r="C431" s="632"/>
      <c r="D431" s="462"/>
      <c r="E431" s="462"/>
      <c r="F431" s="412"/>
      <c r="G431" s="772" t="str">
        <f>C430</f>
        <v>34/7</v>
      </c>
      <c r="H431" s="464">
        <v>330</v>
      </c>
      <c r="I431" s="418"/>
      <c r="J431" s="415"/>
      <c r="K431" s="409"/>
      <c r="L431" s="409"/>
      <c r="M431" s="409"/>
      <c r="N431" s="409"/>
      <c r="O431" s="409"/>
      <c r="P431" s="409"/>
    </row>
    <row r="432" spans="1:16" s="144" customFormat="1" ht="18.75" customHeight="1">
      <c r="A432" s="409">
        <f>SUBTOTAL(103,$C$6:C432)</f>
        <v>214</v>
      </c>
      <c r="B432" s="409"/>
      <c r="C432" s="415" t="s">
        <v>595</v>
      </c>
      <c r="D432" s="633" t="s">
        <v>3</v>
      </c>
      <c r="E432" s="633"/>
      <c r="F432" s="417"/>
      <c r="G432" s="409"/>
      <c r="H432" s="464"/>
      <c r="I432" s="418">
        <f>ROUND(H431/1000,4)+I430</f>
        <v>81.864599999999953</v>
      </c>
      <c r="J432" s="413" t="s">
        <v>51</v>
      </c>
      <c r="K432" s="409" t="s">
        <v>258</v>
      </c>
      <c r="L432" s="409" t="s">
        <v>258</v>
      </c>
      <c r="M432" s="409" t="s">
        <v>258</v>
      </c>
      <c r="N432" s="409" t="str">
        <f>VLOOKUP(C432,'Tack Welding'!$D$5:$J$94,7,0)</f>
        <v xml:space="preserve">Completed </v>
      </c>
      <c r="O432" s="409"/>
      <c r="P432" s="409"/>
    </row>
    <row r="433" spans="1:16" s="144" customFormat="1" ht="18.75" customHeight="1">
      <c r="A433" s="409"/>
      <c r="B433" s="409"/>
      <c r="C433" s="632"/>
      <c r="D433" s="462"/>
      <c r="E433" s="462"/>
      <c r="F433" s="412"/>
      <c r="G433" s="772" t="str">
        <f>C432</f>
        <v>34/8</v>
      </c>
      <c r="H433" s="464">
        <v>400</v>
      </c>
      <c r="I433" s="418"/>
      <c r="J433" s="415"/>
      <c r="K433" s="409"/>
      <c r="L433" s="409"/>
      <c r="M433" s="409"/>
      <c r="N433" s="409"/>
      <c r="O433" s="409"/>
      <c r="P433" s="409"/>
    </row>
    <row r="434" spans="1:16" s="144" customFormat="1" ht="18.75" customHeight="1">
      <c r="A434" s="409">
        <f>SUBTOTAL(103,$C$6:C434)</f>
        <v>215</v>
      </c>
      <c r="B434" s="409"/>
      <c r="C434" s="415" t="s">
        <v>596</v>
      </c>
      <c r="D434" s="633" t="s">
        <v>173</v>
      </c>
      <c r="E434" s="633"/>
      <c r="F434" s="417"/>
      <c r="G434" s="409"/>
      <c r="H434" s="464"/>
      <c r="I434" s="418">
        <f>ROUND(H433/1000,4)+I432</f>
        <v>82.264599999999959</v>
      </c>
      <c r="J434" s="413" t="s">
        <v>51</v>
      </c>
      <c r="K434" s="409" t="s">
        <v>258</v>
      </c>
      <c r="L434" s="409" t="s">
        <v>258</v>
      </c>
      <c r="M434" s="409" t="s">
        <v>258</v>
      </c>
      <c r="N434" s="409" t="str">
        <f>VLOOKUP(C434,'Tack Welding'!$D$5:$J$94,7,0)</f>
        <v xml:space="preserve">Completed </v>
      </c>
      <c r="O434" s="409"/>
      <c r="P434" s="409"/>
    </row>
    <row r="435" spans="1:16" s="144" customFormat="1" ht="18.75" customHeight="1">
      <c r="A435" s="409"/>
      <c r="B435" s="409"/>
      <c r="C435" s="632"/>
      <c r="D435" s="462"/>
      <c r="E435" s="462"/>
      <c r="F435" s="412"/>
      <c r="G435" s="772" t="str">
        <f>C434</f>
        <v>34/9</v>
      </c>
      <c r="H435" s="464">
        <v>310</v>
      </c>
      <c r="I435" s="418"/>
      <c r="J435" s="415"/>
      <c r="K435" s="409"/>
      <c r="L435" s="409"/>
      <c r="M435" s="409"/>
      <c r="N435" s="409"/>
      <c r="O435" s="409"/>
      <c r="P435" s="409"/>
    </row>
    <row r="436" spans="1:16" s="144" customFormat="1" ht="18.75" customHeight="1">
      <c r="A436" s="409">
        <f>SUBTOTAL(103,$C$6:C436)</f>
        <v>216</v>
      </c>
      <c r="B436" s="409"/>
      <c r="C436" s="415" t="s">
        <v>597</v>
      </c>
      <c r="D436" s="633" t="s">
        <v>4</v>
      </c>
      <c r="E436" s="633"/>
      <c r="F436" s="417"/>
      <c r="G436" s="409"/>
      <c r="H436" s="464"/>
      <c r="I436" s="418">
        <f>ROUND(H435/1000,4)+I434</f>
        <v>82.574599999999961</v>
      </c>
      <c r="J436" s="413" t="s">
        <v>51</v>
      </c>
      <c r="K436" s="409" t="s">
        <v>258</v>
      </c>
      <c r="L436" s="409" t="s">
        <v>258</v>
      </c>
      <c r="M436" s="409" t="s">
        <v>258</v>
      </c>
      <c r="N436" s="409" t="str">
        <f>VLOOKUP(C436,'Tack Welding'!$D$5:$J$94,7,0)</f>
        <v xml:space="preserve">Completed </v>
      </c>
      <c r="O436" s="409"/>
      <c r="P436" s="409"/>
    </row>
    <row r="437" spans="1:16" s="144" customFormat="1" ht="18.75" customHeight="1">
      <c r="A437" s="409"/>
      <c r="B437" s="409"/>
      <c r="C437" s="632"/>
      <c r="D437" s="462"/>
      <c r="E437" s="462"/>
      <c r="F437" s="412"/>
      <c r="G437" s="772" t="str">
        <f>C436</f>
        <v>34/10</v>
      </c>
      <c r="H437" s="464">
        <v>325</v>
      </c>
      <c r="I437" s="418"/>
      <c r="J437" s="415"/>
      <c r="K437" s="409"/>
      <c r="L437" s="409"/>
      <c r="M437" s="409"/>
      <c r="N437" s="409"/>
      <c r="O437" s="409"/>
      <c r="P437" s="409"/>
    </row>
    <row r="438" spans="1:16" s="144" customFormat="1" ht="18.75" customHeight="1">
      <c r="A438" s="409">
        <f>SUBTOTAL(103,$C$6:C438)</f>
        <v>217</v>
      </c>
      <c r="B438" s="409"/>
      <c r="C438" s="415" t="s">
        <v>598</v>
      </c>
      <c r="D438" s="633" t="s">
        <v>173</v>
      </c>
      <c r="E438" s="633"/>
      <c r="F438" s="417"/>
      <c r="G438" s="409"/>
      <c r="H438" s="464"/>
      <c r="I438" s="418">
        <f>ROUND(H437/1000,4)+I436</f>
        <v>82.899599999999964</v>
      </c>
      <c r="J438" s="413" t="s">
        <v>51</v>
      </c>
      <c r="K438" s="409" t="s">
        <v>258</v>
      </c>
      <c r="L438" s="409" t="s">
        <v>258</v>
      </c>
      <c r="M438" s="409" t="s">
        <v>258</v>
      </c>
      <c r="N438" s="409" t="str">
        <f>VLOOKUP(C438,'Tack Welding'!$D$5:$J$94,7,0)</f>
        <v xml:space="preserve">Completed </v>
      </c>
      <c r="O438" s="409"/>
      <c r="P438" s="409"/>
    </row>
    <row r="439" spans="1:16" s="144" customFormat="1" ht="18.75" customHeight="1">
      <c r="A439" s="409"/>
      <c r="B439" s="409"/>
      <c r="C439" s="632"/>
      <c r="D439" s="462"/>
      <c r="E439" s="462"/>
      <c r="F439" s="412"/>
      <c r="G439" s="772" t="str">
        <f>C438</f>
        <v>34/11</v>
      </c>
      <c r="H439" s="464">
        <v>365</v>
      </c>
      <c r="I439" s="418"/>
      <c r="J439" s="415"/>
      <c r="K439" s="409"/>
      <c r="L439" s="409"/>
      <c r="M439" s="409"/>
      <c r="N439" s="409"/>
      <c r="O439" s="409"/>
      <c r="P439" s="409"/>
    </row>
    <row r="440" spans="1:16" s="144" customFormat="1" ht="18.75" customHeight="1">
      <c r="A440" s="409">
        <f>SUBTOTAL(103,$C$6:C440)</f>
        <v>218</v>
      </c>
      <c r="B440" s="409"/>
      <c r="C440" s="415" t="s">
        <v>599</v>
      </c>
      <c r="D440" s="633" t="s">
        <v>2</v>
      </c>
      <c r="E440" s="633"/>
      <c r="F440" s="417"/>
      <c r="G440" s="409"/>
      <c r="H440" s="464"/>
      <c r="I440" s="418">
        <f>ROUND(H439/1000,4)+I438</f>
        <v>83.264599999999959</v>
      </c>
      <c r="J440" s="413" t="s">
        <v>51</v>
      </c>
      <c r="K440" s="409" t="s">
        <v>258</v>
      </c>
      <c r="L440" s="409" t="s">
        <v>258</v>
      </c>
      <c r="M440" s="409" t="s">
        <v>258</v>
      </c>
      <c r="N440" s="409" t="str">
        <f>VLOOKUP(C440,'Tack Welding'!$D$5:$J$94,7,0)</f>
        <v xml:space="preserve">Completed </v>
      </c>
      <c r="O440" s="409"/>
      <c r="P440" s="409"/>
    </row>
    <row r="441" spans="1:16" s="144" customFormat="1" ht="18.75" customHeight="1">
      <c r="A441" s="409"/>
      <c r="B441" s="409"/>
      <c r="C441" s="632"/>
      <c r="D441" s="462"/>
      <c r="E441" s="462"/>
      <c r="F441" s="412"/>
      <c r="G441" s="772" t="str">
        <f>C440</f>
        <v>34/12</v>
      </c>
      <c r="H441" s="464">
        <v>351.79</v>
      </c>
      <c r="I441" s="418"/>
      <c r="J441" s="415"/>
      <c r="K441" s="409"/>
      <c r="L441" s="409"/>
      <c r="M441" s="409"/>
      <c r="N441" s="409"/>
      <c r="O441" s="409"/>
      <c r="P441" s="409"/>
    </row>
    <row r="442" spans="1:16" s="144" customFormat="1" ht="18.75" customHeight="1">
      <c r="A442" s="409">
        <f>SUBTOTAL(103,$C$6:C442)</f>
        <v>219</v>
      </c>
      <c r="B442" s="410" t="s">
        <v>600</v>
      </c>
      <c r="C442" s="415" t="s">
        <v>72</v>
      </c>
      <c r="D442" s="633" t="s">
        <v>187</v>
      </c>
      <c r="E442" s="633"/>
      <c r="F442" s="412"/>
      <c r="G442" s="411"/>
      <c r="H442" s="464"/>
      <c r="I442" s="418">
        <f>ROUND(H441/1000,4)+I440</f>
        <v>83.616399999999956</v>
      </c>
      <c r="J442" s="413" t="s">
        <v>51</v>
      </c>
      <c r="K442" s="409" t="s">
        <v>258</v>
      </c>
      <c r="L442" s="409" t="s">
        <v>258</v>
      </c>
      <c r="M442" s="409" t="s">
        <v>258</v>
      </c>
      <c r="N442" s="409" t="str">
        <f>VLOOKUP(C442,'Tack Welding'!$D$5:$J$94,7,0)</f>
        <v xml:space="preserve">Completed </v>
      </c>
      <c r="O442" s="409" t="s">
        <v>975</v>
      </c>
      <c r="P442" s="409"/>
    </row>
    <row r="443" spans="1:16" s="144" customFormat="1" ht="18.75" customHeight="1">
      <c r="A443" s="409"/>
      <c r="B443" s="409"/>
      <c r="C443" s="632"/>
      <c r="D443" s="462"/>
      <c r="E443" s="462"/>
      <c r="F443" s="412"/>
      <c r="G443" s="772" t="str">
        <f>C442</f>
        <v>35/0</v>
      </c>
      <c r="H443" s="464">
        <v>393.209</v>
      </c>
      <c r="I443" s="418"/>
      <c r="J443" s="415"/>
      <c r="K443" s="409"/>
      <c r="L443" s="409"/>
      <c r="M443" s="409"/>
      <c r="N443" s="409"/>
      <c r="O443" s="409"/>
      <c r="P443" s="409"/>
    </row>
    <row r="444" spans="1:16" s="144" customFormat="1" ht="18.75" customHeight="1">
      <c r="A444" s="409">
        <f>SUBTOTAL(103,$C$6:C444)</f>
        <v>220</v>
      </c>
      <c r="B444" s="409"/>
      <c r="C444" s="415" t="s">
        <v>601</v>
      </c>
      <c r="D444" s="633" t="s">
        <v>80</v>
      </c>
      <c r="E444" s="633"/>
      <c r="F444" s="417"/>
      <c r="G444" s="409"/>
      <c r="H444" s="464"/>
      <c r="I444" s="418">
        <f>ROUND(H443/1000,4)+I442</f>
        <v>84.009599999999949</v>
      </c>
      <c r="J444" s="413" t="s">
        <v>51</v>
      </c>
      <c r="K444" s="409" t="s">
        <v>258</v>
      </c>
      <c r="L444" s="409" t="s">
        <v>258</v>
      </c>
      <c r="M444" s="409" t="s">
        <v>258</v>
      </c>
      <c r="N444" s="409" t="str">
        <f>VLOOKUP(C444,'Tack Welding'!$D$5:$J$94,7,0)</f>
        <v xml:space="preserve">Completed </v>
      </c>
      <c r="O444" s="409"/>
      <c r="P444" s="409"/>
    </row>
    <row r="445" spans="1:16" s="144" customFormat="1" ht="18.75" customHeight="1">
      <c r="A445" s="409"/>
      <c r="B445" s="409"/>
      <c r="C445" s="632"/>
      <c r="D445" s="462"/>
      <c r="E445" s="462"/>
      <c r="F445" s="412"/>
      <c r="G445" s="772" t="str">
        <f>C444</f>
        <v>35/1</v>
      </c>
      <c r="H445" s="464">
        <v>435</v>
      </c>
      <c r="I445" s="418"/>
      <c r="J445" s="415"/>
      <c r="K445" s="409"/>
      <c r="L445" s="409"/>
      <c r="M445" s="409"/>
      <c r="N445" s="409"/>
      <c r="O445" s="409"/>
      <c r="P445" s="409"/>
    </row>
    <row r="446" spans="1:16" s="144" customFormat="1" ht="18.75" customHeight="1">
      <c r="A446" s="409">
        <f>SUBTOTAL(103,$C$6:C446)</f>
        <v>221</v>
      </c>
      <c r="B446" s="409"/>
      <c r="C446" s="415" t="s">
        <v>602</v>
      </c>
      <c r="D446" s="633" t="s">
        <v>80</v>
      </c>
      <c r="E446" s="633"/>
      <c r="F446" s="417"/>
      <c r="G446" s="409"/>
      <c r="H446" s="464"/>
      <c r="I446" s="418">
        <f>ROUND(H445/1000,4)+I444</f>
        <v>84.444599999999951</v>
      </c>
      <c r="J446" s="413" t="s">
        <v>51</v>
      </c>
      <c r="K446" s="409" t="s">
        <v>258</v>
      </c>
      <c r="L446" s="409"/>
      <c r="M446" s="409" t="s">
        <v>258</v>
      </c>
      <c r="N446" s="409"/>
      <c r="O446" s="409"/>
      <c r="P446" s="409"/>
    </row>
    <row r="447" spans="1:16" s="144" customFormat="1" ht="18.75" customHeight="1">
      <c r="A447" s="409"/>
      <c r="B447" s="409"/>
      <c r="C447" s="632"/>
      <c r="D447" s="462"/>
      <c r="E447" s="462"/>
      <c r="F447" s="412"/>
      <c r="G447" s="772" t="str">
        <f>C446</f>
        <v>35/2</v>
      </c>
      <c r="H447" s="464">
        <v>405</v>
      </c>
      <c r="I447" s="418"/>
      <c r="J447" s="415"/>
      <c r="K447" s="409"/>
      <c r="L447" s="409"/>
      <c r="M447" s="409"/>
      <c r="N447" s="409"/>
      <c r="O447" s="409"/>
      <c r="P447" s="409"/>
    </row>
    <row r="448" spans="1:16" s="144" customFormat="1" ht="18.75" customHeight="1">
      <c r="A448" s="409">
        <f>SUBTOTAL(103,$C$6:C448)</f>
        <v>222</v>
      </c>
      <c r="B448" s="409"/>
      <c r="C448" s="415" t="s">
        <v>603</v>
      </c>
      <c r="D448" s="633" t="s">
        <v>4</v>
      </c>
      <c r="E448" s="633"/>
      <c r="F448" s="417"/>
      <c r="G448" s="409"/>
      <c r="H448" s="464"/>
      <c r="I448" s="418">
        <f>ROUND(H447/1000,4)+I446</f>
        <v>84.849599999999953</v>
      </c>
      <c r="J448" s="413" t="s">
        <v>51</v>
      </c>
      <c r="K448" s="409" t="s">
        <v>258</v>
      </c>
      <c r="L448" s="409" t="s">
        <v>258</v>
      </c>
      <c r="M448" s="409" t="s">
        <v>258</v>
      </c>
      <c r="N448" s="409"/>
      <c r="O448" s="409"/>
      <c r="P448" s="409"/>
    </row>
    <row r="449" spans="1:16" s="144" customFormat="1" ht="18.75" customHeight="1">
      <c r="A449" s="409"/>
      <c r="B449" s="409"/>
      <c r="C449" s="632"/>
      <c r="D449" s="462"/>
      <c r="E449" s="462"/>
      <c r="F449" s="412"/>
      <c r="G449" s="772" t="str">
        <f>C448</f>
        <v>35/3</v>
      </c>
      <c r="H449" s="464">
        <v>405</v>
      </c>
      <c r="I449" s="418"/>
      <c r="J449" s="415"/>
      <c r="K449" s="409"/>
      <c r="L449" s="409"/>
      <c r="M449" s="409"/>
      <c r="N449" s="409"/>
      <c r="O449" s="409"/>
      <c r="P449" s="409"/>
    </row>
    <row r="450" spans="1:16" s="144" customFormat="1" ht="18.75" customHeight="1">
      <c r="A450" s="409">
        <f>SUBTOTAL(103,$C$6:C450)</f>
        <v>223</v>
      </c>
      <c r="B450" s="409"/>
      <c r="C450" s="415" t="s">
        <v>604</v>
      </c>
      <c r="D450" s="633" t="s">
        <v>50</v>
      </c>
      <c r="E450" s="633"/>
      <c r="F450" s="417"/>
      <c r="G450" s="409"/>
      <c r="H450" s="464"/>
      <c r="I450" s="418">
        <f>ROUND(H449/1000,4)+I448</f>
        <v>85.254599999999954</v>
      </c>
      <c r="J450" s="413" t="s">
        <v>51</v>
      </c>
      <c r="K450" s="409" t="s">
        <v>258</v>
      </c>
      <c r="L450" s="409" t="s">
        <v>258</v>
      </c>
      <c r="M450" s="409" t="s">
        <v>258</v>
      </c>
      <c r="N450" s="409"/>
      <c r="O450" s="409"/>
      <c r="P450" s="409"/>
    </row>
    <row r="451" spans="1:16" s="144" customFormat="1" ht="18.75" customHeight="1">
      <c r="A451" s="409"/>
      <c r="B451" s="409"/>
      <c r="C451" s="632"/>
      <c r="D451" s="462"/>
      <c r="E451" s="462"/>
      <c r="F451" s="412"/>
      <c r="G451" s="772" t="str">
        <f>C450</f>
        <v>35/4</v>
      </c>
      <c r="H451" s="464">
        <v>435</v>
      </c>
      <c r="I451" s="418"/>
      <c r="J451" s="415"/>
      <c r="K451" s="409"/>
      <c r="L451" s="409"/>
      <c r="M451" s="409"/>
      <c r="N451" s="409"/>
      <c r="O451" s="409"/>
      <c r="P451" s="409"/>
    </row>
    <row r="452" spans="1:16" s="144" customFormat="1" ht="18.75" customHeight="1">
      <c r="A452" s="409">
        <f>SUBTOTAL(103,$C$6:C452)</f>
        <v>224</v>
      </c>
      <c r="B452" s="409"/>
      <c r="C452" s="415" t="s">
        <v>605</v>
      </c>
      <c r="D452" s="633" t="s">
        <v>50</v>
      </c>
      <c r="E452" s="633"/>
      <c r="F452" s="417"/>
      <c r="G452" s="409"/>
      <c r="H452" s="464"/>
      <c r="I452" s="418">
        <f>ROUND(H451/1000,4)+I450</f>
        <v>85.689599999999956</v>
      </c>
      <c r="J452" s="413" t="s">
        <v>51</v>
      </c>
      <c r="K452" s="409" t="s">
        <v>258</v>
      </c>
      <c r="L452" s="409" t="s">
        <v>258</v>
      </c>
      <c r="M452" s="409" t="s">
        <v>258</v>
      </c>
      <c r="N452" s="409" t="str">
        <f>VLOOKUP(C452,'Tack Welding'!$D$5:$J$94,7,0)</f>
        <v xml:space="preserve">Completed </v>
      </c>
      <c r="O452" s="409"/>
      <c r="P452" s="409"/>
    </row>
    <row r="453" spans="1:16" s="144" customFormat="1" ht="18.75" customHeight="1">
      <c r="A453" s="409"/>
      <c r="B453" s="409"/>
      <c r="C453" s="632"/>
      <c r="D453" s="462"/>
      <c r="E453" s="462"/>
      <c r="F453" s="412"/>
      <c r="G453" s="772" t="str">
        <f>C452</f>
        <v>35/5</v>
      </c>
      <c r="H453" s="464">
        <v>345</v>
      </c>
      <c r="I453" s="418"/>
      <c r="J453" s="415"/>
      <c r="K453" s="409"/>
      <c r="L453" s="409"/>
      <c r="M453" s="409"/>
      <c r="N453" s="409"/>
      <c r="O453" s="409"/>
      <c r="P453" s="409"/>
    </row>
    <row r="454" spans="1:16" s="144" customFormat="1" ht="18.75" customHeight="1">
      <c r="A454" s="409">
        <f>SUBTOTAL(103,$C$6:C454)</f>
        <v>225</v>
      </c>
      <c r="B454" s="409"/>
      <c r="C454" s="415" t="s">
        <v>606</v>
      </c>
      <c r="D454" s="633" t="s">
        <v>80</v>
      </c>
      <c r="E454" s="633"/>
      <c r="F454" s="417"/>
      <c r="G454" s="409"/>
      <c r="H454" s="464"/>
      <c r="I454" s="418">
        <f>ROUND(H453/1000,4)+I452</f>
        <v>86.034599999999955</v>
      </c>
      <c r="J454" s="413" t="s">
        <v>51</v>
      </c>
      <c r="K454" s="409" t="s">
        <v>258</v>
      </c>
      <c r="L454" s="409" t="s">
        <v>258</v>
      </c>
      <c r="M454" s="409" t="s">
        <v>258</v>
      </c>
      <c r="N454" s="409"/>
      <c r="O454" s="409"/>
      <c r="P454" s="409"/>
    </row>
    <row r="455" spans="1:16" s="144" customFormat="1" ht="18.75" customHeight="1">
      <c r="A455" s="409"/>
      <c r="B455" s="409"/>
      <c r="C455" s="632"/>
      <c r="D455" s="462"/>
      <c r="E455" s="462"/>
      <c r="F455" s="412"/>
      <c r="G455" s="772" t="str">
        <f>C454</f>
        <v>35/6</v>
      </c>
      <c r="H455" s="464">
        <v>395</v>
      </c>
      <c r="I455" s="418"/>
      <c r="J455" s="415"/>
      <c r="K455" s="409"/>
      <c r="L455" s="409"/>
      <c r="M455" s="409"/>
      <c r="N455" s="409"/>
      <c r="O455" s="409"/>
      <c r="P455" s="409"/>
    </row>
    <row r="456" spans="1:16" s="144" customFormat="1" ht="18.75" customHeight="1">
      <c r="A456" s="409">
        <f>SUBTOTAL(103,$C$6:C456)</f>
        <v>226</v>
      </c>
      <c r="B456" s="409"/>
      <c r="C456" s="415" t="s">
        <v>607</v>
      </c>
      <c r="D456" s="633" t="s">
        <v>2</v>
      </c>
      <c r="E456" s="633"/>
      <c r="F456" s="417"/>
      <c r="G456" s="409"/>
      <c r="H456" s="464"/>
      <c r="I456" s="418">
        <f>ROUND(H455/1000,4)+I454</f>
        <v>86.429599999999951</v>
      </c>
      <c r="J456" s="413" t="s">
        <v>51</v>
      </c>
      <c r="K456" s="409" t="s">
        <v>258</v>
      </c>
      <c r="L456" s="409" t="s">
        <v>258</v>
      </c>
      <c r="M456" s="409" t="s">
        <v>258</v>
      </c>
      <c r="N456" s="409" t="str">
        <f>VLOOKUP(C456,'Tack Welding'!$D$5:$J$94,7,0)</f>
        <v xml:space="preserve">Completed </v>
      </c>
      <c r="O456" s="409"/>
      <c r="P456" s="409"/>
    </row>
    <row r="457" spans="1:16" s="144" customFormat="1" ht="18.75" customHeight="1">
      <c r="A457" s="409"/>
      <c r="B457" s="409"/>
      <c r="C457" s="632"/>
      <c r="D457" s="462"/>
      <c r="E457" s="462"/>
      <c r="F457" s="412"/>
      <c r="G457" s="772" t="str">
        <f>C456</f>
        <v>35/7</v>
      </c>
      <c r="H457" s="464">
        <v>440</v>
      </c>
      <c r="I457" s="418"/>
      <c r="J457" s="415"/>
      <c r="K457" s="409"/>
      <c r="L457" s="409"/>
      <c r="M457" s="409"/>
      <c r="N457" s="409"/>
      <c r="O457" s="409"/>
      <c r="P457" s="409"/>
    </row>
    <row r="458" spans="1:16" s="144" customFormat="1" ht="18.75" customHeight="1">
      <c r="A458" s="409">
        <f>SUBTOTAL(103,$C$6:C458)</f>
        <v>227</v>
      </c>
      <c r="B458" s="409"/>
      <c r="C458" s="415" t="s">
        <v>608</v>
      </c>
      <c r="D458" s="633" t="s">
        <v>80</v>
      </c>
      <c r="E458" s="633"/>
      <c r="F458" s="417"/>
      <c r="G458" s="409"/>
      <c r="H458" s="464"/>
      <c r="I458" s="418">
        <f>ROUND(H457/1000,4)+I456</f>
        <v>86.869599999999949</v>
      </c>
      <c r="J458" s="413" t="s">
        <v>51</v>
      </c>
      <c r="K458" s="409" t="s">
        <v>258</v>
      </c>
      <c r="L458" s="409" t="s">
        <v>258</v>
      </c>
      <c r="M458" s="409" t="s">
        <v>258</v>
      </c>
      <c r="N458" s="409" t="str">
        <f>VLOOKUP(C458,'Tack Welding'!$D$5:$J$94,7,0)</f>
        <v xml:space="preserve">Completed </v>
      </c>
      <c r="O458" s="409"/>
      <c r="P458" s="409"/>
    </row>
    <row r="459" spans="1:16" s="144" customFormat="1" ht="18.75" customHeight="1">
      <c r="A459" s="409"/>
      <c r="B459" s="409"/>
      <c r="C459" s="632"/>
      <c r="D459" s="462"/>
      <c r="E459" s="462"/>
      <c r="F459" s="412"/>
      <c r="G459" s="772" t="str">
        <f>C458</f>
        <v>35/8</v>
      </c>
      <c r="H459" s="464">
        <v>400</v>
      </c>
      <c r="I459" s="418"/>
      <c r="J459" s="415"/>
      <c r="K459" s="409"/>
      <c r="L459" s="409"/>
      <c r="M459" s="409"/>
      <c r="N459" s="409"/>
      <c r="O459" s="409"/>
      <c r="P459" s="409"/>
    </row>
    <row r="460" spans="1:16" s="144" customFormat="1" ht="18.75" customHeight="1">
      <c r="A460" s="409">
        <f>SUBTOTAL(103,$C$6:C460)</f>
        <v>228</v>
      </c>
      <c r="B460" s="409"/>
      <c r="C460" s="415" t="s">
        <v>609</v>
      </c>
      <c r="D460" s="633" t="s">
        <v>173</v>
      </c>
      <c r="E460" s="633"/>
      <c r="F460" s="417"/>
      <c r="G460" s="409"/>
      <c r="H460" s="464"/>
      <c r="I460" s="418">
        <f>ROUND(H459/1000,4)+I458</f>
        <v>87.269599999999954</v>
      </c>
      <c r="J460" s="413" t="s">
        <v>51</v>
      </c>
      <c r="K460" s="409" t="s">
        <v>258</v>
      </c>
      <c r="L460" s="409" t="s">
        <v>258</v>
      </c>
      <c r="M460" s="409" t="s">
        <v>258</v>
      </c>
      <c r="N460" s="409"/>
      <c r="O460" s="409"/>
      <c r="P460" s="409"/>
    </row>
    <row r="461" spans="1:16" s="144" customFormat="1" ht="18.75" customHeight="1">
      <c r="A461" s="409"/>
      <c r="B461" s="409"/>
      <c r="C461" s="632"/>
      <c r="D461" s="462"/>
      <c r="E461" s="462"/>
      <c r="F461" s="412"/>
      <c r="G461" s="772" t="str">
        <f>C460</f>
        <v>35/9</v>
      </c>
      <c r="H461" s="464">
        <v>440</v>
      </c>
      <c r="I461" s="418"/>
      <c r="J461" s="415"/>
      <c r="K461" s="409"/>
      <c r="L461" s="409"/>
      <c r="M461" s="409"/>
      <c r="N461" s="409"/>
      <c r="O461" s="409"/>
      <c r="P461" s="409"/>
    </row>
    <row r="462" spans="1:16" s="144" customFormat="1" ht="18.75" customHeight="1">
      <c r="A462" s="409">
        <f>SUBTOTAL(103,$C$6:C462)</f>
        <v>229</v>
      </c>
      <c r="B462" s="409"/>
      <c r="C462" s="415" t="s">
        <v>610</v>
      </c>
      <c r="D462" s="633" t="s">
        <v>2</v>
      </c>
      <c r="E462" s="633"/>
      <c r="F462" s="417"/>
      <c r="G462" s="409"/>
      <c r="H462" s="464"/>
      <c r="I462" s="418">
        <f>ROUND(H461/1000,4)+I460</f>
        <v>87.709599999999952</v>
      </c>
      <c r="J462" s="413" t="s">
        <v>51</v>
      </c>
      <c r="K462" s="409" t="s">
        <v>258</v>
      </c>
      <c r="L462" s="409" t="s">
        <v>258</v>
      </c>
      <c r="M462" s="409" t="s">
        <v>258</v>
      </c>
      <c r="N462" s="409"/>
      <c r="O462" s="409"/>
      <c r="P462" s="409"/>
    </row>
    <row r="463" spans="1:16" s="144" customFormat="1" ht="18.75" customHeight="1">
      <c r="A463" s="409"/>
      <c r="B463" s="409"/>
      <c r="C463" s="632"/>
      <c r="D463" s="462"/>
      <c r="E463" s="462"/>
      <c r="F463" s="412"/>
      <c r="G463" s="772" t="str">
        <f>C462</f>
        <v>35/10</v>
      </c>
      <c r="H463" s="464">
        <v>330</v>
      </c>
      <c r="I463" s="418"/>
      <c r="J463" s="415"/>
      <c r="K463" s="409"/>
      <c r="L463" s="409"/>
      <c r="M463" s="409"/>
      <c r="N463" s="409"/>
      <c r="O463" s="409"/>
      <c r="P463" s="409"/>
    </row>
    <row r="464" spans="1:16" s="144" customFormat="1" ht="18.75" customHeight="1">
      <c r="A464" s="409">
        <f>SUBTOTAL(103,$C$6:C464)</f>
        <v>230</v>
      </c>
      <c r="B464" s="409"/>
      <c r="C464" s="415" t="s">
        <v>611</v>
      </c>
      <c r="D464" s="633" t="s">
        <v>2</v>
      </c>
      <c r="E464" s="633"/>
      <c r="F464" s="417"/>
      <c r="G464" s="409"/>
      <c r="H464" s="464"/>
      <c r="I464" s="418">
        <f>ROUND(H463/1000,4)+I462</f>
        <v>88.03959999999995</v>
      </c>
      <c r="J464" s="413" t="s">
        <v>51</v>
      </c>
      <c r="K464" s="409" t="s">
        <v>258</v>
      </c>
      <c r="L464" s="409" t="s">
        <v>258</v>
      </c>
      <c r="M464" s="409" t="s">
        <v>258</v>
      </c>
      <c r="N464" s="409"/>
      <c r="O464" s="409"/>
      <c r="P464" s="409"/>
    </row>
    <row r="465" spans="1:16" s="144" customFormat="1" ht="18.75" customHeight="1">
      <c r="A465" s="409"/>
      <c r="B465" s="409"/>
      <c r="C465" s="632"/>
      <c r="D465" s="462"/>
      <c r="E465" s="462"/>
      <c r="F465" s="412"/>
      <c r="G465" s="772" t="str">
        <f>C464</f>
        <v>35/11</v>
      </c>
      <c r="H465" s="464">
        <v>493.084</v>
      </c>
      <c r="I465" s="418"/>
      <c r="J465" s="415"/>
      <c r="K465" s="409"/>
      <c r="L465" s="409"/>
      <c r="M465" s="409"/>
      <c r="N465" s="409"/>
      <c r="O465" s="409"/>
      <c r="P465" s="409"/>
    </row>
    <row r="466" spans="1:16" s="144" customFormat="1" ht="18.75" customHeight="1">
      <c r="A466" s="409">
        <f>SUBTOTAL(103,$C$6:C466)</f>
        <v>231</v>
      </c>
      <c r="B466" s="410" t="s">
        <v>612</v>
      </c>
      <c r="C466" s="415" t="s">
        <v>8</v>
      </c>
      <c r="D466" s="633" t="s">
        <v>231</v>
      </c>
      <c r="E466" s="633"/>
      <c r="F466" s="412"/>
      <c r="G466" s="411"/>
      <c r="H466" s="465"/>
      <c r="I466" s="418">
        <f>ROUND(H465/1000,4)+I464</f>
        <v>88.532699999999949</v>
      </c>
      <c r="J466" s="413" t="s">
        <v>51</v>
      </c>
      <c r="K466" s="409" t="s">
        <v>258</v>
      </c>
      <c r="L466" s="409" t="s">
        <v>258</v>
      </c>
      <c r="M466" s="409" t="s">
        <v>258</v>
      </c>
      <c r="N466" s="409"/>
      <c r="O466" s="409" t="s">
        <v>975</v>
      </c>
      <c r="P466" s="409"/>
    </row>
    <row r="467" spans="1:16" s="144" customFormat="1" ht="18.75" customHeight="1">
      <c r="A467" s="409"/>
      <c r="B467" s="409"/>
      <c r="C467" s="632"/>
      <c r="D467" s="462"/>
      <c r="E467" s="462"/>
      <c r="F467" s="412"/>
      <c r="G467" s="772" t="str">
        <f>C466</f>
        <v>36/0</v>
      </c>
      <c r="H467" s="465">
        <v>454</v>
      </c>
      <c r="I467" s="418"/>
      <c r="J467" s="415"/>
      <c r="K467" s="409"/>
      <c r="L467" s="409"/>
      <c r="M467" s="409"/>
      <c r="N467" s="409"/>
      <c r="O467" s="409"/>
      <c r="P467" s="409"/>
    </row>
    <row r="468" spans="1:16" s="144" customFormat="1" ht="18.75" customHeight="1">
      <c r="A468" s="409">
        <f>SUBTOTAL(103,$C$6:C468)</f>
        <v>232</v>
      </c>
      <c r="B468" s="409"/>
      <c r="C468" s="415" t="s">
        <v>1082</v>
      </c>
      <c r="D468" s="633" t="s">
        <v>214</v>
      </c>
      <c r="E468" s="633"/>
      <c r="F468" s="412"/>
      <c r="G468" s="409"/>
      <c r="H468" s="465"/>
      <c r="I468" s="418">
        <f>ROUND(H467/1000,4)+I466</f>
        <v>88.986699999999942</v>
      </c>
      <c r="J468" s="413" t="s">
        <v>51</v>
      </c>
      <c r="K468" s="409" t="s">
        <v>258</v>
      </c>
      <c r="L468" s="409"/>
      <c r="M468" s="409" t="s">
        <v>258</v>
      </c>
      <c r="N468" s="409"/>
      <c r="O468" s="409"/>
      <c r="P468" s="409"/>
    </row>
    <row r="469" spans="1:16" s="144" customFormat="1" ht="18.75" customHeight="1">
      <c r="A469" s="409"/>
      <c r="B469" s="409"/>
      <c r="C469" s="632"/>
      <c r="D469" s="462"/>
      <c r="E469" s="462"/>
      <c r="F469" s="412"/>
      <c r="G469" s="772" t="str">
        <f>C468</f>
        <v>36A/0</v>
      </c>
      <c r="H469" s="465">
        <v>451</v>
      </c>
      <c r="I469" s="418"/>
      <c r="J469" s="415"/>
      <c r="K469" s="409"/>
      <c r="L469" s="409"/>
      <c r="M469" s="409"/>
      <c r="N469" s="409"/>
      <c r="O469" s="409"/>
      <c r="P469" s="409"/>
    </row>
    <row r="470" spans="1:16" s="144" customFormat="1" ht="18.75" customHeight="1">
      <c r="A470" s="409">
        <f>SUBTOTAL(103,$C$6:C470)</f>
        <v>233</v>
      </c>
      <c r="B470" s="409"/>
      <c r="C470" s="415" t="s">
        <v>1083</v>
      </c>
      <c r="D470" s="633" t="s">
        <v>2</v>
      </c>
      <c r="E470" s="633"/>
      <c r="F470" s="417"/>
      <c r="G470" s="409"/>
      <c r="H470" s="465"/>
      <c r="I470" s="418">
        <f>ROUND(H469/1000,4)+I468</f>
        <v>89.437699999999936</v>
      </c>
      <c r="J470" s="413" t="s">
        <v>51</v>
      </c>
      <c r="K470" s="409" t="s">
        <v>258</v>
      </c>
      <c r="L470" s="409" t="s">
        <v>258</v>
      </c>
      <c r="M470" s="409" t="s">
        <v>258</v>
      </c>
      <c r="N470" s="409"/>
      <c r="O470" s="409"/>
      <c r="P470" s="409"/>
    </row>
    <row r="471" spans="1:16" s="144" customFormat="1" ht="18.75" customHeight="1">
      <c r="A471" s="409"/>
      <c r="B471" s="409"/>
      <c r="C471" s="632"/>
      <c r="D471" s="462"/>
      <c r="E471" s="462"/>
      <c r="F471" s="412"/>
      <c r="G471" s="772" t="str">
        <f>C470</f>
        <v>36A/1</v>
      </c>
      <c r="H471" s="465">
        <v>375.7</v>
      </c>
      <c r="I471" s="418"/>
      <c r="J471" s="415"/>
      <c r="K471" s="409"/>
      <c r="L471" s="409"/>
      <c r="M471" s="409"/>
      <c r="N471" s="409"/>
      <c r="O471" s="409"/>
      <c r="P471" s="409"/>
    </row>
    <row r="472" spans="1:16" s="144" customFormat="1" ht="18.75" customHeight="1">
      <c r="A472" s="409">
        <f>SUBTOTAL(103,$C$6:C472)</f>
        <v>234</v>
      </c>
      <c r="B472" s="409"/>
      <c r="C472" s="421" t="s">
        <v>1706</v>
      </c>
      <c r="D472" s="1267" t="s">
        <v>218</v>
      </c>
      <c r="E472" s="1267"/>
      <c r="F472" s="1267"/>
      <c r="G472" s="421"/>
      <c r="H472" s="1268"/>
      <c r="I472" s="418">
        <f>ROUND(H471/1000,4)+I470</f>
        <v>89.81339999999993</v>
      </c>
      <c r="J472" s="413" t="s">
        <v>51</v>
      </c>
      <c r="K472" s="409" t="s">
        <v>258</v>
      </c>
      <c r="L472" s="409" t="s">
        <v>258</v>
      </c>
      <c r="M472" s="409" t="s">
        <v>258</v>
      </c>
      <c r="N472" s="409"/>
      <c r="O472" s="409"/>
      <c r="P472" s="409"/>
    </row>
    <row r="473" spans="1:16" s="144" customFormat="1" ht="18.75" customHeight="1">
      <c r="A473" s="409"/>
      <c r="B473" s="409"/>
      <c r="C473" s="775"/>
      <c r="D473" s="422"/>
      <c r="E473" s="422"/>
      <c r="F473" s="422"/>
      <c r="G473" s="1269" t="str">
        <f>C472</f>
        <v>36B/0</v>
      </c>
      <c r="H473" s="1268">
        <v>420.81</v>
      </c>
      <c r="I473" s="418"/>
      <c r="J473" s="415"/>
      <c r="K473" s="409"/>
      <c r="L473" s="409"/>
      <c r="M473" s="409"/>
      <c r="N473" s="409"/>
      <c r="O473" s="409"/>
      <c r="P473" s="409"/>
    </row>
    <row r="474" spans="1:16" s="144" customFormat="1" ht="18.75" customHeight="1">
      <c r="A474" s="409">
        <f>SUBTOTAL(103,$C$6:C474)</f>
        <v>235</v>
      </c>
      <c r="B474" s="410" t="s">
        <v>613</v>
      </c>
      <c r="C474" s="421" t="s">
        <v>1749</v>
      </c>
      <c r="D474" s="1267" t="s">
        <v>441</v>
      </c>
      <c r="E474" s="1267"/>
      <c r="F474" s="422"/>
      <c r="G474" s="775"/>
      <c r="H474" s="1268"/>
      <c r="I474" s="418">
        <f>ROUND(H473/1000,4)+I472</f>
        <v>90.23419999999993</v>
      </c>
      <c r="J474" s="413" t="s">
        <v>51</v>
      </c>
      <c r="K474" s="409" t="s">
        <v>258</v>
      </c>
      <c r="L474" s="409" t="s">
        <v>258</v>
      </c>
      <c r="M474" s="409"/>
      <c r="N474" s="409"/>
      <c r="O474" s="409"/>
      <c r="P474" s="409"/>
    </row>
    <row r="475" spans="1:16" s="144" customFormat="1" ht="18.75" customHeight="1">
      <c r="A475" s="409"/>
      <c r="B475" s="409"/>
      <c r="C475" s="775"/>
      <c r="D475" s="422"/>
      <c r="E475" s="422"/>
      <c r="F475" s="422"/>
      <c r="G475" s="1269" t="str">
        <f>C474</f>
        <v>N37/0</v>
      </c>
      <c r="H475" s="1268">
        <v>469.33</v>
      </c>
      <c r="I475" s="418"/>
      <c r="J475" s="415"/>
      <c r="K475" s="409"/>
      <c r="L475" s="409"/>
      <c r="M475" s="409"/>
      <c r="N475" s="409"/>
      <c r="O475" s="409"/>
      <c r="P475" s="409"/>
    </row>
    <row r="476" spans="1:16" s="144" customFormat="1" ht="18.75" customHeight="1">
      <c r="A476" s="409">
        <f>SUBTOTAL(103,$C$6:C476)</f>
        <v>236</v>
      </c>
      <c r="B476" s="409"/>
      <c r="C476" s="421" t="s">
        <v>1748</v>
      </c>
      <c r="D476" s="1267" t="s">
        <v>218</v>
      </c>
      <c r="E476" s="1267"/>
      <c r="F476" s="1267"/>
      <c r="G476" s="421"/>
      <c r="H476" s="1268"/>
      <c r="I476" s="418">
        <f>ROUND(H475/1000,4)+I474</f>
        <v>90.703499999999934</v>
      </c>
      <c r="J476" s="413" t="s">
        <v>51</v>
      </c>
      <c r="K476" s="409" t="s">
        <v>258</v>
      </c>
      <c r="L476" s="409" t="s">
        <v>258</v>
      </c>
      <c r="M476" s="409"/>
      <c r="N476" s="409"/>
      <c r="O476" s="409"/>
      <c r="P476" s="409"/>
    </row>
    <row r="477" spans="1:16" s="144" customFormat="1" ht="18.75" customHeight="1">
      <c r="A477" s="409"/>
      <c r="B477" s="409"/>
      <c r="C477" s="632"/>
      <c r="D477" s="462"/>
      <c r="E477" s="462"/>
      <c r="F477" s="412"/>
      <c r="G477" s="772" t="str">
        <f>C476</f>
        <v>N37A/0</v>
      </c>
      <c r="H477" s="465">
        <v>411.28</v>
      </c>
      <c r="I477" s="418"/>
      <c r="J477" s="415"/>
      <c r="K477" s="409"/>
      <c r="L477" s="409"/>
      <c r="M477" s="409"/>
      <c r="N477" s="409"/>
      <c r="O477" s="409"/>
      <c r="P477" s="409"/>
    </row>
    <row r="478" spans="1:16" s="144" customFormat="1" ht="18.75" customHeight="1">
      <c r="A478" s="409">
        <f>SUBTOTAL(103,$C$6:C478)</f>
        <v>237</v>
      </c>
      <c r="B478" s="409"/>
      <c r="C478" s="415" t="s">
        <v>615</v>
      </c>
      <c r="D478" s="633" t="s">
        <v>2</v>
      </c>
      <c r="E478" s="633"/>
      <c r="F478" s="417"/>
      <c r="G478" s="409"/>
      <c r="H478" s="465"/>
      <c r="I478" s="418">
        <f>ROUND(H477/1000,4)+I476</f>
        <v>91.114799999999931</v>
      </c>
      <c r="J478" s="413" t="s">
        <v>51</v>
      </c>
      <c r="K478" s="409" t="s">
        <v>258</v>
      </c>
      <c r="L478" s="409" t="s">
        <v>258</v>
      </c>
      <c r="M478" s="409" t="s">
        <v>258</v>
      </c>
      <c r="N478" s="409"/>
      <c r="O478" s="409"/>
      <c r="P478" s="409"/>
    </row>
    <row r="479" spans="1:16" s="144" customFormat="1" ht="18.75" customHeight="1">
      <c r="A479" s="409"/>
      <c r="B479" s="409"/>
      <c r="C479" s="632"/>
      <c r="D479" s="462"/>
      <c r="E479" s="462"/>
      <c r="F479" s="412"/>
      <c r="G479" s="772" t="str">
        <f>C478</f>
        <v>37/2</v>
      </c>
      <c r="H479" s="465">
        <v>405</v>
      </c>
      <c r="I479" s="418"/>
      <c r="J479" s="415"/>
      <c r="K479" s="409"/>
      <c r="L479" s="409"/>
      <c r="M479" s="409"/>
      <c r="N479" s="409"/>
      <c r="O479" s="409"/>
      <c r="P479" s="409"/>
    </row>
    <row r="480" spans="1:16" s="144" customFormat="1" ht="18.75" customHeight="1">
      <c r="A480" s="409">
        <f>SUBTOTAL(103,$C$6:C480)</f>
        <v>238</v>
      </c>
      <c r="B480" s="409"/>
      <c r="C480" s="415" t="s">
        <v>616</v>
      </c>
      <c r="D480" s="633" t="s">
        <v>155</v>
      </c>
      <c r="E480" s="633"/>
      <c r="F480" s="417"/>
      <c r="G480" s="409"/>
      <c r="H480" s="465"/>
      <c r="I480" s="418">
        <f>ROUND(H479/1000,4)+I478</f>
        <v>91.519799999999933</v>
      </c>
      <c r="J480" s="413" t="s">
        <v>51</v>
      </c>
      <c r="K480" s="409" t="s">
        <v>258</v>
      </c>
      <c r="L480" s="409" t="s">
        <v>258</v>
      </c>
      <c r="M480" s="409" t="s">
        <v>258</v>
      </c>
      <c r="N480" s="409"/>
      <c r="O480" s="409"/>
      <c r="P480" s="409"/>
    </row>
    <row r="481" spans="1:16" s="144" customFormat="1" ht="18.75" customHeight="1">
      <c r="A481" s="409"/>
      <c r="B481" s="409"/>
      <c r="C481" s="632"/>
      <c r="D481" s="462"/>
      <c r="E481" s="462"/>
      <c r="F481" s="412"/>
      <c r="G481" s="772" t="str">
        <f>C480</f>
        <v>37/3</v>
      </c>
      <c r="H481" s="465">
        <v>430</v>
      </c>
      <c r="I481" s="418"/>
      <c r="J481" s="415"/>
      <c r="K481" s="409"/>
      <c r="L481" s="409"/>
      <c r="M481" s="409"/>
      <c r="N481" s="409"/>
      <c r="O481" s="409"/>
      <c r="P481" s="409"/>
    </row>
    <row r="482" spans="1:16" s="144" customFormat="1" ht="18.75" customHeight="1">
      <c r="A482" s="409">
        <f>SUBTOTAL(103,$C$6:C482)</f>
        <v>239</v>
      </c>
      <c r="B482" s="409"/>
      <c r="C482" s="415" t="s">
        <v>617</v>
      </c>
      <c r="D482" s="633" t="s">
        <v>50</v>
      </c>
      <c r="E482" s="633"/>
      <c r="F482" s="417"/>
      <c r="G482" s="409"/>
      <c r="H482" s="465"/>
      <c r="I482" s="418">
        <f>ROUND(H481/1000,4)+I480</f>
        <v>91.949799999999939</v>
      </c>
      <c r="J482" s="413" t="s">
        <v>51</v>
      </c>
      <c r="K482" s="409" t="s">
        <v>258</v>
      </c>
      <c r="L482" s="409" t="s">
        <v>258</v>
      </c>
      <c r="M482" s="409" t="s">
        <v>258</v>
      </c>
      <c r="N482" s="409"/>
      <c r="O482" s="409"/>
      <c r="P482" s="409"/>
    </row>
    <row r="483" spans="1:16" s="144" customFormat="1" ht="18.75" customHeight="1">
      <c r="A483" s="409"/>
      <c r="B483" s="409"/>
      <c r="C483" s="632"/>
      <c r="D483" s="462"/>
      <c r="E483" s="462"/>
      <c r="F483" s="412"/>
      <c r="G483" s="772" t="str">
        <f>C482</f>
        <v>37/4</v>
      </c>
      <c r="H483" s="465">
        <v>410</v>
      </c>
      <c r="I483" s="418"/>
      <c r="J483" s="415"/>
      <c r="K483" s="409"/>
      <c r="L483" s="409"/>
      <c r="M483" s="409"/>
      <c r="N483" s="409"/>
      <c r="O483" s="409"/>
      <c r="P483" s="409"/>
    </row>
    <row r="484" spans="1:16" s="144" customFormat="1" ht="18.75" customHeight="1">
      <c r="A484" s="409">
        <f>SUBTOTAL(103,$C$6:C484)</f>
        <v>240</v>
      </c>
      <c r="B484" s="409"/>
      <c r="C484" s="415" t="s">
        <v>618</v>
      </c>
      <c r="D484" s="633" t="s">
        <v>2</v>
      </c>
      <c r="E484" s="633"/>
      <c r="F484" s="417"/>
      <c r="G484" s="409"/>
      <c r="H484" s="465"/>
      <c r="I484" s="418">
        <f>ROUND(H483/1000,4)+I482</f>
        <v>92.359799999999936</v>
      </c>
      <c r="J484" s="413" t="s">
        <v>51</v>
      </c>
      <c r="K484" s="409" t="s">
        <v>258</v>
      </c>
      <c r="L484" s="409" t="s">
        <v>258</v>
      </c>
      <c r="M484" s="409" t="s">
        <v>258</v>
      </c>
      <c r="N484" s="409"/>
      <c r="O484" s="409"/>
      <c r="P484" s="409"/>
    </row>
    <row r="485" spans="1:16" s="144" customFormat="1" ht="18.75" customHeight="1">
      <c r="A485" s="409"/>
      <c r="B485" s="409"/>
      <c r="C485" s="632"/>
      <c r="D485" s="462"/>
      <c r="E485" s="462"/>
      <c r="F485" s="412"/>
      <c r="G485" s="772" t="str">
        <f>C484</f>
        <v>37/5</v>
      </c>
      <c r="H485" s="465">
        <v>420</v>
      </c>
      <c r="I485" s="418"/>
      <c r="J485" s="415"/>
      <c r="K485" s="409"/>
      <c r="L485" s="409"/>
      <c r="M485" s="409"/>
      <c r="N485" s="409"/>
      <c r="O485" s="409"/>
      <c r="P485" s="409"/>
    </row>
    <row r="486" spans="1:16" s="144" customFormat="1" ht="18.75" customHeight="1">
      <c r="A486" s="409">
        <f>SUBTOTAL(103,$C$6:C486)</f>
        <v>241</v>
      </c>
      <c r="B486" s="410" t="s">
        <v>803</v>
      </c>
      <c r="C486" s="415" t="s">
        <v>788</v>
      </c>
      <c r="D486" s="633" t="s">
        <v>200</v>
      </c>
      <c r="E486" s="633"/>
      <c r="F486" s="417"/>
      <c r="G486" s="409"/>
      <c r="H486" s="465"/>
      <c r="I486" s="418">
        <f>ROUND(H485/1000,4)+I484</f>
        <v>92.779799999999938</v>
      </c>
      <c r="J486" s="413" t="s">
        <v>51</v>
      </c>
      <c r="K486" s="409" t="s">
        <v>258</v>
      </c>
      <c r="L486" s="409" t="s">
        <v>258</v>
      </c>
      <c r="M486" s="409" t="s">
        <v>258</v>
      </c>
      <c r="N486" s="409" t="str">
        <f>VLOOKUP(C486,'Tack Welding'!$D$5:$J$94,7,0)</f>
        <v xml:space="preserve">Completed </v>
      </c>
      <c r="O486" s="409"/>
      <c r="P486" s="409"/>
    </row>
    <row r="487" spans="1:16" s="144" customFormat="1" ht="18.75" customHeight="1">
      <c r="A487" s="409"/>
      <c r="B487" s="409"/>
      <c r="C487" s="632"/>
      <c r="D487" s="462"/>
      <c r="E487" s="462"/>
      <c r="F487" s="412"/>
      <c r="G487" s="772" t="str">
        <f>C486</f>
        <v>37A/0</v>
      </c>
      <c r="H487" s="465">
        <v>280</v>
      </c>
      <c r="I487" s="418"/>
      <c r="J487" s="415"/>
      <c r="K487" s="409"/>
      <c r="L487" s="409"/>
      <c r="M487" s="409"/>
      <c r="N487" s="409"/>
      <c r="O487" s="409"/>
      <c r="P487" s="409"/>
    </row>
    <row r="488" spans="1:16" s="144" customFormat="1" ht="18.75" customHeight="1">
      <c r="A488" s="409">
        <f>SUBTOTAL(103,$C$6:C488)</f>
        <v>242</v>
      </c>
      <c r="B488" s="409"/>
      <c r="C488" s="415" t="s">
        <v>789</v>
      </c>
      <c r="D488" s="633" t="s">
        <v>2</v>
      </c>
      <c r="E488" s="633"/>
      <c r="F488" s="417"/>
      <c r="G488" s="409"/>
      <c r="H488" s="465"/>
      <c r="I488" s="418">
        <f>ROUND(H487/1000,4)+I486</f>
        <v>93.059799999999939</v>
      </c>
      <c r="J488" s="413" t="s">
        <v>51</v>
      </c>
      <c r="K488" s="409" t="s">
        <v>258</v>
      </c>
      <c r="L488" s="409" t="s">
        <v>258</v>
      </c>
      <c r="M488" s="409" t="s">
        <v>258</v>
      </c>
      <c r="N488" s="409" t="str">
        <f>VLOOKUP(C488,'Tack Welding'!$D$5:$J$94,7,0)</f>
        <v xml:space="preserve">Completed </v>
      </c>
      <c r="O488" s="409"/>
      <c r="P488" s="409"/>
    </row>
    <row r="489" spans="1:16" s="144" customFormat="1" ht="18.75" customHeight="1">
      <c r="A489" s="409"/>
      <c r="B489" s="409"/>
      <c r="C489" s="632"/>
      <c r="D489" s="462"/>
      <c r="E489" s="462"/>
      <c r="F489" s="412"/>
      <c r="G489" s="772" t="str">
        <f>C488</f>
        <v>37A/1</v>
      </c>
      <c r="H489" s="465">
        <v>345</v>
      </c>
      <c r="I489" s="418"/>
      <c r="J489" s="415"/>
      <c r="K489" s="409"/>
      <c r="L489" s="409"/>
      <c r="M489" s="409"/>
      <c r="N489" s="409"/>
      <c r="O489" s="409"/>
      <c r="P489" s="409"/>
    </row>
    <row r="490" spans="1:16" s="144" customFormat="1" ht="18.75" customHeight="1">
      <c r="A490" s="409">
        <f>SUBTOTAL(103,$C$6:C490)</f>
        <v>243</v>
      </c>
      <c r="B490" s="409"/>
      <c r="C490" s="415" t="s">
        <v>790</v>
      </c>
      <c r="D490" s="633" t="s">
        <v>173</v>
      </c>
      <c r="E490" s="633"/>
      <c r="F490" s="417"/>
      <c r="G490" s="409"/>
      <c r="H490" s="465"/>
      <c r="I490" s="418">
        <f>ROUND(H489/1000,4)+I488</f>
        <v>93.404799999999938</v>
      </c>
      <c r="J490" s="413" t="s">
        <v>51</v>
      </c>
      <c r="K490" s="409" t="s">
        <v>258</v>
      </c>
      <c r="L490" s="409" t="s">
        <v>258</v>
      </c>
      <c r="M490" s="409" t="s">
        <v>258</v>
      </c>
      <c r="N490" s="409" t="str">
        <f>VLOOKUP(C490,'Tack Welding'!$D$5:$J$94,7,0)</f>
        <v xml:space="preserve">Completed </v>
      </c>
      <c r="O490" s="409"/>
      <c r="P490" s="409"/>
    </row>
    <row r="491" spans="1:16" s="144" customFormat="1" ht="18.75" customHeight="1">
      <c r="A491" s="409"/>
      <c r="B491" s="409"/>
      <c r="C491" s="632"/>
      <c r="D491" s="462"/>
      <c r="E491" s="462"/>
      <c r="F491" s="412"/>
      <c r="G491" s="772" t="str">
        <f>C490</f>
        <v>37A/2</v>
      </c>
      <c r="H491" s="465">
        <v>330</v>
      </c>
      <c r="I491" s="418"/>
      <c r="J491" s="415"/>
      <c r="K491" s="409"/>
      <c r="L491" s="409"/>
      <c r="M491" s="409"/>
      <c r="N491" s="409"/>
      <c r="O491" s="409"/>
      <c r="P491" s="409"/>
    </row>
    <row r="492" spans="1:16" s="144" customFormat="1" ht="18.75" customHeight="1">
      <c r="A492" s="409">
        <f>SUBTOTAL(103,$C$6:C492)</f>
        <v>244</v>
      </c>
      <c r="B492" s="409"/>
      <c r="C492" s="415" t="s">
        <v>791</v>
      </c>
      <c r="D492" s="633" t="s">
        <v>2</v>
      </c>
      <c r="E492" s="633"/>
      <c r="F492" s="417"/>
      <c r="G492" s="409"/>
      <c r="H492" s="465"/>
      <c r="I492" s="418">
        <f>ROUND(H491/1000,4)+I490</f>
        <v>93.734799999999936</v>
      </c>
      <c r="J492" s="413" t="s">
        <v>51</v>
      </c>
      <c r="K492" s="409" t="s">
        <v>258</v>
      </c>
      <c r="L492" s="409" t="s">
        <v>258</v>
      </c>
      <c r="M492" s="409" t="s">
        <v>258</v>
      </c>
      <c r="N492" s="409" t="str">
        <f>VLOOKUP(C492,'Tack Welding'!$D$5:$J$94,7,0)</f>
        <v xml:space="preserve">Completed </v>
      </c>
      <c r="O492" s="409"/>
      <c r="P492" s="409"/>
    </row>
    <row r="493" spans="1:16" s="144" customFormat="1" ht="18.75" customHeight="1">
      <c r="A493" s="409"/>
      <c r="B493" s="409"/>
      <c r="C493" s="632"/>
      <c r="D493" s="462"/>
      <c r="E493" s="462"/>
      <c r="F493" s="412"/>
      <c r="G493" s="772" t="str">
        <f>C492</f>
        <v>37A/3</v>
      </c>
      <c r="H493" s="465">
        <v>455</v>
      </c>
      <c r="I493" s="418"/>
      <c r="J493" s="415"/>
      <c r="K493" s="409"/>
      <c r="L493" s="409"/>
      <c r="M493" s="409"/>
      <c r="N493" s="409"/>
      <c r="O493" s="409"/>
      <c r="P493" s="409"/>
    </row>
    <row r="494" spans="1:16" s="144" customFormat="1" ht="18.75" customHeight="1">
      <c r="A494" s="409">
        <f>SUBTOTAL(103,$C$6:C494)</f>
        <v>245</v>
      </c>
      <c r="B494" s="409"/>
      <c r="C494" s="415" t="s">
        <v>792</v>
      </c>
      <c r="D494" s="633" t="s">
        <v>50</v>
      </c>
      <c r="E494" s="633"/>
      <c r="F494" s="417"/>
      <c r="G494" s="409"/>
      <c r="H494" s="465"/>
      <c r="I494" s="418">
        <f>ROUND(H493/1000,4)+I492</f>
        <v>94.189799999999934</v>
      </c>
      <c r="J494" s="413" t="s">
        <v>51</v>
      </c>
      <c r="K494" s="409" t="s">
        <v>258</v>
      </c>
      <c r="L494" s="409" t="s">
        <v>258</v>
      </c>
      <c r="M494" s="409" t="s">
        <v>258</v>
      </c>
      <c r="N494" s="409" t="str">
        <f>VLOOKUP(C494,'Tack Welding'!$D$5:$J$94,7,0)</f>
        <v xml:space="preserve">Completed </v>
      </c>
      <c r="O494" s="409" t="s">
        <v>975</v>
      </c>
      <c r="P494" s="409"/>
    </row>
    <row r="495" spans="1:16" s="144" customFormat="1" ht="18.75" customHeight="1">
      <c r="A495" s="409"/>
      <c r="B495" s="409"/>
      <c r="C495" s="632"/>
      <c r="D495" s="462"/>
      <c r="E495" s="462"/>
      <c r="F495" s="412"/>
      <c r="G495" s="772" t="str">
        <f>C494</f>
        <v>37A/4</v>
      </c>
      <c r="H495" s="465">
        <v>340</v>
      </c>
      <c r="I495" s="418"/>
      <c r="J495" s="415"/>
      <c r="K495" s="409"/>
      <c r="L495" s="409"/>
      <c r="M495" s="409"/>
      <c r="N495" s="409"/>
      <c r="O495" s="409"/>
      <c r="P495" s="409"/>
    </row>
    <row r="496" spans="1:16" s="144" customFormat="1" ht="18.75" customHeight="1">
      <c r="A496" s="409">
        <f>SUBTOTAL(103,$C$6:C496)</f>
        <v>246</v>
      </c>
      <c r="B496" s="409"/>
      <c r="C496" s="415" t="s">
        <v>793</v>
      </c>
      <c r="D496" s="633" t="s">
        <v>2</v>
      </c>
      <c r="E496" s="633"/>
      <c r="F496" s="417"/>
      <c r="G496" s="409"/>
      <c r="H496" s="465"/>
      <c r="I496" s="418">
        <f>ROUND(H495/1000,4)+I494</f>
        <v>94.529799999999938</v>
      </c>
      <c r="J496" s="413" t="s">
        <v>51</v>
      </c>
      <c r="K496" s="409" t="s">
        <v>258</v>
      </c>
      <c r="L496" s="409" t="s">
        <v>258</v>
      </c>
      <c r="M496" s="409" t="s">
        <v>258</v>
      </c>
      <c r="N496" s="409" t="str">
        <f>VLOOKUP(C496,'Tack Welding'!$D$5:$J$94,7,0)</f>
        <v xml:space="preserve">Completed </v>
      </c>
      <c r="O496" s="409"/>
      <c r="P496" s="409"/>
    </row>
    <row r="497" spans="1:16" s="144" customFormat="1" ht="18.75" customHeight="1">
      <c r="A497" s="409"/>
      <c r="B497" s="409"/>
      <c r="C497" s="632"/>
      <c r="D497" s="462"/>
      <c r="E497" s="462"/>
      <c r="F497" s="412"/>
      <c r="G497" s="772" t="str">
        <f>C496</f>
        <v>37A/5</v>
      </c>
      <c r="H497" s="465">
        <v>435</v>
      </c>
      <c r="I497" s="418"/>
      <c r="J497" s="415"/>
      <c r="K497" s="409"/>
      <c r="L497" s="409"/>
      <c r="M497" s="409"/>
      <c r="N497" s="409"/>
      <c r="O497" s="409"/>
      <c r="P497" s="409"/>
    </row>
    <row r="498" spans="1:16" s="144" customFormat="1" ht="18.75" customHeight="1">
      <c r="A498" s="409">
        <f>SUBTOTAL(103,$C$6:C498)</f>
        <v>247</v>
      </c>
      <c r="B498" s="409"/>
      <c r="C498" s="415" t="s">
        <v>794</v>
      </c>
      <c r="D498" s="633" t="s">
        <v>2</v>
      </c>
      <c r="E498" s="633"/>
      <c r="F498" s="417"/>
      <c r="G498" s="409"/>
      <c r="H498" s="465"/>
      <c r="I498" s="418">
        <f>ROUND(H497/1000,4)+I496</f>
        <v>94.96479999999994</v>
      </c>
      <c r="J498" s="413" t="s">
        <v>51</v>
      </c>
      <c r="K498" s="409" t="s">
        <v>258</v>
      </c>
      <c r="L498" s="409" t="s">
        <v>258</v>
      </c>
      <c r="M498" s="409" t="s">
        <v>258</v>
      </c>
      <c r="N498" s="409" t="str">
        <f>VLOOKUP(C498,'Tack Welding'!$D$5:$J$94,7,0)</f>
        <v xml:space="preserve">Completed </v>
      </c>
      <c r="O498" s="409"/>
      <c r="P498" s="409"/>
    </row>
    <row r="499" spans="1:16" s="144" customFormat="1" ht="18.75" customHeight="1">
      <c r="A499" s="409"/>
      <c r="B499" s="409"/>
      <c r="C499" s="632"/>
      <c r="D499" s="462"/>
      <c r="E499" s="462"/>
      <c r="F499" s="412"/>
      <c r="G499" s="772" t="str">
        <f>C498</f>
        <v>37A/6</v>
      </c>
      <c r="H499" s="465">
        <v>398.589</v>
      </c>
      <c r="I499" s="418"/>
      <c r="J499" s="415"/>
      <c r="K499" s="409"/>
      <c r="L499" s="409"/>
      <c r="M499" s="409"/>
      <c r="N499" s="409"/>
      <c r="O499" s="409"/>
      <c r="P499" s="409"/>
    </row>
    <row r="500" spans="1:16" s="144" customFormat="1" ht="18.75" customHeight="1">
      <c r="A500" s="409">
        <f>SUBTOTAL(103,$C$6:C500)</f>
        <v>248</v>
      </c>
      <c r="B500" s="410" t="s">
        <v>619</v>
      </c>
      <c r="C500" s="415" t="s">
        <v>73</v>
      </c>
      <c r="D500" s="633" t="s">
        <v>229</v>
      </c>
      <c r="E500" s="633"/>
      <c r="F500" s="412"/>
      <c r="G500" s="411"/>
      <c r="H500" s="465"/>
      <c r="I500" s="418">
        <f>ROUND(H499/1000,4)+I498</f>
        <v>95.363399999999942</v>
      </c>
      <c r="J500" s="413" t="s">
        <v>51</v>
      </c>
      <c r="K500" s="409" t="s">
        <v>258</v>
      </c>
      <c r="L500" s="409" t="s">
        <v>258</v>
      </c>
      <c r="M500" s="409" t="s">
        <v>258</v>
      </c>
      <c r="N500" s="409" t="str">
        <f>VLOOKUP(C500,'Tack Welding'!$D$5:$J$94,7,0)</f>
        <v xml:space="preserve">Completed </v>
      </c>
      <c r="O500" s="409"/>
      <c r="P500" s="409"/>
    </row>
    <row r="501" spans="1:16" s="144" customFormat="1" ht="18.75" customHeight="1">
      <c r="A501" s="409"/>
      <c r="B501" s="409"/>
      <c r="C501" s="632"/>
      <c r="D501" s="462"/>
      <c r="E501" s="462"/>
      <c r="F501" s="412"/>
      <c r="G501" s="772" t="str">
        <f>C500</f>
        <v>38/0</v>
      </c>
      <c r="H501" s="465">
        <v>426.411</v>
      </c>
      <c r="I501" s="418"/>
      <c r="J501" s="415"/>
      <c r="K501" s="409"/>
      <c r="L501" s="409"/>
      <c r="M501" s="409"/>
      <c r="N501" s="409"/>
      <c r="O501" s="409"/>
      <c r="P501" s="409"/>
    </row>
    <row r="502" spans="1:16" s="144" customFormat="1" ht="18.75" customHeight="1">
      <c r="A502" s="409">
        <f>SUBTOTAL(103,$C$6:C502)</f>
        <v>249</v>
      </c>
      <c r="B502" s="409"/>
      <c r="C502" s="415" t="s">
        <v>620</v>
      </c>
      <c r="D502" s="633" t="s">
        <v>3</v>
      </c>
      <c r="E502" s="633"/>
      <c r="F502" s="417"/>
      <c r="G502" s="409"/>
      <c r="H502" s="465"/>
      <c r="I502" s="418">
        <f>ROUND(H501/1000,4)+I500</f>
        <v>95.789799999999943</v>
      </c>
      <c r="J502" s="413" t="s">
        <v>51</v>
      </c>
      <c r="K502" s="409" t="s">
        <v>258</v>
      </c>
      <c r="L502" s="409" t="s">
        <v>258</v>
      </c>
      <c r="M502" s="409" t="s">
        <v>258</v>
      </c>
      <c r="N502" s="409" t="str">
        <f>VLOOKUP(C502,'Tack Welding'!$D$5:$J$94,7,0)</f>
        <v xml:space="preserve">Completed </v>
      </c>
      <c r="O502" s="409"/>
      <c r="P502" s="409"/>
    </row>
    <row r="503" spans="1:16" s="144" customFormat="1" ht="18.75" customHeight="1">
      <c r="A503" s="409"/>
      <c r="B503" s="409"/>
      <c r="C503" s="632"/>
      <c r="D503" s="462"/>
      <c r="E503" s="462"/>
      <c r="F503" s="412"/>
      <c r="G503" s="772" t="str">
        <f>C502</f>
        <v>38/1</v>
      </c>
      <c r="H503" s="465">
        <v>390</v>
      </c>
      <c r="I503" s="418"/>
      <c r="J503" s="415"/>
      <c r="K503" s="409"/>
      <c r="L503" s="409"/>
      <c r="M503" s="409"/>
      <c r="N503" s="409"/>
      <c r="O503" s="409"/>
      <c r="P503" s="409"/>
    </row>
    <row r="504" spans="1:16" s="144" customFormat="1" ht="18.75" customHeight="1">
      <c r="A504" s="409">
        <f>SUBTOTAL(103,$C$6:C504)</f>
        <v>250</v>
      </c>
      <c r="B504" s="409"/>
      <c r="C504" s="415" t="s">
        <v>621</v>
      </c>
      <c r="D504" s="633" t="s">
        <v>3</v>
      </c>
      <c r="E504" s="633"/>
      <c r="F504" s="417"/>
      <c r="G504" s="409"/>
      <c r="H504" s="465"/>
      <c r="I504" s="418">
        <f>ROUND(H503/1000,4)+I502</f>
        <v>96.179799999999943</v>
      </c>
      <c r="J504" s="413" t="s">
        <v>51</v>
      </c>
      <c r="K504" s="409" t="s">
        <v>258</v>
      </c>
      <c r="L504" s="409" t="s">
        <v>258</v>
      </c>
      <c r="M504" s="409" t="s">
        <v>258</v>
      </c>
      <c r="N504" s="409" t="str">
        <f>VLOOKUP(C504,'Tack Welding'!$D$5:$J$94,7,0)</f>
        <v xml:space="preserve">Completed </v>
      </c>
      <c r="O504" s="409"/>
      <c r="P504" s="409"/>
    </row>
    <row r="505" spans="1:16" s="144" customFormat="1" ht="18.75" customHeight="1">
      <c r="A505" s="409"/>
      <c r="B505" s="409"/>
      <c r="C505" s="632"/>
      <c r="D505" s="462"/>
      <c r="E505" s="462"/>
      <c r="F505" s="412"/>
      <c r="G505" s="772" t="str">
        <f>C504</f>
        <v>38/2</v>
      </c>
      <c r="H505" s="465">
        <v>335</v>
      </c>
      <c r="I505" s="418"/>
      <c r="J505" s="415"/>
      <c r="K505" s="409"/>
      <c r="L505" s="409"/>
      <c r="M505" s="409"/>
      <c r="N505" s="409"/>
      <c r="O505" s="409"/>
      <c r="P505" s="409"/>
    </row>
    <row r="506" spans="1:16" s="144" customFormat="1" ht="18.75" customHeight="1">
      <c r="A506" s="409">
        <f>SUBTOTAL(103,$C$6:C506)</f>
        <v>251</v>
      </c>
      <c r="B506" s="409"/>
      <c r="C506" s="415" t="s">
        <v>622</v>
      </c>
      <c r="D506" s="633" t="s">
        <v>2</v>
      </c>
      <c r="E506" s="633"/>
      <c r="F506" s="417"/>
      <c r="G506" s="409"/>
      <c r="H506" s="465"/>
      <c r="I506" s="418">
        <f>ROUND(H505/1000,4)+I504</f>
        <v>96.514799999999937</v>
      </c>
      <c r="J506" s="413" t="s">
        <v>51</v>
      </c>
      <c r="K506" s="409" t="s">
        <v>258</v>
      </c>
      <c r="L506" s="409" t="s">
        <v>258</v>
      </c>
      <c r="M506" s="409" t="s">
        <v>258</v>
      </c>
      <c r="N506" s="409" t="str">
        <f>VLOOKUP(C506,'Tack Welding'!$D$5:$J$94,7,0)</f>
        <v xml:space="preserve">Completed </v>
      </c>
      <c r="O506" s="409"/>
      <c r="P506" s="409"/>
    </row>
    <row r="507" spans="1:16" s="144" customFormat="1" ht="18.75" customHeight="1">
      <c r="A507" s="409"/>
      <c r="B507" s="409"/>
      <c r="C507" s="632"/>
      <c r="D507" s="462"/>
      <c r="E507" s="462"/>
      <c r="F507" s="412"/>
      <c r="G507" s="772" t="str">
        <f>C506</f>
        <v>38/3</v>
      </c>
      <c r="H507" s="465">
        <v>440</v>
      </c>
      <c r="I507" s="418"/>
      <c r="J507" s="415"/>
      <c r="K507" s="409"/>
      <c r="L507" s="409"/>
      <c r="M507" s="409"/>
      <c r="N507" s="409"/>
      <c r="O507" s="409"/>
      <c r="P507" s="409"/>
    </row>
    <row r="508" spans="1:16" s="144" customFormat="1" ht="18.75" customHeight="1">
      <c r="A508" s="409">
        <f>SUBTOTAL(103,$C$6:C508)</f>
        <v>252</v>
      </c>
      <c r="B508" s="409"/>
      <c r="C508" s="415" t="s">
        <v>623</v>
      </c>
      <c r="D508" s="633" t="s">
        <v>173</v>
      </c>
      <c r="E508" s="633"/>
      <c r="F508" s="417"/>
      <c r="G508" s="409"/>
      <c r="H508" s="465"/>
      <c r="I508" s="418">
        <f>ROUND(H507/1000,4)+I506</f>
        <v>96.954799999999935</v>
      </c>
      <c r="J508" s="413" t="s">
        <v>51</v>
      </c>
      <c r="K508" s="409" t="s">
        <v>258</v>
      </c>
      <c r="L508" s="409" t="s">
        <v>258</v>
      </c>
      <c r="M508" s="409" t="s">
        <v>258</v>
      </c>
      <c r="N508" s="409" t="str">
        <f>VLOOKUP(C508,'Tack Welding'!$D$5:$J$94,7,0)</f>
        <v xml:space="preserve">Completed </v>
      </c>
      <c r="O508" s="409"/>
      <c r="P508" s="409"/>
    </row>
    <row r="509" spans="1:16" s="144" customFormat="1" ht="18.75" customHeight="1">
      <c r="A509" s="409"/>
      <c r="B509" s="409"/>
      <c r="C509" s="632"/>
      <c r="D509" s="462"/>
      <c r="E509" s="462"/>
      <c r="F509" s="412"/>
      <c r="G509" s="772" t="str">
        <f>C508</f>
        <v>38/4</v>
      </c>
      <c r="H509" s="465">
        <v>280</v>
      </c>
      <c r="I509" s="418"/>
      <c r="J509" s="415"/>
      <c r="K509" s="409"/>
      <c r="L509" s="409"/>
      <c r="M509" s="409"/>
      <c r="N509" s="409"/>
      <c r="O509" s="409"/>
      <c r="P509" s="409"/>
    </row>
    <row r="510" spans="1:16" s="144" customFormat="1" ht="18.75" customHeight="1">
      <c r="A510" s="409">
        <f>SUBTOTAL(103,$C$6:C510)</f>
        <v>253</v>
      </c>
      <c r="B510" s="409"/>
      <c r="C510" s="415" t="s">
        <v>624</v>
      </c>
      <c r="D510" s="633" t="s">
        <v>2</v>
      </c>
      <c r="E510" s="633"/>
      <c r="F510" s="417"/>
      <c r="G510" s="409"/>
      <c r="H510" s="465"/>
      <c r="I510" s="418">
        <f>ROUND(H509/1000,4)+I508</f>
        <v>97.234799999999936</v>
      </c>
      <c r="J510" s="413" t="s">
        <v>51</v>
      </c>
      <c r="K510" s="409" t="s">
        <v>258</v>
      </c>
      <c r="L510" s="409" t="s">
        <v>258</v>
      </c>
      <c r="M510" s="409" t="s">
        <v>258</v>
      </c>
      <c r="N510" s="409" t="str">
        <f>VLOOKUP(C510,'Tack Welding'!$D$5:$J$94,7,0)</f>
        <v xml:space="preserve">Completed </v>
      </c>
      <c r="O510" s="409"/>
      <c r="P510" s="409"/>
    </row>
    <row r="511" spans="1:16" s="144" customFormat="1" ht="18.75" customHeight="1">
      <c r="A511" s="409"/>
      <c r="B511" s="409"/>
      <c r="C511" s="632"/>
      <c r="D511" s="462"/>
      <c r="E511" s="462"/>
      <c r="F511" s="412"/>
      <c r="G511" s="772" t="str">
        <f>C510</f>
        <v>38/5</v>
      </c>
      <c r="H511" s="465">
        <v>450</v>
      </c>
      <c r="I511" s="418"/>
      <c r="J511" s="415"/>
      <c r="K511" s="409"/>
      <c r="L511" s="409"/>
      <c r="M511" s="409"/>
      <c r="N511" s="409"/>
      <c r="O511" s="409"/>
      <c r="P511" s="409"/>
    </row>
    <row r="512" spans="1:16" s="144" customFormat="1" ht="18.75" customHeight="1">
      <c r="A512" s="409">
        <f>SUBTOTAL(103,$C$6:C512)</f>
        <v>254</v>
      </c>
      <c r="B512" s="409"/>
      <c r="C512" s="415" t="s">
        <v>625</v>
      </c>
      <c r="D512" s="633" t="s">
        <v>80</v>
      </c>
      <c r="E512" s="633"/>
      <c r="F512" s="417"/>
      <c r="G512" s="409"/>
      <c r="H512" s="465"/>
      <c r="I512" s="418">
        <f>ROUND(H511/1000,4)+I510</f>
        <v>97.684799999999939</v>
      </c>
      <c r="J512" s="413" t="s">
        <v>51</v>
      </c>
      <c r="K512" s="409" t="s">
        <v>258</v>
      </c>
      <c r="L512" s="409" t="s">
        <v>258</v>
      </c>
      <c r="M512" s="409" t="s">
        <v>258</v>
      </c>
      <c r="N512" s="409" t="str">
        <f>VLOOKUP(C512,'Tack Welding'!$D$5:$J$94,7,0)</f>
        <v xml:space="preserve">Completed </v>
      </c>
      <c r="O512" s="409"/>
      <c r="P512" s="409"/>
    </row>
    <row r="513" spans="1:16" s="144" customFormat="1" ht="18.75" customHeight="1">
      <c r="A513" s="409"/>
      <c r="B513" s="409"/>
      <c r="C513" s="632"/>
      <c r="D513" s="462"/>
      <c r="E513" s="462"/>
      <c r="F513" s="412"/>
      <c r="G513" s="772" t="str">
        <f>C512</f>
        <v>38/6</v>
      </c>
      <c r="H513" s="465">
        <v>285</v>
      </c>
      <c r="I513" s="418"/>
      <c r="J513" s="415"/>
      <c r="K513" s="409"/>
      <c r="L513" s="409"/>
      <c r="M513" s="409"/>
      <c r="N513" s="409"/>
      <c r="O513" s="409"/>
      <c r="P513" s="409"/>
    </row>
    <row r="514" spans="1:16" s="144" customFormat="1" ht="18.75" customHeight="1">
      <c r="A514" s="409">
        <f>SUBTOTAL(103,$C$6:C514)</f>
        <v>255</v>
      </c>
      <c r="B514" s="409"/>
      <c r="C514" s="415" t="s">
        <v>626</v>
      </c>
      <c r="D514" s="633" t="s">
        <v>50</v>
      </c>
      <c r="E514" s="633"/>
      <c r="F514" s="417"/>
      <c r="G514" s="409"/>
      <c r="H514" s="465"/>
      <c r="I514" s="418">
        <f>ROUND(H513/1000,4)+I512</f>
        <v>97.969799999999935</v>
      </c>
      <c r="J514" s="413" t="s">
        <v>51</v>
      </c>
      <c r="K514" s="409" t="s">
        <v>258</v>
      </c>
      <c r="L514" s="409" t="s">
        <v>258</v>
      </c>
      <c r="M514" s="409" t="s">
        <v>258</v>
      </c>
      <c r="N514" s="409"/>
      <c r="O514" s="409"/>
      <c r="P514" s="409"/>
    </row>
    <row r="515" spans="1:16" s="144" customFormat="1" ht="18.75" customHeight="1">
      <c r="A515" s="409"/>
      <c r="B515" s="409"/>
      <c r="C515" s="632"/>
      <c r="D515" s="462"/>
      <c r="E515" s="462"/>
      <c r="F515" s="412"/>
      <c r="G515" s="772" t="str">
        <f>C514</f>
        <v>38/7</v>
      </c>
      <c r="H515" s="465">
        <v>445</v>
      </c>
      <c r="I515" s="418"/>
      <c r="J515" s="415"/>
      <c r="K515" s="409"/>
      <c r="L515" s="409"/>
      <c r="M515" s="409"/>
      <c r="N515" s="409"/>
      <c r="O515" s="409"/>
      <c r="P515" s="409"/>
    </row>
    <row r="516" spans="1:16" s="144" customFormat="1" ht="18.75" customHeight="1">
      <c r="A516" s="409">
        <f>SUBTOTAL(103,$C$6:C516)</f>
        <v>256</v>
      </c>
      <c r="B516" s="409"/>
      <c r="C516" s="415" t="s">
        <v>627</v>
      </c>
      <c r="D516" s="633" t="s">
        <v>173</v>
      </c>
      <c r="E516" s="633"/>
      <c r="F516" s="417"/>
      <c r="G516" s="409"/>
      <c r="H516" s="465"/>
      <c r="I516" s="418">
        <f>ROUND(H515/1000,4)+I514</f>
        <v>98.414799999999929</v>
      </c>
      <c r="J516" s="413" t="s">
        <v>51</v>
      </c>
      <c r="K516" s="409" t="s">
        <v>258</v>
      </c>
      <c r="L516" s="409" t="s">
        <v>258</v>
      </c>
      <c r="M516" s="409" t="s">
        <v>258</v>
      </c>
      <c r="N516" s="409" t="str">
        <f>VLOOKUP(C516,'Tack Welding'!$D$5:$J$94,7,0)</f>
        <v xml:space="preserve">Completed </v>
      </c>
      <c r="O516" s="409"/>
      <c r="P516" s="409"/>
    </row>
    <row r="517" spans="1:16" s="144" customFormat="1" ht="18.75" customHeight="1">
      <c r="A517" s="409"/>
      <c r="B517" s="409"/>
      <c r="C517" s="632"/>
      <c r="D517" s="462"/>
      <c r="E517" s="462"/>
      <c r="F517" s="412"/>
      <c r="G517" s="772" t="str">
        <f>C516</f>
        <v>38/8</v>
      </c>
      <c r="H517" s="465">
        <v>360</v>
      </c>
      <c r="I517" s="418"/>
      <c r="J517" s="415"/>
      <c r="K517" s="409"/>
      <c r="L517" s="409"/>
      <c r="M517" s="409"/>
      <c r="N517" s="409"/>
      <c r="O517" s="409"/>
      <c r="P517" s="409"/>
    </row>
    <row r="518" spans="1:16" s="144" customFormat="1" ht="18.75" customHeight="1">
      <c r="A518" s="409">
        <f>SUBTOTAL(103,$C$6:C518)</f>
        <v>257</v>
      </c>
      <c r="B518" s="409"/>
      <c r="C518" s="415" t="s">
        <v>628</v>
      </c>
      <c r="D518" s="633" t="s">
        <v>3</v>
      </c>
      <c r="E518" s="633"/>
      <c r="F518" s="417"/>
      <c r="G518" s="409"/>
      <c r="H518" s="465"/>
      <c r="I518" s="418">
        <f>ROUND(H517/1000,4)+I516</f>
        <v>98.774799999999928</v>
      </c>
      <c r="J518" s="413" t="s">
        <v>51</v>
      </c>
      <c r="K518" s="409" t="s">
        <v>258</v>
      </c>
      <c r="L518" s="409" t="s">
        <v>258</v>
      </c>
      <c r="M518" s="409" t="s">
        <v>258</v>
      </c>
      <c r="N518" s="409" t="str">
        <f>VLOOKUP(C518,'Tack Welding'!$D$5:$J$94,7,0)</f>
        <v xml:space="preserve">Completed </v>
      </c>
      <c r="O518" s="409"/>
      <c r="P518" s="409"/>
    </row>
    <row r="519" spans="1:16" s="144" customFormat="1" ht="18.75" customHeight="1">
      <c r="A519" s="409"/>
      <c r="B519" s="409"/>
      <c r="C519" s="632"/>
      <c r="D519" s="462"/>
      <c r="E519" s="462"/>
      <c r="F519" s="412"/>
      <c r="G519" s="772" t="str">
        <f>C518</f>
        <v>38/9</v>
      </c>
      <c r="H519" s="465">
        <v>430</v>
      </c>
      <c r="I519" s="418"/>
      <c r="J519" s="415"/>
      <c r="K519" s="409"/>
      <c r="L519" s="409"/>
      <c r="M519" s="409"/>
      <c r="N519" s="409"/>
      <c r="O519" s="409"/>
      <c r="P519" s="409"/>
    </row>
    <row r="520" spans="1:16" s="144" customFormat="1" ht="18.75" customHeight="1">
      <c r="A520" s="409">
        <f>SUBTOTAL(103,$C$6:C520)</f>
        <v>258</v>
      </c>
      <c r="B520" s="409"/>
      <c r="C520" s="415" t="s">
        <v>629</v>
      </c>
      <c r="D520" s="633" t="s">
        <v>2</v>
      </c>
      <c r="E520" s="633"/>
      <c r="F520" s="417"/>
      <c r="G520" s="409"/>
      <c r="H520" s="465"/>
      <c r="I520" s="418">
        <f>ROUND(H519/1000,4)+I518</f>
        <v>99.204799999999935</v>
      </c>
      <c r="J520" s="413" t="s">
        <v>51</v>
      </c>
      <c r="K520" s="409" t="s">
        <v>258</v>
      </c>
      <c r="L520" s="409" t="s">
        <v>258</v>
      </c>
      <c r="M520" s="409" t="s">
        <v>258</v>
      </c>
      <c r="N520" s="409" t="str">
        <f>VLOOKUP(C520,'Tack Welding'!$D$5:$J$94,7,0)</f>
        <v xml:space="preserve">Completed </v>
      </c>
      <c r="O520" s="409"/>
      <c r="P520" s="409"/>
    </row>
    <row r="521" spans="1:16" s="144" customFormat="1" ht="18.75" customHeight="1">
      <c r="A521" s="409"/>
      <c r="B521" s="409"/>
      <c r="C521" s="632"/>
      <c r="D521" s="462"/>
      <c r="E521" s="462"/>
      <c r="F521" s="412"/>
      <c r="G521" s="772" t="str">
        <f>C520</f>
        <v>38/10</v>
      </c>
      <c r="H521" s="465">
        <v>322.26600000000002</v>
      </c>
      <c r="I521" s="418"/>
      <c r="J521" s="415"/>
      <c r="K521" s="409"/>
      <c r="L521" s="409"/>
      <c r="M521" s="409"/>
      <c r="N521" s="409"/>
      <c r="O521" s="409"/>
      <c r="P521" s="409"/>
    </row>
    <row r="522" spans="1:16" s="144" customFormat="1" ht="18.75" customHeight="1">
      <c r="A522" s="409">
        <f>SUBTOTAL(103,$C$6:C522)</f>
        <v>259</v>
      </c>
      <c r="B522" s="410" t="s">
        <v>630</v>
      </c>
      <c r="C522" s="415" t="s">
        <v>74</v>
      </c>
      <c r="D522" s="633" t="s">
        <v>187</v>
      </c>
      <c r="E522" s="633"/>
      <c r="F522" s="412"/>
      <c r="G522" s="411"/>
      <c r="H522" s="465"/>
      <c r="I522" s="418">
        <f>ROUND(H521/1000,4)+I520</f>
        <v>99.527099999999933</v>
      </c>
      <c r="J522" s="413" t="s">
        <v>51</v>
      </c>
      <c r="K522" s="409" t="s">
        <v>258</v>
      </c>
      <c r="L522" s="409" t="s">
        <v>258</v>
      </c>
      <c r="M522" s="409" t="s">
        <v>258</v>
      </c>
      <c r="N522" s="409" t="str">
        <f>VLOOKUP(C522,'Tack Welding'!$D$5:$J$94,7,0)</f>
        <v xml:space="preserve">Completed </v>
      </c>
      <c r="O522" s="409" t="s">
        <v>975</v>
      </c>
      <c r="P522" s="409"/>
    </row>
    <row r="523" spans="1:16" s="144" customFormat="1" ht="18.75" customHeight="1">
      <c r="A523" s="409"/>
      <c r="B523" s="409"/>
      <c r="C523" s="632"/>
      <c r="D523" s="462"/>
      <c r="E523" s="462"/>
      <c r="F523" s="412"/>
      <c r="G523" s="772" t="str">
        <f>C522</f>
        <v>39/0</v>
      </c>
      <c r="H523" s="465">
        <v>392.73</v>
      </c>
      <c r="I523" s="418"/>
      <c r="J523" s="415"/>
      <c r="K523" s="409"/>
      <c r="L523" s="409"/>
      <c r="M523" s="409"/>
      <c r="N523" s="409"/>
      <c r="O523" s="409"/>
      <c r="P523" s="409"/>
    </row>
    <row r="524" spans="1:16" s="144" customFormat="1" ht="18.75" customHeight="1">
      <c r="A524" s="409">
        <f>SUBTOTAL(103,$C$6:C524)</f>
        <v>260</v>
      </c>
      <c r="B524" s="409"/>
      <c r="C524" s="415" t="s">
        <v>631</v>
      </c>
      <c r="D524" s="633" t="s">
        <v>155</v>
      </c>
      <c r="E524" s="633"/>
      <c r="F524" s="417"/>
      <c r="G524" s="409"/>
      <c r="H524" s="465"/>
      <c r="I524" s="418">
        <f>ROUND(H523/1000,4)+I522</f>
        <v>99.919799999999938</v>
      </c>
      <c r="J524" s="413" t="s">
        <v>51</v>
      </c>
      <c r="K524" s="409" t="s">
        <v>258</v>
      </c>
      <c r="L524" s="409" t="s">
        <v>258</v>
      </c>
      <c r="M524" s="409" t="s">
        <v>258</v>
      </c>
      <c r="N524" s="409" t="str">
        <f>VLOOKUP(C524,'Tack Welding'!$D$5:$J$94,7,0)</f>
        <v xml:space="preserve">Completed </v>
      </c>
      <c r="O524" s="409"/>
      <c r="P524" s="409"/>
    </row>
    <row r="525" spans="1:16" s="144" customFormat="1" ht="18.75" customHeight="1">
      <c r="A525" s="409"/>
      <c r="B525" s="409"/>
      <c r="C525" s="632"/>
      <c r="D525" s="462"/>
      <c r="E525" s="462"/>
      <c r="F525" s="412"/>
      <c r="G525" s="772" t="str">
        <f>C524</f>
        <v>39/1</v>
      </c>
      <c r="H525" s="465">
        <v>395</v>
      </c>
      <c r="I525" s="418"/>
      <c r="J525" s="415"/>
      <c r="K525" s="409"/>
      <c r="L525" s="409"/>
      <c r="M525" s="409"/>
      <c r="N525" s="409"/>
      <c r="O525" s="409"/>
      <c r="P525" s="409"/>
    </row>
    <row r="526" spans="1:16" s="144" customFormat="1" ht="18.75" customHeight="1">
      <c r="A526" s="409">
        <f>SUBTOTAL(103,$C$6:C526)</f>
        <v>261</v>
      </c>
      <c r="B526" s="409"/>
      <c r="C526" s="415" t="s">
        <v>632</v>
      </c>
      <c r="D526" s="633" t="s">
        <v>2</v>
      </c>
      <c r="E526" s="633"/>
      <c r="F526" s="417"/>
      <c r="G526" s="409"/>
      <c r="H526" s="465"/>
      <c r="I526" s="418">
        <f>ROUND(H525/1000,4)+I524</f>
        <v>100.31479999999993</v>
      </c>
      <c r="J526" s="413" t="s">
        <v>51</v>
      </c>
      <c r="K526" s="409" t="s">
        <v>258</v>
      </c>
      <c r="L526" s="409" t="s">
        <v>258</v>
      </c>
      <c r="M526" s="409" t="s">
        <v>258</v>
      </c>
      <c r="N526" s="409" t="str">
        <f>VLOOKUP(C526,'Tack Welding'!$D$5:$J$94,7,0)</f>
        <v xml:space="preserve">Completed </v>
      </c>
      <c r="O526" s="409"/>
      <c r="P526" s="409"/>
    </row>
    <row r="527" spans="1:16" s="144" customFormat="1" ht="18.75" customHeight="1">
      <c r="A527" s="409"/>
      <c r="B527" s="409"/>
      <c r="C527" s="632"/>
      <c r="D527" s="462"/>
      <c r="E527" s="462"/>
      <c r="F527" s="412"/>
      <c r="G527" s="772" t="str">
        <f>C526</f>
        <v>39/2</v>
      </c>
      <c r="H527" s="465">
        <v>385</v>
      </c>
      <c r="I527" s="418"/>
      <c r="J527" s="415"/>
      <c r="K527" s="409"/>
      <c r="L527" s="409"/>
      <c r="M527" s="409"/>
      <c r="N527" s="409"/>
      <c r="O527" s="409"/>
      <c r="P527" s="409"/>
    </row>
    <row r="528" spans="1:16" s="144" customFormat="1" ht="18.75" customHeight="1">
      <c r="A528" s="409">
        <f>SUBTOTAL(103,$C$6:C528)</f>
        <v>262</v>
      </c>
      <c r="B528" s="409"/>
      <c r="C528" s="415" t="s">
        <v>633</v>
      </c>
      <c r="D528" s="633" t="s">
        <v>173</v>
      </c>
      <c r="E528" s="633"/>
      <c r="F528" s="417"/>
      <c r="G528" s="409"/>
      <c r="H528" s="465"/>
      <c r="I528" s="418">
        <f>ROUND(H527/1000,4)+I526</f>
        <v>100.69979999999994</v>
      </c>
      <c r="J528" s="413" t="s">
        <v>51</v>
      </c>
      <c r="K528" s="409" t="s">
        <v>258</v>
      </c>
      <c r="L528" s="409" t="s">
        <v>258</v>
      </c>
      <c r="M528" s="409" t="s">
        <v>258</v>
      </c>
      <c r="N528" s="409" t="str">
        <f>VLOOKUP(C528,'Tack Welding'!$D$5:$J$94,7,0)</f>
        <v xml:space="preserve">Completed </v>
      </c>
      <c r="O528" s="409"/>
      <c r="P528" s="409"/>
    </row>
    <row r="529" spans="1:16" s="144" customFormat="1" ht="18.75" customHeight="1">
      <c r="A529" s="409"/>
      <c r="B529" s="409"/>
      <c r="C529" s="632"/>
      <c r="D529" s="462"/>
      <c r="E529" s="462"/>
      <c r="F529" s="412"/>
      <c r="G529" s="772" t="str">
        <f>C528</f>
        <v>39/3</v>
      </c>
      <c r="H529" s="465">
        <v>340</v>
      </c>
      <c r="I529" s="418"/>
      <c r="J529" s="415"/>
      <c r="K529" s="409"/>
      <c r="L529" s="409"/>
      <c r="M529" s="409"/>
      <c r="N529" s="409"/>
      <c r="O529" s="409"/>
      <c r="P529" s="409"/>
    </row>
    <row r="530" spans="1:16" s="144" customFormat="1" ht="18.75" customHeight="1">
      <c r="A530" s="409">
        <f>SUBTOTAL(103,$C$6:C530)</f>
        <v>263</v>
      </c>
      <c r="B530" s="409"/>
      <c r="C530" s="415" t="s">
        <v>634</v>
      </c>
      <c r="D530" s="633" t="s">
        <v>2</v>
      </c>
      <c r="E530" s="633"/>
      <c r="F530" s="417"/>
      <c r="G530" s="409"/>
      <c r="H530" s="465"/>
      <c r="I530" s="418">
        <f>ROUND(H529/1000,4)+I528</f>
        <v>101.03979999999994</v>
      </c>
      <c r="J530" s="413" t="s">
        <v>51</v>
      </c>
      <c r="K530" s="409" t="s">
        <v>258</v>
      </c>
      <c r="L530" s="409" t="s">
        <v>258</v>
      </c>
      <c r="M530" s="409" t="s">
        <v>258</v>
      </c>
      <c r="N530" s="409" t="str">
        <f>VLOOKUP(C530,'Tack Welding'!$D$5:$J$94,7,0)</f>
        <v xml:space="preserve">Completed </v>
      </c>
      <c r="O530" s="409"/>
      <c r="P530" s="409"/>
    </row>
    <row r="531" spans="1:16" s="144" customFormat="1" ht="18.75" customHeight="1">
      <c r="A531" s="409"/>
      <c r="B531" s="409"/>
      <c r="C531" s="632"/>
      <c r="D531" s="462"/>
      <c r="E531" s="462"/>
      <c r="F531" s="412"/>
      <c r="G531" s="772" t="str">
        <f>C530</f>
        <v>39/4</v>
      </c>
      <c r="H531" s="465">
        <v>395</v>
      </c>
      <c r="I531" s="418"/>
      <c r="J531" s="415"/>
      <c r="K531" s="409"/>
      <c r="L531" s="409"/>
      <c r="M531" s="409"/>
      <c r="N531" s="409"/>
      <c r="O531" s="409"/>
      <c r="P531" s="409"/>
    </row>
    <row r="532" spans="1:16" s="144" customFormat="1" ht="18.75" customHeight="1">
      <c r="A532" s="409">
        <f>SUBTOTAL(103,$C$6:C532)</f>
        <v>264</v>
      </c>
      <c r="B532" s="409"/>
      <c r="C532" s="415" t="s">
        <v>635</v>
      </c>
      <c r="D532" s="633" t="s">
        <v>173</v>
      </c>
      <c r="E532" s="633"/>
      <c r="F532" s="417"/>
      <c r="G532" s="409"/>
      <c r="H532" s="465"/>
      <c r="I532" s="418">
        <f>ROUND(H531/1000,4)+I530</f>
        <v>101.43479999999994</v>
      </c>
      <c r="J532" s="413" t="s">
        <v>51</v>
      </c>
      <c r="K532" s="409" t="s">
        <v>258</v>
      </c>
      <c r="L532" s="409" t="s">
        <v>258</v>
      </c>
      <c r="M532" s="409" t="s">
        <v>258</v>
      </c>
      <c r="N532" s="409" t="str">
        <f>VLOOKUP(C532,'Tack Welding'!$D$5:$J$94,7,0)</f>
        <v xml:space="preserve">Completed </v>
      </c>
      <c r="O532" s="409"/>
      <c r="P532" s="409"/>
    </row>
    <row r="533" spans="1:16" s="144" customFormat="1" ht="18.75" customHeight="1">
      <c r="A533" s="409"/>
      <c r="B533" s="409"/>
      <c r="C533" s="632"/>
      <c r="D533" s="462"/>
      <c r="E533" s="462"/>
      <c r="F533" s="412"/>
      <c r="G533" s="772" t="str">
        <f>C532</f>
        <v>39/5</v>
      </c>
      <c r="H533" s="465">
        <v>410</v>
      </c>
      <c r="I533" s="418"/>
      <c r="J533" s="415"/>
      <c r="K533" s="409"/>
      <c r="L533" s="409"/>
      <c r="M533" s="409"/>
      <c r="N533" s="409"/>
      <c r="O533" s="409"/>
      <c r="P533" s="409"/>
    </row>
    <row r="534" spans="1:16" s="144" customFormat="1" ht="18.75" customHeight="1">
      <c r="A534" s="409">
        <f>SUBTOTAL(103,$C$6:C534)</f>
        <v>265</v>
      </c>
      <c r="B534" s="409"/>
      <c r="C534" s="415" t="s">
        <v>636</v>
      </c>
      <c r="D534" s="633" t="s">
        <v>173</v>
      </c>
      <c r="E534" s="633"/>
      <c r="F534" s="417"/>
      <c r="G534" s="409"/>
      <c r="H534" s="469"/>
      <c r="I534" s="418">
        <f>ROUND(H533/1000,4)+I532</f>
        <v>101.84479999999994</v>
      </c>
      <c r="J534" s="413" t="s">
        <v>51</v>
      </c>
      <c r="K534" s="409" t="s">
        <v>258</v>
      </c>
      <c r="L534" s="409" t="s">
        <v>258</v>
      </c>
      <c r="M534" s="409" t="s">
        <v>258</v>
      </c>
      <c r="N534" s="409" t="str">
        <f>VLOOKUP(C534,'Tack Welding'!$D$5:$J$94,7,0)</f>
        <v xml:space="preserve">Completed </v>
      </c>
      <c r="O534" s="409"/>
      <c r="P534" s="409"/>
    </row>
    <row r="535" spans="1:16" s="144" customFormat="1" ht="18.75" customHeight="1">
      <c r="A535" s="409"/>
      <c r="B535" s="409"/>
      <c r="C535" s="632"/>
      <c r="D535" s="462"/>
      <c r="E535" s="462"/>
      <c r="F535" s="412"/>
      <c r="G535" s="772" t="str">
        <f>C534</f>
        <v>39/6</v>
      </c>
      <c r="H535" s="465">
        <v>415</v>
      </c>
      <c r="I535" s="418"/>
      <c r="J535" s="415"/>
      <c r="K535" s="409"/>
      <c r="L535" s="409"/>
      <c r="M535" s="409"/>
      <c r="N535" s="409"/>
      <c r="O535" s="409"/>
      <c r="P535" s="409"/>
    </row>
    <row r="536" spans="1:16" s="144" customFormat="1" ht="18.75" customHeight="1">
      <c r="A536" s="409">
        <f>SUBTOTAL(103,$C$6:C536)</f>
        <v>266</v>
      </c>
      <c r="B536" s="409"/>
      <c r="C536" s="415" t="s">
        <v>637</v>
      </c>
      <c r="D536" s="633" t="s">
        <v>2</v>
      </c>
      <c r="E536" s="633"/>
      <c r="F536" s="417"/>
      <c r="G536" s="409"/>
      <c r="H536" s="465"/>
      <c r="I536" s="418">
        <f>ROUND(H535/1000,4)+I534</f>
        <v>102.25979999999994</v>
      </c>
      <c r="J536" s="413" t="s">
        <v>51</v>
      </c>
      <c r="K536" s="409" t="s">
        <v>258</v>
      </c>
      <c r="L536" s="409" t="s">
        <v>258</v>
      </c>
      <c r="M536" s="409" t="s">
        <v>258</v>
      </c>
      <c r="N536" s="409" t="str">
        <f>VLOOKUP(C536,'Tack Welding'!$D$5:$J$94,7,0)</f>
        <v xml:space="preserve">Completed </v>
      </c>
      <c r="O536" s="409"/>
      <c r="P536" s="409"/>
    </row>
    <row r="537" spans="1:16" s="144" customFormat="1" ht="18.75" customHeight="1">
      <c r="A537" s="409"/>
      <c r="B537" s="409"/>
      <c r="C537" s="632"/>
      <c r="D537" s="462"/>
      <c r="E537" s="462"/>
      <c r="F537" s="412"/>
      <c r="G537" s="772" t="str">
        <f>C536</f>
        <v>39/7</v>
      </c>
      <c r="H537" s="465">
        <v>415</v>
      </c>
      <c r="I537" s="418"/>
      <c r="J537" s="415"/>
      <c r="K537" s="409"/>
      <c r="L537" s="409"/>
      <c r="M537" s="409"/>
      <c r="N537" s="409"/>
      <c r="O537" s="409"/>
      <c r="P537" s="409"/>
    </row>
    <row r="538" spans="1:16" s="144" customFormat="1" ht="18.75" customHeight="1">
      <c r="A538" s="409">
        <f>SUBTOTAL(103,$C$6:C538)</f>
        <v>267</v>
      </c>
      <c r="B538" s="409"/>
      <c r="C538" s="415" t="s">
        <v>638</v>
      </c>
      <c r="D538" s="633" t="s">
        <v>173</v>
      </c>
      <c r="E538" s="633"/>
      <c r="F538" s="417"/>
      <c r="G538" s="409"/>
      <c r="H538" s="465"/>
      <c r="I538" s="418">
        <f>ROUND(H537/1000,4)+I536</f>
        <v>102.67479999999995</v>
      </c>
      <c r="J538" s="413" t="s">
        <v>51</v>
      </c>
      <c r="K538" s="409" t="s">
        <v>258</v>
      </c>
      <c r="L538" s="409" t="s">
        <v>258</v>
      </c>
      <c r="M538" s="409" t="s">
        <v>258</v>
      </c>
      <c r="N538" s="409" t="str">
        <f>VLOOKUP(C538,'Tack Welding'!$D$5:$J$94,7,0)</f>
        <v xml:space="preserve">Completed </v>
      </c>
      <c r="O538" s="409"/>
      <c r="P538" s="409"/>
    </row>
    <row r="539" spans="1:16" s="144" customFormat="1" ht="18.75" customHeight="1">
      <c r="A539" s="409"/>
      <c r="B539" s="409"/>
      <c r="C539" s="632"/>
      <c r="D539" s="462"/>
      <c r="E539" s="462"/>
      <c r="F539" s="412"/>
      <c r="G539" s="772" t="str">
        <f>C538</f>
        <v>39/8</v>
      </c>
      <c r="H539" s="465">
        <v>350</v>
      </c>
      <c r="I539" s="418"/>
      <c r="J539" s="415"/>
      <c r="K539" s="409"/>
      <c r="L539" s="409"/>
      <c r="M539" s="409"/>
      <c r="N539" s="409"/>
      <c r="O539" s="409"/>
      <c r="P539" s="409"/>
    </row>
    <row r="540" spans="1:16" s="144" customFormat="1" ht="18.75" customHeight="1">
      <c r="A540" s="409">
        <f>SUBTOTAL(103,$C$6:C540)</f>
        <v>268</v>
      </c>
      <c r="B540" s="409"/>
      <c r="C540" s="415" t="s">
        <v>639</v>
      </c>
      <c r="D540" s="633" t="s">
        <v>80</v>
      </c>
      <c r="E540" s="633"/>
      <c r="F540" s="417"/>
      <c r="G540" s="409"/>
      <c r="H540" s="465"/>
      <c r="I540" s="418">
        <f>ROUND(H539/1000,4)+I538</f>
        <v>103.02479999999994</v>
      </c>
      <c r="J540" s="413" t="s">
        <v>51</v>
      </c>
      <c r="K540" s="409" t="s">
        <v>258</v>
      </c>
      <c r="L540" s="409" t="s">
        <v>258</v>
      </c>
      <c r="M540" s="409" t="s">
        <v>258</v>
      </c>
      <c r="N540" s="409" t="str">
        <f>VLOOKUP(C540,'Tack Welding'!$D$5:$J$94,7,0)</f>
        <v xml:space="preserve">Completed </v>
      </c>
      <c r="O540" s="409"/>
      <c r="P540" s="409"/>
    </row>
    <row r="541" spans="1:16" s="144" customFormat="1" ht="18.75" customHeight="1">
      <c r="A541" s="409"/>
      <c r="B541" s="409"/>
      <c r="C541" s="632"/>
      <c r="D541" s="462"/>
      <c r="E541" s="462"/>
      <c r="F541" s="412"/>
      <c r="G541" s="772" t="str">
        <f>C540</f>
        <v>39/9</v>
      </c>
      <c r="H541" s="465">
        <v>425</v>
      </c>
      <c r="I541" s="418"/>
      <c r="J541" s="415"/>
      <c r="K541" s="409"/>
      <c r="L541" s="409"/>
      <c r="M541" s="409"/>
      <c r="N541" s="409"/>
      <c r="O541" s="409"/>
      <c r="P541" s="409"/>
    </row>
    <row r="542" spans="1:16" s="144" customFormat="1" ht="18.75" customHeight="1">
      <c r="A542" s="409">
        <f>SUBTOTAL(103,$C$6:C542)</f>
        <v>269</v>
      </c>
      <c r="B542" s="409"/>
      <c r="C542" s="415" t="s">
        <v>640</v>
      </c>
      <c r="D542" s="633" t="s">
        <v>2</v>
      </c>
      <c r="E542" s="633"/>
      <c r="F542" s="417"/>
      <c r="G542" s="409"/>
      <c r="H542" s="465"/>
      <c r="I542" s="418">
        <f>ROUND(H541/1000,4)+I540</f>
        <v>103.44979999999994</v>
      </c>
      <c r="J542" s="413" t="s">
        <v>51</v>
      </c>
      <c r="K542" s="409" t="s">
        <v>258</v>
      </c>
      <c r="L542" s="409" t="s">
        <v>258</v>
      </c>
      <c r="M542" s="409" t="s">
        <v>258</v>
      </c>
      <c r="N542" s="409" t="str">
        <f>VLOOKUP(C542,'Tack Welding'!$D$5:$J$94,7,0)</f>
        <v xml:space="preserve">Completed </v>
      </c>
      <c r="O542" s="409"/>
      <c r="P542" s="409"/>
    </row>
    <row r="543" spans="1:16" s="144" customFormat="1" ht="18.75" customHeight="1">
      <c r="A543" s="409"/>
      <c r="B543" s="409"/>
      <c r="C543" s="632"/>
      <c r="D543" s="462"/>
      <c r="E543" s="462"/>
      <c r="F543" s="412"/>
      <c r="G543" s="772" t="str">
        <f>C542</f>
        <v>39/10</v>
      </c>
      <c r="H543" s="465">
        <v>350</v>
      </c>
      <c r="I543" s="418"/>
      <c r="J543" s="415"/>
      <c r="K543" s="409"/>
      <c r="L543" s="409"/>
      <c r="M543" s="409"/>
      <c r="N543" s="409"/>
      <c r="O543" s="409"/>
      <c r="P543" s="409"/>
    </row>
    <row r="544" spans="1:16" s="144" customFormat="1" ht="18.75" customHeight="1">
      <c r="A544" s="409">
        <f>SUBTOTAL(103,$C$6:C544)</f>
        <v>270</v>
      </c>
      <c r="B544" s="409"/>
      <c r="C544" s="415" t="s">
        <v>641</v>
      </c>
      <c r="D544" s="633" t="s">
        <v>80</v>
      </c>
      <c r="E544" s="633"/>
      <c r="F544" s="417"/>
      <c r="G544" s="409"/>
      <c r="H544" s="465"/>
      <c r="I544" s="418">
        <f>ROUND(H543/1000,4)+I542</f>
        <v>103.79979999999993</v>
      </c>
      <c r="J544" s="413" t="s">
        <v>51</v>
      </c>
      <c r="K544" s="409" t="s">
        <v>258</v>
      </c>
      <c r="L544" s="409" t="s">
        <v>258</v>
      </c>
      <c r="M544" s="409" t="s">
        <v>258</v>
      </c>
      <c r="N544" s="409" t="str">
        <f>VLOOKUP(C544,'Tack Welding'!$D$5:$J$94,7,0)</f>
        <v xml:space="preserve">Completed </v>
      </c>
      <c r="O544" s="409"/>
      <c r="P544" s="409"/>
    </row>
    <row r="545" spans="1:16" s="144" customFormat="1" ht="18.75" customHeight="1">
      <c r="A545" s="409"/>
      <c r="B545" s="409"/>
      <c r="C545" s="632"/>
      <c r="D545" s="462"/>
      <c r="E545" s="462"/>
      <c r="F545" s="412"/>
      <c r="G545" s="772" t="str">
        <f>C544</f>
        <v>39/11</v>
      </c>
      <c r="H545" s="465">
        <v>444.08100000000002</v>
      </c>
      <c r="I545" s="418"/>
      <c r="J545" s="415"/>
      <c r="K545" s="409"/>
      <c r="L545" s="409"/>
      <c r="M545" s="409"/>
      <c r="N545" s="409"/>
      <c r="O545" s="409"/>
      <c r="P545" s="409"/>
    </row>
    <row r="546" spans="1:16" s="144" customFormat="1" ht="18.75" customHeight="1">
      <c r="A546" s="409">
        <f>SUBTOTAL(103,$C$6:C546)</f>
        <v>271</v>
      </c>
      <c r="B546" s="410" t="s">
        <v>642</v>
      </c>
      <c r="C546" s="415" t="s">
        <v>75</v>
      </c>
      <c r="D546" s="633" t="s">
        <v>230</v>
      </c>
      <c r="E546" s="633"/>
      <c r="F546" s="412"/>
      <c r="G546" s="411"/>
      <c r="H546" s="470"/>
      <c r="I546" s="418">
        <f>ROUND(H545/1000,4)+I544</f>
        <v>104.24389999999994</v>
      </c>
      <c r="J546" s="413" t="s">
        <v>51</v>
      </c>
      <c r="K546" s="409" t="s">
        <v>258</v>
      </c>
      <c r="L546" s="409" t="s">
        <v>258</v>
      </c>
      <c r="M546" s="409" t="s">
        <v>258</v>
      </c>
      <c r="N546" s="409"/>
      <c r="O546" s="409" t="s">
        <v>975</v>
      </c>
      <c r="P546" s="409"/>
    </row>
    <row r="547" spans="1:16" s="144" customFormat="1" ht="18.75" customHeight="1">
      <c r="A547" s="409"/>
      <c r="B547" s="409"/>
      <c r="C547" s="632"/>
      <c r="D547" s="462"/>
      <c r="E547" s="462"/>
      <c r="F547" s="412"/>
      <c r="G547" s="772" t="str">
        <f>C546</f>
        <v>40/0</v>
      </c>
      <c r="H547" s="465">
        <v>260.91800000000001</v>
      </c>
      <c r="I547" s="418"/>
      <c r="J547" s="415"/>
      <c r="K547" s="409"/>
      <c r="L547" s="409"/>
      <c r="M547" s="409"/>
      <c r="N547" s="409"/>
      <c r="O547" s="409"/>
      <c r="P547" s="409"/>
    </row>
    <row r="548" spans="1:16" s="144" customFormat="1" ht="18.75" customHeight="1">
      <c r="A548" s="409">
        <f>SUBTOTAL(103,$C$6:C548)</f>
        <v>272</v>
      </c>
      <c r="B548" s="409"/>
      <c r="C548" s="415" t="s">
        <v>209</v>
      </c>
      <c r="D548" s="633" t="s">
        <v>50</v>
      </c>
      <c r="E548" s="633"/>
      <c r="F548" s="417">
        <v>2</v>
      </c>
      <c r="G548" s="409"/>
      <c r="H548" s="465"/>
      <c r="I548" s="418">
        <f>ROUND(H547/1000,4)+I546</f>
        <v>104.50479999999995</v>
      </c>
      <c r="J548" s="413" t="s">
        <v>51</v>
      </c>
      <c r="K548" s="409" t="s">
        <v>258</v>
      </c>
      <c r="L548" s="409" t="s">
        <v>258</v>
      </c>
      <c r="M548" s="409" t="s">
        <v>258</v>
      </c>
      <c r="N548" s="409"/>
      <c r="O548" s="409"/>
      <c r="P548" s="409"/>
    </row>
    <row r="549" spans="1:16" s="144" customFormat="1" ht="18.75" customHeight="1">
      <c r="A549" s="409"/>
      <c r="B549" s="409"/>
      <c r="C549" s="632"/>
      <c r="D549" s="462"/>
      <c r="E549" s="462"/>
      <c r="F549" s="412"/>
      <c r="G549" s="772" t="str">
        <f>C548</f>
        <v>40/1</v>
      </c>
      <c r="H549" s="465">
        <v>385</v>
      </c>
      <c r="I549" s="418"/>
      <c r="J549" s="415"/>
      <c r="K549" s="409"/>
      <c r="L549" s="409"/>
      <c r="M549" s="409"/>
      <c r="N549" s="409"/>
      <c r="O549" s="409"/>
      <c r="P549" s="409"/>
    </row>
    <row r="550" spans="1:16" s="144" customFormat="1" ht="18.75" customHeight="1">
      <c r="A550" s="409">
        <f>SUBTOTAL(103,$C$6:C550)</f>
        <v>273</v>
      </c>
      <c r="B550" s="409"/>
      <c r="C550" s="415" t="s">
        <v>210</v>
      </c>
      <c r="D550" s="633" t="s">
        <v>80</v>
      </c>
      <c r="E550" s="633"/>
      <c r="F550" s="417"/>
      <c r="G550" s="409"/>
      <c r="H550" s="465"/>
      <c r="I550" s="418">
        <f>ROUND(H549/1000,4)+I548</f>
        <v>104.88979999999995</v>
      </c>
      <c r="J550" s="413" t="s">
        <v>51</v>
      </c>
      <c r="K550" s="409" t="s">
        <v>258</v>
      </c>
      <c r="L550" s="409" t="s">
        <v>258</v>
      </c>
      <c r="M550" s="409" t="s">
        <v>258</v>
      </c>
      <c r="N550" s="409" t="str">
        <f>VLOOKUP(C550,'Tack Welding'!$D$5:$J$94,7,0)</f>
        <v xml:space="preserve">Completed </v>
      </c>
      <c r="O550" s="409"/>
      <c r="P550" s="409"/>
    </row>
    <row r="551" spans="1:16" s="144" customFormat="1" ht="18.75" customHeight="1">
      <c r="A551" s="409"/>
      <c r="B551" s="409"/>
      <c r="C551" s="632"/>
      <c r="D551" s="462"/>
      <c r="E551" s="462"/>
      <c r="F551" s="412"/>
      <c r="G551" s="772" t="str">
        <f>C550</f>
        <v>40/2</v>
      </c>
      <c r="H551" s="465">
        <v>435</v>
      </c>
      <c r="I551" s="418"/>
      <c r="J551" s="415"/>
      <c r="K551" s="409"/>
      <c r="L551" s="409"/>
      <c r="M551" s="409"/>
      <c r="N551" s="409"/>
      <c r="O551" s="409"/>
      <c r="P551" s="409"/>
    </row>
    <row r="552" spans="1:16" s="144" customFormat="1" ht="18.75" customHeight="1">
      <c r="A552" s="409">
        <f>SUBTOTAL(103,$C$6:C552)</f>
        <v>274</v>
      </c>
      <c r="B552" s="409"/>
      <c r="C552" s="415" t="s">
        <v>5</v>
      </c>
      <c r="D552" s="633" t="s">
        <v>2</v>
      </c>
      <c r="E552" s="633"/>
      <c r="F552" s="417"/>
      <c r="G552" s="409"/>
      <c r="H552" s="465"/>
      <c r="I552" s="418">
        <f>ROUND(H551/1000,4)+I550</f>
        <v>105.32479999999995</v>
      </c>
      <c r="J552" s="413" t="s">
        <v>51</v>
      </c>
      <c r="K552" s="409" t="s">
        <v>258</v>
      </c>
      <c r="L552" s="409" t="s">
        <v>258</v>
      </c>
      <c r="M552" s="409" t="s">
        <v>258</v>
      </c>
      <c r="N552" s="409" t="str">
        <f>VLOOKUP(C552,'Tack Welding'!$D$5:$J$94,7,0)</f>
        <v xml:space="preserve">Completed </v>
      </c>
      <c r="O552" s="409"/>
      <c r="P552" s="409"/>
    </row>
    <row r="553" spans="1:16" s="144" customFormat="1" ht="18.75" customHeight="1">
      <c r="A553" s="409"/>
      <c r="B553" s="409"/>
      <c r="C553" s="632"/>
      <c r="D553" s="462"/>
      <c r="E553" s="462"/>
      <c r="F553" s="412"/>
      <c r="G553" s="772" t="str">
        <f>C552</f>
        <v>40/3</v>
      </c>
      <c r="H553" s="465">
        <v>385</v>
      </c>
      <c r="I553" s="418"/>
      <c r="J553" s="415"/>
      <c r="K553" s="409"/>
      <c r="L553" s="409"/>
      <c r="M553" s="409"/>
      <c r="N553" s="409"/>
      <c r="O553" s="409"/>
      <c r="P553" s="409"/>
    </row>
    <row r="554" spans="1:16" s="144" customFormat="1" ht="18.75" customHeight="1">
      <c r="A554" s="409">
        <f>SUBTOTAL(103,$C$6:C554)</f>
        <v>275</v>
      </c>
      <c r="B554" s="409"/>
      <c r="C554" s="415" t="s">
        <v>6</v>
      </c>
      <c r="D554" s="633" t="s">
        <v>80</v>
      </c>
      <c r="E554" s="633"/>
      <c r="F554" s="417"/>
      <c r="G554" s="409"/>
      <c r="H554" s="465"/>
      <c r="I554" s="418">
        <f>ROUND(H553/1000,4)+I552</f>
        <v>105.70979999999996</v>
      </c>
      <c r="J554" s="413" t="s">
        <v>51</v>
      </c>
      <c r="K554" s="409" t="s">
        <v>258</v>
      </c>
      <c r="L554" s="409" t="s">
        <v>258</v>
      </c>
      <c r="M554" s="409" t="s">
        <v>258</v>
      </c>
      <c r="N554" s="409" t="str">
        <f>VLOOKUP(C554,'Tack Welding'!$D$5:$J$94,7,0)</f>
        <v xml:space="preserve">Completed </v>
      </c>
      <c r="O554" s="409"/>
      <c r="P554" s="409"/>
    </row>
    <row r="555" spans="1:16" s="144" customFormat="1" ht="18.75" customHeight="1">
      <c r="A555" s="409"/>
      <c r="B555" s="409"/>
      <c r="C555" s="632"/>
      <c r="D555" s="462"/>
      <c r="E555" s="462"/>
      <c r="F555" s="412"/>
      <c r="G555" s="772" t="str">
        <f>C554</f>
        <v>40/4</v>
      </c>
      <c r="H555" s="465">
        <v>455</v>
      </c>
      <c r="I555" s="418"/>
      <c r="J555" s="415"/>
      <c r="K555" s="409"/>
      <c r="L555" s="409"/>
      <c r="M555" s="409"/>
      <c r="N555" s="409"/>
      <c r="O555" s="409"/>
      <c r="P555" s="409"/>
    </row>
    <row r="556" spans="1:16" s="144" customFormat="1" ht="18.75" customHeight="1">
      <c r="A556" s="409">
        <f>SUBTOTAL(103,$C$6:C556)</f>
        <v>276</v>
      </c>
      <c r="B556" s="409"/>
      <c r="C556" s="415" t="s">
        <v>643</v>
      </c>
      <c r="D556" s="633" t="s">
        <v>50</v>
      </c>
      <c r="E556" s="633"/>
      <c r="F556" s="417"/>
      <c r="G556" s="409"/>
      <c r="H556" s="465"/>
      <c r="I556" s="418">
        <f>ROUND(H555/1000,4)+I554</f>
        <v>106.16479999999996</v>
      </c>
      <c r="J556" s="413" t="s">
        <v>51</v>
      </c>
      <c r="K556" s="409" t="s">
        <v>258</v>
      </c>
      <c r="L556" s="409" t="s">
        <v>258</v>
      </c>
      <c r="M556" s="409" t="s">
        <v>258</v>
      </c>
      <c r="N556" s="409" t="str">
        <f>VLOOKUP(C556,'Tack Welding'!$D$5:$J$94,7,0)</f>
        <v xml:space="preserve">Completed </v>
      </c>
      <c r="O556" s="409"/>
      <c r="P556" s="409"/>
    </row>
    <row r="557" spans="1:16" s="144" customFormat="1" ht="18.75" customHeight="1">
      <c r="A557" s="409"/>
      <c r="B557" s="409"/>
      <c r="C557" s="632"/>
      <c r="D557" s="462"/>
      <c r="E557" s="462"/>
      <c r="F557" s="412"/>
      <c r="G557" s="772" t="str">
        <f>C556</f>
        <v>40/5</v>
      </c>
      <c r="H557" s="465">
        <v>370</v>
      </c>
      <c r="I557" s="418"/>
      <c r="J557" s="415"/>
      <c r="K557" s="409"/>
      <c r="L557" s="409"/>
      <c r="M557" s="409"/>
      <c r="N557" s="409"/>
      <c r="O557" s="409"/>
      <c r="P557" s="409"/>
    </row>
    <row r="558" spans="1:16" s="144" customFormat="1" ht="18.75" customHeight="1">
      <c r="A558" s="409">
        <f>SUBTOTAL(103,$C$6:C558)</f>
        <v>277</v>
      </c>
      <c r="B558" s="409"/>
      <c r="C558" s="415" t="s">
        <v>644</v>
      </c>
      <c r="D558" s="633" t="s">
        <v>50</v>
      </c>
      <c r="E558" s="633"/>
      <c r="F558" s="417"/>
      <c r="G558" s="409"/>
      <c r="H558" s="465"/>
      <c r="I558" s="418">
        <f>ROUND(H557/1000,4)+I556</f>
        <v>106.53479999999996</v>
      </c>
      <c r="J558" s="413" t="s">
        <v>51</v>
      </c>
      <c r="K558" s="409" t="s">
        <v>258</v>
      </c>
      <c r="L558" s="409" t="s">
        <v>258</v>
      </c>
      <c r="M558" s="409" t="s">
        <v>258</v>
      </c>
      <c r="N558" s="409" t="str">
        <f>VLOOKUP(C558,'Tack Welding'!$D$5:$J$94,7,0)</f>
        <v xml:space="preserve">Completed </v>
      </c>
      <c r="O558" s="409"/>
      <c r="P558" s="409"/>
    </row>
    <row r="559" spans="1:16" s="144" customFormat="1" ht="18.75" customHeight="1">
      <c r="A559" s="409"/>
      <c r="B559" s="409"/>
      <c r="C559" s="632"/>
      <c r="D559" s="462"/>
      <c r="E559" s="462"/>
      <c r="F559" s="412"/>
      <c r="G559" s="772" t="str">
        <f>C558</f>
        <v>40/6</v>
      </c>
      <c r="H559" s="465">
        <v>400</v>
      </c>
      <c r="I559" s="418"/>
      <c r="J559" s="415"/>
      <c r="K559" s="409"/>
      <c r="L559" s="409"/>
      <c r="M559" s="409"/>
      <c r="N559" s="409"/>
      <c r="O559" s="409"/>
      <c r="P559" s="409"/>
    </row>
    <row r="560" spans="1:16" s="144" customFormat="1" ht="18.75" customHeight="1">
      <c r="A560" s="409">
        <f>SUBTOTAL(103,$C$6:C560)</f>
        <v>278</v>
      </c>
      <c r="B560" s="409"/>
      <c r="C560" s="415" t="s">
        <v>645</v>
      </c>
      <c r="D560" s="633" t="s">
        <v>2</v>
      </c>
      <c r="E560" s="633"/>
      <c r="F560" s="417"/>
      <c r="G560" s="409"/>
      <c r="H560" s="465"/>
      <c r="I560" s="418">
        <f>ROUND(H559/1000,4)+I558</f>
        <v>106.93479999999997</v>
      </c>
      <c r="J560" s="413" t="s">
        <v>51</v>
      </c>
      <c r="K560" s="409" t="s">
        <v>258</v>
      </c>
      <c r="L560" s="409" t="s">
        <v>258</v>
      </c>
      <c r="M560" s="409" t="s">
        <v>258</v>
      </c>
      <c r="N560" s="409"/>
      <c r="O560" s="409"/>
      <c r="P560" s="409"/>
    </row>
    <row r="561" spans="1:16" s="144" customFormat="1" ht="18.75" customHeight="1">
      <c r="A561" s="409"/>
      <c r="B561" s="409"/>
      <c r="C561" s="632"/>
      <c r="D561" s="462"/>
      <c r="E561" s="462"/>
      <c r="F561" s="412"/>
      <c r="G561" s="772" t="str">
        <f>C560</f>
        <v>40/7</v>
      </c>
      <c r="H561" s="465">
        <v>350</v>
      </c>
      <c r="I561" s="418"/>
      <c r="J561" s="415"/>
      <c r="K561" s="409"/>
      <c r="L561" s="409"/>
      <c r="M561" s="409"/>
      <c r="N561" s="409"/>
      <c r="O561" s="409"/>
      <c r="P561" s="409"/>
    </row>
    <row r="562" spans="1:16" s="144" customFormat="1" ht="18.75" customHeight="1">
      <c r="A562" s="409">
        <f>SUBTOTAL(103,$C$6:C562)</f>
        <v>279</v>
      </c>
      <c r="B562" s="409"/>
      <c r="C562" s="415" t="s">
        <v>646</v>
      </c>
      <c r="D562" s="633" t="s">
        <v>155</v>
      </c>
      <c r="E562" s="633"/>
      <c r="F562" s="417"/>
      <c r="G562" s="409"/>
      <c r="H562" s="418"/>
      <c r="I562" s="418">
        <f>ROUND(H561/1000,4)+I560</f>
        <v>107.28479999999996</v>
      </c>
      <c r="J562" s="413" t="s">
        <v>51</v>
      </c>
      <c r="K562" s="409" t="s">
        <v>258</v>
      </c>
      <c r="L562" s="409" t="s">
        <v>258</v>
      </c>
      <c r="M562" s="409" t="s">
        <v>258</v>
      </c>
      <c r="N562" s="409"/>
      <c r="O562" s="409"/>
      <c r="P562" s="409"/>
    </row>
    <row r="563" spans="1:16" s="144" customFormat="1" ht="18.75" customHeight="1">
      <c r="A563" s="409"/>
      <c r="B563" s="409"/>
      <c r="C563" s="632"/>
      <c r="D563" s="462"/>
      <c r="E563" s="462"/>
      <c r="F563" s="412"/>
      <c r="G563" s="772" t="str">
        <f>C562</f>
        <v>40/8</v>
      </c>
      <c r="H563" s="418">
        <v>470</v>
      </c>
      <c r="I563" s="418"/>
      <c r="J563" s="415"/>
      <c r="K563" s="409"/>
      <c r="L563" s="409"/>
      <c r="M563" s="409"/>
      <c r="N563" s="409"/>
      <c r="O563" s="409"/>
      <c r="P563" s="409"/>
    </row>
    <row r="564" spans="1:16" s="144" customFormat="1" ht="18.75" customHeight="1">
      <c r="A564" s="409">
        <f>SUBTOTAL(103,$C$6:C564)</f>
        <v>280</v>
      </c>
      <c r="B564" s="409"/>
      <c r="C564" s="415" t="s">
        <v>647</v>
      </c>
      <c r="D564" s="633" t="s">
        <v>50</v>
      </c>
      <c r="E564" s="633"/>
      <c r="F564" s="417"/>
      <c r="G564" s="409"/>
      <c r="H564" s="418"/>
      <c r="I564" s="418">
        <f>ROUND(H563/1000,4)+I562</f>
        <v>107.75479999999996</v>
      </c>
      <c r="J564" s="413" t="s">
        <v>51</v>
      </c>
      <c r="K564" s="409" t="s">
        <v>258</v>
      </c>
      <c r="L564" s="409" t="s">
        <v>258</v>
      </c>
      <c r="M564" s="409" t="s">
        <v>258</v>
      </c>
      <c r="N564" s="409"/>
      <c r="O564" s="409"/>
      <c r="P564" s="409"/>
    </row>
    <row r="565" spans="1:16" s="144" customFormat="1" ht="18.75" customHeight="1">
      <c r="A565" s="409"/>
      <c r="B565" s="409"/>
      <c r="C565" s="632"/>
      <c r="D565" s="462"/>
      <c r="E565" s="462"/>
      <c r="F565" s="412"/>
      <c r="G565" s="772" t="str">
        <f>C564</f>
        <v>40/9</v>
      </c>
      <c r="H565" s="418">
        <v>355</v>
      </c>
      <c r="I565" s="418"/>
      <c r="J565" s="415"/>
      <c r="K565" s="409"/>
      <c r="L565" s="409"/>
      <c r="M565" s="409"/>
      <c r="N565" s="409"/>
      <c r="O565" s="409"/>
      <c r="P565" s="409"/>
    </row>
    <row r="566" spans="1:16" s="144" customFormat="1" ht="18.75" customHeight="1">
      <c r="A566" s="409">
        <f>SUBTOTAL(103,$C$6:C566)</f>
        <v>281</v>
      </c>
      <c r="B566" s="409"/>
      <c r="C566" s="415" t="s">
        <v>648</v>
      </c>
      <c r="D566" s="633" t="s">
        <v>2</v>
      </c>
      <c r="E566" s="633"/>
      <c r="F566" s="417"/>
      <c r="G566" s="409"/>
      <c r="H566" s="418"/>
      <c r="I566" s="418">
        <f>ROUND(H565/1000,4)+I564</f>
        <v>108.10979999999996</v>
      </c>
      <c r="J566" s="413" t="s">
        <v>51</v>
      </c>
      <c r="K566" s="409" t="s">
        <v>258</v>
      </c>
      <c r="L566" s="409" t="s">
        <v>258</v>
      </c>
      <c r="M566" s="409" t="s">
        <v>258</v>
      </c>
      <c r="N566" s="409"/>
      <c r="O566" s="409"/>
      <c r="P566" s="409"/>
    </row>
    <row r="567" spans="1:16" s="144" customFormat="1" ht="18.75" customHeight="1">
      <c r="A567" s="409"/>
      <c r="B567" s="409"/>
      <c r="C567" s="632"/>
      <c r="D567" s="462"/>
      <c r="E567" s="462"/>
      <c r="F567" s="412"/>
      <c r="G567" s="772" t="str">
        <f>C566</f>
        <v>40/10</v>
      </c>
      <c r="H567" s="418">
        <v>485</v>
      </c>
      <c r="I567" s="418"/>
      <c r="J567" s="415"/>
      <c r="K567" s="409"/>
      <c r="L567" s="409"/>
      <c r="M567" s="409"/>
      <c r="N567" s="409"/>
      <c r="O567" s="409"/>
      <c r="P567" s="409"/>
    </row>
    <row r="568" spans="1:16" s="144" customFormat="1" ht="18.75" customHeight="1">
      <c r="A568" s="409">
        <f>SUBTOTAL(103,$C$6:C568)</f>
        <v>282</v>
      </c>
      <c r="B568" s="409"/>
      <c r="C568" s="415" t="s">
        <v>649</v>
      </c>
      <c r="D568" s="633" t="s">
        <v>50</v>
      </c>
      <c r="E568" s="633"/>
      <c r="F568" s="417"/>
      <c r="G568" s="409"/>
      <c r="H568" s="418"/>
      <c r="I568" s="418">
        <f>ROUND(H567/1000,4)+I566</f>
        <v>108.59479999999996</v>
      </c>
      <c r="J568" s="413" t="s">
        <v>51</v>
      </c>
      <c r="K568" s="409" t="s">
        <v>258</v>
      </c>
      <c r="L568" s="409" t="s">
        <v>258</v>
      </c>
      <c r="M568" s="409" t="s">
        <v>258</v>
      </c>
      <c r="N568" s="409"/>
      <c r="O568" s="409"/>
      <c r="P568" s="409"/>
    </row>
    <row r="569" spans="1:16" s="144" customFormat="1" ht="18.75" customHeight="1">
      <c r="A569" s="409"/>
      <c r="B569" s="409"/>
      <c r="C569" s="632"/>
      <c r="D569" s="462"/>
      <c r="E569" s="462"/>
      <c r="F569" s="412"/>
      <c r="G569" s="772" t="str">
        <f>C568</f>
        <v>40/11</v>
      </c>
      <c r="H569" s="418">
        <v>315</v>
      </c>
      <c r="I569" s="418"/>
      <c r="J569" s="415"/>
      <c r="K569" s="409"/>
      <c r="L569" s="409"/>
      <c r="M569" s="409"/>
      <c r="N569" s="409"/>
      <c r="O569" s="409"/>
      <c r="P569" s="409"/>
    </row>
    <row r="570" spans="1:16" s="665" customFormat="1" ht="18.75" customHeight="1">
      <c r="A570" s="409">
        <f>SUBTOTAL(103,$C$6:C570)</f>
        <v>283</v>
      </c>
      <c r="B570" s="415" t="s">
        <v>650</v>
      </c>
      <c r="C570" s="415" t="s">
        <v>651</v>
      </c>
      <c r="D570" s="633" t="s">
        <v>214</v>
      </c>
      <c r="E570" s="633"/>
      <c r="F570" s="462"/>
      <c r="G570" s="775"/>
      <c r="H570" s="465"/>
      <c r="I570" s="465">
        <f>ROUND(H569/1000,4)+I568</f>
        <v>108.90979999999996</v>
      </c>
      <c r="J570" s="415" t="s">
        <v>51</v>
      </c>
      <c r="K570" s="415" t="s">
        <v>258</v>
      </c>
      <c r="L570" s="409" t="s">
        <v>258</v>
      </c>
      <c r="M570" s="415" t="s">
        <v>258</v>
      </c>
      <c r="N570" s="409"/>
      <c r="O570" s="415"/>
      <c r="P570" s="415"/>
    </row>
    <row r="571" spans="1:16" s="144" customFormat="1" ht="18.75" customHeight="1">
      <c r="A571" s="409"/>
      <c r="B571" s="409"/>
      <c r="C571" s="632"/>
      <c r="D571" s="462"/>
      <c r="E571" s="462"/>
      <c r="F571" s="412"/>
      <c r="G571" s="772" t="str">
        <f>C570</f>
        <v>40A/0</v>
      </c>
      <c r="H571" s="418">
        <v>410.61</v>
      </c>
      <c r="I571" s="418"/>
      <c r="J571" s="415"/>
      <c r="K571" s="409"/>
      <c r="L571" s="409"/>
      <c r="M571" s="409"/>
      <c r="N571" s="409"/>
      <c r="O571" s="409"/>
      <c r="P571" s="409"/>
    </row>
    <row r="572" spans="1:16" s="144" customFormat="1" ht="18.75" customHeight="1">
      <c r="A572" s="409">
        <f>SUBTOTAL(103,$C$6:C572)</f>
        <v>284</v>
      </c>
      <c r="B572" s="410" t="s">
        <v>652</v>
      </c>
      <c r="C572" s="415" t="s">
        <v>76</v>
      </c>
      <c r="D572" s="633" t="s">
        <v>214</v>
      </c>
      <c r="E572" s="633"/>
      <c r="F572" s="412"/>
      <c r="G572" s="411"/>
      <c r="H572" s="418"/>
      <c r="I572" s="418">
        <f>ROUND(H571/1000,4)+I570</f>
        <v>109.32039999999996</v>
      </c>
      <c r="J572" s="413" t="s">
        <v>51</v>
      </c>
      <c r="K572" s="409" t="s">
        <v>258</v>
      </c>
      <c r="L572" s="409" t="s">
        <v>258</v>
      </c>
      <c r="M572" s="409" t="s">
        <v>258</v>
      </c>
      <c r="N572" s="409"/>
      <c r="O572" s="409" t="s">
        <v>975</v>
      </c>
      <c r="P572" s="409"/>
    </row>
    <row r="573" spans="1:16" s="144" customFormat="1" ht="18.75" customHeight="1">
      <c r="A573" s="409"/>
      <c r="B573" s="409"/>
      <c r="C573" s="632"/>
      <c r="D573" s="462"/>
      <c r="E573" s="462"/>
      <c r="F573" s="412"/>
      <c r="G573" s="772" t="str">
        <f>C572</f>
        <v>41/0</v>
      </c>
      <c r="H573" s="418">
        <v>358</v>
      </c>
      <c r="I573" s="418"/>
      <c r="J573" s="415"/>
      <c r="K573" s="409"/>
      <c r="L573" s="409"/>
      <c r="M573" s="409"/>
      <c r="N573" s="409"/>
      <c r="O573" s="409"/>
      <c r="P573" s="409"/>
    </row>
    <row r="574" spans="1:16" s="144" customFormat="1" ht="18.75" customHeight="1">
      <c r="A574" s="409">
        <f>SUBTOTAL(103,$C$6:C574)</f>
        <v>285</v>
      </c>
      <c r="B574" s="409"/>
      <c r="C574" s="415" t="s">
        <v>77</v>
      </c>
      <c r="D574" s="633" t="s">
        <v>50</v>
      </c>
      <c r="E574" s="633"/>
      <c r="F574" s="417"/>
      <c r="G574" s="409"/>
      <c r="H574" s="418"/>
      <c r="I574" s="418">
        <f>ROUND(H573/1000,4)+I572</f>
        <v>109.67839999999997</v>
      </c>
      <c r="J574" s="413" t="s">
        <v>51</v>
      </c>
      <c r="K574" s="409" t="s">
        <v>258</v>
      </c>
      <c r="L574" s="409" t="s">
        <v>258</v>
      </c>
      <c r="M574" s="409" t="s">
        <v>258</v>
      </c>
      <c r="N574" s="409"/>
      <c r="O574" s="409"/>
      <c r="P574" s="409"/>
    </row>
    <row r="575" spans="1:16" s="144" customFormat="1" ht="18.75" customHeight="1">
      <c r="A575" s="409"/>
      <c r="B575" s="409"/>
      <c r="C575" s="632"/>
      <c r="D575" s="462"/>
      <c r="E575" s="462"/>
      <c r="F575" s="412"/>
      <c r="G575" s="772" t="str">
        <f>C574</f>
        <v>41/1</v>
      </c>
      <c r="H575" s="418">
        <v>465.78199999999998</v>
      </c>
      <c r="I575" s="418"/>
      <c r="J575" s="415"/>
      <c r="K575" s="409"/>
      <c r="L575" s="409"/>
      <c r="M575" s="409"/>
      <c r="N575" s="409"/>
      <c r="O575" s="409"/>
      <c r="P575" s="409"/>
    </row>
    <row r="576" spans="1:16" s="144" customFormat="1" ht="18.75" customHeight="1">
      <c r="A576" s="409">
        <f>SUBTOTAL(103,$C$6:C576)</f>
        <v>286</v>
      </c>
      <c r="B576" s="410" t="s">
        <v>653</v>
      </c>
      <c r="C576" s="415" t="s">
        <v>78</v>
      </c>
      <c r="D576" s="633" t="s">
        <v>187</v>
      </c>
      <c r="E576" s="633"/>
      <c r="F576" s="412"/>
      <c r="G576" s="411"/>
      <c r="H576" s="418"/>
      <c r="I576" s="418">
        <f>ROUND(H575/1000,4)+I574</f>
        <v>110.14419999999997</v>
      </c>
      <c r="J576" s="413" t="s">
        <v>51</v>
      </c>
      <c r="K576" s="409" t="s">
        <v>258</v>
      </c>
      <c r="L576" s="409" t="s">
        <v>258</v>
      </c>
      <c r="M576" s="409" t="s">
        <v>258</v>
      </c>
      <c r="N576" s="409"/>
      <c r="O576" s="409" t="s">
        <v>975</v>
      </c>
      <c r="P576" s="409"/>
    </row>
    <row r="577" spans="1:16" s="144" customFormat="1" ht="18.75" customHeight="1">
      <c r="A577" s="409"/>
      <c r="B577" s="409"/>
      <c r="C577" s="632"/>
      <c r="D577" s="462"/>
      <c r="E577" s="462"/>
      <c r="F577" s="412"/>
      <c r="G577" s="772" t="str">
        <f>C576</f>
        <v>42/0</v>
      </c>
      <c r="H577" s="418">
        <v>419.99799999999999</v>
      </c>
      <c r="I577" s="418"/>
      <c r="J577" s="415"/>
      <c r="K577" s="409"/>
      <c r="L577" s="409"/>
      <c r="M577" s="409"/>
      <c r="N577" s="409"/>
      <c r="O577" s="409"/>
      <c r="P577" s="409"/>
    </row>
    <row r="578" spans="1:16" s="144" customFormat="1" ht="18.75" customHeight="1">
      <c r="A578" s="409">
        <f>SUBTOTAL(103,$C$6:C578)</f>
        <v>287</v>
      </c>
      <c r="B578" s="409"/>
      <c r="C578" s="415" t="s">
        <v>174</v>
      </c>
      <c r="D578" s="633" t="s">
        <v>2</v>
      </c>
      <c r="E578" s="633"/>
      <c r="F578" s="417"/>
      <c r="G578" s="409"/>
      <c r="H578" s="418"/>
      <c r="I578" s="418">
        <f>ROUND(H577/1000,4)+I576</f>
        <v>110.56419999999997</v>
      </c>
      <c r="J578" s="413" t="s">
        <v>51</v>
      </c>
      <c r="K578" s="409" t="s">
        <v>258</v>
      </c>
      <c r="L578" s="409" t="s">
        <v>258</v>
      </c>
      <c r="M578" s="409" t="s">
        <v>258</v>
      </c>
      <c r="N578" s="409"/>
      <c r="O578" s="409"/>
      <c r="P578" s="409"/>
    </row>
    <row r="579" spans="1:16" s="144" customFormat="1" ht="18.75" customHeight="1">
      <c r="A579" s="409"/>
      <c r="B579" s="409"/>
      <c r="C579" s="632"/>
      <c r="D579" s="462"/>
      <c r="E579" s="462"/>
      <c r="F579" s="412"/>
      <c r="G579" s="772" t="str">
        <f>C578</f>
        <v>42/1</v>
      </c>
      <c r="H579" s="418">
        <v>375</v>
      </c>
      <c r="I579" s="418"/>
      <c r="J579" s="415"/>
      <c r="K579" s="409"/>
      <c r="L579" s="409"/>
      <c r="M579" s="409"/>
      <c r="N579" s="409"/>
      <c r="O579" s="409"/>
      <c r="P579" s="409"/>
    </row>
    <row r="580" spans="1:16" s="144" customFormat="1" ht="18.75" customHeight="1">
      <c r="A580" s="409">
        <f>SUBTOTAL(103,$C$6:C580)</f>
        <v>288</v>
      </c>
      <c r="B580" s="409"/>
      <c r="C580" s="415" t="s">
        <v>175</v>
      </c>
      <c r="D580" s="633" t="s">
        <v>50</v>
      </c>
      <c r="E580" s="633"/>
      <c r="F580" s="417"/>
      <c r="G580" s="409"/>
      <c r="H580" s="418"/>
      <c r="I580" s="418">
        <f>ROUND(H579/1000,4)+I578</f>
        <v>110.93919999999997</v>
      </c>
      <c r="J580" s="413" t="s">
        <v>51</v>
      </c>
      <c r="K580" s="409" t="s">
        <v>258</v>
      </c>
      <c r="L580" s="409" t="s">
        <v>258</v>
      </c>
      <c r="M580" s="409" t="s">
        <v>258</v>
      </c>
      <c r="N580" s="409"/>
      <c r="O580" s="409"/>
      <c r="P580" s="409"/>
    </row>
    <row r="581" spans="1:16" s="144" customFormat="1" ht="18.75" customHeight="1">
      <c r="A581" s="409"/>
      <c r="B581" s="409"/>
      <c r="C581" s="632"/>
      <c r="D581" s="462"/>
      <c r="E581" s="462"/>
      <c r="F581" s="412"/>
      <c r="G581" s="772" t="str">
        <f>C580</f>
        <v>42/2</v>
      </c>
      <c r="H581" s="418">
        <v>464</v>
      </c>
      <c r="I581" s="418"/>
      <c r="J581" s="415"/>
      <c r="K581" s="409"/>
      <c r="L581" s="409"/>
      <c r="M581" s="409"/>
      <c r="N581" s="409"/>
      <c r="O581" s="409"/>
      <c r="P581" s="409"/>
    </row>
    <row r="582" spans="1:16" s="144" customFormat="1" ht="18.75" customHeight="1">
      <c r="A582" s="409">
        <f>SUBTOTAL(103,$C$6:C582)</f>
        <v>289</v>
      </c>
      <c r="B582" s="409"/>
      <c r="C582" s="415" t="s">
        <v>172</v>
      </c>
      <c r="D582" s="633" t="s">
        <v>214</v>
      </c>
      <c r="E582" s="633"/>
      <c r="F582" s="417"/>
      <c r="G582" s="409"/>
      <c r="H582" s="418"/>
      <c r="I582" s="418">
        <f>ROUND(H581/1000,4)+I580</f>
        <v>111.40319999999997</v>
      </c>
      <c r="J582" s="413" t="s">
        <v>51</v>
      </c>
      <c r="K582" s="409" t="s">
        <v>258</v>
      </c>
      <c r="L582" s="409" t="s">
        <v>258</v>
      </c>
      <c r="M582" s="409" t="s">
        <v>258</v>
      </c>
      <c r="N582" s="409"/>
      <c r="O582" s="409"/>
      <c r="P582" s="409"/>
    </row>
    <row r="583" spans="1:16" s="144" customFormat="1" ht="18.75" customHeight="1">
      <c r="A583" s="409"/>
      <c r="B583" s="409"/>
      <c r="C583" s="632"/>
      <c r="D583" s="462"/>
      <c r="E583" s="462"/>
      <c r="F583" s="412"/>
      <c r="G583" s="772" t="str">
        <f>C582</f>
        <v>42/3</v>
      </c>
      <c r="H583" s="418">
        <v>424.89100000000002</v>
      </c>
      <c r="I583" s="418"/>
      <c r="J583" s="415"/>
      <c r="K583" s="409"/>
      <c r="L583" s="409"/>
      <c r="M583" s="409"/>
      <c r="N583" s="409"/>
      <c r="O583" s="409"/>
      <c r="P583" s="409"/>
    </row>
    <row r="584" spans="1:16" s="144" customFormat="1" ht="18.75" customHeight="1">
      <c r="A584" s="409">
        <f>SUBTOTAL(103,$C$6:C584)</f>
        <v>290</v>
      </c>
      <c r="B584" s="410" t="s">
        <v>654</v>
      </c>
      <c r="C584" s="415" t="s">
        <v>79</v>
      </c>
      <c r="D584" s="633" t="s">
        <v>200</v>
      </c>
      <c r="E584" s="633"/>
      <c r="F584" s="412"/>
      <c r="G584" s="411"/>
      <c r="H584" s="418"/>
      <c r="I584" s="418">
        <f>ROUND(H583/1000,4)+I582</f>
        <v>111.82809999999996</v>
      </c>
      <c r="J584" s="413" t="s">
        <v>51</v>
      </c>
      <c r="K584" s="409" t="s">
        <v>258</v>
      </c>
      <c r="L584" s="409" t="s">
        <v>258</v>
      </c>
      <c r="M584" s="409" t="s">
        <v>258</v>
      </c>
      <c r="N584" s="409"/>
      <c r="O584" s="409"/>
      <c r="P584" s="409"/>
    </row>
    <row r="585" spans="1:16" s="144" customFormat="1" ht="18.75" customHeight="1">
      <c r="A585" s="409"/>
      <c r="B585" s="409"/>
      <c r="C585" s="632"/>
      <c r="D585" s="462"/>
      <c r="E585" s="462"/>
      <c r="F585" s="412"/>
      <c r="G585" s="772" t="str">
        <f>C584</f>
        <v>43/0</v>
      </c>
      <c r="H585" s="418">
        <v>341.86599999999999</v>
      </c>
      <c r="I585" s="418"/>
      <c r="J585" s="415"/>
      <c r="K585" s="409"/>
      <c r="L585" s="409"/>
      <c r="M585" s="409"/>
      <c r="N585" s="409"/>
      <c r="O585" s="409"/>
      <c r="P585" s="409"/>
    </row>
    <row r="586" spans="1:16" s="144" customFormat="1" ht="18.75" customHeight="1">
      <c r="A586" s="409">
        <f>SUBTOTAL(103,$C$6:C586)</f>
        <v>291</v>
      </c>
      <c r="B586" s="409"/>
      <c r="C586" s="415" t="s">
        <v>655</v>
      </c>
      <c r="D586" s="633" t="s">
        <v>155</v>
      </c>
      <c r="E586" s="633"/>
      <c r="F586" s="417"/>
      <c r="G586" s="409"/>
      <c r="H586" s="418"/>
      <c r="I586" s="418">
        <f>ROUND(H585/1000,4)+I584</f>
        <v>112.16999999999996</v>
      </c>
      <c r="J586" s="413" t="s">
        <v>51</v>
      </c>
      <c r="K586" s="409" t="s">
        <v>258</v>
      </c>
      <c r="L586" s="409" t="s">
        <v>258</v>
      </c>
      <c r="M586" s="409" t="s">
        <v>258</v>
      </c>
      <c r="N586" s="409"/>
      <c r="O586" s="409"/>
      <c r="P586" s="409"/>
    </row>
    <row r="587" spans="1:16" s="144" customFormat="1" ht="18.75" customHeight="1">
      <c r="A587" s="409"/>
      <c r="B587" s="409"/>
      <c r="C587" s="632"/>
      <c r="D587" s="462"/>
      <c r="E587" s="462"/>
      <c r="F587" s="412"/>
      <c r="G587" s="772" t="str">
        <f>C586</f>
        <v>43/1</v>
      </c>
      <c r="H587" s="418">
        <v>375</v>
      </c>
      <c r="I587" s="418"/>
      <c r="J587" s="415"/>
      <c r="K587" s="409"/>
      <c r="L587" s="409"/>
      <c r="M587" s="409"/>
      <c r="N587" s="409"/>
      <c r="O587" s="409"/>
      <c r="P587" s="409"/>
    </row>
    <row r="588" spans="1:16" s="144" customFormat="1" ht="18.75" customHeight="1">
      <c r="A588" s="409">
        <f>SUBTOTAL(103,$C$6:C588)</f>
        <v>292</v>
      </c>
      <c r="B588" s="409"/>
      <c r="C588" s="415" t="s">
        <v>656</v>
      </c>
      <c r="D588" s="633" t="s">
        <v>80</v>
      </c>
      <c r="E588" s="633"/>
      <c r="F588" s="417"/>
      <c r="G588" s="409"/>
      <c r="H588" s="418"/>
      <c r="I588" s="418">
        <f>ROUND(H587/1000,4)+I586</f>
        <v>112.54499999999996</v>
      </c>
      <c r="J588" s="413" t="s">
        <v>51</v>
      </c>
      <c r="K588" s="409" t="s">
        <v>258</v>
      </c>
      <c r="L588" s="409" t="s">
        <v>258</v>
      </c>
      <c r="M588" s="409" t="s">
        <v>258</v>
      </c>
      <c r="N588" s="409"/>
      <c r="O588" s="409" t="s">
        <v>975</v>
      </c>
      <c r="P588" s="409"/>
    </row>
    <row r="589" spans="1:16" s="144" customFormat="1" ht="18.75" customHeight="1">
      <c r="A589" s="409"/>
      <c r="B589" s="409"/>
      <c r="C589" s="632"/>
      <c r="D589" s="462"/>
      <c r="E589" s="462"/>
      <c r="F589" s="412"/>
      <c r="G589" s="772" t="str">
        <f>C588</f>
        <v>43/2</v>
      </c>
      <c r="H589" s="418">
        <v>375</v>
      </c>
      <c r="I589" s="418"/>
      <c r="J589" s="415"/>
      <c r="K589" s="409"/>
      <c r="L589" s="409"/>
      <c r="M589" s="409"/>
      <c r="N589" s="409"/>
      <c r="O589" s="409"/>
      <c r="P589" s="409"/>
    </row>
    <row r="590" spans="1:16" s="665" customFormat="1" ht="18.75" customHeight="1">
      <c r="A590" s="409">
        <f>SUBTOTAL(103,$C$6:C590)</f>
        <v>293</v>
      </c>
      <c r="B590" s="415"/>
      <c r="C590" s="415" t="s">
        <v>657</v>
      </c>
      <c r="D590" s="633" t="s">
        <v>155</v>
      </c>
      <c r="E590" s="633"/>
      <c r="F590" s="633"/>
      <c r="G590" s="421"/>
      <c r="H590" s="465"/>
      <c r="I590" s="465">
        <f>ROUND(H589/1000,4)+I588</f>
        <v>112.91999999999996</v>
      </c>
      <c r="J590" s="413" t="s">
        <v>51</v>
      </c>
      <c r="K590" s="415" t="s">
        <v>258</v>
      </c>
      <c r="L590" s="409" t="s">
        <v>258</v>
      </c>
      <c r="M590" s="415" t="s">
        <v>258</v>
      </c>
      <c r="N590" s="409"/>
      <c r="O590" s="415"/>
      <c r="P590" s="415"/>
    </row>
    <row r="591" spans="1:16" s="144" customFormat="1" ht="18.75" customHeight="1">
      <c r="A591" s="409"/>
      <c r="B591" s="409"/>
      <c r="C591" s="632"/>
      <c r="D591" s="462"/>
      <c r="E591" s="462"/>
      <c r="F591" s="412"/>
      <c r="G591" s="772" t="str">
        <f>C590</f>
        <v>43/3</v>
      </c>
      <c r="H591" s="418">
        <v>355</v>
      </c>
      <c r="I591" s="418"/>
      <c r="J591" s="415"/>
      <c r="K591" s="409"/>
      <c r="L591" s="409"/>
      <c r="M591" s="409"/>
      <c r="N591" s="409"/>
      <c r="O591" s="409"/>
      <c r="P591" s="409"/>
    </row>
    <row r="592" spans="1:16" s="144" customFormat="1" ht="18.75" customHeight="1">
      <c r="A592" s="409">
        <f>SUBTOTAL(103,$C$6:C592)</f>
        <v>294</v>
      </c>
      <c r="B592" s="409"/>
      <c r="C592" s="415" t="s">
        <v>658</v>
      </c>
      <c r="D592" s="633" t="s">
        <v>3</v>
      </c>
      <c r="E592" s="633"/>
      <c r="F592" s="417"/>
      <c r="G592" s="409"/>
      <c r="H592" s="418"/>
      <c r="I592" s="418">
        <f>ROUND(H591/1000,4)+I590</f>
        <v>113.27499999999996</v>
      </c>
      <c r="J592" s="413" t="s">
        <v>51</v>
      </c>
      <c r="K592" s="409" t="s">
        <v>258</v>
      </c>
      <c r="L592" s="409" t="s">
        <v>258</v>
      </c>
      <c r="M592" s="409" t="s">
        <v>258</v>
      </c>
      <c r="N592" s="409"/>
      <c r="O592" s="409"/>
      <c r="P592" s="409"/>
    </row>
    <row r="593" spans="1:16" s="144" customFormat="1" ht="18.75" customHeight="1">
      <c r="A593" s="409"/>
      <c r="B593" s="409"/>
      <c r="C593" s="632"/>
      <c r="D593" s="462"/>
      <c r="E593" s="462"/>
      <c r="F593" s="412"/>
      <c r="G593" s="772" t="str">
        <f>C592</f>
        <v>43/4</v>
      </c>
      <c r="H593" s="418">
        <v>405</v>
      </c>
      <c r="I593" s="418"/>
      <c r="J593" s="415"/>
      <c r="K593" s="409"/>
      <c r="L593" s="409"/>
      <c r="M593" s="409"/>
      <c r="N593" s="409"/>
      <c r="O593" s="409"/>
      <c r="P593" s="409"/>
    </row>
    <row r="594" spans="1:16" s="144" customFormat="1" ht="18.75" customHeight="1">
      <c r="A594" s="409">
        <f>SUBTOTAL(103,$C$6:C594)</f>
        <v>295</v>
      </c>
      <c r="B594" s="409"/>
      <c r="C594" s="415" t="s">
        <v>659</v>
      </c>
      <c r="D594" s="633" t="s">
        <v>176</v>
      </c>
      <c r="E594" s="633"/>
      <c r="F594" s="417"/>
      <c r="G594" s="409"/>
      <c r="H594" s="418"/>
      <c r="I594" s="418">
        <f>ROUND(H593/1000,4)+I592</f>
        <v>113.67999999999996</v>
      </c>
      <c r="J594" s="413" t="s">
        <v>51</v>
      </c>
      <c r="K594" s="409" t="s">
        <v>258</v>
      </c>
      <c r="L594" s="409" t="s">
        <v>258</v>
      </c>
      <c r="M594" s="409" t="s">
        <v>258</v>
      </c>
      <c r="N594" s="409"/>
      <c r="O594" s="409"/>
      <c r="P594" s="409" t="s">
        <v>1156</v>
      </c>
    </row>
    <row r="595" spans="1:16" s="144" customFormat="1" ht="18.75" customHeight="1">
      <c r="A595" s="409"/>
      <c r="B595" s="409"/>
      <c r="C595" s="632"/>
      <c r="D595" s="462"/>
      <c r="E595" s="462"/>
      <c r="F595" s="412"/>
      <c r="G595" s="772" t="str">
        <f>C594</f>
        <v>43/5</v>
      </c>
      <c r="H595" s="418">
        <v>375</v>
      </c>
      <c r="I595" s="418"/>
      <c r="J595" s="415"/>
      <c r="K595" s="409"/>
      <c r="L595" s="409"/>
      <c r="M595" s="409"/>
      <c r="N595" s="409"/>
      <c r="O595" s="409"/>
      <c r="P595" s="409"/>
    </row>
    <row r="596" spans="1:16" s="144" customFormat="1" ht="18.75" customHeight="1">
      <c r="A596" s="409">
        <f>SUBTOTAL(103,$C$6:C596)</f>
        <v>296</v>
      </c>
      <c r="B596" s="409"/>
      <c r="C596" s="415" t="s">
        <v>660</v>
      </c>
      <c r="D596" s="633" t="s">
        <v>2</v>
      </c>
      <c r="E596" s="633"/>
      <c r="F596" s="417"/>
      <c r="G596" s="409"/>
      <c r="H596" s="418"/>
      <c r="I596" s="418">
        <f>ROUND(H595/1000,4)+I594</f>
        <v>114.05499999999996</v>
      </c>
      <c r="J596" s="413" t="s">
        <v>51</v>
      </c>
      <c r="K596" s="409" t="s">
        <v>258</v>
      </c>
      <c r="L596" s="409" t="s">
        <v>258</v>
      </c>
      <c r="M596" s="409" t="s">
        <v>258</v>
      </c>
      <c r="N596" s="409"/>
      <c r="O596" s="409"/>
      <c r="P596" s="409"/>
    </row>
    <row r="597" spans="1:16" s="144" customFormat="1" ht="18.75" customHeight="1">
      <c r="A597" s="409"/>
      <c r="B597" s="409"/>
      <c r="C597" s="632"/>
      <c r="D597" s="462"/>
      <c r="E597" s="462"/>
      <c r="F597" s="412"/>
      <c r="G597" s="772" t="str">
        <f>C596</f>
        <v>43/6</v>
      </c>
      <c r="H597" s="418">
        <v>385</v>
      </c>
      <c r="I597" s="418"/>
      <c r="J597" s="415"/>
      <c r="K597" s="409"/>
      <c r="L597" s="409"/>
      <c r="M597" s="409"/>
      <c r="N597" s="409"/>
      <c r="O597" s="409"/>
      <c r="P597" s="409"/>
    </row>
    <row r="598" spans="1:16" s="144" customFormat="1" ht="18.75" customHeight="1">
      <c r="A598" s="409">
        <f>SUBTOTAL(103,$C$6:C598)</f>
        <v>297</v>
      </c>
      <c r="B598" s="409"/>
      <c r="C598" s="415" t="s">
        <v>661</v>
      </c>
      <c r="D598" s="633" t="s">
        <v>3</v>
      </c>
      <c r="E598" s="633"/>
      <c r="F598" s="417"/>
      <c r="G598" s="409"/>
      <c r="H598" s="418"/>
      <c r="I598" s="418">
        <f>ROUND(H597/1000,4)+I596</f>
        <v>114.43999999999997</v>
      </c>
      <c r="J598" s="413" t="s">
        <v>51</v>
      </c>
      <c r="K598" s="409" t="s">
        <v>258</v>
      </c>
      <c r="L598" s="409" t="s">
        <v>258</v>
      </c>
      <c r="M598" s="409" t="s">
        <v>258</v>
      </c>
      <c r="N598" s="409"/>
      <c r="O598" s="409"/>
      <c r="P598" s="409"/>
    </row>
    <row r="599" spans="1:16" s="144" customFormat="1" ht="18.75" customHeight="1">
      <c r="A599" s="409"/>
      <c r="B599" s="409"/>
      <c r="C599" s="632"/>
      <c r="D599" s="462"/>
      <c r="E599" s="462"/>
      <c r="F599" s="412"/>
      <c r="G599" s="772" t="str">
        <f>C598</f>
        <v>43/7</v>
      </c>
      <c r="H599" s="418">
        <v>415</v>
      </c>
      <c r="I599" s="418"/>
      <c r="J599" s="415"/>
      <c r="K599" s="409"/>
      <c r="L599" s="409"/>
      <c r="M599" s="409"/>
      <c r="N599" s="409"/>
      <c r="O599" s="409"/>
      <c r="P599" s="409"/>
    </row>
    <row r="600" spans="1:16" s="144" customFormat="1" ht="18.75" customHeight="1">
      <c r="A600" s="409">
        <f>SUBTOTAL(103,$C$6:C600)</f>
        <v>298</v>
      </c>
      <c r="B600" s="409"/>
      <c r="C600" s="415" t="s">
        <v>662</v>
      </c>
      <c r="D600" s="633" t="s">
        <v>50</v>
      </c>
      <c r="E600" s="633"/>
      <c r="F600" s="417"/>
      <c r="G600" s="409"/>
      <c r="H600" s="418"/>
      <c r="I600" s="418">
        <f>ROUND(H599/1000,4)+I598</f>
        <v>114.85499999999998</v>
      </c>
      <c r="J600" s="413" t="s">
        <v>51</v>
      </c>
      <c r="K600" s="409" t="s">
        <v>258</v>
      </c>
      <c r="L600" s="409" t="s">
        <v>258</v>
      </c>
      <c r="M600" s="409" t="s">
        <v>258</v>
      </c>
      <c r="N600" s="409"/>
      <c r="O600" s="409"/>
      <c r="P600" s="409"/>
    </row>
    <row r="601" spans="1:16" s="144" customFormat="1" ht="18.75" customHeight="1">
      <c r="A601" s="409"/>
      <c r="B601" s="409"/>
      <c r="C601" s="632"/>
      <c r="D601" s="462"/>
      <c r="E601" s="462"/>
      <c r="F601" s="412"/>
      <c r="G601" s="772" t="str">
        <f>C600</f>
        <v>43/8</v>
      </c>
      <c r="H601" s="418">
        <v>409.54599999999999</v>
      </c>
      <c r="I601" s="418"/>
      <c r="J601" s="415"/>
      <c r="K601" s="409"/>
      <c r="L601" s="409"/>
      <c r="M601" s="409"/>
      <c r="N601" s="409"/>
      <c r="O601" s="409"/>
      <c r="P601" s="409"/>
    </row>
    <row r="602" spans="1:16" s="144" customFormat="1" ht="18.75" customHeight="1">
      <c r="A602" s="409">
        <f>SUBTOTAL(103,$C$6:C602)</f>
        <v>299</v>
      </c>
      <c r="B602" s="410" t="s">
        <v>663</v>
      </c>
      <c r="C602" s="415" t="s">
        <v>7</v>
      </c>
      <c r="D602" s="633" t="s">
        <v>230</v>
      </c>
      <c r="E602" s="633"/>
      <c r="F602" s="412"/>
      <c r="G602" s="411"/>
      <c r="H602" s="418"/>
      <c r="I602" s="418">
        <f>ROUND(H601/1000,4)+I600</f>
        <v>115.26449999999997</v>
      </c>
      <c r="J602" s="413" t="s">
        <v>51</v>
      </c>
      <c r="K602" s="409" t="s">
        <v>258</v>
      </c>
      <c r="L602" s="409" t="s">
        <v>258</v>
      </c>
      <c r="M602" s="409" t="s">
        <v>258</v>
      </c>
      <c r="N602" s="409"/>
      <c r="O602" s="409"/>
      <c r="P602" s="409"/>
    </row>
    <row r="603" spans="1:16" s="144" customFormat="1" ht="18.75" customHeight="1">
      <c r="A603" s="409"/>
      <c r="B603" s="409"/>
      <c r="C603" s="632"/>
      <c r="D603" s="462"/>
      <c r="E603" s="462"/>
      <c r="F603" s="412"/>
      <c r="G603" s="772" t="str">
        <f>C602</f>
        <v>44/0</v>
      </c>
      <c r="H603" s="418">
        <v>400</v>
      </c>
      <c r="I603" s="418"/>
      <c r="J603" s="409"/>
      <c r="K603" s="409"/>
      <c r="L603" s="409"/>
      <c r="M603" s="409"/>
      <c r="N603" s="409"/>
      <c r="O603" s="409"/>
      <c r="P603" s="409"/>
    </row>
    <row r="604" spans="1:16" s="143" customFormat="1" ht="18.75" customHeight="1">
      <c r="A604" s="415">
        <f>SUBTOTAL(103,$C$6:C604)</f>
        <v>300</v>
      </c>
      <c r="B604" s="415"/>
      <c r="C604" s="415" t="s">
        <v>1264</v>
      </c>
      <c r="D604" s="633" t="s">
        <v>2</v>
      </c>
      <c r="E604" s="633"/>
      <c r="F604" s="633"/>
      <c r="G604" s="415"/>
      <c r="H604" s="418"/>
      <c r="I604" s="1271">
        <f>ROUND(H603/1000,4)+I602</f>
        <v>115.66449999999998</v>
      </c>
      <c r="J604" s="415" t="s">
        <v>51</v>
      </c>
      <c r="K604" s="415" t="s">
        <v>258</v>
      </c>
      <c r="L604" s="415" t="s">
        <v>258</v>
      </c>
      <c r="M604" s="415" t="s">
        <v>258</v>
      </c>
      <c r="N604" s="415"/>
      <c r="O604" s="415"/>
      <c r="P604" s="415"/>
    </row>
    <row r="605" spans="1:16" s="665" customFormat="1" ht="18.75" customHeight="1">
      <c r="A605" s="415"/>
      <c r="B605" s="415"/>
      <c r="C605" s="632"/>
      <c r="D605" s="462"/>
      <c r="E605" s="462"/>
      <c r="F605" s="462"/>
      <c r="G605" s="938" t="str">
        <f>C604</f>
        <v>44/1</v>
      </c>
      <c r="H605" s="418">
        <v>427</v>
      </c>
      <c r="I605" s="465"/>
      <c r="J605" s="415"/>
      <c r="K605" s="415"/>
      <c r="L605" s="415"/>
      <c r="M605" s="415"/>
      <c r="N605" s="415"/>
      <c r="O605" s="415"/>
      <c r="P605" s="415"/>
    </row>
    <row r="606" spans="1:16" s="143" customFormat="1" ht="18.75" customHeight="1">
      <c r="A606" s="415">
        <f>SUBTOTAL(103,$C$6:C606)</f>
        <v>301</v>
      </c>
      <c r="B606" s="415"/>
      <c r="C606" s="415" t="s">
        <v>1266</v>
      </c>
      <c r="D606" s="633" t="s">
        <v>2</v>
      </c>
      <c r="E606" s="633"/>
      <c r="F606" s="633"/>
      <c r="G606" s="415"/>
      <c r="H606" s="418"/>
      <c r="I606" s="1271">
        <f>ROUND(H605/1000,4)+I604</f>
        <v>116.09149999999998</v>
      </c>
      <c r="J606" s="415" t="s">
        <v>51</v>
      </c>
      <c r="K606" s="415" t="s">
        <v>258</v>
      </c>
      <c r="L606" s="415" t="s">
        <v>258</v>
      </c>
      <c r="M606" s="415" t="s">
        <v>258</v>
      </c>
      <c r="N606" s="415"/>
      <c r="O606" s="415"/>
      <c r="P606" s="415"/>
    </row>
    <row r="607" spans="1:16" s="665" customFormat="1" ht="18.75" customHeight="1">
      <c r="A607" s="415"/>
      <c r="B607" s="415"/>
      <c r="C607" s="632"/>
      <c r="D607" s="462"/>
      <c r="E607" s="462"/>
      <c r="F607" s="462"/>
      <c r="G607" s="938" t="str">
        <f>C606</f>
        <v>44/2</v>
      </c>
      <c r="H607" s="418">
        <v>366</v>
      </c>
      <c r="I607" s="1272"/>
      <c r="J607" s="415"/>
      <c r="K607" s="415"/>
      <c r="L607" s="415"/>
      <c r="M607" s="415"/>
      <c r="N607" s="415"/>
      <c r="O607" s="415"/>
      <c r="P607" s="415"/>
    </row>
    <row r="608" spans="1:16" s="143" customFormat="1" ht="18.75" customHeight="1">
      <c r="A608" s="415">
        <f>SUBTOTAL(103,$C$6:C608)</f>
        <v>302</v>
      </c>
      <c r="B608" s="415"/>
      <c r="C608" s="415" t="s">
        <v>1267</v>
      </c>
      <c r="D608" s="633" t="s">
        <v>2</v>
      </c>
      <c r="E608" s="633"/>
      <c r="F608" s="633"/>
      <c r="G608" s="415"/>
      <c r="H608" s="418"/>
      <c r="I608" s="1271">
        <f>ROUND(H607/1000,4)+I606</f>
        <v>116.45749999999998</v>
      </c>
      <c r="J608" s="415" t="s">
        <v>51</v>
      </c>
      <c r="K608" s="415" t="s">
        <v>258</v>
      </c>
      <c r="L608" s="415" t="s">
        <v>258</v>
      </c>
      <c r="M608" s="415" t="s">
        <v>258</v>
      </c>
      <c r="N608" s="415"/>
      <c r="O608" s="415"/>
      <c r="P608" s="415"/>
    </row>
    <row r="609" spans="1:16" s="665" customFormat="1" ht="18.75" customHeight="1">
      <c r="A609" s="415"/>
      <c r="B609" s="415"/>
      <c r="C609" s="632"/>
      <c r="D609" s="462"/>
      <c r="E609" s="462"/>
      <c r="F609" s="462"/>
      <c r="G609" s="938" t="str">
        <f>C608</f>
        <v>44/3</v>
      </c>
      <c r="H609" s="418">
        <v>350</v>
      </c>
      <c r="I609" s="1272"/>
      <c r="J609" s="415"/>
      <c r="K609" s="415"/>
      <c r="L609" s="415"/>
      <c r="M609" s="415"/>
      <c r="N609" s="415"/>
      <c r="O609" s="415"/>
      <c r="P609" s="415"/>
    </row>
    <row r="610" spans="1:16" s="143" customFormat="1" ht="18.75" customHeight="1">
      <c r="A610" s="415">
        <f>SUBTOTAL(103,$C$6:C610)</f>
        <v>303</v>
      </c>
      <c r="B610" s="415"/>
      <c r="C610" s="415" t="s">
        <v>1268</v>
      </c>
      <c r="D610" s="633" t="s">
        <v>3</v>
      </c>
      <c r="E610" s="633"/>
      <c r="F610" s="633"/>
      <c r="G610" s="415"/>
      <c r="H610" s="418"/>
      <c r="I610" s="1271">
        <f>ROUND(H609/1000,4)+I608</f>
        <v>116.80749999999998</v>
      </c>
      <c r="J610" s="415" t="s">
        <v>51</v>
      </c>
      <c r="K610" s="415" t="s">
        <v>258</v>
      </c>
      <c r="L610" s="415" t="s">
        <v>258</v>
      </c>
      <c r="M610" s="415" t="s">
        <v>258</v>
      </c>
      <c r="N610" s="415"/>
      <c r="O610" s="415"/>
      <c r="P610" s="415"/>
    </row>
    <row r="611" spans="1:16" s="665" customFormat="1" ht="18.75" customHeight="1">
      <c r="A611" s="415"/>
      <c r="B611" s="415"/>
      <c r="C611" s="632"/>
      <c r="D611" s="462"/>
      <c r="E611" s="462"/>
      <c r="F611" s="462"/>
      <c r="G611" s="938" t="str">
        <f>C610</f>
        <v>44/4</v>
      </c>
      <c r="H611" s="418">
        <v>383</v>
      </c>
      <c r="I611" s="1272"/>
      <c r="J611" s="415"/>
      <c r="K611" s="415"/>
      <c r="L611" s="415"/>
      <c r="M611" s="415"/>
      <c r="N611" s="415"/>
      <c r="O611" s="415"/>
      <c r="P611" s="415"/>
    </row>
    <row r="612" spans="1:16" s="143" customFormat="1" ht="18.75" customHeight="1">
      <c r="A612" s="415">
        <f>SUBTOTAL(103,$C$6:C612)</f>
        <v>304</v>
      </c>
      <c r="B612" s="415"/>
      <c r="C612" s="415" t="s">
        <v>1269</v>
      </c>
      <c r="D612" s="633" t="s">
        <v>3</v>
      </c>
      <c r="E612" s="633"/>
      <c r="F612" s="633"/>
      <c r="G612" s="415"/>
      <c r="H612" s="418"/>
      <c r="I612" s="1271">
        <f>ROUND(H611/1000,4)+I610</f>
        <v>117.19049999999997</v>
      </c>
      <c r="J612" s="415" t="s">
        <v>51</v>
      </c>
      <c r="K612" s="415" t="s">
        <v>258</v>
      </c>
      <c r="L612" s="415" t="s">
        <v>258</v>
      </c>
      <c r="M612" s="415" t="s">
        <v>258</v>
      </c>
      <c r="N612" s="415"/>
      <c r="O612" s="415"/>
      <c r="P612" s="415"/>
    </row>
    <row r="613" spans="1:16" s="143" customFormat="1" ht="18.75" customHeight="1">
      <c r="A613" s="415"/>
      <c r="B613" s="415"/>
      <c r="C613" s="415"/>
      <c r="D613" s="633"/>
      <c r="E613" s="633"/>
      <c r="F613" s="633"/>
      <c r="G613" s="415" t="str">
        <f>C612</f>
        <v>44/5</v>
      </c>
      <c r="H613" s="418">
        <v>457.15499999999997</v>
      </c>
      <c r="I613" s="1272"/>
      <c r="J613" s="415"/>
      <c r="K613" s="415"/>
      <c r="L613" s="415"/>
      <c r="M613" s="415"/>
      <c r="N613" s="415"/>
      <c r="O613" s="415"/>
      <c r="P613" s="415"/>
    </row>
    <row r="614" spans="1:16" s="143" customFormat="1" ht="18.75" customHeight="1">
      <c r="A614" s="415">
        <f>SUBTOTAL(103,$C$6:C614)</f>
        <v>305</v>
      </c>
      <c r="B614" s="415" t="s">
        <v>1294</v>
      </c>
      <c r="C614" s="415" t="s">
        <v>1270</v>
      </c>
      <c r="D614" s="633" t="s">
        <v>214</v>
      </c>
      <c r="E614" s="633"/>
      <c r="F614" s="633"/>
      <c r="G614" s="415"/>
      <c r="H614" s="418"/>
      <c r="I614" s="1271">
        <f>ROUND(H613/1000,4)+I612</f>
        <v>117.64769999999997</v>
      </c>
      <c r="J614" s="415" t="s">
        <v>51</v>
      </c>
      <c r="K614" s="415" t="s">
        <v>258</v>
      </c>
      <c r="L614" s="415" t="s">
        <v>258</v>
      </c>
      <c r="M614" s="415" t="s">
        <v>258</v>
      </c>
      <c r="N614" s="415"/>
      <c r="O614" s="415"/>
      <c r="P614" s="415" t="s">
        <v>1272</v>
      </c>
    </row>
    <row r="615" spans="1:16" s="143" customFormat="1" ht="18.75" customHeight="1">
      <c r="A615" s="415"/>
      <c r="B615" s="415"/>
      <c r="C615" s="415"/>
      <c r="D615" s="633"/>
      <c r="E615" s="633"/>
      <c r="F615" s="633"/>
      <c r="G615" s="415" t="str">
        <f>C614</f>
        <v>45/0</v>
      </c>
      <c r="H615" s="418">
        <v>208.53</v>
      </c>
      <c r="I615" s="1273"/>
      <c r="J615" s="415"/>
      <c r="K615" s="415"/>
      <c r="L615" s="415"/>
      <c r="M615" s="415"/>
      <c r="N615" s="415"/>
      <c r="O615" s="415"/>
      <c r="P615" s="415"/>
    </row>
    <row r="616" spans="1:16" s="143" customFormat="1" ht="18.75" customHeight="1">
      <c r="A616" s="415">
        <f>SUBTOTAL(103,$C$6:C616)</f>
        <v>306</v>
      </c>
      <c r="B616" s="415" t="s">
        <v>1295</v>
      </c>
      <c r="C616" s="415" t="s">
        <v>1271</v>
      </c>
      <c r="D616" s="633" t="s">
        <v>414</v>
      </c>
      <c r="E616" s="633"/>
      <c r="F616" s="633"/>
      <c r="G616" s="415"/>
      <c r="H616" s="633"/>
      <c r="I616" s="1271">
        <f>ROUND(H615/1000,4)+I614</f>
        <v>117.85619999999997</v>
      </c>
      <c r="J616" s="415" t="s">
        <v>51</v>
      </c>
      <c r="K616" s="415" t="s">
        <v>258</v>
      </c>
      <c r="L616" s="415" t="s">
        <v>258</v>
      </c>
      <c r="M616" s="415" t="s">
        <v>258</v>
      </c>
      <c r="N616" s="415"/>
      <c r="O616" s="415"/>
      <c r="P616" s="415" t="s">
        <v>1272</v>
      </c>
    </row>
    <row r="617" spans="1:16" s="143" customFormat="1" ht="18.75" customHeight="1">
      <c r="A617" s="415"/>
      <c r="B617" s="415"/>
      <c r="C617" s="633"/>
      <c r="D617" s="633"/>
      <c r="E617" s="633"/>
      <c r="F617" s="633"/>
      <c r="G617" s="415"/>
      <c r="H617" s="633"/>
      <c r="I617" s="633"/>
      <c r="J617" s="415"/>
      <c r="K617" s="415"/>
      <c r="L617" s="415"/>
      <c r="M617" s="415"/>
      <c r="N617" s="415"/>
      <c r="O617" s="415"/>
      <c r="P617" s="415"/>
    </row>
    <row r="618" spans="1:16">
      <c r="C618" s="1076"/>
    </row>
    <row r="619" spans="1:16">
      <c r="C619" s="1076"/>
    </row>
    <row r="620" spans="1:16">
      <c r="C620" s="1076"/>
    </row>
    <row r="621" spans="1:16">
      <c r="C621" s="1076"/>
    </row>
    <row r="622" spans="1:16">
      <c r="C622" s="1075"/>
    </row>
    <row r="623" spans="1:16">
      <c r="C623" s="1075"/>
    </row>
    <row r="624" spans="1:16">
      <c r="C624" s="1075"/>
    </row>
    <row r="625" spans="3:3">
      <c r="C625" s="1075"/>
    </row>
    <row r="626" spans="3:3">
      <c r="C626" s="1075"/>
    </row>
    <row r="627" spans="3:3">
      <c r="C627" s="1075"/>
    </row>
    <row r="628" spans="3:3">
      <c r="C628" s="1075"/>
    </row>
    <row r="629" spans="3:3">
      <c r="C629" s="1075"/>
    </row>
    <row r="630" spans="3:3">
      <c r="C630" s="1075"/>
    </row>
    <row r="631" spans="3:3">
      <c r="C631" s="1075"/>
    </row>
    <row r="632" spans="3:3">
      <c r="C632" s="1075"/>
    </row>
    <row r="633" spans="3:3">
      <c r="C633" s="1075"/>
    </row>
    <row r="634" spans="3:3">
      <c r="C634" s="1075"/>
    </row>
    <row r="635" spans="3:3">
      <c r="C635" s="1075"/>
    </row>
    <row r="636" spans="3:3">
      <c r="C636" s="1075"/>
    </row>
    <row r="637" spans="3:3">
      <c r="C637" s="1075"/>
    </row>
    <row r="638" spans="3:3">
      <c r="C638" s="1075"/>
    </row>
    <row r="639" spans="3:3">
      <c r="C639" s="1075"/>
    </row>
    <row r="640" spans="3:3">
      <c r="C640" s="1075"/>
    </row>
    <row r="641" spans="3:3">
      <c r="C641" s="1075"/>
    </row>
    <row r="642" spans="3:3">
      <c r="C642" s="1075"/>
    </row>
    <row r="643" spans="3:3">
      <c r="C643" s="1075"/>
    </row>
    <row r="644" spans="3:3">
      <c r="C644" s="1075"/>
    </row>
    <row r="645" spans="3:3">
      <c r="C645" s="1075"/>
    </row>
    <row r="646" spans="3:3">
      <c r="C646" s="1075"/>
    </row>
    <row r="647" spans="3:3">
      <c r="C647" s="1075"/>
    </row>
    <row r="648" spans="3:3">
      <c r="C648" s="1075"/>
    </row>
    <row r="649" spans="3:3">
      <c r="C649" s="1075"/>
    </row>
    <row r="650" spans="3:3">
      <c r="C650" s="1075"/>
    </row>
    <row r="651" spans="3:3">
      <c r="C651" s="1075"/>
    </row>
    <row r="652" spans="3:3">
      <c r="C652" s="1075"/>
    </row>
    <row r="653" spans="3:3">
      <c r="C653" s="1075"/>
    </row>
    <row r="654" spans="3:3">
      <c r="C654" s="1075"/>
    </row>
    <row r="655" spans="3:3">
      <c r="C655" s="1075"/>
    </row>
    <row r="656" spans="3:3">
      <c r="C656" s="1075"/>
    </row>
    <row r="657" spans="3:3">
      <c r="C657" s="1075"/>
    </row>
    <row r="658" spans="3:3">
      <c r="C658" s="1075"/>
    </row>
    <row r="659" spans="3:3">
      <c r="C659" s="1075"/>
    </row>
    <row r="660" spans="3:3">
      <c r="C660" s="1075"/>
    </row>
    <row r="661" spans="3:3">
      <c r="C661" s="1075"/>
    </row>
    <row r="662" spans="3:3">
      <c r="C662" s="1075"/>
    </row>
    <row r="663" spans="3:3">
      <c r="C663" s="1075"/>
    </row>
    <row r="664" spans="3:3">
      <c r="C664" s="1075"/>
    </row>
    <row r="665" spans="3:3">
      <c r="C665" s="1075"/>
    </row>
    <row r="666" spans="3:3">
      <c r="C666" s="1075"/>
    </row>
    <row r="667" spans="3:3">
      <c r="C667" s="1075"/>
    </row>
    <row r="668" spans="3:3">
      <c r="C668" s="1075"/>
    </row>
    <row r="669" spans="3:3">
      <c r="C669" s="1075"/>
    </row>
    <row r="670" spans="3:3">
      <c r="C670" s="1075"/>
    </row>
    <row r="671" spans="3:3">
      <c r="C671" s="1075"/>
    </row>
    <row r="672" spans="3:3">
      <c r="C672" s="1075"/>
    </row>
    <row r="673" spans="3:3">
      <c r="C673" s="1075"/>
    </row>
    <row r="674" spans="3:3">
      <c r="C674" s="1075"/>
    </row>
    <row r="675" spans="3:3">
      <c r="C675" s="1075"/>
    </row>
    <row r="676" spans="3:3">
      <c r="C676" s="1075"/>
    </row>
    <row r="677" spans="3:3">
      <c r="C677" s="1075"/>
    </row>
    <row r="678" spans="3:3">
      <c r="C678" s="1075"/>
    </row>
    <row r="679" spans="3:3">
      <c r="C679" s="1075"/>
    </row>
    <row r="680" spans="3:3">
      <c r="C680" s="1075"/>
    </row>
    <row r="681" spans="3:3">
      <c r="C681" s="1075"/>
    </row>
    <row r="682" spans="3:3">
      <c r="C682" s="1075"/>
    </row>
    <row r="683" spans="3:3">
      <c r="C683" s="1075"/>
    </row>
    <row r="684" spans="3:3">
      <c r="C684" s="1075"/>
    </row>
    <row r="685" spans="3:3">
      <c r="C685" s="1075"/>
    </row>
    <row r="686" spans="3:3">
      <c r="C686" s="1075"/>
    </row>
    <row r="687" spans="3:3">
      <c r="C687" s="1075"/>
    </row>
    <row r="688" spans="3:3">
      <c r="C688" s="1075"/>
    </row>
    <row r="689" spans="3:3">
      <c r="C689" s="1075"/>
    </row>
    <row r="690" spans="3:3">
      <c r="C690" s="1075"/>
    </row>
    <row r="691" spans="3:3">
      <c r="C691" s="1075"/>
    </row>
    <row r="692" spans="3:3">
      <c r="C692" s="1075"/>
    </row>
    <row r="693" spans="3:3">
      <c r="C693" s="1075"/>
    </row>
    <row r="694" spans="3:3">
      <c r="C694" s="1075"/>
    </row>
    <row r="695" spans="3:3">
      <c r="C695" s="1075"/>
    </row>
    <row r="696" spans="3:3">
      <c r="C696" s="1075"/>
    </row>
    <row r="697" spans="3:3">
      <c r="C697" s="1075"/>
    </row>
    <row r="698" spans="3:3">
      <c r="C698" s="1075"/>
    </row>
    <row r="699" spans="3:3">
      <c r="C699" s="1075"/>
    </row>
    <row r="700" spans="3:3">
      <c r="C700" s="1075"/>
    </row>
    <row r="701" spans="3:3">
      <c r="C701" s="1075"/>
    </row>
    <row r="702" spans="3:3">
      <c r="C702" s="1075"/>
    </row>
    <row r="703" spans="3:3">
      <c r="C703" s="1075"/>
    </row>
    <row r="704" spans="3:3">
      <c r="C704" s="1075"/>
    </row>
    <row r="705" spans="3:3">
      <c r="C705" s="1075"/>
    </row>
    <row r="706" spans="3:3">
      <c r="C706" s="1075"/>
    </row>
    <row r="707" spans="3:3">
      <c r="C707" s="1075"/>
    </row>
    <row r="708" spans="3:3">
      <c r="C708" s="1075"/>
    </row>
    <row r="709" spans="3:3">
      <c r="C709" s="1075"/>
    </row>
    <row r="710" spans="3:3">
      <c r="C710" s="1075"/>
    </row>
    <row r="711" spans="3:3">
      <c r="C711" s="1075"/>
    </row>
    <row r="712" spans="3:3">
      <c r="C712" s="1075"/>
    </row>
    <row r="713" spans="3:3">
      <c r="C713" s="1075"/>
    </row>
    <row r="714" spans="3:3">
      <c r="C714" s="1075"/>
    </row>
    <row r="715" spans="3:3">
      <c r="C715" s="1075"/>
    </row>
    <row r="716" spans="3:3">
      <c r="C716" s="1075"/>
    </row>
    <row r="717" spans="3:3">
      <c r="C717" s="1075"/>
    </row>
    <row r="718" spans="3:3">
      <c r="C718" s="1075"/>
    </row>
    <row r="719" spans="3:3">
      <c r="C719" s="1075"/>
    </row>
    <row r="720" spans="3:3">
      <c r="C720" s="1075"/>
    </row>
    <row r="721" spans="3:3">
      <c r="C721" s="1075"/>
    </row>
    <row r="722" spans="3:3">
      <c r="C722" s="1075"/>
    </row>
    <row r="723" spans="3:3">
      <c r="C723" s="1075"/>
    </row>
    <row r="724" spans="3:3">
      <c r="C724" s="1075"/>
    </row>
    <row r="725" spans="3:3">
      <c r="C725" s="1075"/>
    </row>
    <row r="726" spans="3:3">
      <c r="C726" s="1075"/>
    </row>
    <row r="727" spans="3:3">
      <c r="C727" s="1075"/>
    </row>
    <row r="728" spans="3:3">
      <c r="C728" s="1075"/>
    </row>
    <row r="729" spans="3:3">
      <c r="C729" s="1075"/>
    </row>
    <row r="730" spans="3:3">
      <c r="C730" s="1075"/>
    </row>
    <row r="731" spans="3:3">
      <c r="C731" s="1075"/>
    </row>
    <row r="732" spans="3:3">
      <c r="C732" s="1075"/>
    </row>
    <row r="733" spans="3:3">
      <c r="C733" s="1075"/>
    </row>
    <row r="734" spans="3:3">
      <c r="C734" s="1075"/>
    </row>
    <row r="735" spans="3:3">
      <c r="C735" s="1075"/>
    </row>
    <row r="736" spans="3:3">
      <c r="C736" s="1075"/>
    </row>
    <row r="737" spans="3:3">
      <c r="C737" s="1075"/>
    </row>
    <row r="738" spans="3:3">
      <c r="C738" s="1075"/>
    </row>
    <row r="739" spans="3:3">
      <c r="C739" s="1075"/>
    </row>
    <row r="740" spans="3:3">
      <c r="C740" s="1075"/>
    </row>
    <row r="741" spans="3:3">
      <c r="C741" s="1075"/>
    </row>
    <row r="742" spans="3:3">
      <c r="C742" s="1075"/>
    </row>
    <row r="743" spans="3:3">
      <c r="C743" s="1075"/>
    </row>
    <row r="744" spans="3:3">
      <c r="C744" s="1075"/>
    </row>
    <row r="745" spans="3:3">
      <c r="C745" s="1075"/>
    </row>
    <row r="746" spans="3:3">
      <c r="C746" s="1075"/>
    </row>
    <row r="747" spans="3:3">
      <c r="C747" s="1075"/>
    </row>
    <row r="748" spans="3:3">
      <c r="C748" s="1075"/>
    </row>
    <row r="749" spans="3:3">
      <c r="C749" s="1075"/>
    </row>
    <row r="750" spans="3:3">
      <c r="C750" s="1075"/>
    </row>
    <row r="751" spans="3:3">
      <c r="C751" s="1075"/>
    </row>
    <row r="752" spans="3:3">
      <c r="C752" s="1075"/>
    </row>
    <row r="753" spans="3:3">
      <c r="C753" s="1075"/>
    </row>
    <row r="754" spans="3:3">
      <c r="C754" s="1075"/>
    </row>
    <row r="755" spans="3:3">
      <c r="C755" s="1075"/>
    </row>
    <row r="756" spans="3:3">
      <c r="C756" s="1075"/>
    </row>
    <row r="757" spans="3:3">
      <c r="C757" s="1075"/>
    </row>
    <row r="758" spans="3:3">
      <c r="C758" s="1075"/>
    </row>
    <row r="759" spans="3:3">
      <c r="C759" s="1075"/>
    </row>
    <row r="760" spans="3:3">
      <c r="C760" s="1075"/>
    </row>
    <row r="761" spans="3:3">
      <c r="C761" s="1075"/>
    </row>
    <row r="762" spans="3:3">
      <c r="C762" s="1075"/>
    </row>
    <row r="763" spans="3:3">
      <c r="C763" s="1075"/>
    </row>
    <row r="764" spans="3:3">
      <c r="C764" s="1075"/>
    </row>
    <row r="765" spans="3:3">
      <c r="C765" s="1075"/>
    </row>
    <row r="766" spans="3:3">
      <c r="C766" s="1075"/>
    </row>
    <row r="767" spans="3:3">
      <c r="C767" s="1075"/>
    </row>
    <row r="768" spans="3:3">
      <c r="C768" s="1075"/>
    </row>
    <row r="769" spans="3:3">
      <c r="C769" s="1075"/>
    </row>
    <row r="770" spans="3:3">
      <c r="C770" s="1075"/>
    </row>
    <row r="771" spans="3:3">
      <c r="C771" s="1075"/>
    </row>
    <row r="772" spans="3:3">
      <c r="C772" s="1075"/>
    </row>
    <row r="773" spans="3:3">
      <c r="C773" s="1075"/>
    </row>
    <row r="774" spans="3:3">
      <c r="C774" s="1075"/>
    </row>
    <row r="775" spans="3:3">
      <c r="C775" s="1075"/>
    </row>
    <row r="776" spans="3:3">
      <c r="C776" s="1075"/>
    </row>
    <row r="777" spans="3:3">
      <c r="C777" s="1075"/>
    </row>
    <row r="778" spans="3:3">
      <c r="C778" s="1075"/>
    </row>
    <row r="779" spans="3:3">
      <c r="C779" s="1075"/>
    </row>
    <row r="780" spans="3:3">
      <c r="C780" s="1075"/>
    </row>
    <row r="781" spans="3:3">
      <c r="C781" s="1075"/>
    </row>
    <row r="782" spans="3:3">
      <c r="C782" s="1075"/>
    </row>
  </sheetData>
  <autoFilter ref="A3:P615" xr:uid="{3E47E529-5BE9-4B2E-8A21-97BE8ECE68B5}"/>
  <mergeCells count="2">
    <mergeCell ref="A1:P1"/>
    <mergeCell ref="A2:A3"/>
  </mergeCells>
  <conditionalFormatting sqref="C1 C4:C33 C35:C569 C571:C593 C595:C603 C618:C1048576">
    <cfRule type="duplicateValues" dxfId="32" priority="1234"/>
    <cfRule type="duplicateValues" dxfId="31" priority="1235"/>
  </conditionalFormatting>
  <conditionalFormatting sqref="C1:C1048576">
    <cfRule type="duplicateValues" dxfId="30" priority="1"/>
    <cfRule type="duplicateValues" dxfId="29" priority="2"/>
    <cfRule type="duplicateValues" dxfId="28" priority="3"/>
  </conditionalFormatting>
  <conditionalFormatting sqref="C594">
    <cfRule type="duplicateValues" dxfId="27" priority="17"/>
    <cfRule type="duplicateValues" dxfId="26" priority="18"/>
    <cfRule type="duplicateValues" dxfId="25" priority="19"/>
    <cfRule type="duplicateValues" dxfId="24" priority="20"/>
  </conditionalFormatting>
  <conditionalFormatting sqref="C605 C607 C609">
    <cfRule type="duplicateValues" dxfId="23" priority="13"/>
    <cfRule type="duplicateValues" dxfId="22" priority="14"/>
    <cfRule type="duplicateValues" dxfId="21" priority="15"/>
    <cfRule type="duplicateValues" dxfId="20" priority="16"/>
  </conditionalFormatting>
  <conditionalFormatting sqref="C611">
    <cfRule type="duplicateValues" dxfId="19" priority="5"/>
    <cfRule type="duplicateValues" dxfId="18" priority="6"/>
    <cfRule type="duplicateValues" dxfId="17" priority="7"/>
    <cfRule type="duplicateValues" dxfId="16" priority="8"/>
  </conditionalFormatting>
  <conditionalFormatting sqref="D61:F61 C4:C33 C35:C569 C571:C593 C595:C603 C618:C1048576">
    <cfRule type="duplicateValues" dxfId="15" priority="1250"/>
    <cfRule type="duplicateValues" dxfId="14" priority="1251"/>
  </conditionalFormatting>
  <conditionalFormatting sqref="H61">
    <cfRule type="duplicateValues" dxfId="13" priority="40"/>
    <cfRule type="duplicateValues" dxfId="12" priority="41"/>
  </conditionalFormatting>
  <printOptions horizontalCentered="1"/>
  <pageMargins left="0.47244094488188981" right="0.15748031496062992" top="0.51181102362204722" bottom="0.74803149606299213" header="0.31496062992125984" footer="0.31496062992125984"/>
  <pageSetup paperSize="9" scale="44" fitToHeight="0"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1A85E-1414-48BF-96F9-D48B8825EAD9}">
  <sheetPr codeName="Sheet20">
    <tabColor rgb="FFFF0000"/>
    <pageSetUpPr fitToPage="1"/>
  </sheetPr>
  <dimension ref="A1:AK1340"/>
  <sheetViews>
    <sheetView view="pageBreakPreview" zoomScale="99" zoomScaleNormal="100" zoomScaleSheetLayoutView="100" workbookViewId="0">
      <pane xSplit="5" ySplit="3" topLeftCell="F1284" activePane="bottomRight" state="frozen"/>
      <selection activeCell="H4" sqref="H4"/>
      <selection pane="topRight" activeCell="H4" sqref="H4"/>
      <selection pane="bottomLeft" activeCell="H4" sqref="H4"/>
      <selection pane="bottomRight" activeCell="AI1308" sqref="AI1308"/>
    </sheetView>
  </sheetViews>
  <sheetFormatPr defaultColWidth="9.1796875" defaultRowHeight="14.5"/>
  <cols>
    <col min="1" max="1" width="5.81640625" style="3" bestFit="1" customWidth="1"/>
    <col min="2" max="2" width="11" style="3" customWidth="1"/>
    <col min="3" max="3" width="9.453125" style="26" customWidth="1"/>
    <col min="4" max="4" width="10" style="3" customWidth="1"/>
    <col min="5" max="5" width="13.1796875" style="129" customWidth="1"/>
    <col min="6" max="6" width="13.1796875" style="103" customWidth="1"/>
    <col min="7" max="7" width="4.7265625" style="169" customWidth="1"/>
    <col min="8" max="8" width="4.7265625" style="168" customWidth="1"/>
    <col min="9" max="9" width="4.7265625" style="167" customWidth="1"/>
    <col min="10" max="10" width="4.7265625" style="169" customWidth="1"/>
    <col min="11" max="11" width="4.7265625" style="168" customWidth="1"/>
    <col min="12" max="12" width="4.7265625" style="167" customWidth="1"/>
    <col min="13" max="13" width="4.7265625" style="169" customWidth="1"/>
    <col min="14" max="14" width="4.7265625" style="168" customWidth="1"/>
    <col min="15" max="15" width="4.7265625" style="167" customWidth="1"/>
    <col min="16" max="16" width="4.7265625" style="169" customWidth="1"/>
    <col min="17" max="17" width="4.7265625" style="168" customWidth="1"/>
    <col min="18" max="18" width="4.7265625" style="167" customWidth="1"/>
    <col min="19" max="19" width="4" style="78" customWidth="1"/>
    <col min="20" max="20" width="0" style="3" hidden="1" customWidth="1"/>
    <col min="21" max="23" width="10.7265625" style="3" hidden="1" customWidth="1"/>
    <col min="24" max="25" width="10.7265625" style="3" customWidth="1"/>
    <col min="26" max="26" width="6.1796875" style="78" customWidth="1"/>
    <col min="27" max="27" width="0" style="78" hidden="1" customWidth="1"/>
    <col min="28" max="28" width="6.1796875" style="78" hidden="1" customWidth="1"/>
    <col min="29" max="32" width="0" style="78" hidden="1" customWidth="1"/>
    <col min="33" max="16384" width="9.1796875" style="78"/>
  </cols>
  <sheetData>
    <row r="1" spans="1:37">
      <c r="A1" s="177" t="s">
        <v>695</v>
      </c>
      <c r="B1" s="184"/>
      <c r="C1" s="176"/>
      <c r="D1" s="176"/>
      <c r="E1" s="175"/>
      <c r="F1" s="187"/>
      <c r="G1" s="1619" t="s">
        <v>84</v>
      </c>
      <c r="H1" s="1620"/>
      <c r="I1" s="1621"/>
      <c r="J1" s="1619" t="s">
        <v>85</v>
      </c>
      <c r="K1" s="1620"/>
      <c r="L1" s="1621"/>
      <c r="M1" s="1619" t="s">
        <v>86</v>
      </c>
      <c r="N1" s="1620"/>
      <c r="O1" s="1621"/>
      <c r="P1" s="1619" t="s">
        <v>87</v>
      </c>
      <c r="Q1" s="1620"/>
      <c r="R1" s="1621"/>
    </row>
    <row r="2" spans="1:37" ht="15" thickBot="1">
      <c r="A2" s="174" t="s">
        <v>694</v>
      </c>
      <c r="B2" s="173" t="str">
        <f>TA413_PBNTL!M1</f>
        <v>14.04.2026</v>
      </c>
      <c r="D2" s="81"/>
      <c r="E2" s="170"/>
      <c r="F2" s="170" t="s">
        <v>693</v>
      </c>
      <c r="G2" s="172">
        <f t="shared" ref="G2:R2" si="0">SUBTOTAL(9,G4:G1484)</f>
        <v>309</v>
      </c>
      <c r="H2" s="160">
        <f t="shared" si="0"/>
        <v>310</v>
      </c>
      <c r="I2" s="171">
        <f t="shared" si="0"/>
        <v>313</v>
      </c>
      <c r="J2" s="172">
        <f t="shared" si="0"/>
        <v>316</v>
      </c>
      <c r="K2" s="160">
        <f t="shared" si="0"/>
        <v>309</v>
      </c>
      <c r="L2" s="171">
        <f t="shared" si="0"/>
        <v>312</v>
      </c>
      <c r="M2" s="172">
        <f t="shared" si="0"/>
        <v>313</v>
      </c>
      <c r="N2" s="160">
        <f t="shared" si="0"/>
        <v>309</v>
      </c>
      <c r="O2" s="171">
        <f t="shared" si="0"/>
        <v>313</v>
      </c>
      <c r="P2" s="172">
        <f t="shared" si="0"/>
        <v>311</v>
      </c>
      <c r="Q2" s="160">
        <f t="shared" si="0"/>
        <v>310</v>
      </c>
      <c r="R2" s="171">
        <f t="shared" si="0"/>
        <v>314</v>
      </c>
    </row>
    <row r="3" spans="1:37" s="2" customFormat="1" ht="29">
      <c r="A3" s="166" t="s">
        <v>387</v>
      </c>
      <c r="B3" s="166" t="s">
        <v>679</v>
      </c>
      <c r="C3" s="166" t="s">
        <v>44</v>
      </c>
      <c r="D3" s="81" t="s">
        <v>45</v>
      </c>
      <c r="E3" s="170" t="s">
        <v>46</v>
      </c>
      <c r="F3" s="178" t="s">
        <v>696</v>
      </c>
      <c r="G3" s="191" t="s">
        <v>125</v>
      </c>
      <c r="H3" s="192" t="s">
        <v>692</v>
      </c>
      <c r="I3" s="193" t="s">
        <v>86</v>
      </c>
      <c r="J3" s="191" t="s">
        <v>125</v>
      </c>
      <c r="K3" s="192" t="s">
        <v>692</v>
      </c>
      <c r="L3" s="193" t="s">
        <v>86</v>
      </c>
      <c r="M3" s="191" t="s">
        <v>125</v>
      </c>
      <c r="N3" s="192" t="s">
        <v>692</v>
      </c>
      <c r="O3" s="193" t="s">
        <v>86</v>
      </c>
      <c r="P3" s="191" t="s">
        <v>125</v>
      </c>
      <c r="Q3" s="192" t="s">
        <v>692</v>
      </c>
      <c r="R3" s="193" t="s">
        <v>86</v>
      </c>
      <c r="T3" s="77" t="s">
        <v>760</v>
      </c>
      <c r="U3" s="1457" t="s">
        <v>725</v>
      </c>
      <c r="V3" s="1457"/>
      <c r="W3" s="1457"/>
      <c r="X3" s="86" t="s">
        <v>758</v>
      </c>
      <c r="Y3" s="86" t="s">
        <v>759</v>
      </c>
      <c r="AA3" s="2" t="s">
        <v>760</v>
      </c>
      <c r="AC3" s="77" t="s">
        <v>795</v>
      </c>
      <c r="AD3" s="77" t="s">
        <v>796</v>
      </c>
      <c r="AE3" s="77" t="s">
        <v>797</v>
      </c>
      <c r="AF3" s="77" t="s">
        <v>82</v>
      </c>
      <c r="AH3" s="200" t="s">
        <v>761</v>
      </c>
      <c r="AI3" s="28"/>
      <c r="AJ3" s="28"/>
      <c r="AK3" s="197"/>
    </row>
    <row r="4" spans="1:37" ht="20.149999999999999" customHeight="1">
      <c r="A4" s="3">
        <f>SUBTOTAL(103,$B$4:B4)</f>
        <v>1</v>
      </c>
      <c r="B4" s="38">
        <v>45442</v>
      </c>
      <c r="C4" s="26" t="s">
        <v>381</v>
      </c>
      <c r="D4" s="3" t="str">
        <f>VLOOKUP(C4,'Location Summary'!$C$4:$D$602,2,0)</f>
        <v>DA+6</v>
      </c>
      <c r="E4" s="129" t="s">
        <v>416</v>
      </c>
      <c r="F4" s="103" t="s">
        <v>696</v>
      </c>
      <c r="G4" s="169">
        <v>1</v>
      </c>
      <c r="P4" s="169">
        <v>1</v>
      </c>
      <c r="T4" s="185">
        <v>55</v>
      </c>
      <c r="U4" s="3" t="s">
        <v>712</v>
      </c>
      <c r="V4" s="3" t="s">
        <v>716</v>
      </c>
      <c r="W4" s="3" t="s">
        <v>716</v>
      </c>
      <c r="X4" s="38">
        <f>B4</f>
        <v>45442</v>
      </c>
      <c r="Y4" s="38">
        <f t="shared" ref="Y4:Y33" si="1">B4+28</f>
        <v>45470</v>
      </c>
      <c r="AA4" s="185">
        <v>55</v>
      </c>
      <c r="AC4" s="76">
        <f>(VLOOKUP($D4,$AH$4:$AK$40,2,FALSE))*(G4+J4+M4+P4)</f>
        <v>11.054</v>
      </c>
      <c r="AD4" s="76">
        <f>(VLOOKUP($D4,$AH$4:$AK$40,3,FALSE))*(H4+K4+N4+Q4)</f>
        <v>0</v>
      </c>
      <c r="AE4" s="76">
        <f>(VLOOKUP($D4,$AH$4:$AK$40,4,FALSE))*(I4+L4+O4+R4)</f>
        <v>0</v>
      </c>
      <c r="AF4" s="76">
        <f>SUM(AC4:AE4)</f>
        <v>11.054</v>
      </c>
      <c r="AH4" s="4" t="s">
        <v>4</v>
      </c>
      <c r="AI4" s="195">
        <f>ROUND((1/6)*0.2*(4.1*4.1+(4.1+3.7)*(4.1+3.7)+3.7*3.7)+0.1*(4.1*4.1),3)</f>
        <v>4.726</v>
      </c>
      <c r="AJ4" s="195">
        <f t="shared" ref="AJ4:AJ10" si="2">ROUND((1/6)*1.09*(2.35*2.35+(2.35+0.68)*(2.35+0.68)+0.68*0.68),3)</f>
        <v>2.7549999999999999</v>
      </c>
      <c r="AK4" s="196">
        <f>ROUND(0.68*0.68*2.28,3)</f>
        <v>1.054</v>
      </c>
    </row>
    <row r="5" spans="1:37" ht="20.149999999999999" customHeight="1">
      <c r="A5" s="3">
        <f>SUBTOTAL(103,$B$4:B5)</f>
        <v>2</v>
      </c>
      <c r="B5" s="38">
        <v>45444</v>
      </c>
      <c r="C5" s="26" t="s">
        <v>424</v>
      </c>
      <c r="D5" s="3" t="str">
        <f>VLOOKUP(C5,'Location Summary'!$C$4:$D$602,2,0)</f>
        <v>DA+3</v>
      </c>
      <c r="E5" s="129" t="s">
        <v>416</v>
      </c>
      <c r="F5" s="103" t="s">
        <v>696</v>
      </c>
      <c r="G5" s="169">
        <v>1</v>
      </c>
      <c r="M5" s="169">
        <v>1</v>
      </c>
      <c r="T5" s="185">
        <v>55</v>
      </c>
      <c r="U5" s="3" t="s">
        <v>728</v>
      </c>
      <c r="V5" s="3" t="s">
        <v>728</v>
      </c>
      <c r="W5" s="3" t="s">
        <v>728</v>
      </c>
      <c r="X5" s="38">
        <f t="shared" ref="X5:X61" si="3">B5</f>
        <v>45444</v>
      </c>
      <c r="Y5" s="38">
        <f t="shared" si="1"/>
        <v>45472</v>
      </c>
      <c r="AA5" s="185">
        <v>55</v>
      </c>
      <c r="AC5" s="76">
        <f t="shared" ref="AC5:AC69" si="4">(VLOOKUP($D5,$AH$4:$AK$40,2,FALSE))*(G5+J5+M5+P5)</f>
        <v>11.054</v>
      </c>
      <c r="AD5" s="76">
        <f t="shared" ref="AD5:AD69" si="5">(VLOOKUP($D5,$AH$4:$AK$40,3,FALSE))*(H5+K5+N5+Q5)</f>
        <v>0</v>
      </c>
      <c r="AE5" s="76">
        <f t="shared" ref="AE5:AE69" si="6">(VLOOKUP($D5,$AH$4:$AK$40,4,FALSE))*(I5+L5+O5+R5)</f>
        <v>0</v>
      </c>
      <c r="AF5" s="76">
        <f t="shared" ref="AF5:AF69" si="7">SUM(AC5:AE5)</f>
        <v>11.054</v>
      </c>
      <c r="AH5" s="4" t="s">
        <v>155</v>
      </c>
      <c r="AI5" s="195">
        <f>ROUND((1/6)*0.2*(4.1*4.1+(4.1+3.7)*(4.1+3.7)+3.7*3.7)+0.1*(4.1*4.1),3)</f>
        <v>4.726</v>
      </c>
      <c r="AJ5" s="195">
        <f t="shared" si="2"/>
        <v>2.7549999999999999</v>
      </c>
      <c r="AK5" s="196">
        <f>ROUND(0.68*0.68*2.28,3)</f>
        <v>1.054</v>
      </c>
    </row>
    <row r="6" spans="1:37" ht="20.149999999999999" customHeight="1">
      <c r="A6" s="3">
        <f>SUBTOTAL(103,$B$4:B6)</f>
        <v>3</v>
      </c>
      <c r="B6" s="38">
        <v>45445</v>
      </c>
      <c r="C6" s="26" t="s">
        <v>424</v>
      </c>
      <c r="D6" s="3" t="str">
        <f>VLOOKUP(C6,'Location Summary'!$C$4:$D$602,2,0)</f>
        <v>DA+3</v>
      </c>
      <c r="E6" s="129" t="s">
        <v>416</v>
      </c>
      <c r="F6" s="103" t="s">
        <v>696</v>
      </c>
      <c r="H6" s="168">
        <v>1</v>
      </c>
      <c r="I6" s="167">
        <v>1</v>
      </c>
      <c r="J6" s="169">
        <v>1</v>
      </c>
      <c r="N6" s="168">
        <v>1</v>
      </c>
      <c r="O6" s="167">
        <v>1</v>
      </c>
      <c r="P6" s="169">
        <v>1</v>
      </c>
      <c r="T6" s="185">
        <v>50</v>
      </c>
      <c r="U6" s="3" t="s">
        <v>731</v>
      </c>
      <c r="V6" s="3" t="s">
        <v>731</v>
      </c>
      <c r="W6" s="3" t="s">
        <v>731</v>
      </c>
      <c r="X6" s="38">
        <f t="shared" si="3"/>
        <v>45445</v>
      </c>
      <c r="Y6" s="38">
        <f t="shared" si="1"/>
        <v>45473</v>
      </c>
      <c r="AA6" s="185">
        <v>40</v>
      </c>
      <c r="AC6" s="76">
        <f t="shared" si="4"/>
        <v>11.054</v>
      </c>
      <c r="AD6" s="76">
        <f t="shared" si="5"/>
        <v>5.51</v>
      </c>
      <c r="AE6" s="76">
        <f t="shared" si="6"/>
        <v>2.0859999999999999</v>
      </c>
      <c r="AF6" s="76">
        <f t="shared" si="7"/>
        <v>18.649999999999999</v>
      </c>
      <c r="AH6" s="4" t="s">
        <v>3</v>
      </c>
      <c r="AI6" s="195">
        <f>ROUND((1/6)*0.2*(4.1*4.1+(4.1+3.7)*(4.1+3.7)+3.7*3.7)+0.1*(4.1*4.1),3)</f>
        <v>4.726</v>
      </c>
      <c r="AJ6" s="195">
        <f t="shared" si="2"/>
        <v>2.7549999999999999</v>
      </c>
      <c r="AK6" s="196">
        <f>ROUND(0.68*0.68*2.28,3)</f>
        <v>1.054</v>
      </c>
    </row>
    <row r="7" spans="1:37" ht="20.149999999999999" customHeight="1">
      <c r="A7" s="3">
        <f>SUBTOTAL(103,$B$4:B7)</f>
        <v>4</v>
      </c>
      <c r="B7" s="38">
        <v>45446</v>
      </c>
      <c r="C7" s="26" t="s">
        <v>381</v>
      </c>
      <c r="D7" s="3" t="str">
        <f>VLOOKUP(C7,'Location Summary'!$C$4:$D$602,2,0)</f>
        <v>DA+6</v>
      </c>
      <c r="E7" s="129" t="s">
        <v>416</v>
      </c>
      <c r="F7" s="103" t="s">
        <v>696</v>
      </c>
      <c r="H7" s="168">
        <v>1</v>
      </c>
      <c r="J7" s="169">
        <v>1</v>
      </c>
      <c r="Q7" s="168">
        <v>1</v>
      </c>
      <c r="T7" s="185">
        <v>52</v>
      </c>
      <c r="U7" s="3" t="s">
        <v>717</v>
      </c>
      <c r="V7" s="3" t="s">
        <v>721</v>
      </c>
      <c r="W7" s="3" t="s">
        <v>722</v>
      </c>
      <c r="X7" s="38">
        <f t="shared" si="3"/>
        <v>45446</v>
      </c>
      <c r="Y7" s="38">
        <f t="shared" si="1"/>
        <v>45474</v>
      </c>
      <c r="AA7" s="185">
        <v>52</v>
      </c>
      <c r="AC7" s="76">
        <f>(VLOOKUP($D7,$AH$4:$AK$40,2,FALSE))*(G7+J7+M7+P7)</f>
        <v>5.5270000000000001</v>
      </c>
      <c r="AD7" s="76">
        <f t="shared" si="5"/>
        <v>5.51</v>
      </c>
      <c r="AE7" s="76">
        <f t="shared" si="6"/>
        <v>0</v>
      </c>
      <c r="AF7" s="76">
        <f t="shared" si="7"/>
        <v>11.036999999999999</v>
      </c>
      <c r="AH7" s="4" t="s">
        <v>173</v>
      </c>
      <c r="AI7" s="195">
        <f>ROUND((1/6)*0.23*(4.25*4.25+(4.25+3.79)*(4.25+3.79)+3.79*3.79)+0.1*(4.25*4.25),3)</f>
        <v>5.5270000000000001</v>
      </c>
      <c r="AJ7" s="195">
        <f t="shared" si="2"/>
        <v>2.7549999999999999</v>
      </c>
      <c r="AK7" s="196">
        <f>ROUND(0.68*0.68*2.255,3)</f>
        <v>1.0429999999999999</v>
      </c>
    </row>
    <row r="8" spans="1:37" ht="20.149999999999999" customHeight="1">
      <c r="A8" s="3">
        <f>SUBTOTAL(103,$B$4:B8)</f>
        <v>5</v>
      </c>
      <c r="B8" s="38">
        <v>45447</v>
      </c>
      <c r="C8" s="26" t="s">
        <v>381</v>
      </c>
      <c r="D8" s="3" t="str">
        <f>VLOOKUP(C8,'Location Summary'!$C$4:$D$602,2,0)</f>
        <v>DA+6</v>
      </c>
      <c r="E8" s="129" t="s">
        <v>416</v>
      </c>
      <c r="F8" s="103" t="s">
        <v>696</v>
      </c>
      <c r="I8" s="167">
        <v>1</v>
      </c>
      <c r="R8" s="167">
        <v>1</v>
      </c>
      <c r="T8" s="185">
        <v>40</v>
      </c>
      <c r="U8" s="3" t="s">
        <v>723</v>
      </c>
      <c r="V8" s="3" t="s">
        <v>714</v>
      </c>
      <c r="W8" s="3" t="s">
        <v>714</v>
      </c>
      <c r="X8" s="38">
        <f t="shared" si="3"/>
        <v>45447</v>
      </c>
      <c r="Y8" s="38">
        <f t="shared" si="1"/>
        <v>45475</v>
      </c>
      <c r="AA8" s="185">
        <v>40</v>
      </c>
      <c r="AC8" s="76">
        <f t="shared" si="4"/>
        <v>0</v>
      </c>
      <c r="AD8" s="76">
        <f t="shared" si="5"/>
        <v>0</v>
      </c>
      <c r="AE8" s="76">
        <f t="shared" si="6"/>
        <v>2.0859999999999999</v>
      </c>
      <c r="AF8" s="76">
        <f t="shared" si="7"/>
        <v>2.0859999999999999</v>
      </c>
      <c r="AH8" s="4" t="s">
        <v>2</v>
      </c>
      <c r="AI8" s="195">
        <f>ROUND((1/6)*0.23*(4.25*4.25+(4.25+3.79)*(4.25+3.79)+3.79*3.79)+0.1*(4.25*4.25),3)</f>
        <v>5.5270000000000001</v>
      </c>
      <c r="AJ8" s="195">
        <f t="shared" si="2"/>
        <v>2.7549999999999999</v>
      </c>
      <c r="AK8" s="196">
        <f>ROUND(0.68*0.68*2.255,3)</f>
        <v>1.0429999999999999</v>
      </c>
    </row>
    <row r="9" spans="1:37" ht="20.149999999999999" customHeight="1">
      <c r="A9" s="3">
        <f>SUBTOTAL(103,$B$4:B9)</f>
        <v>6</v>
      </c>
      <c r="B9" s="38">
        <v>45448</v>
      </c>
      <c r="C9" s="26" t="s">
        <v>381</v>
      </c>
      <c r="D9" s="3" t="str">
        <f>VLOOKUP(C9,'Location Summary'!$C$4:$D$602,2,0)</f>
        <v>DA+6</v>
      </c>
      <c r="E9" s="129" t="s">
        <v>416</v>
      </c>
      <c r="F9" s="103" t="s">
        <v>696</v>
      </c>
      <c r="K9" s="168">
        <v>1</v>
      </c>
      <c r="L9" s="167">
        <v>1</v>
      </c>
      <c r="M9" s="169">
        <v>1</v>
      </c>
      <c r="N9" s="168">
        <v>1</v>
      </c>
      <c r="O9" s="167">
        <v>1</v>
      </c>
      <c r="T9" s="185">
        <v>40</v>
      </c>
      <c r="U9" s="3" t="s">
        <v>713</v>
      </c>
      <c r="V9" s="3" t="s">
        <v>715</v>
      </c>
      <c r="W9" s="3" t="s">
        <v>724</v>
      </c>
      <c r="X9" s="38">
        <f t="shared" si="3"/>
        <v>45448</v>
      </c>
      <c r="Y9" s="38">
        <f t="shared" si="1"/>
        <v>45476</v>
      </c>
      <c r="AA9" s="185">
        <v>40</v>
      </c>
      <c r="AC9" s="76">
        <f t="shared" si="4"/>
        <v>5.5270000000000001</v>
      </c>
      <c r="AD9" s="76">
        <f t="shared" si="5"/>
        <v>5.51</v>
      </c>
      <c r="AE9" s="76">
        <f t="shared" si="6"/>
        <v>2.0859999999999999</v>
      </c>
      <c r="AF9" s="76">
        <f t="shared" si="7"/>
        <v>13.122999999999999</v>
      </c>
      <c r="AH9" s="4" t="s">
        <v>80</v>
      </c>
      <c r="AI9" s="195">
        <f>ROUND((1/6)*0.23*(4.25*4.25+(4.25+3.79)*(4.25+3.79)+3.79*3.79)+0.1*(4.25*4.25),3)</f>
        <v>5.5270000000000001</v>
      </c>
      <c r="AJ9" s="195">
        <f t="shared" si="2"/>
        <v>2.7549999999999999</v>
      </c>
      <c r="AK9" s="196">
        <f>ROUND(0.68*0.68*2.255,3)</f>
        <v>1.0429999999999999</v>
      </c>
    </row>
    <row r="10" spans="1:37" ht="20.149999999999999" customHeight="1">
      <c r="A10" s="3">
        <f>SUBTOTAL(103,$B$4:B10)</f>
        <v>7</v>
      </c>
      <c r="B10" s="38">
        <v>45450</v>
      </c>
      <c r="C10" s="26" t="s">
        <v>424</v>
      </c>
      <c r="D10" s="3" t="str">
        <f>VLOOKUP(C10,'Location Summary'!$C$4:$D$602,2,0)</f>
        <v>DA+3</v>
      </c>
      <c r="E10" s="129" t="s">
        <v>416</v>
      </c>
      <c r="F10" s="103" t="s">
        <v>696</v>
      </c>
      <c r="K10" s="168">
        <v>1</v>
      </c>
      <c r="L10" s="167">
        <v>1</v>
      </c>
      <c r="Q10" s="168">
        <v>1</v>
      </c>
      <c r="R10" s="167">
        <v>1</v>
      </c>
      <c r="T10" s="185">
        <v>55</v>
      </c>
      <c r="U10" s="3" t="s">
        <v>714</v>
      </c>
      <c r="V10" s="3" t="s">
        <v>714</v>
      </c>
      <c r="W10" s="3" t="s">
        <v>714</v>
      </c>
      <c r="X10" s="38">
        <f t="shared" si="3"/>
        <v>45450</v>
      </c>
      <c r="Y10" s="38">
        <f t="shared" si="1"/>
        <v>45478</v>
      </c>
      <c r="AA10" s="185">
        <v>55</v>
      </c>
      <c r="AC10" s="76">
        <f t="shared" si="4"/>
        <v>0</v>
      </c>
      <c r="AD10" s="76">
        <f t="shared" si="5"/>
        <v>5.51</v>
      </c>
      <c r="AE10" s="76">
        <f t="shared" si="6"/>
        <v>2.0859999999999999</v>
      </c>
      <c r="AF10" s="76">
        <f t="shared" si="7"/>
        <v>7.5960000000000001</v>
      </c>
      <c r="AH10" s="4" t="s">
        <v>50</v>
      </c>
      <c r="AI10" s="195">
        <f>ROUND((1/6)*0.23*(4.25*4.25+(4.25+3.79)*(4.25+3.79)+3.79*3.79)+0.1*(4.25*4.25),3)</f>
        <v>5.5270000000000001</v>
      </c>
      <c r="AJ10" s="195">
        <f t="shared" si="2"/>
        <v>2.7549999999999999</v>
      </c>
      <c r="AK10" s="196">
        <f>ROUND(0.68*0.68*2.255,3)</f>
        <v>1.0429999999999999</v>
      </c>
    </row>
    <row r="11" spans="1:37" ht="20.149999999999999" customHeight="1">
      <c r="A11" s="3">
        <f>SUBTOTAL(103,$B$4:B11)</f>
        <v>8</v>
      </c>
      <c r="B11" s="38">
        <v>45451</v>
      </c>
      <c r="C11" s="26" t="s">
        <v>425</v>
      </c>
      <c r="D11" s="3" t="str">
        <f>VLOOKUP(C11,'Location Summary'!$C$4:$D$602,2,0)</f>
        <v>DA+3</v>
      </c>
      <c r="E11" s="129" t="s">
        <v>416</v>
      </c>
      <c r="F11" s="103" t="s">
        <v>696</v>
      </c>
      <c r="G11" s="169">
        <v>1</v>
      </c>
      <c r="H11" s="168">
        <v>1</v>
      </c>
      <c r="I11" s="167">
        <v>1</v>
      </c>
      <c r="J11" s="169">
        <v>1</v>
      </c>
      <c r="M11" s="169">
        <v>1</v>
      </c>
      <c r="N11" s="168">
        <v>1</v>
      </c>
      <c r="O11" s="167">
        <v>1</v>
      </c>
      <c r="P11" s="169">
        <v>1</v>
      </c>
      <c r="T11" s="185">
        <v>55</v>
      </c>
      <c r="U11" s="3" t="s">
        <v>730</v>
      </c>
      <c r="V11" s="3" t="s">
        <v>730</v>
      </c>
      <c r="W11" s="3" t="s">
        <v>730</v>
      </c>
      <c r="X11" s="38">
        <f t="shared" si="3"/>
        <v>45451</v>
      </c>
      <c r="Y11" s="38">
        <f t="shared" si="1"/>
        <v>45479</v>
      </c>
      <c r="AA11" s="185">
        <v>55</v>
      </c>
      <c r="AC11" s="76">
        <f t="shared" si="4"/>
        <v>22.108000000000001</v>
      </c>
      <c r="AD11" s="76">
        <f t="shared" si="5"/>
        <v>5.51</v>
      </c>
      <c r="AE11" s="76">
        <f t="shared" si="6"/>
        <v>2.0859999999999999</v>
      </c>
      <c r="AF11" s="76">
        <f t="shared" si="7"/>
        <v>29.704000000000001</v>
      </c>
      <c r="AH11" s="4" t="s">
        <v>200</v>
      </c>
      <c r="AI11" s="76"/>
      <c r="AJ11" s="76"/>
      <c r="AK11" s="198"/>
    </row>
    <row r="12" spans="1:37" ht="20.149999999999999" customHeight="1">
      <c r="A12" s="3">
        <f>SUBTOTAL(103,$B$4:B12)</f>
        <v>9</v>
      </c>
      <c r="B12" s="38">
        <v>45452</v>
      </c>
      <c r="C12" s="26" t="s">
        <v>425</v>
      </c>
      <c r="D12" s="3" t="str">
        <f>VLOOKUP(C12,'Location Summary'!$C$4:$D$602,2,0)</f>
        <v>DA+3</v>
      </c>
      <c r="E12" s="129" t="s">
        <v>416</v>
      </c>
      <c r="F12" s="103" t="s">
        <v>696</v>
      </c>
      <c r="K12" s="168">
        <v>1</v>
      </c>
      <c r="L12" s="167">
        <v>1</v>
      </c>
      <c r="Q12" s="168">
        <v>1</v>
      </c>
      <c r="R12" s="167">
        <v>1</v>
      </c>
      <c r="T12" s="185">
        <v>50</v>
      </c>
      <c r="U12" s="3" t="s">
        <v>731</v>
      </c>
      <c r="V12" s="3" t="s">
        <v>731</v>
      </c>
      <c r="W12" s="3" t="s">
        <v>731</v>
      </c>
      <c r="X12" s="38">
        <f t="shared" si="3"/>
        <v>45452</v>
      </c>
      <c r="Y12" s="38">
        <f t="shared" si="1"/>
        <v>45480</v>
      </c>
      <c r="AA12" s="185">
        <v>50</v>
      </c>
      <c r="AC12" s="76">
        <f t="shared" si="4"/>
        <v>0</v>
      </c>
      <c r="AD12" s="76">
        <f t="shared" si="5"/>
        <v>5.51</v>
      </c>
      <c r="AE12" s="76">
        <f t="shared" si="6"/>
        <v>2.0859999999999999</v>
      </c>
      <c r="AF12" s="76">
        <f t="shared" si="7"/>
        <v>7.5960000000000001</v>
      </c>
      <c r="AH12" s="4" t="s">
        <v>229</v>
      </c>
      <c r="AI12" s="76"/>
      <c r="AJ12" s="76"/>
      <c r="AK12" s="198"/>
    </row>
    <row r="13" spans="1:37" ht="20.149999999999999" customHeight="1">
      <c r="A13" s="3">
        <f>SUBTOTAL(103,$B$4:B13)</f>
        <v>10</v>
      </c>
      <c r="B13" s="38">
        <v>45453</v>
      </c>
      <c r="C13" s="26" t="s">
        <v>423</v>
      </c>
      <c r="D13" s="3" t="str">
        <f>VLOOKUP(C13,'Location Summary'!$C$4:$D$602,2,0)</f>
        <v>DA+3</v>
      </c>
      <c r="E13" s="129" t="s">
        <v>416</v>
      </c>
      <c r="F13" s="103" t="s">
        <v>696</v>
      </c>
      <c r="G13" s="169">
        <v>1</v>
      </c>
      <c r="H13" s="168">
        <v>1</v>
      </c>
      <c r="I13" s="167">
        <v>1</v>
      </c>
      <c r="J13" s="169">
        <v>1</v>
      </c>
      <c r="K13" s="168">
        <v>1</v>
      </c>
      <c r="L13" s="167">
        <v>1</v>
      </c>
      <c r="T13" s="185">
        <v>58</v>
      </c>
      <c r="U13" s="3" t="s">
        <v>743</v>
      </c>
      <c r="V13" s="3" t="s">
        <v>741</v>
      </c>
      <c r="W13" s="3" t="s">
        <v>742</v>
      </c>
      <c r="X13" s="38">
        <f t="shared" si="3"/>
        <v>45453</v>
      </c>
      <c r="Y13" s="38">
        <f t="shared" si="1"/>
        <v>45481</v>
      </c>
      <c r="AA13" s="185">
        <v>58</v>
      </c>
      <c r="AC13" s="76">
        <f t="shared" si="4"/>
        <v>11.054</v>
      </c>
      <c r="AD13" s="76">
        <f t="shared" si="5"/>
        <v>5.51</v>
      </c>
      <c r="AE13" s="76">
        <f t="shared" si="6"/>
        <v>2.0859999999999999</v>
      </c>
      <c r="AF13" s="76">
        <f t="shared" si="7"/>
        <v>18.649999999999999</v>
      </c>
      <c r="AH13" s="4" t="s">
        <v>230</v>
      </c>
      <c r="AI13" s="76"/>
      <c r="AJ13" s="76"/>
      <c r="AK13" s="198"/>
    </row>
    <row r="14" spans="1:37" ht="20.149999999999999" customHeight="1">
      <c r="A14" s="3">
        <f>SUBTOTAL(103,$B$4:B14)</f>
        <v>11</v>
      </c>
      <c r="B14" s="38">
        <v>45454</v>
      </c>
      <c r="C14" s="26" t="s">
        <v>423</v>
      </c>
      <c r="D14" s="3" t="str">
        <f>VLOOKUP(C14,'Location Summary'!$C$4:$D$602,2,0)</f>
        <v>DA+3</v>
      </c>
      <c r="E14" s="129" t="s">
        <v>416</v>
      </c>
      <c r="F14" s="103" t="s">
        <v>696</v>
      </c>
      <c r="M14" s="169">
        <v>1</v>
      </c>
      <c r="N14" s="168">
        <v>1</v>
      </c>
      <c r="O14" s="167">
        <v>1</v>
      </c>
      <c r="P14" s="169">
        <v>1</v>
      </c>
      <c r="Q14" s="168">
        <v>1</v>
      </c>
      <c r="R14" s="167">
        <v>1</v>
      </c>
      <c r="T14" s="185">
        <v>40</v>
      </c>
      <c r="U14" s="3" t="s">
        <v>732</v>
      </c>
      <c r="V14" s="3" t="s">
        <v>732</v>
      </c>
      <c r="W14" s="3" t="s">
        <v>732</v>
      </c>
      <c r="X14" s="38">
        <f t="shared" si="3"/>
        <v>45454</v>
      </c>
      <c r="Y14" s="38">
        <f t="shared" si="1"/>
        <v>45482</v>
      </c>
      <c r="AA14" s="185">
        <v>40</v>
      </c>
      <c r="AC14" s="76">
        <f t="shared" si="4"/>
        <v>11.054</v>
      </c>
      <c r="AD14" s="76">
        <f t="shared" si="5"/>
        <v>5.51</v>
      </c>
      <c r="AE14" s="76">
        <f t="shared" si="6"/>
        <v>2.0859999999999999</v>
      </c>
      <c r="AF14" s="76">
        <f t="shared" si="7"/>
        <v>18.649999999999999</v>
      </c>
      <c r="AH14" s="4" t="s">
        <v>214</v>
      </c>
      <c r="AI14" s="76"/>
      <c r="AJ14" s="76"/>
      <c r="AK14" s="198"/>
    </row>
    <row r="15" spans="1:37" ht="20.149999999999999" customHeight="1">
      <c r="A15" s="3">
        <f>SUBTOTAL(103,$B$4:B15)</f>
        <v>12</v>
      </c>
      <c r="B15" s="38">
        <v>45455</v>
      </c>
      <c r="C15" s="26" t="s">
        <v>382</v>
      </c>
      <c r="D15" s="3" t="str">
        <f>VLOOKUP(C15,'Location Summary'!$C$4:$D$602,2,0)</f>
        <v>DA+3</v>
      </c>
      <c r="E15" s="129" t="s">
        <v>416</v>
      </c>
      <c r="F15" s="103" t="s">
        <v>696</v>
      </c>
      <c r="P15" s="169">
        <v>1</v>
      </c>
      <c r="T15" s="185">
        <v>44</v>
      </c>
      <c r="U15" s="3" t="s">
        <v>712</v>
      </c>
      <c r="V15" s="3" t="s">
        <v>712</v>
      </c>
      <c r="W15" s="3" t="s">
        <v>712</v>
      </c>
      <c r="X15" s="38">
        <f t="shared" si="3"/>
        <v>45455</v>
      </c>
      <c r="Y15" s="38">
        <f t="shared" si="1"/>
        <v>45483</v>
      </c>
      <c r="AA15" s="185">
        <v>44</v>
      </c>
      <c r="AC15" s="76">
        <f t="shared" si="4"/>
        <v>5.5270000000000001</v>
      </c>
      <c r="AD15" s="76">
        <f t="shared" si="5"/>
        <v>0</v>
      </c>
      <c r="AE15" s="76">
        <f t="shared" si="6"/>
        <v>0</v>
      </c>
      <c r="AF15" s="76">
        <f t="shared" si="7"/>
        <v>5.5270000000000001</v>
      </c>
      <c r="AH15" s="4" t="s">
        <v>414</v>
      </c>
      <c r="AI15" s="76"/>
      <c r="AJ15" s="76"/>
      <c r="AK15" s="198"/>
    </row>
    <row r="16" spans="1:37" ht="20.149999999999999" customHeight="1">
      <c r="A16" s="3">
        <f>SUBTOTAL(103,$B$4:B16)</f>
        <v>13</v>
      </c>
      <c r="B16" s="38">
        <v>45456</v>
      </c>
      <c r="C16" s="26" t="s">
        <v>382</v>
      </c>
      <c r="D16" s="3" t="str">
        <f>VLOOKUP(C16,'Location Summary'!$C$4:$D$602,2,0)</f>
        <v>DA+3</v>
      </c>
      <c r="E16" s="129" t="s">
        <v>416</v>
      </c>
      <c r="F16" s="103" t="s">
        <v>696</v>
      </c>
      <c r="M16" s="169">
        <v>1</v>
      </c>
      <c r="Q16" s="168">
        <v>1</v>
      </c>
      <c r="T16" s="185">
        <v>40</v>
      </c>
      <c r="U16" s="34" t="s">
        <v>713</v>
      </c>
      <c r="V16" s="34" t="s">
        <v>713</v>
      </c>
      <c r="W16" s="34" t="s">
        <v>713</v>
      </c>
      <c r="X16" s="38">
        <f t="shared" si="3"/>
        <v>45456</v>
      </c>
      <c r="Y16" s="38">
        <f t="shared" si="1"/>
        <v>45484</v>
      </c>
      <c r="AA16" s="185">
        <v>40</v>
      </c>
      <c r="AC16" s="76">
        <f t="shared" si="4"/>
        <v>5.5270000000000001</v>
      </c>
      <c r="AD16" s="76">
        <f t="shared" si="5"/>
        <v>2.7549999999999999</v>
      </c>
      <c r="AE16" s="76">
        <f t="shared" si="6"/>
        <v>0</v>
      </c>
      <c r="AF16" s="76">
        <f t="shared" si="7"/>
        <v>8.282</v>
      </c>
      <c r="AH16" s="4" t="s">
        <v>187</v>
      </c>
      <c r="AI16" s="76"/>
      <c r="AJ16" s="76"/>
      <c r="AK16" s="198"/>
    </row>
    <row r="17" spans="1:37" ht="20.149999999999999" customHeight="1">
      <c r="A17" s="3">
        <f>SUBTOTAL(103,$B$4:B17)</f>
        <v>14</v>
      </c>
      <c r="B17" s="38">
        <v>45456</v>
      </c>
      <c r="C17" s="26" t="s">
        <v>426</v>
      </c>
      <c r="D17" s="3" t="str">
        <f>VLOOKUP(C17,'Location Summary'!$C$4:$D$602,2,0)</f>
        <v>DA+3</v>
      </c>
      <c r="E17" s="129" t="s">
        <v>416</v>
      </c>
      <c r="F17" s="103" t="s">
        <v>696</v>
      </c>
      <c r="M17" s="169">
        <v>1</v>
      </c>
      <c r="P17" s="169">
        <v>1</v>
      </c>
      <c r="T17" s="185">
        <v>40</v>
      </c>
      <c r="U17" s="3" t="s">
        <v>744</v>
      </c>
      <c r="V17" s="3" t="s">
        <v>745</v>
      </c>
      <c r="W17" s="3" t="s">
        <v>745</v>
      </c>
      <c r="X17" s="38">
        <f t="shared" si="3"/>
        <v>45456</v>
      </c>
      <c r="Y17" s="38">
        <f t="shared" si="1"/>
        <v>45484</v>
      </c>
      <c r="AA17" s="185">
        <v>40</v>
      </c>
      <c r="AC17" s="76">
        <f>(VLOOKUP($D17,$AH$4:$AK$40,2,FALSE))*(G17+J17+M17+P17)</f>
        <v>11.054</v>
      </c>
      <c r="AD17" s="76">
        <f t="shared" si="5"/>
        <v>0</v>
      </c>
      <c r="AE17" s="76">
        <f t="shared" si="6"/>
        <v>0</v>
      </c>
      <c r="AF17" s="76">
        <f t="shared" si="7"/>
        <v>11.054</v>
      </c>
      <c r="AH17" s="4" t="s">
        <v>231</v>
      </c>
      <c r="AI17" s="76"/>
      <c r="AJ17" s="76"/>
      <c r="AK17" s="198"/>
    </row>
    <row r="18" spans="1:37" ht="20.149999999999999" customHeight="1">
      <c r="A18" s="3">
        <f>SUBTOTAL(103,$B$4:B18)</f>
        <v>15</v>
      </c>
      <c r="B18" s="38">
        <v>45457</v>
      </c>
      <c r="C18" s="26" t="s">
        <v>382</v>
      </c>
      <c r="D18" s="3" t="str">
        <f>VLOOKUP(C18,'Location Summary'!$C$4:$D$602,2,0)</f>
        <v>DA+3</v>
      </c>
      <c r="E18" s="129" t="s">
        <v>416</v>
      </c>
      <c r="F18" s="103" t="s">
        <v>696</v>
      </c>
      <c r="N18" s="168">
        <v>1</v>
      </c>
      <c r="O18" s="167">
        <v>1</v>
      </c>
      <c r="R18" s="167">
        <v>1</v>
      </c>
      <c r="T18" s="185">
        <v>50</v>
      </c>
      <c r="U18" s="3" t="s">
        <v>714</v>
      </c>
      <c r="V18" s="3" t="s">
        <v>715</v>
      </c>
      <c r="W18" s="3" t="s">
        <v>715</v>
      </c>
      <c r="X18" s="38">
        <f t="shared" si="3"/>
        <v>45457</v>
      </c>
      <c r="Y18" s="38">
        <f t="shared" si="1"/>
        <v>45485</v>
      </c>
      <c r="AA18" s="185">
        <v>50</v>
      </c>
      <c r="AC18" s="76">
        <f t="shared" si="4"/>
        <v>0</v>
      </c>
      <c r="AD18" s="76">
        <f t="shared" si="5"/>
        <v>2.7549999999999999</v>
      </c>
      <c r="AE18" s="76">
        <f t="shared" si="6"/>
        <v>2.0859999999999999</v>
      </c>
      <c r="AF18" s="76">
        <f t="shared" si="7"/>
        <v>4.8409999999999993</v>
      </c>
      <c r="AH18" s="4" t="s">
        <v>232</v>
      </c>
      <c r="AI18" s="76"/>
      <c r="AJ18" s="76"/>
      <c r="AK18" s="198"/>
    </row>
    <row r="19" spans="1:37" ht="20.149999999999999" customHeight="1">
      <c r="A19" s="3">
        <f>SUBTOTAL(103,$B$4:B19)</f>
        <v>16</v>
      </c>
      <c r="B19" s="38">
        <v>45457</v>
      </c>
      <c r="C19" s="26" t="s">
        <v>426</v>
      </c>
      <c r="D19" s="3" t="str">
        <f>VLOOKUP(C19,'Location Summary'!$C$4:$D$602,2,0)</f>
        <v>DA+3</v>
      </c>
      <c r="E19" s="129" t="s">
        <v>416</v>
      </c>
      <c r="F19" s="103" t="s">
        <v>696</v>
      </c>
      <c r="G19" s="169">
        <v>1</v>
      </c>
      <c r="J19" s="169">
        <v>1</v>
      </c>
      <c r="T19" s="185">
        <v>35</v>
      </c>
      <c r="U19" s="3" t="s">
        <v>742</v>
      </c>
      <c r="V19" s="3" t="s">
        <v>742</v>
      </c>
      <c r="W19" s="3" t="s">
        <v>742</v>
      </c>
      <c r="X19" s="38">
        <f t="shared" si="3"/>
        <v>45457</v>
      </c>
      <c r="Y19" s="38">
        <f t="shared" si="1"/>
        <v>45485</v>
      </c>
      <c r="AA19" s="185">
        <v>35</v>
      </c>
      <c r="AC19" s="76">
        <f t="shared" si="4"/>
        <v>11.054</v>
      </c>
      <c r="AD19" s="76">
        <f t="shared" si="5"/>
        <v>0</v>
      </c>
      <c r="AE19" s="76">
        <f t="shared" si="6"/>
        <v>0</v>
      </c>
      <c r="AF19" s="76">
        <f t="shared" si="7"/>
        <v>11.054</v>
      </c>
      <c r="AH19" s="4" t="s">
        <v>218</v>
      </c>
      <c r="AI19" s="76"/>
      <c r="AJ19" s="76"/>
      <c r="AK19" s="198"/>
    </row>
    <row r="20" spans="1:37" ht="20.149999999999999" customHeight="1">
      <c r="A20" s="3">
        <f>SUBTOTAL(103,$B$4:B20)</f>
        <v>17</v>
      </c>
      <c r="B20" s="38">
        <v>45458</v>
      </c>
      <c r="C20" s="26" t="s">
        <v>382</v>
      </c>
      <c r="D20" s="3" t="str">
        <f>VLOOKUP(C20,'Location Summary'!$C$4:$D$602,2,0)</f>
        <v>DA+3</v>
      </c>
      <c r="E20" s="129" t="s">
        <v>416</v>
      </c>
      <c r="F20" s="103" t="s">
        <v>696</v>
      </c>
      <c r="G20" s="169">
        <v>1</v>
      </c>
      <c r="T20" s="185">
        <v>40</v>
      </c>
      <c r="U20" s="3" t="s">
        <v>716</v>
      </c>
      <c r="V20" s="3" t="s">
        <v>716</v>
      </c>
      <c r="W20" s="3" t="s">
        <v>716</v>
      </c>
      <c r="X20" s="38">
        <f t="shared" si="3"/>
        <v>45458</v>
      </c>
      <c r="Y20" s="38">
        <f t="shared" si="1"/>
        <v>45486</v>
      </c>
      <c r="AA20" s="185">
        <v>40</v>
      </c>
      <c r="AC20" s="76">
        <f t="shared" si="4"/>
        <v>5.5270000000000001</v>
      </c>
      <c r="AD20" s="76">
        <f t="shared" si="5"/>
        <v>0</v>
      </c>
      <c r="AE20" s="76">
        <f t="shared" si="6"/>
        <v>0</v>
      </c>
      <c r="AF20" s="76">
        <f t="shared" si="7"/>
        <v>5.5270000000000001</v>
      </c>
      <c r="AH20" s="4" t="s">
        <v>188</v>
      </c>
      <c r="AI20" s="76"/>
      <c r="AJ20" s="76"/>
      <c r="AK20" s="198"/>
    </row>
    <row r="21" spans="1:37" ht="20.149999999999999" customHeight="1">
      <c r="A21" s="3">
        <f>SUBTOTAL(103,$B$4:B21)</f>
        <v>18</v>
      </c>
      <c r="B21" s="38">
        <v>45458</v>
      </c>
      <c r="C21" s="26" t="s">
        <v>426</v>
      </c>
      <c r="D21" s="3" t="str">
        <f>VLOOKUP(C21,'Location Summary'!$C$4:$D$602,2,0)</f>
        <v>DA+3</v>
      </c>
      <c r="E21" s="129" t="s">
        <v>416</v>
      </c>
      <c r="F21" s="103" t="s">
        <v>696</v>
      </c>
      <c r="H21" s="168">
        <v>1</v>
      </c>
      <c r="I21" s="167">
        <v>1</v>
      </c>
      <c r="K21" s="168">
        <v>1</v>
      </c>
      <c r="L21" s="167">
        <v>1</v>
      </c>
      <c r="T21" s="185">
        <v>40</v>
      </c>
      <c r="U21" s="3" t="s">
        <v>741</v>
      </c>
      <c r="V21" s="3" t="s">
        <v>743</v>
      </c>
      <c r="W21" s="3" t="s">
        <v>743</v>
      </c>
      <c r="X21" s="38">
        <f t="shared" si="3"/>
        <v>45458</v>
      </c>
      <c r="Y21" s="38">
        <f t="shared" si="1"/>
        <v>45486</v>
      </c>
      <c r="AA21" s="185">
        <v>40</v>
      </c>
      <c r="AC21" s="76">
        <f t="shared" si="4"/>
        <v>0</v>
      </c>
      <c r="AD21" s="76">
        <f t="shared" si="5"/>
        <v>5.51</v>
      </c>
      <c r="AE21" s="76">
        <f t="shared" si="6"/>
        <v>2.0859999999999999</v>
      </c>
      <c r="AF21" s="76">
        <f t="shared" si="7"/>
        <v>7.5960000000000001</v>
      </c>
      <c r="AH21" s="4" t="s">
        <v>220</v>
      </c>
      <c r="AI21" s="76"/>
      <c r="AJ21" s="76"/>
      <c r="AK21" s="198"/>
    </row>
    <row r="22" spans="1:37" ht="20.149999999999999" customHeight="1">
      <c r="A22" s="3">
        <f>SUBTOTAL(103,$B$4:B22)</f>
        <v>19</v>
      </c>
      <c r="B22" s="38">
        <v>45459</v>
      </c>
      <c r="C22" s="26" t="s">
        <v>382</v>
      </c>
      <c r="D22" s="3" t="str">
        <f>VLOOKUP(C22,'Location Summary'!$C$4:$D$602,2,0)</f>
        <v>DA+3</v>
      </c>
      <c r="E22" s="129" t="s">
        <v>416</v>
      </c>
      <c r="F22" s="103" t="s">
        <v>696</v>
      </c>
      <c r="H22" s="168">
        <v>1</v>
      </c>
      <c r="I22" s="167">
        <v>1</v>
      </c>
      <c r="J22" s="169">
        <v>1</v>
      </c>
      <c r="K22" s="168">
        <v>1</v>
      </c>
      <c r="T22" s="185">
        <v>50</v>
      </c>
      <c r="U22" s="3" t="s">
        <v>717</v>
      </c>
      <c r="V22" s="3" t="s">
        <v>717</v>
      </c>
      <c r="W22" s="3" t="s">
        <v>717</v>
      </c>
      <c r="X22" s="38">
        <f t="shared" si="3"/>
        <v>45459</v>
      </c>
      <c r="Y22" s="38">
        <f t="shared" si="1"/>
        <v>45487</v>
      </c>
      <c r="AA22" s="185">
        <v>50</v>
      </c>
      <c r="AC22" s="76">
        <f t="shared" si="4"/>
        <v>5.5270000000000001</v>
      </c>
      <c r="AD22" s="76">
        <f t="shared" si="5"/>
        <v>5.51</v>
      </c>
      <c r="AE22" s="76">
        <f t="shared" si="6"/>
        <v>1.0429999999999999</v>
      </c>
      <c r="AF22" s="76">
        <f t="shared" si="7"/>
        <v>12.079999999999998</v>
      </c>
      <c r="AH22" s="4" t="s">
        <v>217</v>
      </c>
      <c r="AI22" s="76"/>
      <c r="AJ22" s="76"/>
      <c r="AK22" s="198"/>
    </row>
    <row r="23" spans="1:37" ht="20.149999999999999" customHeight="1">
      <c r="A23" s="3">
        <f>SUBTOTAL(103,$B$4:B23)</f>
        <v>20</v>
      </c>
      <c r="B23" s="38">
        <v>45459</v>
      </c>
      <c r="C23" s="26" t="s">
        <v>427</v>
      </c>
      <c r="D23" s="3" t="str">
        <f>VLOOKUP(C23,'Location Summary'!$C$4:$D$602,2,0)</f>
        <v>DA+3</v>
      </c>
      <c r="E23" s="129" t="s">
        <v>416</v>
      </c>
      <c r="F23" s="103" t="s">
        <v>696</v>
      </c>
      <c r="G23" s="169">
        <v>1</v>
      </c>
      <c r="J23" s="169">
        <v>1</v>
      </c>
      <c r="M23" s="169">
        <v>1</v>
      </c>
      <c r="P23" s="169">
        <v>1</v>
      </c>
      <c r="T23" s="185">
        <v>50</v>
      </c>
      <c r="U23" s="3" t="s">
        <v>728</v>
      </c>
      <c r="V23" s="3" t="s">
        <v>728</v>
      </c>
      <c r="W23" s="3" t="s">
        <v>728</v>
      </c>
      <c r="X23" s="38">
        <f t="shared" si="3"/>
        <v>45459</v>
      </c>
      <c r="Y23" s="38">
        <f t="shared" si="1"/>
        <v>45487</v>
      </c>
      <c r="AA23" s="185">
        <v>50</v>
      </c>
      <c r="AC23" s="76">
        <f t="shared" si="4"/>
        <v>22.108000000000001</v>
      </c>
      <c r="AD23" s="76">
        <f t="shared" si="5"/>
        <v>0</v>
      </c>
      <c r="AE23" s="76">
        <f t="shared" si="6"/>
        <v>0</v>
      </c>
      <c r="AF23" s="76">
        <f t="shared" si="7"/>
        <v>22.108000000000001</v>
      </c>
      <c r="AH23" s="4" t="s">
        <v>213</v>
      </c>
      <c r="AI23" s="76"/>
      <c r="AJ23" s="76"/>
      <c r="AK23" s="198"/>
    </row>
    <row r="24" spans="1:37" ht="20.149999999999999" customHeight="1">
      <c r="A24" s="3">
        <f>SUBTOTAL(103,$B$4:B24)</f>
        <v>21</v>
      </c>
      <c r="B24" s="38">
        <v>45460</v>
      </c>
      <c r="C24" s="26" t="s">
        <v>382</v>
      </c>
      <c r="D24" s="3" t="str">
        <f>VLOOKUP(C24,'Location Summary'!$C$4:$D$602,2,0)</f>
        <v>DA+3</v>
      </c>
      <c r="E24" s="129" t="s">
        <v>416</v>
      </c>
      <c r="F24" s="103" t="s">
        <v>696</v>
      </c>
      <c r="L24" s="167">
        <v>1</v>
      </c>
      <c r="T24" s="185">
        <v>40</v>
      </c>
      <c r="U24" s="3" t="s">
        <v>718</v>
      </c>
      <c r="V24" s="3" t="s">
        <v>718</v>
      </c>
      <c r="W24" s="3" t="s">
        <v>718</v>
      </c>
      <c r="X24" s="38">
        <f t="shared" si="3"/>
        <v>45460</v>
      </c>
      <c r="Y24" s="38">
        <f t="shared" si="1"/>
        <v>45488</v>
      </c>
      <c r="AA24" s="185">
        <v>40</v>
      </c>
      <c r="AC24" s="76">
        <f t="shared" si="4"/>
        <v>0</v>
      </c>
      <c r="AD24" s="76">
        <f t="shared" si="5"/>
        <v>0</v>
      </c>
      <c r="AE24" s="76">
        <f t="shared" si="6"/>
        <v>1.0429999999999999</v>
      </c>
      <c r="AF24" s="76">
        <f t="shared" si="7"/>
        <v>1.0429999999999999</v>
      </c>
      <c r="AH24" s="4" t="s">
        <v>176</v>
      </c>
      <c r="AI24" s="76"/>
      <c r="AJ24" s="76"/>
      <c r="AK24" s="198"/>
    </row>
    <row r="25" spans="1:37" ht="20.149999999999999" customHeight="1">
      <c r="A25" s="3">
        <f>SUBTOTAL(103,$B$4:B25)</f>
        <v>22</v>
      </c>
      <c r="B25" s="38">
        <v>45460</v>
      </c>
      <c r="C25" s="26" t="s">
        <v>426</v>
      </c>
      <c r="D25" s="3" t="str">
        <f>VLOOKUP(C25,'Location Summary'!$C$4:$D$602,2,0)</f>
        <v>DA+3</v>
      </c>
      <c r="E25" s="129" t="s">
        <v>416</v>
      </c>
      <c r="F25" s="103" t="s">
        <v>696</v>
      </c>
      <c r="N25" s="168">
        <v>1</v>
      </c>
      <c r="O25" s="167">
        <v>1</v>
      </c>
      <c r="Q25" s="168">
        <v>1</v>
      </c>
      <c r="R25" s="167">
        <v>1</v>
      </c>
      <c r="T25" s="185">
        <v>52</v>
      </c>
      <c r="U25" s="3" t="s">
        <v>746</v>
      </c>
      <c r="V25" s="3" t="s">
        <v>747</v>
      </c>
      <c r="W25" s="3" t="s">
        <v>747</v>
      </c>
      <c r="X25" s="38">
        <f t="shared" si="3"/>
        <v>45460</v>
      </c>
      <c r="Y25" s="38">
        <f t="shared" si="1"/>
        <v>45488</v>
      </c>
      <c r="AA25" s="185">
        <v>42</v>
      </c>
      <c r="AC25" s="76">
        <f t="shared" si="4"/>
        <v>0</v>
      </c>
      <c r="AD25" s="76">
        <f t="shared" si="5"/>
        <v>5.51</v>
      </c>
      <c r="AE25" s="76">
        <f t="shared" si="6"/>
        <v>2.0859999999999999</v>
      </c>
      <c r="AF25" s="76">
        <f t="shared" si="7"/>
        <v>7.5960000000000001</v>
      </c>
      <c r="AH25" s="4" t="s">
        <v>222</v>
      </c>
      <c r="AI25" s="76"/>
      <c r="AJ25" s="76"/>
      <c r="AK25" s="198"/>
    </row>
    <row r="26" spans="1:37" ht="20.149999999999999" customHeight="1">
      <c r="A26" s="3">
        <f>SUBTOTAL(103,$B$4:B26)</f>
        <v>23</v>
      </c>
      <c r="B26" s="38">
        <v>45460</v>
      </c>
      <c r="C26" s="26" t="s">
        <v>427</v>
      </c>
      <c r="D26" s="3" t="str">
        <f>VLOOKUP(C26,'Location Summary'!$C$4:$D$602,2,0)</f>
        <v>DA+3</v>
      </c>
      <c r="E26" s="129" t="s">
        <v>416</v>
      </c>
      <c r="F26" s="103" t="s">
        <v>696</v>
      </c>
      <c r="H26" s="168">
        <v>1</v>
      </c>
      <c r="I26" s="167">
        <v>1</v>
      </c>
      <c r="K26" s="168">
        <v>1</v>
      </c>
      <c r="L26" s="167">
        <v>1</v>
      </c>
      <c r="T26" s="185">
        <v>60</v>
      </c>
      <c r="U26" s="3" t="s">
        <v>733</v>
      </c>
      <c r="V26" s="3" t="s">
        <v>733</v>
      </c>
      <c r="W26" s="3" t="s">
        <v>733</v>
      </c>
      <c r="X26" s="38">
        <f t="shared" si="3"/>
        <v>45460</v>
      </c>
      <c r="Y26" s="38">
        <f t="shared" si="1"/>
        <v>45488</v>
      </c>
      <c r="AA26" s="185">
        <v>40</v>
      </c>
      <c r="AC26" s="76">
        <f t="shared" si="4"/>
        <v>0</v>
      </c>
      <c r="AD26" s="76">
        <f t="shared" si="5"/>
        <v>5.51</v>
      </c>
      <c r="AE26" s="76">
        <f t="shared" si="6"/>
        <v>2.0859999999999999</v>
      </c>
      <c r="AF26" s="76">
        <f t="shared" si="7"/>
        <v>7.5960000000000001</v>
      </c>
      <c r="AH26" s="4" t="s">
        <v>233</v>
      </c>
      <c r="AI26" s="76"/>
      <c r="AJ26" s="76"/>
      <c r="AK26" s="198"/>
    </row>
    <row r="27" spans="1:37" ht="20.149999999999999" customHeight="1">
      <c r="A27" s="3">
        <f>SUBTOTAL(103,$B$4:B27)</f>
        <v>24</v>
      </c>
      <c r="B27" s="38">
        <v>45460</v>
      </c>
      <c r="C27" s="26" t="s">
        <v>407</v>
      </c>
      <c r="D27" s="3" t="str">
        <f>VLOOKUP(C27,'Location Summary'!$C$4:$D$602,2,0)</f>
        <v>DA+9</v>
      </c>
      <c r="E27" s="129" t="s">
        <v>416</v>
      </c>
      <c r="F27" s="103" t="s">
        <v>696</v>
      </c>
      <c r="J27" s="169">
        <v>1</v>
      </c>
      <c r="T27" s="185">
        <v>68</v>
      </c>
      <c r="U27" s="3" t="s">
        <v>738</v>
      </c>
      <c r="V27" s="3" t="s">
        <v>738</v>
      </c>
      <c r="W27" s="3" t="s">
        <v>738</v>
      </c>
      <c r="X27" s="38">
        <f t="shared" si="3"/>
        <v>45460</v>
      </c>
      <c r="Y27" s="38">
        <f t="shared" si="1"/>
        <v>45488</v>
      </c>
      <c r="AA27" s="185">
        <v>68</v>
      </c>
      <c r="AC27" s="76">
        <f t="shared" si="4"/>
        <v>5.5270000000000001</v>
      </c>
      <c r="AD27" s="76">
        <f t="shared" si="5"/>
        <v>0</v>
      </c>
      <c r="AE27" s="76">
        <f t="shared" si="6"/>
        <v>0</v>
      </c>
      <c r="AF27" s="76">
        <f t="shared" si="7"/>
        <v>5.5270000000000001</v>
      </c>
      <c r="AH27" s="4" t="s">
        <v>219</v>
      </c>
      <c r="AI27" s="76"/>
      <c r="AJ27" s="76"/>
      <c r="AK27" s="198"/>
    </row>
    <row r="28" spans="1:37" ht="20.149999999999999" customHeight="1">
      <c r="A28" s="3">
        <f>SUBTOTAL(103,$B$4:B28)</f>
        <v>25</v>
      </c>
      <c r="B28" s="38">
        <v>45461</v>
      </c>
      <c r="C28" s="26" t="s">
        <v>427</v>
      </c>
      <c r="D28" s="3" t="str">
        <f>VLOOKUP(C28,'Location Summary'!$C$4:$D$602,2,0)</f>
        <v>DA+3</v>
      </c>
      <c r="E28" s="129" t="s">
        <v>416</v>
      </c>
      <c r="F28" s="103" t="s">
        <v>696</v>
      </c>
      <c r="N28" s="168">
        <v>1</v>
      </c>
      <c r="O28" s="167">
        <v>1</v>
      </c>
      <c r="Q28" s="168">
        <v>1</v>
      </c>
      <c r="R28" s="167">
        <v>1</v>
      </c>
      <c r="T28" s="185">
        <v>55</v>
      </c>
      <c r="U28" s="3" t="s">
        <v>731</v>
      </c>
      <c r="V28" s="3" t="s">
        <v>734</v>
      </c>
      <c r="W28" s="3" t="s">
        <v>734</v>
      </c>
      <c r="X28" s="38">
        <f t="shared" si="3"/>
        <v>45461</v>
      </c>
      <c r="Y28" s="38">
        <f t="shared" si="1"/>
        <v>45489</v>
      </c>
      <c r="AA28" s="185">
        <v>45</v>
      </c>
      <c r="AC28" s="76">
        <f t="shared" si="4"/>
        <v>0</v>
      </c>
      <c r="AD28" s="76">
        <f t="shared" si="5"/>
        <v>5.51</v>
      </c>
      <c r="AE28" s="76">
        <f t="shared" si="6"/>
        <v>2.0859999999999999</v>
      </c>
      <c r="AF28" s="76">
        <f t="shared" si="7"/>
        <v>7.5960000000000001</v>
      </c>
      <c r="AH28" s="4" t="s">
        <v>441</v>
      </c>
      <c r="AI28" s="76"/>
      <c r="AJ28" s="76"/>
      <c r="AK28" s="198"/>
    </row>
    <row r="29" spans="1:37" ht="20.149999999999999" customHeight="1">
      <c r="A29" s="3">
        <f>SUBTOTAL(103,$B$4:B29)</f>
        <v>26</v>
      </c>
      <c r="B29" s="38">
        <v>45461</v>
      </c>
      <c r="C29" s="26" t="s">
        <v>407</v>
      </c>
      <c r="D29" s="3" t="str">
        <f>VLOOKUP(C29,'Location Summary'!$C$4:$D$602,2,0)</f>
        <v>DA+9</v>
      </c>
      <c r="E29" s="129" t="s">
        <v>416</v>
      </c>
      <c r="F29" s="103" t="s">
        <v>696</v>
      </c>
      <c r="M29" s="169">
        <v>1</v>
      </c>
      <c r="P29" s="169">
        <v>1</v>
      </c>
      <c r="T29" s="185">
        <v>58</v>
      </c>
      <c r="U29" s="3" t="s">
        <v>739</v>
      </c>
      <c r="V29" s="3" t="s">
        <v>739</v>
      </c>
      <c r="W29" s="3" t="s">
        <v>739</v>
      </c>
      <c r="X29" s="38">
        <f t="shared" si="3"/>
        <v>45461</v>
      </c>
      <c r="Y29" s="38">
        <f t="shared" si="1"/>
        <v>45489</v>
      </c>
      <c r="AA29" s="185">
        <v>58</v>
      </c>
      <c r="AC29" s="76">
        <f t="shared" si="4"/>
        <v>11.054</v>
      </c>
      <c r="AD29" s="76">
        <f t="shared" si="5"/>
        <v>0</v>
      </c>
      <c r="AE29" s="76">
        <f t="shared" si="6"/>
        <v>0</v>
      </c>
      <c r="AF29" s="76">
        <f t="shared" si="7"/>
        <v>11.054</v>
      </c>
      <c r="AH29" s="4" t="s">
        <v>283</v>
      </c>
      <c r="AI29" s="76"/>
      <c r="AJ29" s="76"/>
      <c r="AK29" s="198"/>
    </row>
    <row r="30" spans="1:37" ht="20.149999999999999" customHeight="1">
      <c r="A30" s="3">
        <f>SUBTOTAL(103,$B$4:B30)</f>
        <v>27</v>
      </c>
      <c r="B30" s="38">
        <v>45462</v>
      </c>
      <c r="C30" s="26" t="s">
        <v>418</v>
      </c>
      <c r="D30" s="3" t="str">
        <f>VLOOKUP(C30,'Location Summary'!$C$4:$D$602,2,0)</f>
        <v>DA+0</v>
      </c>
      <c r="E30" s="129" t="s">
        <v>416</v>
      </c>
      <c r="F30" s="103" t="s">
        <v>696</v>
      </c>
      <c r="M30" s="169">
        <v>1</v>
      </c>
      <c r="T30" s="185">
        <v>60</v>
      </c>
      <c r="U30" s="3" t="s">
        <v>719</v>
      </c>
      <c r="V30" s="3" t="s">
        <v>719</v>
      </c>
      <c r="W30" s="3" t="s">
        <v>719</v>
      </c>
      <c r="X30" s="38">
        <f t="shared" si="3"/>
        <v>45462</v>
      </c>
      <c r="Y30" s="38">
        <f t="shared" si="1"/>
        <v>45490</v>
      </c>
      <c r="AA30" s="185">
        <v>60</v>
      </c>
      <c r="AC30" s="76">
        <f t="shared" si="4"/>
        <v>4.726</v>
      </c>
      <c r="AD30" s="76">
        <f t="shared" si="5"/>
        <v>0</v>
      </c>
      <c r="AE30" s="76">
        <f t="shared" si="6"/>
        <v>0</v>
      </c>
      <c r="AF30" s="76">
        <f t="shared" si="7"/>
        <v>4.726</v>
      </c>
      <c r="AH30" s="4" t="s">
        <v>181</v>
      </c>
      <c r="AI30" s="76"/>
      <c r="AJ30" s="76"/>
      <c r="AK30" s="198"/>
    </row>
    <row r="31" spans="1:37" ht="20.149999999999999" customHeight="1">
      <c r="A31" s="3">
        <f>SUBTOTAL(103,$B$4:B31)</f>
        <v>28</v>
      </c>
      <c r="B31" s="38">
        <v>45462</v>
      </c>
      <c r="C31" s="26" t="s">
        <v>428</v>
      </c>
      <c r="D31" s="3" t="str">
        <f>VLOOKUP(C31,'Location Summary'!$C$4:$D$602,2,0)</f>
        <v>DA+6</v>
      </c>
      <c r="E31" s="129" t="s">
        <v>416</v>
      </c>
      <c r="F31" s="103" t="s">
        <v>696</v>
      </c>
      <c r="G31" s="169">
        <v>1</v>
      </c>
      <c r="P31" s="169">
        <v>1</v>
      </c>
      <c r="T31" s="185">
        <v>50</v>
      </c>
      <c r="U31" s="3" t="s">
        <v>728</v>
      </c>
      <c r="V31" s="3" t="s">
        <v>728</v>
      </c>
      <c r="W31" s="3" t="s">
        <v>728</v>
      </c>
      <c r="X31" s="38">
        <f t="shared" si="3"/>
        <v>45462</v>
      </c>
      <c r="Y31" s="38">
        <f t="shared" si="1"/>
        <v>45490</v>
      </c>
      <c r="AA31" s="185">
        <v>50</v>
      </c>
      <c r="AC31" s="76">
        <f t="shared" si="4"/>
        <v>11.054</v>
      </c>
      <c r="AD31" s="76">
        <f t="shared" si="5"/>
        <v>0</v>
      </c>
      <c r="AE31" s="76">
        <f t="shared" si="6"/>
        <v>0</v>
      </c>
      <c r="AF31" s="76">
        <f t="shared" si="7"/>
        <v>11.054</v>
      </c>
      <c r="AH31" s="4" t="s">
        <v>186</v>
      </c>
      <c r="AI31" s="76"/>
      <c r="AJ31" s="76"/>
      <c r="AK31" s="198"/>
    </row>
    <row r="32" spans="1:37" ht="20.149999999999999" customHeight="1">
      <c r="A32" s="3">
        <f>SUBTOTAL(103,$B$4:B32)</f>
        <v>29</v>
      </c>
      <c r="B32" s="38">
        <v>45463</v>
      </c>
      <c r="C32" s="26" t="s">
        <v>418</v>
      </c>
      <c r="D32" s="3" t="str">
        <f>VLOOKUP(C32,'Location Summary'!$C$4:$D$602,2,0)</f>
        <v>DA+0</v>
      </c>
      <c r="E32" s="129" t="s">
        <v>416</v>
      </c>
      <c r="F32" s="103" t="s">
        <v>696</v>
      </c>
      <c r="J32" s="169">
        <v>1</v>
      </c>
      <c r="N32" s="168">
        <v>1</v>
      </c>
      <c r="O32" s="167">
        <v>1</v>
      </c>
      <c r="T32" s="185">
        <v>50</v>
      </c>
      <c r="U32" s="3" t="s">
        <v>717</v>
      </c>
      <c r="V32" s="3" t="s">
        <v>717</v>
      </c>
      <c r="W32" s="34" t="s">
        <v>715</v>
      </c>
      <c r="X32" s="38">
        <f t="shared" si="3"/>
        <v>45463</v>
      </c>
      <c r="Y32" s="38">
        <f t="shared" si="1"/>
        <v>45491</v>
      </c>
      <c r="AA32" s="185">
        <v>50</v>
      </c>
      <c r="AC32" s="76">
        <f t="shared" si="4"/>
        <v>4.726</v>
      </c>
      <c r="AD32" s="76">
        <f t="shared" si="5"/>
        <v>2.7549999999999999</v>
      </c>
      <c r="AE32" s="76">
        <f t="shared" si="6"/>
        <v>1.054</v>
      </c>
      <c r="AF32" s="76">
        <f t="shared" si="7"/>
        <v>8.5350000000000001</v>
      </c>
      <c r="AH32" s="4" t="s">
        <v>234</v>
      </c>
      <c r="AI32" s="76"/>
      <c r="AJ32" s="76"/>
      <c r="AK32" s="198"/>
    </row>
    <row r="33" spans="1:37" ht="20.149999999999999" customHeight="1">
      <c r="A33" s="3">
        <f>SUBTOTAL(103,$B$4:B33)</f>
        <v>30</v>
      </c>
      <c r="B33" s="38">
        <v>45463</v>
      </c>
      <c r="C33" s="26" t="s">
        <v>428</v>
      </c>
      <c r="D33" s="3" t="str">
        <f>VLOOKUP(C33,'Location Summary'!$C$4:$D$602,2,0)</f>
        <v>DA+6</v>
      </c>
      <c r="E33" s="129" t="s">
        <v>416</v>
      </c>
      <c r="F33" s="103" t="s">
        <v>696</v>
      </c>
      <c r="H33" s="168">
        <v>1</v>
      </c>
      <c r="I33" s="167">
        <v>1</v>
      </c>
      <c r="J33" s="169">
        <v>1</v>
      </c>
      <c r="M33" s="169">
        <v>1</v>
      </c>
      <c r="Q33" s="168">
        <v>1</v>
      </c>
      <c r="R33" s="167">
        <v>1</v>
      </c>
      <c r="T33" s="185">
        <v>50</v>
      </c>
      <c r="U33" s="3" t="s">
        <v>735</v>
      </c>
      <c r="V33" s="3" t="s">
        <v>736</v>
      </c>
      <c r="W33" s="3" t="s">
        <v>732</v>
      </c>
      <c r="X33" s="38">
        <f t="shared" si="3"/>
        <v>45463</v>
      </c>
      <c r="Y33" s="38">
        <f t="shared" si="1"/>
        <v>45491</v>
      </c>
      <c r="AA33" s="185">
        <v>50</v>
      </c>
      <c r="AC33" s="76">
        <f t="shared" si="4"/>
        <v>11.054</v>
      </c>
      <c r="AD33" s="76">
        <f t="shared" si="5"/>
        <v>5.51</v>
      </c>
      <c r="AE33" s="76">
        <f t="shared" si="6"/>
        <v>2.0859999999999999</v>
      </c>
      <c r="AF33" s="76">
        <f t="shared" si="7"/>
        <v>18.649999999999999</v>
      </c>
      <c r="AH33" s="4" t="s">
        <v>211</v>
      </c>
      <c r="AI33" s="76"/>
      <c r="AJ33" s="76"/>
      <c r="AK33" s="198"/>
    </row>
    <row r="34" spans="1:37" ht="20.149999999999999" customHeight="1">
      <c r="A34" s="3">
        <f>SUBTOTAL(103,$B$4:B34)</f>
        <v>31</v>
      </c>
      <c r="B34" s="38">
        <v>45464</v>
      </c>
      <c r="C34" s="26" t="s">
        <v>418</v>
      </c>
      <c r="D34" s="3" t="str">
        <f>VLOOKUP(C34,'Location Summary'!$C$4:$D$602,2,0)</f>
        <v>DA+0</v>
      </c>
      <c r="E34" s="129" t="s">
        <v>416</v>
      </c>
      <c r="F34" s="103" t="s">
        <v>696</v>
      </c>
      <c r="G34" s="169">
        <v>1</v>
      </c>
      <c r="K34" s="168">
        <v>1</v>
      </c>
      <c r="L34" s="167">
        <v>1</v>
      </c>
      <c r="T34" s="185">
        <v>50</v>
      </c>
      <c r="U34" s="3" t="s">
        <v>720</v>
      </c>
      <c r="V34" s="3" t="s">
        <v>720</v>
      </c>
      <c r="W34" s="3" t="s">
        <v>720</v>
      </c>
      <c r="X34" s="38">
        <f t="shared" si="3"/>
        <v>45464</v>
      </c>
      <c r="Y34" s="38">
        <f>B34+28</f>
        <v>45492</v>
      </c>
      <c r="AA34" s="185">
        <v>50</v>
      </c>
      <c r="AC34" s="76">
        <f t="shared" si="4"/>
        <v>4.726</v>
      </c>
      <c r="AD34" s="76">
        <f t="shared" si="5"/>
        <v>2.7549999999999999</v>
      </c>
      <c r="AE34" s="76">
        <f t="shared" si="6"/>
        <v>1.054</v>
      </c>
      <c r="AF34" s="76">
        <f t="shared" si="7"/>
        <v>8.5350000000000001</v>
      </c>
      <c r="AH34" s="4" t="s">
        <v>191</v>
      </c>
      <c r="AI34" s="76"/>
      <c r="AJ34" s="76"/>
      <c r="AK34" s="198"/>
    </row>
    <row r="35" spans="1:37" ht="20.149999999999999" customHeight="1">
      <c r="A35" s="3">
        <f>SUBTOTAL(103,$B$4:B35)</f>
        <v>32</v>
      </c>
      <c r="B35" s="38">
        <v>45464</v>
      </c>
      <c r="C35" s="26" t="s">
        <v>428</v>
      </c>
      <c r="D35" s="3" t="str">
        <f>VLOOKUP(C35,'Location Summary'!$C$4:$D$602,2,0)</f>
        <v>DA+6</v>
      </c>
      <c r="E35" s="129" t="s">
        <v>416</v>
      </c>
      <c r="F35" s="103" t="s">
        <v>696</v>
      </c>
      <c r="K35" s="168">
        <v>1</v>
      </c>
      <c r="L35" s="167">
        <v>1</v>
      </c>
      <c r="N35" s="168">
        <v>1</v>
      </c>
      <c r="O35" s="167">
        <v>1</v>
      </c>
      <c r="T35" s="185">
        <v>55</v>
      </c>
      <c r="U35" s="3" t="s">
        <v>737</v>
      </c>
      <c r="V35" s="3" t="s">
        <v>729</v>
      </c>
      <c r="W35" s="3" t="s">
        <v>730</v>
      </c>
      <c r="X35" s="38">
        <f t="shared" si="3"/>
        <v>45464</v>
      </c>
      <c r="Y35" s="38">
        <f t="shared" ref="Y35:Y61" si="8">B35+28</f>
        <v>45492</v>
      </c>
      <c r="AA35" s="185">
        <v>45</v>
      </c>
      <c r="AC35" s="76">
        <f t="shared" si="4"/>
        <v>0</v>
      </c>
      <c r="AD35" s="76">
        <f t="shared" si="5"/>
        <v>5.51</v>
      </c>
      <c r="AE35" s="76">
        <f t="shared" si="6"/>
        <v>2.0859999999999999</v>
      </c>
      <c r="AF35" s="76">
        <f t="shared" si="7"/>
        <v>7.5960000000000001</v>
      </c>
      <c r="AH35" s="4" t="s">
        <v>216</v>
      </c>
      <c r="AI35" s="76"/>
      <c r="AJ35" s="76"/>
      <c r="AK35" s="198"/>
    </row>
    <row r="36" spans="1:37" ht="20.149999999999999" customHeight="1">
      <c r="A36" s="3">
        <f>SUBTOTAL(103,$B$4:B36)</f>
        <v>33</v>
      </c>
      <c r="B36" s="38">
        <v>45465</v>
      </c>
      <c r="C36" s="26" t="s">
        <v>429</v>
      </c>
      <c r="D36" s="3" t="str">
        <f>VLOOKUP(C36,'Location Summary'!$C$4:$D$602,2,0)</f>
        <v>DA+3</v>
      </c>
      <c r="E36" s="129" t="s">
        <v>416</v>
      </c>
      <c r="F36" s="103" t="s">
        <v>696</v>
      </c>
      <c r="G36" s="169">
        <v>1</v>
      </c>
      <c r="J36" s="169">
        <v>1</v>
      </c>
      <c r="K36" s="168">
        <v>1</v>
      </c>
      <c r="T36" s="185">
        <v>40</v>
      </c>
      <c r="U36" s="3" t="s">
        <v>728</v>
      </c>
      <c r="V36" s="3" t="s">
        <v>735</v>
      </c>
      <c r="W36" s="3" t="s">
        <v>735</v>
      </c>
      <c r="X36" s="38">
        <f t="shared" si="3"/>
        <v>45465</v>
      </c>
      <c r="Y36" s="38">
        <f t="shared" si="8"/>
        <v>45493</v>
      </c>
      <c r="AA36" s="185">
        <v>40</v>
      </c>
      <c r="AC36" s="76">
        <f t="shared" si="4"/>
        <v>11.054</v>
      </c>
      <c r="AD36" s="76">
        <f t="shared" si="5"/>
        <v>2.7549999999999999</v>
      </c>
      <c r="AE36" s="76">
        <f t="shared" si="6"/>
        <v>0</v>
      </c>
      <c r="AF36" s="76">
        <f t="shared" si="7"/>
        <v>13.809000000000001</v>
      </c>
      <c r="AH36" s="4" t="s">
        <v>215</v>
      </c>
      <c r="AI36" s="76"/>
      <c r="AJ36" s="76"/>
      <c r="AK36" s="198"/>
    </row>
    <row r="37" spans="1:37" ht="20.149999999999999" customHeight="1">
      <c r="A37" s="3">
        <f>SUBTOTAL(103,$B$4:B37)</f>
        <v>34</v>
      </c>
      <c r="B37" s="38">
        <v>45465</v>
      </c>
      <c r="C37" s="26" t="s">
        <v>418</v>
      </c>
      <c r="D37" s="3" t="str">
        <f>VLOOKUP(C37,'Location Summary'!$C$4:$D$602,2,0)</f>
        <v>DA+0</v>
      </c>
      <c r="E37" s="129" t="s">
        <v>416</v>
      </c>
      <c r="F37" s="103" t="s">
        <v>696</v>
      </c>
      <c r="H37" s="168">
        <v>1</v>
      </c>
      <c r="P37" s="169">
        <v>1</v>
      </c>
      <c r="T37" s="185">
        <v>45</v>
      </c>
      <c r="U37" s="3" t="s">
        <v>712</v>
      </c>
      <c r="V37" s="3" t="s">
        <v>712</v>
      </c>
      <c r="W37" s="3" t="s">
        <v>721</v>
      </c>
      <c r="X37" s="38">
        <f t="shared" si="3"/>
        <v>45465</v>
      </c>
      <c r="Y37" s="38">
        <f t="shared" si="8"/>
        <v>45493</v>
      </c>
      <c r="AA37" s="185">
        <v>45</v>
      </c>
      <c r="AC37" s="76">
        <f t="shared" si="4"/>
        <v>4.726</v>
      </c>
      <c r="AD37" s="76">
        <f t="shared" si="5"/>
        <v>2.7549999999999999</v>
      </c>
      <c r="AE37" s="76">
        <f t="shared" si="6"/>
        <v>0</v>
      </c>
      <c r="AF37" s="76">
        <f t="shared" si="7"/>
        <v>7.4809999999999999</v>
      </c>
      <c r="AH37" s="4" t="s">
        <v>212</v>
      </c>
      <c r="AI37" s="76"/>
      <c r="AJ37" s="76"/>
      <c r="AK37" s="198"/>
    </row>
    <row r="38" spans="1:37" ht="20.149999999999999" customHeight="1">
      <c r="A38" s="3">
        <f>SUBTOTAL(103,$B$4:B38)</f>
        <v>35</v>
      </c>
      <c r="B38" s="38">
        <v>45466</v>
      </c>
      <c r="C38" s="26" t="s">
        <v>429</v>
      </c>
      <c r="D38" s="3" t="str">
        <f>VLOOKUP(C38,'Location Summary'!$C$4:$D$602,2,0)</f>
        <v>DA+3</v>
      </c>
      <c r="E38" s="129" t="s">
        <v>416</v>
      </c>
      <c r="F38" s="103" t="s">
        <v>696</v>
      </c>
      <c r="L38" s="167">
        <v>1</v>
      </c>
      <c r="M38" s="169">
        <v>1</v>
      </c>
      <c r="N38" s="168">
        <v>1</v>
      </c>
      <c r="O38" s="167">
        <v>1</v>
      </c>
      <c r="P38" s="169">
        <v>1</v>
      </c>
      <c r="Q38" s="168">
        <v>1</v>
      </c>
      <c r="R38" s="167">
        <v>1</v>
      </c>
      <c r="T38" s="185">
        <v>58</v>
      </c>
      <c r="U38" s="3" t="s">
        <v>730</v>
      </c>
      <c r="V38" s="3" t="s">
        <v>733</v>
      </c>
      <c r="W38" s="3" t="s">
        <v>733</v>
      </c>
      <c r="X38" s="38">
        <f t="shared" si="3"/>
        <v>45466</v>
      </c>
      <c r="Y38" s="38">
        <f t="shared" si="8"/>
        <v>45494</v>
      </c>
      <c r="AA38" s="185">
        <v>38</v>
      </c>
      <c r="AC38" s="76">
        <f t="shared" si="4"/>
        <v>11.054</v>
      </c>
      <c r="AD38" s="76">
        <f t="shared" si="5"/>
        <v>5.51</v>
      </c>
      <c r="AE38" s="76">
        <f t="shared" si="6"/>
        <v>3.1289999999999996</v>
      </c>
      <c r="AF38" s="76">
        <f t="shared" si="7"/>
        <v>19.692999999999998</v>
      </c>
      <c r="AH38" s="4" t="s">
        <v>189</v>
      </c>
      <c r="AI38" s="76"/>
      <c r="AJ38" s="76"/>
      <c r="AK38" s="198"/>
    </row>
    <row r="39" spans="1:37" ht="20.149999999999999" customHeight="1">
      <c r="A39" s="3">
        <f>SUBTOTAL(103,$B$4:B39)</f>
        <v>36</v>
      </c>
      <c r="B39" s="38">
        <v>45466</v>
      </c>
      <c r="C39" s="26" t="s">
        <v>418</v>
      </c>
      <c r="D39" s="3" t="str">
        <f>VLOOKUP(C39,'Location Summary'!$C$4:$D$602,2,0)</f>
        <v>DA+0</v>
      </c>
      <c r="E39" s="129" t="s">
        <v>416</v>
      </c>
      <c r="F39" s="103" t="s">
        <v>696</v>
      </c>
      <c r="I39" s="167">
        <v>1</v>
      </c>
      <c r="Q39" s="168">
        <v>1</v>
      </c>
      <c r="R39" s="167">
        <v>1</v>
      </c>
      <c r="T39" s="185">
        <v>50</v>
      </c>
      <c r="U39" s="3" t="s">
        <v>722</v>
      </c>
      <c r="V39" s="3" t="s">
        <v>722</v>
      </c>
      <c r="W39" s="3" t="s">
        <v>723</v>
      </c>
      <c r="X39" s="38">
        <f>B39</f>
        <v>45466</v>
      </c>
      <c r="Y39" s="38">
        <f>B39+28</f>
        <v>45494</v>
      </c>
      <c r="AA39" s="185">
        <v>50</v>
      </c>
      <c r="AC39" s="76">
        <f t="shared" si="4"/>
        <v>0</v>
      </c>
      <c r="AD39" s="76">
        <f t="shared" si="5"/>
        <v>2.7549999999999999</v>
      </c>
      <c r="AE39" s="76">
        <f t="shared" si="6"/>
        <v>2.1080000000000001</v>
      </c>
      <c r="AF39" s="76">
        <f t="shared" si="7"/>
        <v>4.8629999999999995</v>
      </c>
      <c r="AH39" s="4" t="s">
        <v>221</v>
      </c>
      <c r="AI39" s="76"/>
      <c r="AJ39" s="76"/>
      <c r="AK39" s="198"/>
    </row>
    <row r="40" spans="1:37" ht="20.149999999999999" customHeight="1" thickBot="1">
      <c r="A40" s="3">
        <f>SUBTOTAL(103,$B$4:B40)</f>
        <v>37</v>
      </c>
      <c r="B40" s="38">
        <v>45466</v>
      </c>
      <c r="C40" s="26" t="s">
        <v>407</v>
      </c>
      <c r="D40" s="3" t="str">
        <f>VLOOKUP(C40,'Location Summary'!$C$4:$D$602,2,0)</f>
        <v>DA+9</v>
      </c>
      <c r="E40" s="129" t="s">
        <v>416</v>
      </c>
      <c r="F40" s="103" t="s">
        <v>696</v>
      </c>
      <c r="N40" s="168">
        <v>1</v>
      </c>
      <c r="Q40" s="168">
        <v>1</v>
      </c>
      <c r="T40" s="185">
        <v>68</v>
      </c>
      <c r="U40" s="3" t="s">
        <v>751</v>
      </c>
      <c r="V40" s="3" t="s">
        <v>751</v>
      </c>
      <c r="W40" s="3" t="s">
        <v>751</v>
      </c>
      <c r="X40" s="38">
        <f t="shared" si="3"/>
        <v>45466</v>
      </c>
      <c r="Y40" s="38">
        <f t="shared" si="8"/>
        <v>45494</v>
      </c>
      <c r="AA40" s="185">
        <v>68</v>
      </c>
      <c r="AC40" s="76">
        <f t="shared" si="4"/>
        <v>0</v>
      </c>
      <c r="AD40" s="76">
        <f t="shared" si="5"/>
        <v>5.51</v>
      </c>
      <c r="AE40" s="76">
        <f t="shared" si="6"/>
        <v>0</v>
      </c>
      <c r="AF40" s="76">
        <f t="shared" si="7"/>
        <v>5.51</v>
      </c>
      <c r="AH40" s="30" t="s">
        <v>442</v>
      </c>
      <c r="AI40" s="189"/>
      <c r="AJ40" s="189"/>
      <c r="AK40" s="199"/>
    </row>
    <row r="41" spans="1:37" ht="20.149999999999999" customHeight="1">
      <c r="A41" s="3">
        <f>SUBTOTAL(103,$B$4:B41)</f>
        <v>38</v>
      </c>
      <c r="B41" s="38">
        <v>45467</v>
      </c>
      <c r="C41" s="26" t="s">
        <v>407</v>
      </c>
      <c r="D41" s="3" t="str">
        <f>VLOOKUP(C41,'Location Summary'!$C$4:$D$602,2,0)</f>
        <v>DA+9</v>
      </c>
      <c r="E41" s="129" t="s">
        <v>416</v>
      </c>
      <c r="F41" s="103" t="s">
        <v>696</v>
      </c>
      <c r="G41" s="169">
        <v>1</v>
      </c>
      <c r="O41" s="167">
        <v>1</v>
      </c>
      <c r="R41" s="167">
        <v>1</v>
      </c>
      <c r="T41" s="185">
        <v>50</v>
      </c>
      <c r="U41" s="3" t="s">
        <v>748</v>
      </c>
      <c r="V41" s="3" t="s">
        <v>748</v>
      </c>
      <c r="W41" s="3" t="s">
        <v>748</v>
      </c>
      <c r="X41" s="38">
        <f t="shared" si="3"/>
        <v>45467</v>
      </c>
      <c r="Y41" s="38">
        <f t="shared" si="8"/>
        <v>45495</v>
      </c>
      <c r="AA41" s="185">
        <v>50</v>
      </c>
      <c r="AC41" s="76">
        <f t="shared" si="4"/>
        <v>5.5270000000000001</v>
      </c>
      <c r="AD41" s="76">
        <f t="shared" si="5"/>
        <v>0</v>
      </c>
      <c r="AE41" s="76">
        <f t="shared" si="6"/>
        <v>2.0859999999999999</v>
      </c>
      <c r="AF41" s="76">
        <f t="shared" si="7"/>
        <v>7.6129999999999995</v>
      </c>
    </row>
    <row r="42" spans="1:37" ht="20.149999999999999" customHeight="1">
      <c r="A42" s="3">
        <f>SUBTOTAL(103,$B$4:B42)</f>
        <v>39</v>
      </c>
      <c r="B42" s="38">
        <v>45467</v>
      </c>
      <c r="C42" s="26" t="s">
        <v>429</v>
      </c>
      <c r="D42" s="3" t="str">
        <f>VLOOKUP(C42,'Location Summary'!$C$4:$D$602,2,0)</f>
        <v>DA+3</v>
      </c>
      <c r="E42" s="129" t="s">
        <v>416</v>
      </c>
      <c r="F42" s="103" t="s">
        <v>696</v>
      </c>
      <c r="H42" s="168">
        <v>1</v>
      </c>
      <c r="I42" s="167">
        <v>1</v>
      </c>
      <c r="T42" s="185">
        <v>50</v>
      </c>
      <c r="U42" s="3" t="s">
        <v>727</v>
      </c>
      <c r="V42" s="3" t="s">
        <v>734</v>
      </c>
      <c r="W42" s="3" t="s">
        <v>732</v>
      </c>
      <c r="X42" s="38">
        <f t="shared" si="3"/>
        <v>45467</v>
      </c>
      <c r="Y42" s="38">
        <f t="shared" si="8"/>
        <v>45495</v>
      </c>
      <c r="AA42" s="185">
        <v>50</v>
      </c>
      <c r="AC42" s="76">
        <f t="shared" si="4"/>
        <v>0</v>
      </c>
      <c r="AD42" s="76">
        <f t="shared" si="5"/>
        <v>2.7549999999999999</v>
      </c>
      <c r="AE42" s="76">
        <f t="shared" si="6"/>
        <v>1.0429999999999999</v>
      </c>
      <c r="AF42" s="76">
        <f t="shared" si="7"/>
        <v>3.798</v>
      </c>
    </row>
    <row r="43" spans="1:37" ht="20.149999999999999" customHeight="1">
      <c r="A43" s="3">
        <f>SUBTOTAL(103,$B$4:B43)</f>
        <v>40</v>
      </c>
      <c r="B43" s="38">
        <v>45468</v>
      </c>
      <c r="C43" s="26" t="s">
        <v>407</v>
      </c>
      <c r="D43" s="3" t="str">
        <f>VLOOKUP(C43,'Location Summary'!$C$4:$D$602,2,0)</f>
        <v>DA+9</v>
      </c>
      <c r="E43" s="129" t="s">
        <v>416</v>
      </c>
      <c r="F43" s="103" t="s">
        <v>696</v>
      </c>
      <c r="H43" s="168">
        <v>1</v>
      </c>
      <c r="I43" s="167">
        <v>1</v>
      </c>
      <c r="K43" s="168">
        <v>1</v>
      </c>
      <c r="L43" s="167">
        <v>1</v>
      </c>
      <c r="T43" s="185">
        <v>50</v>
      </c>
      <c r="U43" s="3" t="s">
        <v>736</v>
      </c>
      <c r="V43" s="3" t="s">
        <v>737</v>
      </c>
      <c r="W43" s="3" t="s">
        <v>730</v>
      </c>
      <c r="X43" s="38">
        <f t="shared" si="3"/>
        <v>45468</v>
      </c>
      <c r="Y43" s="38">
        <f t="shared" si="8"/>
        <v>45496</v>
      </c>
      <c r="AA43" s="185">
        <v>50</v>
      </c>
      <c r="AC43" s="76">
        <f t="shared" si="4"/>
        <v>0</v>
      </c>
      <c r="AD43" s="76">
        <f t="shared" si="5"/>
        <v>5.51</v>
      </c>
      <c r="AE43" s="76">
        <f t="shared" si="6"/>
        <v>2.0859999999999999</v>
      </c>
      <c r="AF43" s="76">
        <f t="shared" si="7"/>
        <v>7.5960000000000001</v>
      </c>
    </row>
    <row r="44" spans="1:37" ht="20.149999999999999" customHeight="1">
      <c r="A44" s="3">
        <f>SUBTOTAL(103,$B$4:B44)</f>
        <v>41</v>
      </c>
      <c r="B44" s="38">
        <v>45468</v>
      </c>
      <c r="C44" s="26" t="s">
        <v>422</v>
      </c>
      <c r="D44" s="3" t="str">
        <f>VLOOKUP(C44,'Location Summary'!$C$4:$D$602,2,0)</f>
        <v>DA+3</v>
      </c>
      <c r="E44" s="129" t="s">
        <v>416</v>
      </c>
      <c r="F44" s="103" t="s">
        <v>696</v>
      </c>
      <c r="J44" s="169">
        <v>1</v>
      </c>
      <c r="T44" s="185">
        <v>65</v>
      </c>
      <c r="U44" s="3" t="s">
        <v>735</v>
      </c>
      <c r="V44" s="3" t="s">
        <v>735</v>
      </c>
      <c r="W44" s="3" t="s">
        <v>735</v>
      </c>
      <c r="X44" s="38">
        <f t="shared" si="3"/>
        <v>45468</v>
      </c>
      <c r="Y44" s="38">
        <f t="shared" si="8"/>
        <v>45496</v>
      </c>
      <c r="AA44" s="185">
        <v>65</v>
      </c>
      <c r="AC44" s="76">
        <f t="shared" si="4"/>
        <v>5.5270000000000001</v>
      </c>
      <c r="AD44" s="76">
        <f t="shared" si="5"/>
        <v>0</v>
      </c>
      <c r="AE44" s="76">
        <f t="shared" si="6"/>
        <v>0</v>
      </c>
      <c r="AF44" s="76">
        <f t="shared" si="7"/>
        <v>5.5270000000000001</v>
      </c>
    </row>
    <row r="45" spans="1:37" ht="20.149999999999999" customHeight="1">
      <c r="A45" s="3">
        <f>SUBTOTAL(103,$B$4:B45)</f>
        <v>42</v>
      </c>
      <c r="B45" s="38">
        <v>45468</v>
      </c>
      <c r="C45" s="131" t="s">
        <v>64</v>
      </c>
      <c r="D45" s="3" t="str">
        <f>VLOOKUP(C45,'Location Summary'!$C$4:$D$602,2,0)</f>
        <v>DC2-3</v>
      </c>
      <c r="E45" s="129" t="s">
        <v>416</v>
      </c>
      <c r="F45" s="103" t="s">
        <v>696</v>
      </c>
      <c r="M45" s="169">
        <v>1</v>
      </c>
      <c r="T45" s="185"/>
      <c r="X45" s="38">
        <f t="shared" si="3"/>
        <v>45468</v>
      </c>
      <c r="Y45" s="38">
        <f t="shared" si="8"/>
        <v>45496</v>
      </c>
      <c r="AA45" s="185"/>
      <c r="AC45" s="76"/>
      <c r="AD45" s="76"/>
      <c r="AE45" s="76"/>
      <c r="AF45" s="76"/>
    </row>
    <row r="46" spans="1:37" ht="20.149999999999999" customHeight="1">
      <c r="A46" s="3">
        <f>SUBTOTAL(103,$B$4:B46)</f>
        <v>43</v>
      </c>
      <c r="B46" s="38">
        <v>45469</v>
      </c>
      <c r="C46" s="26" t="s">
        <v>430</v>
      </c>
      <c r="D46" s="3" t="str">
        <f>VLOOKUP(C46,'Location Summary'!$C$4:$D$602,2,0)</f>
        <v>DA+9</v>
      </c>
      <c r="E46" s="129" t="s">
        <v>416</v>
      </c>
      <c r="F46" s="103" t="s">
        <v>696</v>
      </c>
      <c r="G46" s="169">
        <v>1</v>
      </c>
      <c r="J46" s="169">
        <v>1</v>
      </c>
      <c r="K46" s="168">
        <v>1</v>
      </c>
      <c r="M46" s="169">
        <v>1</v>
      </c>
      <c r="P46" s="169">
        <v>1</v>
      </c>
      <c r="Q46" s="168">
        <v>1</v>
      </c>
      <c r="T46" s="185">
        <v>55</v>
      </c>
      <c r="U46" s="3" t="s">
        <v>728</v>
      </c>
      <c r="V46" s="3" t="s">
        <v>735</v>
      </c>
      <c r="W46" s="3" t="s">
        <v>726</v>
      </c>
      <c r="X46" s="38">
        <f t="shared" si="3"/>
        <v>45469</v>
      </c>
      <c r="Y46" s="38">
        <f t="shared" si="8"/>
        <v>45497</v>
      </c>
      <c r="AA46" s="185">
        <v>55</v>
      </c>
      <c r="AC46" s="76">
        <f t="shared" si="4"/>
        <v>22.108000000000001</v>
      </c>
      <c r="AD46" s="76">
        <f t="shared" si="5"/>
        <v>5.51</v>
      </c>
      <c r="AE46" s="76">
        <f t="shared" si="6"/>
        <v>0</v>
      </c>
      <c r="AF46" s="76">
        <f t="shared" si="7"/>
        <v>27.618000000000002</v>
      </c>
    </row>
    <row r="47" spans="1:37" ht="20.149999999999999" customHeight="1">
      <c r="A47" s="3">
        <f>SUBTOTAL(103,$B$4:B47)</f>
        <v>44</v>
      </c>
      <c r="B47" s="38">
        <v>45469</v>
      </c>
      <c r="C47" s="26" t="s">
        <v>422</v>
      </c>
      <c r="D47" s="3" t="str">
        <f>VLOOKUP(C47,'Location Summary'!$C$4:$D$602,2,0)</f>
        <v>DA+3</v>
      </c>
      <c r="E47" s="129" t="s">
        <v>416</v>
      </c>
      <c r="F47" s="103" t="s">
        <v>696</v>
      </c>
      <c r="K47" s="168">
        <v>1</v>
      </c>
      <c r="L47" s="167">
        <v>1</v>
      </c>
      <c r="P47" s="169">
        <v>1</v>
      </c>
      <c r="Q47" s="168">
        <v>1</v>
      </c>
      <c r="R47" s="167">
        <v>1</v>
      </c>
      <c r="T47" s="185">
        <v>55</v>
      </c>
      <c r="U47" s="3" t="s">
        <v>727</v>
      </c>
      <c r="V47" s="3" t="s">
        <v>737</v>
      </c>
      <c r="W47" s="3" t="s">
        <v>730</v>
      </c>
      <c r="X47" s="38">
        <f t="shared" si="3"/>
        <v>45469</v>
      </c>
      <c r="Y47" s="38">
        <f t="shared" si="8"/>
        <v>45497</v>
      </c>
      <c r="AA47" s="185">
        <v>55</v>
      </c>
      <c r="AC47" s="76">
        <f t="shared" si="4"/>
        <v>5.5270000000000001</v>
      </c>
      <c r="AD47" s="76">
        <f t="shared" si="5"/>
        <v>5.51</v>
      </c>
      <c r="AE47" s="76">
        <f t="shared" si="6"/>
        <v>2.0859999999999999</v>
      </c>
      <c r="AF47" s="76">
        <f t="shared" si="7"/>
        <v>13.122999999999999</v>
      </c>
    </row>
    <row r="48" spans="1:37" ht="20.149999999999999" customHeight="1">
      <c r="A48" s="3">
        <f>SUBTOTAL(103,$B$4:B48)</f>
        <v>45</v>
      </c>
      <c r="B48" s="38">
        <v>45469</v>
      </c>
      <c r="C48" s="26" t="s">
        <v>417</v>
      </c>
      <c r="D48" s="3" t="str">
        <f>VLOOKUP(C48,'Location Summary'!$C$4:$D$602,2,0)</f>
        <v>DA+3</v>
      </c>
      <c r="E48" s="129" t="s">
        <v>416</v>
      </c>
      <c r="F48" s="103" t="s">
        <v>696</v>
      </c>
      <c r="G48" s="169">
        <v>1</v>
      </c>
      <c r="J48" s="169">
        <v>1</v>
      </c>
      <c r="T48" s="185">
        <v>58</v>
      </c>
      <c r="U48" s="3" t="s">
        <v>716</v>
      </c>
      <c r="V48" s="3" t="s">
        <v>716</v>
      </c>
      <c r="W48" s="3" t="s">
        <v>716</v>
      </c>
      <c r="X48" s="38">
        <f t="shared" si="3"/>
        <v>45469</v>
      </c>
      <c r="Y48" s="38">
        <f t="shared" si="8"/>
        <v>45497</v>
      </c>
      <c r="AA48" s="185">
        <v>58</v>
      </c>
      <c r="AC48" s="76">
        <f t="shared" si="4"/>
        <v>11.054</v>
      </c>
      <c r="AD48" s="76">
        <f t="shared" si="5"/>
        <v>0</v>
      </c>
      <c r="AE48" s="76">
        <f t="shared" si="6"/>
        <v>0</v>
      </c>
      <c r="AF48" s="76">
        <f t="shared" si="7"/>
        <v>11.054</v>
      </c>
    </row>
    <row r="49" spans="1:32" ht="20.149999999999999" customHeight="1">
      <c r="A49" s="3">
        <f>SUBTOTAL(103,$B$4:B49)</f>
        <v>46</v>
      </c>
      <c r="B49" s="38">
        <v>45470</v>
      </c>
      <c r="C49" s="26" t="s">
        <v>430</v>
      </c>
      <c r="D49" s="3" t="str">
        <f>VLOOKUP(C49,'Location Summary'!$C$4:$D$602,2,0)</f>
        <v>DA+9</v>
      </c>
      <c r="E49" s="129" t="s">
        <v>416</v>
      </c>
      <c r="F49" s="103" t="s">
        <v>696</v>
      </c>
      <c r="H49" s="168">
        <v>1</v>
      </c>
      <c r="I49" s="167">
        <v>1</v>
      </c>
      <c r="L49" s="167">
        <v>1</v>
      </c>
      <c r="N49" s="168">
        <v>1</v>
      </c>
      <c r="O49" s="167">
        <v>1</v>
      </c>
      <c r="R49" s="167">
        <v>1</v>
      </c>
      <c r="T49" s="185">
        <v>50</v>
      </c>
      <c r="U49" s="3" t="s">
        <v>736</v>
      </c>
      <c r="V49" s="3" t="s">
        <v>729</v>
      </c>
      <c r="W49" s="3" t="s">
        <v>732</v>
      </c>
      <c r="X49" s="38">
        <f t="shared" si="3"/>
        <v>45470</v>
      </c>
      <c r="Y49" s="38">
        <f t="shared" si="8"/>
        <v>45498</v>
      </c>
      <c r="AA49" s="185">
        <v>50</v>
      </c>
      <c r="AC49" s="76">
        <f t="shared" si="4"/>
        <v>0</v>
      </c>
      <c r="AD49" s="76">
        <f t="shared" si="5"/>
        <v>5.51</v>
      </c>
      <c r="AE49" s="76">
        <f t="shared" si="6"/>
        <v>4.1719999999999997</v>
      </c>
      <c r="AF49" s="76">
        <f t="shared" si="7"/>
        <v>9.6819999999999986</v>
      </c>
    </row>
    <row r="50" spans="1:32" ht="20.149999999999999" customHeight="1">
      <c r="A50" s="3">
        <f>SUBTOTAL(103,$B$4:B50)</f>
        <v>47</v>
      </c>
      <c r="B50" s="38">
        <v>45470</v>
      </c>
      <c r="C50" s="26" t="s">
        <v>422</v>
      </c>
      <c r="D50" s="3" t="str">
        <f>VLOOKUP(C50,'Location Summary'!$C$4:$D$602,2,0)</f>
        <v>DA+3</v>
      </c>
      <c r="E50" s="129" t="s">
        <v>416</v>
      </c>
      <c r="F50" s="103" t="s">
        <v>696</v>
      </c>
      <c r="G50" s="169">
        <v>1</v>
      </c>
      <c r="M50" s="169">
        <v>1</v>
      </c>
      <c r="T50" s="185">
        <v>65</v>
      </c>
      <c r="U50" s="3" t="s">
        <v>753</v>
      </c>
      <c r="V50" s="3" t="s">
        <v>753</v>
      </c>
      <c r="W50" s="3" t="s">
        <v>754</v>
      </c>
      <c r="X50" s="38">
        <f t="shared" si="3"/>
        <v>45470</v>
      </c>
      <c r="Y50" s="38">
        <f t="shared" si="8"/>
        <v>45498</v>
      </c>
      <c r="AA50" s="185">
        <v>65</v>
      </c>
      <c r="AC50" s="76">
        <f t="shared" si="4"/>
        <v>11.054</v>
      </c>
      <c r="AD50" s="76">
        <f t="shared" si="5"/>
        <v>0</v>
      </c>
      <c r="AE50" s="76">
        <f t="shared" si="6"/>
        <v>0</v>
      </c>
      <c r="AF50" s="76">
        <f t="shared" si="7"/>
        <v>11.054</v>
      </c>
    </row>
    <row r="51" spans="1:32" ht="20.149999999999999" customHeight="1">
      <c r="A51" s="3">
        <f>SUBTOTAL(103,$B$4:B51)</f>
        <v>48</v>
      </c>
      <c r="B51" s="38">
        <v>45470</v>
      </c>
      <c r="C51" s="26" t="s">
        <v>417</v>
      </c>
      <c r="D51" s="3" t="str">
        <f>VLOOKUP(C51,'Location Summary'!$C$4:$D$602,2,0)</f>
        <v>DA+3</v>
      </c>
      <c r="E51" s="129" t="s">
        <v>416</v>
      </c>
      <c r="F51" s="103" t="s">
        <v>696</v>
      </c>
      <c r="H51" s="168">
        <v>1</v>
      </c>
      <c r="I51" s="167">
        <v>1</v>
      </c>
      <c r="K51" s="168">
        <v>1</v>
      </c>
      <c r="L51" s="167">
        <v>1</v>
      </c>
      <c r="M51" s="169">
        <v>1</v>
      </c>
      <c r="T51" s="185">
        <v>50</v>
      </c>
      <c r="U51" s="3" t="s">
        <v>720</v>
      </c>
      <c r="V51" s="3" t="s">
        <v>720</v>
      </c>
      <c r="W51" s="3" t="s">
        <v>721</v>
      </c>
      <c r="X51" s="38">
        <f t="shared" si="3"/>
        <v>45470</v>
      </c>
      <c r="Y51" s="38">
        <f t="shared" si="8"/>
        <v>45498</v>
      </c>
      <c r="AA51" s="185">
        <v>50</v>
      </c>
      <c r="AC51" s="76">
        <f t="shared" si="4"/>
        <v>5.5270000000000001</v>
      </c>
      <c r="AD51" s="76">
        <f t="shared" si="5"/>
        <v>5.51</v>
      </c>
      <c r="AE51" s="76">
        <f t="shared" si="6"/>
        <v>2.0859999999999999</v>
      </c>
      <c r="AF51" s="76">
        <f t="shared" si="7"/>
        <v>13.122999999999999</v>
      </c>
    </row>
    <row r="52" spans="1:32" ht="20.149999999999999" customHeight="1">
      <c r="A52" s="3">
        <f>SUBTOTAL(103,$B$4:B52)</f>
        <v>49</v>
      </c>
      <c r="B52" s="38">
        <v>45471</v>
      </c>
      <c r="C52" s="26" t="s">
        <v>417</v>
      </c>
      <c r="D52" s="3" t="str">
        <f>VLOOKUP(C52,'Location Summary'!$C$4:$D$602,2,0)</f>
        <v>DA+3</v>
      </c>
      <c r="E52" s="129" t="s">
        <v>416</v>
      </c>
      <c r="F52" s="103" t="s">
        <v>696</v>
      </c>
      <c r="N52" s="168">
        <v>1</v>
      </c>
      <c r="O52" s="167">
        <v>1</v>
      </c>
      <c r="T52" s="185">
        <v>48</v>
      </c>
      <c r="U52" s="3" t="s">
        <v>740</v>
      </c>
      <c r="V52" s="3" t="s">
        <v>715</v>
      </c>
      <c r="W52" s="3" t="s">
        <v>715</v>
      </c>
      <c r="X52" s="38">
        <f t="shared" si="3"/>
        <v>45471</v>
      </c>
      <c r="Y52" s="38">
        <f t="shared" si="8"/>
        <v>45499</v>
      </c>
      <c r="AA52" s="185">
        <v>48</v>
      </c>
      <c r="AC52" s="76">
        <f t="shared" si="4"/>
        <v>0</v>
      </c>
      <c r="AD52" s="76">
        <f t="shared" si="5"/>
        <v>2.7549999999999999</v>
      </c>
      <c r="AE52" s="76">
        <f t="shared" si="6"/>
        <v>1.0429999999999999</v>
      </c>
      <c r="AF52" s="76">
        <f t="shared" si="7"/>
        <v>3.798</v>
      </c>
    </row>
    <row r="53" spans="1:32" ht="20.149999999999999" customHeight="1">
      <c r="A53" s="3">
        <f>SUBTOTAL(103,$B$4:B53)</f>
        <v>50</v>
      </c>
      <c r="B53" s="38">
        <v>45471</v>
      </c>
      <c r="C53" s="26" t="s">
        <v>431</v>
      </c>
      <c r="D53" s="3" t="str">
        <f>VLOOKUP(C53,'Location Summary'!$C$4:$D$602,2,0)</f>
        <v>DA+0</v>
      </c>
      <c r="E53" s="129" t="s">
        <v>416</v>
      </c>
      <c r="F53" s="103" t="s">
        <v>696</v>
      </c>
      <c r="G53" s="169">
        <v>1</v>
      </c>
      <c r="P53" s="169">
        <v>1</v>
      </c>
      <c r="T53" s="185">
        <v>40</v>
      </c>
      <c r="U53" s="3" t="s">
        <v>742</v>
      </c>
      <c r="V53" s="3" t="s">
        <v>742</v>
      </c>
      <c r="W53" s="3" t="s">
        <v>745</v>
      </c>
      <c r="X53" s="38">
        <f t="shared" si="3"/>
        <v>45471</v>
      </c>
      <c r="Y53" s="38">
        <f t="shared" si="8"/>
        <v>45499</v>
      </c>
      <c r="AA53" s="185">
        <v>40</v>
      </c>
      <c r="AC53" s="76">
        <f t="shared" si="4"/>
        <v>9.452</v>
      </c>
      <c r="AD53" s="76">
        <f t="shared" si="5"/>
        <v>0</v>
      </c>
      <c r="AE53" s="76">
        <f t="shared" si="6"/>
        <v>0</v>
      </c>
      <c r="AF53" s="76">
        <f t="shared" si="7"/>
        <v>9.452</v>
      </c>
    </row>
    <row r="54" spans="1:32" ht="20.149999999999999" customHeight="1">
      <c r="A54" s="3">
        <f>SUBTOTAL(103,$B$4:B54)</f>
        <v>51</v>
      </c>
      <c r="B54" s="38">
        <v>45471</v>
      </c>
      <c r="C54" s="26" t="s">
        <v>422</v>
      </c>
      <c r="D54" s="3" t="str">
        <f>VLOOKUP(C54,'Location Summary'!$C$4:$D$602,2,0)</f>
        <v>DA+3</v>
      </c>
      <c r="E54" s="129" t="s">
        <v>416</v>
      </c>
      <c r="F54" s="103" t="s">
        <v>696</v>
      </c>
      <c r="H54" s="168">
        <v>1</v>
      </c>
      <c r="I54" s="167">
        <v>1</v>
      </c>
      <c r="N54" s="168">
        <v>1</v>
      </c>
      <c r="O54" s="167">
        <v>1</v>
      </c>
      <c r="T54" s="185">
        <v>45</v>
      </c>
      <c r="U54" s="3" t="s">
        <v>736</v>
      </c>
      <c r="V54" s="3" t="s">
        <v>731</v>
      </c>
      <c r="W54" s="3" t="s">
        <v>731</v>
      </c>
      <c r="X54" s="38">
        <f t="shared" si="3"/>
        <v>45471</v>
      </c>
      <c r="Y54" s="38">
        <f t="shared" si="8"/>
        <v>45499</v>
      </c>
      <c r="AA54" s="185">
        <v>45</v>
      </c>
      <c r="AC54" s="76">
        <f t="shared" si="4"/>
        <v>0</v>
      </c>
      <c r="AD54" s="76">
        <f t="shared" si="5"/>
        <v>5.51</v>
      </c>
      <c r="AE54" s="76">
        <f t="shared" si="6"/>
        <v>2.0859999999999999</v>
      </c>
      <c r="AF54" s="76">
        <f t="shared" si="7"/>
        <v>7.5960000000000001</v>
      </c>
    </row>
    <row r="55" spans="1:32" ht="20.149999999999999" customHeight="1">
      <c r="A55" s="3">
        <f>SUBTOTAL(103,$B$4:B55)</f>
        <v>52</v>
      </c>
      <c r="B55" s="38">
        <v>45472</v>
      </c>
      <c r="C55" s="26" t="s">
        <v>431</v>
      </c>
      <c r="D55" s="3" t="str">
        <f>VLOOKUP(C55,'Location Summary'!$C$4:$D$602,2,0)</f>
        <v>DA+0</v>
      </c>
      <c r="E55" s="129" t="s">
        <v>416</v>
      </c>
      <c r="F55" s="103" t="s">
        <v>696</v>
      </c>
      <c r="H55" s="168">
        <v>1</v>
      </c>
      <c r="I55" s="167">
        <v>1</v>
      </c>
      <c r="J55" s="169">
        <v>1</v>
      </c>
      <c r="M55" s="169">
        <v>1</v>
      </c>
      <c r="Q55" s="168">
        <v>1</v>
      </c>
      <c r="R55" s="167">
        <v>1</v>
      </c>
      <c r="T55" s="185">
        <v>50</v>
      </c>
      <c r="U55" s="3" t="s">
        <v>749</v>
      </c>
      <c r="V55" s="3" t="s">
        <v>750</v>
      </c>
      <c r="W55" s="3" t="s">
        <v>744</v>
      </c>
      <c r="X55" s="38">
        <f t="shared" si="3"/>
        <v>45472</v>
      </c>
      <c r="Y55" s="38">
        <f t="shared" si="8"/>
        <v>45500</v>
      </c>
      <c r="AA55" s="185">
        <v>50</v>
      </c>
      <c r="AC55" s="76">
        <f t="shared" si="4"/>
        <v>9.452</v>
      </c>
      <c r="AD55" s="76">
        <f t="shared" si="5"/>
        <v>5.51</v>
      </c>
      <c r="AE55" s="76">
        <f t="shared" si="6"/>
        <v>2.1080000000000001</v>
      </c>
      <c r="AF55" s="76">
        <f t="shared" si="7"/>
        <v>17.07</v>
      </c>
    </row>
    <row r="56" spans="1:32" ht="20.149999999999999" customHeight="1">
      <c r="A56" s="3">
        <f>SUBTOTAL(103,$B$4:B56)</f>
        <v>53</v>
      </c>
      <c r="B56" s="38">
        <v>45472</v>
      </c>
      <c r="C56" s="26" t="s">
        <v>408</v>
      </c>
      <c r="D56" s="3" t="str">
        <f>VLOOKUP(C56,'Location Summary'!$C$4:$D$602,2,0)</f>
        <v>DA+3</v>
      </c>
      <c r="E56" s="129" t="s">
        <v>416</v>
      </c>
      <c r="F56" s="103" t="s">
        <v>696</v>
      </c>
      <c r="M56" s="169">
        <v>1</v>
      </c>
      <c r="P56" s="169">
        <v>1</v>
      </c>
      <c r="T56" s="185">
        <v>50</v>
      </c>
      <c r="U56" s="3" t="s">
        <v>744</v>
      </c>
      <c r="V56" s="3" t="s">
        <v>744</v>
      </c>
      <c r="W56" s="3" t="s">
        <v>745</v>
      </c>
      <c r="X56" s="38">
        <f t="shared" si="3"/>
        <v>45472</v>
      </c>
      <c r="Y56" s="38">
        <f t="shared" si="8"/>
        <v>45500</v>
      </c>
      <c r="AA56" s="185">
        <v>50</v>
      </c>
      <c r="AC56" s="76">
        <f t="shared" si="4"/>
        <v>11.054</v>
      </c>
      <c r="AD56" s="76">
        <f t="shared" si="5"/>
        <v>0</v>
      </c>
      <c r="AE56" s="76">
        <f t="shared" si="6"/>
        <v>0</v>
      </c>
      <c r="AF56" s="76">
        <f t="shared" si="7"/>
        <v>11.054</v>
      </c>
    </row>
    <row r="57" spans="1:32" ht="20.149999999999999" customHeight="1">
      <c r="A57" s="3">
        <f>SUBTOTAL(103,$B$4:B57)</f>
        <v>54</v>
      </c>
      <c r="B57" s="38">
        <v>45472</v>
      </c>
      <c r="C57" s="26" t="s">
        <v>417</v>
      </c>
      <c r="D57" s="3" t="str">
        <f>VLOOKUP(C57,'Location Summary'!$C$4:$D$602,2,0)</f>
        <v>DA+3</v>
      </c>
      <c r="E57" s="129" t="s">
        <v>416</v>
      </c>
      <c r="F57" s="103" t="s">
        <v>696</v>
      </c>
      <c r="P57" s="169">
        <v>1</v>
      </c>
      <c r="Q57" s="168">
        <v>1</v>
      </c>
      <c r="R57" s="167">
        <v>1</v>
      </c>
      <c r="T57" s="185">
        <v>65</v>
      </c>
      <c r="U57" s="3" t="s">
        <v>712</v>
      </c>
      <c r="V57" s="3" t="s">
        <v>712</v>
      </c>
      <c r="W57" s="3" t="s">
        <v>712</v>
      </c>
      <c r="X57" s="38">
        <f t="shared" si="3"/>
        <v>45472</v>
      </c>
      <c r="Y57" s="38">
        <f t="shared" si="8"/>
        <v>45500</v>
      </c>
      <c r="AA57" s="185">
        <v>65</v>
      </c>
      <c r="AC57" s="76">
        <f t="shared" si="4"/>
        <v>5.5270000000000001</v>
      </c>
      <c r="AD57" s="76">
        <f t="shared" si="5"/>
        <v>2.7549999999999999</v>
      </c>
      <c r="AE57" s="76">
        <f t="shared" si="6"/>
        <v>1.0429999999999999</v>
      </c>
      <c r="AF57" s="76">
        <f t="shared" si="7"/>
        <v>9.3249999999999993</v>
      </c>
    </row>
    <row r="58" spans="1:32" ht="20.149999999999999" customHeight="1">
      <c r="A58" s="3">
        <f>SUBTOTAL(103,$B$4:B58)</f>
        <v>55</v>
      </c>
      <c r="B58" s="38">
        <v>45473</v>
      </c>
      <c r="C58" s="26" t="s">
        <v>408</v>
      </c>
      <c r="D58" s="3" t="str">
        <f>VLOOKUP(C58,'Location Summary'!$C$4:$D$602,2,0)</f>
        <v>DA+3</v>
      </c>
      <c r="E58" s="129" t="s">
        <v>416</v>
      </c>
      <c r="F58" s="103" t="s">
        <v>696</v>
      </c>
      <c r="G58" s="169">
        <v>1</v>
      </c>
      <c r="N58" s="168">
        <v>1</v>
      </c>
      <c r="Q58" s="168">
        <v>1</v>
      </c>
      <c r="T58" s="185">
        <v>50</v>
      </c>
      <c r="U58" s="3" t="s">
        <v>742</v>
      </c>
      <c r="V58" s="3" t="s">
        <v>746</v>
      </c>
      <c r="W58" s="3" t="s">
        <v>752</v>
      </c>
      <c r="X58" s="38">
        <f t="shared" si="3"/>
        <v>45473</v>
      </c>
      <c r="Y58" s="38">
        <f t="shared" si="8"/>
        <v>45501</v>
      </c>
      <c r="AA58" s="185">
        <v>50</v>
      </c>
      <c r="AC58" s="76">
        <f t="shared" si="4"/>
        <v>5.5270000000000001</v>
      </c>
      <c r="AD58" s="76">
        <f t="shared" si="5"/>
        <v>5.51</v>
      </c>
      <c r="AE58" s="76">
        <f t="shared" si="6"/>
        <v>0</v>
      </c>
      <c r="AF58" s="76">
        <f t="shared" si="7"/>
        <v>11.036999999999999</v>
      </c>
    </row>
    <row r="59" spans="1:32" ht="20.149999999999999" customHeight="1">
      <c r="A59" s="3">
        <f>SUBTOTAL(103,$B$4:B59)</f>
        <v>56</v>
      </c>
      <c r="B59" s="38">
        <v>45474</v>
      </c>
      <c r="C59" s="26" t="s">
        <v>433</v>
      </c>
      <c r="D59" s="3" t="str">
        <f>VLOOKUP(C59,'Location Summary'!$C$4:$D$602,2,0)</f>
        <v>DA+0</v>
      </c>
      <c r="E59" s="129" t="s">
        <v>416</v>
      </c>
      <c r="F59" s="103" t="s">
        <v>696</v>
      </c>
      <c r="G59" s="169">
        <v>1</v>
      </c>
      <c r="P59" s="169">
        <v>1</v>
      </c>
      <c r="T59" s="185">
        <v>45</v>
      </c>
      <c r="U59" s="3" t="s">
        <v>742</v>
      </c>
      <c r="V59" s="3" t="s">
        <v>745</v>
      </c>
      <c r="W59" s="3" t="s">
        <v>745</v>
      </c>
      <c r="X59" s="38">
        <f t="shared" si="3"/>
        <v>45474</v>
      </c>
      <c r="Y59" s="38">
        <f t="shared" si="8"/>
        <v>45502</v>
      </c>
      <c r="AA59" s="185">
        <v>45</v>
      </c>
      <c r="AC59" s="76">
        <f t="shared" si="4"/>
        <v>9.452</v>
      </c>
      <c r="AD59" s="76">
        <f t="shared" si="5"/>
        <v>0</v>
      </c>
      <c r="AE59" s="76">
        <f t="shared" si="6"/>
        <v>0</v>
      </c>
      <c r="AF59" s="76">
        <f t="shared" si="7"/>
        <v>9.452</v>
      </c>
    </row>
    <row r="60" spans="1:32" ht="20.149999999999999" customHeight="1">
      <c r="A60" s="3">
        <f>SUBTOTAL(103,$B$4:B60)</f>
        <v>57</v>
      </c>
      <c r="B60" s="38">
        <v>45474</v>
      </c>
      <c r="C60" s="26" t="s">
        <v>408</v>
      </c>
      <c r="D60" s="3" t="str">
        <f>VLOOKUP(C60,'Location Summary'!$C$4:$D$602,2,0)</f>
        <v>DA+3</v>
      </c>
      <c r="E60" s="129" t="s">
        <v>416</v>
      </c>
      <c r="F60" s="103" t="s">
        <v>696</v>
      </c>
      <c r="O60" s="167">
        <v>1</v>
      </c>
      <c r="R60" s="167">
        <v>1</v>
      </c>
      <c r="T60" s="185">
        <v>50</v>
      </c>
      <c r="U60" s="3" t="s">
        <v>740</v>
      </c>
      <c r="V60" s="3" t="s">
        <v>740</v>
      </c>
      <c r="W60" s="3" t="s">
        <v>747</v>
      </c>
      <c r="X60" s="38">
        <f t="shared" si="3"/>
        <v>45474</v>
      </c>
      <c r="Y60" s="38">
        <f t="shared" si="8"/>
        <v>45502</v>
      </c>
      <c r="AA60" s="185">
        <v>50</v>
      </c>
      <c r="AC60" s="76">
        <f t="shared" si="4"/>
        <v>0</v>
      </c>
      <c r="AD60" s="76">
        <f t="shared" si="5"/>
        <v>0</v>
      </c>
      <c r="AE60" s="76">
        <f t="shared" si="6"/>
        <v>2.0859999999999999</v>
      </c>
      <c r="AF60" s="76">
        <f t="shared" si="7"/>
        <v>2.0859999999999999</v>
      </c>
    </row>
    <row r="61" spans="1:32" ht="20.149999999999999" customHeight="1">
      <c r="A61" s="3">
        <f>SUBTOTAL(103,$B$4:B61)</f>
        <v>58</v>
      </c>
      <c r="B61" s="38">
        <v>45475</v>
      </c>
      <c r="C61" s="26" t="s">
        <v>433</v>
      </c>
      <c r="D61" s="3" t="str">
        <f>VLOOKUP(C61,'Location Summary'!$C$4:$D$602,2,0)</f>
        <v>DA+0</v>
      </c>
      <c r="E61" s="129" t="s">
        <v>416</v>
      </c>
      <c r="F61" s="103" t="s">
        <v>696</v>
      </c>
      <c r="H61" s="168">
        <v>1</v>
      </c>
      <c r="I61" s="167">
        <v>1</v>
      </c>
      <c r="J61" s="169">
        <v>1</v>
      </c>
      <c r="M61" s="169">
        <v>1</v>
      </c>
      <c r="Q61" s="168">
        <v>1</v>
      </c>
      <c r="R61" s="167">
        <v>1</v>
      </c>
      <c r="T61" s="185">
        <v>40</v>
      </c>
      <c r="U61" s="3" t="s">
        <v>750</v>
      </c>
      <c r="V61" s="3" t="s">
        <v>744</v>
      </c>
      <c r="W61" s="3" t="s">
        <v>757</v>
      </c>
      <c r="X61" s="38">
        <f t="shared" si="3"/>
        <v>45475</v>
      </c>
      <c r="Y61" s="38">
        <f t="shared" si="8"/>
        <v>45503</v>
      </c>
      <c r="AA61" s="185">
        <v>40</v>
      </c>
      <c r="AC61" s="76">
        <f t="shared" si="4"/>
        <v>9.452</v>
      </c>
      <c r="AD61" s="76">
        <f t="shared" si="5"/>
        <v>5.51</v>
      </c>
      <c r="AE61" s="76">
        <f t="shared" si="6"/>
        <v>2.1080000000000001</v>
      </c>
      <c r="AF61" s="76">
        <f t="shared" si="7"/>
        <v>17.07</v>
      </c>
    </row>
    <row r="62" spans="1:32" ht="20.149999999999999" customHeight="1">
      <c r="A62" s="3">
        <f>SUBTOTAL(103,$B$4:B62)</f>
        <v>59</v>
      </c>
      <c r="B62" s="38">
        <v>45475</v>
      </c>
      <c r="C62" s="26" t="s">
        <v>415</v>
      </c>
      <c r="D62" s="3" t="str">
        <f>VLOOKUP(C62,'Location Summary'!$C$4:$D$602,2,0)</f>
        <v>DA+3</v>
      </c>
      <c r="E62" s="129" t="s">
        <v>416</v>
      </c>
      <c r="F62" s="103" t="s">
        <v>696</v>
      </c>
      <c r="M62" s="169">
        <v>1</v>
      </c>
      <c r="P62" s="169">
        <v>1</v>
      </c>
      <c r="T62" s="185">
        <v>50</v>
      </c>
      <c r="U62" s="3" t="s">
        <v>745</v>
      </c>
      <c r="V62" s="3" t="s">
        <v>745</v>
      </c>
      <c r="W62" s="3" t="s">
        <v>744</v>
      </c>
      <c r="X62" s="38">
        <f t="shared" ref="X62:X70" si="9">B62</f>
        <v>45475</v>
      </c>
      <c r="Y62" s="38">
        <f t="shared" ref="Y62:Y70" si="10">B62+28</f>
        <v>45503</v>
      </c>
      <c r="Z62" s="186"/>
      <c r="AA62" s="185">
        <v>50</v>
      </c>
      <c r="AC62" s="76">
        <f t="shared" si="4"/>
        <v>11.054</v>
      </c>
      <c r="AD62" s="76">
        <f t="shared" si="5"/>
        <v>0</v>
      </c>
      <c r="AE62" s="76">
        <f t="shared" si="6"/>
        <v>0</v>
      </c>
      <c r="AF62" s="76">
        <f t="shared" si="7"/>
        <v>11.054</v>
      </c>
    </row>
    <row r="63" spans="1:32" ht="20.149999999999999" customHeight="1">
      <c r="A63" s="3">
        <f>SUBTOTAL(103,$B$4:B63)</f>
        <v>60</v>
      </c>
      <c r="B63" s="38">
        <v>45476</v>
      </c>
      <c r="C63" s="26" t="s">
        <v>408</v>
      </c>
      <c r="D63" s="3" t="str">
        <f>VLOOKUP(C63,'Location Summary'!$C$4:$D$602,2,0)</f>
        <v>DA+3</v>
      </c>
      <c r="E63" s="129" t="s">
        <v>416</v>
      </c>
      <c r="F63" s="103" t="s">
        <v>696</v>
      </c>
      <c r="H63" s="168">
        <v>1</v>
      </c>
      <c r="I63" s="167">
        <v>1</v>
      </c>
      <c r="J63" s="169">
        <v>1</v>
      </c>
      <c r="K63" s="168">
        <v>1</v>
      </c>
      <c r="L63" s="167">
        <v>1</v>
      </c>
      <c r="T63" s="185">
        <v>46</v>
      </c>
      <c r="U63" s="3" t="s">
        <v>765</v>
      </c>
      <c r="V63" s="3" t="s">
        <v>749</v>
      </c>
      <c r="W63" s="3" t="s">
        <v>763</v>
      </c>
      <c r="X63" s="38">
        <f t="shared" si="9"/>
        <v>45476</v>
      </c>
      <c r="Y63" s="38">
        <f t="shared" si="10"/>
        <v>45504</v>
      </c>
      <c r="AA63" s="185">
        <v>46</v>
      </c>
      <c r="AC63" s="76">
        <f t="shared" si="4"/>
        <v>5.5270000000000001</v>
      </c>
      <c r="AD63" s="76">
        <f t="shared" si="5"/>
        <v>5.51</v>
      </c>
      <c r="AE63" s="76">
        <f t="shared" si="6"/>
        <v>2.0859999999999999</v>
      </c>
      <c r="AF63" s="76">
        <f t="shared" si="7"/>
        <v>13.122999999999999</v>
      </c>
    </row>
    <row r="64" spans="1:32" ht="20.149999999999999" customHeight="1">
      <c r="A64" s="3">
        <f>SUBTOTAL(103,$B$4:B64)</f>
        <v>61</v>
      </c>
      <c r="B64" s="38">
        <v>45476</v>
      </c>
      <c r="C64" s="26" t="s">
        <v>415</v>
      </c>
      <c r="D64" s="3" t="str">
        <f>VLOOKUP(C64,'Location Summary'!$C$4:$D$602,2,0)</f>
        <v>DA+3</v>
      </c>
      <c r="E64" s="129" t="s">
        <v>416</v>
      </c>
      <c r="F64" s="103" t="s">
        <v>696</v>
      </c>
      <c r="N64" s="168">
        <v>1</v>
      </c>
      <c r="O64" s="167">
        <v>1</v>
      </c>
      <c r="Q64" s="168">
        <v>1</v>
      </c>
      <c r="R64" s="167">
        <v>1</v>
      </c>
      <c r="T64" s="185">
        <v>45</v>
      </c>
      <c r="U64" s="3" t="s">
        <v>752</v>
      </c>
      <c r="V64" s="3" t="s">
        <v>746</v>
      </c>
      <c r="W64" s="3" t="s">
        <v>746</v>
      </c>
      <c r="X64" s="38">
        <f t="shared" si="9"/>
        <v>45476</v>
      </c>
      <c r="Y64" s="38">
        <f t="shared" si="10"/>
        <v>45504</v>
      </c>
      <c r="Z64" s="186"/>
      <c r="AA64" s="185">
        <v>45</v>
      </c>
      <c r="AC64" s="76">
        <f t="shared" si="4"/>
        <v>0</v>
      </c>
      <c r="AD64" s="76">
        <f t="shared" si="5"/>
        <v>5.51</v>
      </c>
      <c r="AE64" s="76">
        <f t="shared" si="6"/>
        <v>2.0859999999999999</v>
      </c>
      <c r="AF64" s="76">
        <f t="shared" si="7"/>
        <v>7.5960000000000001</v>
      </c>
    </row>
    <row r="65" spans="1:32" ht="20.149999999999999" customHeight="1">
      <c r="A65" s="3">
        <f>SUBTOTAL(103,$B$4:B65)</f>
        <v>62</v>
      </c>
      <c r="B65" s="38">
        <v>45476</v>
      </c>
      <c r="C65" s="26" t="s">
        <v>433</v>
      </c>
      <c r="D65" s="3" t="str">
        <f>VLOOKUP(C65,'Location Summary'!$C$4:$D$602,2,0)</f>
        <v>DA+0</v>
      </c>
      <c r="E65" s="129" t="s">
        <v>416</v>
      </c>
      <c r="F65" s="103" t="s">
        <v>696</v>
      </c>
      <c r="K65" s="168">
        <v>1</v>
      </c>
      <c r="L65" s="167">
        <v>1</v>
      </c>
      <c r="N65" s="168">
        <v>1</v>
      </c>
      <c r="O65" s="167">
        <v>1</v>
      </c>
      <c r="T65" s="185">
        <v>50</v>
      </c>
      <c r="U65" s="3" t="s">
        <v>763</v>
      </c>
      <c r="V65" s="3" t="s">
        <v>746</v>
      </c>
      <c r="W65" s="3" t="s">
        <v>764</v>
      </c>
      <c r="X65" s="38">
        <f t="shared" si="9"/>
        <v>45476</v>
      </c>
      <c r="Y65" s="38">
        <f t="shared" si="10"/>
        <v>45504</v>
      </c>
      <c r="AA65" s="185">
        <v>50</v>
      </c>
      <c r="AC65" s="76">
        <f t="shared" si="4"/>
        <v>0</v>
      </c>
      <c r="AD65" s="76">
        <f t="shared" si="5"/>
        <v>5.51</v>
      </c>
      <c r="AE65" s="76">
        <f t="shared" si="6"/>
        <v>2.1080000000000001</v>
      </c>
      <c r="AF65" s="76">
        <f t="shared" si="7"/>
        <v>7.6180000000000003</v>
      </c>
    </row>
    <row r="66" spans="1:32" ht="20.149999999999999" customHeight="1">
      <c r="A66" s="3">
        <f>SUBTOTAL(103,$B$4:B66)</f>
        <v>63</v>
      </c>
      <c r="B66" s="38">
        <v>45478</v>
      </c>
      <c r="C66" s="26" t="s">
        <v>432</v>
      </c>
      <c r="D66" s="3" t="str">
        <f>VLOOKUP(C66,'Location Summary'!$C$4:$D$602,2,0)</f>
        <v>DA+1.5</v>
      </c>
      <c r="E66" s="129" t="s">
        <v>416</v>
      </c>
      <c r="F66" s="103" t="s">
        <v>696</v>
      </c>
      <c r="G66" s="169">
        <v>1</v>
      </c>
      <c r="H66" s="168">
        <v>1</v>
      </c>
      <c r="I66" s="167">
        <v>1</v>
      </c>
      <c r="J66" s="169">
        <v>1</v>
      </c>
      <c r="K66" s="168">
        <v>1</v>
      </c>
      <c r="L66" s="167">
        <v>1</v>
      </c>
      <c r="M66" s="169">
        <v>1</v>
      </c>
      <c r="T66" s="185">
        <v>50</v>
      </c>
      <c r="U66" s="3" t="s">
        <v>742</v>
      </c>
      <c r="V66" s="3" t="s">
        <v>750</v>
      </c>
      <c r="W66" s="185" t="s">
        <v>744</v>
      </c>
      <c r="X66" s="38">
        <f t="shared" si="9"/>
        <v>45478</v>
      </c>
      <c r="Y66" s="38">
        <f t="shared" si="10"/>
        <v>45506</v>
      </c>
      <c r="AA66" s="185">
        <v>50</v>
      </c>
      <c r="AC66" s="76">
        <f t="shared" si="4"/>
        <v>16.581</v>
      </c>
      <c r="AD66" s="76">
        <f t="shared" si="5"/>
        <v>5.51</v>
      </c>
      <c r="AE66" s="76">
        <f t="shared" si="6"/>
        <v>2.0859999999999999</v>
      </c>
      <c r="AF66" s="76">
        <f t="shared" si="7"/>
        <v>24.177</v>
      </c>
    </row>
    <row r="67" spans="1:32" ht="20.149999999999999" customHeight="1">
      <c r="A67" s="3">
        <f>SUBTOTAL(103,$B$4:B67)</f>
        <v>64</v>
      </c>
      <c r="B67" s="38">
        <v>45478</v>
      </c>
      <c r="C67" s="26" t="s">
        <v>462</v>
      </c>
      <c r="D67" s="3" t="str">
        <f>VLOOKUP(C67,'Location Summary'!$C$4:$D$602,2,0)</f>
        <v>DA+1.5</v>
      </c>
      <c r="E67" s="129" t="s">
        <v>416</v>
      </c>
      <c r="F67" s="103" t="s">
        <v>696</v>
      </c>
      <c r="G67" s="169">
        <v>1</v>
      </c>
      <c r="H67" s="168">
        <v>1</v>
      </c>
      <c r="J67" s="169">
        <v>1</v>
      </c>
      <c r="K67" s="168">
        <v>1</v>
      </c>
      <c r="M67" s="169">
        <v>1</v>
      </c>
      <c r="N67" s="168">
        <v>1</v>
      </c>
      <c r="P67" s="169">
        <v>1</v>
      </c>
      <c r="Q67" s="168">
        <v>1</v>
      </c>
      <c r="T67" s="185">
        <v>40</v>
      </c>
      <c r="U67" s="3" t="s">
        <v>716</v>
      </c>
      <c r="V67" s="3" t="s">
        <v>712</v>
      </c>
      <c r="W67" s="3" t="s">
        <v>719</v>
      </c>
      <c r="X67" s="38">
        <f t="shared" si="9"/>
        <v>45478</v>
      </c>
      <c r="Y67" s="38">
        <f t="shared" si="10"/>
        <v>45506</v>
      </c>
      <c r="AA67" s="185">
        <v>40</v>
      </c>
      <c r="AC67" s="76">
        <f t="shared" si="4"/>
        <v>22.108000000000001</v>
      </c>
      <c r="AD67" s="76">
        <f t="shared" si="5"/>
        <v>11.02</v>
      </c>
      <c r="AE67" s="76">
        <f t="shared" si="6"/>
        <v>0</v>
      </c>
      <c r="AF67" s="76">
        <f t="shared" si="7"/>
        <v>33.128</v>
      </c>
    </row>
    <row r="68" spans="1:32" ht="20.149999999999999" customHeight="1">
      <c r="A68" s="3">
        <f>SUBTOTAL(103,$B$4:B68)</f>
        <v>65</v>
      </c>
      <c r="B68" s="38">
        <v>45479</v>
      </c>
      <c r="C68" s="26" t="s">
        <v>409</v>
      </c>
      <c r="D68" s="3" t="str">
        <f>VLOOKUP(C68,'Location Summary'!$C$4:$D$602,2,0)</f>
        <v>DA+3</v>
      </c>
      <c r="E68" s="129" t="s">
        <v>416</v>
      </c>
      <c r="F68" s="103" t="s">
        <v>696</v>
      </c>
      <c r="G68" s="169">
        <v>1</v>
      </c>
      <c r="J68" s="169">
        <v>1</v>
      </c>
      <c r="T68" s="3">
        <v>48</v>
      </c>
      <c r="U68" s="3" t="s">
        <v>776</v>
      </c>
      <c r="V68" s="3" t="s">
        <v>776</v>
      </c>
      <c r="W68" s="3" t="s">
        <v>719</v>
      </c>
      <c r="X68" s="38">
        <f t="shared" si="9"/>
        <v>45479</v>
      </c>
      <c r="Y68" s="38">
        <f t="shared" si="10"/>
        <v>45507</v>
      </c>
      <c r="AA68" s="3">
        <v>48</v>
      </c>
      <c r="AC68" s="76">
        <f t="shared" si="4"/>
        <v>11.054</v>
      </c>
      <c r="AD68" s="76">
        <f t="shared" si="5"/>
        <v>0</v>
      </c>
      <c r="AE68" s="76">
        <f t="shared" si="6"/>
        <v>0</v>
      </c>
      <c r="AF68" s="76">
        <f t="shared" si="7"/>
        <v>11.054</v>
      </c>
    </row>
    <row r="69" spans="1:32" ht="20.149999999999999" customHeight="1">
      <c r="A69" s="3">
        <f>SUBTOTAL(103,$B$4:B69)</f>
        <v>66</v>
      </c>
      <c r="B69" s="38">
        <v>45479</v>
      </c>
      <c r="C69" s="26" t="s">
        <v>432</v>
      </c>
      <c r="D69" s="3" t="str">
        <f>VLOOKUP(C69,'Location Summary'!$C$4:$D$602,2,0)</f>
        <v>DA+1.5</v>
      </c>
      <c r="E69" s="129" t="s">
        <v>416</v>
      </c>
      <c r="F69" s="103" t="s">
        <v>696</v>
      </c>
      <c r="N69" s="168">
        <v>1</v>
      </c>
      <c r="O69" s="167">
        <v>1</v>
      </c>
      <c r="P69" s="169">
        <v>1</v>
      </c>
      <c r="Q69" s="168">
        <v>1</v>
      </c>
      <c r="R69" s="167">
        <v>1</v>
      </c>
      <c r="T69" s="3">
        <v>45</v>
      </c>
      <c r="U69" s="3" t="s">
        <v>745</v>
      </c>
      <c r="V69" s="3" t="s">
        <v>747</v>
      </c>
      <c r="W69" s="3" t="s">
        <v>764</v>
      </c>
      <c r="X69" s="38">
        <f t="shared" si="9"/>
        <v>45479</v>
      </c>
      <c r="Y69" s="38">
        <f t="shared" si="10"/>
        <v>45507</v>
      </c>
      <c r="AA69" s="3">
        <v>45</v>
      </c>
      <c r="AC69" s="76">
        <f t="shared" si="4"/>
        <v>5.5270000000000001</v>
      </c>
      <c r="AD69" s="76">
        <f t="shared" si="5"/>
        <v>5.51</v>
      </c>
      <c r="AE69" s="76">
        <f t="shared" si="6"/>
        <v>2.0859999999999999</v>
      </c>
      <c r="AF69" s="76">
        <f t="shared" si="7"/>
        <v>13.122999999999999</v>
      </c>
    </row>
    <row r="70" spans="1:32" ht="20.149999999999999" customHeight="1">
      <c r="A70" s="3">
        <f>SUBTOTAL(103,$B$4:B70)</f>
        <v>67</v>
      </c>
      <c r="B70" s="38">
        <v>45479</v>
      </c>
      <c r="C70" s="26" t="s">
        <v>462</v>
      </c>
      <c r="D70" s="3" t="str">
        <f>VLOOKUP(C70,'Location Summary'!$C$4:$D$602,2,0)</f>
        <v>DA+1.5</v>
      </c>
      <c r="E70" s="129" t="s">
        <v>416</v>
      </c>
      <c r="F70" s="103" t="s">
        <v>696</v>
      </c>
      <c r="I70" s="167">
        <v>1</v>
      </c>
      <c r="L70" s="167">
        <v>1</v>
      </c>
      <c r="O70" s="167">
        <v>1</v>
      </c>
      <c r="R70" s="167">
        <v>1</v>
      </c>
      <c r="T70" s="3">
        <v>55</v>
      </c>
      <c r="U70" s="3" t="s">
        <v>723</v>
      </c>
      <c r="V70" s="3" t="s">
        <v>718</v>
      </c>
      <c r="W70" s="3" t="s">
        <v>764</v>
      </c>
      <c r="X70" s="38">
        <f t="shared" si="9"/>
        <v>45479</v>
      </c>
      <c r="Y70" s="38">
        <f t="shared" si="10"/>
        <v>45507</v>
      </c>
      <c r="AA70" s="3">
        <v>55</v>
      </c>
      <c r="AC70" s="76">
        <f t="shared" ref="AC70:AC103" si="11">(VLOOKUP($D70,$AH$4:$AK$40,2,FALSE))*(G70+J70+M70+P70)</f>
        <v>0</v>
      </c>
      <c r="AD70" s="76">
        <f t="shared" ref="AD70:AD103" si="12">(VLOOKUP($D70,$AH$4:$AK$40,3,FALSE))*(H70+K70+N70+Q70)</f>
        <v>0</v>
      </c>
      <c r="AE70" s="76">
        <f t="shared" ref="AE70:AE103" si="13">(VLOOKUP($D70,$AH$4:$AK$40,4,FALSE))*(I70+L70+O70+R70)</f>
        <v>4.1719999999999997</v>
      </c>
      <c r="AF70" s="76">
        <f t="shared" ref="AF70:AF103" si="14">SUM(AC70:AE70)</f>
        <v>4.1719999999999997</v>
      </c>
    </row>
    <row r="71" spans="1:32" ht="20.149999999999999" customHeight="1">
      <c r="A71" s="3">
        <f>SUBTOTAL(103,$B$4:B71)</f>
        <v>68</v>
      </c>
      <c r="B71" s="38">
        <v>45480</v>
      </c>
      <c r="C71" s="26" t="s">
        <v>409</v>
      </c>
      <c r="D71" s="3" t="str">
        <f>VLOOKUP(C71,'Location Summary'!$C$4:$D$602,2,0)</f>
        <v>DA+3</v>
      </c>
      <c r="E71" s="129" t="s">
        <v>416</v>
      </c>
      <c r="F71" s="103" t="s">
        <v>696</v>
      </c>
      <c r="H71" s="168">
        <v>1</v>
      </c>
      <c r="I71" s="167">
        <v>1</v>
      </c>
      <c r="K71" s="168">
        <v>1</v>
      </c>
      <c r="L71" s="167">
        <v>1</v>
      </c>
      <c r="P71" s="169">
        <v>1</v>
      </c>
      <c r="T71" s="3">
        <v>48</v>
      </c>
      <c r="U71" s="3" t="s">
        <v>773</v>
      </c>
      <c r="V71" s="3" t="s">
        <v>774</v>
      </c>
      <c r="W71" s="3" t="s">
        <v>775</v>
      </c>
      <c r="X71" s="38">
        <f t="shared" ref="X71:X77" si="15">B71</f>
        <v>45480</v>
      </c>
      <c r="Y71" s="38">
        <f t="shared" ref="Y71:Y77" si="16">B71+28</f>
        <v>45508</v>
      </c>
      <c r="AA71" s="3">
        <v>48</v>
      </c>
      <c r="AC71" s="76">
        <f t="shared" si="11"/>
        <v>5.5270000000000001</v>
      </c>
      <c r="AD71" s="76">
        <f t="shared" si="12"/>
        <v>5.51</v>
      </c>
      <c r="AE71" s="76">
        <f t="shared" si="13"/>
        <v>2.0859999999999999</v>
      </c>
      <c r="AF71" s="76">
        <f t="shared" si="14"/>
        <v>13.122999999999999</v>
      </c>
    </row>
    <row r="72" spans="1:32" ht="20.149999999999999" customHeight="1">
      <c r="A72" s="3">
        <f>SUBTOTAL(103,$B$4:B72)</f>
        <v>69</v>
      </c>
      <c r="B72" s="38">
        <v>45480</v>
      </c>
      <c r="C72" s="26" t="s">
        <v>461</v>
      </c>
      <c r="D72" s="3" t="str">
        <f>VLOOKUP(C72,'Location Summary'!$C$4:$D$602,2,0)</f>
        <v>DA+0</v>
      </c>
      <c r="E72" s="129" t="s">
        <v>416</v>
      </c>
      <c r="F72" s="103" t="s">
        <v>696</v>
      </c>
      <c r="P72" s="169">
        <v>1</v>
      </c>
      <c r="T72" s="3">
        <v>50</v>
      </c>
      <c r="U72" s="3" t="s">
        <v>745</v>
      </c>
      <c r="V72" s="3" t="s">
        <v>745</v>
      </c>
      <c r="W72" s="3" t="s">
        <v>745</v>
      </c>
      <c r="X72" s="38">
        <f t="shared" si="15"/>
        <v>45480</v>
      </c>
      <c r="Y72" s="38">
        <f t="shared" si="16"/>
        <v>45508</v>
      </c>
      <c r="AA72" s="3">
        <v>50</v>
      </c>
      <c r="AC72" s="76">
        <f t="shared" si="11"/>
        <v>4.726</v>
      </c>
      <c r="AD72" s="76">
        <f t="shared" si="12"/>
        <v>0</v>
      </c>
      <c r="AE72" s="76">
        <f t="shared" si="13"/>
        <v>0</v>
      </c>
      <c r="AF72" s="76">
        <f t="shared" si="14"/>
        <v>4.726</v>
      </c>
    </row>
    <row r="73" spans="1:32" ht="20.149999999999999" customHeight="1">
      <c r="A73" s="3">
        <f>SUBTOTAL(103,$B$4:B73)</f>
        <v>70</v>
      </c>
      <c r="B73" s="38">
        <v>45481</v>
      </c>
      <c r="C73" s="26" t="s">
        <v>409</v>
      </c>
      <c r="D73" s="3" t="str">
        <f>VLOOKUP(C73,'Location Summary'!$C$4:$D$602,2,0)</f>
        <v>DA+3</v>
      </c>
      <c r="E73" s="129" t="s">
        <v>416</v>
      </c>
      <c r="F73" s="103" t="s">
        <v>696</v>
      </c>
      <c r="M73" s="169">
        <v>1</v>
      </c>
      <c r="Q73" s="168">
        <v>1</v>
      </c>
      <c r="T73" s="3">
        <v>40</v>
      </c>
      <c r="U73" s="3" t="s">
        <v>752</v>
      </c>
      <c r="V73" s="3" t="s">
        <v>744</v>
      </c>
      <c r="W73" s="3" t="s">
        <v>744</v>
      </c>
      <c r="X73" s="38">
        <f t="shared" si="15"/>
        <v>45481</v>
      </c>
      <c r="Y73" s="38">
        <f t="shared" si="16"/>
        <v>45509</v>
      </c>
      <c r="AA73" s="3">
        <v>40</v>
      </c>
      <c r="AC73" s="76">
        <f t="shared" si="11"/>
        <v>5.5270000000000001</v>
      </c>
      <c r="AD73" s="76">
        <f t="shared" si="12"/>
        <v>2.7549999999999999</v>
      </c>
      <c r="AE73" s="76">
        <f t="shared" si="13"/>
        <v>0</v>
      </c>
      <c r="AF73" s="76">
        <f t="shared" si="14"/>
        <v>8.282</v>
      </c>
    </row>
    <row r="74" spans="1:32" ht="20.149999999999999" customHeight="1">
      <c r="A74" s="3">
        <f>SUBTOTAL(103,$B$4:B74)</f>
        <v>71</v>
      </c>
      <c r="B74" s="38">
        <v>45481</v>
      </c>
      <c r="C74" s="26" t="s">
        <v>415</v>
      </c>
      <c r="D74" s="3" t="str">
        <f>VLOOKUP(C74,'Location Summary'!$C$4:$D$602,2,0)</f>
        <v>DA+3</v>
      </c>
      <c r="E74" s="129" t="s">
        <v>416</v>
      </c>
      <c r="F74" s="103" t="s">
        <v>696</v>
      </c>
      <c r="G74" s="169">
        <v>1</v>
      </c>
      <c r="T74" s="3">
        <v>55</v>
      </c>
      <c r="U74" s="3" t="s">
        <v>742</v>
      </c>
      <c r="V74" s="3" t="s">
        <v>742</v>
      </c>
      <c r="W74" s="3" t="s">
        <v>742</v>
      </c>
      <c r="X74" s="38">
        <f>B74</f>
        <v>45481</v>
      </c>
      <c r="Y74" s="38">
        <f>B74+28</f>
        <v>45509</v>
      </c>
      <c r="AA74" s="3">
        <v>55</v>
      </c>
      <c r="AC74" s="76">
        <f t="shared" si="11"/>
        <v>5.5270000000000001</v>
      </c>
      <c r="AD74" s="76">
        <f t="shared" si="12"/>
        <v>0</v>
      </c>
      <c r="AE74" s="76">
        <f t="shared" si="13"/>
        <v>0</v>
      </c>
      <c r="AF74" s="76">
        <f t="shared" si="14"/>
        <v>5.5270000000000001</v>
      </c>
    </row>
    <row r="75" spans="1:32" ht="20.149999999999999" customHeight="1">
      <c r="A75" s="3">
        <f>SUBTOTAL(103,$B$4:B75)</f>
        <v>72</v>
      </c>
      <c r="B75" s="38">
        <v>45481</v>
      </c>
      <c r="C75" s="26" t="s">
        <v>434</v>
      </c>
      <c r="D75" s="3" t="str">
        <f>VLOOKUP(C75,'Location Summary'!$C$4:$D$602,2,0)</f>
        <v>DA-1.5</v>
      </c>
      <c r="E75" s="129" t="s">
        <v>416</v>
      </c>
      <c r="F75" s="103" t="s">
        <v>696</v>
      </c>
      <c r="G75" s="169">
        <v>1</v>
      </c>
      <c r="J75" s="169">
        <v>1</v>
      </c>
      <c r="M75" s="169">
        <v>1</v>
      </c>
      <c r="P75" s="169">
        <v>1</v>
      </c>
      <c r="T75" s="3">
        <v>55</v>
      </c>
      <c r="U75" s="3" t="s">
        <v>742</v>
      </c>
      <c r="V75" s="3" t="s">
        <v>750</v>
      </c>
      <c r="W75" s="3" t="s">
        <v>750</v>
      </c>
      <c r="X75" s="38">
        <f>B75</f>
        <v>45481</v>
      </c>
      <c r="Y75" s="38">
        <f>B75+28</f>
        <v>45509</v>
      </c>
      <c r="AA75" s="3">
        <v>55</v>
      </c>
      <c r="AC75" s="76">
        <f t="shared" si="11"/>
        <v>18.904</v>
      </c>
      <c r="AD75" s="76">
        <f t="shared" si="12"/>
        <v>0</v>
      </c>
      <c r="AE75" s="76">
        <f t="shared" si="13"/>
        <v>0</v>
      </c>
      <c r="AF75" s="76">
        <f t="shared" si="14"/>
        <v>18.904</v>
      </c>
    </row>
    <row r="76" spans="1:32" ht="20.149999999999999" customHeight="1">
      <c r="A76" s="3">
        <f>SUBTOTAL(103,$B$4:B76)</f>
        <v>73</v>
      </c>
      <c r="B76" s="38">
        <v>45481</v>
      </c>
      <c r="C76" s="26" t="s">
        <v>461</v>
      </c>
      <c r="D76" s="3" t="str">
        <f>VLOOKUP(C76,'Location Summary'!$C$4:$D$602,2,0)</f>
        <v>DA+0</v>
      </c>
      <c r="E76" s="129" t="s">
        <v>416</v>
      </c>
      <c r="F76" s="103" t="s">
        <v>696</v>
      </c>
      <c r="G76" s="169">
        <v>1</v>
      </c>
      <c r="M76" s="169">
        <v>1</v>
      </c>
      <c r="T76" s="3">
        <v>65</v>
      </c>
      <c r="U76" s="3" t="s">
        <v>742</v>
      </c>
      <c r="V76" s="3" t="s">
        <v>742</v>
      </c>
      <c r="W76" s="3" t="s">
        <v>744</v>
      </c>
      <c r="X76" s="38">
        <f t="shared" si="15"/>
        <v>45481</v>
      </c>
      <c r="Y76" s="38">
        <f t="shared" si="16"/>
        <v>45509</v>
      </c>
      <c r="AA76" s="3">
        <v>65</v>
      </c>
      <c r="AC76" s="76">
        <f t="shared" si="11"/>
        <v>9.452</v>
      </c>
      <c r="AD76" s="76">
        <f t="shared" si="12"/>
        <v>0</v>
      </c>
      <c r="AE76" s="76">
        <f t="shared" si="13"/>
        <v>0</v>
      </c>
      <c r="AF76" s="76">
        <f t="shared" si="14"/>
        <v>9.452</v>
      </c>
    </row>
    <row r="77" spans="1:32" ht="20.149999999999999" customHeight="1">
      <c r="A77" s="3">
        <f>SUBTOTAL(103,$B$4:B77)</f>
        <v>74</v>
      </c>
      <c r="B77" s="38">
        <v>45482</v>
      </c>
      <c r="C77" s="26" t="s">
        <v>409</v>
      </c>
      <c r="D77" s="3" t="str">
        <f>VLOOKUP(C77,'Location Summary'!$C$4:$D$602,2,0)</f>
        <v>DA+3</v>
      </c>
      <c r="E77" s="129" t="s">
        <v>416</v>
      </c>
      <c r="F77" s="103" t="s">
        <v>696</v>
      </c>
      <c r="N77" s="168">
        <v>1</v>
      </c>
      <c r="O77" s="167">
        <v>1</v>
      </c>
      <c r="R77" s="167">
        <v>1</v>
      </c>
      <c r="T77" s="3">
        <v>57</v>
      </c>
      <c r="U77" s="3" t="s">
        <v>800</v>
      </c>
      <c r="V77" s="3" t="s">
        <v>746</v>
      </c>
      <c r="W77" s="3" t="s">
        <v>764</v>
      </c>
      <c r="X77" s="38">
        <f t="shared" si="15"/>
        <v>45482</v>
      </c>
      <c r="Y77" s="38">
        <f t="shared" si="16"/>
        <v>45510</v>
      </c>
      <c r="AA77" s="3">
        <v>57</v>
      </c>
      <c r="AC77" s="76">
        <f t="shared" si="11"/>
        <v>0</v>
      </c>
      <c r="AD77" s="76">
        <f t="shared" si="12"/>
        <v>2.7549999999999999</v>
      </c>
      <c r="AE77" s="76">
        <f t="shared" si="13"/>
        <v>2.0859999999999999</v>
      </c>
      <c r="AF77" s="76">
        <f t="shared" si="14"/>
        <v>4.8409999999999993</v>
      </c>
    </row>
    <row r="78" spans="1:32" ht="20.149999999999999" customHeight="1">
      <c r="A78" s="3">
        <f>SUBTOTAL(103,$B$4:B78)</f>
        <v>75</v>
      </c>
      <c r="B78" s="38">
        <v>45482</v>
      </c>
      <c r="C78" s="26" t="s">
        <v>415</v>
      </c>
      <c r="D78" s="3" t="str">
        <f>VLOOKUP(C78,'Location Summary'!$C$4:$D$602,2,0)</f>
        <v>DA+3</v>
      </c>
      <c r="E78" s="129" t="s">
        <v>416</v>
      </c>
      <c r="F78" s="103" t="s">
        <v>696</v>
      </c>
      <c r="H78" s="168">
        <v>1</v>
      </c>
      <c r="T78" s="3">
        <v>40</v>
      </c>
      <c r="U78" s="3" t="s">
        <v>749</v>
      </c>
      <c r="V78" s="3" t="s">
        <v>749</v>
      </c>
      <c r="W78" s="3" t="s">
        <v>749</v>
      </c>
      <c r="X78" s="38">
        <f t="shared" ref="X78:X103" si="17">B78</f>
        <v>45482</v>
      </c>
      <c r="Y78" s="38">
        <f t="shared" ref="Y78:Y103" si="18">B78+28</f>
        <v>45510</v>
      </c>
      <c r="AA78" s="3">
        <v>40</v>
      </c>
      <c r="AC78" s="76">
        <f t="shared" si="11"/>
        <v>0</v>
      </c>
      <c r="AD78" s="76">
        <f t="shared" si="12"/>
        <v>2.7549999999999999</v>
      </c>
      <c r="AE78" s="76">
        <f t="shared" si="13"/>
        <v>0</v>
      </c>
      <c r="AF78" s="76">
        <f t="shared" si="14"/>
        <v>2.7549999999999999</v>
      </c>
    </row>
    <row r="79" spans="1:32" ht="20.149999999999999" customHeight="1">
      <c r="A79" s="3">
        <f>SUBTOTAL(103,$B$4:B79)</f>
        <v>76</v>
      </c>
      <c r="B79" s="38">
        <v>45482</v>
      </c>
      <c r="C79" s="26" t="s">
        <v>434</v>
      </c>
      <c r="D79" s="3" t="str">
        <f>VLOOKUP(C79,'Location Summary'!$C$4:$D$602,2,0)</f>
        <v>DA-1.5</v>
      </c>
      <c r="E79" s="129" t="s">
        <v>416</v>
      </c>
      <c r="F79" s="103" t="s">
        <v>696</v>
      </c>
      <c r="H79" s="168">
        <v>1</v>
      </c>
      <c r="I79" s="167">
        <v>1</v>
      </c>
      <c r="K79" s="168">
        <v>1</v>
      </c>
      <c r="L79" s="167">
        <v>1</v>
      </c>
      <c r="T79" s="3">
        <v>60</v>
      </c>
      <c r="U79" s="3" t="s">
        <v>749</v>
      </c>
      <c r="V79" s="3" t="s">
        <v>763</v>
      </c>
      <c r="W79" s="3" t="s">
        <v>743</v>
      </c>
      <c r="X79" s="38">
        <f t="shared" si="17"/>
        <v>45482</v>
      </c>
      <c r="Y79" s="38">
        <f t="shared" si="18"/>
        <v>45510</v>
      </c>
      <c r="AA79" s="3">
        <v>60</v>
      </c>
      <c r="AC79" s="76">
        <f t="shared" si="11"/>
        <v>0</v>
      </c>
      <c r="AD79" s="76">
        <f t="shared" si="12"/>
        <v>5.51</v>
      </c>
      <c r="AE79" s="76">
        <f t="shared" si="13"/>
        <v>2.1080000000000001</v>
      </c>
      <c r="AF79" s="76">
        <f t="shared" si="14"/>
        <v>7.6180000000000003</v>
      </c>
    </row>
    <row r="80" spans="1:32" ht="20.149999999999999" customHeight="1">
      <c r="A80" s="3">
        <f>SUBTOTAL(103,$B$4:B80)</f>
        <v>77</v>
      </c>
      <c r="B80" s="38">
        <v>45482</v>
      </c>
      <c r="C80" s="26" t="s">
        <v>461</v>
      </c>
      <c r="D80" s="3" t="str">
        <f>VLOOKUP(C80,'Location Summary'!$C$4:$D$602,2,0)</f>
        <v>DA+0</v>
      </c>
      <c r="E80" s="129" t="s">
        <v>416</v>
      </c>
      <c r="F80" s="103" t="s">
        <v>696</v>
      </c>
      <c r="H80" s="168">
        <v>1</v>
      </c>
      <c r="J80" s="169">
        <v>1</v>
      </c>
      <c r="N80" s="168">
        <v>1</v>
      </c>
      <c r="Q80" s="168">
        <v>1</v>
      </c>
      <c r="T80" s="3">
        <v>55</v>
      </c>
      <c r="U80" s="3" t="s">
        <v>750</v>
      </c>
      <c r="V80" s="3" t="s">
        <v>746</v>
      </c>
      <c r="W80" s="3" t="s">
        <v>749</v>
      </c>
      <c r="X80" s="38">
        <f t="shared" si="17"/>
        <v>45482</v>
      </c>
      <c r="Y80" s="38">
        <f t="shared" si="18"/>
        <v>45510</v>
      </c>
      <c r="AA80" s="3">
        <v>55</v>
      </c>
      <c r="AC80" s="76">
        <f t="shared" si="11"/>
        <v>4.726</v>
      </c>
      <c r="AD80" s="76">
        <f t="shared" si="12"/>
        <v>8.2650000000000006</v>
      </c>
      <c r="AE80" s="76">
        <f t="shared" si="13"/>
        <v>0</v>
      </c>
      <c r="AF80" s="76">
        <f t="shared" si="14"/>
        <v>12.991</v>
      </c>
    </row>
    <row r="81" spans="1:32" ht="20.149999999999999" customHeight="1">
      <c r="A81" s="3">
        <f>SUBTOTAL(103,$B$4:B81)</f>
        <v>78</v>
      </c>
      <c r="B81" s="38">
        <v>45483</v>
      </c>
      <c r="C81" s="26" t="s">
        <v>415</v>
      </c>
      <c r="D81" s="3" t="str">
        <f>VLOOKUP(C81,'Location Summary'!$C$4:$D$602,2,0)</f>
        <v>DA+3</v>
      </c>
      <c r="E81" s="129" t="s">
        <v>416</v>
      </c>
      <c r="F81" s="103" t="s">
        <v>696</v>
      </c>
      <c r="I81" s="167">
        <v>1</v>
      </c>
      <c r="J81" s="169">
        <v>1</v>
      </c>
      <c r="K81" s="168">
        <v>1</v>
      </c>
      <c r="L81" s="167">
        <v>1</v>
      </c>
      <c r="T81" s="3">
        <v>40</v>
      </c>
      <c r="U81" s="3" t="s">
        <v>750</v>
      </c>
      <c r="V81" s="3" t="s">
        <v>750</v>
      </c>
      <c r="W81" s="3" t="s">
        <v>750</v>
      </c>
      <c r="X81" s="38">
        <f t="shared" si="17"/>
        <v>45483</v>
      </c>
      <c r="Y81" s="38">
        <f t="shared" si="18"/>
        <v>45511</v>
      </c>
      <c r="AA81" s="3">
        <v>40</v>
      </c>
      <c r="AC81" s="76">
        <f t="shared" si="11"/>
        <v>5.5270000000000001</v>
      </c>
      <c r="AD81" s="76">
        <f t="shared" si="12"/>
        <v>2.7549999999999999</v>
      </c>
      <c r="AE81" s="76">
        <f t="shared" si="13"/>
        <v>2.0859999999999999</v>
      </c>
      <c r="AF81" s="76">
        <f t="shared" si="14"/>
        <v>10.368</v>
      </c>
    </row>
    <row r="82" spans="1:32" ht="20.149999999999999" customHeight="1">
      <c r="A82" s="3">
        <f>SUBTOTAL(103,$B$4:B82)</f>
        <v>79</v>
      </c>
      <c r="B82" s="38">
        <v>45483</v>
      </c>
      <c r="C82" s="26" t="s">
        <v>434</v>
      </c>
      <c r="D82" s="3" t="str">
        <f>VLOOKUP(C82,'Location Summary'!$C$4:$D$602,2,0)</f>
        <v>DA-1.5</v>
      </c>
      <c r="E82" s="129" t="s">
        <v>416</v>
      </c>
      <c r="F82" s="103" t="s">
        <v>696</v>
      </c>
      <c r="N82" s="168">
        <v>1</v>
      </c>
      <c r="O82" s="167">
        <v>1</v>
      </c>
      <c r="Q82" s="168">
        <v>1</v>
      </c>
      <c r="R82" s="167">
        <v>1</v>
      </c>
      <c r="T82" s="3">
        <v>50</v>
      </c>
      <c r="U82" s="3" t="s">
        <v>746</v>
      </c>
      <c r="V82" s="3" t="s">
        <v>740</v>
      </c>
      <c r="W82" s="3" t="s">
        <v>747</v>
      </c>
      <c r="X82" s="38">
        <f t="shared" si="17"/>
        <v>45483</v>
      </c>
      <c r="Y82" s="38">
        <f t="shared" si="18"/>
        <v>45511</v>
      </c>
      <c r="AA82" s="3">
        <v>40</v>
      </c>
      <c r="AC82" s="76">
        <f t="shared" si="11"/>
        <v>0</v>
      </c>
      <c r="AD82" s="76">
        <f t="shared" si="12"/>
        <v>5.51</v>
      </c>
      <c r="AE82" s="76">
        <f t="shared" si="13"/>
        <v>2.1080000000000001</v>
      </c>
      <c r="AF82" s="76">
        <f t="shared" si="14"/>
        <v>7.6180000000000003</v>
      </c>
    </row>
    <row r="83" spans="1:32" ht="20.149999999999999" customHeight="1">
      <c r="A83" s="3">
        <f>SUBTOTAL(103,$B$4:B83)</f>
        <v>80</v>
      </c>
      <c r="B83" s="38">
        <v>45483</v>
      </c>
      <c r="C83" s="26" t="s">
        <v>461</v>
      </c>
      <c r="D83" s="3" t="str">
        <f>VLOOKUP(C83,'Location Summary'!$C$4:$D$602,2,0)</f>
        <v>DA+0</v>
      </c>
      <c r="E83" s="129" t="s">
        <v>416</v>
      </c>
      <c r="F83" s="103" t="s">
        <v>696</v>
      </c>
      <c r="I83" s="167">
        <v>1</v>
      </c>
      <c r="K83" s="168">
        <v>1</v>
      </c>
      <c r="L83" s="167">
        <v>1</v>
      </c>
      <c r="O83" s="167">
        <v>1</v>
      </c>
      <c r="R83" s="167">
        <v>1</v>
      </c>
      <c r="T83" s="3">
        <v>55</v>
      </c>
      <c r="U83" s="3" t="s">
        <v>763</v>
      </c>
      <c r="V83" s="3" t="s">
        <v>741</v>
      </c>
      <c r="W83" s="3" t="s">
        <v>747</v>
      </c>
      <c r="X83" s="38">
        <f t="shared" si="17"/>
        <v>45483</v>
      </c>
      <c r="Y83" s="38">
        <f t="shared" si="18"/>
        <v>45511</v>
      </c>
      <c r="AA83" s="3">
        <v>55</v>
      </c>
      <c r="AC83" s="76">
        <f t="shared" si="11"/>
        <v>0</v>
      </c>
      <c r="AD83" s="76">
        <f t="shared" si="12"/>
        <v>2.7549999999999999</v>
      </c>
      <c r="AE83" s="76">
        <f t="shared" si="13"/>
        <v>4.2160000000000002</v>
      </c>
      <c r="AF83" s="76">
        <f t="shared" si="14"/>
        <v>6.9710000000000001</v>
      </c>
    </row>
    <row r="84" spans="1:32" ht="20.149999999999999" customHeight="1">
      <c r="A84" s="3">
        <f>SUBTOTAL(103,$B$4:B84)</f>
        <v>81</v>
      </c>
      <c r="B84" s="38">
        <v>45484</v>
      </c>
      <c r="C84" s="26" t="s">
        <v>431</v>
      </c>
      <c r="D84" s="3" t="str">
        <f>VLOOKUP(C84,'Location Summary'!$C$4:$D$602,2,0)</f>
        <v>DA+0</v>
      </c>
      <c r="E84" s="129" t="s">
        <v>416</v>
      </c>
      <c r="F84" s="103" t="s">
        <v>696</v>
      </c>
      <c r="K84" s="168">
        <v>1</v>
      </c>
      <c r="L84" s="167">
        <v>1</v>
      </c>
      <c r="N84" s="168">
        <v>1</v>
      </c>
      <c r="O84" s="167">
        <v>1</v>
      </c>
      <c r="T84" s="3">
        <v>55</v>
      </c>
      <c r="U84" s="3" t="s">
        <v>763</v>
      </c>
      <c r="V84" s="3" t="s">
        <v>743</v>
      </c>
      <c r="W84" s="3" t="s">
        <v>740</v>
      </c>
      <c r="X84" s="38">
        <f t="shared" si="17"/>
        <v>45484</v>
      </c>
      <c r="Y84" s="38">
        <f t="shared" si="18"/>
        <v>45512</v>
      </c>
      <c r="AA84" s="3">
        <v>55</v>
      </c>
      <c r="AC84" s="76">
        <f t="shared" si="11"/>
        <v>0</v>
      </c>
      <c r="AD84" s="76">
        <f t="shared" si="12"/>
        <v>5.51</v>
      </c>
      <c r="AE84" s="76">
        <f t="shared" si="13"/>
        <v>2.1080000000000001</v>
      </c>
      <c r="AF84" s="76">
        <f t="shared" si="14"/>
        <v>7.6180000000000003</v>
      </c>
    </row>
    <row r="85" spans="1:32" ht="20.149999999999999" customHeight="1">
      <c r="A85" s="3">
        <f>SUBTOTAL(103,$B$4:B85)</f>
        <v>82</v>
      </c>
      <c r="B85" s="38">
        <v>45485</v>
      </c>
      <c r="C85" s="26" t="s">
        <v>460</v>
      </c>
      <c r="D85" s="3" t="str">
        <f>VLOOKUP(C85,'Location Summary'!$C$4:$D$602,2,0)</f>
        <v>DA+0</v>
      </c>
      <c r="E85" s="129" t="s">
        <v>416</v>
      </c>
      <c r="F85" s="103" t="s">
        <v>696</v>
      </c>
      <c r="G85" s="169">
        <v>1</v>
      </c>
      <c r="J85" s="169">
        <v>1</v>
      </c>
      <c r="T85" s="3">
        <v>60</v>
      </c>
      <c r="U85" s="3" t="s">
        <v>750</v>
      </c>
      <c r="V85" s="3" t="s">
        <v>750</v>
      </c>
      <c r="W85" s="3" t="s">
        <v>742</v>
      </c>
      <c r="X85" s="38">
        <f t="shared" si="17"/>
        <v>45485</v>
      </c>
      <c r="Y85" s="38">
        <f t="shared" si="18"/>
        <v>45513</v>
      </c>
      <c r="AC85" s="76">
        <f t="shared" si="11"/>
        <v>9.452</v>
      </c>
      <c r="AD85" s="76">
        <f t="shared" si="12"/>
        <v>0</v>
      </c>
      <c r="AE85" s="76">
        <f t="shared" si="13"/>
        <v>0</v>
      </c>
      <c r="AF85" s="76">
        <f t="shared" si="14"/>
        <v>9.452</v>
      </c>
    </row>
    <row r="86" spans="1:32" ht="20.149999999999999" customHeight="1">
      <c r="A86" s="3">
        <f>SUBTOTAL(103,$B$4:B86)</f>
        <v>83</v>
      </c>
      <c r="B86" s="38">
        <v>45486</v>
      </c>
      <c r="C86" s="26" t="s">
        <v>460</v>
      </c>
      <c r="D86" s="3" t="str">
        <f>VLOOKUP(C86,'Location Summary'!$C$4:$D$602,2,0)</f>
        <v>DA+0</v>
      </c>
      <c r="E86" s="129" t="s">
        <v>416</v>
      </c>
      <c r="F86" s="103" t="s">
        <v>696</v>
      </c>
      <c r="H86" s="168">
        <v>1</v>
      </c>
      <c r="K86" s="168">
        <v>1</v>
      </c>
      <c r="P86" s="169">
        <v>1</v>
      </c>
      <c r="T86" s="3">
        <v>60</v>
      </c>
      <c r="U86" s="3" t="s">
        <v>763</v>
      </c>
      <c r="V86" s="3" t="s">
        <v>745</v>
      </c>
      <c r="W86" s="3" t="s">
        <v>745</v>
      </c>
      <c r="X86" s="38">
        <f t="shared" si="17"/>
        <v>45486</v>
      </c>
      <c r="Y86" s="38">
        <f t="shared" si="18"/>
        <v>45514</v>
      </c>
      <c r="AC86" s="76">
        <f t="shared" si="11"/>
        <v>4.726</v>
      </c>
      <c r="AD86" s="76">
        <f t="shared" si="12"/>
        <v>5.51</v>
      </c>
      <c r="AE86" s="76">
        <f t="shared" si="13"/>
        <v>0</v>
      </c>
      <c r="AF86" s="76">
        <f t="shared" si="14"/>
        <v>10.236000000000001</v>
      </c>
    </row>
    <row r="87" spans="1:32" ht="20.149999999999999" customHeight="1">
      <c r="A87" s="3">
        <f>SUBTOTAL(103,$B$4:B87)</f>
        <v>84</v>
      </c>
      <c r="B87" s="38">
        <v>45487</v>
      </c>
      <c r="C87" s="26" t="s">
        <v>410</v>
      </c>
      <c r="D87" s="3" t="str">
        <f>VLOOKUP(C87,'Location Summary'!$C$4:$D$602,2,0)</f>
        <v>DA+9</v>
      </c>
      <c r="E87" s="129" t="s">
        <v>416</v>
      </c>
      <c r="F87" s="103" t="s">
        <v>696</v>
      </c>
      <c r="G87" s="169">
        <v>1</v>
      </c>
      <c r="J87" s="169">
        <v>1</v>
      </c>
      <c r="T87" s="3">
        <v>50</v>
      </c>
      <c r="U87" s="3" t="s">
        <v>798</v>
      </c>
      <c r="V87" s="3" t="s">
        <v>798</v>
      </c>
      <c r="W87" s="3" t="s">
        <v>799</v>
      </c>
      <c r="X87" s="38">
        <f t="shared" si="17"/>
        <v>45487</v>
      </c>
      <c r="Y87" s="38">
        <f t="shared" si="18"/>
        <v>45515</v>
      </c>
      <c r="AC87" s="76">
        <f t="shared" si="11"/>
        <v>11.054</v>
      </c>
      <c r="AD87" s="76">
        <f t="shared" si="12"/>
        <v>0</v>
      </c>
      <c r="AE87" s="76">
        <f t="shared" si="13"/>
        <v>0</v>
      </c>
      <c r="AF87" s="76">
        <f t="shared" si="14"/>
        <v>11.054</v>
      </c>
    </row>
    <row r="88" spans="1:32" ht="20.149999999999999" customHeight="1">
      <c r="A88" s="3">
        <f>SUBTOTAL(103,$B$4:B88)</f>
        <v>85</v>
      </c>
      <c r="B88" s="38">
        <v>45487</v>
      </c>
      <c r="C88" s="26" t="s">
        <v>460</v>
      </c>
      <c r="D88" s="3" t="str">
        <f>VLOOKUP(C88,'Location Summary'!$C$4:$D$602,2,0)</f>
        <v>DA+0</v>
      </c>
      <c r="E88" s="129" t="s">
        <v>416</v>
      </c>
      <c r="F88" s="103" t="s">
        <v>696</v>
      </c>
      <c r="M88" s="169">
        <v>1</v>
      </c>
      <c r="Q88" s="168">
        <v>1</v>
      </c>
      <c r="T88" s="3">
        <v>60</v>
      </c>
      <c r="U88" s="3" t="s">
        <v>752</v>
      </c>
      <c r="V88" s="3" t="s">
        <v>752</v>
      </c>
      <c r="W88" s="3" t="s">
        <v>744</v>
      </c>
      <c r="X88" s="38">
        <f t="shared" si="17"/>
        <v>45487</v>
      </c>
      <c r="Y88" s="38">
        <f t="shared" si="18"/>
        <v>45515</v>
      </c>
      <c r="AC88" s="76">
        <f t="shared" si="11"/>
        <v>4.726</v>
      </c>
      <c r="AD88" s="76">
        <f t="shared" si="12"/>
        <v>2.7549999999999999</v>
      </c>
      <c r="AE88" s="76">
        <f t="shared" si="13"/>
        <v>0</v>
      </c>
      <c r="AF88" s="76">
        <f t="shared" si="14"/>
        <v>7.4809999999999999</v>
      </c>
    </row>
    <row r="89" spans="1:32" ht="20.149999999999999" customHeight="1">
      <c r="A89" s="3">
        <f>SUBTOTAL(103,$B$4:B89)</f>
        <v>86</v>
      </c>
      <c r="B89" s="38">
        <v>45488</v>
      </c>
      <c r="C89" s="26" t="s">
        <v>410</v>
      </c>
      <c r="D89" s="3" t="str">
        <f>VLOOKUP(C89,'Location Summary'!$C$4:$D$602,2,0)</f>
        <v>DA+9</v>
      </c>
      <c r="E89" s="129" t="s">
        <v>416</v>
      </c>
      <c r="F89" s="103" t="s">
        <v>696</v>
      </c>
      <c r="K89" s="168">
        <v>1</v>
      </c>
      <c r="T89" s="3">
        <v>60</v>
      </c>
      <c r="U89" s="3" t="s">
        <v>805</v>
      </c>
      <c r="V89" s="3" t="s">
        <v>805</v>
      </c>
      <c r="W89" s="3" t="s">
        <v>806</v>
      </c>
      <c r="X89" s="38">
        <f t="shared" si="17"/>
        <v>45488</v>
      </c>
      <c r="Y89" s="38">
        <f t="shared" si="18"/>
        <v>45516</v>
      </c>
      <c r="AC89" s="76">
        <f t="shared" si="11"/>
        <v>0</v>
      </c>
      <c r="AD89" s="76">
        <f t="shared" si="12"/>
        <v>2.7549999999999999</v>
      </c>
      <c r="AE89" s="76">
        <f t="shared" si="13"/>
        <v>0</v>
      </c>
      <c r="AF89" s="76">
        <f t="shared" si="14"/>
        <v>2.7549999999999999</v>
      </c>
    </row>
    <row r="90" spans="1:32" ht="20.149999999999999" customHeight="1">
      <c r="A90" s="3">
        <f>SUBTOTAL(103,$B$4:B90)</f>
        <v>87</v>
      </c>
      <c r="B90" s="38">
        <v>45488</v>
      </c>
      <c r="C90" s="26" t="s">
        <v>435</v>
      </c>
      <c r="D90" s="3" t="str">
        <f>VLOOKUP(C90,'Location Summary'!$C$4:$D$602,2,0)</f>
        <v>DA+0</v>
      </c>
      <c r="E90" s="129" t="s">
        <v>416</v>
      </c>
      <c r="F90" s="103" t="s">
        <v>696</v>
      </c>
      <c r="G90" s="169">
        <v>1</v>
      </c>
      <c r="J90" s="169">
        <v>1</v>
      </c>
      <c r="T90" s="3">
        <v>60</v>
      </c>
      <c r="U90" s="3" t="s">
        <v>742</v>
      </c>
      <c r="V90" s="3" t="s">
        <v>742</v>
      </c>
      <c r="W90" s="3" t="s">
        <v>750</v>
      </c>
      <c r="X90" s="38">
        <f t="shared" si="17"/>
        <v>45488</v>
      </c>
      <c r="Y90" s="38">
        <f t="shared" si="18"/>
        <v>45516</v>
      </c>
      <c r="AC90" s="76">
        <f t="shared" si="11"/>
        <v>9.452</v>
      </c>
      <c r="AD90" s="76">
        <f t="shared" si="12"/>
        <v>0</v>
      </c>
      <c r="AE90" s="76">
        <f t="shared" si="13"/>
        <v>0</v>
      </c>
      <c r="AF90" s="76">
        <f t="shared" si="14"/>
        <v>9.452</v>
      </c>
    </row>
    <row r="91" spans="1:32" ht="20.149999999999999" customHeight="1">
      <c r="A91" s="3">
        <f>SUBTOTAL(103,$B$4:B91)</f>
        <v>88</v>
      </c>
      <c r="B91" s="38">
        <v>45488</v>
      </c>
      <c r="C91" s="26" t="s">
        <v>460</v>
      </c>
      <c r="D91" s="3" t="str">
        <f>VLOOKUP(C91,'Location Summary'!$C$4:$D$602,2,0)</f>
        <v>DA+0</v>
      </c>
      <c r="E91" s="129" t="s">
        <v>416</v>
      </c>
      <c r="F91" s="103" t="s">
        <v>696</v>
      </c>
      <c r="I91" s="167">
        <v>1</v>
      </c>
      <c r="L91" s="167">
        <v>1</v>
      </c>
      <c r="N91" s="168">
        <v>1</v>
      </c>
      <c r="O91" s="167">
        <v>1</v>
      </c>
      <c r="R91" s="167">
        <v>1</v>
      </c>
      <c r="T91" s="3">
        <v>55</v>
      </c>
      <c r="U91" s="3" t="s">
        <v>765</v>
      </c>
      <c r="V91" s="3" t="s">
        <v>757</v>
      </c>
      <c r="W91" s="3" t="s">
        <v>746</v>
      </c>
      <c r="X91" s="38">
        <f t="shared" si="17"/>
        <v>45488</v>
      </c>
      <c r="Y91" s="38">
        <f t="shared" si="18"/>
        <v>45516</v>
      </c>
      <c r="AC91" s="76">
        <f t="shared" si="11"/>
        <v>0</v>
      </c>
      <c r="AD91" s="76">
        <f t="shared" si="12"/>
        <v>2.7549999999999999</v>
      </c>
      <c r="AE91" s="76">
        <f t="shared" si="13"/>
        <v>4.2160000000000002</v>
      </c>
      <c r="AF91" s="76">
        <f t="shared" si="14"/>
        <v>6.9710000000000001</v>
      </c>
    </row>
    <row r="92" spans="1:32" ht="20.149999999999999" customHeight="1">
      <c r="A92" s="3">
        <f>SUBTOTAL(103,$B$4:B92)</f>
        <v>89</v>
      </c>
      <c r="B92" s="38">
        <v>45489</v>
      </c>
      <c r="C92" s="26" t="s">
        <v>410</v>
      </c>
      <c r="D92" s="3" t="str">
        <f>VLOOKUP(C92,'Location Summary'!$C$4:$D$602,2,0)</f>
        <v>DA+9</v>
      </c>
      <c r="E92" s="129" t="s">
        <v>416</v>
      </c>
      <c r="F92" s="103" t="s">
        <v>696</v>
      </c>
      <c r="H92" s="168">
        <v>1</v>
      </c>
      <c r="I92" s="167">
        <v>1</v>
      </c>
      <c r="L92" s="167">
        <v>1</v>
      </c>
      <c r="M92" s="169">
        <v>1</v>
      </c>
      <c r="T92" s="3">
        <v>60</v>
      </c>
      <c r="U92" s="3" t="s">
        <v>807</v>
      </c>
      <c r="V92" s="3" t="s">
        <v>808</v>
      </c>
      <c r="W92" s="3" t="s">
        <v>809</v>
      </c>
      <c r="X92" s="38">
        <f t="shared" si="17"/>
        <v>45489</v>
      </c>
      <c r="Y92" s="38">
        <f t="shared" si="18"/>
        <v>45517</v>
      </c>
      <c r="AC92" s="76">
        <f t="shared" si="11"/>
        <v>5.5270000000000001</v>
      </c>
      <c r="AD92" s="76">
        <f t="shared" si="12"/>
        <v>2.7549999999999999</v>
      </c>
      <c r="AE92" s="76">
        <f t="shared" si="13"/>
        <v>2.0859999999999999</v>
      </c>
      <c r="AF92" s="76">
        <f t="shared" si="14"/>
        <v>10.368</v>
      </c>
    </row>
    <row r="93" spans="1:32" ht="20.149999999999999" customHeight="1">
      <c r="A93" s="3">
        <f>SUBTOTAL(103,$B$4:B93)</f>
        <v>90</v>
      </c>
      <c r="B93" s="38">
        <v>45489</v>
      </c>
      <c r="C93" s="26" t="s">
        <v>435</v>
      </c>
      <c r="D93" s="3" t="str">
        <f>VLOOKUP(C93,'Location Summary'!$C$4:$D$602,2,0)</f>
        <v>DA+0</v>
      </c>
      <c r="E93" s="129" t="s">
        <v>416</v>
      </c>
      <c r="F93" s="103" t="s">
        <v>696</v>
      </c>
      <c r="H93" s="168">
        <v>1</v>
      </c>
      <c r="I93" s="167">
        <v>1</v>
      </c>
      <c r="K93" s="168">
        <v>1</v>
      </c>
      <c r="L93" s="167">
        <v>1</v>
      </c>
      <c r="T93" s="3">
        <v>58</v>
      </c>
      <c r="U93" s="3" t="s">
        <v>749</v>
      </c>
      <c r="V93" s="3" t="s">
        <v>765</v>
      </c>
      <c r="W93" s="3" t="s">
        <v>757</v>
      </c>
      <c r="X93" s="38">
        <f t="shared" si="17"/>
        <v>45489</v>
      </c>
      <c r="Y93" s="38">
        <f t="shared" si="18"/>
        <v>45517</v>
      </c>
      <c r="AC93" s="76">
        <f t="shared" si="11"/>
        <v>0</v>
      </c>
      <c r="AD93" s="76">
        <f t="shared" si="12"/>
        <v>5.51</v>
      </c>
      <c r="AE93" s="76">
        <f t="shared" si="13"/>
        <v>2.1080000000000001</v>
      </c>
      <c r="AF93" s="76">
        <f t="shared" si="14"/>
        <v>7.6180000000000003</v>
      </c>
    </row>
    <row r="94" spans="1:32" ht="20.149999999999999" customHeight="1">
      <c r="A94" s="3">
        <f>SUBTOTAL(103,$B$4:B94)</f>
        <v>91</v>
      </c>
      <c r="B94" s="38">
        <v>45490</v>
      </c>
      <c r="C94" s="26" t="s">
        <v>403</v>
      </c>
      <c r="D94" s="3" t="str">
        <f>VLOOKUP(C94,'Location Summary'!$C$4:$D$602,2,0)</f>
        <v>DA-3</v>
      </c>
      <c r="E94" s="129" t="s">
        <v>416</v>
      </c>
      <c r="F94" s="103" t="s">
        <v>696</v>
      </c>
      <c r="G94" s="169">
        <v>1</v>
      </c>
      <c r="P94" s="169">
        <v>1</v>
      </c>
      <c r="T94" s="3">
        <v>50</v>
      </c>
      <c r="U94" s="3" t="s">
        <v>810</v>
      </c>
      <c r="V94" s="3" t="s">
        <v>810</v>
      </c>
      <c r="W94" s="3" t="s">
        <v>811</v>
      </c>
      <c r="X94" s="38">
        <f t="shared" si="17"/>
        <v>45490</v>
      </c>
      <c r="Y94" s="38">
        <f t="shared" si="18"/>
        <v>45518</v>
      </c>
      <c r="AC94" s="76">
        <f t="shared" si="11"/>
        <v>9.452</v>
      </c>
      <c r="AD94" s="76">
        <f t="shared" si="12"/>
        <v>0</v>
      </c>
      <c r="AE94" s="76">
        <f t="shared" si="13"/>
        <v>0</v>
      </c>
      <c r="AF94" s="76">
        <f t="shared" si="14"/>
        <v>9.452</v>
      </c>
    </row>
    <row r="95" spans="1:32" ht="20.149999999999999" customHeight="1">
      <c r="A95" s="3">
        <f>SUBTOTAL(103,$B$4:B95)</f>
        <v>92</v>
      </c>
      <c r="B95" s="38">
        <v>45490</v>
      </c>
      <c r="C95" s="26" t="s">
        <v>410</v>
      </c>
      <c r="D95" s="3" t="str">
        <f>VLOOKUP(C95,'Location Summary'!$C$4:$D$602,2,0)</f>
        <v>DA+9</v>
      </c>
      <c r="E95" s="129" t="s">
        <v>416</v>
      </c>
      <c r="F95" s="103" t="s">
        <v>696</v>
      </c>
      <c r="P95" s="169">
        <v>1</v>
      </c>
      <c r="T95" s="3">
        <v>57</v>
      </c>
      <c r="U95" s="3" t="s">
        <v>775</v>
      </c>
      <c r="V95" s="3" t="s">
        <v>775</v>
      </c>
      <c r="W95" s="3" t="s">
        <v>775</v>
      </c>
      <c r="X95" s="38">
        <f t="shared" si="17"/>
        <v>45490</v>
      </c>
      <c r="Y95" s="38">
        <f t="shared" si="18"/>
        <v>45518</v>
      </c>
      <c r="AC95" s="76">
        <f t="shared" si="11"/>
        <v>5.5270000000000001</v>
      </c>
      <c r="AD95" s="76">
        <f t="shared" si="12"/>
        <v>0</v>
      </c>
      <c r="AE95" s="76">
        <f t="shared" si="13"/>
        <v>0</v>
      </c>
      <c r="AF95" s="76">
        <f t="shared" si="14"/>
        <v>5.5270000000000001</v>
      </c>
    </row>
    <row r="96" spans="1:32" ht="20.149999999999999" customHeight="1">
      <c r="A96" s="3">
        <f>SUBTOTAL(103,$B$4:B96)</f>
        <v>93</v>
      </c>
      <c r="B96" s="38">
        <v>45490</v>
      </c>
      <c r="C96" s="26" t="s">
        <v>435</v>
      </c>
      <c r="D96" s="3" t="str">
        <f>VLOOKUP(C96,'Location Summary'!$C$4:$D$602,2,0)</f>
        <v>DA+0</v>
      </c>
      <c r="E96" s="129" t="s">
        <v>416</v>
      </c>
      <c r="F96" s="103" t="s">
        <v>696</v>
      </c>
      <c r="M96" s="169">
        <v>1</v>
      </c>
      <c r="P96" s="169">
        <v>1</v>
      </c>
      <c r="T96" s="3">
        <v>57</v>
      </c>
      <c r="U96" s="3" t="s">
        <v>744</v>
      </c>
      <c r="V96" s="3" t="s">
        <v>745</v>
      </c>
      <c r="W96" s="3" t="s">
        <v>745</v>
      </c>
      <c r="X96" s="38">
        <f t="shared" si="17"/>
        <v>45490</v>
      </c>
      <c r="Y96" s="38">
        <f t="shared" si="18"/>
        <v>45518</v>
      </c>
      <c r="AC96" s="76">
        <f t="shared" si="11"/>
        <v>9.452</v>
      </c>
      <c r="AD96" s="76">
        <f t="shared" si="12"/>
        <v>0</v>
      </c>
      <c r="AE96" s="76">
        <f t="shared" si="13"/>
        <v>0</v>
      </c>
      <c r="AF96" s="76">
        <f t="shared" si="14"/>
        <v>9.452</v>
      </c>
    </row>
    <row r="97" spans="1:32" ht="20.149999999999999" customHeight="1">
      <c r="A97" s="3">
        <f>SUBTOTAL(103,$B$4:B97)</f>
        <v>94</v>
      </c>
      <c r="B97" s="38">
        <v>45491</v>
      </c>
      <c r="C97" s="26" t="s">
        <v>403</v>
      </c>
      <c r="D97" s="3" t="str">
        <f>VLOOKUP(C97,'Location Summary'!$C$4:$D$602,2,0)</f>
        <v>DA-3</v>
      </c>
      <c r="E97" s="129" t="s">
        <v>416</v>
      </c>
      <c r="F97" s="103" t="s">
        <v>696</v>
      </c>
      <c r="H97" s="168">
        <v>1</v>
      </c>
      <c r="I97" s="167">
        <v>1</v>
      </c>
      <c r="Q97" s="168">
        <v>1</v>
      </c>
      <c r="R97" s="167">
        <v>1</v>
      </c>
      <c r="X97" s="38">
        <f t="shared" si="17"/>
        <v>45491</v>
      </c>
      <c r="Y97" s="38">
        <f t="shared" si="18"/>
        <v>45519</v>
      </c>
      <c r="AC97" s="76">
        <f t="shared" si="11"/>
        <v>0</v>
      </c>
      <c r="AD97" s="76">
        <f t="shared" si="12"/>
        <v>5.51</v>
      </c>
      <c r="AE97" s="76">
        <f t="shared" si="13"/>
        <v>2.1080000000000001</v>
      </c>
      <c r="AF97" s="76">
        <f t="shared" si="14"/>
        <v>7.6180000000000003</v>
      </c>
    </row>
    <row r="98" spans="1:32" ht="20.149999999999999" customHeight="1">
      <c r="A98" s="3">
        <f>SUBTOTAL(103,$B$4:B98)</f>
        <v>95</v>
      </c>
      <c r="B98" s="38">
        <v>45491</v>
      </c>
      <c r="C98" s="26" t="s">
        <v>435</v>
      </c>
      <c r="D98" s="3" t="str">
        <f>VLOOKUP(C98,'Location Summary'!$C$4:$D$602,2,0)</f>
        <v>DA+0</v>
      </c>
      <c r="E98" s="129" t="s">
        <v>416</v>
      </c>
      <c r="F98" s="103" t="s">
        <v>696</v>
      </c>
      <c r="N98" s="168">
        <v>1</v>
      </c>
      <c r="O98" s="167">
        <v>1</v>
      </c>
      <c r="Q98" s="168">
        <v>1</v>
      </c>
      <c r="R98" s="167">
        <v>1</v>
      </c>
      <c r="T98" s="3">
        <v>55</v>
      </c>
      <c r="U98" s="3" t="s">
        <v>800</v>
      </c>
      <c r="V98" s="3" t="s">
        <v>764</v>
      </c>
      <c r="W98" s="3" t="s">
        <v>764</v>
      </c>
      <c r="X98" s="38">
        <f t="shared" si="17"/>
        <v>45491</v>
      </c>
      <c r="Y98" s="38">
        <f t="shared" si="18"/>
        <v>45519</v>
      </c>
      <c r="AC98" s="76">
        <f t="shared" si="11"/>
        <v>0</v>
      </c>
      <c r="AD98" s="76">
        <f t="shared" si="12"/>
        <v>5.51</v>
      </c>
      <c r="AE98" s="76">
        <f t="shared" si="13"/>
        <v>2.1080000000000001</v>
      </c>
      <c r="AF98" s="76">
        <f t="shared" si="14"/>
        <v>7.6180000000000003</v>
      </c>
    </row>
    <row r="99" spans="1:32" ht="20.149999999999999" customHeight="1">
      <c r="A99" s="3">
        <f>SUBTOTAL(103,$B$4:B99)</f>
        <v>96</v>
      </c>
      <c r="B99" s="38">
        <v>45492</v>
      </c>
      <c r="C99" s="26" t="s">
        <v>403</v>
      </c>
      <c r="D99" s="3" t="str">
        <f>VLOOKUP(C99,'Location Summary'!$C$4:$D$602,2,0)</f>
        <v>DA-3</v>
      </c>
      <c r="E99" s="129" t="s">
        <v>416</v>
      </c>
      <c r="F99" s="103" t="s">
        <v>696</v>
      </c>
      <c r="J99" s="169">
        <v>1</v>
      </c>
      <c r="M99" s="169">
        <v>1</v>
      </c>
      <c r="X99" s="38">
        <f t="shared" si="17"/>
        <v>45492</v>
      </c>
      <c r="Y99" s="38">
        <f t="shared" si="18"/>
        <v>45520</v>
      </c>
      <c r="AC99" s="76">
        <f t="shared" si="11"/>
        <v>9.452</v>
      </c>
      <c r="AD99" s="76">
        <f t="shared" si="12"/>
        <v>0</v>
      </c>
      <c r="AE99" s="76">
        <f t="shared" si="13"/>
        <v>0</v>
      </c>
      <c r="AF99" s="76">
        <f t="shared" si="14"/>
        <v>9.452</v>
      </c>
    </row>
    <row r="100" spans="1:32" ht="20.149999999999999" customHeight="1">
      <c r="A100" s="3">
        <f>SUBTOTAL(103,$B$4:B100)</f>
        <v>97</v>
      </c>
      <c r="B100" s="38">
        <v>45492</v>
      </c>
      <c r="C100" s="26" t="s">
        <v>410</v>
      </c>
      <c r="D100" s="3" t="str">
        <f>VLOOKUP(C100,'Location Summary'!$C$4:$D$602,2,0)</f>
        <v>DA+9</v>
      </c>
      <c r="E100" s="129" t="s">
        <v>416</v>
      </c>
      <c r="F100" s="103" t="s">
        <v>696</v>
      </c>
      <c r="N100" s="168">
        <v>1</v>
      </c>
      <c r="O100" s="167">
        <v>1</v>
      </c>
      <c r="Q100" s="168">
        <v>1</v>
      </c>
      <c r="R100" s="167">
        <v>1</v>
      </c>
      <c r="X100" s="38">
        <f t="shared" si="17"/>
        <v>45492</v>
      </c>
      <c r="Y100" s="38">
        <f t="shared" si="18"/>
        <v>45520</v>
      </c>
      <c r="AC100" s="76">
        <f t="shared" si="11"/>
        <v>0</v>
      </c>
      <c r="AD100" s="76">
        <f t="shared" si="12"/>
        <v>5.51</v>
      </c>
      <c r="AE100" s="76">
        <f t="shared" si="13"/>
        <v>2.0859999999999999</v>
      </c>
      <c r="AF100" s="76">
        <f t="shared" si="14"/>
        <v>7.5960000000000001</v>
      </c>
    </row>
    <row r="101" spans="1:32" ht="20.149999999999999" customHeight="1">
      <c r="A101" s="3">
        <f>SUBTOTAL(103,$B$4:B101)</f>
        <v>98</v>
      </c>
      <c r="B101" s="38">
        <v>45492</v>
      </c>
      <c r="C101" s="26" t="s">
        <v>459</v>
      </c>
      <c r="D101" s="3" t="str">
        <f>VLOOKUP(C101,'Location Summary'!$C$4:$D$602,2,0)</f>
        <v>DA+9</v>
      </c>
      <c r="E101" s="129" t="s">
        <v>416</v>
      </c>
      <c r="F101" s="103" t="s">
        <v>320</v>
      </c>
      <c r="G101" s="169">
        <v>1</v>
      </c>
      <c r="H101" s="168">
        <v>1</v>
      </c>
      <c r="P101" s="169">
        <v>1</v>
      </c>
      <c r="Q101" s="168">
        <v>1</v>
      </c>
      <c r="X101" s="38">
        <f t="shared" si="17"/>
        <v>45492</v>
      </c>
      <c r="Y101" s="38">
        <f t="shared" si="18"/>
        <v>45520</v>
      </c>
      <c r="AC101" s="76">
        <f t="shared" si="11"/>
        <v>11.054</v>
      </c>
      <c r="AD101" s="76">
        <f t="shared" si="12"/>
        <v>5.51</v>
      </c>
      <c r="AE101" s="76">
        <f t="shared" si="13"/>
        <v>0</v>
      </c>
      <c r="AF101" s="76">
        <f t="shared" si="14"/>
        <v>16.564</v>
      </c>
    </row>
    <row r="102" spans="1:32" ht="20.149999999999999" customHeight="1">
      <c r="A102" s="3">
        <f>SUBTOTAL(103,$B$4:B102)</f>
        <v>99</v>
      </c>
      <c r="B102" s="38">
        <v>45493</v>
      </c>
      <c r="C102" s="26" t="s">
        <v>403</v>
      </c>
      <c r="D102" s="3" t="str">
        <f>VLOOKUP(C102,'Location Summary'!$C$4:$D$602,2,0)</f>
        <v>DA-3</v>
      </c>
      <c r="E102" s="129" t="s">
        <v>416</v>
      </c>
      <c r="F102" s="103" t="s">
        <v>696</v>
      </c>
      <c r="K102" s="168">
        <v>1</v>
      </c>
      <c r="L102" s="167">
        <v>1</v>
      </c>
      <c r="N102" s="168">
        <v>1</v>
      </c>
      <c r="O102" s="167">
        <v>1</v>
      </c>
      <c r="X102" s="38">
        <f t="shared" si="17"/>
        <v>45493</v>
      </c>
      <c r="Y102" s="38">
        <f t="shared" si="18"/>
        <v>45521</v>
      </c>
      <c r="AC102" s="76">
        <f t="shared" si="11"/>
        <v>0</v>
      </c>
      <c r="AD102" s="76">
        <f t="shared" si="12"/>
        <v>5.51</v>
      </c>
      <c r="AE102" s="76">
        <f t="shared" si="13"/>
        <v>2.1080000000000001</v>
      </c>
      <c r="AF102" s="76">
        <f t="shared" si="14"/>
        <v>7.6180000000000003</v>
      </c>
    </row>
    <row r="103" spans="1:32" ht="20.149999999999999" customHeight="1">
      <c r="A103" s="3">
        <f>SUBTOTAL(103,$B$4:B103)</f>
        <v>100</v>
      </c>
      <c r="B103" s="38">
        <v>45494</v>
      </c>
      <c r="C103" s="26" t="s">
        <v>459</v>
      </c>
      <c r="D103" s="3" t="str">
        <f>VLOOKUP(C103,'Location Summary'!$C$4:$D$602,2,0)</f>
        <v>DA+9</v>
      </c>
      <c r="E103" s="129" t="s">
        <v>416</v>
      </c>
      <c r="F103" s="103" t="s">
        <v>320</v>
      </c>
      <c r="X103" s="38">
        <f t="shared" si="17"/>
        <v>45494</v>
      </c>
      <c r="Y103" s="38">
        <f t="shared" si="18"/>
        <v>45522</v>
      </c>
      <c r="AC103" s="76">
        <f t="shared" si="11"/>
        <v>0</v>
      </c>
      <c r="AD103" s="76">
        <f t="shared" si="12"/>
        <v>0</v>
      </c>
      <c r="AE103" s="76">
        <f t="shared" si="13"/>
        <v>0</v>
      </c>
      <c r="AF103" s="76">
        <f t="shared" si="14"/>
        <v>0</v>
      </c>
    </row>
    <row r="104" spans="1:32" ht="20.149999999999999" customHeight="1">
      <c r="A104" s="3">
        <f>SUBTOTAL(103,$B$4:B104)</f>
        <v>101</v>
      </c>
      <c r="B104" s="38">
        <v>45494</v>
      </c>
      <c r="C104" s="26" t="s">
        <v>404</v>
      </c>
      <c r="D104" s="3" t="str">
        <f>VLOOKUP(C104,'Location Summary'!$C$4:$D$602,2,0)</f>
        <v>DA+6</v>
      </c>
      <c r="E104" s="129" t="s">
        <v>416</v>
      </c>
      <c r="F104" s="103" t="s">
        <v>696</v>
      </c>
      <c r="P104" s="169">
        <v>1</v>
      </c>
      <c r="Q104" s="168">
        <v>1</v>
      </c>
      <c r="X104" s="38">
        <f t="shared" ref="X104:X113" si="19">B104</f>
        <v>45494</v>
      </c>
      <c r="Y104" s="38">
        <f t="shared" ref="Y104:Y113" si="20">B104+28</f>
        <v>45522</v>
      </c>
    </row>
    <row r="105" spans="1:32" ht="20.149999999999999" customHeight="1">
      <c r="A105" s="3">
        <f>SUBTOTAL(103,$B$4:B105)</f>
        <v>102</v>
      </c>
      <c r="B105" s="38">
        <v>45494</v>
      </c>
      <c r="C105" s="26" t="s">
        <v>411</v>
      </c>
      <c r="D105" s="3" t="str">
        <f>VLOOKUP(C105,'Location Summary'!$C$4:$D$602,2,0)</f>
        <v>DA+3</v>
      </c>
      <c r="E105" s="129" t="s">
        <v>416</v>
      </c>
      <c r="F105" s="103" t="s">
        <v>696</v>
      </c>
      <c r="G105" s="169">
        <v>1</v>
      </c>
      <c r="P105" s="169">
        <v>1</v>
      </c>
      <c r="X105" s="38">
        <f t="shared" si="19"/>
        <v>45494</v>
      </c>
      <c r="Y105" s="38">
        <f t="shared" si="20"/>
        <v>45522</v>
      </c>
    </row>
    <row r="106" spans="1:32" ht="20.149999999999999" customHeight="1">
      <c r="A106" s="3">
        <f>SUBTOTAL(103,$B$4:B106)</f>
        <v>103</v>
      </c>
      <c r="B106" s="38">
        <v>45494</v>
      </c>
      <c r="C106" s="26" t="s">
        <v>446</v>
      </c>
      <c r="D106" s="3" t="str">
        <f>VLOOKUP(C106,'Location Summary'!$C$4:$D$602,2,0)</f>
        <v>DA+3</v>
      </c>
      <c r="E106" s="129" t="s">
        <v>416</v>
      </c>
      <c r="F106" s="103" t="s">
        <v>696</v>
      </c>
      <c r="M106" s="169">
        <v>1</v>
      </c>
      <c r="P106" s="169">
        <v>1</v>
      </c>
      <c r="X106" s="38">
        <f t="shared" si="19"/>
        <v>45494</v>
      </c>
      <c r="Y106" s="38">
        <f t="shared" si="20"/>
        <v>45522</v>
      </c>
    </row>
    <row r="107" spans="1:32" ht="20.149999999999999" customHeight="1">
      <c r="A107" s="3">
        <f>SUBTOTAL(103,$B$4:B107)</f>
        <v>104</v>
      </c>
      <c r="B107" s="38">
        <v>45494</v>
      </c>
      <c r="C107" s="26" t="s">
        <v>459</v>
      </c>
      <c r="D107" s="3" t="str">
        <f>VLOOKUP(C107,'Location Summary'!$C$4:$D$602,2,0)</f>
        <v>DA+9</v>
      </c>
      <c r="E107" s="129" t="s">
        <v>416</v>
      </c>
      <c r="F107" s="103" t="s">
        <v>320</v>
      </c>
      <c r="I107" s="167">
        <v>1</v>
      </c>
      <c r="M107" s="169">
        <v>1</v>
      </c>
      <c r="N107" s="168">
        <v>1</v>
      </c>
      <c r="R107" s="167">
        <v>1</v>
      </c>
      <c r="X107" s="38">
        <f t="shared" si="19"/>
        <v>45494</v>
      </c>
      <c r="Y107" s="38">
        <f t="shared" si="20"/>
        <v>45522</v>
      </c>
    </row>
    <row r="108" spans="1:32" ht="20.149999999999999" customHeight="1">
      <c r="A108" s="3">
        <f>SUBTOTAL(103,$B$4:B108)</f>
        <v>105</v>
      </c>
      <c r="B108" s="38">
        <v>45495</v>
      </c>
      <c r="C108" s="26" t="s">
        <v>446</v>
      </c>
      <c r="D108" s="3" t="str">
        <f>VLOOKUP(C108,'Location Summary'!$C$4:$D$602,2,0)</f>
        <v>DA+3</v>
      </c>
      <c r="E108" s="129" t="s">
        <v>416</v>
      </c>
      <c r="F108" s="103" t="s">
        <v>696</v>
      </c>
      <c r="G108" s="169">
        <v>1</v>
      </c>
      <c r="N108" s="168">
        <v>1</v>
      </c>
      <c r="Q108" s="168">
        <v>1</v>
      </c>
      <c r="X108" s="38">
        <f t="shared" si="19"/>
        <v>45495</v>
      </c>
      <c r="Y108" s="38">
        <f t="shared" si="20"/>
        <v>45523</v>
      </c>
    </row>
    <row r="109" spans="1:32" ht="20.149999999999999" customHeight="1">
      <c r="A109" s="3">
        <f>SUBTOTAL(103,$B$4:B109)</f>
        <v>106</v>
      </c>
      <c r="B109" s="38">
        <v>45495</v>
      </c>
      <c r="C109" s="26" t="s">
        <v>459</v>
      </c>
      <c r="D109" s="3" t="str">
        <f>VLOOKUP(C109,'Location Summary'!$C$4:$D$602,2,0)</f>
        <v>DA+9</v>
      </c>
      <c r="E109" s="129" t="s">
        <v>416</v>
      </c>
      <c r="F109" s="103" t="s">
        <v>696</v>
      </c>
      <c r="J109" s="169">
        <v>1</v>
      </c>
      <c r="K109" s="168">
        <v>1</v>
      </c>
      <c r="L109" s="167">
        <v>1</v>
      </c>
      <c r="O109" s="167">
        <v>1</v>
      </c>
      <c r="X109" s="38">
        <f t="shared" si="19"/>
        <v>45495</v>
      </c>
      <c r="Y109" s="38">
        <f t="shared" si="20"/>
        <v>45523</v>
      </c>
    </row>
    <row r="110" spans="1:32" ht="20.149999999999999" customHeight="1">
      <c r="A110" s="3">
        <f>SUBTOTAL(103,$B$4:B110)</f>
        <v>107</v>
      </c>
      <c r="B110" s="38">
        <v>45496</v>
      </c>
      <c r="C110" s="26" t="s">
        <v>404</v>
      </c>
      <c r="D110" s="3" t="str">
        <f>VLOOKUP(C110,'Location Summary'!$C$4:$D$602,2,0)</f>
        <v>DA+6</v>
      </c>
      <c r="E110" s="129" t="s">
        <v>416</v>
      </c>
      <c r="F110" s="103" t="s">
        <v>696</v>
      </c>
      <c r="G110" s="169">
        <v>1</v>
      </c>
      <c r="M110" s="169">
        <v>1</v>
      </c>
      <c r="N110" s="168">
        <v>1</v>
      </c>
      <c r="R110" s="167">
        <v>1</v>
      </c>
      <c r="X110" s="38">
        <f t="shared" si="19"/>
        <v>45496</v>
      </c>
      <c r="Y110" s="38">
        <f t="shared" si="20"/>
        <v>45524</v>
      </c>
    </row>
    <row r="111" spans="1:32" ht="20.149999999999999" customHeight="1">
      <c r="A111" s="3">
        <f>SUBTOTAL(103,$B$4:B111)</f>
        <v>108</v>
      </c>
      <c r="B111" s="38">
        <v>45496</v>
      </c>
      <c r="C111" s="26" t="s">
        <v>411</v>
      </c>
      <c r="D111" s="3" t="str">
        <f>VLOOKUP(C111,'Location Summary'!$C$4:$D$602,2,0)</f>
        <v>DA+3</v>
      </c>
      <c r="E111" s="129" t="s">
        <v>416</v>
      </c>
      <c r="F111" s="103" t="s">
        <v>696</v>
      </c>
      <c r="H111" s="168">
        <v>1</v>
      </c>
      <c r="I111" s="167">
        <v>1</v>
      </c>
      <c r="J111" s="169">
        <v>1</v>
      </c>
      <c r="Q111" s="168">
        <v>1</v>
      </c>
      <c r="R111" s="167">
        <v>1</v>
      </c>
      <c r="X111" s="38">
        <f t="shared" si="19"/>
        <v>45496</v>
      </c>
      <c r="Y111" s="38">
        <f t="shared" si="20"/>
        <v>45524</v>
      </c>
    </row>
    <row r="112" spans="1:32" ht="20.149999999999999" customHeight="1">
      <c r="A112" s="3">
        <f>SUBTOTAL(103,$B$4:B112)</f>
        <v>109</v>
      </c>
      <c r="B112" s="38">
        <v>45496</v>
      </c>
      <c r="C112" s="26" t="s">
        <v>446</v>
      </c>
      <c r="D112" s="3" t="str">
        <f>VLOOKUP(C112,'Location Summary'!$C$4:$D$602,2,0)</f>
        <v>DA+3</v>
      </c>
      <c r="E112" s="129" t="s">
        <v>416</v>
      </c>
      <c r="F112" s="103" t="s">
        <v>696</v>
      </c>
      <c r="H112" s="168">
        <v>1</v>
      </c>
      <c r="I112" s="167">
        <v>1</v>
      </c>
      <c r="J112" s="169">
        <v>1</v>
      </c>
      <c r="O112" s="167">
        <v>1</v>
      </c>
      <c r="R112" s="167">
        <v>1</v>
      </c>
      <c r="X112" s="38">
        <f t="shared" si="19"/>
        <v>45496</v>
      </c>
      <c r="Y112" s="38">
        <f t="shared" si="20"/>
        <v>45524</v>
      </c>
    </row>
    <row r="113" spans="1:25" ht="20.149999999999999" customHeight="1">
      <c r="A113" s="3">
        <f>SUBTOTAL(103,$B$4:B113)</f>
        <v>110</v>
      </c>
      <c r="B113" s="38">
        <v>45497</v>
      </c>
      <c r="C113" s="26" t="s">
        <v>404</v>
      </c>
      <c r="D113" s="3" t="str">
        <f>VLOOKUP(C113,'Location Summary'!$C$4:$D$602,2,0)</f>
        <v>DA+6</v>
      </c>
      <c r="E113" s="129" t="s">
        <v>416</v>
      </c>
      <c r="F113" s="103" t="s">
        <v>696</v>
      </c>
      <c r="H113" s="168">
        <v>1</v>
      </c>
      <c r="I113" s="167">
        <v>1</v>
      </c>
      <c r="O113" s="167">
        <v>1</v>
      </c>
      <c r="X113" s="38">
        <f t="shared" si="19"/>
        <v>45497</v>
      </c>
      <c r="Y113" s="38">
        <f t="shared" si="20"/>
        <v>45525</v>
      </c>
    </row>
    <row r="114" spans="1:25" ht="20.149999999999999" customHeight="1">
      <c r="A114" s="3">
        <f>SUBTOTAL(103,$B$4:B114)</f>
        <v>111</v>
      </c>
      <c r="B114" s="38">
        <v>45497</v>
      </c>
      <c r="C114" s="26" t="s">
        <v>411</v>
      </c>
      <c r="D114" s="3" t="str">
        <f>VLOOKUP(C114,'Location Summary'!$C$4:$D$602,2,0)</f>
        <v>DA+3</v>
      </c>
      <c r="E114" s="129" t="s">
        <v>416</v>
      </c>
      <c r="F114" s="103" t="s">
        <v>696</v>
      </c>
      <c r="K114" s="168">
        <v>1</v>
      </c>
      <c r="M114" s="169">
        <v>1</v>
      </c>
      <c r="X114" s="38">
        <f t="shared" ref="X114:X134" si="21">B114</f>
        <v>45497</v>
      </c>
      <c r="Y114" s="38">
        <f t="shared" ref="Y114:Y134" si="22">B114+28</f>
        <v>45525</v>
      </c>
    </row>
    <row r="115" spans="1:25" ht="20.149999999999999" customHeight="1">
      <c r="A115" s="3">
        <f>SUBTOTAL(103,$B$4:B115)</f>
        <v>112</v>
      </c>
      <c r="B115" s="38">
        <v>45497</v>
      </c>
      <c r="C115" s="26" t="s">
        <v>446</v>
      </c>
      <c r="D115" s="3" t="str">
        <f>VLOOKUP(C115,'Location Summary'!$C$4:$D$602,2,0)</f>
        <v>DA+3</v>
      </c>
      <c r="E115" s="129" t="s">
        <v>416</v>
      </c>
      <c r="F115" s="103" t="s">
        <v>696</v>
      </c>
      <c r="K115" s="168">
        <v>1</v>
      </c>
      <c r="L115" s="167">
        <v>1</v>
      </c>
      <c r="X115" s="38">
        <f t="shared" si="21"/>
        <v>45497</v>
      </c>
      <c r="Y115" s="38">
        <f t="shared" si="22"/>
        <v>45525</v>
      </c>
    </row>
    <row r="116" spans="1:25" ht="20.149999999999999" customHeight="1">
      <c r="A116" s="3">
        <f>SUBTOTAL(103,$B$4:B116)</f>
        <v>113</v>
      </c>
      <c r="B116" s="38">
        <v>45497</v>
      </c>
      <c r="C116" s="26" t="s">
        <v>463</v>
      </c>
      <c r="D116" s="3" t="str">
        <f>VLOOKUP(C116,'Location Summary'!$C$4:$D$602,2,0)</f>
        <v>DA+4.5</v>
      </c>
      <c r="E116" s="129" t="s">
        <v>416</v>
      </c>
      <c r="F116" s="103" t="s">
        <v>696</v>
      </c>
      <c r="J116" s="169">
        <v>1</v>
      </c>
      <c r="X116" s="38">
        <f t="shared" si="21"/>
        <v>45497</v>
      </c>
      <c r="Y116" s="38">
        <f t="shared" si="22"/>
        <v>45525</v>
      </c>
    </row>
    <row r="117" spans="1:25" ht="20.149999999999999" customHeight="1">
      <c r="A117" s="3">
        <f>SUBTOTAL(103,$B$4:B117)</f>
        <v>114</v>
      </c>
      <c r="B117" s="38">
        <v>45498</v>
      </c>
      <c r="C117" s="26" t="s">
        <v>404</v>
      </c>
      <c r="D117" s="3" t="str">
        <f>VLOOKUP(C117,'Location Summary'!$C$4:$D$602,2,0)</f>
        <v>DA+6</v>
      </c>
      <c r="E117" s="129" t="s">
        <v>416</v>
      </c>
      <c r="F117" s="103" t="s">
        <v>696</v>
      </c>
      <c r="J117" s="169">
        <v>1</v>
      </c>
      <c r="K117" s="168">
        <v>1</v>
      </c>
      <c r="L117" s="167">
        <v>1</v>
      </c>
      <c r="X117" s="38">
        <f t="shared" si="21"/>
        <v>45498</v>
      </c>
      <c r="Y117" s="38">
        <f t="shared" si="22"/>
        <v>45526</v>
      </c>
    </row>
    <row r="118" spans="1:25" ht="20.149999999999999" customHeight="1">
      <c r="A118" s="3">
        <f>SUBTOTAL(103,$B$4:B118)</f>
        <v>115</v>
      </c>
      <c r="B118" s="38">
        <v>45498</v>
      </c>
      <c r="C118" s="26" t="s">
        <v>411</v>
      </c>
      <c r="D118" s="3" t="str">
        <f>VLOOKUP(C118,'Location Summary'!$C$4:$D$602,2,0)</f>
        <v>DA+3</v>
      </c>
      <c r="E118" s="129" t="s">
        <v>416</v>
      </c>
      <c r="F118" s="103" t="s">
        <v>696</v>
      </c>
      <c r="L118" s="167">
        <v>1</v>
      </c>
      <c r="N118" s="168">
        <v>1</v>
      </c>
      <c r="O118" s="167">
        <v>1</v>
      </c>
      <c r="X118" s="38">
        <f t="shared" si="21"/>
        <v>45498</v>
      </c>
      <c r="Y118" s="38">
        <f t="shared" si="22"/>
        <v>45526</v>
      </c>
    </row>
    <row r="119" spans="1:25" ht="20.149999999999999" customHeight="1">
      <c r="A119" s="3">
        <f>SUBTOTAL(103,$B$4:B119)</f>
        <v>116</v>
      </c>
      <c r="B119" s="38">
        <v>45498</v>
      </c>
      <c r="C119" s="26" t="s">
        <v>463</v>
      </c>
      <c r="D119" s="3" t="str">
        <f>VLOOKUP(C119,'Location Summary'!$C$4:$D$602,2,0)</f>
        <v>DA+4.5</v>
      </c>
      <c r="E119" s="129" t="s">
        <v>416</v>
      </c>
      <c r="F119" s="103" t="s">
        <v>696</v>
      </c>
      <c r="G119" s="169">
        <v>1</v>
      </c>
      <c r="K119" s="168">
        <v>1</v>
      </c>
      <c r="P119" s="169">
        <v>1</v>
      </c>
      <c r="X119" s="38">
        <f t="shared" si="21"/>
        <v>45498</v>
      </c>
      <c r="Y119" s="38">
        <f t="shared" si="22"/>
        <v>45526</v>
      </c>
    </row>
    <row r="120" spans="1:25" ht="20.149999999999999" customHeight="1">
      <c r="A120" s="3">
        <f>SUBTOTAL(103,$B$4:B120)</f>
        <v>117</v>
      </c>
      <c r="B120" s="38">
        <v>45499</v>
      </c>
      <c r="C120" s="26" t="s">
        <v>445</v>
      </c>
      <c r="D120" s="3" t="str">
        <f>VLOOKUP(C120,'Location Summary'!$C$4:$D$602,2,0)</f>
        <v>DA+0</v>
      </c>
      <c r="E120" s="129" t="s">
        <v>416</v>
      </c>
      <c r="F120" s="103" t="s">
        <v>696</v>
      </c>
      <c r="G120" s="169">
        <v>1</v>
      </c>
      <c r="J120" s="169">
        <v>1</v>
      </c>
      <c r="X120" s="38">
        <f t="shared" si="21"/>
        <v>45499</v>
      </c>
      <c r="Y120" s="38">
        <f t="shared" si="22"/>
        <v>45527</v>
      </c>
    </row>
    <row r="121" spans="1:25" ht="20.149999999999999" customHeight="1">
      <c r="A121" s="3">
        <f>SUBTOTAL(103,$B$4:B121)</f>
        <v>118</v>
      </c>
      <c r="B121" s="38">
        <v>45499</v>
      </c>
      <c r="C121" s="26" t="s">
        <v>463</v>
      </c>
      <c r="D121" s="3" t="str">
        <f>VLOOKUP(C121,'Location Summary'!$C$4:$D$602,2,0)</f>
        <v>DA+4.5</v>
      </c>
      <c r="E121" s="129" t="s">
        <v>416</v>
      </c>
      <c r="F121" s="103" t="s">
        <v>696</v>
      </c>
      <c r="H121" s="168">
        <v>1</v>
      </c>
      <c r="I121" s="167">
        <v>1</v>
      </c>
      <c r="L121" s="167">
        <v>1</v>
      </c>
      <c r="Q121" s="168">
        <v>1</v>
      </c>
      <c r="R121" s="167">
        <v>1</v>
      </c>
      <c r="X121" s="38">
        <f t="shared" si="21"/>
        <v>45499</v>
      </c>
      <c r="Y121" s="38">
        <f t="shared" si="22"/>
        <v>45527</v>
      </c>
    </row>
    <row r="122" spans="1:25" ht="20.149999999999999" customHeight="1">
      <c r="A122" s="3">
        <f>SUBTOTAL(103,$B$4:B122)</f>
        <v>119</v>
      </c>
      <c r="B122" s="38">
        <v>45500</v>
      </c>
      <c r="C122" s="26" t="s">
        <v>445</v>
      </c>
      <c r="D122" s="3" t="str">
        <f>VLOOKUP(C122,'Location Summary'!$C$4:$D$602,2,0)</f>
        <v>DA+0</v>
      </c>
      <c r="E122" s="129" t="s">
        <v>416</v>
      </c>
      <c r="F122" s="103" t="s">
        <v>696</v>
      </c>
      <c r="M122" s="169">
        <v>1</v>
      </c>
      <c r="P122" s="169">
        <v>1</v>
      </c>
      <c r="X122" s="38">
        <f t="shared" si="21"/>
        <v>45500</v>
      </c>
      <c r="Y122" s="38">
        <f t="shared" si="22"/>
        <v>45528</v>
      </c>
    </row>
    <row r="123" spans="1:25" ht="20.149999999999999" customHeight="1">
      <c r="A123" s="3">
        <f>SUBTOTAL(103,$B$4:B123)</f>
        <v>120</v>
      </c>
      <c r="B123" s="38">
        <v>45500</v>
      </c>
      <c r="C123" s="26" t="s">
        <v>26</v>
      </c>
      <c r="D123" s="3" t="str">
        <f>VLOOKUP(C123,'Location Summary'!$C$4:$D$602,2,0)</f>
        <v>DA+0</v>
      </c>
      <c r="E123" s="129" t="s">
        <v>416</v>
      </c>
      <c r="F123" s="103" t="s">
        <v>696</v>
      </c>
      <c r="G123" s="169">
        <v>1</v>
      </c>
      <c r="P123" s="169">
        <v>1</v>
      </c>
      <c r="X123" s="38">
        <f t="shared" si="21"/>
        <v>45500</v>
      </c>
      <c r="Y123" s="38">
        <f t="shared" si="22"/>
        <v>45528</v>
      </c>
    </row>
    <row r="124" spans="1:25" ht="20.149999999999999" customHeight="1">
      <c r="A124" s="3">
        <f>SUBTOTAL(103,$B$4:B124)</f>
        <v>121</v>
      </c>
      <c r="B124" s="38">
        <v>45500</v>
      </c>
      <c r="C124" s="26" t="s">
        <v>463</v>
      </c>
      <c r="D124" s="3" t="str">
        <f>VLOOKUP(C124,'Location Summary'!$C$4:$D$602,2,0)</f>
        <v>DA+4.5</v>
      </c>
      <c r="E124" s="129" t="s">
        <v>416</v>
      </c>
      <c r="F124" s="103" t="s">
        <v>696</v>
      </c>
      <c r="M124" s="169">
        <v>1</v>
      </c>
      <c r="X124" s="38">
        <f t="shared" si="21"/>
        <v>45500</v>
      </c>
      <c r="Y124" s="38">
        <f t="shared" si="22"/>
        <v>45528</v>
      </c>
    </row>
    <row r="125" spans="1:25" ht="20.149999999999999" customHeight="1">
      <c r="A125" s="3">
        <f>SUBTOTAL(103,$B$4:B125)</f>
        <v>122</v>
      </c>
      <c r="B125" s="38">
        <v>45501</v>
      </c>
      <c r="C125" s="26" t="s">
        <v>445</v>
      </c>
      <c r="D125" s="3" t="str">
        <f>VLOOKUP(C125,'Location Summary'!$C$4:$D$602,2,0)</f>
        <v>DA+0</v>
      </c>
      <c r="E125" s="129" t="s">
        <v>416</v>
      </c>
      <c r="F125" s="103" t="s">
        <v>696</v>
      </c>
      <c r="H125" s="168">
        <v>1</v>
      </c>
      <c r="K125" s="168">
        <v>1</v>
      </c>
      <c r="N125" s="168">
        <v>1</v>
      </c>
      <c r="Q125" s="168">
        <v>1</v>
      </c>
      <c r="X125" s="38">
        <f t="shared" si="21"/>
        <v>45501</v>
      </c>
      <c r="Y125" s="38">
        <f t="shared" si="22"/>
        <v>45529</v>
      </c>
    </row>
    <row r="126" spans="1:25" ht="20.149999999999999" customHeight="1">
      <c r="A126" s="3">
        <f>SUBTOTAL(103,$B$4:B126)</f>
        <v>123</v>
      </c>
      <c r="B126" s="38">
        <v>45501</v>
      </c>
      <c r="C126" s="26" t="s">
        <v>26</v>
      </c>
      <c r="D126" s="3" t="str">
        <f>VLOOKUP(C126,'Location Summary'!$C$4:$D$602,2,0)</f>
        <v>DA+0</v>
      </c>
      <c r="E126" s="129" t="s">
        <v>416</v>
      </c>
      <c r="F126" s="103" t="s">
        <v>696</v>
      </c>
      <c r="H126" s="168">
        <v>1</v>
      </c>
      <c r="Q126" s="168">
        <v>1</v>
      </c>
      <c r="X126" s="38">
        <f t="shared" si="21"/>
        <v>45501</v>
      </c>
      <c r="Y126" s="38">
        <f t="shared" si="22"/>
        <v>45529</v>
      </c>
    </row>
    <row r="127" spans="1:25" ht="20.149999999999999" customHeight="1">
      <c r="A127" s="3">
        <f>SUBTOTAL(103,$B$4:B127)</f>
        <v>124</v>
      </c>
      <c r="B127" s="38">
        <v>45501</v>
      </c>
      <c r="C127" s="26" t="s">
        <v>463</v>
      </c>
      <c r="D127" s="3" t="str">
        <f>VLOOKUP(C127,'Location Summary'!$C$4:$D$602,2,0)</f>
        <v>DA+4.5</v>
      </c>
      <c r="E127" s="129" t="s">
        <v>416</v>
      </c>
      <c r="F127" s="103" t="s">
        <v>696</v>
      </c>
      <c r="N127" s="168">
        <v>1</v>
      </c>
      <c r="O127" s="167">
        <v>1</v>
      </c>
      <c r="X127" s="38">
        <f t="shared" si="21"/>
        <v>45501</v>
      </c>
      <c r="Y127" s="38">
        <f t="shared" si="22"/>
        <v>45529</v>
      </c>
    </row>
    <row r="128" spans="1:25" ht="20.149999999999999" customHeight="1">
      <c r="A128" s="3">
        <f>SUBTOTAL(103,$B$4:B128)</f>
        <v>125</v>
      </c>
      <c r="B128" s="38">
        <v>45502</v>
      </c>
      <c r="C128" s="26" t="s">
        <v>445</v>
      </c>
      <c r="D128" s="3" t="str">
        <f>VLOOKUP(C128,'Location Summary'!$C$4:$D$602,2,0)</f>
        <v>DA+0</v>
      </c>
      <c r="E128" s="129" t="s">
        <v>416</v>
      </c>
      <c r="F128" s="103" t="s">
        <v>696</v>
      </c>
      <c r="I128" s="167">
        <v>1</v>
      </c>
      <c r="L128" s="167">
        <v>1</v>
      </c>
      <c r="O128" s="167">
        <v>1</v>
      </c>
      <c r="R128" s="167">
        <v>1</v>
      </c>
      <c r="X128" s="38">
        <f t="shared" si="21"/>
        <v>45502</v>
      </c>
      <c r="Y128" s="38">
        <f t="shared" si="22"/>
        <v>45530</v>
      </c>
    </row>
    <row r="129" spans="1:25" ht="20.149999999999999" customHeight="1">
      <c r="A129" s="3">
        <f>SUBTOTAL(103,$B$4:B129)</f>
        <v>126</v>
      </c>
      <c r="B129" s="38">
        <v>45502</v>
      </c>
      <c r="C129" s="26" t="s">
        <v>26</v>
      </c>
      <c r="D129" s="3" t="str">
        <f>VLOOKUP(C129,'Location Summary'!$C$4:$D$602,2,0)</f>
        <v>DA+0</v>
      </c>
      <c r="E129" s="129" t="s">
        <v>416</v>
      </c>
      <c r="F129" s="103" t="s">
        <v>696</v>
      </c>
      <c r="I129" s="167">
        <v>1</v>
      </c>
      <c r="J129" s="169">
        <v>1</v>
      </c>
      <c r="M129" s="169">
        <v>1</v>
      </c>
      <c r="R129" s="167">
        <v>1</v>
      </c>
      <c r="X129" s="38">
        <f t="shared" si="21"/>
        <v>45502</v>
      </c>
      <c r="Y129" s="38">
        <f t="shared" si="22"/>
        <v>45530</v>
      </c>
    </row>
    <row r="130" spans="1:25" ht="20.149999999999999" customHeight="1">
      <c r="A130" s="3">
        <f>SUBTOTAL(103,$B$4:B130)</f>
        <v>127</v>
      </c>
      <c r="B130" s="38">
        <v>45502</v>
      </c>
      <c r="C130" s="26" t="s">
        <v>167</v>
      </c>
      <c r="D130" s="3" t="str">
        <f>VLOOKUP(C130,'Location Summary'!$C$4:$D$602,2,0)</f>
        <v>DA+3</v>
      </c>
      <c r="E130" s="129" t="s">
        <v>416</v>
      </c>
      <c r="F130" s="103" t="s">
        <v>696</v>
      </c>
      <c r="J130" s="169">
        <v>1</v>
      </c>
      <c r="M130" s="169">
        <v>1</v>
      </c>
      <c r="X130" s="38">
        <f t="shared" si="21"/>
        <v>45502</v>
      </c>
      <c r="Y130" s="38">
        <f t="shared" si="22"/>
        <v>45530</v>
      </c>
    </row>
    <row r="131" spans="1:25" ht="20.149999999999999" customHeight="1">
      <c r="A131" s="3">
        <f>SUBTOTAL(103,$B$4:B131)</f>
        <v>128</v>
      </c>
      <c r="B131" s="38">
        <v>45503</v>
      </c>
      <c r="C131" s="26" t="s">
        <v>167</v>
      </c>
      <c r="D131" s="3" t="str">
        <f>VLOOKUP(C131,'Location Summary'!$C$4:$D$602,2,0)</f>
        <v>DA+3</v>
      </c>
      <c r="E131" s="129" t="s">
        <v>416</v>
      </c>
      <c r="F131" s="103" t="s">
        <v>696</v>
      </c>
      <c r="G131" s="169">
        <v>1</v>
      </c>
      <c r="P131" s="169">
        <v>1</v>
      </c>
      <c r="X131" s="38">
        <f t="shared" si="21"/>
        <v>45503</v>
      </c>
      <c r="Y131" s="38">
        <f t="shared" si="22"/>
        <v>45531</v>
      </c>
    </row>
    <row r="132" spans="1:25" ht="20.149999999999999" customHeight="1">
      <c r="A132" s="3">
        <f>SUBTOTAL(103,$B$4:B132)</f>
        <v>129</v>
      </c>
      <c r="B132" s="38">
        <v>45503</v>
      </c>
      <c r="C132" s="26" t="s">
        <v>26</v>
      </c>
      <c r="D132" s="3" t="str">
        <f>VLOOKUP(C132,'Location Summary'!$C$4:$D$602,2,0)</f>
        <v>DA+0</v>
      </c>
      <c r="E132" s="129" t="s">
        <v>416</v>
      </c>
      <c r="F132" s="103" t="s">
        <v>696</v>
      </c>
      <c r="K132" s="168">
        <v>1</v>
      </c>
      <c r="N132" s="168">
        <v>1</v>
      </c>
      <c r="O132" s="167">
        <v>1</v>
      </c>
      <c r="X132" s="38">
        <f t="shared" si="21"/>
        <v>45503</v>
      </c>
      <c r="Y132" s="38">
        <f t="shared" si="22"/>
        <v>45531</v>
      </c>
    </row>
    <row r="133" spans="1:25" ht="20.149999999999999" customHeight="1">
      <c r="A133" s="3">
        <f>SUBTOTAL(103,$B$4:B133)</f>
        <v>130</v>
      </c>
      <c r="B133" s="38">
        <v>45504</v>
      </c>
      <c r="C133" s="131" t="s">
        <v>167</v>
      </c>
      <c r="D133" s="3" t="str">
        <f>VLOOKUP(C133,'Location Summary'!$C$4:$D$602,2,0)</f>
        <v>DA+3</v>
      </c>
      <c r="E133" s="129" t="s">
        <v>416</v>
      </c>
      <c r="F133" s="103" t="s">
        <v>696</v>
      </c>
      <c r="H133" s="168">
        <v>1</v>
      </c>
      <c r="I133" s="167">
        <v>1</v>
      </c>
      <c r="K133" s="168">
        <v>1</v>
      </c>
      <c r="L133" s="167">
        <v>1</v>
      </c>
      <c r="N133" s="168">
        <v>1</v>
      </c>
      <c r="O133" s="167">
        <v>1</v>
      </c>
      <c r="Q133" s="168">
        <v>1</v>
      </c>
      <c r="R133" s="167">
        <v>1</v>
      </c>
      <c r="X133" s="38">
        <f t="shared" si="21"/>
        <v>45504</v>
      </c>
      <c r="Y133" s="38">
        <f t="shared" si="22"/>
        <v>45532</v>
      </c>
    </row>
    <row r="134" spans="1:25" ht="20.149999999999999" customHeight="1">
      <c r="A134" s="3">
        <f>SUBTOTAL(103,$B$4:B134)</f>
        <v>131</v>
      </c>
      <c r="B134" s="38">
        <v>45504</v>
      </c>
      <c r="C134" s="26" t="s">
        <v>447</v>
      </c>
      <c r="D134" s="3" t="str">
        <f>VLOOKUP(C134,'Location Summary'!$C$4:$D$602,2,0)</f>
        <v>DA+0</v>
      </c>
      <c r="E134" s="129" t="s">
        <v>416</v>
      </c>
      <c r="F134" s="103" t="s">
        <v>696</v>
      </c>
      <c r="G134" s="169">
        <v>1</v>
      </c>
      <c r="X134" s="38">
        <f t="shared" si="21"/>
        <v>45504</v>
      </c>
      <c r="Y134" s="38">
        <f t="shared" si="22"/>
        <v>45532</v>
      </c>
    </row>
    <row r="135" spans="1:25" ht="20.149999999999999" customHeight="1">
      <c r="A135" s="3">
        <f>SUBTOTAL(103,$B$4:B135)</f>
        <v>132</v>
      </c>
      <c r="B135" s="38">
        <v>45505</v>
      </c>
      <c r="C135" s="26" t="s">
        <v>26</v>
      </c>
      <c r="D135" s="3" t="str">
        <f>VLOOKUP(C135,'Location Summary'!$C$4:$D$602,2,0)</f>
        <v>DA+0</v>
      </c>
      <c r="E135" s="129" t="s">
        <v>416</v>
      </c>
      <c r="F135" s="103" t="s">
        <v>696</v>
      </c>
      <c r="L135" s="167">
        <v>1</v>
      </c>
      <c r="X135" s="38">
        <f t="shared" ref="X135:X146" si="23">B135</f>
        <v>45505</v>
      </c>
      <c r="Y135" s="38">
        <f t="shared" ref="Y135:Y146" si="24">B135+28</f>
        <v>45533</v>
      </c>
    </row>
    <row r="136" spans="1:25" ht="20.149999999999999" customHeight="1">
      <c r="A136" s="3">
        <f>SUBTOTAL(103,$B$4:B136)</f>
        <v>133</v>
      </c>
      <c r="B136" s="38">
        <v>45505</v>
      </c>
      <c r="C136" s="26" t="s">
        <v>447</v>
      </c>
      <c r="D136" s="3" t="str">
        <f>VLOOKUP(C136,'Location Summary'!$C$4:$D$602,2,0)</f>
        <v>DA+0</v>
      </c>
      <c r="E136" s="129" t="s">
        <v>416</v>
      </c>
      <c r="F136" s="103" t="s">
        <v>696</v>
      </c>
      <c r="M136" s="169">
        <v>1</v>
      </c>
      <c r="P136" s="169">
        <v>1</v>
      </c>
      <c r="X136" s="38">
        <f t="shared" si="23"/>
        <v>45505</v>
      </c>
      <c r="Y136" s="38">
        <f t="shared" si="24"/>
        <v>45533</v>
      </c>
    </row>
    <row r="137" spans="1:25" ht="20.149999999999999" customHeight="1">
      <c r="A137" s="3">
        <f>SUBTOTAL(103,$B$4:B137)</f>
        <v>134</v>
      </c>
      <c r="B137" s="38">
        <v>45506</v>
      </c>
      <c r="C137" s="26" t="s">
        <v>83</v>
      </c>
      <c r="D137" s="3" t="str">
        <f>VLOOKUP(C137,'Location Summary'!$C$4:$D$602,2,0)</f>
        <v>DA+3</v>
      </c>
      <c r="E137" s="129" t="s">
        <v>416</v>
      </c>
      <c r="F137" s="103" t="s">
        <v>696</v>
      </c>
      <c r="G137" s="169">
        <v>1</v>
      </c>
      <c r="J137" s="169">
        <v>1</v>
      </c>
      <c r="P137" s="169">
        <v>1</v>
      </c>
      <c r="X137" s="38">
        <f t="shared" si="23"/>
        <v>45506</v>
      </c>
      <c r="Y137" s="38">
        <f t="shared" si="24"/>
        <v>45534</v>
      </c>
    </row>
    <row r="138" spans="1:25" ht="20.149999999999999" customHeight="1">
      <c r="A138" s="3">
        <f>SUBTOTAL(103,$B$4:B138)</f>
        <v>135</v>
      </c>
      <c r="B138" s="38">
        <v>45506</v>
      </c>
      <c r="C138" s="26" t="s">
        <v>489</v>
      </c>
      <c r="D138" s="3" t="str">
        <f>VLOOKUP(C138,'Location Summary'!$C$4:$D$602,2,0)</f>
        <v>DA-3</v>
      </c>
      <c r="E138" s="129" t="s">
        <v>416</v>
      </c>
      <c r="F138" s="103" t="s">
        <v>696</v>
      </c>
      <c r="M138" s="169">
        <v>1</v>
      </c>
      <c r="X138" s="38">
        <f t="shared" si="23"/>
        <v>45506</v>
      </c>
      <c r="Y138" s="38">
        <f t="shared" si="24"/>
        <v>45534</v>
      </c>
    </row>
    <row r="139" spans="1:25" ht="20.149999999999999" customHeight="1">
      <c r="A139" s="3">
        <f>SUBTOTAL(103,$B$4:B139)</f>
        <v>136</v>
      </c>
      <c r="B139" s="38">
        <v>45506</v>
      </c>
      <c r="C139" s="26" t="s">
        <v>447</v>
      </c>
      <c r="D139" s="3" t="str">
        <f>VLOOKUP(C139,'Location Summary'!$C$4:$D$602,2,0)</f>
        <v>DA+0</v>
      </c>
      <c r="E139" s="129" t="s">
        <v>416</v>
      </c>
      <c r="F139" s="103" t="s">
        <v>696</v>
      </c>
      <c r="H139" s="168">
        <v>1</v>
      </c>
      <c r="I139" s="167">
        <v>1</v>
      </c>
      <c r="J139" s="169">
        <v>1</v>
      </c>
      <c r="N139" s="168">
        <v>1</v>
      </c>
      <c r="O139" s="167">
        <v>1</v>
      </c>
      <c r="Q139" s="168">
        <v>1</v>
      </c>
      <c r="R139" s="167">
        <v>1</v>
      </c>
      <c r="X139" s="38">
        <f t="shared" si="23"/>
        <v>45506</v>
      </c>
      <c r="Y139" s="38">
        <f t="shared" si="24"/>
        <v>45534</v>
      </c>
    </row>
    <row r="140" spans="1:25" ht="20.149999999999999" customHeight="1">
      <c r="A140" s="3">
        <f>SUBTOTAL(103,$B$4:B140)</f>
        <v>137</v>
      </c>
      <c r="B140" s="38">
        <v>45507</v>
      </c>
      <c r="C140" s="26" t="s">
        <v>83</v>
      </c>
      <c r="D140" s="3" t="str">
        <f>VLOOKUP(C140,'Location Summary'!$C$4:$D$602,2,0)</f>
        <v>DA+3</v>
      </c>
      <c r="E140" s="129" t="s">
        <v>416</v>
      </c>
      <c r="F140" s="103" t="s">
        <v>696</v>
      </c>
      <c r="H140" s="168">
        <v>1</v>
      </c>
      <c r="I140" s="167">
        <v>1</v>
      </c>
      <c r="K140" s="168">
        <v>1</v>
      </c>
      <c r="L140" s="167">
        <v>1</v>
      </c>
      <c r="M140" s="169">
        <v>1</v>
      </c>
      <c r="N140" s="168">
        <v>1</v>
      </c>
      <c r="O140" s="167">
        <v>1</v>
      </c>
      <c r="Q140" s="168">
        <v>1</v>
      </c>
      <c r="R140" s="167">
        <v>1</v>
      </c>
      <c r="X140" s="38">
        <f t="shared" si="23"/>
        <v>45507</v>
      </c>
      <c r="Y140" s="38">
        <f t="shared" si="24"/>
        <v>45535</v>
      </c>
    </row>
    <row r="141" spans="1:25" ht="20.149999999999999" customHeight="1">
      <c r="A141" s="3">
        <f>SUBTOTAL(103,$B$4:B141)</f>
        <v>138</v>
      </c>
      <c r="B141" s="38">
        <v>45507</v>
      </c>
      <c r="C141" s="26" t="s">
        <v>447</v>
      </c>
      <c r="D141" s="3" t="str">
        <f>VLOOKUP(C141,'Location Summary'!$C$4:$D$602,2,0)</f>
        <v>DA+0</v>
      </c>
      <c r="E141" s="129" t="s">
        <v>416</v>
      </c>
      <c r="F141" s="103" t="s">
        <v>696</v>
      </c>
      <c r="K141" s="168">
        <v>1</v>
      </c>
      <c r="L141" s="167">
        <v>1</v>
      </c>
      <c r="X141" s="38">
        <f t="shared" si="23"/>
        <v>45507</v>
      </c>
      <c r="Y141" s="38">
        <f t="shared" si="24"/>
        <v>45535</v>
      </c>
    </row>
    <row r="142" spans="1:25" ht="20.149999999999999" customHeight="1">
      <c r="A142" s="3">
        <f>SUBTOTAL(103,$B$4:B142)</f>
        <v>139</v>
      </c>
      <c r="B142" s="38">
        <v>45507</v>
      </c>
      <c r="C142" s="26" t="s">
        <v>489</v>
      </c>
      <c r="D142" s="3" t="str">
        <f>VLOOKUP(C142,'Location Summary'!$C$4:$D$602,2,0)</f>
        <v>DA-3</v>
      </c>
      <c r="E142" s="129" t="s">
        <v>416</v>
      </c>
      <c r="F142" s="103" t="s">
        <v>696</v>
      </c>
      <c r="G142" s="169">
        <v>1</v>
      </c>
      <c r="X142" s="38">
        <f t="shared" si="23"/>
        <v>45507</v>
      </c>
      <c r="Y142" s="38">
        <f t="shared" si="24"/>
        <v>45535</v>
      </c>
    </row>
    <row r="143" spans="1:25" ht="20.149999999999999" customHeight="1">
      <c r="A143" s="3">
        <f>SUBTOTAL(103,$B$4:B143)</f>
        <v>140</v>
      </c>
      <c r="B143" s="38">
        <v>45507</v>
      </c>
      <c r="C143" s="26" t="s">
        <v>472</v>
      </c>
      <c r="D143" s="3" t="str">
        <f>VLOOKUP(C143,'Location Summary'!$C$4:$D$602,2,0)</f>
        <v>DA+9</v>
      </c>
      <c r="E143" s="129" t="s">
        <v>416</v>
      </c>
      <c r="F143" s="103" t="s">
        <v>696</v>
      </c>
      <c r="G143" s="169">
        <v>1</v>
      </c>
      <c r="J143" s="169">
        <v>1</v>
      </c>
      <c r="X143" s="38">
        <f t="shared" si="23"/>
        <v>45507</v>
      </c>
      <c r="Y143" s="38">
        <f t="shared" si="24"/>
        <v>45535</v>
      </c>
    </row>
    <row r="144" spans="1:25" ht="20.149999999999999" customHeight="1">
      <c r="A144" s="3">
        <f>SUBTOTAL(103,$B$4:B144)</f>
        <v>141</v>
      </c>
      <c r="B144" s="38">
        <v>45508</v>
      </c>
      <c r="C144" s="26" t="s">
        <v>472</v>
      </c>
      <c r="D144" s="3" t="str">
        <f>VLOOKUP(C144,'Location Summary'!$C$4:$D$602,2,0)</f>
        <v>DA+9</v>
      </c>
      <c r="E144" s="129" t="s">
        <v>416</v>
      </c>
      <c r="F144" s="103" t="s">
        <v>696</v>
      </c>
      <c r="H144" s="168">
        <v>1</v>
      </c>
      <c r="P144" s="169">
        <v>1</v>
      </c>
      <c r="X144" s="38">
        <f t="shared" si="23"/>
        <v>45508</v>
      </c>
      <c r="Y144" s="38">
        <f t="shared" si="24"/>
        <v>45536</v>
      </c>
    </row>
    <row r="145" spans="1:25" ht="20.149999999999999" customHeight="1">
      <c r="A145" s="3">
        <f>SUBTOTAL(103,$B$4:B145)</f>
        <v>142</v>
      </c>
      <c r="B145" s="38">
        <v>45509</v>
      </c>
      <c r="C145" s="26" t="s">
        <v>472</v>
      </c>
      <c r="D145" s="3" t="str">
        <f>VLOOKUP(C145,'Location Summary'!$C$4:$D$602,2,0)</f>
        <v>DA+9</v>
      </c>
      <c r="E145" s="129" t="s">
        <v>416</v>
      </c>
      <c r="F145" s="103" t="s">
        <v>696</v>
      </c>
      <c r="I145" s="167">
        <v>1</v>
      </c>
      <c r="K145" s="168">
        <v>1</v>
      </c>
      <c r="M145" s="169">
        <v>1</v>
      </c>
      <c r="X145" s="38">
        <f t="shared" si="23"/>
        <v>45509</v>
      </c>
      <c r="Y145" s="38">
        <f t="shared" si="24"/>
        <v>45537</v>
      </c>
    </row>
    <row r="146" spans="1:25" ht="20.149999999999999" customHeight="1">
      <c r="A146" s="3">
        <f>SUBTOTAL(103,$B$4:B146)</f>
        <v>143</v>
      </c>
      <c r="B146" s="38">
        <v>45509</v>
      </c>
      <c r="C146" s="26" t="s">
        <v>913</v>
      </c>
      <c r="D146" s="3" t="str">
        <f>VLOOKUP(C146,'Location Summary'!$C$4:$D$602,2,0)</f>
        <v>DA+6</v>
      </c>
      <c r="E146" s="129" t="s">
        <v>416</v>
      </c>
      <c r="F146" s="103" t="s">
        <v>696</v>
      </c>
      <c r="G146" s="169">
        <v>1</v>
      </c>
      <c r="X146" s="38">
        <f t="shared" si="23"/>
        <v>45509</v>
      </c>
      <c r="Y146" s="38">
        <f t="shared" si="24"/>
        <v>45537</v>
      </c>
    </row>
    <row r="147" spans="1:25" ht="20.149999999999999" customHeight="1">
      <c r="A147" s="3">
        <f>SUBTOTAL(103,$B$4:B147)</f>
        <v>144</v>
      </c>
      <c r="B147" s="38">
        <v>45510</v>
      </c>
      <c r="C147" s="26" t="s">
        <v>472</v>
      </c>
      <c r="D147" s="3" t="str">
        <f>VLOOKUP(C147,'Location Summary'!$C$4:$D$602,2,0)</f>
        <v>DA+9</v>
      </c>
      <c r="E147" s="129" t="s">
        <v>416</v>
      </c>
      <c r="F147" s="103" t="s">
        <v>696</v>
      </c>
      <c r="L147" s="167">
        <v>1</v>
      </c>
      <c r="Q147" s="168">
        <v>1</v>
      </c>
      <c r="R147" s="167">
        <v>1</v>
      </c>
      <c r="X147" s="38">
        <f>B147</f>
        <v>45510</v>
      </c>
      <c r="Y147" s="38">
        <f>B147+28</f>
        <v>45538</v>
      </c>
    </row>
    <row r="148" spans="1:25" ht="20.149999999999999" customHeight="1">
      <c r="A148" s="3">
        <f>SUBTOTAL(103,$B$4:B148)</f>
        <v>145</v>
      </c>
      <c r="B148" s="38">
        <v>45510</v>
      </c>
      <c r="C148" s="26" t="s">
        <v>913</v>
      </c>
      <c r="D148" s="3" t="str">
        <f>VLOOKUP(C148,'Location Summary'!$C$4:$D$602,2,0)</f>
        <v>DA+6</v>
      </c>
      <c r="E148" s="129" t="s">
        <v>416</v>
      </c>
      <c r="F148" s="103" t="s">
        <v>696</v>
      </c>
      <c r="H148" s="168">
        <v>1</v>
      </c>
      <c r="I148" s="167">
        <v>1</v>
      </c>
      <c r="P148" s="169">
        <v>1</v>
      </c>
      <c r="X148" s="38">
        <f>B148</f>
        <v>45510</v>
      </c>
      <c r="Y148" s="38">
        <f>B148+28</f>
        <v>45538</v>
      </c>
    </row>
    <row r="149" spans="1:25" ht="20.149999999999999" customHeight="1">
      <c r="A149" s="3">
        <f>SUBTOTAL(103,$B$4:B149)</f>
        <v>146</v>
      </c>
      <c r="B149" s="38">
        <v>45510</v>
      </c>
      <c r="C149" s="26" t="s">
        <v>917</v>
      </c>
      <c r="D149" s="3" t="str">
        <f>VLOOKUP(C149,'Location Summary'!$C$4:$D$602,2,0)</f>
        <v>DA+9</v>
      </c>
      <c r="E149" s="129" t="s">
        <v>416</v>
      </c>
      <c r="F149" s="103" t="s">
        <v>696</v>
      </c>
      <c r="G149" s="169">
        <v>1</v>
      </c>
      <c r="J149" s="169">
        <v>1</v>
      </c>
      <c r="X149" s="38">
        <f>B149</f>
        <v>45510</v>
      </c>
      <c r="Y149" s="38">
        <f>B149+28</f>
        <v>45538</v>
      </c>
    </row>
    <row r="150" spans="1:25" ht="20.149999999999999" customHeight="1">
      <c r="A150" s="3">
        <f>SUBTOTAL(103,$B$4:B150)</f>
        <v>147</v>
      </c>
      <c r="B150" s="38">
        <v>45510</v>
      </c>
      <c r="C150" s="26" t="s">
        <v>489</v>
      </c>
      <c r="D150" s="3" t="str">
        <f>VLOOKUP(C150,'Location Summary'!$C$4:$D$602,2,0)</f>
        <v>DA-3</v>
      </c>
      <c r="E150" s="129" t="s">
        <v>416</v>
      </c>
      <c r="F150" s="103" t="s">
        <v>696</v>
      </c>
      <c r="J150" s="169">
        <v>1</v>
      </c>
      <c r="X150" s="38">
        <f>B150</f>
        <v>45510</v>
      </c>
      <c r="Y150" s="38">
        <f>B150+28</f>
        <v>45538</v>
      </c>
    </row>
    <row r="151" spans="1:25" ht="20.149999999999999" customHeight="1">
      <c r="A151" s="10">
        <f>SUBTOTAL(103,$B$4:B151)</f>
        <v>148</v>
      </c>
      <c r="B151" s="122">
        <v>45511</v>
      </c>
      <c r="C151" s="125" t="s">
        <v>472</v>
      </c>
      <c r="D151" s="3" t="str">
        <f>VLOOKUP(C151,'Location Summary'!$C$4:$D$602,2,0)</f>
        <v>DA+9</v>
      </c>
      <c r="E151" s="278" t="s">
        <v>416</v>
      </c>
      <c r="F151" s="279" t="s">
        <v>696</v>
      </c>
      <c r="N151" s="168">
        <v>1</v>
      </c>
      <c r="X151" s="38">
        <f t="shared" ref="X151:X156" si="25">B151</f>
        <v>45511</v>
      </c>
      <c r="Y151" s="38">
        <f t="shared" ref="Y151:Y156" si="26">B151+28</f>
        <v>45539</v>
      </c>
    </row>
    <row r="152" spans="1:25" ht="20.149999999999999" customHeight="1">
      <c r="A152" s="10">
        <f>SUBTOTAL(103,$B$4:B152)</f>
        <v>149</v>
      </c>
      <c r="B152" s="122">
        <v>45511</v>
      </c>
      <c r="C152" s="125" t="s">
        <v>913</v>
      </c>
      <c r="D152" s="3" t="str">
        <f>VLOOKUP(C152,'Location Summary'!$C$4:$D$602,2,0)</f>
        <v>DA+6</v>
      </c>
      <c r="E152" s="278" t="s">
        <v>416</v>
      </c>
      <c r="F152" s="279" t="s">
        <v>696</v>
      </c>
      <c r="J152" s="169">
        <v>1</v>
      </c>
      <c r="M152" s="169">
        <v>1</v>
      </c>
      <c r="Q152" s="168">
        <v>1</v>
      </c>
      <c r="R152" s="167">
        <v>1</v>
      </c>
      <c r="X152" s="38">
        <f t="shared" si="25"/>
        <v>45511</v>
      </c>
      <c r="Y152" s="38">
        <f t="shared" si="26"/>
        <v>45539</v>
      </c>
    </row>
    <row r="153" spans="1:25" ht="20.149999999999999" customHeight="1">
      <c r="A153" s="10">
        <f>SUBTOTAL(103,$B$4:B153)</f>
        <v>150</v>
      </c>
      <c r="B153" s="122">
        <v>45511</v>
      </c>
      <c r="C153" s="125" t="s">
        <v>917</v>
      </c>
      <c r="D153" s="3" t="str">
        <f>VLOOKUP(C153,'Location Summary'!$C$4:$D$602,2,0)</f>
        <v>DA+9</v>
      </c>
      <c r="E153" s="278" t="s">
        <v>416</v>
      </c>
      <c r="F153" s="279" t="s">
        <v>696</v>
      </c>
      <c r="H153" s="168">
        <v>1</v>
      </c>
      <c r="I153" s="167">
        <v>1</v>
      </c>
      <c r="K153" s="168">
        <v>1</v>
      </c>
      <c r="L153" s="167">
        <v>1</v>
      </c>
      <c r="X153" s="38">
        <f t="shared" si="25"/>
        <v>45511</v>
      </c>
      <c r="Y153" s="38">
        <f t="shared" si="26"/>
        <v>45539</v>
      </c>
    </row>
    <row r="154" spans="1:25" ht="20.149999999999999" customHeight="1">
      <c r="A154" s="10">
        <f>SUBTOTAL(103,$B$4:B154)</f>
        <v>151</v>
      </c>
      <c r="B154" s="122">
        <v>45511</v>
      </c>
      <c r="C154" s="125" t="s">
        <v>489</v>
      </c>
      <c r="D154" s="3" t="str">
        <f>VLOOKUP(C154,'Location Summary'!$C$4:$D$602,2,0)</f>
        <v>DA-3</v>
      </c>
      <c r="E154" s="278" t="s">
        <v>416</v>
      </c>
      <c r="F154" s="279" t="s">
        <v>696</v>
      </c>
      <c r="H154" s="168">
        <v>1</v>
      </c>
      <c r="I154" s="167">
        <v>1</v>
      </c>
      <c r="N154" s="168">
        <v>1</v>
      </c>
      <c r="X154" s="38">
        <f t="shared" si="25"/>
        <v>45511</v>
      </c>
      <c r="Y154" s="38">
        <f t="shared" si="26"/>
        <v>45539</v>
      </c>
    </row>
    <row r="155" spans="1:25" ht="20.149999999999999" customHeight="1">
      <c r="A155" s="10">
        <f>SUBTOTAL(103,$B$4:B155)</f>
        <v>152</v>
      </c>
      <c r="B155" s="122">
        <v>45512</v>
      </c>
      <c r="C155" s="125" t="s">
        <v>472</v>
      </c>
      <c r="D155" s="3" t="str">
        <f>VLOOKUP(C155,'Location Summary'!$C$4:$D$602,2,0)</f>
        <v>DA+9</v>
      </c>
      <c r="E155" s="278" t="s">
        <v>416</v>
      </c>
      <c r="F155" s="279" t="s">
        <v>696</v>
      </c>
      <c r="O155" s="167">
        <v>1</v>
      </c>
      <c r="X155" s="38">
        <f t="shared" si="25"/>
        <v>45512</v>
      </c>
      <c r="Y155" s="38">
        <f t="shared" si="26"/>
        <v>45540</v>
      </c>
    </row>
    <row r="156" spans="1:25" ht="20.149999999999999" customHeight="1">
      <c r="A156" s="10">
        <f>SUBTOTAL(103,$B$4:B156)</f>
        <v>153</v>
      </c>
      <c r="B156" s="122">
        <v>45512</v>
      </c>
      <c r="C156" s="125" t="s">
        <v>913</v>
      </c>
      <c r="D156" s="3" t="str">
        <f>VLOOKUP(C156,'Location Summary'!$C$4:$D$602,2,0)</f>
        <v>DA+6</v>
      </c>
      <c r="E156" s="278" t="s">
        <v>416</v>
      </c>
      <c r="F156" s="279" t="s">
        <v>696</v>
      </c>
      <c r="K156" s="168">
        <v>1</v>
      </c>
      <c r="L156" s="167">
        <v>1</v>
      </c>
      <c r="N156" s="168">
        <v>1</v>
      </c>
      <c r="O156" s="167">
        <v>1</v>
      </c>
      <c r="X156" s="38">
        <f t="shared" si="25"/>
        <v>45512</v>
      </c>
      <c r="Y156" s="38">
        <f t="shared" si="26"/>
        <v>45540</v>
      </c>
    </row>
    <row r="157" spans="1:25" ht="20.149999999999999" customHeight="1">
      <c r="A157" s="10">
        <f>SUBTOTAL(103,$B$4:B157)</f>
        <v>154</v>
      </c>
      <c r="B157" s="122">
        <v>45513</v>
      </c>
      <c r="C157" s="125" t="s">
        <v>489</v>
      </c>
      <c r="D157" s="3" t="str">
        <f>VLOOKUP(C157,'Location Summary'!$C$4:$D$602,2,0)</f>
        <v>DA-3</v>
      </c>
      <c r="E157" s="278" t="s">
        <v>416</v>
      </c>
      <c r="F157" s="279" t="s">
        <v>696</v>
      </c>
      <c r="K157" s="168">
        <v>1</v>
      </c>
      <c r="O157" s="167">
        <v>1</v>
      </c>
      <c r="P157" s="169">
        <v>1</v>
      </c>
      <c r="X157" s="38">
        <f t="shared" ref="X157:X175" si="27">B157</f>
        <v>45513</v>
      </c>
      <c r="Y157" s="38">
        <f t="shared" ref="Y157:Y175" si="28">B157+28</f>
        <v>45541</v>
      </c>
    </row>
    <row r="158" spans="1:25" ht="20.149999999999999" customHeight="1">
      <c r="A158" s="10">
        <f>SUBTOTAL(103,$B$4:B158)</f>
        <v>155</v>
      </c>
      <c r="B158" s="122">
        <v>45513</v>
      </c>
      <c r="C158" s="125" t="s">
        <v>412</v>
      </c>
      <c r="D158" s="3" t="str">
        <f>VLOOKUP(C158,'Location Summary'!$C$4:$D$602,2,0)</f>
        <v>DA+0</v>
      </c>
      <c r="E158" s="278" t="s">
        <v>416</v>
      </c>
      <c r="F158" s="279" t="s">
        <v>696</v>
      </c>
      <c r="G158" s="169">
        <v>1</v>
      </c>
      <c r="X158" s="38">
        <f t="shared" si="27"/>
        <v>45513</v>
      </c>
      <c r="Y158" s="38">
        <f t="shared" si="28"/>
        <v>45541</v>
      </c>
    </row>
    <row r="159" spans="1:25" ht="20.149999999999999" customHeight="1">
      <c r="A159" s="10">
        <f>SUBTOTAL(103,$B$4:B159)</f>
        <v>156</v>
      </c>
      <c r="B159" s="122">
        <v>45514</v>
      </c>
      <c r="C159" s="125" t="s">
        <v>473</v>
      </c>
      <c r="D159" s="3" t="str">
        <f>VLOOKUP(C159,'Location Summary'!$C$4:$D$602,2,0)</f>
        <v>DA-1.5</v>
      </c>
      <c r="E159" s="278" t="s">
        <v>416</v>
      </c>
      <c r="F159" s="279" t="s">
        <v>696</v>
      </c>
      <c r="G159" s="169">
        <v>1</v>
      </c>
      <c r="J159" s="169">
        <v>1</v>
      </c>
      <c r="X159" s="38">
        <f t="shared" si="27"/>
        <v>45514</v>
      </c>
      <c r="Y159" s="38">
        <f t="shared" si="28"/>
        <v>45542</v>
      </c>
    </row>
    <row r="160" spans="1:25" ht="20.149999999999999" customHeight="1">
      <c r="A160" s="10">
        <f>SUBTOTAL(103,$B$4:B160)</f>
        <v>157</v>
      </c>
      <c r="B160" s="122">
        <v>45514</v>
      </c>
      <c r="C160" s="125" t="s">
        <v>489</v>
      </c>
      <c r="D160" s="3" t="str">
        <f>VLOOKUP(C160,'Location Summary'!$C$4:$D$602,2,0)</f>
        <v>DA-3</v>
      </c>
      <c r="E160" s="278" t="s">
        <v>416</v>
      </c>
      <c r="F160" s="279" t="s">
        <v>696</v>
      </c>
      <c r="L160" s="167">
        <v>1</v>
      </c>
      <c r="Q160" s="168">
        <v>1</v>
      </c>
      <c r="R160" s="167">
        <v>1</v>
      </c>
      <c r="X160" s="38">
        <f t="shared" si="27"/>
        <v>45514</v>
      </c>
      <c r="Y160" s="38">
        <f t="shared" si="28"/>
        <v>45542</v>
      </c>
    </row>
    <row r="161" spans="1:25" ht="20.149999999999999" customHeight="1">
      <c r="A161" s="10">
        <f>SUBTOTAL(103,$B$4:B161)</f>
        <v>158</v>
      </c>
      <c r="B161" s="122">
        <v>45514</v>
      </c>
      <c r="C161" s="125" t="s">
        <v>412</v>
      </c>
      <c r="D161" s="3" t="str">
        <f>VLOOKUP(C161,'Location Summary'!$C$4:$D$602,2,0)</f>
        <v>DA+0</v>
      </c>
      <c r="E161" s="278" t="s">
        <v>416</v>
      </c>
      <c r="F161" s="279" t="s">
        <v>696</v>
      </c>
      <c r="H161" s="168">
        <v>1</v>
      </c>
      <c r="M161" s="169">
        <v>1</v>
      </c>
      <c r="X161" s="38">
        <f t="shared" si="27"/>
        <v>45514</v>
      </c>
      <c r="Y161" s="38">
        <f t="shared" si="28"/>
        <v>45542</v>
      </c>
    </row>
    <row r="162" spans="1:25" ht="20.149999999999999" customHeight="1">
      <c r="A162" s="10">
        <f>SUBTOTAL(103,$B$4:B162)</f>
        <v>159</v>
      </c>
      <c r="B162" s="122">
        <v>45515</v>
      </c>
      <c r="C162" s="125" t="s">
        <v>412</v>
      </c>
      <c r="D162" s="3" t="str">
        <f>VLOOKUP(C162,'Location Summary'!$C$4:$D$602,2,0)</f>
        <v>DA+0</v>
      </c>
      <c r="E162" s="278" t="s">
        <v>416</v>
      </c>
      <c r="F162" s="279" t="s">
        <v>696</v>
      </c>
      <c r="I162" s="167">
        <v>1</v>
      </c>
      <c r="J162" s="169">
        <v>1</v>
      </c>
      <c r="N162" s="168">
        <v>1</v>
      </c>
      <c r="P162" s="169">
        <v>1</v>
      </c>
      <c r="X162" s="38">
        <f t="shared" si="27"/>
        <v>45515</v>
      </c>
      <c r="Y162" s="38">
        <f t="shared" si="28"/>
        <v>45543</v>
      </c>
    </row>
    <row r="163" spans="1:25" ht="20.149999999999999" customHeight="1">
      <c r="A163" s="10">
        <f>SUBTOTAL(103,$B$4:B163)</f>
        <v>160</v>
      </c>
      <c r="B163" s="122">
        <v>45515</v>
      </c>
      <c r="C163" s="125" t="s">
        <v>156</v>
      </c>
      <c r="D163" s="3" t="str">
        <f>VLOOKUP(C163,'Location Summary'!$C$4:$D$602,2,0)</f>
        <v>DA+1.5</v>
      </c>
      <c r="E163" s="278" t="s">
        <v>416</v>
      </c>
      <c r="F163" s="279" t="s">
        <v>696</v>
      </c>
      <c r="M163" s="169">
        <v>1</v>
      </c>
      <c r="X163" s="38">
        <f t="shared" si="27"/>
        <v>45515</v>
      </c>
      <c r="Y163" s="38">
        <f t="shared" si="28"/>
        <v>45543</v>
      </c>
    </row>
    <row r="164" spans="1:25" ht="20.149999999999999" customHeight="1">
      <c r="A164" s="10">
        <f>SUBTOTAL(103,$B$4:B164)</f>
        <v>161</v>
      </c>
      <c r="B164" s="122">
        <v>45515</v>
      </c>
      <c r="C164" s="125" t="s">
        <v>912</v>
      </c>
      <c r="D164" s="3" t="str">
        <f>VLOOKUP(C164,'Location Summary'!$C$4:$D$602,2,0)</f>
        <v>DA+6</v>
      </c>
      <c r="E164" s="278" t="s">
        <v>416</v>
      </c>
      <c r="F164" s="279" t="s">
        <v>696</v>
      </c>
      <c r="M164" s="169">
        <v>1</v>
      </c>
      <c r="P164" s="169">
        <v>1</v>
      </c>
      <c r="X164" s="38">
        <f t="shared" si="27"/>
        <v>45515</v>
      </c>
      <c r="Y164" s="38">
        <f t="shared" si="28"/>
        <v>45543</v>
      </c>
    </row>
    <row r="165" spans="1:25" ht="20.149999999999999" customHeight="1">
      <c r="A165" s="10">
        <f>SUBTOTAL(103,$B$4:B165)</f>
        <v>162</v>
      </c>
      <c r="B165" s="122">
        <v>45516</v>
      </c>
      <c r="C165" s="125" t="s">
        <v>473</v>
      </c>
      <c r="D165" s="3" t="str">
        <f>VLOOKUP(C165,'Location Summary'!$C$4:$D$602,2,0)</f>
        <v>DA-1.5</v>
      </c>
      <c r="E165" s="278" t="s">
        <v>416</v>
      </c>
      <c r="F165" s="279" t="s">
        <v>696</v>
      </c>
      <c r="H165" s="168">
        <v>1</v>
      </c>
      <c r="K165" s="168">
        <v>1</v>
      </c>
      <c r="X165" s="38">
        <f t="shared" si="27"/>
        <v>45516</v>
      </c>
      <c r="Y165" s="38">
        <f t="shared" si="28"/>
        <v>45544</v>
      </c>
    </row>
    <row r="166" spans="1:25" ht="20.149999999999999" customHeight="1">
      <c r="A166" s="10">
        <f>SUBTOTAL(103,$B$4:B166)</f>
        <v>163</v>
      </c>
      <c r="B166" s="122">
        <v>45516</v>
      </c>
      <c r="C166" s="125" t="s">
        <v>412</v>
      </c>
      <c r="D166" s="3" t="str">
        <f>VLOOKUP(C166,'Location Summary'!$C$4:$D$602,2,0)</f>
        <v>DA+0</v>
      </c>
      <c r="E166" s="278" t="s">
        <v>416</v>
      </c>
      <c r="F166" s="279" t="s">
        <v>696</v>
      </c>
      <c r="K166" s="168">
        <v>1</v>
      </c>
      <c r="L166" s="167">
        <v>1</v>
      </c>
      <c r="Q166" s="168">
        <v>1</v>
      </c>
      <c r="R166" s="167">
        <v>1</v>
      </c>
      <c r="X166" s="38">
        <f t="shared" si="27"/>
        <v>45516</v>
      </c>
      <c r="Y166" s="38">
        <f t="shared" si="28"/>
        <v>45544</v>
      </c>
    </row>
    <row r="167" spans="1:25" ht="20.149999999999999" customHeight="1">
      <c r="A167" s="10">
        <f>SUBTOTAL(103,$B$4:B167)</f>
        <v>164</v>
      </c>
      <c r="B167" s="122">
        <v>45516</v>
      </c>
      <c r="C167" s="125" t="s">
        <v>156</v>
      </c>
      <c r="D167" s="3" t="str">
        <f>VLOOKUP(C167,'Location Summary'!$C$4:$D$602,2,0)</f>
        <v>DA+1.5</v>
      </c>
      <c r="E167" s="278" t="s">
        <v>416</v>
      </c>
      <c r="F167" s="279" t="s">
        <v>696</v>
      </c>
      <c r="J167" s="169">
        <v>1</v>
      </c>
      <c r="N167" s="168">
        <v>1</v>
      </c>
      <c r="O167" s="167">
        <v>1</v>
      </c>
      <c r="X167" s="38">
        <f t="shared" si="27"/>
        <v>45516</v>
      </c>
      <c r="Y167" s="38">
        <f t="shared" si="28"/>
        <v>45544</v>
      </c>
    </row>
    <row r="168" spans="1:25" ht="20.149999999999999" customHeight="1">
      <c r="A168" s="10">
        <f>SUBTOTAL(103,$B$4:B168)</f>
        <v>165</v>
      </c>
      <c r="B168" s="122">
        <v>45516</v>
      </c>
      <c r="C168" s="125" t="s">
        <v>912</v>
      </c>
      <c r="D168" s="3" t="str">
        <f>VLOOKUP(C168,'Location Summary'!$C$4:$D$602,2,0)</f>
        <v>DA+6</v>
      </c>
      <c r="E168" s="278" t="s">
        <v>416</v>
      </c>
      <c r="F168" s="279" t="s">
        <v>696</v>
      </c>
      <c r="G168" s="169">
        <v>1</v>
      </c>
      <c r="J168" s="169">
        <v>1</v>
      </c>
      <c r="N168" s="168">
        <v>1</v>
      </c>
      <c r="O168" s="167">
        <v>1</v>
      </c>
      <c r="Q168" s="168">
        <v>1</v>
      </c>
      <c r="R168" s="167">
        <v>1</v>
      </c>
      <c r="X168" s="38">
        <f t="shared" si="27"/>
        <v>45516</v>
      </c>
      <c r="Y168" s="38">
        <f t="shared" si="28"/>
        <v>45544</v>
      </c>
    </row>
    <row r="169" spans="1:25" ht="20.149999999999999" customHeight="1">
      <c r="A169" s="10">
        <f>SUBTOTAL(103,$B$4:B169)</f>
        <v>166</v>
      </c>
      <c r="B169" s="122">
        <v>45517</v>
      </c>
      <c r="C169" s="125" t="s">
        <v>477</v>
      </c>
      <c r="D169" s="3" t="str">
        <f>VLOOKUP(C169,'Location Summary'!$C$4:$D$602,2,0)</f>
        <v>DA+6</v>
      </c>
      <c r="E169" s="278" t="s">
        <v>416</v>
      </c>
      <c r="F169" s="279" t="s">
        <v>696</v>
      </c>
      <c r="G169" s="169">
        <v>1</v>
      </c>
      <c r="J169" s="169">
        <v>1</v>
      </c>
      <c r="X169" s="38">
        <f t="shared" si="27"/>
        <v>45517</v>
      </c>
      <c r="Y169" s="38">
        <f t="shared" si="28"/>
        <v>45545</v>
      </c>
    </row>
    <row r="170" spans="1:25" ht="20.149999999999999" customHeight="1">
      <c r="A170" s="10">
        <f>SUBTOTAL(103,$B$4:B170)</f>
        <v>167</v>
      </c>
      <c r="B170" s="122">
        <v>45517</v>
      </c>
      <c r="C170" s="125" t="s">
        <v>412</v>
      </c>
      <c r="D170" s="3" t="str">
        <f>VLOOKUP(C170,'Location Summary'!$C$4:$D$602,2,0)</f>
        <v>DA+0</v>
      </c>
      <c r="E170" s="278" t="s">
        <v>416</v>
      </c>
      <c r="F170" s="279" t="s">
        <v>696</v>
      </c>
      <c r="O170" s="167">
        <v>1</v>
      </c>
      <c r="X170" s="38">
        <f t="shared" si="27"/>
        <v>45517</v>
      </c>
      <c r="Y170" s="38">
        <f t="shared" si="28"/>
        <v>45545</v>
      </c>
    </row>
    <row r="171" spans="1:25" ht="20.149999999999999" customHeight="1">
      <c r="A171" s="10">
        <f>SUBTOTAL(103,$B$4:B171)</f>
        <v>168</v>
      </c>
      <c r="B171" s="122">
        <v>45517</v>
      </c>
      <c r="C171" s="125" t="s">
        <v>156</v>
      </c>
      <c r="D171" s="3" t="str">
        <f>VLOOKUP(C171,'Location Summary'!$C$4:$D$602,2,0)</f>
        <v>DA+1.5</v>
      </c>
      <c r="E171" s="278" t="s">
        <v>416</v>
      </c>
      <c r="F171" s="279" t="s">
        <v>696</v>
      </c>
      <c r="K171" s="168">
        <v>1</v>
      </c>
      <c r="L171" s="167">
        <v>1</v>
      </c>
      <c r="P171" s="169">
        <v>1</v>
      </c>
      <c r="X171" s="38">
        <f t="shared" si="27"/>
        <v>45517</v>
      </c>
      <c r="Y171" s="38">
        <f t="shared" si="28"/>
        <v>45545</v>
      </c>
    </row>
    <row r="172" spans="1:25" ht="20.149999999999999" customHeight="1">
      <c r="A172" s="10">
        <f>SUBTOTAL(103,$B$4:B172)</f>
        <v>169</v>
      </c>
      <c r="B172" s="122">
        <v>45517</v>
      </c>
      <c r="C172" s="125" t="s">
        <v>912</v>
      </c>
      <c r="D172" s="3" t="str">
        <f>VLOOKUP(C172,'Location Summary'!$C$4:$D$602,2,0)</f>
        <v>DA+6</v>
      </c>
      <c r="E172" s="278" t="s">
        <v>416</v>
      </c>
      <c r="F172" s="279" t="s">
        <v>696</v>
      </c>
      <c r="K172" s="168">
        <v>1</v>
      </c>
      <c r="X172" s="38">
        <f t="shared" si="27"/>
        <v>45517</v>
      </c>
      <c r="Y172" s="38">
        <f t="shared" si="28"/>
        <v>45545</v>
      </c>
    </row>
    <row r="173" spans="1:25" ht="20.149999999999999" customHeight="1">
      <c r="A173" s="10">
        <f>SUBTOTAL(103,$B$4:B173)</f>
        <v>170</v>
      </c>
      <c r="B173" s="122">
        <v>45518</v>
      </c>
      <c r="C173" s="125" t="s">
        <v>912</v>
      </c>
      <c r="D173" s="3" t="str">
        <f>VLOOKUP(C173,'Location Summary'!$C$4:$D$602,2,0)</f>
        <v>DA+6</v>
      </c>
      <c r="E173" s="278" t="s">
        <v>416</v>
      </c>
      <c r="F173" s="279" t="s">
        <v>696</v>
      </c>
      <c r="H173" s="168">
        <v>1</v>
      </c>
      <c r="I173" s="167">
        <v>1</v>
      </c>
      <c r="L173" s="167">
        <v>1</v>
      </c>
      <c r="X173" s="38">
        <f t="shared" si="27"/>
        <v>45518</v>
      </c>
      <c r="Y173" s="38">
        <f t="shared" si="28"/>
        <v>45546</v>
      </c>
    </row>
    <row r="174" spans="1:25" ht="20.149999999999999" customHeight="1">
      <c r="A174" s="10">
        <f>SUBTOTAL(103,$B$4:B174)</f>
        <v>171</v>
      </c>
      <c r="B174" s="122">
        <v>45518</v>
      </c>
      <c r="C174" s="125" t="s">
        <v>477</v>
      </c>
      <c r="D174" s="3" t="str">
        <f>VLOOKUP(C174,'Location Summary'!$C$4:$D$602,2,0)</f>
        <v>DA+6</v>
      </c>
      <c r="E174" s="278" t="s">
        <v>416</v>
      </c>
      <c r="F174" s="279" t="s">
        <v>696</v>
      </c>
      <c r="H174" s="168">
        <v>1</v>
      </c>
      <c r="I174" s="167">
        <v>1</v>
      </c>
      <c r="K174" s="168">
        <v>1</v>
      </c>
      <c r="L174" s="167">
        <v>1</v>
      </c>
      <c r="X174" s="38">
        <f t="shared" si="27"/>
        <v>45518</v>
      </c>
      <c r="Y174" s="38">
        <f t="shared" si="28"/>
        <v>45546</v>
      </c>
    </row>
    <row r="175" spans="1:25" ht="20.149999999999999" customHeight="1">
      <c r="A175" s="10">
        <f>SUBTOTAL(103,$B$4:B175)</f>
        <v>172</v>
      </c>
      <c r="B175" s="122">
        <v>45518</v>
      </c>
      <c r="C175" s="125" t="s">
        <v>156</v>
      </c>
      <c r="D175" s="3" t="str">
        <f>VLOOKUP(C175,'Location Summary'!$C$4:$D$602,2,0)</f>
        <v>DA+1.5</v>
      </c>
      <c r="E175" s="278" t="s">
        <v>416</v>
      </c>
      <c r="F175" s="279" t="s">
        <v>696</v>
      </c>
      <c r="G175" s="169">
        <v>1</v>
      </c>
      <c r="X175" s="38">
        <f t="shared" si="27"/>
        <v>45518</v>
      </c>
      <c r="Y175" s="38">
        <f t="shared" si="28"/>
        <v>45546</v>
      </c>
    </row>
    <row r="176" spans="1:25" ht="20.149999999999999" customHeight="1">
      <c r="A176" s="10">
        <f>SUBTOTAL(103,$B$4:B176)</f>
        <v>173</v>
      </c>
      <c r="B176" s="122">
        <v>45520</v>
      </c>
      <c r="C176" s="125" t="s">
        <v>473</v>
      </c>
      <c r="D176" s="3" t="str">
        <f>VLOOKUP(C176,'Location Summary'!$C$4:$D$602,2,0)</f>
        <v>DA-1.5</v>
      </c>
      <c r="E176" s="278" t="s">
        <v>416</v>
      </c>
      <c r="F176" s="279" t="s">
        <v>696</v>
      </c>
      <c r="I176" s="167">
        <v>1</v>
      </c>
      <c r="L176" s="167">
        <v>1</v>
      </c>
      <c r="P176" s="169">
        <v>1</v>
      </c>
      <c r="X176" s="38">
        <f t="shared" ref="X176:X186" si="29">B176</f>
        <v>45520</v>
      </c>
      <c r="Y176" s="38">
        <f t="shared" ref="Y176:Y186" si="30">B176+28</f>
        <v>45548</v>
      </c>
    </row>
    <row r="177" spans="1:25" ht="20.149999999999999" customHeight="1">
      <c r="A177" s="10">
        <f>SUBTOTAL(103,$B$4:B177)</f>
        <v>174</v>
      </c>
      <c r="B177" s="122">
        <v>45520</v>
      </c>
      <c r="C177" s="125" t="s">
        <v>509</v>
      </c>
      <c r="D177" s="3" t="str">
        <f>VLOOKUP(C177,'Location Summary'!$C$4:$D$602,2,0)</f>
        <v>DA+3</v>
      </c>
      <c r="E177" s="278" t="s">
        <v>416</v>
      </c>
      <c r="F177" s="279" t="s">
        <v>696</v>
      </c>
      <c r="G177" s="169">
        <v>1</v>
      </c>
      <c r="J177" s="169">
        <v>1</v>
      </c>
      <c r="M177" s="169">
        <v>1</v>
      </c>
      <c r="P177" s="169">
        <v>1</v>
      </c>
      <c r="Q177" s="168">
        <v>1</v>
      </c>
      <c r="X177" s="38">
        <f t="shared" si="29"/>
        <v>45520</v>
      </c>
      <c r="Y177" s="38">
        <f t="shared" si="30"/>
        <v>45548</v>
      </c>
    </row>
    <row r="178" spans="1:25" ht="20.149999999999999" customHeight="1">
      <c r="A178" s="10">
        <f>SUBTOTAL(103,$B$4:B178)</f>
        <v>175</v>
      </c>
      <c r="B178" s="122">
        <v>45520</v>
      </c>
      <c r="C178" s="125" t="s">
        <v>914</v>
      </c>
      <c r="D178" s="3" t="str">
        <f>VLOOKUP(C178,'Location Summary'!$C$4:$D$602,2,0)</f>
        <v>DA+6</v>
      </c>
      <c r="E178" s="278" t="s">
        <v>416</v>
      </c>
      <c r="F178" s="279" t="s">
        <v>696</v>
      </c>
      <c r="G178" s="169">
        <v>1</v>
      </c>
      <c r="J178" s="169">
        <v>1</v>
      </c>
      <c r="X178" s="38">
        <f t="shared" si="29"/>
        <v>45520</v>
      </c>
      <c r="Y178" s="38">
        <f t="shared" si="30"/>
        <v>45548</v>
      </c>
    </row>
    <row r="179" spans="1:25" ht="20.149999999999999" customHeight="1">
      <c r="A179" s="10">
        <f>SUBTOTAL(103,$B$4:B179)</f>
        <v>176</v>
      </c>
      <c r="B179" s="122">
        <v>45520</v>
      </c>
      <c r="C179" s="125" t="s">
        <v>156</v>
      </c>
      <c r="D179" s="3" t="str">
        <f>VLOOKUP(C179,'Location Summary'!$C$4:$D$602,2,0)</f>
        <v>DA+1.5</v>
      </c>
      <c r="E179" s="278" t="s">
        <v>416</v>
      </c>
      <c r="F179" s="279" t="s">
        <v>696</v>
      </c>
      <c r="H179" s="168">
        <v>1</v>
      </c>
      <c r="I179" s="167">
        <v>1</v>
      </c>
      <c r="Q179" s="168">
        <v>1</v>
      </c>
      <c r="R179" s="167">
        <v>1</v>
      </c>
      <c r="X179" s="38">
        <f t="shared" si="29"/>
        <v>45520</v>
      </c>
      <c r="Y179" s="38">
        <f t="shared" si="30"/>
        <v>45548</v>
      </c>
    </row>
    <row r="180" spans="1:25" ht="20.149999999999999" customHeight="1">
      <c r="A180" s="10">
        <f>SUBTOTAL(103,$B$4:B180)</f>
        <v>177</v>
      </c>
      <c r="B180" s="122">
        <v>45521</v>
      </c>
      <c r="C180" s="125" t="s">
        <v>477</v>
      </c>
      <c r="D180" s="3" t="str">
        <f>VLOOKUP(C180,'Location Summary'!$C$4:$D$602,2,0)</f>
        <v>DA+6</v>
      </c>
      <c r="E180" s="278" t="s">
        <v>416</v>
      </c>
      <c r="F180" s="279" t="s">
        <v>696</v>
      </c>
      <c r="M180" s="169">
        <v>1</v>
      </c>
      <c r="P180" s="169">
        <v>1</v>
      </c>
      <c r="X180" s="38">
        <f t="shared" si="29"/>
        <v>45521</v>
      </c>
      <c r="Y180" s="38">
        <f t="shared" si="30"/>
        <v>45549</v>
      </c>
    </row>
    <row r="181" spans="1:25" ht="20.149999999999999" customHeight="1">
      <c r="A181" s="10">
        <f>SUBTOTAL(103,$B$4:B181)</f>
        <v>178</v>
      </c>
      <c r="B181" s="122">
        <v>45521</v>
      </c>
      <c r="C181" s="125" t="s">
        <v>509</v>
      </c>
      <c r="D181" s="3" t="str">
        <f>VLOOKUP(C181,'Location Summary'!$C$4:$D$602,2,0)</f>
        <v>DA+3</v>
      </c>
      <c r="E181" s="278" t="s">
        <v>416</v>
      </c>
      <c r="F181" s="279" t="s">
        <v>696</v>
      </c>
      <c r="H181" s="168">
        <v>1</v>
      </c>
      <c r="I181" s="167">
        <v>1</v>
      </c>
      <c r="K181" s="168">
        <v>1</v>
      </c>
      <c r="L181" s="167">
        <v>1</v>
      </c>
      <c r="N181" s="168">
        <v>1</v>
      </c>
      <c r="O181" s="167">
        <v>1</v>
      </c>
      <c r="R181" s="167">
        <v>1</v>
      </c>
      <c r="X181" s="38">
        <f t="shared" si="29"/>
        <v>45521</v>
      </c>
      <c r="Y181" s="38">
        <f t="shared" si="30"/>
        <v>45549</v>
      </c>
    </row>
    <row r="182" spans="1:25" ht="20.149999999999999" customHeight="1">
      <c r="A182" s="10">
        <f>SUBTOTAL(103,$B$4:B182)</f>
        <v>179</v>
      </c>
      <c r="B182" s="122">
        <v>45521</v>
      </c>
      <c r="C182" s="125" t="s">
        <v>914</v>
      </c>
      <c r="D182" s="3" t="str">
        <f>VLOOKUP(C182,'Location Summary'!$C$4:$D$602,2,0)</f>
        <v>DA+6</v>
      </c>
      <c r="E182" s="278" t="s">
        <v>416</v>
      </c>
      <c r="F182" s="279" t="s">
        <v>696</v>
      </c>
      <c r="H182" s="168">
        <v>1</v>
      </c>
      <c r="K182" s="168">
        <v>1</v>
      </c>
      <c r="P182" s="169">
        <v>1</v>
      </c>
      <c r="X182" s="38">
        <f t="shared" si="29"/>
        <v>45521</v>
      </c>
      <c r="Y182" s="38">
        <f t="shared" si="30"/>
        <v>45549</v>
      </c>
    </row>
    <row r="183" spans="1:25" ht="20.149999999999999" customHeight="1">
      <c r="A183" s="10">
        <f>SUBTOTAL(103,$B$4:B183)</f>
        <v>180</v>
      </c>
      <c r="B183" s="122">
        <v>45522</v>
      </c>
      <c r="C183" s="125" t="s">
        <v>477</v>
      </c>
      <c r="D183" s="3" t="str">
        <f>VLOOKUP(C183,'Location Summary'!$C$4:$D$602,2,0)</f>
        <v>DA+6</v>
      </c>
      <c r="E183" s="278" t="s">
        <v>416</v>
      </c>
      <c r="F183" s="279" t="s">
        <v>696</v>
      </c>
      <c r="N183" s="168">
        <v>1</v>
      </c>
      <c r="O183" s="167">
        <v>1</v>
      </c>
      <c r="Q183" s="168">
        <v>1</v>
      </c>
      <c r="R183" s="167">
        <v>1</v>
      </c>
      <c r="X183" s="38">
        <f t="shared" si="29"/>
        <v>45522</v>
      </c>
      <c r="Y183" s="38">
        <f t="shared" si="30"/>
        <v>45550</v>
      </c>
    </row>
    <row r="184" spans="1:25" ht="20.149999999999999" customHeight="1">
      <c r="A184" s="10">
        <f>SUBTOTAL(103,$B$4:B184)</f>
        <v>181</v>
      </c>
      <c r="B184" s="122">
        <v>45522</v>
      </c>
      <c r="C184" s="125" t="s">
        <v>914</v>
      </c>
      <c r="D184" s="3" t="str">
        <f>VLOOKUP(C184,'Location Summary'!$C$4:$D$602,2,0)</f>
        <v>DA+6</v>
      </c>
      <c r="E184" s="278" t="s">
        <v>416</v>
      </c>
      <c r="F184" s="279" t="s">
        <v>696</v>
      </c>
      <c r="I184" s="167">
        <v>1</v>
      </c>
      <c r="L184" s="167">
        <v>1</v>
      </c>
      <c r="M184" s="169">
        <v>1</v>
      </c>
      <c r="N184" s="168">
        <v>1</v>
      </c>
      <c r="Q184" s="168">
        <v>1</v>
      </c>
      <c r="R184" s="167">
        <v>1</v>
      </c>
      <c r="X184" s="38">
        <f t="shared" si="29"/>
        <v>45522</v>
      </c>
      <c r="Y184" s="38">
        <f t="shared" si="30"/>
        <v>45550</v>
      </c>
    </row>
    <row r="185" spans="1:25" ht="20.149999999999999" customHeight="1">
      <c r="A185" s="10">
        <f>SUBTOTAL(103,$B$4:B185)</f>
        <v>182</v>
      </c>
      <c r="B185" s="122">
        <v>45522</v>
      </c>
      <c r="C185" s="125" t="s">
        <v>157</v>
      </c>
      <c r="D185" s="3" t="str">
        <f>VLOOKUP(C185,'Location Summary'!$C$4:$D$602,2,0)</f>
        <v>DA-1.5</v>
      </c>
      <c r="E185" s="278" t="s">
        <v>416</v>
      </c>
      <c r="F185" s="279" t="s">
        <v>696</v>
      </c>
      <c r="G185" s="169">
        <v>1</v>
      </c>
      <c r="X185" s="38">
        <f t="shared" si="29"/>
        <v>45522</v>
      </c>
      <c r="Y185" s="38">
        <f t="shared" si="30"/>
        <v>45550</v>
      </c>
    </row>
    <row r="186" spans="1:25" ht="20.149999999999999" customHeight="1">
      <c r="A186" s="10">
        <f>SUBTOTAL(103,$B$4:B186)</f>
        <v>183</v>
      </c>
      <c r="B186" s="122">
        <v>45522</v>
      </c>
      <c r="C186" s="125" t="s">
        <v>886</v>
      </c>
      <c r="D186" s="3" t="str">
        <f>VLOOKUP(C186,'Location Summary'!$C$4:$D$602,2,0)</f>
        <v>DA+6</v>
      </c>
      <c r="E186" s="278" t="s">
        <v>416</v>
      </c>
      <c r="F186" s="279" t="s">
        <v>696</v>
      </c>
      <c r="G186" s="169">
        <v>1</v>
      </c>
      <c r="H186" s="168">
        <v>1</v>
      </c>
      <c r="M186" s="169">
        <v>1</v>
      </c>
      <c r="P186" s="169">
        <v>1</v>
      </c>
      <c r="X186" s="38">
        <f t="shared" si="29"/>
        <v>45522</v>
      </c>
      <c r="Y186" s="38">
        <f t="shared" si="30"/>
        <v>45550</v>
      </c>
    </row>
    <row r="187" spans="1:25" ht="20.149999999999999" customHeight="1">
      <c r="A187" s="10">
        <f>SUBTOTAL(103,$B$4:B187)</f>
        <v>184</v>
      </c>
      <c r="B187" s="122">
        <v>45523</v>
      </c>
      <c r="C187" s="125" t="s">
        <v>886</v>
      </c>
      <c r="D187" s="3" t="str">
        <f>VLOOKUP(C187,'Location Summary'!$C$4:$D$602,2,0)</f>
        <v>DA+6</v>
      </c>
      <c r="E187" s="278" t="s">
        <v>416</v>
      </c>
      <c r="F187" s="279" t="s">
        <v>696</v>
      </c>
      <c r="I187" s="167">
        <v>1</v>
      </c>
      <c r="J187" s="169">
        <v>1</v>
      </c>
      <c r="K187" s="168">
        <v>1</v>
      </c>
      <c r="N187" s="168">
        <v>1</v>
      </c>
      <c r="O187" s="167">
        <v>1</v>
      </c>
      <c r="Q187" s="168">
        <v>1</v>
      </c>
      <c r="R187" s="167">
        <v>1</v>
      </c>
      <c r="X187" s="38">
        <f>B187</f>
        <v>45523</v>
      </c>
      <c r="Y187" s="38">
        <f>B187+28</f>
        <v>45551</v>
      </c>
    </row>
    <row r="188" spans="1:25" ht="20.149999999999999" customHeight="1">
      <c r="A188" s="10">
        <f>SUBTOTAL(103,$B$4:B188)</f>
        <v>185</v>
      </c>
      <c r="B188" s="122">
        <v>45524</v>
      </c>
      <c r="C188" s="125" t="s">
        <v>914</v>
      </c>
      <c r="D188" s="3" t="str">
        <f>VLOOKUP(C188,'Location Summary'!$C$4:$D$602,2,0)</f>
        <v>DA+6</v>
      </c>
      <c r="E188" s="278" t="s">
        <v>416</v>
      </c>
      <c r="F188" s="279" t="s">
        <v>696</v>
      </c>
      <c r="O188" s="167">
        <v>1</v>
      </c>
      <c r="X188" s="38">
        <f>B188</f>
        <v>45524</v>
      </c>
      <c r="Y188" s="38">
        <f>B188+28</f>
        <v>45552</v>
      </c>
    </row>
    <row r="189" spans="1:25" ht="20.149999999999999" customHeight="1">
      <c r="A189" s="10">
        <f>SUBTOTAL(103,$B$4:B189)</f>
        <v>186</v>
      </c>
      <c r="B189" s="122">
        <v>45524</v>
      </c>
      <c r="C189" s="125" t="s">
        <v>886</v>
      </c>
      <c r="D189" s="3" t="str">
        <f>VLOOKUP(C189,'Location Summary'!$C$4:$D$602,2,0)</f>
        <v>DA+6</v>
      </c>
      <c r="E189" s="278" t="s">
        <v>416</v>
      </c>
      <c r="F189" s="279" t="s">
        <v>696</v>
      </c>
      <c r="L189" s="167">
        <v>1</v>
      </c>
      <c r="X189" s="38">
        <f>B189</f>
        <v>45524</v>
      </c>
      <c r="Y189" s="38">
        <f>B189+28</f>
        <v>45552</v>
      </c>
    </row>
    <row r="190" spans="1:25" ht="20.149999999999999" customHeight="1">
      <c r="A190" s="10">
        <f>SUBTOTAL(103,$B$4:B190)</f>
        <v>187</v>
      </c>
      <c r="B190" s="122">
        <v>45524</v>
      </c>
      <c r="C190" s="125" t="s">
        <v>915</v>
      </c>
      <c r="D190" s="3" t="str">
        <f>VLOOKUP(C190,'Location Summary'!$C$4:$D$602,2,0)</f>
        <v>DA+3</v>
      </c>
      <c r="E190" s="278" t="s">
        <v>416</v>
      </c>
      <c r="F190" s="279" t="s">
        <v>696</v>
      </c>
      <c r="J190" s="169">
        <v>1</v>
      </c>
      <c r="P190" s="169">
        <v>1</v>
      </c>
      <c r="X190" s="38">
        <f>B190</f>
        <v>45524</v>
      </c>
      <c r="Y190" s="38">
        <f>B190+28</f>
        <v>45552</v>
      </c>
    </row>
    <row r="191" spans="1:25" ht="20.149999999999999" customHeight="1">
      <c r="A191" s="10">
        <f>SUBTOTAL(103,$B$4:B191)</f>
        <v>188</v>
      </c>
      <c r="B191" s="122">
        <v>45526</v>
      </c>
      <c r="C191" s="125" t="s">
        <v>508</v>
      </c>
      <c r="D191" s="3" t="str">
        <f>VLOOKUP(C191,'Location Summary'!$C$4:$D$602,2,0)</f>
        <v>DA+3</v>
      </c>
      <c r="E191" s="278" t="s">
        <v>416</v>
      </c>
      <c r="F191" s="279" t="s">
        <v>696</v>
      </c>
      <c r="G191" s="169">
        <v>1</v>
      </c>
      <c r="H191" s="168">
        <v>1</v>
      </c>
      <c r="J191" s="169">
        <v>1</v>
      </c>
      <c r="K191" s="168">
        <v>1</v>
      </c>
      <c r="M191" s="169">
        <v>1</v>
      </c>
      <c r="P191" s="169">
        <v>1</v>
      </c>
      <c r="X191" s="38">
        <f t="shared" ref="X191:X198" si="31">B191</f>
        <v>45526</v>
      </c>
      <c r="Y191" s="38">
        <f t="shared" ref="Y191:Y198" si="32">B191+28</f>
        <v>45554</v>
      </c>
    </row>
    <row r="192" spans="1:25" ht="20.149999999999999" customHeight="1">
      <c r="A192" s="10">
        <f>SUBTOTAL(103,$B$4:B192)</f>
        <v>189</v>
      </c>
      <c r="B192" s="122">
        <v>45526</v>
      </c>
      <c r="C192" s="125" t="s">
        <v>157</v>
      </c>
      <c r="D192" s="3" t="str">
        <f>VLOOKUP(C192,'Location Summary'!$C$4:$D$602,2,0)</f>
        <v>DA-1.5</v>
      </c>
      <c r="E192" s="278" t="s">
        <v>416</v>
      </c>
      <c r="F192" s="279" t="s">
        <v>696</v>
      </c>
      <c r="J192" s="169">
        <v>1</v>
      </c>
      <c r="X192" s="38">
        <f t="shared" si="31"/>
        <v>45526</v>
      </c>
      <c r="Y192" s="38">
        <f t="shared" si="32"/>
        <v>45554</v>
      </c>
    </row>
    <row r="193" spans="1:25" ht="20.149999999999999" customHeight="1">
      <c r="A193" s="10">
        <f>SUBTOTAL(103,$B$4:B193)</f>
        <v>190</v>
      </c>
      <c r="B193" s="122">
        <v>45526</v>
      </c>
      <c r="C193" s="125" t="s">
        <v>915</v>
      </c>
      <c r="D193" s="3" t="str">
        <f>VLOOKUP(C193,'Location Summary'!$C$4:$D$602,2,0)</f>
        <v>DA+3</v>
      </c>
      <c r="E193" s="278" t="s">
        <v>416</v>
      </c>
      <c r="F193" s="279" t="s">
        <v>696</v>
      </c>
      <c r="K193" s="168">
        <v>1</v>
      </c>
      <c r="M193" s="169">
        <v>1</v>
      </c>
      <c r="Q193" s="168">
        <v>1</v>
      </c>
      <c r="X193" s="38">
        <f t="shared" si="31"/>
        <v>45526</v>
      </c>
      <c r="Y193" s="38">
        <f t="shared" si="32"/>
        <v>45554</v>
      </c>
    </row>
    <row r="194" spans="1:25" ht="20.149999999999999" customHeight="1">
      <c r="A194" s="10">
        <f>SUBTOTAL(103,$B$4:B194)</f>
        <v>191</v>
      </c>
      <c r="B194" s="122">
        <v>45526</v>
      </c>
      <c r="C194" s="125" t="s">
        <v>887</v>
      </c>
      <c r="D194" s="3" t="str">
        <f>VLOOKUP(C194,'Location Summary'!$C$4:$D$602,2,0)</f>
        <v>DA+9</v>
      </c>
      <c r="E194" s="278" t="s">
        <v>416</v>
      </c>
      <c r="F194" s="279" t="s">
        <v>696</v>
      </c>
      <c r="P194" s="169">
        <v>1</v>
      </c>
      <c r="X194" s="38">
        <f t="shared" si="31"/>
        <v>45526</v>
      </c>
      <c r="Y194" s="38">
        <f t="shared" si="32"/>
        <v>45554</v>
      </c>
    </row>
    <row r="195" spans="1:25" ht="20.149999999999999" customHeight="1">
      <c r="A195" s="10">
        <f>SUBTOTAL(103,$B$4:B195)</f>
        <v>192</v>
      </c>
      <c r="B195" s="122">
        <v>45527</v>
      </c>
      <c r="C195" s="125" t="s">
        <v>508</v>
      </c>
      <c r="D195" s="3" t="str">
        <f>VLOOKUP(C195,'Location Summary'!$C$4:$D$602,2,0)</f>
        <v>DA+3</v>
      </c>
      <c r="E195" s="278" t="s">
        <v>416</v>
      </c>
      <c r="F195" s="279" t="s">
        <v>696</v>
      </c>
      <c r="I195" s="167">
        <v>1</v>
      </c>
      <c r="L195" s="167">
        <v>1</v>
      </c>
      <c r="N195" s="168">
        <v>1</v>
      </c>
      <c r="O195" s="167">
        <v>1</v>
      </c>
      <c r="Q195" s="168">
        <v>1</v>
      </c>
      <c r="R195" s="167">
        <v>1</v>
      </c>
      <c r="X195" s="38">
        <f t="shared" si="31"/>
        <v>45527</v>
      </c>
      <c r="Y195" s="38">
        <f t="shared" si="32"/>
        <v>45555</v>
      </c>
    </row>
    <row r="196" spans="1:25" ht="20.149999999999999" customHeight="1">
      <c r="A196" s="10">
        <f>SUBTOTAL(103,$B$4:B196)</f>
        <v>193</v>
      </c>
      <c r="B196" s="122">
        <v>45527</v>
      </c>
      <c r="C196" s="125" t="s">
        <v>157</v>
      </c>
      <c r="D196" s="3" t="str">
        <f>VLOOKUP(C196,'Location Summary'!$C$4:$D$602,2,0)</f>
        <v>DA-1.5</v>
      </c>
      <c r="E196" s="278" t="s">
        <v>416</v>
      </c>
      <c r="F196" s="279" t="s">
        <v>696</v>
      </c>
      <c r="H196" s="168">
        <v>1</v>
      </c>
      <c r="I196" s="167">
        <v>1</v>
      </c>
      <c r="K196" s="168">
        <v>1</v>
      </c>
      <c r="L196" s="167">
        <v>1</v>
      </c>
      <c r="X196" s="38">
        <f t="shared" si="31"/>
        <v>45527</v>
      </c>
      <c r="Y196" s="38">
        <f t="shared" si="32"/>
        <v>45555</v>
      </c>
    </row>
    <row r="197" spans="1:25" ht="20.149999999999999" customHeight="1">
      <c r="A197" s="10">
        <f>SUBTOTAL(103,$B$4:B197)</f>
        <v>194</v>
      </c>
      <c r="B197" s="122">
        <v>45527</v>
      </c>
      <c r="C197" s="125" t="s">
        <v>915</v>
      </c>
      <c r="D197" s="3" t="str">
        <f>VLOOKUP(C197,'Location Summary'!$C$4:$D$602,2,0)</f>
        <v>DA+3</v>
      </c>
      <c r="E197" s="278" t="s">
        <v>416</v>
      </c>
      <c r="F197" s="279" t="s">
        <v>696</v>
      </c>
      <c r="G197" s="169">
        <v>1</v>
      </c>
      <c r="L197" s="167">
        <v>1</v>
      </c>
      <c r="N197" s="168">
        <v>1</v>
      </c>
      <c r="R197" s="167">
        <v>1</v>
      </c>
      <c r="X197" s="38">
        <f t="shared" si="31"/>
        <v>45527</v>
      </c>
      <c r="Y197" s="38">
        <f t="shared" si="32"/>
        <v>45555</v>
      </c>
    </row>
    <row r="198" spans="1:25" ht="20.149999999999999" customHeight="1">
      <c r="A198" s="10">
        <f>SUBTOTAL(103,$B$4:B198)</f>
        <v>195</v>
      </c>
      <c r="B198" s="122">
        <v>45527</v>
      </c>
      <c r="C198" s="125" t="s">
        <v>887</v>
      </c>
      <c r="D198" s="3" t="str">
        <f>VLOOKUP(C198,'Location Summary'!$C$4:$D$602,2,0)</f>
        <v>DA+9</v>
      </c>
      <c r="E198" s="278" t="s">
        <v>416</v>
      </c>
      <c r="F198" s="279" t="s">
        <v>696</v>
      </c>
      <c r="M198" s="169">
        <v>1</v>
      </c>
      <c r="Q198" s="168">
        <v>1</v>
      </c>
      <c r="X198" s="38">
        <f t="shared" si="31"/>
        <v>45527</v>
      </c>
      <c r="Y198" s="38">
        <f t="shared" si="32"/>
        <v>45555</v>
      </c>
    </row>
    <row r="199" spans="1:25" ht="20.149999999999999" customHeight="1">
      <c r="A199" s="10">
        <f>SUBTOTAL(103,$B$4:B199)</f>
        <v>196</v>
      </c>
      <c r="B199" s="122">
        <v>45528</v>
      </c>
      <c r="C199" s="125" t="s">
        <v>915</v>
      </c>
      <c r="D199" s="3" t="str">
        <f>VLOOKUP(C199,'Location Summary'!$C$4:$D$602,2,0)</f>
        <v>DA+3</v>
      </c>
      <c r="E199" s="278" t="s">
        <v>416</v>
      </c>
      <c r="F199" s="279" t="s">
        <v>696</v>
      </c>
      <c r="H199" s="168">
        <v>1</v>
      </c>
      <c r="I199" s="167">
        <v>1</v>
      </c>
      <c r="O199" s="167">
        <v>1</v>
      </c>
      <c r="X199" s="38">
        <f t="shared" ref="X199:X206" si="33">B199</f>
        <v>45528</v>
      </c>
      <c r="Y199" s="38">
        <f t="shared" ref="Y199:Y206" si="34">B199+28</f>
        <v>45556</v>
      </c>
    </row>
    <row r="200" spans="1:25" ht="20.149999999999999" customHeight="1">
      <c r="A200" s="10">
        <f>SUBTOTAL(103,$B$4:B200)</f>
        <v>197</v>
      </c>
      <c r="B200" s="122">
        <v>45528</v>
      </c>
      <c r="C200" s="125" t="s">
        <v>887</v>
      </c>
      <c r="D200" s="3" t="str">
        <f>VLOOKUP(C200,'Location Summary'!$C$4:$D$602,2,0)</f>
        <v>DA+9</v>
      </c>
      <c r="E200" s="278" t="s">
        <v>416</v>
      </c>
      <c r="F200" s="279" t="s">
        <v>696</v>
      </c>
      <c r="G200" s="169">
        <v>1</v>
      </c>
      <c r="X200" s="38">
        <f t="shared" si="33"/>
        <v>45528</v>
      </c>
      <c r="Y200" s="38">
        <f t="shared" si="34"/>
        <v>45556</v>
      </c>
    </row>
    <row r="201" spans="1:25" ht="20.149999999999999" customHeight="1">
      <c r="A201" s="10">
        <f>SUBTOTAL(103,$B$4:B201)</f>
        <v>198</v>
      </c>
      <c r="B201" s="122">
        <v>45529</v>
      </c>
      <c r="C201" s="125" t="s">
        <v>473</v>
      </c>
      <c r="D201" s="3" t="str">
        <f>VLOOKUP(C201,'Location Summary'!$C$4:$D$602,2,0)</f>
        <v>DA-1.5</v>
      </c>
      <c r="E201" s="278" t="s">
        <v>416</v>
      </c>
      <c r="F201" s="279" t="s">
        <v>696</v>
      </c>
      <c r="M201" s="169">
        <v>1</v>
      </c>
      <c r="N201" s="168">
        <v>1</v>
      </c>
      <c r="O201" s="167">
        <v>1</v>
      </c>
      <c r="Q201" s="168">
        <v>1</v>
      </c>
      <c r="R201" s="167">
        <v>1</v>
      </c>
      <c r="X201" s="38">
        <f t="shared" si="33"/>
        <v>45529</v>
      </c>
      <c r="Y201" s="38">
        <f t="shared" si="34"/>
        <v>45557</v>
      </c>
    </row>
    <row r="202" spans="1:25" ht="20.149999999999999" customHeight="1">
      <c r="A202" s="10">
        <f>SUBTOTAL(103,$B$4:B202)</f>
        <v>199</v>
      </c>
      <c r="B202" s="122">
        <v>45529</v>
      </c>
      <c r="C202" s="125" t="s">
        <v>263</v>
      </c>
      <c r="D202" s="3" t="str">
        <f>VLOOKUP(C202,'Location Summary'!$C$4:$D$602,2,0)</f>
        <v>DA+6</v>
      </c>
      <c r="E202" s="278" t="s">
        <v>416</v>
      </c>
      <c r="F202" s="279" t="s">
        <v>696</v>
      </c>
      <c r="G202" s="169">
        <v>1</v>
      </c>
      <c r="J202" s="169">
        <v>1</v>
      </c>
      <c r="M202" s="169">
        <v>1</v>
      </c>
      <c r="P202" s="169">
        <v>1</v>
      </c>
      <c r="X202" s="38">
        <f t="shared" si="33"/>
        <v>45529</v>
      </c>
      <c r="Y202" s="38">
        <f t="shared" si="34"/>
        <v>45557</v>
      </c>
    </row>
    <row r="203" spans="1:25" ht="20.149999999999999" customHeight="1">
      <c r="A203" s="10">
        <f>SUBTOTAL(103,$B$4:B203)</f>
        <v>200</v>
      </c>
      <c r="B203" s="122">
        <v>45529</v>
      </c>
      <c r="C203" s="125" t="s">
        <v>157</v>
      </c>
      <c r="D203" s="3" t="str">
        <f>VLOOKUP(C203,'Location Summary'!$C$4:$D$602,2,0)</f>
        <v>DA-1.5</v>
      </c>
      <c r="E203" s="278" t="s">
        <v>416</v>
      </c>
      <c r="F203" s="279" t="s">
        <v>696</v>
      </c>
      <c r="P203" s="169">
        <v>1</v>
      </c>
      <c r="X203" s="38">
        <f t="shared" si="33"/>
        <v>45529</v>
      </c>
      <c r="Y203" s="38">
        <f t="shared" si="34"/>
        <v>45557</v>
      </c>
    </row>
    <row r="204" spans="1:25" ht="20.149999999999999" customHeight="1">
      <c r="A204" s="10">
        <f>SUBTOTAL(103,$B$4:B204)</f>
        <v>201</v>
      </c>
      <c r="B204" s="122">
        <v>45529</v>
      </c>
      <c r="C204" s="125" t="s">
        <v>916</v>
      </c>
      <c r="D204" s="3" t="str">
        <f>VLOOKUP(C204,'Location Summary'!$C$4:$D$602,2,0)</f>
        <v>DA+6</v>
      </c>
      <c r="E204" s="278" t="s">
        <v>416</v>
      </c>
      <c r="F204" s="279" t="s">
        <v>696</v>
      </c>
      <c r="G204" s="169">
        <v>1</v>
      </c>
      <c r="P204" s="169">
        <v>1</v>
      </c>
      <c r="X204" s="38">
        <f t="shared" si="33"/>
        <v>45529</v>
      </c>
      <c r="Y204" s="38">
        <f t="shared" si="34"/>
        <v>45557</v>
      </c>
    </row>
    <row r="205" spans="1:25" ht="20.149999999999999" customHeight="1">
      <c r="A205" s="10">
        <f>SUBTOTAL(103,$B$4:B205)</f>
        <v>202</v>
      </c>
      <c r="B205" s="122">
        <v>45529</v>
      </c>
      <c r="C205" s="125" t="s">
        <v>887</v>
      </c>
      <c r="D205" s="3" t="str">
        <f>VLOOKUP(C205,'Location Summary'!$C$4:$D$602,2,0)</f>
        <v>DA+9</v>
      </c>
      <c r="E205" s="278" t="s">
        <v>416</v>
      </c>
      <c r="F205" s="279" t="s">
        <v>696</v>
      </c>
      <c r="H205" s="168">
        <v>1</v>
      </c>
      <c r="J205" s="169">
        <v>1</v>
      </c>
      <c r="N205" s="168">
        <v>1</v>
      </c>
      <c r="O205" s="167">
        <v>1</v>
      </c>
      <c r="R205" s="167">
        <v>1</v>
      </c>
      <c r="X205" s="38">
        <f t="shared" si="33"/>
        <v>45529</v>
      </c>
      <c r="Y205" s="38">
        <f t="shared" si="34"/>
        <v>45557</v>
      </c>
    </row>
    <row r="206" spans="1:25" ht="20.149999999999999" customHeight="1">
      <c r="A206" s="10">
        <f>SUBTOTAL(103,$B$4:B206)</f>
        <v>203</v>
      </c>
      <c r="B206" s="122">
        <v>45530</v>
      </c>
      <c r="C206" s="125" t="s">
        <v>263</v>
      </c>
      <c r="D206" s="3" t="str">
        <f>VLOOKUP(C206,'Location Summary'!$C$4:$D$602,2,0)</f>
        <v>DA+6</v>
      </c>
      <c r="E206" s="278" t="s">
        <v>416</v>
      </c>
      <c r="F206" s="279" t="s">
        <v>696</v>
      </c>
      <c r="N206" s="168">
        <v>1</v>
      </c>
      <c r="O206" s="167">
        <v>1</v>
      </c>
      <c r="Q206" s="168">
        <v>1</v>
      </c>
      <c r="R206" s="167">
        <v>1</v>
      </c>
      <c r="X206" s="38">
        <f t="shared" si="33"/>
        <v>45530</v>
      </c>
      <c r="Y206" s="38">
        <f t="shared" si="34"/>
        <v>45558</v>
      </c>
    </row>
    <row r="207" spans="1:25" ht="20.149999999999999" customHeight="1">
      <c r="A207" s="10">
        <f>SUBTOTAL(103,$B$4:B207)</f>
        <v>204</v>
      </c>
      <c r="B207" s="122">
        <v>45530</v>
      </c>
      <c r="C207" s="125" t="s">
        <v>157</v>
      </c>
      <c r="D207" s="3" t="str">
        <f>VLOOKUP(C207,'Location Summary'!$C$4:$D$602,2,0)</f>
        <v>DA-1.5</v>
      </c>
      <c r="E207" s="278" t="s">
        <v>416</v>
      </c>
      <c r="F207" s="279" t="s">
        <v>696</v>
      </c>
      <c r="Q207" s="168">
        <v>1</v>
      </c>
      <c r="R207" s="167">
        <v>1</v>
      </c>
      <c r="X207" s="38">
        <f t="shared" ref="X207:X216" si="35">B207</f>
        <v>45530</v>
      </c>
      <c r="Y207" s="38">
        <f t="shared" ref="Y207:Y216" si="36">B207+28</f>
        <v>45558</v>
      </c>
    </row>
    <row r="208" spans="1:25" ht="20.149999999999999" customHeight="1">
      <c r="A208" s="10">
        <f>SUBTOTAL(103,$B$4:B208)</f>
        <v>205</v>
      </c>
      <c r="B208" s="122">
        <v>45530</v>
      </c>
      <c r="C208" s="125" t="s">
        <v>916</v>
      </c>
      <c r="D208" s="3" t="str">
        <f>VLOOKUP(C208,'Location Summary'!$C$4:$D$602,2,0)</f>
        <v>DA+6</v>
      </c>
      <c r="E208" s="278" t="s">
        <v>416</v>
      </c>
      <c r="F208" s="279" t="s">
        <v>696</v>
      </c>
      <c r="H208" s="168">
        <v>1</v>
      </c>
      <c r="J208" s="169">
        <v>1</v>
      </c>
      <c r="M208" s="169">
        <v>1</v>
      </c>
      <c r="Q208" s="168">
        <v>1</v>
      </c>
      <c r="X208" s="38">
        <f t="shared" si="35"/>
        <v>45530</v>
      </c>
      <c r="Y208" s="38">
        <f t="shared" si="36"/>
        <v>45558</v>
      </c>
    </row>
    <row r="209" spans="1:25" ht="20.149999999999999" customHeight="1">
      <c r="A209" s="10">
        <f>SUBTOTAL(103,$B$4:B209)</f>
        <v>206</v>
      </c>
      <c r="B209" s="122">
        <v>45530</v>
      </c>
      <c r="C209" s="125" t="s">
        <v>887</v>
      </c>
      <c r="D209" s="3" t="str">
        <f>VLOOKUP(C209,'Location Summary'!$C$4:$D$602,2,0)</f>
        <v>DA+9</v>
      </c>
      <c r="E209" s="278" t="s">
        <v>416</v>
      </c>
      <c r="F209" s="279" t="s">
        <v>696</v>
      </c>
      <c r="I209" s="167">
        <v>1</v>
      </c>
      <c r="K209" s="168">
        <v>1</v>
      </c>
      <c r="L209" s="167">
        <v>1</v>
      </c>
      <c r="X209" s="38">
        <f t="shared" si="35"/>
        <v>45530</v>
      </c>
      <c r="Y209" s="38">
        <f t="shared" si="36"/>
        <v>45558</v>
      </c>
    </row>
    <row r="210" spans="1:25" ht="20.149999999999999" customHeight="1">
      <c r="A210" s="10">
        <f>SUBTOTAL(103,$B$4:B210)</f>
        <v>207</v>
      </c>
      <c r="B210" s="122">
        <v>45531</v>
      </c>
      <c r="C210" s="125" t="s">
        <v>916</v>
      </c>
      <c r="D210" s="3" t="str">
        <f>VLOOKUP(C210,'Location Summary'!$C$4:$D$602,2,0)</f>
        <v>DA+6</v>
      </c>
      <c r="E210" s="278" t="s">
        <v>416</v>
      </c>
      <c r="F210" s="279" t="s">
        <v>696</v>
      </c>
      <c r="I210" s="167">
        <v>1</v>
      </c>
      <c r="K210" s="168">
        <v>1</v>
      </c>
      <c r="L210" s="167">
        <v>1</v>
      </c>
      <c r="N210" s="168">
        <v>1</v>
      </c>
      <c r="O210" s="167">
        <v>1</v>
      </c>
      <c r="R210" s="167">
        <v>1</v>
      </c>
      <c r="X210" s="38">
        <f t="shared" si="35"/>
        <v>45531</v>
      </c>
      <c r="Y210" s="38">
        <f t="shared" si="36"/>
        <v>45559</v>
      </c>
    </row>
    <row r="211" spans="1:25" ht="20.149999999999999" customHeight="1">
      <c r="A211" s="10">
        <f>SUBTOTAL(103,$B$4:B211)</f>
        <v>208</v>
      </c>
      <c r="B211" s="122">
        <v>45531</v>
      </c>
      <c r="C211" s="125" t="s">
        <v>157</v>
      </c>
      <c r="D211" s="3" t="str">
        <f>VLOOKUP(C211,'Location Summary'!$C$4:$D$602,2,0)</f>
        <v>DA-1.5</v>
      </c>
      <c r="E211" s="278" t="s">
        <v>416</v>
      </c>
      <c r="F211" s="279" t="s">
        <v>696</v>
      </c>
      <c r="M211" s="169">
        <v>1</v>
      </c>
      <c r="X211" s="38">
        <f t="shared" si="35"/>
        <v>45531</v>
      </c>
      <c r="Y211" s="38">
        <f t="shared" si="36"/>
        <v>45559</v>
      </c>
    </row>
    <row r="212" spans="1:25" ht="20.149999999999999" customHeight="1">
      <c r="A212" s="10">
        <f>SUBTOTAL(103,$B$4:B212)</f>
        <v>209</v>
      </c>
      <c r="B212" s="122">
        <v>45532</v>
      </c>
      <c r="C212" s="125" t="s">
        <v>157</v>
      </c>
      <c r="D212" s="3" t="str">
        <f>VLOOKUP(C212,'Location Summary'!$C$4:$D$602,2,0)</f>
        <v>DA-1.5</v>
      </c>
      <c r="E212" s="278" t="s">
        <v>416</v>
      </c>
      <c r="F212" s="279" t="s">
        <v>696</v>
      </c>
      <c r="N212" s="168">
        <v>1</v>
      </c>
      <c r="O212" s="167">
        <v>1</v>
      </c>
      <c r="X212" s="38">
        <f t="shared" si="35"/>
        <v>45532</v>
      </c>
      <c r="Y212" s="38">
        <f t="shared" si="36"/>
        <v>45560</v>
      </c>
    </row>
    <row r="213" spans="1:25" ht="20.149999999999999" customHeight="1">
      <c r="A213" s="10">
        <f>SUBTOTAL(103,$B$4:B213)</f>
        <v>210</v>
      </c>
      <c r="B213" s="122">
        <v>45532</v>
      </c>
      <c r="C213" s="125" t="s">
        <v>262</v>
      </c>
      <c r="D213" s="3" t="str">
        <f>VLOOKUP(C213,'Location Summary'!$C$4:$D$602,2,0)</f>
        <v>DA+9</v>
      </c>
      <c r="E213" s="278" t="s">
        <v>416</v>
      </c>
      <c r="F213" s="279" t="s">
        <v>696</v>
      </c>
      <c r="G213" s="169">
        <v>1</v>
      </c>
      <c r="J213" s="169">
        <v>1</v>
      </c>
      <c r="M213" s="169">
        <v>1</v>
      </c>
      <c r="P213" s="169">
        <v>1</v>
      </c>
      <c r="X213" s="38">
        <f t="shared" si="35"/>
        <v>45532</v>
      </c>
      <c r="Y213" s="38">
        <f t="shared" si="36"/>
        <v>45560</v>
      </c>
    </row>
    <row r="214" spans="1:25" ht="20.149999999999999" customHeight="1">
      <c r="A214" s="10">
        <f>SUBTOTAL(103,$B$4:B214)</f>
        <v>211</v>
      </c>
      <c r="B214" s="122">
        <v>45532</v>
      </c>
      <c r="C214" s="125" t="s">
        <v>583</v>
      </c>
      <c r="D214" s="3" t="str">
        <f>VLOOKUP(C214,'Location Summary'!$C$4:$D$602,2,0)</f>
        <v>DA+6</v>
      </c>
      <c r="E214" s="278" t="s">
        <v>416</v>
      </c>
      <c r="F214" s="279" t="s">
        <v>696</v>
      </c>
      <c r="J214" s="169">
        <v>1</v>
      </c>
      <c r="M214" s="169">
        <v>1</v>
      </c>
      <c r="X214" s="38">
        <f t="shared" si="35"/>
        <v>45532</v>
      </c>
      <c r="Y214" s="38">
        <f t="shared" si="36"/>
        <v>45560</v>
      </c>
    </row>
    <row r="215" spans="1:25" ht="20.149999999999999" customHeight="1">
      <c r="A215" s="10">
        <f>SUBTOTAL(103,$B$4:B215)</f>
        <v>212</v>
      </c>
      <c r="B215" s="122">
        <v>45533</v>
      </c>
      <c r="C215" s="125" t="s">
        <v>262</v>
      </c>
      <c r="D215" s="3" t="str">
        <f>VLOOKUP(C215,'Location Summary'!$C$4:$D$602,2,0)</f>
        <v>DA+9</v>
      </c>
      <c r="E215" s="278" t="s">
        <v>416</v>
      </c>
      <c r="F215" s="279" t="s">
        <v>696</v>
      </c>
      <c r="H215" s="168">
        <v>1</v>
      </c>
      <c r="K215" s="168">
        <v>1</v>
      </c>
      <c r="N215" s="168">
        <v>1</v>
      </c>
      <c r="O215" s="167">
        <v>1</v>
      </c>
      <c r="Q215" s="168">
        <v>1</v>
      </c>
      <c r="R215" s="167">
        <v>1</v>
      </c>
      <c r="X215" s="38">
        <f t="shared" si="35"/>
        <v>45533</v>
      </c>
      <c r="Y215" s="38">
        <f t="shared" si="36"/>
        <v>45561</v>
      </c>
    </row>
    <row r="216" spans="1:25" ht="20.149999999999999" customHeight="1">
      <c r="A216" s="10">
        <f>SUBTOTAL(103,$B$4:B216)</f>
        <v>213</v>
      </c>
      <c r="B216" s="122">
        <v>45533</v>
      </c>
      <c r="C216" s="125" t="s">
        <v>583</v>
      </c>
      <c r="D216" s="3" t="str">
        <f>VLOOKUP(C216,'Location Summary'!$C$4:$D$602,2,0)</f>
        <v>DA+6</v>
      </c>
      <c r="E216" s="278" t="s">
        <v>416</v>
      </c>
      <c r="F216" s="279" t="s">
        <v>696</v>
      </c>
      <c r="G216" s="169">
        <v>1</v>
      </c>
      <c r="P216" s="169">
        <v>1</v>
      </c>
      <c r="X216" s="38">
        <f t="shared" si="35"/>
        <v>45533</v>
      </c>
      <c r="Y216" s="38">
        <f t="shared" si="36"/>
        <v>45561</v>
      </c>
    </row>
    <row r="217" spans="1:25" ht="20.149999999999999" customHeight="1">
      <c r="A217" s="10">
        <f>SUBTOTAL(103,$B$4:B217)</f>
        <v>214</v>
      </c>
      <c r="B217" s="122">
        <v>45534</v>
      </c>
      <c r="C217" s="125" t="s">
        <v>262</v>
      </c>
      <c r="D217" s="3" t="str">
        <f>VLOOKUP(C217,'Location Summary'!$C$4:$D$602,2,0)</f>
        <v>DA+9</v>
      </c>
      <c r="E217" s="278" t="s">
        <v>416</v>
      </c>
      <c r="F217" s="279" t="s">
        <v>696</v>
      </c>
      <c r="I217" s="167">
        <v>1</v>
      </c>
      <c r="L217" s="167">
        <v>1</v>
      </c>
      <c r="X217" s="38">
        <f t="shared" ref="X217:X222" si="37">B217</f>
        <v>45534</v>
      </c>
      <c r="Y217" s="38">
        <f t="shared" ref="Y217:Y222" si="38">B217+28</f>
        <v>45562</v>
      </c>
    </row>
    <row r="218" spans="1:25" ht="20.149999999999999" customHeight="1">
      <c r="A218" s="10">
        <f>SUBTOTAL(103,$B$4:B218)</f>
        <v>215</v>
      </c>
      <c r="B218" s="122">
        <v>45534</v>
      </c>
      <c r="C218" s="125" t="s">
        <v>917</v>
      </c>
      <c r="D218" s="3" t="str">
        <f>VLOOKUP(C218,'Location Summary'!$C$4:$D$602,2,0)</f>
        <v>DA+9</v>
      </c>
      <c r="E218" s="278" t="s">
        <v>416</v>
      </c>
      <c r="F218" s="279" t="s">
        <v>696</v>
      </c>
      <c r="M218" s="169">
        <v>1</v>
      </c>
      <c r="X218" s="38">
        <f t="shared" si="37"/>
        <v>45534</v>
      </c>
      <c r="Y218" s="38">
        <f t="shared" si="38"/>
        <v>45562</v>
      </c>
    </row>
    <row r="219" spans="1:25" ht="20.149999999999999" customHeight="1">
      <c r="A219" s="10">
        <f>SUBTOTAL(103,$B$4:B219)</f>
        <v>216</v>
      </c>
      <c r="B219" s="122">
        <v>45534</v>
      </c>
      <c r="C219" s="125" t="s">
        <v>583</v>
      </c>
      <c r="D219" s="3" t="str">
        <f>VLOOKUP(C219,'Location Summary'!$C$4:$D$602,2,0)</f>
        <v>DA+6</v>
      </c>
      <c r="E219" s="278" t="s">
        <v>416</v>
      </c>
      <c r="F219" s="279" t="s">
        <v>696</v>
      </c>
      <c r="H219" s="168">
        <v>1</v>
      </c>
      <c r="I219" s="167">
        <v>1</v>
      </c>
      <c r="K219" s="168">
        <v>1</v>
      </c>
      <c r="L219" s="167">
        <v>1</v>
      </c>
      <c r="N219" s="168">
        <v>1</v>
      </c>
      <c r="O219" s="167">
        <v>1</v>
      </c>
      <c r="Q219" s="168">
        <v>1</v>
      </c>
      <c r="R219" s="167">
        <v>1</v>
      </c>
      <c r="X219" s="38">
        <f t="shared" si="37"/>
        <v>45534</v>
      </c>
      <c r="Y219" s="38">
        <f t="shared" si="38"/>
        <v>45562</v>
      </c>
    </row>
    <row r="220" spans="1:25" ht="20.149999999999999" customHeight="1">
      <c r="A220" s="10">
        <f>SUBTOTAL(103,$B$4:B220)</f>
        <v>217</v>
      </c>
      <c r="B220" s="122">
        <v>45534</v>
      </c>
      <c r="C220" s="125" t="s">
        <v>505</v>
      </c>
      <c r="D220" s="3" t="str">
        <f>VLOOKUP(C220,'Location Summary'!$C$4:$D$602,2,0)</f>
        <v>DA+1.5</v>
      </c>
      <c r="E220" s="278" t="s">
        <v>416</v>
      </c>
      <c r="F220" s="279" t="s">
        <v>696</v>
      </c>
      <c r="J220" s="169">
        <v>1</v>
      </c>
      <c r="K220" s="168">
        <v>1</v>
      </c>
      <c r="M220" s="169">
        <v>1</v>
      </c>
      <c r="P220" s="169">
        <v>1</v>
      </c>
      <c r="X220" s="38">
        <f t="shared" si="37"/>
        <v>45534</v>
      </c>
      <c r="Y220" s="38">
        <f t="shared" si="38"/>
        <v>45562</v>
      </c>
    </row>
    <row r="221" spans="1:25" ht="20.149999999999999" customHeight="1">
      <c r="A221" s="10">
        <f>SUBTOTAL(103,$B$4:B221)</f>
        <v>218</v>
      </c>
      <c r="B221" s="122">
        <v>45534</v>
      </c>
      <c r="C221" s="125" t="s">
        <v>908</v>
      </c>
      <c r="D221" s="3" t="str">
        <f>VLOOKUP(C221,'Location Summary'!$C$4:$D$602,2,0)</f>
        <v>DA+9</v>
      </c>
      <c r="E221" s="278" t="s">
        <v>416</v>
      </c>
      <c r="F221" s="279" t="s">
        <v>696</v>
      </c>
      <c r="G221" s="169">
        <v>1</v>
      </c>
      <c r="J221" s="169">
        <v>1</v>
      </c>
      <c r="X221" s="38">
        <f t="shared" si="37"/>
        <v>45534</v>
      </c>
      <c r="Y221" s="38">
        <f t="shared" si="38"/>
        <v>45562</v>
      </c>
    </row>
    <row r="222" spans="1:25" ht="20.149999999999999" customHeight="1">
      <c r="A222" s="10">
        <f>SUBTOTAL(103,$B$4:B222)</f>
        <v>219</v>
      </c>
      <c r="B222" s="122">
        <v>45534</v>
      </c>
      <c r="C222" s="125" t="s">
        <v>503</v>
      </c>
      <c r="D222" s="3" t="str">
        <f>VLOOKUP(C222,'Location Summary'!$C$4:$D$602,2,0)</f>
        <v>DA+1.5</v>
      </c>
      <c r="E222" s="278" t="s">
        <v>416</v>
      </c>
      <c r="F222" s="279" t="s">
        <v>696</v>
      </c>
      <c r="M222" s="169">
        <v>1</v>
      </c>
      <c r="X222" s="38">
        <f t="shared" si="37"/>
        <v>45534</v>
      </c>
      <c r="Y222" s="38">
        <f t="shared" si="38"/>
        <v>45562</v>
      </c>
    </row>
    <row r="223" spans="1:25" ht="20.149999999999999" customHeight="1">
      <c r="A223" s="10">
        <f>SUBTOTAL(103,$B$4:B223)</f>
        <v>220</v>
      </c>
      <c r="B223" s="122">
        <v>45535</v>
      </c>
      <c r="C223" s="125" t="s">
        <v>917</v>
      </c>
      <c r="D223" s="3" t="str">
        <f>VLOOKUP(C223,'Location Summary'!$C$4:$D$602,2,0)</f>
        <v>DA+9</v>
      </c>
      <c r="E223" s="278" t="s">
        <v>416</v>
      </c>
      <c r="F223" s="279" t="s">
        <v>696</v>
      </c>
      <c r="N223" s="168">
        <v>1</v>
      </c>
      <c r="O223" s="167">
        <v>1</v>
      </c>
      <c r="P223" s="169">
        <v>1</v>
      </c>
      <c r="Q223" s="168">
        <v>1</v>
      </c>
      <c r="R223" s="167">
        <v>1</v>
      </c>
      <c r="X223" s="38">
        <f t="shared" ref="X223:X230" si="39">B223</f>
        <v>45535</v>
      </c>
      <c r="Y223" s="38">
        <f t="shared" ref="Y223:Y230" si="40">B223+28</f>
        <v>45563</v>
      </c>
    </row>
    <row r="224" spans="1:25" ht="20.149999999999999" customHeight="1">
      <c r="A224" s="10">
        <f>SUBTOTAL(103,$B$4:B224)</f>
        <v>221</v>
      </c>
      <c r="B224" s="122">
        <v>45535</v>
      </c>
      <c r="C224" s="125" t="s">
        <v>505</v>
      </c>
      <c r="D224" s="3" t="str">
        <f>VLOOKUP(C224,'Location Summary'!$C$4:$D$602,2,0)</f>
        <v>DA+1.5</v>
      </c>
      <c r="E224" s="278" t="s">
        <v>416</v>
      </c>
      <c r="F224" s="279" t="s">
        <v>696</v>
      </c>
      <c r="G224" s="169">
        <v>1</v>
      </c>
      <c r="L224" s="167">
        <v>1</v>
      </c>
      <c r="N224" s="168">
        <v>1</v>
      </c>
      <c r="X224" s="38">
        <f t="shared" si="39"/>
        <v>45535</v>
      </c>
      <c r="Y224" s="38">
        <f t="shared" si="40"/>
        <v>45563</v>
      </c>
    </row>
    <row r="225" spans="1:25" ht="20.149999999999999" customHeight="1">
      <c r="A225" s="10">
        <f>SUBTOTAL(103,$B$4:B225)</f>
        <v>222</v>
      </c>
      <c r="B225" s="122">
        <v>45535</v>
      </c>
      <c r="C225" s="125" t="s">
        <v>908</v>
      </c>
      <c r="D225" s="3" t="str">
        <f>VLOOKUP(C225,'Location Summary'!$C$4:$D$602,2,0)</f>
        <v>DA+9</v>
      </c>
      <c r="E225" s="278" t="s">
        <v>416</v>
      </c>
      <c r="F225" s="279" t="s">
        <v>696</v>
      </c>
      <c r="H225" s="168">
        <v>1</v>
      </c>
      <c r="I225" s="167">
        <v>1</v>
      </c>
      <c r="K225" s="168">
        <v>1</v>
      </c>
      <c r="L225" s="167">
        <v>1</v>
      </c>
      <c r="X225" s="38">
        <f t="shared" si="39"/>
        <v>45535</v>
      </c>
      <c r="Y225" s="38">
        <f t="shared" si="40"/>
        <v>45563</v>
      </c>
    </row>
    <row r="226" spans="1:25" ht="20.149999999999999" customHeight="1">
      <c r="A226" s="10">
        <f>SUBTOTAL(103,$B$4:B226)</f>
        <v>223</v>
      </c>
      <c r="B226" s="122">
        <v>45535</v>
      </c>
      <c r="C226" s="125" t="s">
        <v>503</v>
      </c>
      <c r="D226" s="3" t="str">
        <f>VLOOKUP(C226,'Location Summary'!$C$4:$D$602,2,0)</f>
        <v>DA+1.5</v>
      </c>
      <c r="E226" s="278" t="s">
        <v>416</v>
      </c>
      <c r="F226" s="279" t="s">
        <v>696</v>
      </c>
      <c r="P226" s="169">
        <v>1</v>
      </c>
      <c r="X226" s="38">
        <f t="shared" si="39"/>
        <v>45535</v>
      </c>
      <c r="Y226" s="38">
        <f t="shared" si="40"/>
        <v>45563</v>
      </c>
    </row>
    <row r="227" spans="1:25" ht="20.149999999999999" customHeight="1">
      <c r="A227" s="10">
        <f>SUBTOTAL(103,$B$4:B227)</f>
        <v>224</v>
      </c>
      <c r="B227" s="122">
        <v>45536</v>
      </c>
      <c r="C227" s="125" t="s">
        <v>479</v>
      </c>
      <c r="D227" s="3" t="str">
        <f>VLOOKUP(C227,'Location Summary'!$C$4:$D$602,2,0)</f>
        <v>DA+9</v>
      </c>
      <c r="E227" s="278" t="s">
        <v>416</v>
      </c>
      <c r="F227" s="279" t="s">
        <v>696</v>
      </c>
      <c r="G227" s="169">
        <v>1</v>
      </c>
      <c r="J227" s="169">
        <v>1</v>
      </c>
      <c r="X227" s="38">
        <f t="shared" si="39"/>
        <v>45536</v>
      </c>
      <c r="Y227" s="38">
        <f t="shared" si="40"/>
        <v>45564</v>
      </c>
    </row>
    <row r="228" spans="1:25" ht="20.149999999999999" customHeight="1">
      <c r="A228" s="10">
        <f>SUBTOTAL(103,$B$4:B228)</f>
        <v>225</v>
      </c>
      <c r="B228" s="122">
        <v>45536</v>
      </c>
      <c r="C228" s="125" t="s">
        <v>505</v>
      </c>
      <c r="D228" s="3" t="str">
        <f>VLOOKUP(C228,'Location Summary'!$C$4:$D$602,2,0)</f>
        <v>DA+1.5</v>
      </c>
      <c r="E228" s="278" t="s">
        <v>416</v>
      </c>
      <c r="F228" s="279" t="s">
        <v>696</v>
      </c>
      <c r="H228" s="168">
        <v>1</v>
      </c>
      <c r="I228" s="167">
        <v>1</v>
      </c>
      <c r="O228" s="167">
        <v>1</v>
      </c>
      <c r="Q228" s="168">
        <v>1</v>
      </c>
      <c r="R228" s="167">
        <v>1</v>
      </c>
      <c r="X228" s="38">
        <f t="shared" si="39"/>
        <v>45536</v>
      </c>
      <c r="Y228" s="38">
        <f t="shared" si="40"/>
        <v>45564</v>
      </c>
    </row>
    <row r="229" spans="1:25" ht="20.149999999999999" customHeight="1">
      <c r="A229" s="10">
        <f>SUBTOTAL(103,$B$4:B229)</f>
        <v>226</v>
      </c>
      <c r="B229" s="122">
        <v>45536</v>
      </c>
      <c r="C229" s="125" t="s">
        <v>908</v>
      </c>
      <c r="D229" s="3" t="str">
        <f>VLOOKUP(C229,'Location Summary'!$C$4:$D$602,2,0)</f>
        <v>DA+9</v>
      </c>
      <c r="E229" s="278" t="s">
        <v>416</v>
      </c>
      <c r="F229" s="279" t="s">
        <v>696</v>
      </c>
      <c r="M229" s="169">
        <v>1</v>
      </c>
      <c r="N229" s="168">
        <v>1</v>
      </c>
      <c r="O229" s="167">
        <v>1</v>
      </c>
      <c r="P229" s="169">
        <v>1</v>
      </c>
      <c r="Q229" s="168">
        <v>1</v>
      </c>
      <c r="R229" s="167">
        <v>1</v>
      </c>
      <c r="X229" s="38">
        <f t="shared" si="39"/>
        <v>45536</v>
      </c>
      <c r="Y229" s="38">
        <f t="shared" si="40"/>
        <v>45564</v>
      </c>
    </row>
    <row r="230" spans="1:25" ht="20.149999999999999" customHeight="1">
      <c r="A230" s="10">
        <f>SUBTOTAL(103,$B$4:B230)</f>
        <v>227</v>
      </c>
      <c r="B230" s="122">
        <v>45536</v>
      </c>
      <c r="C230" s="125" t="s">
        <v>503</v>
      </c>
      <c r="D230" s="3" t="str">
        <f>VLOOKUP(C230,'Location Summary'!$C$4:$D$602,2,0)</f>
        <v>DA+1.5</v>
      </c>
      <c r="E230" s="278" t="s">
        <v>416</v>
      </c>
      <c r="F230" s="279" t="s">
        <v>696</v>
      </c>
      <c r="N230" s="168">
        <v>1</v>
      </c>
      <c r="Q230" s="168">
        <v>1</v>
      </c>
      <c r="X230" s="38">
        <f t="shared" si="39"/>
        <v>45536</v>
      </c>
      <c r="Y230" s="38">
        <f t="shared" si="40"/>
        <v>45564</v>
      </c>
    </row>
    <row r="231" spans="1:25" ht="20.149999999999999" customHeight="1">
      <c r="A231" s="10">
        <f>SUBTOTAL(103,$B$4:B231)</f>
        <v>228</v>
      </c>
      <c r="B231" s="122">
        <v>45537</v>
      </c>
      <c r="C231" s="125" t="s">
        <v>479</v>
      </c>
      <c r="D231" s="3" t="str">
        <f>VLOOKUP(C231,'Location Summary'!$C$4:$D$602,2,0)</f>
        <v>DA+9</v>
      </c>
      <c r="E231" s="278" t="s">
        <v>416</v>
      </c>
      <c r="F231" s="279" t="s">
        <v>696</v>
      </c>
      <c r="H231" s="168">
        <v>1</v>
      </c>
      <c r="K231" s="168">
        <v>1</v>
      </c>
      <c r="M231" s="169">
        <v>1</v>
      </c>
      <c r="P231" s="169">
        <v>1</v>
      </c>
      <c r="X231" s="38">
        <f t="shared" ref="X231:X237" si="41">B231</f>
        <v>45537</v>
      </c>
      <c r="Y231" s="38">
        <f t="shared" ref="Y231:Y237" si="42">B231+28</f>
        <v>45565</v>
      </c>
    </row>
    <row r="232" spans="1:25" ht="20.149999999999999" customHeight="1">
      <c r="A232" s="10">
        <f>SUBTOTAL(103,$B$4:B232)</f>
        <v>229</v>
      </c>
      <c r="B232" s="122">
        <v>45537</v>
      </c>
      <c r="C232" s="125" t="s">
        <v>584</v>
      </c>
      <c r="D232" s="3" t="str">
        <f>VLOOKUP(C232,'Location Summary'!$C$4:$D$602,2,0)</f>
        <v>DA+6</v>
      </c>
      <c r="E232" s="278" t="s">
        <v>416</v>
      </c>
      <c r="F232" s="279" t="s">
        <v>696</v>
      </c>
      <c r="J232" s="169">
        <v>1</v>
      </c>
      <c r="M232" s="169">
        <v>1</v>
      </c>
      <c r="X232" s="38">
        <f t="shared" si="41"/>
        <v>45537</v>
      </c>
      <c r="Y232" s="38">
        <f t="shared" si="42"/>
        <v>45565</v>
      </c>
    </row>
    <row r="233" spans="1:25" ht="20.149999999999999" customHeight="1">
      <c r="A233" s="10">
        <f>SUBTOTAL(103,$B$4:B233)</f>
        <v>230</v>
      </c>
      <c r="B233" s="122">
        <v>45537</v>
      </c>
      <c r="C233" s="125" t="s">
        <v>503</v>
      </c>
      <c r="D233" s="3" t="str">
        <f>VLOOKUP(C233,'Location Summary'!$C$4:$D$602,2,0)</f>
        <v>DA+1.5</v>
      </c>
      <c r="E233" s="278" t="s">
        <v>416</v>
      </c>
      <c r="F233" s="279" t="s">
        <v>696</v>
      </c>
      <c r="O233" s="167">
        <v>1</v>
      </c>
      <c r="R233" s="167">
        <v>1</v>
      </c>
      <c r="X233" s="38">
        <f t="shared" si="41"/>
        <v>45537</v>
      </c>
      <c r="Y233" s="38">
        <f t="shared" si="42"/>
        <v>45565</v>
      </c>
    </row>
    <row r="234" spans="1:25" ht="20.149999999999999" customHeight="1">
      <c r="A234" s="10">
        <f>SUBTOTAL(103,$B$4:B234)</f>
        <v>231</v>
      </c>
      <c r="B234" s="122">
        <v>45538</v>
      </c>
      <c r="C234" s="125" t="s">
        <v>479</v>
      </c>
      <c r="D234" s="3" t="str">
        <f>VLOOKUP(C234,'Location Summary'!$C$4:$D$602,2,0)</f>
        <v>DA+9</v>
      </c>
      <c r="E234" s="278" t="s">
        <v>416</v>
      </c>
      <c r="F234" s="279" t="s">
        <v>696</v>
      </c>
      <c r="N234" s="168">
        <v>1</v>
      </c>
      <c r="Q234" s="168">
        <v>1</v>
      </c>
      <c r="X234" s="38">
        <f t="shared" si="41"/>
        <v>45538</v>
      </c>
      <c r="Y234" s="38">
        <f t="shared" si="42"/>
        <v>45566</v>
      </c>
    </row>
    <row r="235" spans="1:25" ht="20.149999999999999" customHeight="1">
      <c r="A235" s="10">
        <f>SUBTOTAL(103,$B$4:B235)</f>
        <v>232</v>
      </c>
      <c r="B235" s="122">
        <v>45538</v>
      </c>
      <c r="C235" s="125" t="s">
        <v>506</v>
      </c>
      <c r="D235" s="3" t="str">
        <f>VLOOKUP(C235,'Location Summary'!$C$4:$D$602,2,0)</f>
        <v>DA+3</v>
      </c>
      <c r="E235" s="278" t="s">
        <v>416</v>
      </c>
      <c r="F235" s="279" t="s">
        <v>696</v>
      </c>
      <c r="G235" s="169">
        <v>1</v>
      </c>
      <c r="X235" s="38">
        <f t="shared" si="41"/>
        <v>45538</v>
      </c>
      <c r="Y235" s="38">
        <f t="shared" si="42"/>
        <v>45566</v>
      </c>
    </row>
    <row r="236" spans="1:25" ht="20.149999999999999" customHeight="1">
      <c r="A236" s="10">
        <f>SUBTOTAL(103,$B$4:B236)</f>
        <v>233</v>
      </c>
      <c r="B236" s="122">
        <v>45538</v>
      </c>
      <c r="C236" s="125" t="s">
        <v>503</v>
      </c>
      <c r="D236" s="3" t="str">
        <f>VLOOKUP(C236,'Location Summary'!$C$4:$D$602,2,0)</f>
        <v>DA+1.5</v>
      </c>
      <c r="E236" s="278" t="s">
        <v>416</v>
      </c>
      <c r="F236" s="279" t="s">
        <v>696</v>
      </c>
      <c r="J236" s="169">
        <v>1</v>
      </c>
      <c r="X236" s="38">
        <f t="shared" si="41"/>
        <v>45538</v>
      </c>
      <c r="Y236" s="38">
        <f t="shared" si="42"/>
        <v>45566</v>
      </c>
    </row>
    <row r="237" spans="1:25" ht="20.149999999999999" customHeight="1">
      <c r="A237" s="10">
        <f>SUBTOTAL(103,$B$4:B237)</f>
        <v>234</v>
      </c>
      <c r="B237" s="122">
        <v>45539</v>
      </c>
      <c r="C237" s="125" t="s">
        <v>907</v>
      </c>
      <c r="D237" s="3" t="str">
        <f>VLOOKUP(C237,'Location Summary'!$C$4:$D$602,2,0)</f>
        <v>DA+6</v>
      </c>
      <c r="E237" s="278" t="s">
        <v>416</v>
      </c>
      <c r="F237" s="279" t="s">
        <v>696</v>
      </c>
      <c r="G237" s="169">
        <v>1</v>
      </c>
      <c r="P237" s="169">
        <v>1</v>
      </c>
      <c r="X237" s="38">
        <f t="shared" si="41"/>
        <v>45539</v>
      </c>
      <c r="Y237" s="38">
        <f t="shared" si="42"/>
        <v>45567</v>
      </c>
    </row>
    <row r="238" spans="1:25" ht="20.149999999999999" customHeight="1">
      <c r="A238" s="10">
        <f>SUBTOTAL(103,$B$4:B238)</f>
        <v>235</v>
      </c>
      <c r="B238" s="122">
        <v>45539</v>
      </c>
      <c r="C238" s="125" t="s">
        <v>479</v>
      </c>
      <c r="D238" s="3" t="str">
        <f>VLOOKUP(C238,'Location Summary'!$C$4:$D$602,2,0)</f>
        <v>DA+9</v>
      </c>
      <c r="E238" s="278" t="s">
        <v>416</v>
      </c>
      <c r="F238" s="279" t="s">
        <v>696</v>
      </c>
      <c r="I238" s="167">
        <v>1</v>
      </c>
      <c r="L238" s="167">
        <v>1</v>
      </c>
      <c r="O238" s="167">
        <v>1</v>
      </c>
      <c r="R238" s="167">
        <v>1</v>
      </c>
      <c r="X238" s="38">
        <f t="shared" ref="X238:X252" si="43">B238</f>
        <v>45539</v>
      </c>
      <c r="Y238" s="38">
        <f t="shared" ref="Y238:Y252" si="44">B238+28</f>
        <v>45567</v>
      </c>
    </row>
    <row r="239" spans="1:25" ht="20.149999999999999" customHeight="1">
      <c r="A239" s="10">
        <f>SUBTOTAL(103,$B$4:B239)</f>
        <v>236</v>
      </c>
      <c r="B239" s="122">
        <v>45539</v>
      </c>
      <c r="C239" s="125" t="s">
        <v>584</v>
      </c>
      <c r="D239" s="3" t="str">
        <f>VLOOKUP(C239,'Location Summary'!$C$4:$D$602,2,0)</f>
        <v>DA+6</v>
      </c>
      <c r="E239" s="278" t="s">
        <v>416</v>
      </c>
      <c r="F239" s="279" t="s">
        <v>696</v>
      </c>
      <c r="G239" s="169">
        <v>1</v>
      </c>
      <c r="H239" s="168">
        <v>1</v>
      </c>
      <c r="I239" s="167">
        <v>1</v>
      </c>
      <c r="K239" s="168">
        <v>1</v>
      </c>
      <c r="L239" s="167">
        <v>1</v>
      </c>
      <c r="N239" s="168">
        <v>1</v>
      </c>
      <c r="O239" s="167">
        <v>1</v>
      </c>
      <c r="P239" s="169">
        <v>1</v>
      </c>
      <c r="Q239" s="168">
        <v>1</v>
      </c>
      <c r="R239" s="167">
        <v>1</v>
      </c>
      <c r="X239" s="38">
        <f t="shared" si="43"/>
        <v>45539</v>
      </c>
      <c r="Y239" s="38">
        <f t="shared" si="44"/>
        <v>45567</v>
      </c>
    </row>
    <row r="240" spans="1:25" ht="20.149999999999999" customHeight="1">
      <c r="A240" s="10">
        <f>SUBTOTAL(103,$B$4:B240)</f>
        <v>237</v>
      </c>
      <c r="B240" s="122">
        <v>45539</v>
      </c>
      <c r="C240" s="125" t="s">
        <v>443</v>
      </c>
      <c r="D240" s="3" t="str">
        <f>VLOOKUP(C240,'Location Summary'!$C$4:$D$602,2,0)</f>
        <v>DA+6</v>
      </c>
      <c r="E240" s="278" t="s">
        <v>416</v>
      </c>
      <c r="F240" s="279" t="s">
        <v>696</v>
      </c>
      <c r="J240" s="169">
        <v>1</v>
      </c>
      <c r="M240" s="169">
        <v>1</v>
      </c>
      <c r="X240" s="38">
        <f t="shared" si="43"/>
        <v>45539</v>
      </c>
      <c r="Y240" s="38">
        <f t="shared" si="44"/>
        <v>45567</v>
      </c>
    </row>
    <row r="241" spans="1:25" ht="20.149999999999999" customHeight="1">
      <c r="A241" s="10">
        <f>SUBTOTAL(103,$B$4:B241)</f>
        <v>238</v>
      </c>
      <c r="B241" s="122">
        <v>45539</v>
      </c>
      <c r="C241" s="125" t="s">
        <v>506</v>
      </c>
      <c r="D241" s="3" t="str">
        <f>VLOOKUP(C241,'Location Summary'!$C$4:$D$602,2,0)</f>
        <v>DA+3</v>
      </c>
      <c r="E241" s="278" t="s">
        <v>416</v>
      </c>
      <c r="F241" s="279" t="s">
        <v>696</v>
      </c>
      <c r="H241" s="168">
        <v>1</v>
      </c>
      <c r="I241" s="167">
        <v>1</v>
      </c>
      <c r="M241" s="169">
        <v>1</v>
      </c>
      <c r="N241" s="168">
        <v>1</v>
      </c>
      <c r="O241" s="167">
        <v>1</v>
      </c>
      <c r="P241" s="169">
        <v>1</v>
      </c>
      <c r="Q241" s="168">
        <v>1</v>
      </c>
      <c r="R241" s="167">
        <v>1</v>
      </c>
      <c r="X241" s="38">
        <f t="shared" si="43"/>
        <v>45539</v>
      </c>
      <c r="Y241" s="38">
        <f t="shared" si="44"/>
        <v>45567</v>
      </c>
    </row>
    <row r="242" spans="1:25" ht="20.149999999999999" customHeight="1">
      <c r="A242" s="10">
        <f>SUBTOTAL(103,$B$4:B242)</f>
        <v>239</v>
      </c>
      <c r="B242" s="122">
        <v>45539</v>
      </c>
      <c r="C242" s="125" t="s">
        <v>503</v>
      </c>
      <c r="D242" s="3" t="str">
        <f>VLOOKUP(C242,'Location Summary'!$C$4:$D$602,2,0)</f>
        <v>DA+1.5</v>
      </c>
      <c r="E242" s="278" t="s">
        <v>416</v>
      </c>
      <c r="F242" s="279" t="s">
        <v>696</v>
      </c>
      <c r="K242" s="168">
        <v>1</v>
      </c>
      <c r="L242" s="167">
        <v>1</v>
      </c>
      <c r="X242" s="38">
        <f t="shared" si="43"/>
        <v>45539</v>
      </c>
      <c r="Y242" s="38">
        <f t="shared" si="44"/>
        <v>45567</v>
      </c>
    </row>
    <row r="243" spans="1:25" ht="20.149999999999999" customHeight="1">
      <c r="A243" s="10">
        <f>SUBTOTAL(103,$B$4:B243)</f>
        <v>240</v>
      </c>
      <c r="B243" s="122">
        <v>45540</v>
      </c>
      <c r="C243" s="125" t="s">
        <v>443</v>
      </c>
      <c r="D243" s="3" t="str">
        <f>VLOOKUP(C243,'Location Summary'!$C$4:$D$602,2,0)</f>
        <v>DA+6</v>
      </c>
      <c r="E243" s="278" t="s">
        <v>416</v>
      </c>
      <c r="F243" s="279" t="s">
        <v>696</v>
      </c>
      <c r="J243" s="169">
        <v>1</v>
      </c>
      <c r="M243" s="169">
        <v>1</v>
      </c>
      <c r="X243" s="38">
        <f t="shared" si="43"/>
        <v>45540</v>
      </c>
      <c r="Y243" s="38">
        <f t="shared" si="44"/>
        <v>45568</v>
      </c>
    </row>
    <row r="244" spans="1:25" ht="20.149999999999999" customHeight="1">
      <c r="A244" s="10">
        <f>SUBTOTAL(103,$B$4:B244)</f>
        <v>241</v>
      </c>
      <c r="B244" s="122">
        <v>45540</v>
      </c>
      <c r="C244" s="125" t="s">
        <v>506</v>
      </c>
      <c r="D244" s="3" t="str">
        <f>VLOOKUP(C244,'Location Summary'!$C$4:$D$602,2,0)</f>
        <v>DA+3</v>
      </c>
      <c r="E244" s="278" t="s">
        <v>416</v>
      </c>
      <c r="F244" s="279" t="s">
        <v>696</v>
      </c>
      <c r="J244" s="169">
        <v>1</v>
      </c>
      <c r="X244" s="38">
        <f t="shared" si="43"/>
        <v>45540</v>
      </c>
      <c r="Y244" s="38">
        <f t="shared" si="44"/>
        <v>45568</v>
      </c>
    </row>
    <row r="245" spans="1:25" ht="20.149999999999999" customHeight="1">
      <c r="A245" s="10">
        <f>SUBTOTAL(103,$B$4:B245)</f>
        <v>242</v>
      </c>
      <c r="B245" s="122">
        <v>45540</v>
      </c>
      <c r="C245" s="125" t="s">
        <v>907</v>
      </c>
      <c r="D245" s="3" t="str">
        <f>VLOOKUP(C245,'Location Summary'!$C$4:$D$602,2,0)</f>
        <v>DA+6</v>
      </c>
      <c r="E245" s="278" t="s">
        <v>416</v>
      </c>
      <c r="F245" s="279" t="s">
        <v>696</v>
      </c>
      <c r="H245" s="168">
        <v>1</v>
      </c>
      <c r="I245" s="167">
        <v>1</v>
      </c>
      <c r="J245" s="169">
        <v>1</v>
      </c>
      <c r="M245" s="169">
        <v>1</v>
      </c>
      <c r="Q245" s="168">
        <v>1</v>
      </c>
      <c r="R245" s="167">
        <v>1</v>
      </c>
      <c r="X245" s="38">
        <f t="shared" si="43"/>
        <v>45540</v>
      </c>
      <c r="Y245" s="38">
        <f t="shared" si="44"/>
        <v>45568</v>
      </c>
    </row>
    <row r="246" spans="1:25" ht="20.149999999999999" customHeight="1">
      <c r="A246" s="10">
        <f>SUBTOTAL(103,$B$4:B246)</f>
        <v>243</v>
      </c>
      <c r="B246" s="122">
        <v>45540</v>
      </c>
      <c r="C246" s="125" t="s">
        <v>503</v>
      </c>
      <c r="D246" s="3" t="str">
        <f>VLOOKUP(C246,'Location Summary'!$C$4:$D$602,2,0)</f>
        <v>DA+1.5</v>
      </c>
      <c r="E246" s="278" t="s">
        <v>416</v>
      </c>
      <c r="F246" s="279" t="s">
        <v>696</v>
      </c>
      <c r="G246" s="169">
        <v>1</v>
      </c>
      <c r="H246" s="168">
        <v>1</v>
      </c>
      <c r="I246" s="167">
        <v>1</v>
      </c>
      <c r="X246" s="38">
        <f t="shared" si="43"/>
        <v>45540</v>
      </c>
      <c r="Y246" s="38">
        <f t="shared" si="44"/>
        <v>45568</v>
      </c>
    </row>
    <row r="247" spans="1:25" ht="20.149999999999999" customHeight="1">
      <c r="A247" s="10">
        <f>SUBTOTAL(103,$B$4:B247)</f>
        <v>244</v>
      </c>
      <c r="B247" s="122">
        <v>45541</v>
      </c>
      <c r="C247" s="125" t="s">
        <v>480</v>
      </c>
      <c r="D247" s="3" t="str">
        <f>VLOOKUP(C247,'Location Summary'!$C$4:$D$602,2,0)</f>
        <v>DA+3</v>
      </c>
      <c r="E247" s="278" t="s">
        <v>416</v>
      </c>
      <c r="F247" s="279" t="s">
        <v>696</v>
      </c>
      <c r="G247" s="169">
        <v>1</v>
      </c>
      <c r="J247" s="169">
        <v>1</v>
      </c>
      <c r="M247" s="169">
        <v>1</v>
      </c>
      <c r="P247" s="169">
        <v>1</v>
      </c>
      <c r="X247" s="38">
        <f t="shared" si="43"/>
        <v>45541</v>
      </c>
      <c r="Y247" s="38">
        <f t="shared" si="44"/>
        <v>45569</v>
      </c>
    </row>
    <row r="248" spans="1:25" ht="20.149999999999999" customHeight="1">
      <c r="A248" s="10">
        <f>SUBTOTAL(103,$B$4:B248)</f>
        <v>245</v>
      </c>
      <c r="B248" s="122">
        <v>45541</v>
      </c>
      <c r="C248" s="125" t="s">
        <v>443</v>
      </c>
      <c r="D248" s="3" t="str">
        <f>VLOOKUP(C248,'Location Summary'!$C$4:$D$602,2,0)</f>
        <v>DA+6</v>
      </c>
      <c r="E248" s="278" t="s">
        <v>416</v>
      </c>
      <c r="F248" s="279" t="s">
        <v>696</v>
      </c>
      <c r="K248" s="168">
        <v>1</v>
      </c>
      <c r="L248" s="167">
        <v>1</v>
      </c>
      <c r="N248" s="168">
        <v>1</v>
      </c>
      <c r="O248" s="167">
        <v>1</v>
      </c>
      <c r="X248" s="38">
        <f t="shared" si="43"/>
        <v>45541</v>
      </c>
      <c r="Y248" s="38">
        <f t="shared" si="44"/>
        <v>45569</v>
      </c>
    </row>
    <row r="249" spans="1:25" ht="20.149999999999999" customHeight="1">
      <c r="A249" s="10">
        <f>SUBTOTAL(103,$B$4:B249)</f>
        <v>246</v>
      </c>
      <c r="B249" s="122">
        <v>45541</v>
      </c>
      <c r="C249" s="125" t="s">
        <v>190</v>
      </c>
      <c r="D249" s="3" t="str">
        <f>VLOOKUP(C249,'Location Summary'!$C$4:$D$602,2,0)</f>
        <v>DA+3</v>
      </c>
      <c r="E249" s="278" t="s">
        <v>416</v>
      </c>
      <c r="F249" s="279" t="s">
        <v>696</v>
      </c>
      <c r="G249" s="169">
        <v>1</v>
      </c>
      <c r="X249" s="38">
        <f t="shared" si="43"/>
        <v>45541</v>
      </c>
      <c r="Y249" s="38">
        <f t="shared" si="44"/>
        <v>45569</v>
      </c>
    </row>
    <row r="250" spans="1:25" ht="20.149999999999999" customHeight="1">
      <c r="A250" s="10">
        <f>SUBTOTAL(103,$B$4:B250)</f>
        <v>247</v>
      </c>
      <c r="B250" s="122">
        <v>45541</v>
      </c>
      <c r="C250" s="125" t="s">
        <v>506</v>
      </c>
      <c r="D250" s="3" t="str">
        <f>VLOOKUP(C250,'Location Summary'!$C$4:$D$602,2,0)</f>
        <v>DA+3</v>
      </c>
      <c r="E250" s="278" t="s">
        <v>416</v>
      </c>
      <c r="F250" s="279" t="s">
        <v>696</v>
      </c>
      <c r="K250" s="168">
        <v>1</v>
      </c>
      <c r="L250" s="167">
        <v>1</v>
      </c>
      <c r="X250" s="38">
        <f t="shared" si="43"/>
        <v>45541</v>
      </c>
      <c r="Y250" s="38">
        <f t="shared" si="44"/>
        <v>45569</v>
      </c>
    </row>
    <row r="251" spans="1:25" ht="20.149999999999999" customHeight="1">
      <c r="A251" s="10">
        <f>SUBTOTAL(103,$B$4:B251)</f>
        <v>248</v>
      </c>
      <c r="B251" s="122">
        <v>45541</v>
      </c>
      <c r="C251" s="125" t="s">
        <v>907</v>
      </c>
      <c r="D251" s="3" t="str">
        <f>VLOOKUP(C251,'Location Summary'!$C$4:$D$602,2,0)</f>
        <v>DA+6</v>
      </c>
      <c r="E251" s="278" t="s">
        <v>416</v>
      </c>
      <c r="F251" s="279" t="s">
        <v>696</v>
      </c>
      <c r="K251" s="168">
        <v>1</v>
      </c>
      <c r="L251" s="167">
        <v>1</v>
      </c>
      <c r="N251" s="168">
        <v>1</v>
      </c>
      <c r="O251" s="167">
        <v>1</v>
      </c>
      <c r="X251" s="38">
        <f t="shared" si="43"/>
        <v>45541</v>
      </c>
      <c r="Y251" s="38">
        <f t="shared" si="44"/>
        <v>45569</v>
      </c>
    </row>
    <row r="252" spans="1:25" ht="20.149999999999999" customHeight="1">
      <c r="A252" s="10">
        <f>SUBTOTAL(103,$B$4:B252)</f>
        <v>249</v>
      </c>
      <c r="B252" s="122">
        <v>45542</v>
      </c>
      <c r="C252" s="125" t="s">
        <v>480</v>
      </c>
      <c r="D252" s="3" t="str">
        <f>VLOOKUP(C252,'Location Summary'!$C$4:$D$602,2,0)</f>
        <v>DA+3</v>
      </c>
      <c r="E252" s="278" t="s">
        <v>416</v>
      </c>
      <c r="F252" s="279" t="s">
        <v>696</v>
      </c>
      <c r="H252" s="168">
        <v>1</v>
      </c>
      <c r="I252" s="167">
        <v>1</v>
      </c>
      <c r="K252" s="168">
        <v>1</v>
      </c>
      <c r="L252" s="167">
        <v>1</v>
      </c>
      <c r="N252" s="168">
        <v>1</v>
      </c>
      <c r="O252" s="167">
        <v>1</v>
      </c>
      <c r="Q252" s="168">
        <v>1</v>
      </c>
      <c r="R252" s="167">
        <v>1</v>
      </c>
      <c r="X252" s="38">
        <f t="shared" si="43"/>
        <v>45542</v>
      </c>
      <c r="Y252" s="38">
        <f t="shared" si="44"/>
        <v>45570</v>
      </c>
    </row>
    <row r="253" spans="1:25" ht="20.149999999999999" customHeight="1">
      <c r="A253" s="10">
        <f>SUBTOTAL(103,$B$4:B253)</f>
        <v>250</v>
      </c>
      <c r="B253" s="122">
        <v>45542</v>
      </c>
      <c r="C253" s="125" t="s">
        <v>443</v>
      </c>
      <c r="D253" s="3" t="str">
        <f>VLOOKUP(C253,'Location Summary'!$C$4:$D$602,2,0)</f>
        <v>DA+6</v>
      </c>
      <c r="E253" s="278" t="s">
        <v>416</v>
      </c>
      <c r="F253" s="279" t="s">
        <v>696</v>
      </c>
      <c r="G253" s="169">
        <v>1</v>
      </c>
      <c r="X253" s="38">
        <f t="shared" ref="X253:X259" si="45">B253</f>
        <v>45542</v>
      </c>
      <c r="Y253" s="38">
        <f t="shared" ref="Y253:Y259" si="46">B253+28</f>
        <v>45570</v>
      </c>
    </row>
    <row r="254" spans="1:25" ht="20.149999999999999" customHeight="1">
      <c r="A254" s="10">
        <f>SUBTOTAL(103,$B$4:B254)</f>
        <v>251</v>
      </c>
      <c r="B254" s="122">
        <v>45543</v>
      </c>
      <c r="C254" s="125" t="s">
        <v>443</v>
      </c>
      <c r="D254" s="3" t="str">
        <f>VLOOKUP(C254,'Location Summary'!$C$4:$D$602,2,0)</f>
        <v>DA+6</v>
      </c>
      <c r="E254" s="278" t="s">
        <v>416</v>
      </c>
      <c r="F254" s="279" t="s">
        <v>696</v>
      </c>
      <c r="H254" s="168">
        <v>1</v>
      </c>
      <c r="I254" s="167">
        <v>1</v>
      </c>
      <c r="X254" s="38">
        <f t="shared" si="45"/>
        <v>45543</v>
      </c>
      <c r="Y254" s="38">
        <f t="shared" si="46"/>
        <v>45571</v>
      </c>
    </row>
    <row r="255" spans="1:25" ht="20.149999999999999" customHeight="1">
      <c r="A255" s="10">
        <f>SUBTOTAL(103,$B$4:B255)</f>
        <v>252</v>
      </c>
      <c r="B255" s="122">
        <v>45543</v>
      </c>
      <c r="C255" s="125" t="s">
        <v>190</v>
      </c>
      <c r="D255" s="3" t="str">
        <f>VLOOKUP(C255,'Location Summary'!$C$4:$D$602,2,0)</f>
        <v>DA+3</v>
      </c>
      <c r="E255" s="278" t="s">
        <v>416</v>
      </c>
      <c r="F255" s="279" t="s">
        <v>696</v>
      </c>
      <c r="H255" s="168">
        <v>1</v>
      </c>
      <c r="J255" s="169">
        <v>1</v>
      </c>
      <c r="K255" s="168">
        <v>1</v>
      </c>
      <c r="M255" s="169">
        <v>1</v>
      </c>
      <c r="N255" s="168">
        <v>1</v>
      </c>
      <c r="P255" s="169">
        <v>1</v>
      </c>
      <c r="Q255" s="168">
        <v>1</v>
      </c>
      <c r="X255" s="38">
        <f t="shared" si="45"/>
        <v>45543</v>
      </c>
      <c r="Y255" s="38">
        <f t="shared" si="46"/>
        <v>45571</v>
      </c>
    </row>
    <row r="256" spans="1:25" ht="20.149999999999999" customHeight="1">
      <c r="A256" s="10">
        <f>SUBTOTAL(103,$B$4:B256)</f>
        <v>253</v>
      </c>
      <c r="B256" s="122">
        <v>45543</v>
      </c>
      <c r="C256" s="125" t="s">
        <v>507</v>
      </c>
      <c r="D256" s="3" t="str">
        <f>VLOOKUP(C256,'Location Summary'!$C$4:$D$602,2,0)</f>
        <v>DA+3</v>
      </c>
      <c r="E256" s="278" t="s">
        <v>416</v>
      </c>
      <c r="F256" s="279" t="s">
        <v>696</v>
      </c>
      <c r="J256" s="169">
        <v>1</v>
      </c>
      <c r="M256" s="169">
        <v>1</v>
      </c>
      <c r="P256" s="169">
        <v>1</v>
      </c>
      <c r="X256" s="38">
        <f t="shared" si="45"/>
        <v>45543</v>
      </c>
      <c r="Y256" s="38">
        <f t="shared" si="46"/>
        <v>45571</v>
      </c>
    </row>
    <row r="257" spans="1:25" ht="20.149999999999999" customHeight="1">
      <c r="A257" s="10">
        <f>SUBTOTAL(103,$B$4:B257)</f>
        <v>254</v>
      </c>
      <c r="B257" s="122">
        <v>45543</v>
      </c>
      <c r="C257" s="125" t="s">
        <v>906</v>
      </c>
      <c r="D257" s="3" t="str">
        <f>VLOOKUP(C257,'Location Summary'!$C$4:$D$602,2,0)</f>
        <v>DA+9</v>
      </c>
      <c r="E257" s="278" t="s">
        <v>416</v>
      </c>
      <c r="F257" s="279" t="s">
        <v>696</v>
      </c>
      <c r="G257" s="169">
        <v>1</v>
      </c>
      <c r="J257" s="169">
        <v>1</v>
      </c>
      <c r="M257" s="169">
        <v>1</v>
      </c>
      <c r="N257" s="168">
        <v>1</v>
      </c>
      <c r="O257" s="167">
        <v>1</v>
      </c>
      <c r="P257" s="169">
        <v>1</v>
      </c>
      <c r="Q257" s="168">
        <v>1</v>
      </c>
      <c r="R257" s="167">
        <v>1</v>
      </c>
      <c r="X257" s="38">
        <f t="shared" si="45"/>
        <v>45543</v>
      </c>
      <c r="Y257" s="38">
        <f t="shared" si="46"/>
        <v>45571</v>
      </c>
    </row>
    <row r="258" spans="1:25" ht="20.149999999999999" customHeight="1">
      <c r="A258" s="10">
        <f>SUBTOTAL(103,$B$4:B258)</f>
        <v>255</v>
      </c>
      <c r="B258" s="122">
        <v>45543</v>
      </c>
      <c r="C258" s="125" t="s">
        <v>488</v>
      </c>
      <c r="D258" s="3" t="str">
        <f>VLOOKUP(C258,'Location Summary'!$C$4:$D$602,2,0)</f>
        <v>DA-1.5</v>
      </c>
      <c r="E258" s="278" t="s">
        <v>416</v>
      </c>
      <c r="F258" s="279" t="s">
        <v>696</v>
      </c>
      <c r="P258" s="169">
        <v>1</v>
      </c>
      <c r="X258" s="38">
        <f t="shared" si="45"/>
        <v>45543</v>
      </c>
      <c r="Y258" s="38">
        <f t="shared" si="46"/>
        <v>45571</v>
      </c>
    </row>
    <row r="259" spans="1:25" ht="20.149999999999999" customHeight="1">
      <c r="A259" s="10">
        <f>SUBTOTAL(103,$B$4:B259)</f>
        <v>256</v>
      </c>
      <c r="B259" s="122">
        <v>45543</v>
      </c>
      <c r="C259" s="125" t="s">
        <v>599</v>
      </c>
      <c r="D259" s="3" t="str">
        <f>VLOOKUP(C259,'Location Summary'!$C$4:$D$602,2,0)</f>
        <v>DA+3</v>
      </c>
      <c r="E259" s="278" t="s">
        <v>416</v>
      </c>
      <c r="F259" s="279" t="s">
        <v>696</v>
      </c>
      <c r="M259" s="169">
        <v>1</v>
      </c>
      <c r="P259" s="169">
        <v>1</v>
      </c>
      <c r="X259" s="38">
        <f t="shared" si="45"/>
        <v>45543</v>
      </c>
      <c r="Y259" s="38">
        <f t="shared" si="46"/>
        <v>45571</v>
      </c>
    </row>
    <row r="260" spans="1:25" ht="20.149999999999999" customHeight="1">
      <c r="A260" s="10">
        <f>SUBTOTAL(103,$B$4:B260)</f>
        <v>257</v>
      </c>
      <c r="B260" s="122">
        <v>45544</v>
      </c>
      <c r="C260" s="125" t="s">
        <v>476</v>
      </c>
      <c r="D260" s="3" t="str">
        <f>VLOOKUP(C260,'Location Summary'!$C$4:$D$602,2,0)</f>
        <v>DA+9</v>
      </c>
      <c r="E260" s="278" t="s">
        <v>416</v>
      </c>
      <c r="F260" s="279" t="s">
        <v>696</v>
      </c>
      <c r="G260" s="169">
        <v>1</v>
      </c>
      <c r="P260" s="169">
        <v>1</v>
      </c>
      <c r="X260" s="38">
        <f t="shared" ref="X260:X266" si="47">B260</f>
        <v>45544</v>
      </c>
      <c r="Y260" s="38">
        <f t="shared" ref="Y260:Y266" si="48">B260+28</f>
        <v>45572</v>
      </c>
    </row>
    <row r="261" spans="1:25" ht="20.149999999999999" customHeight="1">
      <c r="A261" s="10">
        <f>SUBTOTAL(103,$B$4:B261)</f>
        <v>258</v>
      </c>
      <c r="B261" s="122">
        <v>45544</v>
      </c>
      <c r="C261" s="125" t="s">
        <v>190</v>
      </c>
      <c r="D261" s="3" t="str">
        <f>VLOOKUP(C261,'Location Summary'!$C$4:$D$602,2,0)</f>
        <v>DA+3</v>
      </c>
      <c r="E261" s="278" t="s">
        <v>416</v>
      </c>
      <c r="F261" s="279" t="s">
        <v>696</v>
      </c>
      <c r="I261" s="167">
        <v>1</v>
      </c>
      <c r="L261" s="167">
        <v>1</v>
      </c>
      <c r="O261" s="167">
        <v>1</v>
      </c>
      <c r="R261" s="167">
        <v>1</v>
      </c>
      <c r="X261" s="38">
        <f t="shared" si="47"/>
        <v>45544</v>
      </c>
      <c r="Y261" s="38">
        <f t="shared" si="48"/>
        <v>45572</v>
      </c>
    </row>
    <row r="262" spans="1:25" ht="20.149999999999999" customHeight="1">
      <c r="A262" s="10">
        <f>SUBTOTAL(103,$B$4:B262)</f>
        <v>259</v>
      </c>
      <c r="B262" s="122">
        <v>45544</v>
      </c>
      <c r="C262" s="125" t="s">
        <v>507</v>
      </c>
      <c r="D262" s="3" t="str">
        <f>VLOOKUP(C262,'Location Summary'!$C$4:$D$602,2,0)</f>
        <v>DA+3</v>
      </c>
      <c r="E262" s="278" t="s">
        <v>416</v>
      </c>
      <c r="F262" s="279" t="s">
        <v>696</v>
      </c>
      <c r="G262" s="169">
        <v>1</v>
      </c>
      <c r="K262" s="168">
        <v>1</v>
      </c>
      <c r="N262" s="168">
        <v>1</v>
      </c>
      <c r="O262" s="167">
        <v>1</v>
      </c>
      <c r="Q262" s="168">
        <v>1</v>
      </c>
      <c r="X262" s="38">
        <f t="shared" si="47"/>
        <v>45544</v>
      </c>
      <c r="Y262" s="38">
        <f t="shared" si="48"/>
        <v>45572</v>
      </c>
    </row>
    <row r="263" spans="1:25" ht="20.149999999999999" customHeight="1">
      <c r="A263" s="10">
        <f>SUBTOTAL(103,$B$4:B263)</f>
        <v>260</v>
      </c>
      <c r="B263" s="122">
        <v>45544</v>
      </c>
      <c r="C263" s="125" t="s">
        <v>906</v>
      </c>
      <c r="D263" s="3" t="str">
        <f>VLOOKUP(C263,'Location Summary'!$C$4:$D$602,2,0)</f>
        <v>DA+9</v>
      </c>
      <c r="E263" s="278" t="s">
        <v>416</v>
      </c>
      <c r="F263" s="279" t="s">
        <v>696</v>
      </c>
      <c r="H263" s="168">
        <v>1</v>
      </c>
      <c r="I263" s="167">
        <v>1</v>
      </c>
      <c r="K263" s="168">
        <v>1</v>
      </c>
      <c r="L263" s="167">
        <v>1</v>
      </c>
      <c r="X263" s="38">
        <f t="shared" si="47"/>
        <v>45544</v>
      </c>
      <c r="Y263" s="38">
        <f t="shared" si="48"/>
        <v>45572</v>
      </c>
    </row>
    <row r="264" spans="1:25" ht="20.149999999999999" customHeight="1">
      <c r="A264" s="10">
        <f>SUBTOTAL(103,$B$4:B264)</f>
        <v>261</v>
      </c>
      <c r="B264" s="122">
        <v>45544</v>
      </c>
      <c r="C264" s="125" t="s">
        <v>488</v>
      </c>
      <c r="D264" s="3" t="str">
        <f>VLOOKUP(C264,'Location Summary'!$C$4:$D$602,2,0)</f>
        <v>DA-1.5</v>
      </c>
      <c r="E264" s="278" t="s">
        <v>416</v>
      </c>
      <c r="F264" s="279" t="s">
        <v>696</v>
      </c>
      <c r="M264" s="169">
        <v>1</v>
      </c>
      <c r="Q264" s="168">
        <v>1</v>
      </c>
      <c r="X264" s="38">
        <f t="shared" si="47"/>
        <v>45544</v>
      </c>
      <c r="Y264" s="38">
        <f t="shared" si="48"/>
        <v>45572</v>
      </c>
    </row>
    <row r="265" spans="1:25" ht="20.149999999999999" customHeight="1">
      <c r="A265" s="10">
        <f>SUBTOTAL(103,$B$4:B265)</f>
        <v>262</v>
      </c>
      <c r="B265" s="122">
        <v>45544</v>
      </c>
      <c r="C265" s="125" t="s">
        <v>599</v>
      </c>
      <c r="D265" s="3" t="str">
        <f>VLOOKUP(C265,'Location Summary'!$C$4:$D$602,2,0)</f>
        <v>DA+3</v>
      </c>
      <c r="E265" s="278" t="s">
        <v>416</v>
      </c>
      <c r="F265" s="279" t="s">
        <v>696</v>
      </c>
      <c r="N265" s="168">
        <v>1</v>
      </c>
      <c r="Q265" s="168">
        <v>1</v>
      </c>
      <c r="X265" s="38">
        <f t="shared" si="47"/>
        <v>45544</v>
      </c>
      <c r="Y265" s="38">
        <f t="shared" si="48"/>
        <v>45572</v>
      </c>
    </row>
    <row r="266" spans="1:25" ht="20.149999999999999" customHeight="1">
      <c r="A266" s="10">
        <f>SUBTOTAL(103,$B$4:B266)</f>
        <v>263</v>
      </c>
      <c r="B266" s="122">
        <v>45545</v>
      </c>
      <c r="C266" s="125" t="s">
        <v>443</v>
      </c>
      <c r="D266" s="3" t="str">
        <f>VLOOKUP(C266,'Location Summary'!$C$4:$D$602,2,0)</f>
        <v>DA+6</v>
      </c>
      <c r="E266" s="278" t="s">
        <v>416</v>
      </c>
      <c r="F266" s="279" t="s">
        <v>696</v>
      </c>
      <c r="P266" s="169">
        <v>1</v>
      </c>
      <c r="Q266" s="168">
        <v>1</v>
      </c>
      <c r="R266" s="167">
        <v>1</v>
      </c>
      <c r="X266" s="38">
        <f t="shared" si="47"/>
        <v>45545</v>
      </c>
      <c r="Y266" s="38">
        <f t="shared" si="48"/>
        <v>45573</v>
      </c>
    </row>
    <row r="267" spans="1:25" ht="20.149999999999999" customHeight="1">
      <c r="A267" s="10">
        <f>SUBTOTAL(103,$B$4:B267)</f>
        <v>264</v>
      </c>
      <c r="B267" s="122">
        <v>45545</v>
      </c>
      <c r="C267" s="125" t="s">
        <v>507</v>
      </c>
      <c r="D267" s="3" t="str">
        <f>VLOOKUP(C267,'Location Summary'!$C$4:$D$602,2,0)</f>
        <v>DA+3</v>
      </c>
      <c r="E267" s="278" t="s">
        <v>416</v>
      </c>
      <c r="F267" s="279" t="s">
        <v>696</v>
      </c>
      <c r="H267" s="168">
        <v>1</v>
      </c>
      <c r="I267" s="167">
        <v>1</v>
      </c>
      <c r="L267" s="167">
        <v>1</v>
      </c>
      <c r="R267" s="167">
        <v>1</v>
      </c>
      <c r="X267" s="38">
        <f>B267</f>
        <v>45545</v>
      </c>
      <c r="Y267" s="38">
        <f>B267+28</f>
        <v>45573</v>
      </c>
    </row>
    <row r="268" spans="1:25" ht="20.149999999999999" customHeight="1">
      <c r="A268" s="10">
        <f>SUBTOTAL(103,$B$4:B268)</f>
        <v>265</v>
      </c>
      <c r="B268" s="122">
        <v>45545</v>
      </c>
      <c r="C268" s="125" t="s">
        <v>488</v>
      </c>
      <c r="D268" s="3" t="str">
        <f>VLOOKUP(C268,'Location Summary'!$C$4:$D$602,2,0)</f>
        <v>DA-1.5</v>
      </c>
      <c r="E268" s="278" t="s">
        <v>416</v>
      </c>
      <c r="F268" s="279" t="s">
        <v>696</v>
      </c>
      <c r="N268" s="168">
        <v>1</v>
      </c>
      <c r="O268" s="167">
        <v>1</v>
      </c>
      <c r="R268" s="167">
        <v>1</v>
      </c>
      <c r="X268" s="38">
        <f>B268</f>
        <v>45545</v>
      </c>
      <c r="Y268" s="38">
        <f>B268+28</f>
        <v>45573</v>
      </c>
    </row>
    <row r="269" spans="1:25" ht="20.149999999999999" customHeight="1">
      <c r="A269" s="10">
        <f>SUBTOTAL(103,$B$4:B269)</f>
        <v>266</v>
      </c>
      <c r="B269" s="122">
        <v>45545</v>
      </c>
      <c r="C269" s="125" t="s">
        <v>599</v>
      </c>
      <c r="D269" s="3" t="str">
        <f>VLOOKUP(C269,'Location Summary'!$C$4:$D$602,2,0)</f>
        <v>DA+3</v>
      </c>
      <c r="E269" s="278" t="s">
        <v>416</v>
      </c>
      <c r="F269" s="279" t="s">
        <v>696</v>
      </c>
      <c r="O269" s="167">
        <v>1</v>
      </c>
      <c r="R269" s="167">
        <v>1</v>
      </c>
      <c r="X269" s="38">
        <f t="shared" ref="X269:X274" si="49">B269</f>
        <v>45545</v>
      </c>
      <c r="Y269" s="38">
        <f t="shared" ref="Y269:Y274" si="50">B269+28</f>
        <v>45573</v>
      </c>
    </row>
    <row r="270" spans="1:25" ht="20.149999999999999" customHeight="1">
      <c r="A270" s="10">
        <f>SUBTOTAL(103,$B$4:B270)</f>
        <v>267</v>
      </c>
      <c r="B270" s="122">
        <v>45546</v>
      </c>
      <c r="C270" s="125" t="s">
        <v>476</v>
      </c>
      <c r="D270" s="3" t="str">
        <f>VLOOKUP(C270,'Location Summary'!$C$4:$D$602,2,0)</f>
        <v>DA+9</v>
      </c>
      <c r="E270" s="278" t="s">
        <v>416</v>
      </c>
      <c r="F270" s="279" t="s">
        <v>696</v>
      </c>
      <c r="H270" s="168">
        <v>1</v>
      </c>
      <c r="J270" s="169">
        <v>1</v>
      </c>
      <c r="M270" s="169">
        <v>1</v>
      </c>
      <c r="Q270" s="168">
        <v>1</v>
      </c>
      <c r="X270" s="38">
        <f t="shared" si="49"/>
        <v>45546</v>
      </c>
      <c r="Y270" s="38">
        <f t="shared" si="50"/>
        <v>45574</v>
      </c>
    </row>
    <row r="271" spans="1:25" ht="20.149999999999999" customHeight="1">
      <c r="A271" s="10">
        <f>SUBTOTAL(103,$B$4:B271)</f>
        <v>268</v>
      </c>
      <c r="B271" s="122">
        <v>45546</v>
      </c>
      <c r="C271" s="125" t="s">
        <v>71</v>
      </c>
      <c r="D271" s="3" t="str">
        <f>VLOOKUP(C271,'Location Summary'!$C$4:$D$602,2,0)</f>
        <v>DA+3</v>
      </c>
      <c r="E271" s="278" t="s">
        <v>416</v>
      </c>
      <c r="F271" s="279" t="s">
        <v>696</v>
      </c>
      <c r="P271" s="169">
        <v>1</v>
      </c>
      <c r="X271" s="38">
        <f t="shared" si="49"/>
        <v>45546</v>
      </c>
      <c r="Y271" s="38">
        <f t="shared" si="50"/>
        <v>45574</v>
      </c>
    </row>
    <row r="272" spans="1:25" ht="20.149999999999999" customHeight="1">
      <c r="A272" s="10">
        <f>SUBTOTAL(103,$B$4:B272)</f>
        <v>269</v>
      </c>
      <c r="B272" s="122">
        <v>45546</v>
      </c>
      <c r="C272" s="125" t="s">
        <v>909</v>
      </c>
      <c r="D272" s="3" t="str">
        <f>VLOOKUP(C272,'Location Summary'!$C$4:$D$602,2,0)</f>
        <v>DA+9</v>
      </c>
      <c r="E272" s="278" t="s">
        <v>416</v>
      </c>
      <c r="F272" s="279" t="s">
        <v>696</v>
      </c>
      <c r="G272" s="169">
        <v>1</v>
      </c>
      <c r="H272" s="168">
        <v>1</v>
      </c>
      <c r="J272" s="169">
        <v>1</v>
      </c>
      <c r="M272" s="169">
        <v>1</v>
      </c>
      <c r="X272" s="38">
        <f t="shared" si="49"/>
        <v>45546</v>
      </c>
      <c r="Y272" s="38">
        <f t="shared" si="50"/>
        <v>45574</v>
      </c>
    </row>
    <row r="273" spans="1:25" ht="20.149999999999999" customHeight="1">
      <c r="A273" s="10">
        <f>SUBTOTAL(103,$B$4:B273)</f>
        <v>270</v>
      </c>
      <c r="B273" s="122">
        <v>45546</v>
      </c>
      <c r="C273" s="125" t="s">
        <v>488</v>
      </c>
      <c r="D273" s="3" t="str">
        <f>VLOOKUP(C273,'Location Summary'!$C$4:$D$602,2,0)</f>
        <v>DA-1.5</v>
      </c>
      <c r="E273" s="278" t="s">
        <v>416</v>
      </c>
      <c r="F273" s="279" t="s">
        <v>696</v>
      </c>
      <c r="G273" s="169">
        <v>1</v>
      </c>
      <c r="X273" s="38">
        <f t="shared" si="49"/>
        <v>45546</v>
      </c>
      <c r="Y273" s="38">
        <f t="shared" si="50"/>
        <v>45574</v>
      </c>
    </row>
    <row r="274" spans="1:25" ht="20.149999999999999" customHeight="1">
      <c r="A274" s="10">
        <f>SUBTOTAL(103,$B$4:B274)</f>
        <v>271</v>
      </c>
      <c r="B274" s="122">
        <v>45547</v>
      </c>
      <c r="C274" s="125" t="s">
        <v>476</v>
      </c>
      <c r="D274" s="3" t="str">
        <f>VLOOKUP(C274,'Location Summary'!$C$4:$D$602,2,0)</f>
        <v>DA+9</v>
      </c>
      <c r="E274" s="278" t="s">
        <v>416</v>
      </c>
      <c r="F274" s="279" t="s">
        <v>696</v>
      </c>
      <c r="I274" s="167">
        <v>1</v>
      </c>
      <c r="K274" s="168">
        <v>1</v>
      </c>
      <c r="L274" s="167">
        <v>1</v>
      </c>
      <c r="N274" s="168">
        <v>1</v>
      </c>
      <c r="O274" s="167">
        <v>1</v>
      </c>
      <c r="R274" s="167">
        <v>1</v>
      </c>
      <c r="X274" s="38">
        <f t="shared" si="49"/>
        <v>45547</v>
      </c>
      <c r="Y274" s="38">
        <f t="shared" si="50"/>
        <v>45575</v>
      </c>
    </row>
    <row r="275" spans="1:25" ht="20.149999999999999" customHeight="1">
      <c r="A275" s="10">
        <f>SUBTOTAL(103,$B$4:B275)</f>
        <v>272</v>
      </c>
      <c r="B275" s="122">
        <v>45547</v>
      </c>
      <c r="C275" s="125" t="s">
        <v>71</v>
      </c>
      <c r="D275" s="3" t="str">
        <f>VLOOKUP(C275,'Location Summary'!$C$4:$D$602,2,0)</f>
        <v>DA+3</v>
      </c>
      <c r="E275" s="278" t="s">
        <v>416</v>
      </c>
      <c r="F275" s="279" t="s">
        <v>696</v>
      </c>
      <c r="G275" s="169">
        <v>1</v>
      </c>
      <c r="J275" s="169">
        <v>1</v>
      </c>
      <c r="M275" s="169">
        <v>1</v>
      </c>
      <c r="N275" s="168">
        <v>1</v>
      </c>
      <c r="Q275" s="168">
        <v>1</v>
      </c>
      <c r="X275" s="38">
        <f t="shared" ref="X275:X283" si="51">B275</f>
        <v>45547</v>
      </c>
      <c r="Y275" s="38">
        <f t="shared" ref="Y275:Y283" si="52">B275+28</f>
        <v>45575</v>
      </c>
    </row>
    <row r="276" spans="1:25" ht="20.149999999999999" customHeight="1">
      <c r="A276" s="10">
        <f>SUBTOTAL(103,$B$4:B276)</f>
        <v>273</v>
      </c>
      <c r="B276" s="122">
        <v>45547</v>
      </c>
      <c r="C276" s="125" t="s">
        <v>909</v>
      </c>
      <c r="D276" s="3" t="str">
        <f>VLOOKUP(C276,'Location Summary'!$C$4:$D$602,2,0)</f>
        <v>DA+9</v>
      </c>
      <c r="E276" s="278" t="s">
        <v>416</v>
      </c>
      <c r="F276" s="279" t="s">
        <v>696</v>
      </c>
      <c r="I276" s="167">
        <v>1</v>
      </c>
      <c r="K276" s="168">
        <v>1</v>
      </c>
      <c r="L276" s="167">
        <v>1</v>
      </c>
      <c r="N276" s="168">
        <v>1</v>
      </c>
      <c r="O276" s="167">
        <v>1</v>
      </c>
      <c r="P276" s="169">
        <v>1</v>
      </c>
      <c r="Q276" s="168">
        <v>1</v>
      </c>
      <c r="R276" s="167">
        <v>1</v>
      </c>
      <c r="X276" s="38">
        <f t="shared" si="51"/>
        <v>45547</v>
      </c>
      <c r="Y276" s="38">
        <f t="shared" si="52"/>
        <v>45575</v>
      </c>
    </row>
    <row r="277" spans="1:25" ht="20.149999999999999" customHeight="1">
      <c r="A277" s="10">
        <f>SUBTOTAL(103,$B$4:B277)</f>
        <v>274</v>
      </c>
      <c r="B277" s="122">
        <v>45547</v>
      </c>
      <c r="C277" s="125" t="s">
        <v>488</v>
      </c>
      <c r="D277" s="3" t="str">
        <f>VLOOKUP(C277,'Location Summary'!$C$4:$D$602,2,0)</f>
        <v>DA-1.5</v>
      </c>
      <c r="E277" s="278" t="s">
        <v>416</v>
      </c>
      <c r="F277" s="279" t="s">
        <v>696</v>
      </c>
      <c r="H277" s="168">
        <v>1</v>
      </c>
      <c r="I277" s="167">
        <v>1</v>
      </c>
      <c r="X277" s="38">
        <f t="shared" si="51"/>
        <v>45547</v>
      </c>
      <c r="Y277" s="38">
        <f t="shared" si="52"/>
        <v>45575</v>
      </c>
    </row>
    <row r="278" spans="1:25" ht="20.149999999999999" customHeight="1">
      <c r="A278" s="10">
        <f>SUBTOTAL(103,$B$4:B278)</f>
        <v>275</v>
      </c>
      <c r="B278" s="122">
        <v>45547</v>
      </c>
      <c r="C278" s="125" t="s">
        <v>599</v>
      </c>
      <c r="D278" s="3" t="str">
        <f>VLOOKUP(C278,'Location Summary'!$C$4:$D$602,2,0)</f>
        <v>DA+3</v>
      </c>
      <c r="E278" s="278" t="s">
        <v>416</v>
      </c>
      <c r="F278" s="279" t="s">
        <v>696</v>
      </c>
      <c r="G278" s="169">
        <v>1</v>
      </c>
      <c r="J278" s="169">
        <v>1</v>
      </c>
      <c r="X278" s="38">
        <f t="shared" si="51"/>
        <v>45547</v>
      </c>
      <c r="Y278" s="38">
        <f t="shared" si="52"/>
        <v>45575</v>
      </c>
    </row>
    <row r="279" spans="1:25" ht="20.149999999999999" customHeight="1">
      <c r="A279" s="10">
        <f>SUBTOTAL(103,$B$4:B279)</f>
        <v>276</v>
      </c>
      <c r="B279" s="122">
        <v>45548</v>
      </c>
      <c r="C279" s="125" t="s">
        <v>71</v>
      </c>
      <c r="D279" s="3" t="str">
        <f>VLOOKUP(C279,'Location Summary'!$C$4:$D$602,2,0)</f>
        <v>DA+3</v>
      </c>
      <c r="E279" s="278" t="s">
        <v>416</v>
      </c>
      <c r="F279" s="279" t="s">
        <v>696</v>
      </c>
      <c r="H279" s="168">
        <v>1</v>
      </c>
      <c r="I279" s="167">
        <v>1</v>
      </c>
      <c r="K279" s="168">
        <v>1</v>
      </c>
      <c r="L279" s="167">
        <v>1</v>
      </c>
      <c r="O279" s="167">
        <v>1</v>
      </c>
      <c r="R279" s="167">
        <v>1</v>
      </c>
      <c r="X279" s="38">
        <f t="shared" si="51"/>
        <v>45548</v>
      </c>
      <c r="Y279" s="38">
        <f t="shared" si="52"/>
        <v>45576</v>
      </c>
    </row>
    <row r="280" spans="1:25" ht="20.149999999999999" customHeight="1">
      <c r="A280" s="10">
        <f>SUBTOTAL(103,$B$4:B280)</f>
        <v>277</v>
      </c>
      <c r="B280" s="122">
        <v>45548</v>
      </c>
      <c r="C280" s="125" t="s">
        <v>599</v>
      </c>
      <c r="D280" s="3" t="str">
        <f>VLOOKUP(C280,'Location Summary'!$C$4:$D$602,2,0)</f>
        <v>DA+3</v>
      </c>
      <c r="E280" s="278" t="s">
        <v>416</v>
      </c>
      <c r="F280" s="279" t="s">
        <v>696</v>
      </c>
      <c r="H280" s="168">
        <v>1</v>
      </c>
      <c r="I280" s="167">
        <v>1</v>
      </c>
      <c r="K280" s="168">
        <v>1</v>
      </c>
      <c r="L280" s="167">
        <v>1</v>
      </c>
      <c r="X280" s="38">
        <f t="shared" si="51"/>
        <v>45548</v>
      </c>
      <c r="Y280" s="38">
        <f t="shared" si="52"/>
        <v>45576</v>
      </c>
    </row>
    <row r="281" spans="1:25" ht="20.149999999999999" customHeight="1">
      <c r="A281" s="10">
        <f>SUBTOTAL(103,$B$4:B281)</f>
        <v>278</v>
      </c>
      <c r="B281" s="122">
        <v>45549</v>
      </c>
      <c r="C281" s="125" t="s">
        <v>475</v>
      </c>
      <c r="D281" s="3" t="str">
        <f>VLOOKUP(C281,'Location Summary'!$C$4:$D$602,2,0)</f>
        <v>DA+3</v>
      </c>
      <c r="E281" s="278" t="s">
        <v>416</v>
      </c>
      <c r="F281" s="279" t="s">
        <v>696</v>
      </c>
      <c r="G281" s="169">
        <v>1</v>
      </c>
      <c r="J281" s="169">
        <v>1</v>
      </c>
      <c r="M281" s="169">
        <v>1</v>
      </c>
      <c r="P281" s="169">
        <v>1</v>
      </c>
      <c r="X281" s="38">
        <f t="shared" si="51"/>
        <v>45549</v>
      </c>
      <c r="Y281" s="38">
        <f t="shared" si="52"/>
        <v>45577</v>
      </c>
    </row>
    <row r="282" spans="1:25" ht="20.149999999999999" customHeight="1">
      <c r="A282" s="10">
        <f>SUBTOTAL(103,$B$4:B282)</f>
        <v>279</v>
      </c>
      <c r="B282" s="122">
        <v>45549</v>
      </c>
      <c r="C282" s="125" t="s">
        <v>588</v>
      </c>
      <c r="D282" s="3" t="str">
        <f>VLOOKUP(C282,'Location Summary'!$C$4:$D$602,2,0)</f>
        <v>DA+9</v>
      </c>
      <c r="E282" s="278" t="s">
        <v>416</v>
      </c>
      <c r="F282" s="279" t="s">
        <v>696</v>
      </c>
      <c r="G282" s="169">
        <v>1</v>
      </c>
      <c r="J282" s="169">
        <v>1</v>
      </c>
      <c r="P282" s="169">
        <v>1</v>
      </c>
      <c r="X282" s="38">
        <f t="shared" si="51"/>
        <v>45549</v>
      </c>
      <c r="Y282" s="38">
        <f t="shared" si="52"/>
        <v>45577</v>
      </c>
    </row>
    <row r="283" spans="1:25" ht="20.149999999999999" customHeight="1">
      <c r="A283" s="10">
        <f>SUBTOTAL(103,$B$4:B283)</f>
        <v>280</v>
      </c>
      <c r="B283" s="122">
        <v>45549</v>
      </c>
      <c r="C283" s="125" t="s">
        <v>1083</v>
      </c>
      <c r="D283" s="3" t="str">
        <f>VLOOKUP(C283,'Location Summary'!$C$4:$D$602,2,0)</f>
        <v>DA+3</v>
      </c>
      <c r="E283" s="278" t="s">
        <v>416</v>
      </c>
      <c r="F283" s="279" t="s">
        <v>696</v>
      </c>
      <c r="H283" s="168">
        <v>1</v>
      </c>
      <c r="I283" s="167">
        <v>1</v>
      </c>
      <c r="N283" s="168">
        <v>1</v>
      </c>
      <c r="O283" s="167">
        <v>1</v>
      </c>
      <c r="Q283" s="168">
        <v>1</v>
      </c>
      <c r="R283" s="167">
        <v>1</v>
      </c>
      <c r="X283" s="38">
        <f t="shared" si="51"/>
        <v>45549</v>
      </c>
      <c r="Y283" s="38">
        <f t="shared" si="52"/>
        <v>45577</v>
      </c>
    </row>
    <row r="284" spans="1:25" ht="20.149999999999999" customHeight="1">
      <c r="A284" s="10">
        <f>SUBTOTAL(103,$B$4:B284)</f>
        <v>281</v>
      </c>
      <c r="B284" s="122">
        <v>45549</v>
      </c>
      <c r="C284" s="125" t="s">
        <v>905</v>
      </c>
      <c r="D284" s="3" t="str">
        <f>VLOOKUP(C284,'Location Summary'!$C$4:$D$602,2,0)</f>
        <v>DA+6</v>
      </c>
      <c r="E284" s="278" t="s">
        <v>416</v>
      </c>
      <c r="F284" s="279" t="s">
        <v>696</v>
      </c>
      <c r="J284" s="169">
        <v>1</v>
      </c>
      <c r="M284" s="169">
        <v>1</v>
      </c>
      <c r="X284" s="38">
        <f t="shared" ref="X284:X322" si="53">B284</f>
        <v>45549</v>
      </c>
      <c r="Y284" s="38">
        <f t="shared" ref="Y284:Y322" si="54">B284+28</f>
        <v>45577</v>
      </c>
    </row>
    <row r="285" spans="1:25" ht="20.149999999999999" customHeight="1">
      <c r="A285" s="10">
        <f>SUBTOTAL(103,$B$4:B285)</f>
        <v>282</v>
      </c>
      <c r="B285" s="122">
        <v>45549</v>
      </c>
      <c r="C285" s="125" t="s">
        <v>488</v>
      </c>
      <c r="D285" s="3" t="str">
        <f>VLOOKUP(C285,'Location Summary'!$C$4:$D$602,2,0)</f>
        <v>DA-1.5</v>
      </c>
      <c r="E285" s="278" t="s">
        <v>416</v>
      </c>
      <c r="F285" s="279" t="s">
        <v>696</v>
      </c>
      <c r="J285" s="169">
        <v>1</v>
      </c>
      <c r="K285" s="168">
        <v>1</v>
      </c>
      <c r="L285" s="167">
        <v>1</v>
      </c>
      <c r="X285" s="38">
        <f t="shared" si="53"/>
        <v>45549</v>
      </c>
      <c r="Y285" s="38">
        <f t="shared" si="54"/>
        <v>45577</v>
      </c>
    </row>
    <row r="286" spans="1:25" ht="20.149999999999999" customHeight="1">
      <c r="A286" s="10">
        <f>SUBTOTAL(103,$B$4:B286)</f>
        <v>283</v>
      </c>
      <c r="B286" s="122">
        <v>45550</v>
      </c>
      <c r="C286" s="125" t="s">
        <v>475</v>
      </c>
      <c r="D286" s="3" t="str">
        <f>VLOOKUP(C286,'Location Summary'!$C$4:$D$602,2,0)</f>
        <v>DA+3</v>
      </c>
      <c r="E286" s="278" t="s">
        <v>416</v>
      </c>
      <c r="F286" s="279" t="s">
        <v>696</v>
      </c>
      <c r="H286" s="168">
        <v>1</v>
      </c>
      <c r="I286" s="167">
        <v>1</v>
      </c>
      <c r="K286" s="168">
        <v>1</v>
      </c>
      <c r="L286" s="167">
        <v>1</v>
      </c>
      <c r="N286" s="168">
        <v>1</v>
      </c>
      <c r="O286" s="167">
        <v>1</v>
      </c>
      <c r="Q286" s="168">
        <v>1</v>
      </c>
      <c r="R286" s="167">
        <v>1</v>
      </c>
      <c r="X286" s="38">
        <f t="shared" si="53"/>
        <v>45550</v>
      </c>
      <c r="Y286" s="38">
        <f t="shared" si="54"/>
        <v>45578</v>
      </c>
    </row>
    <row r="287" spans="1:25" ht="20.149999999999999" customHeight="1">
      <c r="A287" s="10">
        <f>SUBTOTAL(103,$B$4:B287)</f>
        <v>284</v>
      </c>
      <c r="B287" s="122">
        <v>45550</v>
      </c>
      <c r="C287" s="125" t="s">
        <v>588</v>
      </c>
      <c r="D287" s="3" t="str">
        <f>VLOOKUP(C287,'Location Summary'!$C$4:$D$602,2,0)</f>
        <v>DA+9</v>
      </c>
      <c r="E287" s="278" t="s">
        <v>416</v>
      </c>
      <c r="F287" s="279" t="s">
        <v>696</v>
      </c>
      <c r="H287" s="168">
        <v>1</v>
      </c>
      <c r="I287" s="167">
        <v>1</v>
      </c>
      <c r="K287" s="168">
        <v>1</v>
      </c>
      <c r="L287" s="167">
        <v>1</v>
      </c>
      <c r="M287" s="169">
        <v>1</v>
      </c>
      <c r="N287" s="168">
        <v>1</v>
      </c>
      <c r="O287" s="167">
        <v>1</v>
      </c>
      <c r="Q287" s="168">
        <v>1</v>
      </c>
      <c r="R287" s="167">
        <v>1</v>
      </c>
      <c r="X287" s="38">
        <f t="shared" si="53"/>
        <v>45550</v>
      </c>
      <c r="Y287" s="38">
        <f t="shared" si="54"/>
        <v>45578</v>
      </c>
    </row>
    <row r="288" spans="1:25" ht="20.149999999999999" customHeight="1">
      <c r="A288" s="10">
        <f>SUBTOTAL(103,$B$4:B288)</f>
        <v>285</v>
      </c>
      <c r="B288" s="122">
        <v>45550</v>
      </c>
      <c r="C288" s="125" t="s">
        <v>1083</v>
      </c>
      <c r="D288" s="3" t="str">
        <f>VLOOKUP(C288,'Location Summary'!$C$4:$D$602,2,0)</f>
        <v>DA+3</v>
      </c>
      <c r="E288" s="278" t="s">
        <v>416</v>
      </c>
      <c r="F288" s="279" t="s">
        <v>696</v>
      </c>
      <c r="J288" s="169">
        <v>1</v>
      </c>
      <c r="K288" s="168">
        <v>1</v>
      </c>
      <c r="L288" s="167">
        <v>1</v>
      </c>
      <c r="X288" s="38">
        <f t="shared" si="53"/>
        <v>45550</v>
      </c>
      <c r="Y288" s="38">
        <f t="shared" si="54"/>
        <v>45578</v>
      </c>
    </row>
    <row r="289" spans="1:25" ht="20.149999999999999" customHeight="1">
      <c r="A289" s="10">
        <f>SUBTOTAL(103,$B$4:B289)</f>
        <v>286</v>
      </c>
      <c r="B289" s="122">
        <v>45550</v>
      </c>
      <c r="C289" s="125" t="s">
        <v>905</v>
      </c>
      <c r="D289" s="3" t="str">
        <f>VLOOKUP(C289,'Location Summary'!$C$4:$D$602,2,0)</f>
        <v>DA+6</v>
      </c>
      <c r="E289" s="278" t="s">
        <v>416</v>
      </c>
      <c r="F289" s="279" t="s">
        <v>696</v>
      </c>
      <c r="G289" s="169">
        <v>1</v>
      </c>
      <c r="K289" s="168">
        <v>1</v>
      </c>
      <c r="L289" s="167">
        <v>1</v>
      </c>
      <c r="N289" s="168">
        <v>1</v>
      </c>
      <c r="O289" s="167">
        <v>1</v>
      </c>
      <c r="P289" s="169">
        <v>1</v>
      </c>
      <c r="X289" s="38">
        <f t="shared" si="53"/>
        <v>45550</v>
      </c>
      <c r="Y289" s="38">
        <f t="shared" si="54"/>
        <v>45578</v>
      </c>
    </row>
    <row r="290" spans="1:25" ht="20.149999999999999" customHeight="1">
      <c r="A290" s="10">
        <f>SUBTOTAL(103,$B$4:B290)</f>
        <v>287</v>
      </c>
      <c r="B290" s="122">
        <v>45550</v>
      </c>
      <c r="C290" s="125" t="s">
        <v>598</v>
      </c>
      <c r="D290" s="3" t="str">
        <f>VLOOKUP(C290,'Location Summary'!$C$4:$D$602,2,0)</f>
        <v>DA+1.5</v>
      </c>
      <c r="E290" s="278" t="s">
        <v>416</v>
      </c>
      <c r="F290" s="279" t="s">
        <v>696</v>
      </c>
      <c r="G290" s="169">
        <v>1</v>
      </c>
      <c r="J290" s="169">
        <v>1</v>
      </c>
      <c r="X290" s="38">
        <f t="shared" si="53"/>
        <v>45550</v>
      </c>
      <c r="Y290" s="38">
        <f t="shared" si="54"/>
        <v>45578</v>
      </c>
    </row>
    <row r="291" spans="1:25" ht="20.149999999999999" customHeight="1">
      <c r="A291" s="10">
        <f>SUBTOTAL(103,$B$4:B291)</f>
        <v>288</v>
      </c>
      <c r="B291" s="122">
        <v>45551</v>
      </c>
      <c r="C291" s="125" t="s">
        <v>63</v>
      </c>
      <c r="D291" s="3" t="str">
        <f>VLOOKUP(C291,'Location Summary'!$C$4:$D$602,2,0)</f>
        <v>DA-1.5</v>
      </c>
      <c r="E291" s="278" t="s">
        <v>416</v>
      </c>
      <c r="F291" s="279" t="s">
        <v>696</v>
      </c>
      <c r="J291" s="169">
        <v>1</v>
      </c>
      <c r="X291" s="38">
        <f t="shared" si="53"/>
        <v>45551</v>
      </c>
      <c r="Y291" s="38">
        <f t="shared" si="54"/>
        <v>45579</v>
      </c>
    </row>
    <row r="292" spans="1:25" ht="20.149999999999999" customHeight="1">
      <c r="A292" s="10">
        <f>SUBTOTAL(103,$B$4:B292)</f>
        <v>289</v>
      </c>
      <c r="B292" s="122">
        <v>45551</v>
      </c>
      <c r="C292" s="125" t="s">
        <v>905</v>
      </c>
      <c r="D292" s="3" t="str">
        <f>VLOOKUP(C292,'Location Summary'!$C$4:$D$602,2,0)</f>
        <v>DA+6</v>
      </c>
      <c r="E292" s="278" t="s">
        <v>416</v>
      </c>
      <c r="F292" s="279" t="s">
        <v>696</v>
      </c>
      <c r="H292" s="168">
        <v>1</v>
      </c>
      <c r="I292" s="167">
        <v>1</v>
      </c>
      <c r="Q292" s="168">
        <v>1</v>
      </c>
      <c r="R292" s="167">
        <v>1</v>
      </c>
      <c r="X292" s="38">
        <f t="shared" si="53"/>
        <v>45551</v>
      </c>
      <c r="Y292" s="38">
        <f t="shared" si="54"/>
        <v>45579</v>
      </c>
    </row>
    <row r="293" spans="1:25" ht="20.149999999999999" customHeight="1">
      <c r="A293" s="10">
        <f>SUBTOTAL(103,$B$4:B293)</f>
        <v>290</v>
      </c>
      <c r="B293" s="122">
        <v>45551</v>
      </c>
      <c r="C293" s="125" t="s">
        <v>598</v>
      </c>
      <c r="D293" s="3" t="str">
        <f>VLOOKUP(C293,'Location Summary'!$C$4:$D$602,2,0)</f>
        <v>DA+1.5</v>
      </c>
      <c r="E293" s="278" t="s">
        <v>416</v>
      </c>
      <c r="F293" s="279" t="s">
        <v>696</v>
      </c>
      <c r="H293" s="168">
        <v>1</v>
      </c>
      <c r="I293" s="167">
        <v>1</v>
      </c>
      <c r="Q293" s="168">
        <v>1</v>
      </c>
      <c r="R293" s="167">
        <v>1</v>
      </c>
      <c r="X293" s="38">
        <f t="shared" si="53"/>
        <v>45551</v>
      </c>
      <c r="Y293" s="38">
        <f t="shared" si="54"/>
        <v>45579</v>
      </c>
    </row>
    <row r="294" spans="1:25" ht="20.149999999999999" customHeight="1">
      <c r="A294" s="10">
        <f>SUBTOTAL(103,$B$4:B294)</f>
        <v>291</v>
      </c>
      <c r="B294" s="122">
        <v>45551</v>
      </c>
      <c r="C294" s="125" t="s">
        <v>1084</v>
      </c>
      <c r="D294" s="3" t="e">
        <f>VLOOKUP(C294,'Location Summary'!$C$4:$D$602,2,0)</f>
        <v>#N/A</v>
      </c>
      <c r="E294" s="278" t="s">
        <v>416</v>
      </c>
      <c r="F294" s="279" t="s">
        <v>696</v>
      </c>
      <c r="J294" s="169">
        <v>1</v>
      </c>
      <c r="M294" s="169">
        <v>1</v>
      </c>
      <c r="X294" s="38">
        <f t="shared" si="53"/>
        <v>45551</v>
      </c>
      <c r="Y294" s="38">
        <f t="shared" si="54"/>
        <v>45579</v>
      </c>
    </row>
    <row r="295" spans="1:25" ht="20.149999999999999" customHeight="1">
      <c r="A295" s="10">
        <f>SUBTOTAL(103,$B$4:B295)</f>
        <v>292</v>
      </c>
      <c r="B295" s="122">
        <v>45552</v>
      </c>
      <c r="C295" s="125" t="s">
        <v>63</v>
      </c>
      <c r="D295" s="3" t="str">
        <f>VLOOKUP(C295,'Location Summary'!$C$4:$D$602,2,0)</f>
        <v>DA-1.5</v>
      </c>
      <c r="E295" s="278" t="s">
        <v>416</v>
      </c>
      <c r="F295" s="279" t="s">
        <v>696</v>
      </c>
      <c r="K295" s="168">
        <v>1</v>
      </c>
      <c r="P295" s="169">
        <v>1</v>
      </c>
      <c r="X295" s="38">
        <f t="shared" si="53"/>
        <v>45552</v>
      </c>
      <c r="Y295" s="38">
        <f t="shared" si="54"/>
        <v>45580</v>
      </c>
    </row>
    <row r="296" spans="1:25" ht="20.149999999999999" customHeight="1">
      <c r="A296" s="10">
        <f>SUBTOTAL(103,$B$4:B296)</f>
        <v>293</v>
      </c>
      <c r="B296" s="122">
        <v>45552</v>
      </c>
      <c r="C296" s="125" t="s">
        <v>590</v>
      </c>
      <c r="D296" s="3" t="str">
        <f>VLOOKUP(C296,'Location Summary'!$C$4:$D$602,2,0)</f>
        <v>DA+1.5</v>
      </c>
      <c r="E296" s="278" t="s">
        <v>416</v>
      </c>
      <c r="F296" s="279" t="s">
        <v>696</v>
      </c>
      <c r="J296" s="169">
        <v>1</v>
      </c>
      <c r="M296" s="169">
        <v>1</v>
      </c>
      <c r="P296" s="169">
        <v>1</v>
      </c>
      <c r="X296" s="38">
        <f t="shared" si="53"/>
        <v>45552</v>
      </c>
      <c r="Y296" s="38">
        <f t="shared" si="54"/>
        <v>45580</v>
      </c>
    </row>
    <row r="297" spans="1:25" ht="20.149999999999999" customHeight="1">
      <c r="A297" s="10">
        <f>SUBTOTAL(103,$B$4:B297)</f>
        <v>294</v>
      </c>
      <c r="B297" s="122">
        <v>45552</v>
      </c>
      <c r="C297" s="125" t="s">
        <v>1084</v>
      </c>
      <c r="D297" s="3" t="e">
        <f>VLOOKUP(C297,'Location Summary'!$C$4:$D$602,2,0)</f>
        <v>#N/A</v>
      </c>
      <c r="E297" s="278" t="s">
        <v>416</v>
      </c>
      <c r="F297" s="279" t="s">
        <v>696</v>
      </c>
      <c r="G297" s="169">
        <v>1</v>
      </c>
      <c r="K297" s="168">
        <v>1</v>
      </c>
      <c r="N297" s="168">
        <v>1</v>
      </c>
      <c r="X297" s="38">
        <f t="shared" si="53"/>
        <v>45552</v>
      </c>
      <c r="Y297" s="38">
        <f t="shared" si="54"/>
        <v>45580</v>
      </c>
    </row>
    <row r="298" spans="1:25" ht="20.149999999999999" customHeight="1">
      <c r="A298" s="10">
        <f>SUBTOTAL(103,$B$4:B298)</f>
        <v>295</v>
      </c>
      <c r="B298" s="122">
        <v>45553</v>
      </c>
      <c r="C298" s="125" t="s">
        <v>481</v>
      </c>
      <c r="D298" s="3" t="str">
        <f>VLOOKUP(C298,'Location Summary'!$C$4:$D$602,2,0)</f>
        <v>DA+9</v>
      </c>
      <c r="E298" s="278" t="s">
        <v>416</v>
      </c>
      <c r="F298" s="279" t="s">
        <v>696</v>
      </c>
      <c r="G298" s="169">
        <v>1</v>
      </c>
      <c r="M298" s="169">
        <v>1</v>
      </c>
      <c r="P298" s="169">
        <v>1</v>
      </c>
      <c r="X298" s="38">
        <f t="shared" si="53"/>
        <v>45553</v>
      </c>
      <c r="Y298" s="38">
        <f t="shared" si="54"/>
        <v>45581</v>
      </c>
    </row>
    <row r="299" spans="1:25" ht="20.149999999999999" customHeight="1">
      <c r="A299" s="10">
        <f>SUBTOTAL(103,$B$4:B299)</f>
        <v>296</v>
      </c>
      <c r="B299" s="122">
        <v>45553</v>
      </c>
      <c r="C299" s="125" t="s">
        <v>63</v>
      </c>
      <c r="D299" s="3" t="str">
        <f>VLOOKUP(C299,'Location Summary'!$C$4:$D$602,2,0)</f>
        <v>DA-1.5</v>
      </c>
      <c r="E299" s="278" t="s">
        <v>416</v>
      </c>
      <c r="F299" s="279" t="s">
        <v>696</v>
      </c>
      <c r="L299" s="167">
        <v>1</v>
      </c>
      <c r="Q299" s="168">
        <v>1</v>
      </c>
      <c r="R299" s="167">
        <v>1</v>
      </c>
      <c r="X299" s="38">
        <f t="shared" si="53"/>
        <v>45553</v>
      </c>
      <c r="Y299" s="38">
        <f t="shared" si="54"/>
        <v>45581</v>
      </c>
    </row>
    <row r="300" spans="1:25" ht="20.149999999999999" customHeight="1">
      <c r="A300" s="10">
        <f>SUBTOTAL(103,$B$4:B300)</f>
        <v>297</v>
      </c>
      <c r="B300" s="122">
        <v>45553</v>
      </c>
      <c r="C300" s="125" t="s">
        <v>590</v>
      </c>
      <c r="D300" s="3" t="str">
        <f>VLOOKUP(C300,'Location Summary'!$C$4:$D$602,2,0)</f>
        <v>DA+1.5</v>
      </c>
      <c r="E300" s="278" t="s">
        <v>416</v>
      </c>
      <c r="F300" s="279" t="s">
        <v>696</v>
      </c>
      <c r="H300" s="168">
        <v>1</v>
      </c>
      <c r="I300" s="167">
        <v>1</v>
      </c>
      <c r="K300" s="168">
        <v>1</v>
      </c>
      <c r="L300" s="167">
        <v>1</v>
      </c>
      <c r="N300" s="168">
        <v>1</v>
      </c>
      <c r="O300" s="167">
        <v>1</v>
      </c>
      <c r="Q300" s="168">
        <v>1</v>
      </c>
      <c r="R300" s="167">
        <v>1</v>
      </c>
      <c r="X300" s="38">
        <f t="shared" si="53"/>
        <v>45553</v>
      </c>
      <c r="Y300" s="38">
        <f t="shared" si="54"/>
        <v>45581</v>
      </c>
    </row>
    <row r="301" spans="1:25" ht="20.149999999999999" customHeight="1">
      <c r="A301" s="10">
        <f>SUBTOTAL(103,$B$4:B301)</f>
        <v>298</v>
      </c>
      <c r="B301" s="122">
        <v>45553</v>
      </c>
      <c r="C301" s="125" t="s">
        <v>1084</v>
      </c>
      <c r="D301" s="3" t="e">
        <f>VLOOKUP(C301,'Location Summary'!$C$4:$D$602,2,0)</f>
        <v>#N/A</v>
      </c>
      <c r="E301" s="278" t="s">
        <v>416</v>
      </c>
      <c r="F301" s="279" t="s">
        <v>696</v>
      </c>
      <c r="H301" s="168">
        <v>1</v>
      </c>
      <c r="I301" s="167">
        <v>1</v>
      </c>
      <c r="L301" s="167">
        <v>1</v>
      </c>
      <c r="O301" s="167">
        <v>1</v>
      </c>
      <c r="P301" s="169">
        <v>1</v>
      </c>
      <c r="X301" s="38">
        <f t="shared" si="53"/>
        <v>45553</v>
      </c>
      <c r="Y301" s="38">
        <f t="shared" si="54"/>
        <v>45581</v>
      </c>
    </row>
    <row r="302" spans="1:25" ht="20.149999999999999" customHeight="1">
      <c r="A302" s="10">
        <f>SUBTOTAL(103,$B$4:B302)</f>
        <v>299</v>
      </c>
      <c r="B302" s="122">
        <v>45553</v>
      </c>
      <c r="C302" s="125" t="s">
        <v>598</v>
      </c>
      <c r="D302" s="3" t="str">
        <f>VLOOKUP(C302,'Location Summary'!$C$4:$D$602,2,0)</f>
        <v>DA+1.5</v>
      </c>
      <c r="E302" s="278" t="s">
        <v>416</v>
      </c>
      <c r="F302" s="279" t="s">
        <v>696</v>
      </c>
      <c r="P302" s="169">
        <v>1</v>
      </c>
      <c r="X302" s="38">
        <f t="shared" si="53"/>
        <v>45553</v>
      </c>
      <c r="Y302" s="38">
        <f t="shared" si="54"/>
        <v>45581</v>
      </c>
    </row>
    <row r="303" spans="1:25" ht="20.149999999999999" customHeight="1">
      <c r="A303" s="10">
        <f>SUBTOTAL(103,$B$4:B303)</f>
        <v>300</v>
      </c>
      <c r="B303" s="122">
        <v>45554</v>
      </c>
      <c r="C303" s="125" t="s">
        <v>481</v>
      </c>
      <c r="D303" s="3" t="str">
        <f>VLOOKUP(C303,'Location Summary'!$C$4:$D$602,2,0)</f>
        <v>DA+9</v>
      </c>
      <c r="E303" s="278" t="s">
        <v>416</v>
      </c>
      <c r="F303" s="279" t="s">
        <v>696</v>
      </c>
      <c r="H303" s="168">
        <v>1</v>
      </c>
      <c r="I303" s="167">
        <v>1</v>
      </c>
      <c r="J303" s="169">
        <v>1</v>
      </c>
      <c r="N303" s="168">
        <v>1</v>
      </c>
      <c r="O303" s="167">
        <v>1</v>
      </c>
      <c r="Q303" s="168">
        <v>1</v>
      </c>
      <c r="R303" s="167">
        <v>1</v>
      </c>
      <c r="X303" s="38">
        <f t="shared" si="53"/>
        <v>45554</v>
      </c>
      <c r="Y303" s="38">
        <f t="shared" si="54"/>
        <v>45582</v>
      </c>
    </row>
    <row r="304" spans="1:25" ht="20.149999999999999" customHeight="1">
      <c r="A304" s="10">
        <f>SUBTOTAL(103,$B$4:B304)</f>
        <v>301</v>
      </c>
      <c r="B304" s="122">
        <v>45554</v>
      </c>
      <c r="C304" s="125" t="s">
        <v>63</v>
      </c>
      <c r="D304" s="3" t="str">
        <f>VLOOKUP(C304,'Location Summary'!$C$4:$D$602,2,0)</f>
        <v>DA-1.5</v>
      </c>
      <c r="E304" s="278" t="s">
        <v>416</v>
      </c>
      <c r="F304" s="279" t="s">
        <v>696</v>
      </c>
      <c r="G304" s="169">
        <v>1</v>
      </c>
      <c r="M304" s="169">
        <v>1</v>
      </c>
      <c r="X304" s="38">
        <f t="shared" si="53"/>
        <v>45554</v>
      </c>
      <c r="Y304" s="38">
        <f t="shared" si="54"/>
        <v>45582</v>
      </c>
    </row>
    <row r="305" spans="1:25" ht="20.149999999999999" customHeight="1">
      <c r="A305" s="10">
        <f>SUBTOTAL(103,$B$4:B305)</f>
        <v>302</v>
      </c>
      <c r="B305" s="122">
        <v>45554</v>
      </c>
      <c r="C305" s="125" t="s">
        <v>1084</v>
      </c>
      <c r="D305" s="3" t="e">
        <f>VLOOKUP(C305,'Location Summary'!$C$4:$D$602,2,0)</f>
        <v>#N/A</v>
      </c>
      <c r="E305" s="278" t="s">
        <v>416</v>
      </c>
      <c r="F305" s="279" t="s">
        <v>696</v>
      </c>
      <c r="Q305" s="168">
        <v>1</v>
      </c>
      <c r="R305" s="167">
        <v>1</v>
      </c>
      <c r="X305" s="38">
        <f t="shared" si="53"/>
        <v>45554</v>
      </c>
      <c r="Y305" s="38">
        <f t="shared" si="54"/>
        <v>45582</v>
      </c>
    </row>
    <row r="306" spans="1:25" ht="20.149999999999999" customHeight="1">
      <c r="A306" s="10">
        <f>SUBTOTAL(103,$B$4:B306)</f>
        <v>303</v>
      </c>
      <c r="B306" s="122">
        <v>45554</v>
      </c>
      <c r="C306" s="125" t="s">
        <v>487</v>
      </c>
      <c r="D306" s="3" t="str">
        <f>VLOOKUP(C306,'Location Summary'!$C$4:$D$602,2,0)</f>
        <v>DA+1.5</v>
      </c>
      <c r="E306" s="278" t="s">
        <v>416</v>
      </c>
      <c r="F306" s="279" t="s">
        <v>696</v>
      </c>
      <c r="M306" s="169">
        <v>1</v>
      </c>
      <c r="X306" s="38">
        <f t="shared" si="53"/>
        <v>45554</v>
      </c>
      <c r="Y306" s="38">
        <f t="shared" si="54"/>
        <v>45582</v>
      </c>
    </row>
    <row r="307" spans="1:25" ht="20.149999999999999" customHeight="1">
      <c r="A307" s="10">
        <f>SUBTOTAL(103,$B$4:B307)</f>
        <v>304</v>
      </c>
      <c r="B307" s="122">
        <v>45554</v>
      </c>
      <c r="C307" s="125" t="s">
        <v>598</v>
      </c>
      <c r="D307" s="3" t="str">
        <f>VLOOKUP(C307,'Location Summary'!$C$4:$D$602,2,0)</f>
        <v>DA+1.5</v>
      </c>
      <c r="E307" s="278" t="s">
        <v>416</v>
      </c>
      <c r="F307" s="279" t="s">
        <v>696</v>
      </c>
      <c r="K307" s="168">
        <v>1</v>
      </c>
      <c r="L307" s="167">
        <v>1</v>
      </c>
      <c r="M307" s="169">
        <v>1</v>
      </c>
      <c r="X307" s="38">
        <f t="shared" si="53"/>
        <v>45554</v>
      </c>
      <c r="Y307" s="38">
        <f t="shared" si="54"/>
        <v>45582</v>
      </c>
    </row>
    <row r="308" spans="1:25" ht="20.149999999999999" customHeight="1">
      <c r="A308" s="10">
        <f>SUBTOTAL(103,$B$4:B308)</f>
        <v>305</v>
      </c>
      <c r="B308" s="122">
        <v>45555</v>
      </c>
      <c r="C308" s="125" t="s">
        <v>481</v>
      </c>
      <c r="D308" s="3" t="str">
        <f>VLOOKUP(C308,'Location Summary'!$C$4:$D$602,2,0)</f>
        <v>DA+9</v>
      </c>
      <c r="E308" s="278" t="s">
        <v>416</v>
      </c>
      <c r="F308" s="279" t="s">
        <v>696</v>
      </c>
      <c r="K308" s="168">
        <v>1</v>
      </c>
      <c r="L308" s="167">
        <v>1</v>
      </c>
      <c r="X308" s="38">
        <f t="shared" si="53"/>
        <v>45555</v>
      </c>
      <c r="Y308" s="38">
        <f t="shared" si="54"/>
        <v>45583</v>
      </c>
    </row>
    <row r="309" spans="1:25" ht="20.149999999999999" customHeight="1">
      <c r="A309" s="10">
        <f>SUBTOTAL(103,$B$4:B309)</f>
        <v>306</v>
      </c>
      <c r="B309" s="122">
        <v>45555</v>
      </c>
      <c r="C309" s="125" t="s">
        <v>63</v>
      </c>
      <c r="D309" s="3" t="str">
        <f>VLOOKUP(C309,'Location Summary'!$C$4:$D$602,2,0)</f>
        <v>DA-1.5</v>
      </c>
      <c r="E309" s="278" t="s">
        <v>416</v>
      </c>
      <c r="F309" s="279" t="s">
        <v>696</v>
      </c>
      <c r="H309" s="168">
        <v>1</v>
      </c>
      <c r="I309" s="167">
        <v>1</v>
      </c>
      <c r="N309" s="168">
        <v>1</v>
      </c>
      <c r="O309" s="167">
        <v>1</v>
      </c>
      <c r="X309" s="38">
        <f t="shared" si="53"/>
        <v>45555</v>
      </c>
      <c r="Y309" s="38">
        <f t="shared" si="54"/>
        <v>45583</v>
      </c>
    </row>
    <row r="310" spans="1:25" ht="20.149999999999999" customHeight="1">
      <c r="A310" s="10">
        <f>SUBTOTAL(103,$B$4:B310)</f>
        <v>307</v>
      </c>
      <c r="B310" s="122">
        <v>45555</v>
      </c>
      <c r="C310" s="125" t="s">
        <v>591</v>
      </c>
      <c r="D310" s="3" t="str">
        <f>VLOOKUP(C310,'Location Summary'!$C$4:$D$602,2,0)</f>
        <v>DA+6</v>
      </c>
      <c r="E310" s="278" t="s">
        <v>416</v>
      </c>
      <c r="F310" s="279" t="s">
        <v>696</v>
      </c>
      <c r="G310" s="169">
        <v>1</v>
      </c>
      <c r="J310" s="169">
        <v>1</v>
      </c>
      <c r="M310" s="169">
        <v>1</v>
      </c>
      <c r="P310" s="169">
        <v>1</v>
      </c>
      <c r="X310" s="38">
        <f t="shared" si="53"/>
        <v>45555</v>
      </c>
      <c r="Y310" s="38">
        <f t="shared" si="54"/>
        <v>45583</v>
      </c>
    </row>
    <row r="311" spans="1:25" ht="20.149999999999999" customHeight="1">
      <c r="A311" s="10">
        <f>SUBTOTAL(103,$B$4:B311)</f>
        <v>308</v>
      </c>
      <c r="B311" s="122">
        <v>45555</v>
      </c>
      <c r="C311" s="125" t="s">
        <v>904</v>
      </c>
      <c r="D311" s="3" t="str">
        <f>VLOOKUP(C311,'Location Summary'!$C$4:$D$602,2,0)</f>
        <v>DA+6</v>
      </c>
      <c r="E311" s="278" t="s">
        <v>416</v>
      </c>
      <c r="F311" s="279" t="s">
        <v>696</v>
      </c>
      <c r="J311" s="169">
        <v>1</v>
      </c>
      <c r="M311" s="169">
        <v>1</v>
      </c>
      <c r="X311" s="38">
        <f t="shared" si="53"/>
        <v>45555</v>
      </c>
      <c r="Y311" s="38">
        <f t="shared" si="54"/>
        <v>45583</v>
      </c>
    </row>
    <row r="312" spans="1:25" ht="20.149999999999999" customHeight="1">
      <c r="A312" s="10">
        <f>SUBTOTAL(103,$B$4:B312)</f>
        <v>309</v>
      </c>
      <c r="B312" s="122">
        <v>45555</v>
      </c>
      <c r="C312" s="125" t="s">
        <v>487</v>
      </c>
      <c r="D312" s="3" t="str">
        <f>VLOOKUP(C312,'Location Summary'!$C$4:$D$602,2,0)</f>
        <v>DA+1.5</v>
      </c>
      <c r="E312" s="278" t="s">
        <v>416</v>
      </c>
      <c r="F312" s="279" t="s">
        <v>696</v>
      </c>
      <c r="J312" s="169">
        <v>1</v>
      </c>
      <c r="K312" s="168">
        <v>1</v>
      </c>
      <c r="N312" s="168">
        <v>1</v>
      </c>
      <c r="X312" s="38">
        <f t="shared" si="53"/>
        <v>45555</v>
      </c>
      <c r="Y312" s="38">
        <f t="shared" si="54"/>
        <v>45583</v>
      </c>
    </row>
    <row r="313" spans="1:25" ht="20.149999999999999" customHeight="1">
      <c r="A313" s="10">
        <f>SUBTOTAL(103,$B$4:B313)</f>
        <v>310</v>
      </c>
      <c r="B313" s="122">
        <v>45555</v>
      </c>
      <c r="C313" s="125" t="s">
        <v>598</v>
      </c>
      <c r="D313" s="3" t="str">
        <f>VLOOKUP(C313,'Location Summary'!$C$4:$D$602,2,0)</f>
        <v>DA+1.5</v>
      </c>
      <c r="E313" s="278" t="s">
        <v>416</v>
      </c>
      <c r="F313" s="279" t="s">
        <v>696</v>
      </c>
      <c r="N313" s="168">
        <v>1</v>
      </c>
      <c r="O313" s="167">
        <v>1</v>
      </c>
      <c r="X313" s="38">
        <f t="shared" si="53"/>
        <v>45555</v>
      </c>
      <c r="Y313" s="38">
        <f t="shared" si="54"/>
        <v>45583</v>
      </c>
    </row>
    <row r="314" spans="1:25" ht="20.149999999999999" customHeight="1">
      <c r="A314" s="10">
        <f>SUBTOTAL(103,$B$4:B314)</f>
        <v>311</v>
      </c>
      <c r="B314" s="122">
        <v>45555</v>
      </c>
      <c r="C314" s="125" t="s">
        <v>471</v>
      </c>
      <c r="D314" s="3" t="str">
        <f>VLOOKUP(C314,'Location Summary'!$C$4:$D$602,2,0)</f>
        <v>DA+9</v>
      </c>
      <c r="E314" s="278" t="s">
        <v>416</v>
      </c>
      <c r="F314" s="279" t="s">
        <v>696</v>
      </c>
      <c r="G314" s="169">
        <v>1</v>
      </c>
      <c r="J314" s="169">
        <v>1</v>
      </c>
      <c r="X314" s="38">
        <f t="shared" si="53"/>
        <v>45555</v>
      </c>
      <c r="Y314" s="38">
        <f t="shared" si="54"/>
        <v>45583</v>
      </c>
    </row>
    <row r="315" spans="1:25" ht="20.149999999999999" customHeight="1">
      <c r="A315" s="10">
        <f>SUBTOTAL(103,$B$4:B315)</f>
        <v>312</v>
      </c>
      <c r="B315" s="122">
        <v>45556</v>
      </c>
      <c r="C315" s="125" t="s">
        <v>483</v>
      </c>
      <c r="D315" s="3" t="str">
        <f>VLOOKUP(C315,'Location Summary'!$C$4:$D$602,2,0)</f>
        <v>DA-3</v>
      </c>
      <c r="E315" s="278" t="s">
        <v>416</v>
      </c>
      <c r="F315" s="279" t="s">
        <v>696</v>
      </c>
      <c r="G315" s="169">
        <v>1</v>
      </c>
      <c r="J315" s="169">
        <v>1</v>
      </c>
      <c r="M315" s="169">
        <v>1</v>
      </c>
      <c r="X315" s="38">
        <f t="shared" si="53"/>
        <v>45556</v>
      </c>
      <c r="Y315" s="38">
        <f t="shared" si="54"/>
        <v>45584</v>
      </c>
    </row>
    <row r="316" spans="1:25" ht="20.149999999999999" customHeight="1">
      <c r="A316" s="10">
        <f>SUBTOTAL(103,$B$4:B316)</f>
        <v>313</v>
      </c>
      <c r="B316" s="122">
        <v>45556</v>
      </c>
      <c r="C316" s="125" t="s">
        <v>591</v>
      </c>
      <c r="D316" s="3" t="str">
        <f>VLOOKUP(C316,'Location Summary'!$C$4:$D$602,2,0)</f>
        <v>DA+6</v>
      </c>
      <c r="E316" s="278" t="s">
        <v>416</v>
      </c>
      <c r="F316" s="279" t="s">
        <v>696</v>
      </c>
      <c r="H316" s="168">
        <v>1</v>
      </c>
      <c r="I316" s="167">
        <v>1</v>
      </c>
      <c r="K316" s="168">
        <v>1</v>
      </c>
      <c r="L316" s="167">
        <v>1</v>
      </c>
      <c r="N316" s="168">
        <v>1</v>
      </c>
      <c r="O316" s="167">
        <v>1</v>
      </c>
      <c r="Q316" s="168">
        <v>1</v>
      </c>
      <c r="R316" s="167">
        <v>1</v>
      </c>
      <c r="X316" s="38">
        <f t="shared" si="53"/>
        <v>45556</v>
      </c>
      <c r="Y316" s="38">
        <f t="shared" si="54"/>
        <v>45584</v>
      </c>
    </row>
    <row r="317" spans="1:25" ht="20.149999999999999" customHeight="1">
      <c r="A317" s="10">
        <f>SUBTOTAL(103,$B$4:B317)</f>
        <v>314</v>
      </c>
      <c r="B317" s="122">
        <v>45556</v>
      </c>
      <c r="C317" s="125" t="s">
        <v>614</v>
      </c>
      <c r="D317" s="3" t="e">
        <f>VLOOKUP(C317,'Location Summary'!$C$4:$D$602,2,0)</f>
        <v>#N/A</v>
      </c>
      <c r="E317" s="278" t="s">
        <v>416</v>
      </c>
      <c r="F317" s="279" t="s">
        <v>696</v>
      </c>
      <c r="G317" s="169">
        <v>1</v>
      </c>
      <c r="J317" s="169">
        <v>1</v>
      </c>
      <c r="M317" s="169">
        <v>1</v>
      </c>
      <c r="P317" s="169">
        <v>1</v>
      </c>
      <c r="X317" s="38">
        <f t="shared" si="53"/>
        <v>45556</v>
      </c>
      <c r="Y317" s="38">
        <f t="shared" si="54"/>
        <v>45584</v>
      </c>
    </row>
    <row r="318" spans="1:25" ht="20.149999999999999" customHeight="1">
      <c r="A318" s="10">
        <f>SUBTOTAL(103,$B$4:B318)</f>
        <v>315</v>
      </c>
      <c r="B318" s="122">
        <v>45556</v>
      </c>
      <c r="C318" s="125" t="s">
        <v>904</v>
      </c>
      <c r="D318" s="3" t="str">
        <f>VLOOKUP(C318,'Location Summary'!$C$4:$D$602,2,0)</f>
        <v>DA+6</v>
      </c>
      <c r="E318" s="278" t="s">
        <v>416</v>
      </c>
      <c r="F318" s="279" t="s">
        <v>696</v>
      </c>
      <c r="G318" s="169">
        <v>1</v>
      </c>
      <c r="H318" s="168">
        <v>1</v>
      </c>
      <c r="I318" s="167">
        <v>1</v>
      </c>
      <c r="K318" s="168">
        <v>1</v>
      </c>
      <c r="L318" s="167">
        <v>1</v>
      </c>
      <c r="N318" s="168">
        <v>1</v>
      </c>
      <c r="O318" s="167">
        <v>1</v>
      </c>
      <c r="P318" s="169">
        <v>1</v>
      </c>
      <c r="Q318" s="168">
        <v>1</v>
      </c>
      <c r="R318" s="167">
        <v>1</v>
      </c>
      <c r="X318" s="38">
        <f t="shared" si="53"/>
        <v>45556</v>
      </c>
      <c r="Y318" s="38">
        <f t="shared" si="54"/>
        <v>45584</v>
      </c>
    </row>
    <row r="319" spans="1:25" ht="20.149999999999999" customHeight="1">
      <c r="A319" s="10">
        <f>SUBTOTAL(103,$B$4:B319)</f>
        <v>316</v>
      </c>
      <c r="B319" s="122">
        <v>45557</v>
      </c>
      <c r="C319" s="125" t="s">
        <v>483</v>
      </c>
      <c r="D319" s="3" t="str">
        <f>VLOOKUP(C319,'Location Summary'!$C$4:$D$602,2,0)</f>
        <v>DA-3</v>
      </c>
      <c r="E319" s="278" t="s">
        <v>416</v>
      </c>
      <c r="F319" s="279" t="s">
        <v>696</v>
      </c>
      <c r="H319" s="168">
        <v>1</v>
      </c>
      <c r="I319" s="167">
        <v>1</v>
      </c>
      <c r="K319" s="168">
        <v>1</v>
      </c>
      <c r="L319" s="167">
        <v>1</v>
      </c>
      <c r="N319" s="168">
        <v>1</v>
      </c>
      <c r="P319" s="169">
        <v>1</v>
      </c>
      <c r="X319" s="38">
        <f t="shared" si="53"/>
        <v>45557</v>
      </c>
      <c r="Y319" s="38">
        <f t="shared" si="54"/>
        <v>45585</v>
      </c>
    </row>
    <row r="320" spans="1:25" ht="20.149999999999999" customHeight="1">
      <c r="A320" s="10">
        <f>SUBTOTAL(103,$B$4:B320)</f>
        <v>317</v>
      </c>
      <c r="B320" s="122">
        <v>45557</v>
      </c>
      <c r="C320" s="125" t="s">
        <v>592</v>
      </c>
      <c r="D320" s="3" t="str">
        <f>VLOOKUP(C320,'Location Summary'!$C$4:$D$602,2,0)</f>
        <v>DA+9</v>
      </c>
      <c r="E320" s="278" t="s">
        <v>416</v>
      </c>
      <c r="F320" s="279" t="s">
        <v>696</v>
      </c>
      <c r="G320" s="169">
        <v>1</v>
      </c>
      <c r="J320" s="169">
        <v>1</v>
      </c>
      <c r="X320" s="38">
        <f t="shared" si="53"/>
        <v>45557</v>
      </c>
      <c r="Y320" s="38">
        <f t="shared" si="54"/>
        <v>45585</v>
      </c>
    </row>
    <row r="321" spans="1:25" ht="20.149999999999999" customHeight="1">
      <c r="A321" s="10">
        <f>SUBTOTAL(103,$B$4:B321)</f>
        <v>318</v>
      </c>
      <c r="B321" s="122">
        <v>45557</v>
      </c>
      <c r="C321" s="125" t="s">
        <v>614</v>
      </c>
      <c r="D321" s="3" t="e">
        <f>VLOOKUP(C321,'Location Summary'!$C$4:$D$602,2,0)</f>
        <v>#N/A</v>
      </c>
      <c r="E321" s="278" t="s">
        <v>416</v>
      </c>
      <c r="F321" s="279" t="s">
        <v>696</v>
      </c>
      <c r="H321" s="168">
        <v>1</v>
      </c>
      <c r="I321" s="167">
        <v>1</v>
      </c>
      <c r="K321" s="168">
        <v>1</v>
      </c>
      <c r="N321" s="168">
        <v>1</v>
      </c>
      <c r="Q321" s="168">
        <v>1</v>
      </c>
      <c r="R321" s="167">
        <v>1</v>
      </c>
      <c r="X321" s="38">
        <f t="shared" si="53"/>
        <v>45557</v>
      </c>
      <c r="Y321" s="38">
        <f t="shared" si="54"/>
        <v>45585</v>
      </c>
    </row>
    <row r="322" spans="1:25" ht="20.149999999999999" customHeight="1">
      <c r="A322" s="10">
        <f>SUBTOTAL(103,$B$4:B322)</f>
        <v>319</v>
      </c>
      <c r="B322" s="122">
        <v>45557</v>
      </c>
      <c r="C322" s="125" t="s">
        <v>487</v>
      </c>
      <c r="D322" s="3" t="str">
        <f>VLOOKUP(C322,'Location Summary'!$C$4:$D$602,2,0)</f>
        <v>DA+1.5</v>
      </c>
      <c r="E322" s="278" t="s">
        <v>416</v>
      </c>
      <c r="F322" s="279" t="s">
        <v>696</v>
      </c>
      <c r="G322" s="169">
        <v>1</v>
      </c>
      <c r="L322" s="167">
        <v>1</v>
      </c>
      <c r="O322" s="167">
        <v>1</v>
      </c>
      <c r="P322" s="169">
        <v>1</v>
      </c>
      <c r="X322" s="38">
        <f t="shared" si="53"/>
        <v>45557</v>
      </c>
      <c r="Y322" s="38">
        <f t="shared" si="54"/>
        <v>45585</v>
      </c>
    </row>
    <row r="323" spans="1:25" ht="20.149999999999999" customHeight="1">
      <c r="A323" s="10">
        <f>SUBTOTAL(103,$B$4:B323)</f>
        <v>320</v>
      </c>
      <c r="B323" s="122">
        <v>45557</v>
      </c>
      <c r="C323" s="125" t="s">
        <v>471</v>
      </c>
      <c r="D323" s="3" t="str">
        <f>VLOOKUP(C323,'Location Summary'!$C$4:$D$602,2,0)</f>
        <v>DA+9</v>
      </c>
      <c r="E323" s="278" t="s">
        <v>416</v>
      </c>
      <c r="F323" s="279" t="s">
        <v>696</v>
      </c>
      <c r="H323" s="168">
        <v>1</v>
      </c>
      <c r="I323" s="167">
        <v>1</v>
      </c>
      <c r="K323" s="168">
        <v>1</v>
      </c>
      <c r="L323" s="167">
        <v>1</v>
      </c>
      <c r="X323" s="38">
        <f t="shared" ref="X323:X329" si="55">B323</f>
        <v>45557</v>
      </c>
      <c r="Y323" s="38">
        <f t="shared" ref="Y323:Y329" si="56">B323+28</f>
        <v>45585</v>
      </c>
    </row>
    <row r="324" spans="1:25" ht="20.149999999999999" customHeight="1">
      <c r="A324" s="10">
        <f>SUBTOTAL(103,$B$4:B324)</f>
        <v>321</v>
      </c>
      <c r="B324" s="122">
        <v>45558</v>
      </c>
      <c r="C324" s="125" t="s">
        <v>483</v>
      </c>
      <c r="D324" s="3" t="str">
        <f>VLOOKUP(C324,'Location Summary'!$C$4:$D$602,2,0)</f>
        <v>DA-3</v>
      </c>
      <c r="E324" s="278" t="s">
        <v>416</v>
      </c>
      <c r="F324" s="279" t="s">
        <v>696</v>
      </c>
      <c r="O324" s="167">
        <v>1</v>
      </c>
      <c r="Q324" s="168">
        <v>1</v>
      </c>
      <c r="R324" s="167">
        <v>1</v>
      </c>
      <c r="X324" s="38">
        <f t="shared" si="55"/>
        <v>45558</v>
      </c>
      <c r="Y324" s="38">
        <f t="shared" si="56"/>
        <v>45586</v>
      </c>
    </row>
    <row r="325" spans="1:25" ht="20.149999999999999" customHeight="1">
      <c r="A325" s="10">
        <f>SUBTOTAL(103,$B$4:B325)</f>
        <v>322</v>
      </c>
      <c r="B325" s="122">
        <v>45558</v>
      </c>
      <c r="C325" s="125" t="s">
        <v>62</v>
      </c>
      <c r="D325" s="3" t="str">
        <f>VLOOKUP(C325,'Location Summary'!$C$4:$D$602,2,0)</f>
        <v>DA+9</v>
      </c>
      <c r="E325" s="278" t="s">
        <v>416</v>
      </c>
      <c r="F325" s="279" t="s">
        <v>696</v>
      </c>
      <c r="M325" s="169">
        <v>1</v>
      </c>
      <c r="X325" s="38">
        <f t="shared" si="55"/>
        <v>45558</v>
      </c>
      <c r="Y325" s="38">
        <f t="shared" si="56"/>
        <v>45586</v>
      </c>
    </row>
    <row r="326" spans="1:25" ht="20.149999999999999" customHeight="1">
      <c r="A326" s="10">
        <f>SUBTOTAL(103,$B$4:B326)</f>
        <v>323</v>
      </c>
      <c r="B326" s="122">
        <v>45558</v>
      </c>
      <c r="C326" s="125" t="s">
        <v>592</v>
      </c>
      <c r="D326" s="3" t="str">
        <f>VLOOKUP(C326,'Location Summary'!$C$4:$D$602,2,0)</f>
        <v>DA+9</v>
      </c>
      <c r="E326" s="278" t="s">
        <v>416</v>
      </c>
      <c r="F326" s="279" t="s">
        <v>696</v>
      </c>
      <c r="H326" s="168">
        <v>1</v>
      </c>
      <c r="K326" s="168">
        <v>1</v>
      </c>
      <c r="X326" s="38">
        <f t="shared" si="55"/>
        <v>45558</v>
      </c>
      <c r="Y326" s="38">
        <f t="shared" si="56"/>
        <v>45586</v>
      </c>
    </row>
    <row r="327" spans="1:25" ht="20.149999999999999" customHeight="1">
      <c r="A327" s="10">
        <f>SUBTOTAL(103,$B$4:B327)</f>
        <v>324</v>
      </c>
      <c r="B327" s="122">
        <v>45558</v>
      </c>
      <c r="C327" s="125" t="s">
        <v>614</v>
      </c>
      <c r="D327" s="3" t="e">
        <f>VLOOKUP(C327,'Location Summary'!$C$4:$D$602,2,0)</f>
        <v>#N/A</v>
      </c>
      <c r="E327" s="278" t="s">
        <v>416</v>
      </c>
      <c r="F327" s="279" t="s">
        <v>696</v>
      </c>
      <c r="L327" s="167">
        <v>1</v>
      </c>
      <c r="O327" s="167">
        <v>1</v>
      </c>
      <c r="X327" s="38">
        <f t="shared" si="55"/>
        <v>45558</v>
      </c>
      <c r="Y327" s="38">
        <f t="shared" si="56"/>
        <v>45586</v>
      </c>
    </row>
    <row r="328" spans="1:25" ht="20.149999999999999" customHeight="1">
      <c r="A328" s="10">
        <f>SUBTOTAL(103,$B$4:B328)</f>
        <v>325</v>
      </c>
      <c r="B328" s="122">
        <v>45558</v>
      </c>
      <c r="C328" s="125" t="s">
        <v>601</v>
      </c>
      <c r="D328" s="3" t="str">
        <f>VLOOKUP(C328,'Location Summary'!$C$4:$D$602,2,0)</f>
        <v>DA+6</v>
      </c>
      <c r="E328" s="278" t="s">
        <v>416</v>
      </c>
      <c r="F328" s="279" t="s">
        <v>696</v>
      </c>
      <c r="G328" s="169">
        <v>1</v>
      </c>
      <c r="H328" s="168">
        <v>1</v>
      </c>
      <c r="P328" s="169">
        <v>1</v>
      </c>
      <c r="Q328" s="168">
        <v>1</v>
      </c>
      <c r="X328" s="38">
        <f t="shared" si="55"/>
        <v>45558</v>
      </c>
      <c r="Y328" s="38">
        <f t="shared" si="56"/>
        <v>45586</v>
      </c>
    </row>
    <row r="329" spans="1:25" ht="20.149999999999999" customHeight="1">
      <c r="A329" s="10">
        <f>SUBTOTAL(103,$B$4:B329)</f>
        <v>326</v>
      </c>
      <c r="B329" s="122">
        <v>45558</v>
      </c>
      <c r="C329" s="125" t="s">
        <v>471</v>
      </c>
      <c r="D329" s="3" t="str">
        <f>VLOOKUP(C329,'Location Summary'!$C$4:$D$602,2,0)</f>
        <v>DA+9</v>
      </c>
      <c r="E329" s="278" t="s">
        <v>416</v>
      </c>
      <c r="F329" s="279" t="s">
        <v>696</v>
      </c>
      <c r="M329" s="169">
        <v>1</v>
      </c>
      <c r="N329" s="168">
        <v>1</v>
      </c>
      <c r="O329" s="167">
        <v>1</v>
      </c>
      <c r="P329" s="169">
        <v>1</v>
      </c>
      <c r="Q329" s="168">
        <v>1</v>
      </c>
      <c r="R329" s="167">
        <v>1</v>
      </c>
      <c r="X329" s="38">
        <f t="shared" si="55"/>
        <v>45558</v>
      </c>
      <c r="Y329" s="38">
        <f t="shared" si="56"/>
        <v>45586</v>
      </c>
    </row>
    <row r="330" spans="1:25" ht="20.149999999999999" customHeight="1">
      <c r="A330" s="10">
        <f>SUBTOTAL(103,$B$4:B330)</f>
        <v>327</v>
      </c>
      <c r="B330" s="122">
        <v>45559</v>
      </c>
      <c r="C330" s="125" t="s">
        <v>62</v>
      </c>
      <c r="D330" s="3" t="str">
        <f>VLOOKUP(C330,'Location Summary'!$C$4:$D$602,2,0)</f>
        <v>DA+9</v>
      </c>
      <c r="E330" s="278" t="s">
        <v>416</v>
      </c>
      <c r="F330" s="279" t="s">
        <v>696</v>
      </c>
      <c r="J330" s="169">
        <v>1</v>
      </c>
      <c r="N330" s="168">
        <v>1</v>
      </c>
      <c r="X330" s="38">
        <f t="shared" ref="X330:X336" si="57">B330</f>
        <v>45559</v>
      </c>
      <c r="Y330" s="38">
        <f t="shared" ref="Y330:Y336" si="58">B330+28</f>
        <v>45587</v>
      </c>
    </row>
    <row r="331" spans="1:25" ht="20.149999999999999" customHeight="1">
      <c r="A331" s="10">
        <f>SUBTOTAL(103,$B$4:B331)</f>
        <v>328</v>
      </c>
      <c r="B331" s="122">
        <v>45559</v>
      </c>
      <c r="C331" s="125" t="s">
        <v>592</v>
      </c>
      <c r="D331" s="3" t="str">
        <f>VLOOKUP(C331,'Location Summary'!$C$4:$D$602,2,0)</f>
        <v>DA+9</v>
      </c>
      <c r="E331" s="278" t="s">
        <v>416</v>
      </c>
      <c r="F331" s="279" t="s">
        <v>696</v>
      </c>
      <c r="I331" s="167">
        <v>1</v>
      </c>
      <c r="J331" s="169">
        <v>1</v>
      </c>
      <c r="L331" s="167">
        <v>1</v>
      </c>
      <c r="M331" s="169">
        <v>1</v>
      </c>
      <c r="X331" s="38">
        <f t="shared" si="57"/>
        <v>45559</v>
      </c>
      <c r="Y331" s="38">
        <f t="shared" si="58"/>
        <v>45587</v>
      </c>
    </row>
    <row r="332" spans="1:25" ht="20.149999999999999" customHeight="1">
      <c r="A332" s="10">
        <f>SUBTOTAL(103,$B$4:B332)</f>
        <v>329</v>
      </c>
      <c r="B332" s="122">
        <v>45559</v>
      </c>
      <c r="C332" s="125" t="s">
        <v>601</v>
      </c>
      <c r="D332" s="3" t="str">
        <f>VLOOKUP(C332,'Location Summary'!$C$4:$D$602,2,0)</f>
        <v>DA+6</v>
      </c>
      <c r="E332" s="278" t="s">
        <v>416</v>
      </c>
      <c r="F332" s="279" t="s">
        <v>696</v>
      </c>
      <c r="I332" s="167">
        <v>1</v>
      </c>
      <c r="J332" s="169">
        <v>1</v>
      </c>
      <c r="R332" s="167">
        <v>1</v>
      </c>
      <c r="X332" s="38">
        <f t="shared" si="57"/>
        <v>45559</v>
      </c>
      <c r="Y332" s="38">
        <f t="shared" si="58"/>
        <v>45587</v>
      </c>
    </row>
    <row r="333" spans="1:25" ht="20.149999999999999" customHeight="1">
      <c r="A333" s="10">
        <f>SUBTOTAL(103,$B$4:B333)</f>
        <v>330</v>
      </c>
      <c r="B333" s="122">
        <v>45560</v>
      </c>
      <c r="C333" s="125" t="s">
        <v>62</v>
      </c>
      <c r="D333" s="3" t="str">
        <f>VLOOKUP(C333,'Location Summary'!$C$4:$D$602,2,0)</f>
        <v>DA+9</v>
      </c>
      <c r="E333" s="278" t="s">
        <v>416</v>
      </c>
      <c r="F333" s="279" t="s">
        <v>696</v>
      </c>
      <c r="K333" s="168">
        <v>1</v>
      </c>
      <c r="O333" s="167">
        <v>1</v>
      </c>
      <c r="P333" s="169">
        <v>1</v>
      </c>
      <c r="X333" s="38">
        <f t="shared" si="57"/>
        <v>45560</v>
      </c>
      <c r="Y333" s="38">
        <f t="shared" si="58"/>
        <v>45588</v>
      </c>
    </row>
    <row r="334" spans="1:25" ht="20.149999999999999" customHeight="1">
      <c r="A334" s="10">
        <f>SUBTOTAL(103,$B$4:B334)</f>
        <v>331</v>
      </c>
      <c r="B334" s="122">
        <v>45560</v>
      </c>
      <c r="C334" s="125" t="s">
        <v>592</v>
      </c>
      <c r="D334" s="3" t="str">
        <f>VLOOKUP(C334,'Location Summary'!$C$4:$D$602,2,0)</f>
        <v>DA+9</v>
      </c>
      <c r="E334" s="278" t="s">
        <v>416</v>
      </c>
      <c r="F334" s="279" t="s">
        <v>696</v>
      </c>
      <c r="O334" s="167">
        <v>1</v>
      </c>
      <c r="R334" s="167">
        <v>1</v>
      </c>
      <c r="X334" s="38">
        <f t="shared" si="57"/>
        <v>45560</v>
      </c>
      <c r="Y334" s="38">
        <f t="shared" si="58"/>
        <v>45588</v>
      </c>
    </row>
    <row r="335" spans="1:25" ht="20.149999999999999" customHeight="1">
      <c r="A335" s="10">
        <f>SUBTOTAL(103,$B$4:B335)</f>
        <v>332</v>
      </c>
      <c r="B335" s="122">
        <v>45560</v>
      </c>
      <c r="C335" s="125" t="s">
        <v>615</v>
      </c>
      <c r="D335" s="3" t="str">
        <f>VLOOKUP(C335,'Location Summary'!$C$4:$D$602,2,0)</f>
        <v>DA+3</v>
      </c>
      <c r="E335" s="278" t="s">
        <v>416</v>
      </c>
      <c r="F335" s="279" t="s">
        <v>696</v>
      </c>
      <c r="G335" s="169">
        <v>1</v>
      </c>
      <c r="J335" s="169">
        <v>1</v>
      </c>
      <c r="P335" s="169">
        <v>1</v>
      </c>
      <c r="X335" s="38">
        <f t="shared" si="57"/>
        <v>45560</v>
      </c>
      <c r="Y335" s="38">
        <f t="shared" si="58"/>
        <v>45588</v>
      </c>
    </row>
    <row r="336" spans="1:25" ht="20.149999999999999" customHeight="1">
      <c r="A336" s="10">
        <f>SUBTOTAL(103,$B$4:B336)</f>
        <v>333</v>
      </c>
      <c r="B336" s="122">
        <v>45560</v>
      </c>
      <c r="C336" s="125" t="s">
        <v>601</v>
      </c>
      <c r="D336" s="3" t="str">
        <f>VLOOKUP(C336,'Location Summary'!$C$4:$D$602,2,0)</f>
        <v>DA+6</v>
      </c>
      <c r="E336" s="278" t="s">
        <v>416</v>
      </c>
      <c r="F336" s="279" t="s">
        <v>696</v>
      </c>
      <c r="K336" s="168">
        <v>1</v>
      </c>
      <c r="L336" s="167">
        <v>1</v>
      </c>
      <c r="X336" s="38">
        <f t="shared" si="57"/>
        <v>45560</v>
      </c>
      <c r="Y336" s="38">
        <f t="shared" si="58"/>
        <v>45588</v>
      </c>
    </row>
    <row r="337" spans="1:25" ht="20.149999999999999" customHeight="1">
      <c r="A337" s="10">
        <f>SUBTOTAL(103,$B$4:B337)</f>
        <v>334</v>
      </c>
      <c r="B337" s="122">
        <v>45561</v>
      </c>
      <c r="C337" s="125" t="s">
        <v>264</v>
      </c>
      <c r="D337" s="3" t="str">
        <f>VLOOKUP(C337,'Location Summary'!$C$4:$D$602,2,0)</f>
        <v>DB2+0</v>
      </c>
      <c r="E337" s="278" t="s">
        <v>416</v>
      </c>
      <c r="F337" s="279" t="s">
        <v>696</v>
      </c>
      <c r="P337" s="169">
        <v>1</v>
      </c>
      <c r="X337" s="38">
        <f t="shared" ref="X337:X365" si="59">B337</f>
        <v>45561</v>
      </c>
      <c r="Y337" s="38">
        <f t="shared" ref="Y337:Y365" si="60">B337+28</f>
        <v>45589</v>
      </c>
    </row>
    <row r="338" spans="1:25" ht="20.149999999999999" customHeight="1">
      <c r="A338" s="10">
        <f>SUBTOTAL(103,$B$4:B338)</f>
        <v>335</v>
      </c>
      <c r="B338" s="122">
        <v>45561</v>
      </c>
      <c r="C338" s="125" t="s">
        <v>62</v>
      </c>
      <c r="D338" s="3" t="str">
        <f>VLOOKUP(C338,'Location Summary'!$C$4:$D$602,2,0)</f>
        <v>DA+9</v>
      </c>
      <c r="E338" s="278" t="s">
        <v>416</v>
      </c>
      <c r="F338" s="279" t="s">
        <v>696</v>
      </c>
      <c r="L338" s="167">
        <v>1</v>
      </c>
      <c r="Q338" s="168">
        <v>1</v>
      </c>
      <c r="R338" s="167">
        <v>1</v>
      </c>
      <c r="X338" s="38">
        <f t="shared" si="59"/>
        <v>45561</v>
      </c>
      <c r="Y338" s="38">
        <f t="shared" si="60"/>
        <v>45589</v>
      </c>
    </row>
    <row r="339" spans="1:25" ht="20.149999999999999" customHeight="1">
      <c r="A339" s="10">
        <f>SUBTOTAL(103,$B$4:B339)</f>
        <v>336</v>
      </c>
      <c r="B339" s="122">
        <v>45561</v>
      </c>
      <c r="C339" s="125" t="s">
        <v>593</v>
      </c>
      <c r="D339" s="3" t="str">
        <f>VLOOKUP(C339,'Location Summary'!$C$4:$D$602,2,0)</f>
        <v>DA+3</v>
      </c>
      <c r="E339" s="278" t="s">
        <v>416</v>
      </c>
      <c r="F339" s="279" t="s">
        <v>696</v>
      </c>
      <c r="G339" s="169">
        <v>1</v>
      </c>
      <c r="J339" s="169">
        <v>1</v>
      </c>
      <c r="P339" s="169">
        <v>1</v>
      </c>
      <c r="X339" s="38">
        <f t="shared" si="59"/>
        <v>45561</v>
      </c>
      <c r="Y339" s="38">
        <f t="shared" si="60"/>
        <v>45589</v>
      </c>
    </row>
    <row r="340" spans="1:25" ht="20.149999999999999" customHeight="1">
      <c r="A340" s="10">
        <f>SUBTOTAL(103,$B$4:B340)</f>
        <v>337</v>
      </c>
      <c r="B340" s="122">
        <v>45561</v>
      </c>
      <c r="C340" s="125" t="s">
        <v>615</v>
      </c>
      <c r="D340" s="3" t="str">
        <f>VLOOKUP(C340,'Location Summary'!$C$4:$D$602,2,0)</f>
        <v>DA+3</v>
      </c>
      <c r="E340" s="278" t="s">
        <v>416</v>
      </c>
      <c r="F340" s="279" t="s">
        <v>696</v>
      </c>
      <c r="H340" s="168">
        <v>1</v>
      </c>
      <c r="K340" s="168">
        <v>1</v>
      </c>
      <c r="M340" s="169">
        <v>1</v>
      </c>
      <c r="N340" s="168">
        <v>1</v>
      </c>
      <c r="Q340" s="168">
        <v>1</v>
      </c>
      <c r="X340" s="38">
        <f t="shared" si="59"/>
        <v>45561</v>
      </c>
      <c r="Y340" s="38">
        <f t="shared" si="60"/>
        <v>45589</v>
      </c>
    </row>
    <row r="341" spans="1:25" ht="20.149999999999999" customHeight="1">
      <c r="A341" s="10">
        <f>SUBTOTAL(103,$B$4:B341)</f>
        <v>338</v>
      </c>
      <c r="B341" s="122">
        <v>45561</v>
      </c>
      <c r="C341" s="125" t="s">
        <v>601</v>
      </c>
      <c r="D341" s="3" t="str">
        <f>VLOOKUP(C341,'Location Summary'!$C$4:$D$602,2,0)</f>
        <v>DA+6</v>
      </c>
      <c r="E341" s="278" t="s">
        <v>416</v>
      </c>
      <c r="F341" s="279" t="s">
        <v>696</v>
      </c>
      <c r="M341" s="169">
        <v>1</v>
      </c>
      <c r="N341" s="168">
        <v>1</v>
      </c>
      <c r="O341" s="167">
        <v>1</v>
      </c>
      <c r="X341" s="38">
        <f t="shared" si="59"/>
        <v>45561</v>
      </c>
      <c r="Y341" s="38">
        <f t="shared" si="60"/>
        <v>45589</v>
      </c>
    </row>
    <row r="342" spans="1:25" ht="20.149999999999999" customHeight="1">
      <c r="A342" s="10">
        <f>SUBTOTAL(103,$B$4:B342)</f>
        <v>339</v>
      </c>
      <c r="B342" s="122">
        <v>45561</v>
      </c>
      <c r="C342" s="125" t="s">
        <v>469</v>
      </c>
      <c r="D342" s="3" t="str">
        <f>VLOOKUP(C342,'Location Summary'!$C$4:$D$602,2,0)</f>
        <v>DA+6</v>
      </c>
      <c r="E342" s="278" t="s">
        <v>416</v>
      </c>
      <c r="F342" s="279" t="s">
        <v>696</v>
      </c>
      <c r="G342" s="169">
        <v>1</v>
      </c>
      <c r="H342" s="168">
        <v>1</v>
      </c>
      <c r="I342" s="167">
        <v>1</v>
      </c>
      <c r="J342" s="169">
        <v>1</v>
      </c>
      <c r="K342" s="168">
        <v>1</v>
      </c>
      <c r="L342" s="167">
        <v>1</v>
      </c>
      <c r="M342" s="169">
        <v>1</v>
      </c>
      <c r="N342" s="168">
        <v>1</v>
      </c>
      <c r="O342" s="167">
        <v>1</v>
      </c>
      <c r="P342" s="169">
        <v>1</v>
      </c>
      <c r="X342" s="38">
        <f t="shared" si="59"/>
        <v>45561</v>
      </c>
      <c r="Y342" s="38">
        <f t="shared" si="60"/>
        <v>45589</v>
      </c>
    </row>
    <row r="343" spans="1:25" ht="20.149999999999999" customHeight="1">
      <c r="A343" s="10">
        <f>SUBTOTAL(103,$B$4:B343)</f>
        <v>340</v>
      </c>
      <c r="B343" s="122">
        <v>45562</v>
      </c>
      <c r="C343" s="125" t="s">
        <v>264</v>
      </c>
      <c r="D343" s="3" t="str">
        <f>VLOOKUP(C343,'Location Summary'!$C$4:$D$602,2,0)</f>
        <v>DB2+0</v>
      </c>
      <c r="E343" s="278" t="s">
        <v>416</v>
      </c>
      <c r="F343" s="279" t="s">
        <v>696</v>
      </c>
      <c r="M343" s="169">
        <v>1</v>
      </c>
      <c r="X343" s="38">
        <f t="shared" si="59"/>
        <v>45562</v>
      </c>
      <c r="Y343" s="38">
        <f t="shared" si="60"/>
        <v>45590</v>
      </c>
    </row>
    <row r="344" spans="1:25" ht="20.149999999999999" customHeight="1">
      <c r="A344" s="10">
        <f>SUBTOTAL(103,$B$4:B344)</f>
        <v>341</v>
      </c>
      <c r="B344" s="122">
        <v>45562</v>
      </c>
      <c r="C344" s="125" t="s">
        <v>62</v>
      </c>
      <c r="D344" s="3" t="str">
        <f>VLOOKUP(C344,'Location Summary'!$C$4:$D$602,2,0)</f>
        <v>DA+9</v>
      </c>
      <c r="E344" s="278" t="s">
        <v>416</v>
      </c>
      <c r="F344" s="279" t="s">
        <v>696</v>
      </c>
      <c r="G344" s="169">
        <v>1</v>
      </c>
      <c r="X344" s="38">
        <f t="shared" si="59"/>
        <v>45562</v>
      </c>
      <c r="Y344" s="38">
        <f t="shared" si="60"/>
        <v>45590</v>
      </c>
    </row>
    <row r="345" spans="1:25" ht="20.149999999999999" customHeight="1">
      <c r="A345" s="10">
        <f>SUBTOTAL(103,$B$4:B345)</f>
        <v>342</v>
      </c>
      <c r="B345" s="122">
        <v>45562</v>
      </c>
      <c r="C345" s="125" t="s">
        <v>593</v>
      </c>
      <c r="D345" s="3" t="str">
        <f>VLOOKUP(C345,'Location Summary'!$C$4:$D$602,2,0)</f>
        <v>DA+3</v>
      </c>
      <c r="E345" s="278" t="s">
        <v>416</v>
      </c>
      <c r="F345" s="279" t="s">
        <v>696</v>
      </c>
      <c r="H345" s="168">
        <v>1</v>
      </c>
      <c r="I345" s="167">
        <v>1</v>
      </c>
      <c r="K345" s="168">
        <v>1</v>
      </c>
      <c r="L345" s="167">
        <v>1</v>
      </c>
      <c r="M345" s="169">
        <v>1</v>
      </c>
      <c r="Q345" s="168">
        <v>1</v>
      </c>
      <c r="X345" s="38">
        <f t="shared" si="59"/>
        <v>45562</v>
      </c>
      <c r="Y345" s="38">
        <f t="shared" si="60"/>
        <v>45590</v>
      </c>
    </row>
    <row r="346" spans="1:25" ht="20.149999999999999" customHeight="1">
      <c r="A346" s="10">
        <f>SUBTOTAL(103,$B$4:B346)</f>
        <v>343</v>
      </c>
      <c r="B346" s="122">
        <v>45562</v>
      </c>
      <c r="C346" s="125" t="s">
        <v>615</v>
      </c>
      <c r="D346" s="3" t="str">
        <f>VLOOKUP(C346,'Location Summary'!$C$4:$D$602,2,0)</f>
        <v>DA+3</v>
      </c>
      <c r="E346" s="278" t="s">
        <v>416</v>
      </c>
      <c r="F346" s="279" t="s">
        <v>696</v>
      </c>
      <c r="I346" s="167">
        <v>1</v>
      </c>
      <c r="L346" s="167">
        <v>1</v>
      </c>
      <c r="O346" s="167">
        <v>1</v>
      </c>
      <c r="R346" s="167">
        <v>1</v>
      </c>
      <c r="X346" s="38">
        <f t="shared" si="59"/>
        <v>45562</v>
      </c>
      <c r="Y346" s="38">
        <f t="shared" si="60"/>
        <v>45590</v>
      </c>
    </row>
    <row r="347" spans="1:25" ht="20.149999999999999" customHeight="1">
      <c r="A347" s="10">
        <f>SUBTOTAL(103,$B$4:B347)</f>
        <v>344</v>
      </c>
      <c r="B347" s="122">
        <v>45562</v>
      </c>
      <c r="C347" s="125" t="s">
        <v>487</v>
      </c>
      <c r="D347" s="3" t="str">
        <f>VLOOKUP(C347,'Location Summary'!$C$4:$D$602,2,0)</f>
        <v>DA+1.5</v>
      </c>
      <c r="E347" s="278" t="s">
        <v>416</v>
      </c>
      <c r="F347" s="279" t="s">
        <v>696</v>
      </c>
      <c r="H347" s="168">
        <v>1</v>
      </c>
      <c r="Q347" s="168">
        <v>1</v>
      </c>
      <c r="X347" s="38">
        <f t="shared" si="59"/>
        <v>45562</v>
      </c>
      <c r="Y347" s="38">
        <f t="shared" si="60"/>
        <v>45590</v>
      </c>
    </row>
    <row r="348" spans="1:25" ht="20.149999999999999" customHeight="1">
      <c r="A348" s="10">
        <f>SUBTOTAL(103,$B$4:B348)</f>
        <v>345</v>
      </c>
      <c r="B348" s="122">
        <v>45562</v>
      </c>
      <c r="C348" s="125" t="s">
        <v>469</v>
      </c>
      <c r="D348" s="3" t="str">
        <f>VLOOKUP(C348,'Location Summary'!$C$4:$D$602,2,0)</f>
        <v>DA+6</v>
      </c>
      <c r="E348" s="278" t="s">
        <v>416</v>
      </c>
      <c r="F348" s="279" t="s">
        <v>696</v>
      </c>
      <c r="Q348" s="168">
        <v>1</v>
      </c>
      <c r="R348" s="167">
        <v>1</v>
      </c>
      <c r="X348" s="38">
        <f t="shared" si="59"/>
        <v>45562</v>
      </c>
      <c r="Y348" s="38">
        <f t="shared" si="60"/>
        <v>45590</v>
      </c>
    </row>
    <row r="349" spans="1:25" ht="20.149999999999999" customHeight="1">
      <c r="A349" s="10">
        <f>SUBTOTAL(103,$B$4:B349)</f>
        <v>346</v>
      </c>
      <c r="B349" s="122">
        <v>45563</v>
      </c>
      <c r="C349" s="125" t="s">
        <v>264</v>
      </c>
      <c r="D349" s="3" t="str">
        <f>VLOOKUP(C349,'Location Summary'!$C$4:$D$602,2,0)</f>
        <v>DB2+0</v>
      </c>
      <c r="E349" s="278" t="s">
        <v>416</v>
      </c>
      <c r="F349" s="279" t="s">
        <v>696</v>
      </c>
      <c r="N349" s="168">
        <v>1</v>
      </c>
      <c r="Q349" s="168">
        <v>1</v>
      </c>
      <c r="X349" s="38">
        <f t="shared" si="59"/>
        <v>45563</v>
      </c>
      <c r="Y349" s="38">
        <f t="shared" si="60"/>
        <v>45591</v>
      </c>
    </row>
    <row r="350" spans="1:25" ht="20.149999999999999" customHeight="1">
      <c r="A350" s="10">
        <f>SUBTOTAL(103,$B$4:B350)</f>
        <v>347</v>
      </c>
      <c r="B350" s="122">
        <v>45563</v>
      </c>
      <c r="C350" s="125" t="s">
        <v>62</v>
      </c>
      <c r="D350" s="3" t="str">
        <f>VLOOKUP(C350,'Location Summary'!$C$4:$D$602,2,0)</f>
        <v>DA+9</v>
      </c>
      <c r="E350" s="278" t="s">
        <v>416</v>
      </c>
      <c r="F350" s="279" t="s">
        <v>696</v>
      </c>
      <c r="H350" s="168">
        <v>1</v>
      </c>
      <c r="I350" s="167">
        <v>1</v>
      </c>
      <c r="X350" s="38">
        <f t="shared" si="59"/>
        <v>45563</v>
      </c>
      <c r="Y350" s="38">
        <f t="shared" si="60"/>
        <v>45591</v>
      </c>
    </row>
    <row r="351" spans="1:25" ht="20.149999999999999" customHeight="1">
      <c r="A351" s="10">
        <f>SUBTOTAL(103,$B$4:B351)</f>
        <v>348</v>
      </c>
      <c r="B351" s="122">
        <v>45563</v>
      </c>
      <c r="C351" s="125" t="s">
        <v>593</v>
      </c>
      <c r="D351" s="3" t="str">
        <f>VLOOKUP(C351,'Location Summary'!$C$4:$D$602,2,0)</f>
        <v>DA+3</v>
      </c>
      <c r="E351" s="278" t="s">
        <v>416</v>
      </c>
      <c r="F351" s="279" t="s">
        <v>696</v>
      </c>
      <c r="N351" s="168">
        <v>1</v>
      </c>
      <c r="O351" s="167">
        <v>1</v>
      </c>
      <c r="R351" s="167">
        <v>1</v>
      </c>
      <c r="X351" s="38">
        <f t="shared" si="59"/>
        <v>45563</v>
      </c>
      <c r="Y351" s="38">
        <f t="shared" si="60"/>
        <v>45591</v>
      </c>
    </row>
    <row r="352" spans="1:25" ht="20.149999999999999" customHeight="1">
      <c r="A352" s="10">
        <f>SUBTOTAL(103,$B$4:B352)</f>
        <v>349</v>
      </c>
      <c r="B352" s="122">
        <v>45563</v>
      </c>
      <c r="C352" s="125" t="s">
        <v>616</v>
      </c>
      <c r="D352" s="3" t="str">
        <f>VLOOKUP(C352,'Location Summary'!$C$4:$D$602,2,0)</f>
        <v>DA-1.5</v>
      </c>
      <c r="E352" s="278" t="s">
        <v>416</v>
      </c>
      <c r="F352" s="279" t="s">
        <v>696</v>
      </c>
      <c r="G352" s="169">
        <v>1</v>
      </c>
      <c r="P352" s="169">
        <v>1</v>
      </c>
      <c r="X352" s="38">
        <f t="shared" si="59"/>
        <v>45563</v>
      </c>
      <c r="Y352" s="38">
        <f t="shared" si="60"/>
        <v>45591</v>
      </c>
    </row>
    <row r="353" spans="1:25" ht="20.149999999999999" customHeight="1">
      <c r="A353" s="10">
        <f>SUBTOTAL(103,$B$4:B353)</f>
        <v>350</v>
      </c>
      <c r="B353" s="122">
        <v>45564</v>
      </c>
      <c r="C353" s="125" t="s">
        <v>264</v>
      </c>
      <c r="D353" s="3" t="str">
        <f>VLOOKUP(C353,'Location Summary'!$C$4:$D$602,2,0)</f>
        <v>DB2+0</v>
      </c>
      <c r="E353" s="278" t="s">
        <v>416</v>
      </c>
      <c r="F353" s="279" t="s">
        <v>696</v>
      </c>
      <c r="J353" s="169">
        <v>1</v>
      </c>
      <c r="O353" s="167">
        <v>1</v>
      </c>
      <c r="R353" s="167">
        <v>1</v>
      </c>
      <c r="X353" s="38">
        <f t="shared" si="59"/>
        <v>45564</v>
      </c>
      <c r="Y353" s="38">
        <f t="shared" si="60"/>
        <v>45592</v>
      </c>
    </row>
    <row r="354" spans="1:25" ht="20.149999999999999" customHeight="1">
      <c r="A354" s="10">
        <f>SUBTOTAL(103,$B$4:B354)</f>
        <v>351</v>
      </c>
      <c r="B354" s="122">
        <v>45564</v>
      </c>
      <c r="C354" s="125" t="s">
        <v>595</v>
      </c>
      <c r="D354" s="3" t="str">
        <f>VLOOKUP(C354,'Location Summary'!$C$4:$D$602,2,0)</f>
        <v>DA+0</v>
      </c>
      <c r="E354" s="278" t="s">
        <v>416</v>
      </c>
      <c r="F354" s="279" t="s">
        <v>696</v>
      </c>
      <c r="G354" s="169">
        <v>1</v>
      </c>
      <c r="J354" s="169">
        <v>1</v>
      </c>
      <c r="M354" s="169">
        <v>1</v>
      </c>
      <c r="P354" s="169">
        <v>1</v>
      </c>
      <c r="X354" s="38">
        <f t="shared" si="59"/>
        <v>45564</v>
      </c>
      <c r="Y354" s="38">
        <f t="shared" si="60"/>
        <v>45592</v>
      </c>
    </row>
    <row r="355" spans="1:25" ht="20.149999999999999" customHeight="1">
      <c r="A355" s="10">
        <f>SUBTOTAL(103,$B$4:B355)</f>
        <v>352</v>
      </c>
      <c r="B355" s="122">
        <v>45564</v>
      </c>
      <c r="C355" s="125" t="s">
        <v>616</v>
      </c>
      <c r="D355" s="3" t="str">
        <f>VLOOKUP(C355,'Location Summary'!$C$4:$D$602,2,0)</f>
        <v>DA-1.5</v>
      </c>
      <c r="E355" s="278" t="s">
        <v>416</v>
      </c>
      <c r="F355" s="279" t="s">
        <v>696</v>
      </c>
      <c r="H355" s="168">
        <v>1</v>
      </c>
      <c r="I355" s="167">
        <v>1</v>
      </c>
      <c r="J355" s="169">
        <v>1</v>
      </c>
      <c r="K355" s="168">
        <v>1</v>
      </c>
      <c r="M355" s="169">
        <v>1</v>
      </c>
      <c r="N355" s="168">
        <v>1</v>
      </c>
      <c r="Q355" s="168">
        <v>1</v>
      </c>
      <c r="R355" s="167">
        <v>1</v>
      </c>
      <c r="X355" s="38">
        <f t="shared" si="59"/>
        <v>45564</v>
      </c>
      <c r="Y355" s="38">
        <f t="shared" si="60"/>
        <v>45592</v>
      </c>
    </row>
    <row r="356" spans="1:25" ht="20.149999999999999" customHeight="1">
      <c r="A356" s="10">
        <f>SUBTOTAL(103,$B$4:B356)</f>
        <v>353</v>
      </c>
      <c r="B356" s="122">
        <v>45564</v>
      </c>
      <c r="C356" s="125" t="s">
        <v>487</v>
      </c>
      <c r="D356" s="3" t="str">
        <f>VLOOKUP(C356,'Location Summary'!$C$4:$D$602,2,0)</f>
        <v>DA+1.5</v>
      </c>
      <c r="E356" s="278" t="s">
        <v>416</v>
      </c>
      <c r="F356" s="279" t="s">
        <v>696</v>
      </c>
      <c r="I356" s="167">
        <v>1</v>
      </c>
      <c r="R356" s="167">
        <v>1</v>
      </c>
      <c r="X356" s="38">
        <f t="shared" si="59"/>
        <v>45564</v>
      </c>
      <c r="Y356" s="38">
        <f t="shared" si="60"/>
        <v>45592</v>
      </c>
    </row>
    <row r="357" spans="1:25" ht="20.149999999999999" customHeight="1">
      <c r="A357" s="10">
        <f>SUBTOTAL(103,$B$4:B357)</f>
        <v>354</v>
      </c>
      <c r="B357" s="122">
        <v>45564</v>
      </c>
      <c r="C357" s="125" t="s">
        <v>903</v>
      </c>
      <c r="D357" s="3" t="str">
        <f>VLOOKUP(C357,'Location Summary'!$C$4:$D$602,2,0)</f>
        <v>DB1+3</v>
      </c>
      <c r="E357" s="278" t="s">
        <v>416</v>
      </c>
      <c r="F357" s="279" t="s">
        <v>696</v>
      </c>
      <c r="M357" s="169">
        <v>1</v>
      </c>
      <c r="X357" s="38">
        <f t="shared" si="59"/>
        <v>45564</v>
      </c>
      <c r="Y357" s="38">
        <f t="shared" si="60"/>
        <v>45592</v>
      </c>
    </row>
    <row r="358" spans="1:25" ht="20.149999999999999" customHeight="1">
      <c r="A358" s="10">
        <f>SUBTOTAL(103,$B$4:B358)</f>
        <v>355</v>
      </c>
      <c r="B358" s="122">
        <v>45564</v>
      </c>
      <c r="C358" s="125" t="s">
        <v>486</v>
      </c>
      <c r="D358" s="3" t="str">
        <f>VLOOKUP(C358,'Location Summary'!$C$4:$D$602,2,0)</f>
        <v>DA+6</v>
      </c>
      <c r="E358" s="278" t="s">
        <v>416</v>
      </c>
      <c r="F358" s="279" t="s">
        <v>696</v>
      </c>
      <c r="M358" s="169">
        <v>1</v>
      </c>
      <c r="P358" s="169">
        <v>1</v>
      </c>
      <c r="X358" s="38">
        <f t="shared" si="59"/>
        <v>45564</v>
      </c>
      <c r="Y358" s="38">
        <f t="shared" si="60"/>
        <v>45592</v>
      </c>
    </row>
    <row r="359" spans="1:25" ht="20.149999999999999" customHeight="1">
      <c r="A359" s="10">
        <f>SUBTOTAL(103,$B$4:B359)</f>
        <v>356</v>
      </c>
      <c r="B359" s="122">
        <v>45565</v>
      </c>
      <c r="C359" s="125" t="s">
        <v>264</v>
      </c>
      <c r="D359" s="3" t="str">
        <f>VLOOKUP(C359,'Location Summary'!$C$4:$D$602,2,0)</f>
        <v>DB2+0</v>
      </c>
      <c r="E359" s="278" t="s">
        <v>416</v>
      </c>
      <c r="F359" s="279" t="s">
        <v>696</v>
      </c>
      <c r="G359" s="169">
        <v>1</v>
      </c>
      <c r="X359" s="38">
        <f t="shared" si="59"/>
        <v>45565</v>
      </c>
      <c r="Y359" s="38">
        <f t="shared" si="60"/>
        <v>45593</v>
      </c>
    </row>
    <row r="360" spans="1:25" ht="20.149999999999999" customHeight="1">
      <c r="A360" s="10">
        <f>SUBTOTAL(103,$B$4:B360)</f>
        <v>357</v>
      </c>
      <c r="B360" s="122">
        <v>45565</v>
      </c>
      <c r="C360" s="125" t="s">
        <v>595</v>
      </c>
      <c r="D360" s="3" t="str">
        <f>VLOOKUP(C360,'Location Summary'!$C$4:$D$602,2,0)</f>
        <v>DA+0</v>
      </c>
      <c r="E360" s="278" t="s">
        <v>416</v>
      </c>
      <c r="F360" s="279" t="s">
        <v>696</v>
      </c>
      <c r="H360" s="168">
        <v>1</v>
      </c>
      <c r="I360" s="167">
        <v>1</v>
      </c>
      <c r="K360" s="168">
        <v>1</v>
      </c>
      <c r="L360" s="167">
        <v>1</v>
      </c>
      <c r="N360" s="168">
        <v>1</v>
      </c>
      <c r="O360" s="167">
        <v>1</v>
      </c>
      <c r="Q360" s="168">
        <v>1</v>
      </c>
      <c r="R360" s="167">
        <v>1</v>
      </c>
      <c r="X360" s="38">
        <f t="shared" si="59"/>
        <v>45565</v>
      </c>
      <c r="Y360" s="38">
        <f t="shared" si="60"/>
        <v>45593</v>
      </c>
    </row>
    <row r="361" spans="1:25" ht="20.149999999999999" customHeight="1">
      <c r="A361" s="10">
        <f>SUBTOTAL(103,$B$4:B361)</f>
        <v>358</v>
      </c>
      <c r="B361" s="122">
        <v>45565</v>
      </c>
      <c r="C361" s="125" t="s">
        <v>616</v>
      </c>
      <c r="D361" s="3" t="str">
        <f>VLOOKUP(C361,'Location Summary'!$C$4:$D$602,2,0)</f>
        <v>DA-1.5</v>
      </c>
      <c r="E361" s="278" t="s">
        <v>416</v>
      </c>
      <c r="F361" s="279" t="s">
        <v>696</v>
      </c>
      <c r="L361" s="167">
        <v>1</v>
      </c>
      <c r="O361" s="167">
        <v>1</v>
      </c>
      <c r="X361" s="38">
        <f t="shared" si="59"/>
        <v>45565</v>
      </c>
      <c r="Y361" s="38">
        <f t="shared" si="60"/>
        <v>45593</v>
      </c>
    </row>
    <row r="362" spans="1:25" ht="20.149999999999999" customHeight="1">
      <c r="A362" s="10">
        <f>SUBTOTAL(103,$B$4:B362)</f>
        <v>359</v>
      </c>
      <c r="B362" s="122">
        <v>45565</v>
      </c>
      <c r="C362" s="125" t="s">
        <v>486</v>
      </c>
      <c r="D362" s="3" t="str">
        <f>VLOOKUP(C362,'Location Summary'!$C$4:$D$602,2,0)</f>
        <v>DA+6</v>
      </c>
      <c r="E362" s="278" t="s">
        <v>416</v>
      </c>
      <c r="F362" s="279" t="s">
        <v>696</v>
      </c>
      <c r="G362" s="169">
        <v>1</v>
      </c>
      <c r="J362" s="169">
        <v>1</v>
      </c>
      <c r="N362" s="168">
        <v>1</v>
      </c>
      <c r="O362" s="167">
        <v>1</v>
      </c>
      <c r="Q362" s="168">
        <v>1</v>
      </c>
      <c r="R362" s="167">
        <v>1</v>
      </c>
      <c r="X362" s="38">
        <f t="shared" si="59"/>
        <v>45565</v>
      </c>
      <c r="Y362" s="38">
        <f t="shared" si="60"/>
        <v>45593</v>
      </c>
    </row>
    <row r="363" spans="1:25" ht="20.149999999999999" customHeight="1">
      <c r="A363" s="10">
        <f>SUBTOTAL(103,$B$4:B363)</f>
        <v>360</v>
      </c>
      <c r="B363" s="122">
        <v>45565</v>
      </c>
      <c r="C363" s="125" t="s">
        <v>605</v>
      </c>
      <c r="D363" s="3" t="str">
        <f>VLOOKUP(C363,'Location Summary'!$C$4:$D$602,2,0)</f>
        <v>DA+9</v>
      </c>
      <c r="E363" s="278" t="s">
        <v>416</v>
      </c>
      <c r="F363" s="279" t="s">
        <v>696</v>
      </c>
      <c r="J363" s="169">
        <v>1</v>
      </c>
      <c r="M363" s="169">
        <v>1</v>
      </c>
      <c r="N363" s="168">
        <v>1</v>
      </c>
      <c r="X363" s="38">
        <f t="shared" si="59"/>
        <v>45565</v>
      </c>
      <c r="Y363" s="38">
        <f t="shared" si="60"/>
        <v>45593</v>
      </c>
    </row>
    <row r="364" spans="1:25" ht="20.149999999999999" customHeight="1">
      <c r="A364" s="10">
        <f>SUBTOTAL(103,$B$4:B364)</f>
        <v>361</v>
      </c>
      <c r="B364" s="122">
        <v>45565</v>
      </c>
      <c r="C364" s="125" t="s">
        <v>903</v>
      </c>
      <c r="D364" s="3" t="str">
        <f>VLOOKUP(C364,'Location Summary'!$C$4:$D$602,2,0)</f>
        <v>DB1+3</v>
      </c>
      <c r="E364" s="278" t="s">
        <v>416</v>
      </c>
      <c r="F364" s="279" t="s">
        <v>696</v>
      </c>
      <c r="J364" s="169">
        <v>1</v>
      </c>
      <c r="N364" s="168">
        <v>1</v>
      </c>
      <c r="O364" s="167">
        <v>1</v>
      </c>
      <c r="P364" s="169">
        <v>1</v>
      </c>
      <c r="Q364" s="168">
        <v>1</v>
      </c>
      <c r="R364" s="167">
        <v>1</v>
      </c>
      <c r="X364" s="38">
        <f t="shared" si="59"/>
        <v>45565</v>
      </c>
      <c r="Y364" s="38">
        <f t="shared" si="60"/>
        <v>45593</v>
      </c>
    </row>
    <row r="365" spans="1:25" ht="20.149999999999999" customHeight="1">
      <c r="A365" s="10">
        <f>SUBTOTAL(103,$B$4:B365)</f>
        <v>362</v>
      </c>
      <c r="B365" s="122">
        <v>45536</v>
      </c>
      <c r="C365" s="125" t="s">
        <v>264</v>
      </c>
      <c r="D365" s="3" t="str">
        <f>VLOOKUP(C365,'Location Summary'!$C$4:$D$602,2,0)</f>
        <v>DB2+0</v>
      </c>
      <c r="E365" s="278" t="s">
        <v>416</v>
      </c>
      <c r="F365" s="279" t="s">
        <v>696</v>
      </c>
      <c r="H365" s="168">
        <v>1</v>
      </c>
      <c r="I365" s="167">
        <v>1</v>
      </c>
      <c r="K365" s="168">
        <v>1</v>
      </c>
      <c r="L365" s="167">
        <v>1</v>
      </c>
      <c r="X365" s="38">
        <f t="shared" si="59"/>
        <v>45536</v>
      </c>
      <c r="Y365" s="38">
        <f t="shared" si="60"/>
        <v>45564</v>
      </c>
    </row>
    <row r="366" spans="1:25" ht="20.149999999999999" customHeight="1">
      <c r="A366" s="10">
        <f>SUBTOTAL(103,$B$4:B366)</f>
        <v>363</v>
      </c>
      <c r="B366" s="122">
        <v>45536</v>
      </c>
      <c r="C366" s="125" t="s">
        <v>486</v>
      </c>
      <c r="D366" s="3" t="str">
        <f>VLOOKUP(C366,'Location Summary'!$C$4:$D$602,2,0)</f>
        <v>DA+6</v>
      </c>
      <c r="E366" s="278" t="s">
        <v>416</v>
      </c>
      <c r="F366" s="279" t="s">
        <v>696</v>
      </c>
      <c r="H366" s="168">
        <v>1</v>
      </c>
      <c r="I366" s="167">
        <v>1</v>
      </c>
      <c r="K366" s="168">
        <v>1</v>
      </c>
      <c r="L366" s="167">
        <v>1</v>
      </c>
      <c r="X366" s="38">
        <f>B366</f>
        <v>45536</v>
      </c>
      <c r="Y366" s="38">
        <f>B366+28</f>
        <v>45564</v>
      </c>
    </row>
    <row r="367" spans="1:25" ht="20.149999999999999" customHeight="1">
      <c r="A367" s="10">
        <f>SUBTOTAL(103,$B$4:B367)</f>
        <v>364</v>
      </c>
      <c r="B367" s="122">
        <v>45536</v>
      </c>
      <c r="C367" s="125" t="s">
        <v>605</v>
      </c>
      <c r="D367" s="3" t="str">
        <f>VLOOKUP(C367,'Location Summary'!$C$4:$D$602,2,0)</f>
        <v>DA+9</v>
      </c>
      <c r="E367" s="278" t="s">
        <v>416</v>
      </c>
      <c r="F367" s="279" t="s">
        <v>696</v>
      </c>
      <c r="K367" s="168">
        <v>1</v>
      </c>
      <c r="L367" s="167">
        <v>1</v>
      </c>
      <c r="O367" s="167">
        <v>1</v>
      </c>
      <c r="P367" s="169">
        <v>1</v>
      </c>
      <c r="X367" s="38">
        <f>B367</f>
        <v>45536</v>
      </c>
      <c r="Y367" s="38">
        <f>B367+28</f>
        <v>45564</v>
      </c>
    </row>
    <row r="368" spans="1:25" ht="20.149999999999999" customHeight="1">
      <c r="A368" s="10">
        <f>SUBTOTAL(103,$B$4:B368)</f>
        <v>365</v>
      </c>
      <c r="B368" s="122">
        <v>45536</v>
      </c>
      <c r="C368" s="125" t="s">
        <v>903</v>
      </c>
      <c r="D368" s="3" t="str">
        <f>VLOOKUP(C368,'Location Summary'!$C$4:$D$602,2,0)</f>
        <v>DB1+3</v>
      </c>
      <c r="E368" s="278" t="s">
        <v>416</v>
      </c>
      <c r="F368" s="279" t="s">
        <v>696</v>
      </c>
      <c r="G368" s="169">
        <v>1</v>
      </c>
      <c r="H368" s="168">
        <v>1</v>
      </c>
      <c r="I368" s="167">
        <v>1</v>
      </c>
      <c r="K368" s="168">
        <v>1</v>
      </c>
      <c r="L368" s="167">
        <v>1</v>
      </c>
      <c r="X368" s="38">
        <f t="shared" ref="X368:X382" si="61">B368</f>
        <v>45536</v>
      </c>
      <c r="Y368" s="38">
        <f t="shared" ref="Y368:Y382" si="62">B368+28</f>
        <v>45564</v>
      </c>
    </row>
    <row r="369" spans="1:25" ht="20.149999999999999" customHeight="1">
      <c r="A369" s="10">
        <f>SUBTOTAL(103,$B$4:B369)</f>
        <v>366</v>
      </c>
      <c r="B369" s="122">
        <v>45538</v>
      </c>
      <c r="C369" s="125" t="s">
        <v>154</v>
      </c>
      <c r="D369" s="3" t="str">
        <f>VLOOKUP(C369,'Location Summary'!$C$4:$D$602,2,0)</f>
        <v>DA+1.5</v>
      </c>
      <c r="E369" s="278" t="s">
        <v>416</v>
      </c>
      <c r="F369" s="279" t="s">
        <v>320</v>
      </c>
      <c r="M369" s="169">
        <v>1</v>
      </c>
      <c r="P369" s="169">
        <v>1</v>
      </c>
      <c r="X369" s="38">
        <f t="shared" si="61"/>
        <v>45538</v>
      </c>
      <c r="Y369" s="38">
        <f t="shared" si="62"/>
        <v>45566</v>
      </c>
    </row>
    <row r="370" spans="1:25" ht="20.149999999999999" customHeight="1">
      <c r="A370" s="10">
        <f>SUBTOTAL(103,$B$4:B370)</f>
        <v>367</v>
      </c>
      <c r="B370" s="122">
        <v>45538</v>
      </c>
      <c r="C370" s="125" t="s">
        <v>594</v>
      </c>
      <c r="D370" s="3" t="str">
        <f>VLOOKUP(C370,'Location Summary'!$C$4:$D$602,2,0)</f>
        <v>DA+0</v>
      </c>
      <c r="E370" s="278" t="s">
        <v>416</v>
      </c>
      <c r="F370" s="279" t="s">
        <v>696</v>
      </c>
      <c r="G370" s="169">
        <v>1</v>
      </c>
      <c r="H370" s="168">
        <v>1</v>
      </c>
      <c r="J370" s="169">
        <v>1</v>
      </c>
      <c r="M370" s="169">
        <v>1</v>
      </c>
      <c r="N370" s="168">
        <v>1</v>
      </c>
      <c r="P370" s="169">
        <v>1</v>
      </c>
      <c r="X370" s="38">
        <f t="shared" si="61"/>
        <v>45538</v>
      </c>
      <c r="Y370" s="38">
        <f t="shared" si="62"/>
        <v>45566</v>
      </c>
    </row>
    <row r="371" spans="1:25" ht="20.149999999999999" customHeight="1">
      <c r="A371" s="10">
        <f>SUBTOTAL(103,$B$4:B371)</f>
        <v>368</v>
      </c>
      <c r="B371" s="122">
        <v>45538</v>
      </c>
      <c r="C371" s="125" t="s">
        <v>1082</v>
      </c>
      <c r="D371" s="3" t="str">
        <f>VLOOKUP(C371,'Location Summary'!$C$4:$D$602,2,0)</f>
        <v>DB1+9</v>
      </c>
      <c r="E371" s="278" t="s">
        <v>416</v>
      </c>
      <c r="F371" s="279" t="s">
        <v>696</v>
      </c>
      <c r="G371" s="169">
        <v>1</v>
      </c>
      <c r="J371" s="169">
        <v>1</v>
      </c>
      <c r="P371" s="169">
        <v>1</v>
      </c>
      <c r="X371" s="38">
        <f t="shared" si="61"/>
        <v>45538</v>
      </c>
      <c r="Y371" s="38">
        <f t="shared" si="62"/>
        <v>45566</v>
      </c>
    </row>
    <row r="372" spans="1:25" ht="20.149999999999999" customHeight="1">
      <c r="A372" s="10">
        <f>SUBTOTAL(103,$B$4:B372)</f>
        <v>369</v>
      </c>
      <c r="B372" s="122">
        <v>45538</v>
      </c>
      <c r="C372" s="125" t="s">
        <v>605</v>
      </c>
      <c r="D372" s="3" t="str">
        <f>VLOOKUP(C372,'Location Summary'!$C$4:$D$602,2,0)</f>
        <v>DA+9</v>
      </c>
      <c r="E372" s="278" t="s">
        <v>416</v>
      </c>
      <c r="F372" s="279" t="s">
        <v>696</v>
      </c>
      <c r="G372" s="169">
        <v>1</v>
      </c>
      <c r="H372" s="168">
        <v>1</v>
      </c>
      <c r="I372" s="167">
        <v>1</v>
      </c>
      <c r="Q372" s="168">
        <v>1</v>
      </c>
      <c r="R372" s="167">
        <v>1</v>
      </c>
      <c r="X372" s="38">
        <f t="shared" si="61"/>
        <v>45538</v>
      </c>
      <c r="Y372" s="38">
        <f t="shared" si="62"/>
        <v>45566</v>
      </c>
    </row>
    <row r="373" spans="1:25" ht="20.149999999999999" customHeight="1">
      <c r="A373" s="10">
        <f>SUBTOTAL(103,$B$4:B373)</f>
        <v>370</v>
      </c>
      <c r="B373" s="122">
        <v>45539</v>
      </c>
      <c r="C373" s="125" t="s">
        <v>154</v>
      </c>
      <c r="D373" s="3" t="str">
        <f>VLOOKUP(C373,'Location Summary'!$C$4:$D$602,2,0)</f>
        <v>DA+1.5</v>
      </c>
      <c r="E373" s="278" t="s">
        <v>416</v>
      </c>
      <c r="F373" s="279" t="s">
        <v>696</v>
      </c>
      <c r="N373" s="168">
        <v>1</v>
      </c>
      <c r="Q373" s="168">
        <v>1</v>
      </c>
      <c r="X373" s="38">
        <f t="shared" si="61"/>
        <v>45539</v>
      </c>
      <c r="Y373" s="38">
        <f t="shared" si="62"/>
        <v>45567</v>
      </c>
    </row>
    <row r="374" spans="1:25" ht="20.149999999999999" customHeight="1">
      <c r="A374" s="10">
        <f>SUBTOTAL(103,$B$4:B374)</f>
        <v>371</v>
      </c>
      <c r="B374" s="122">
        <v>45539</v>
      </c>
      <c r="C374" s="125" t="s">
        <v>594</v>
      </c>
      <c r="D374" s="3" t="str">
        <f>VLOOKUP(C374,'Location Summary'!$C$4:$D$602,2,0)</f>
        <v>DA+0</v>
      </c>
      <c r="E374" s="278" t="s">
        <v>416</v>
      </c>
      <c r="F374" s="279" t="s">
        <v>696</v>
      </c>
      <c r="I374" s="167">
        <v>1</v>
      </c>
      <c r="K374" s="168">
        <v>1</v>
      </c>
      <c r="L374" s="167">
        <v>1</v>
      </c>
      <c r="O374" s="167">
        <v>1</v>
      </c>
      <c r="Q374" s="168">
        <v>1</v>
      </c>
      <c r="R374" s="167">
        <v>1</v>
      </c>
      <c r="X374" s="38">
        <f t="shared" si="61"/>
        <v>45539</v>
      </c>
      <c r="Y374" s="38">
        <f t="shared" si="62"/>
        <v>45567</v>
      </c>
    </row>
    <row r="375" spans="1:25" ht="20.149999999999999" customHeight="1">
      <c r="A375" s="10">
        <f>SUBTOTAL(103,$B$4:B375)</f>
        <v>372</v>
      </c>
      <c r="B375" s="122">
        <v>45539</v>
      </c>
      <c r="C375" s="125" t="s">
        <v>1082</v>
      </c>
      <c r="D375" s="3" t="str">
        <f>VLOOKUP(C375,'Location Summary'!$C$4:$D$602,2,0)</f>
        <v>DB1+9</v>
      </c>
      <c r="E375" s="278" t="s">
        <v>416</v>
      </c>
      <c r="F375" s="279" t="s">
        <v>696</v>
      </c>
      <c r="H375" s="168">
        <v>1</v>
      </c>
      <c r="I375" s="167">
        <v>1</v>
      </c>
      <c r="M375" s="169">
        <v>1</v>
      </c>
      <c r="Q375" s="168">
        <v>1</v>
      </c>
      <c r="R375" s="167">
        <v>1</v>
      </c>
      <c r="X375" s="38">
        <f t="shared" si="61"/>
        <v>45539</v>
      </c>
      <c r="Y375" s="38">
        <f t="shared" si="62"/>
        <v>45567</v>
      </c>
    </row>
    <row r="376" spans="1:25" ht="20.149999999999999" customHeight="1">
      <c r="A376" s="10">
        <f>SUBTOTAL(103,$B$4:B376)</f>
        <v>373</v>
      </c>
      <c r="B376" s="122">
        <v>45539</v>
      </c>
      <c r="C376" s="125" t="s">
        <v>546</v>
      </c>
      <c r="D376" s="3" t="s">
        <v>3</v>
      </c>
      <c r="E376" s="278" t="s">
        <v>416</v>
      </c>
      <c r="F376" s="279" t="s">
        <v>696</v>
      </c>
      <c r="M376" s="169">
        <v>1</v>
      </c>
      <c r="N376" s="168">
        <v>1</v>
      </c>
      <c r="P376" s="169">
        <v>1</v>
      </c>
      <c r="Q376" s="168">
        <v>1</v>
      </c>
      <c r="X376" s="38">
        <f t="shared" si="61"/>
        <v>45539</v>
      </c>
      <c r="Y376" s="38">
        <f t="shared" si="62"/>
        <v>45567</v>
      </c>
    </row>
    <row r="377" spans="1:25" ht="20.149999999999999" customHeight="1">
      <c r="A377" s="10">
        <f>SUBTOTAL(103,$B$4:B377)</f>
        <v>374</v>
      </c>
      <c r="B377" s="122">
        <v>45540</v>
      </c>
      <c r="C377" s="125" t="s">
        <v>154</v>
      </c>
      <c r="D377" s="3" t="str">
        <f>VLOOKUP(C377,'Location Summary'!$C$4:$D$602,2,0)</f>
        <v>DA+1.5</v>
      </c>
      <c r="E377" s="278" t="s">
        <v>416</v>
      </c>
      <c r="F377" s="279" t="s">
        <v>696</v>
      </c>
      <c r="G377" s="169">
        <v>1</v>
      </c>
      <c r="O377" s="167">
        <v>1</v>
      </c>
      <c r="R377" s="167">
        <v>1</v>
      </c>
      <c r="X377" s="38">
        <f t="shared" si="61"/>
        <v>45540</v>
      </c>
      <c r="Y377" s="38">
        <f t="shared" si="62"/>
        <v>45568</v>
      </c>
    </row>
    <row r="378" spans="1:25" ht="20.149999999999999" customHeight="1">
      <c r="A378" s="10">
        <f>SUBTOTAL(103,$B$4:B378)</f>
        <v>375</v>
      </c>
      <c r="B378" s="122">
        <v>45540</v>
      </c>
      <c r="C378" s="125" t="s">
        <v>1082</v>
      </c>
      <c r="D378" s="3" t="str">
        <f>VLOOKUP(C378,'Location Summary'!$C$4:$D$602,2,0)</f>
        <v>DB1+9</v>
      </c>
      <c r="E378" s="278" t="s">
        <v>416</v>
      </c>
      <c r="F378" s="279" t="s">
        <v>696</v>
      </c>
      <c r="K378" s="168">
        <v>1</v>
      </c>
      <c r="L378" s="167">
        <v>1</v>
      </c>
      <c r="N378" s="168">
        <v>1</v>
      </c>
      <c r="O378" s="167">
        <v>1</v>
      </c>
      <c r="X378" s="38">
        <f t="shared" si="61"/>
        <v>45540</v>
      </c>
      <c r="Y378" s="38">
        <f t="shared" si="62"/>
        <v>45568</v>
      </c>
    </row>
    <row r="379" spans="1:25" ht="20.149999999999999" customHeight="1">
      <c r="A379" s="10">
        <f>SUBTOTAL(103,$B$4:B379)</f>
        <v>376</v>
      </c>
      <c r="B379" s="122">
        <v>45540</v>
      </c>
      <c r="C379" s="125" t="s">
        <v>478</v>
      </c>
      <c r="D379" s="3" t="str">
        <f>VLOOKUP(C379,'Location Summary'!$C$4:$D$602,2,0)</f>
        <v>DA+6</v>
      </c>
      <c r="E379" s="278" t="s">
        <v>416</v>
      </c>
      <c r="F379" s="279" t="s">
        <v>696</v>
      </c>
      <c r="J379" s="169">
        <v>1</v>
      </c>
      <c r="M379" s="169">
        <v>1</v>
      </c>
      <c r="X379" s="38">
        <f t="shared" si="61"/>
        <v>45540</v>
      </c>
      <c r="Y379" s="38">
        <f t="shared" si="62"/>
        <v>45568</v>
      </c>
    </row>
    <row r="380" spans="1:25" ht="20.149999999999999" customHeight="1">
      <c r="A380" s="10">
        <f>SUBTOTAL(103,$B$4:B380)</f>
        <v>377</v>
      </c>
      <c r="B380" s="122">
        <v>45540</v>
      </c>
      <c r="C380" s="125" t="s">
        <v>606</v>
      </c>
      <c r="D380" s="3" t="str">
        <f>VLOOKUP(C380,'Location Summary'!$C$4:$D$602,2,0)</f>
        <v>DA+6</v>
      </c>
      <c r="E380" s="278" t="s">
        <v>416</v>
      </c>
      <c r="F380" s="279" t="s">
        <v>696</v>
      </c>
      <c r="M380" s="169">
        <v>1</v>
      </c>
      <c r="P380" s="169">
        <v>1</v>
      </c>
      <c r="X380" s="38">
        <f t="shared" si="61"/>
        <v>45540</v>
      </c>
      <c r="Y380" s="38">
        <f t="shared" si="62"/>
        <v>45568</v>
      </c>
    </row>
    <row r="381" spans="1:25" ht="20.149999999999999" customHeight="1">
      <c r="A381" s="10">
        <f>SUBTOTAL(103,$B$4:B381)</f>
        <v>378</v>
      </c>
      <c r="B381" s="122">
        <v>45540</v>
      </c>
      <c r="C381" s="125" t="s">
        <v>546</v>
      </c>
      <c r="D381" s="3" t="s">
        <v>3</v>
      </c>
      <c r="E381" s="278" t="s">
        <v>416</v>
      </c>
      <c r="F381" s="279" t="s">
        <v>696</v>
      </c>
      <c r="G381" s="169">
        <v>1</v>
      </c>
      <c r="H381" s="168">
        <v>1</v>
      </c>
      <c r="I381" s="167">
        <v>1</v>
      </c>
      <c r="J381" s="169">
        <v>1</v>
      </c>
      <c r="K381" s="168">
        <v>1</v>
      </c>
      <c r="L381" s="167">
        <v>1</v>
      </c>
      <c r="O381" s="167">
        <v>1</v>
      </c>
      <c r="R381" s="167">
        <v>1</v>
      </c>
      <c r="X381" s="38">
        <f t="shared" si="61"/>
        <v>45540</v>
      </c>
      <c r="Y381" s="38">
        <f t="shared" si="62"/>
        <v>45568</v>
      </c>
    </row>
    <row r="382" spans="1:25" ht="20.149999999999999" customHeight="1">
      <c r="A382" s="10">
        <f>SUBTOTAL(103,$B$4:B382)</f>
        <v>379</v>
      </c>
      <c r="B382" s="122">
        <v>45541</v>
      </c>
      <c r="C382" s="125" t="s">
        <v>491</v>
      </c>
      <c r="D382" s="3" t="str">
        <f>VLOOKUP(C382,'Location Summary'!$C$4:$D$602,2,0)</f>
        <v>DA+9</v>
      </c>
      <c r="E382" s="278" t="s">
        <v>416</v>
      </c>
      <c r="F382" s="279" t="s">
        <v>696</v>
      </c>
      <c r="G382" s="169">
        <v>1</v>
      </c>
      <c r="J382" s="169">
        <v>1</v>
      </c>
      <c r="M382" s="169">
        <v>1</v>
      </c>
      <c r="X382" s="38">
        <f t="shared" si="61"/>
        <v>45541</v>
      </c>
      <c r="Y382" s="38">
        <f t="shared" si="62"/>
        <v>45569</v>
      </c>
    </row>
    <row r="383" spans="1:25" ht="20.149999999999999" customHeight="1">
      <c r="A383" s="10">
        <f>SUBTOTAL(103,$B$4:B383)</f>
        <v>380</v>
      </c>
      <c r="B383" s="122">
        <v>45541</v>
      </c>
      <c r="C383" s="125" t="s">
        <v>154</v>
      </c>
      <c r="D383" s="3" t="str">
        <f>VLOOKUP(C383,'Location Summary'!$C$4:$D$602,2,0)</f>
        <v>DA+1.5</v>
      </c>
      <c r="E383" s="278" t="s">
        <v>416</v>
      </c>
      <c r="F383" s="279" t="s">
        <v>696</v>
      </c>
      <c r="J383" s="169">
        <v>1</v>
      </c>
      <c r="X383" s="38">
        <f t="shared" ref="X383:X414" si="63">B383</f>
        <v>45541</v>
      </c>
      <c r="Y383" s="38">
        <f t="shared" ref="Y383:Y414" si="64">B383+28</f>
        <v>45569</v>
      </c>
    </row>
    <row r="384" spans="1:25" ht="20.149999999999999" customHeight="1">
      <c r="A384" s="10">
        <f>SUBTOTAL(103,$B$4:B384)</f>
        <v>381</v>
      </c>
      <c r="B384" s="122">
        <v>45541</v>
      </c>
      <c r="C384" s="125" t="s">
        <v>596</v>
      </c>
      <c r="D384" s="3" t="str">
        <f>VLOOKUP(C384,'Location Summary'!$C$4:$D$602,2,0)</f>
        <v>DA+1.5</v>
      </c>
      <c r="E384" s="278" t="s">
        <v>416</v>
      </c>
      <c r="F384" s="279" t="s">
        <v>696</v>
      </c>
      <c r="G384" s="169">
        <v>1</v>
      </c>
      <c r="J384" s="169">
        <v>1</v>
      </c>
      <c r="M384" s="169">
        <v>1</v>
      </c>
      <c r="P384" s="169">
        <v>1</v>
      </c>
      <c r="X384" s="38">
        <f t="shared" si="63"/>
        <v>45541</v>
      </c>
      <c r="Y384" s="38">
        <f t="shared" si="64"/>
        <v>45569</v>
      </c>
    </row>
    <row r="385" spans="1:25" ht="20.149999999999999" customHeight="1">
      <c r="A385" s="10">
        <f>SUBTOTAL(103,$B$4:B385)</f>
        <v>382</v>
      </c>
      <c r="B385" s="122">
        <v>45541</v>
      </c>
      <c r="C385" s="125" t="s">
        <v>478</v>
      </c>
      <c r="D385" s="3" t="str">
        <f>VLOOKUP(C385,'Location Summary'!$C$4:$D$602,2,0)</f>
        <v>DA+6</v>
      </c>
      <c r="E385" s="278" t="s">
        <v>416</v>
      </c>
      <c r="F385" s="279" t="s">
        <v>696</v>
      </c>
      <c r="G385" s="169">
        <v>1</v>
      </c>
      <c r="K385" s="168">
        <v>1</v>
      </c>
      <c r="L385" s="167">
        <v>1</v>
      </c>
      <c r="N385" s="168">
        <v>1</v>
      </c>
      <c r="O385" s="167">
        <v>1</v>
      </c>
      <c r="P385" s="169">
        <v>1</v>
      </c>
      <c r="X385" s="38">
        <f t="shared" si="63"/>
        <v>45541</v>
      </c>
      <c r="Y385" s="38">
        <f t="shared" si="64"/>
        <v>45569</v>
      </c>
    </row>
    <row r="386" spans="1:25" ht="20.149999999999999" customHeight="1">
      <c r="A386" s="10">
        <f>SUBTOTAL(103,$B$4:B386)</f>
        <v>383</v>
      </c>
      <c r="B386" s="122">
        <v>45541</v>
      </c>
      <c r="C386" s="125" t="s">
        <v>606</v>
      </c>
      <c r="D386" s="3" t="str">
        <f>VLOOKUP(C386,'Location Summary'!$C$4:$D$602,2,0)</f>
        <v>DA+6</v>
      </c>
      <c r="E386" s="278" t="s">
        <v>416</v>
      </c>
      <c r="F386" s="279" t="s">
        <v>696</v>
      </c>
      <c r="N386" s="168">
        <v>1</v>
      </c>
      <c r="O386" s="167">
        <v>1</v>
      </c>
      <c r="Q386" s="168">
        <v>1</v>
      </c>
      <c r="R386" s="167">
        <v>1</v>
      </c>
      <c r="X386" s="38">
        <f t="shared" si="63"/>
        <v>45541</v>
      </c>
      <c r="Y386" s="38">
        <f t="shared" si="64"/>
        <v>45569</v>
      </c>
    </row>
    <row r="387" spans="1:25" ht="20.149999999999999" customHeight="1">
      <c r="A387" s="10">
        <f>SUBTOTAL(103,$B$4:B387)</f>
        <v>384</v>
      </c>
      <c r="B387" s="122">
        <v>45542</v>
      </c>
      <c r="C387" s="125" t="s">
        <v>491</v>
      </c>
      <c r="D387" s="3" t="str">
        <f>VLOOKUP(C387,'Location Summary'!$C$4:$D$602,2,0)</f>
        <v>DA+9</v>
      </c>
      <c r="E387" s="278" t="s">
        <v>416</v>
      </c>
      <c r="F387" s="279" t="s">
        <v>696</v>
      </c>
      <c r="H387" s="168">
        <v>1</v>
      </c>
      <c r="I387" s="167">
        <v>1</v>
      </c>
      <c r="K387" s="168">
        <v>1</v>
      </c>
      <c r="L387" s="167">
        <v>1</v>
      </c>
      <c r="N387" s="168">
        <v>1</v>
      </c>
      <c r="P387" s="169">
        <v>1</v>
      </c>
      <c r="Q387" s="168">
        <v>1</v>
      </c>
      <c r="X387" s="38">
        <f t="shared" si="63"/>
        <v>45542</v>
      </c>
      <c r="Y387" s="38">
        <f t="shared" si="64"/>
        <v>45570</v>
      </c>
    </row>
    <row r="388" spans="1:25" ht="20.149999999999999" customHeight="1">
      <c r="A388" s="10">
        <f>SUBTOTAL(103,$B$4:B388)</f>
        <v>385</v>
      </c>
      <c r="B388" s="122">
        <v>45542</v>
      </c>
      <c r="C388" s="125" t="s">
        <v>596</v>
      </c>
      <c r="D388" s="3" t="str">
        <f>VLOOKUP(C388,'Location Summary'!$C$4:$D$602,2,0)</f>
        <v>DA+1.5</v>
      </c>
      <c r="E388" s="278" t="s">
        <v>416</v>
      </c>
      <c r="F388" s="279" t="s">
        <v>696</v>
      </c>
      <c r="H388" s="168">
        <v>1</v>
      </c>
      <c r="I388" s="167">
        <v>1</v>
      </c>
      <c r="K388" s="168">
        <v>1</v>
      </c>
      <c r="L388" s="167">
        <v>1</v>
      </c>
      <c r="N388" s="168">
        <v>1</v>
      </c>
      <c r="O388" s="167">
        <v>1</v>
      </c>
      <c r="Q388" s="168">
        <v>1</v>
      </c>
      <c r="R388" s="167">
        <v>1</v>
      </c>
      <c r="X388" s="38">
        <f t="shared" si="63"/>
        <v>45542</v>
      </c>
      <c r="Y388" s="38">
        <f t="shared" si="64"/>
        <v>45570</v>
      </c>
    </row>
    <row r="389" spans="1:25" ht="20.149999999999999" customHeight="1">
      <c r="A389" s="10">
        <f>SUBTOTAL(103,$B$4:B389)</f>
        <v>386</v>
      </c>
      <c r="B389" s="122">
        <v>45542</v>
      </c>
      <c r="C389" s="125" t="s">
        <v>478</v>
      </c>
      <c r="D389" s="3" t="str">
        <f>VLOOKUP(C389,'Location Summary'!$C$4:$D$602,2,0)</f>
        <v>DA+6</v>
      </c>
      <c r="E389" s="278" t="s">
        <v>416</v>
      </c>
      <c r="F389" s="279" t="s">
        <v>696</v>
      </c>
      <c r="H389" s="168">
        <v>1</v>
      </c>
      <c r="I389" s="167">
        <v>1</v>
      </c>
      <c r="Q389" s="168">
        <v>1</v>
      </c>
      <c r="R389" s="167">
        <v>1</v>
      </c>
      <c r="X389" s="38">
        <f t="shared" si="63"/>
        <v>45542</v>
      </c>
      <c r="Y389" s="38">
        <f t="shared" si="64"/>
        <v>45570</v>
      </c>
    </row>
    <row r="390" spans="1:25" ht="20.149999999999999" customHeight="1">
      <c r="A390" s="10">
        <f>SUBTOTAL(103,$B$4:B390)</f>
        <v>387</v>
      </c>
      <c r="B390" s="122">
        <v>45542</v>
      </c>
      <c r="C390" s="125" t="s">
        <v>606</v>
      </c>
      <c r="D390" s="3" t="str">
        <f>VLOOKUP(C390,'Location Summary'!$C$4:$D$602,2,0)</f>
        <v>DA+6</v>
      </c>
      <c r="E390" s="278" t="s">
        <v>416</v>
      </c>
      <c r="F390" s="279" t="s">
        <v>696</v>
      </c>
      <c r="G390" s="169">
        <v>1</v>
      </c>
      <c r="X390" s="38">
        <f t="shared" si="63"/>
        <v>45542</v>
      </c>
      <c r="Y390" s="38">
        <f t="shared" si="64"/>
        <v>45570</v>
      </c>
    </row>
    <row r="391" spans="1:25" ht="20.149999999999999" customHeight="1">
      <c r="A391" s="10">
        <f>SUBTOTAL(103,$B$4:B391)</f>
        <v>388</v>
      </c>
      <c r="B391" s="122">
        <v>45542</v>
      </c>
      <c r="C391" s="125" t="s">
        <v>547</v>
      </c>
      <c r="D391" s="3" t="s">
        <v>3</v>
      </c>
      <c r="E391" s="278" t="s">
        <v>416</v>
      </c>
      <c r="F391" s="279" t="s">
        <v>696</v>
      </c>
      <c r="G391" s="169">
        <v>1</v>
      </c>
      <c r="J391" s="169">
        <v>1</v>
      </c>
      <c r="M391" s="169">
        <v>1</v>
      </c>
      <c r="P391" s="169">
        <v>1</v>
      </c>
      <c r="X391" s="38">
        <f t="shared" si="63"/>
        <v>45542</v>
      </c>
      <c r="Y391" s="38">
        <f t="shared" si="64"/>
        <v>45570</v>
      </c>
    </row>
    <row r="392" spans="1:25" ht="20.149999999999999" customHeight="1">
      <c r="A392" s="10">
        <f>SUBTOTAL(103,$B$4:B392)</f>
        <v>389</v>
      </c>
      <c r="B392" s="122">
        <v>45543</v>
      </c>
      <c r="C392" s="125" t="s">
        <v>491</v>
      </c>
      <c r="D392" s="3" t="str">
        <f>VLOOKUP(C392,'Location Summary'!$C$4:$D$602,2,0)</f>
        <v>DA+9</v>
      </c>
      <c r="E392" s="278" t="s">
        <v>416</v>
      </c>
      <c r="F392" s="279" t="s">
        <v>696</v>
      </c>
      <c r="O392" s="167">
        <v>1</v>
      </c>
      <c r="R392" s="167">
        <v>1</v>
      </c>
      <c r="X392" s="38">
        <f t="shared" si="63"/>
        <v>45543</v>
      </c>
      <c r="Y392" s="38">
        <f t="shared" si="64"/>
        <v>45571</v>
      </c>
    </row>
    <row r="393" spans="1:25" ht="20.149999999999999" customHeight="1">
      <c r="A393" s="10">
        <f>SUBTOTAL(103,$B$4:B393)</f>
        <v>390</v>
      </c>
      <c r="B393" s="122">
        <v>45543</v>
      </c>
      <c r="C393" s="125" t="s">
        <v>154</v>
      </c>
      <c r="D393" s="3" t="str">
        <f>VLOOKUP(C393,'Location Summary'!$C$4:$D$602,2,0)</f>
        <v>DA+1.5</v>
      </c>
      <c r="E393" s="278" t="s">
        <v>416</v>
      </c>
      <c r="F393" s="279" t="s">
        <v>696</v>
      </c>
      <c r="H393" s="168">
        <v>1</v>
      </c>
      <c r="I393" s="167">
        <v>1</v>
      </c>
      <c r="K393" s="168">
        <v>1</v>
      </c>
      <c r="L393" s="167">
        <v>1</v>
      </c>
      <c r="X393" s="38">
        <f t="shared" si="63"/>
        <v>45543</v>
      </c>
      <c r="Y393" s="38">
        <f t="shared" si="64"/>
        <v>45571</v>
      </c>
    </row>
    <row r="394" spans="1:25" ht="20.149999999999999" customHeight="1">
      <c r="A394" s="10">
        <f>SUBTOTAL(103,$B$4:B394)</f>
        <v>391</v>
      </c>
      <c r="B394" s="122">
        <v>45543</v>
      </c>
      <c r="C394" s="125" t="s">
        <v>171</v>
      </c>
      <c r="D394" s="3" t="e">
        <f>VLOOKUP(C394,'Location Summary'!$C$4:$D$602,2,0)</f>
        <v>#N/A</v>
      </c>
      <c r="E394" s="278" t="s">
        <v>416</v>
      </c>
      <c r="F394" s="279" t="s">
        <v>696</v>
      </c>
      <c r="J394" s="169">
        <v>1</v>
      </c>
      <c r="X394" s="38">
        <f t="shared" si="63"/>
        <v>45543</v>
      </c>
      <c r="Y394" s="38">
        <f t="shared" si="64"/>
        <v>45571</v>
      </c>
    </row>
    <row r="395" spans="1:25" ht="20.149999999999999" customHeight="1">
      <c r="A395" s="10">
        <f>SUBTOTAL(103,$B$4:B395)</f>
        <v>392</v>
      </c>
      <c r="B395" s="122">
        <v>45543</v>
      </c>
      <c r="C395" s="125" t="s">
        <v>547</v>
      </c>
      <c r="D395" s="3" t="s">
        <v>3</v>
      </c>
      <c r="E395" s="278" t="s">
        <v>416</v>
      </c>
      <c r="F395" s="279" t="s">
        <v>696</v>
      </c>
      <c r="H395" s="168">
        <v>1</v>
      </c>
      <c r="K395" s="168">
        <v>1</v>
      </c>
      <c r="N395" s="168">
        <v>1</v>
      </c>
      <c r="Q395" s="168">
        <v>1</v>
      </c>
      <c r="X395" s="38">
        <f t="shared" si="63"/>
        <v>45543</v>
      </c>
      <c r="Y395" s="38">
        <f t="shared" si="64"/>
        <v>45571</v>
      </c>
    </row>
    <row r="396" spans="1:25" ht="20.149999999999999" customHeight="1">
      <c r="A396" s="10">
        <f>SUBTOTAL(103,$B$4:B396)</f>
        <v>393</v>
      </c>
      <c r="B396" s="122">
        <v>45543</v>
      </c>
      <c r="C396" s="125" t="s">
        <v>606</v>
      </c>
      <c r="D396" s="3" t="str">
        <f>VLOOKUP(C396,'Location Summary'!$C$4:$D$602,2,0)</f>
        <v>DA+6</v>
      </c>
      <c r="E396" s="278" t="s">
        <v>416</v>
      </c>
      <c r="F396" s="279" t="s">
        <v>696</v>
      </c>
      <c r="H396" s="168">
        <v>1</v>
      </c>
      <c r="X396" s="38">
        <f t="shared" si="63"/>
        <v>45543</v>
      </c>
      <c r="Y396" s="38">
        <f t="shared" si="64"/>
        <v>45571</v>
      </c>
    </row>
    <row r="397" spans="1:25" ht="20.149999999999999" customHeight="1">
      <c r="A397" s="10">
        <f>SUBTOTAL(103,$B$4:B397)</f>
        <v>394</v>
      </c>
      <c r="B397" s="122">
        <v>45544</v>
      </c>
      <c r="C397" s="125" t="s">
        <v>492</v>
      </c>
      <c r="D397" s="3" t="str">
        <f>VLOOKUP(C397,'Location Summary'!$C$4:$D$602,2,0)</f>
        <v>DA+6</v>
      </c>
      <c r="E397" s="278" t="s">
        <v>416</v>
      </c>
      <c r="F397" s="279" t="s">
        <v>696</v>
      </c>
      <c r="G397" s="169">
        <v>1</v>
      </c>
      <c r="P397" s="169">
        <v>1</v>
      </c>
      <c r="X397" s="38">
        <f t="shared" si="63"/>
        <v>45544</v>
      </c>
      <c r="Y397" s="38">
        <f t="shared" si="64"/>
        <v>45572</v>
      </c>
    </row>
    <row r="398" spans="1:25" ht="20.149999999999999" customHeight="1">
      <c r="A398" s="10">
        <f>SUBTOTAL(103,$B$4:B398)</f>
        <v>395</v>
      </c>
      <c r="B398" s="122">
        <v>45544</v>
      </c>
      <c r="C398" s="125" t="s">
        <v>597</v>
      </c>
      <c r="D398" s="3" t="str">
        <f>VLOOKUP(C398,'Location Summary'!$C$4:$D$602,2,0)</f>
        <v>DA-3</v>
      </c>
      <c r="E398" s="278" t="s">
        <v>416</v>
      </c>
      <c r="F398" s="279" t="s">
        <v>696</v>
      </c>
      <c r="M398" s="169">
        <v>1</v>
      </c>
      <c r="P398" s="169">
        <v>1</v>
      </c>
      <c r="X398" s="38">
        <f t="shared" si="63"/>
        <v>45544</v>
      </c>
      <c r="Y398" s="38">
        <f t="shared" si="64"/>
        <v>45572</v>
      </c>
    </row>
    <row r="399" spans="1:25" ht="20.149999999999999" customHeight="1">
      <c r="A399" s="10">
        <f>SUBTOTAL(103,$B$4:B399)</f>
        <v>396</v>
      </c>
      <c r="B399" s="122">
        <v>45544</v>
      </c>
      <c r="C399" s="125" t="s">
        <v>171</v>
      </c>
      <c r="D399" s="3" t="e">
        <f>VLOOKUP(C399,'Location Summary'!$C$4:$D$602,2,0)</f>
        <v>#N/A</v>
      </c>
      <c r="E399" s="278" t="s">
        <v>416</v>
      </c>
      <c r="F399" s="279" t="s">
        <v>696</v>
      </c>
      <c r="G399" s="169">
        <v>1</v>
      </c>
      <c r="K399" s="168">
        <v>1</v>
      </c>
      <c r="L399" s="167">
        <v>1</v>
      </c>
      <c r="X399" s="38">
        <f t="shared" si="63"/>
        <v>45544</v>
      </c>
      <c r="Y399" s="38">
        <f t="shared" si="64"/>
        <v>45572</v>
      </c>
    </row>
    <row r="400" spans="1:25" ht="20.149999999999999" customHeight="1">
      <c r="A400" s="10">
        <f>SUBTOTAL(103,$B$4:B400)</f>
        <v>397</v>
      </c>
      <c r="B400" s="122">
        <v>45544</v>
      </c>
      <c r="C400" s="125" t="s">
        <v>606</v>
      </c>
      <c r="D400" s="3" t="str">
        <f>VLOOKUP(C400,'Location Summary'!$C$4:$D$602,2,0)</f>
        <v>DA+6</v>
      </c>
      <c r="E400" s="278" t="s">
        <v>416</v>
      </c>
      <c r="F400" s="279" t="s">
        <v>696</v>
      </c>
      <c r="I400" s="167">
        <v>1</v>
      </c>
      <c r="J400" s="169">
        <v>1</v>
      </c>
      <c r="K400" s="168">
        <v>1</v>
      </c>
      <c r="L400" s="167">
        <v>1</v>
      </c>
      <c r="X400" s="38">
        <f t="shared" si="63"/>
        <v>45544</v>
      </c>
      <c r="Y400" s="38">
        <f t="shared" si="64"/>
        <v>45572</v>
      </c>
    </row>
    <row r="401" spans="1:25" ht="20.149999999999999" customHeight="1">
      <c r="A401" s="10">
        <f>SUBTOTAL(103,$B$4:B401)</f>
        <v>398</v>
      </c>
      <c r="B401" s="122">
        <v>45544</v>
      </c>
      <c r="C401" s="125" t="s">
        <v>547</v>
      </c>
      <c r="D401" s="3" t="s">
        <v>3</v>
      </c>
      <c r="E401" s="278" t="s">
        <v>416</v>
      </c>
      <c r="F401" s="279" t="s">
        <v>696</v>
      </c>
      <c r="I401" s="167">
        <v>1</v>
      </c>
      <c r="L401" s="167">
        <v>1</v>
      </c>
      <c r="O401" s="167">
        <v>1</v>
      </c>
      <c r="R401" s="167">
        <v>1</v>
      </c>
      <c r="X401" s="38">
        <f t="shared" si="63"/>
        <v>45544</v>
      </c>
      <c r="Y401" s="38">
        <f t="shared" si="64"/>
        <v>45572</v>
      </c>
    </row>
    <row r="402" spans="1:25" ht="20.149999999999999" customHeight="1">
      <c r="A402" s="10">
        <f>SUBTOTAL(103,$B$4:B402)</f>
        <v>399</v>
      </c>
      <c r="B402" s="122">
        <v>45545</v>
      </c>
      <c r="C402" s="125" t="s">
        <v>492</v>
      </c>
      <c r="D402" s="3" t="str">
        <f>VLOOKUP(C402,'Location Summary'!$C$4:$D$602,2,0)</f>
        <v>DA+6</v>
      </c>
      <c r="E402" s="278" t="s">
        <v>416</v>
      </c>
      <c r="F402" s="279" t="s">
        <v>696</v>
      </c>
      <c r="H402" s="168">
        <v>1</v>
      </c>
      <c r="M402" s="169">
        <v>1</v>
      </c>
      <c r="Q402" s="168">
        <v>1</v>
      </c>
      <c r="X402" s="38">
        <f t="shared" si="63"/>
        <v>45545</v>
      </c>
      <c r="Y402" s="38">
        <f t="shared" si="64"/>
        <v>45573</v>
      </c>
    </row>
    <row r="403" spans="1:25" ht="20.149999999999999" customHeight="1">
      <c r="A403" s="10">
        <f>SUBTOTAL(103,$B$4:B403)</f>
        <v>400</v>
      </c>
      <c r="B403" s="122">
        <v>45545</v>
      </c>
      <c r="C403" s="125" t="s">
        <v>165</v>
      </c>
      <c r="D403" s="3" t="str">
        <f>VLOOKUP(C403,'Location Summary'!$C$4:$D$602,2,0)</f>
        <v>DA-3</v>
      </c>
      <c r="E403" s="278" t="s">
        <v>416</v>
      </c>
      <c r="F403" s="279" t="s">
        <v>320</v>
      </c>
      <c r="P403" s="169">
        <v>1</v>
      </c>
      <c r="X403" s="38">
        <f t="shared" si="63"/>
        <v>45545</v>
      </c>
      <c r="Y403" s="38">
        <f t="shared" si="64"/>
        <v>45573</v>
      </c>
    </row>
    <row r="404" spans="1:25" ht="20.149999999999999" customHeight="1">
      <c r="A404" s="10">
        <f>SUBTOTAL(103,$B$4:B404)</f>
        <v>401</v>
      </c>
      <c r="B404" s="122">
        <v>45545</v>
      </c>
      <c r="C404" s="125" t="s">
        <v>597</v>
      </c>
      <c r="D404" s="3" t="str">
        <f>VLOOKUP(C404,'Location Summary'!$C$4:$D$602,2,0)</f>
        <v>DA-3</v>
      </c>
      <c r="E404" s="278" t="s">
        <v>416</v>
      </c>
      <c r="F404" s="279" t="s">
        <v>696</v>
      </c>
      <c r="G404" s="169">
        <v>1</v>
      </c>
      <c r="N404" s="168">
        <v>1</v>
      </c>
      <c r="X404" s="38">
        <f t="shared" si="63"/>
        <v>45545</v>
      </c>
      <c r="Y404" s="38">
        <f t="shared" si="64"/>
        <v>45573</v>
      </c>
    </row>
    <row r="405" spans="1:25" ht="20.149999999999999" customHeight="1">
      <c r="A405" s="10">
        <f>SUBTOTAL(103,$B$4:B405)</f>
        <v>402</v>
      </c>
      <c r="B405" s="122">
        <v>45545</v>
      </c>
      <c r="C405" s="125" t="s">
        <v>171</v>
      </c>
      <c r="D405" s="3" t="e">
        <f>VLOOKUP(C405,'Location Summary'!$C$4:$D$602,2,0)</f>
        <v>#N/A</v>
      </c>
      <c r="E405" s="278" t="s">
        <v>416</v>
      </c>
      <c r="F405" s="279" t="s">
        <v>696</v>
      </c>
      <c r="H405" s="168">
        <v>1</v>
      </c>
      <c r="I405" s="167">
        <v>1</v>
      </c>
      <c r="X405" s="38">
        <f t="shared" si="63"/>
        <v>45545</v>
      </c>
      <c r="Y405" s="38">
        <f t="shared" si="64"/>
        <v>45573</v>
      </c>
    </row>
    <row r="406" spans="1:25" ht="20.149999999999999" customHeight="1">
      <c r="A406" s="10">
        <f>SUBTOTAL(103,$B$4:B406)</f>
        <v>403</v>
      </c>
      <c r="B406" s="122">
        <v>45576</v>
      </c>
      <c r="C406" s="125" t="s">
        <v>492</v>
      </c>
      <c r="D406" s="3" t="str">
        <f>VLOOKUP(C406,'Location Summary'!$C$4:$D$602,2,0)</f>
        <v>DA+6</v>
      </c>
      <c r="E406" s="278" t="s">
        <v>416</v>
      </c>
      <c r="F406" s="279" t="s">
        <v>696</v>
      </c>
      <c r="I406" s="167">
        <v>1</v>
      </c>
      <c r="J406" s="169">
        <v>1</v>
      </c>
      <c r="N406" s="168">
        <v>1</v>
      </c>
      <c r="R406" s="167">
        <v>1</v>
      </c>
      <c r="X406" s="38">
        <f t="shared" si="63"/>
        <v>45576</v>
      </c>
      <c r="Y406" s="38">
        <f t="shared" si="64"/>
        <v>45604</v>
      </c>
    </row>
    <row r="407" spans="1:25" ht="20.149999999999999" customHeight="1">
      <c r="A407" s="10">
        <f>SUBTOTAL(103,$B$4:B407)</f>
        <v>404</v>
      </c>
      <c r="B407" s="122">
        <v>45576</v>
      </c>
      <c r="C407" s="125" t="s">
        <v>165</v>
      </c>
      <c r="D407" s="3" t="str">
        <f>VLOOKUP(C407,'Location Summary'!$C$4:$D$602,2,0)</f>
        <v>DA-3</v>
      </c>
      <c r="E407" s="278" t="s">
        <v>416</v>
      </c>
      <c r="F407" s="279" t="s">
        <v>696</v>
      </c>
      <c r="M407" s="169">
        <v>1</v>
      </c>
      <c r="Q407" s="168">
        <v>1</v>
      </c>
      <c r="R407" s="167">
        <v>1</v>
      </c>
      <c r="X407" s="38">
        <f t="shared" si="63"/>
        <v>45576</v>
      </c>
      <c r="Y407" s="38">
        <f t="shared" si="64"/>
        <v>45604</v>
      </c>
    </row>
    <row r="408" spans="1:25" ht="20.149999999999999" customHeight="1">
      <c r="A408" s="10">
        <f>SUBTOTAL(103,$B$4:B408)</f>
        <v>405</v>
      </c>
      <c r="B408" s="122">
        <v>45576</v>
      </c>
      <c r="C408" s="125" t="s">
        <v>597</v>
      </c>
      <c r="D408" s="3" t="str">
        <f>VLOOKUP(C408,'Location Summary'!$C$4:$D$602,2,0)</f>
        <v>DA-3</v>
      </c>
      <c r="E408" s="278" t="s">
        <v>416</v>
      </c>
      <c r="F408" s="279" t="s">
        <v>696</v>
      </c>
      <c r="H408" s="168">
        <v>1</v>
      </c>
      <c r="J408" s="169">
        <v>1</v>
      </c>
      <c r="O408" s="167">
        <v>1</v>
      </c>
      <c r="Q408" s="168">
        <v>1</v>
      </c>
      <c r="R408" s="167">
        <v>1</v>
      </c>
      <c r="X408" s="38">
        <f t="shared" si="63"/>
        <v>45576</v>
      </c>
      <c r="Y408" s="38">
        <f t="shared" si="64"/>
        <v>45604</v>
      </c>
    </row>
    <row r="409" spans="1:25" ht="20.149999999999999" customHeight="1">
      <c r="A409" s="10">
        <f>SUBTOTAL(103,$B$4:B409)</f>
        <v>406</v>
      </c>
      <c r="B409" s="122">
        <v>45576</v>
      </c>
      <c r="C409" s="125" t="s">
        <v>607</v>
      </c>
      <c r="D409" s="3" t="str">
        <f>VLOOKUP(C409,'Location Summary'!$C$4:$D$602,2,0)</f>
        <v>DA+3</v>
      </c>
      <c r="E409" s="278" t="s">
        <v>416</v>
      </c>
      <c r="F409" s="279" t="s">
        <v>696</v>
      </c>
      <c r="G409" s="169">
        <v>1</v>
      </c>
      <c r="X409" s="38">
        <f t="shared" si="63"/>
        <v>45576</v>
      </c>
      <c r="Y409" s="38">
        <f t="shared" si="64"/>
        <v>45604</v>
      </c>
    </row>
    <row r="410" spans="1:25" ht="20.149999999999999" customHeight="1">
      <c r="A410" s="10">
        <f>SUBTOTAL(103,$B$4:B410)</f>
        <v>407</v>
      </c>
      <c r="B410" s="122">
        <v>45576</v>
      </c>
      <c r="C410" s="125" t="s">
        <v>548</v>
      </c>
      <c r="D410" s="3" t="s">
        <v>50</v>
      </c>
      <c r="E410" s="278" t="s">
        <v>416</v>
      </c>
      <c r="F410" s="279" t="s">
        <v>696</v>
      </c>
      <c r="G410" s="169">
        <v>1</v>
      </c>
      <c r="J410" s="169">
        <v>1</v>
      </c>
      <c r="M410" s="169">
        <v>1</v>
      </c>
      <c r="P410" s="169">
        <v>1</v>
      </c>
      <c r="X410" s="38">
        <f t="shared" si="63"/>
        <v>45576</v>
      </c>
      <c r="Y410" s="38">
        <f t="shared" si="64"/>
        <v>45604</v>
      </c>
    </row>
    <row r="411" spans="1:25" ht="20.149999999999999" customHeight="1">
      <c r="A411" s="10">
        <f>SUBTOTAL(103,$B$4:B411)</f>
        <v>408</v>
      </c>
      <c r="B411" s="122">
        <v>45577</v>
      </c>
      <c r="C411" s="125" t="s">
        <v>492</v>
      </c>
      <c r="D411" s="3" t="str">
        <f>VLOOKUP(C411,'Location Summary'!$C$4:$D$602,2,0)</f>
        <v>DA+6</v>
      </c>
      <c r="E411" s="278" t="s">
        <v>416</v>
      </c>
      <c r="F411" s="279" t="s">
        <v>696</v>
      </c>
      <c r="K411" s="168">
        <v>1</v>
      </c>
      <c r="L411" s="167">
        <v>1</v>
      </c>
      <c r="O411" s="167">
        <v>1</v>
      </c>
      <c r="X411" s="38">
        <f t="shared" si="63"/>
        <v>45577</v>
      </c>
      <c r="Y411" s="38">
        <f t="shared" si="64"/>
        <v>45605</v>
      </c>
    </row>
    <row r="412" spans="1:25" ht="20.149999999999999" customHeight="1">
      <c r="A412" s="10">
        <f>SUBTOTAL(103,$B$4:B412)</f>
        <v>409</v>
      </c>
      <c r="B412" s="122">
        <v>45577</v>
      </c>
      <c r="C412" s="125" t="s">
        <v>597</v>
      </c>
      <c r="D412" s="3" t="str">
        <f>VLOOKUP(C412,'Location Summary'!$C$4:$D$602,2,0)</f>
        <v>DA-3</v>
      </c>
      <c r="E412" s="278" t="s">
        <v>416</v>
      </c>
      <c r="F412" s="279" t="s">
        <v>696</v>
      </c>
      <c r="I412" s="167">
        <v>1</v>
      </c>
      <c r="K412" s="168">
        <v>1</v>
      </c>
      <c r="L412" s="167">
        <v>1</v>
      </c>
      <c r="X412" s="38">
        <f t="shared" si="63"/>
        <v>45577</v>
      </c>
      <c r="Y412" s="38">
        <f t="shared" si="64"/>
        <v>45605</v>
      </c>
    </row>
    <row r="413" spans="1:25" ht="20.149999999999999" customHeight="1">
      <c r="A413" s="10">
        <f>SUBTOTAL(103,$B$4:B413)</f>
        <v>410</v>
      </c>
      <c r="B413" s="122">
        <v>45577</v>
      </c>
      <c r="C413" s="125" t="s">
        <v>171</v>
      </c>
      <c r="D413" s="3" t="e">
        <f>VLOOKUP(C413,'Location Summary'!$C$4:$D$602,2,0)</f>
        <v>#N/A</v>
      </c>
      <c r="E413" s="278" t="s">
        <v>416</v>
      </c>
      <c r="F413" s="279" t="s">
        <v>696</v>
      </c>
      <c r="P413" s="169">
        <v>1</v>
      </c>
      <c r="X413" s="38">
        <f t="shared" si="63"/>
        <v>45577</v>
      </c>
      <c r="Y413" s="38">
        <f t="shared" si="64"/>
        <v>45605</v>
      </c>
    </row>
    <row r="414" spans="1:25" ht="20.149999999999999" customHeight="1">
      <c r="A414" s="10">
        <f>SUBTOTAL(103,$B$4:B414)</f>
        <v>411</v>
      </c>
      <c r="B414" s="122">
        <v>45577</v>
      </c>
      <c r="C414" s="125" t="s">
        <v>261</v>
      </c>
      <c r="D414" s="3" t="str">
        <f>VLOOKUP(C414,'Location Summary'!$C$4:$D$602,2,0)</f>
        <v>DB1+9</v>
      </c>
      <c r="E414" s="278" t="s">
        <v>416</v>
      </c>
      <c r="F414" s="279" t="s">
        <v>696</v>
      </c>
      <c r="P414" s="169">
        <v>1</v>
      </c>
      <c r="X414" s="38">
        <f t="shared" si="63"/>
        <v>45577</v>
      </c>
      <c r="Y414" s="38">
        <f t="shared" si="64"/>
        <v>45605</v>
      </c>
    </row>
    <row r="415" spans="1:25" ht="20.149999999999999" customHeight="1">
      <c r="A415" s="10">
        <f>SUBTOTAL(103,$B$4:B415)</f>
        <v>412</v>
      </c>
      <c r="B415" s="122">
        <v>45577</v>
      </c>
      <c r="C415" s="125" t="s">
        <v>607</v>
      </c>
      <c r="D415" s="3" t="str">
        <f>VLOOKUP(C415,'Location Summary'!$C$4:$D$602,2,0)</f>
        <v>DA+3</v>
      </c>
      <c r="E415" s="278" t="s">
        <v>416</v>
      </c>
      <c r="F415" s="279" t="s">
        <v>696</v>
      </c>
      <c r="H415" s="168">
        <v>1</v>
      </c>
      <c r="I415" s="167">
        <v>1</v>
      </c>
      <c r="P415" s="169">
        <v>1</v>
      </c>
      <c r="X415" s="38">
        <f t="shared" ref="X415:X474" si="65">B415</f>
        <v>45577</v>
      </c>
      <c r="Y415" s="38">
        <f t="shared" ref="Y415:Y474" si="66">B415+28</f>
        <v>45605</v>
      </c>
    </row>
    <row r="416" spans="1:25" ht="20.149999999999999" customHeight="1">
      <c r="A416" s="10">
        <f>SUBTOTAL(103,$B$4:B416)</f>
        <v>413</v>
      </c>
      <c r="B416" s="122">
        <v>45577</v>
      </c>
      <c r="C416" s="125" t="s">
        <v>548</v>
      </c>
      <c r="D416" s="3" t="s">
        <v>50</v>
      </c>
      <c r="E416" s="278" t="s">
        <v>416</v>
      </c>
      <c r="F416" s="279" t="s">
        <v>696</v>
      </c>
      <c r="H416" s="168">
        <v>1</v>
      </c>
      <c r="I416" s="167">
        <v>1</v>
      </c>
      <c r="K416" s="168">
        <v>1</v>
      </c>
      <c r="L416" s="167">
        <v>1</v>
      </c>
      <c r="N416" s="168">
        <v>1</v>
      </c>
      <c r="O416" s="167">
        <v>1</v>
      </c>
      <c r="Q416" s="168">
        <v>1</v>
      </c>
      <c r="R416" s="167">
        <v>1</v>
      </c>
      <c r="X416" s="38">
        <f t="shared" si="65"/>
        <v>45577</v>
      </c>
      <c r="Y416" s="38">
        <f t="shared" si="66"/>
        <v>45605</v>
      </c>
    </row>
    <row r="417" spans="1:25" ht="20.149999999999999" customHeight="1">
      <c r="A417" s="10">
        <f>SUBTOTAL(103,$B$4:B417)</f>
        <v>414</v>
      </c>
      <c r="B417" s="122">
        <v>45578</v>
      </c>
      <c r="C417" s="125" t="s">
        <v>165</v>
      </c>
      <c r="D417" s="3" t="str">
        <f>VLOOKUP(C417,'Location Summary'!$C$4:$D$602,2,0)</f>
        <v>DA-3</v>
      </c>
      <c r="E417" s="278" t="s">
        <v>416</v>
      </c>
      <c r="F417" s="279" t="s">
        <v>696</v>
      </c>
      <c r="G417" s="169">
        <v>1</v>
      </c>
      <c r="J417" s="169">
        <v>1</v>
      </c>
      <c r="N417" s="168">
        <v>1</v>
      </c>
      <c r="O417" s="167">
        <v>1</v>
      </c>
      <c r="X417" s="38">
        <f t="shared" si="65"/>
        <v>45578</v>
      </c>
      <c r="Y417" s="38">
        <f t="shared" si="66"/>
        <v>45606</v>
      </c>
    </row>
    <row r="418" spans="1:25" ht="20.149999999999999" customHeight="1">
      <c r="A418" s="10">
        <f>SUBTOTAL(103,$B$4:B418)</f>
        <v>415</v>
      </c>
      <c r="B418" s="122">
        <v>45578</v>
      </c>
      <c r="C418" s="125" t="s">
        <v>171</v>
      </c>
      <c r="D418" s="3" t="e">
        <f>VLOOKUP(C418,'Location Summary'!$C$4:$D$602,2,0)</f>
        <v>#N/A</v>
      </c>
      <c r="E418" s="278" t="s">
        <v>416</v>
      </c>
      <c r="F418" s="279" t="s">
        <v>696</v>
      </c>
      <c r="M418" s="169">
        <v>1</v>
      </c>
      <c r="Q418" s="168">
        <v>1</v>
      </c>
      <c r="X418" s="38">
        <f t="shared" si="65"/>
        <v>45578</v>
      </c>
      <c r="Y418" s="38">
        <f t="shared" si="66"/>
        <v>45606</v>
      </c>
    </row>
    <row r="419" spans="1:25" ht="20.149999999999999" customHeight="1">
      <c r="A419" s="10">
        <f>SUBTOTAL(103,$B$4:B419)</f>
        <v>416</v>
      </c>
      <c r="B419" s="122">
        <v>45578</v>
      </c>
      <c r="C419" s="125" t="s">
        <v>261</v>
      </c>
      <c r="D419" s="3" t="str">
        <f>VLOOKUP(C419,'Location Summary'!$C$4:$D$602,2,0)</f>
        <v>DB1+9</v>
      </c>
      <c r="E419" s="278" t="s">
        <v>416</v>
      </c>
      <c r="F419" s="279" t="s">
        <v>696</v>
      </c>
      <c r="M419" s="169">
        <v>1</v>
      </c>
      <c r="Q419" s="168">
        <v>1</v>
      </c>
      <c r="X419" s="38">
        <f t="shared" si="65"/>
        <v>45578</v>
      </c>
      <c r="Y419" s="38">
        <f t="shared" si="66"/>
        <v>45606</v>
      </c>
    </row>
    <row r="420" spans="1:25" ht="20.149999999999999" customHeight="1">
      <c r="A420" s="10">
        <f>SUBTOTAL(103,$B$4:B420)</f>
        <v>417</v>
      </c>
      <c r="B420" s="122">
        <v>45578</v>
      </c>
      <c r="C420" s="125" t="s">
        <v>607</v>
      </c>
      <c r="D420" s="3" t="str">
        <f>VLOOKUP(C420,'Location Summary'!$C$4:$D$602,2,0)</f>
        <v>DA+3</v>
      </c>
      <c r="E420" s="278" t="s">
        <v>416</v>
      </c>
      <c r="F420" s="279" t="s">
        <v>696</v>
      </c>
      <c r="Q420" s="168">
        <v>1</v>
      </c>
      <c r="R420" s="167">
        <v>1</v>
      </c>
      <c r="X420" s="38">
        <f t="shared" si="65"/>
        <v>45578</v>
      </c>
      <c r="Y420" s="38">
        <f t="shared" si="66"/>
        <v>45606</v>
      </c>
    </row>
    <row r="421" spans="1:25" ht="20.149999999999999" customHeight="1">
      <c r="A421" s="10">
        <f>SUBTOTAL(103,$B$4:B421)</f>
        <v>418</v>
      </c>
      <c r="B421" s="122">
        <v>45579</v>
      </c>
      <c r="C421" s="125" t="s">
        <v>484</v>
      </c>
      <c r="D421" s="3" t="str">
        <f>VLOOKUP(C421,'Location Summary'!$C$4:$D$602,2,0)</f>
        <v>DA+1.5</v>
      </c>
      <c r="E421" s="278" t="s">
        <v>416</v>
      </c>
      <c r="F421" s="279" t="s">
        <v>696</v>
      </c>
      <c r="G421" s="169">
        <v>1</v>
      </c>
      <c r="P421" s="169">
        <v>1</v>
      </c>
      <c r="X421" s="38">
        <f t="shared" si="65"/>
        <v>45579</v>
      </c>
      <c r="Y421" s="38">
        <f t="shared" si="66"/>
        <v>45607</v>
      </c>
    </row>
    <row r="422" spans="1:25" ht="20.149999999999999" customHeight="1">
      <c r="A422" s="10">
        <f>SUBTOTAL(103,$B$4:B422)</f>
        <v>419</v>
      </c>
      <c r="B422" s="122">
        <v>45579</v>
      </c>
      <c r="C422" s="125" t="s">
        <v>165</v>
      </c>
      <c r="D422" s="3" t="str">
        <f>VLOOKUP(C422,'Location Summary'!$C$4:$D$602,2,0)</f>
        <v>DA-3</v>
      </c>
      <c r="E422" s="278" t="s">
        <v>416</v>
      </c>
      <c r="F422" s="279" t="s">
        <v>696</v>
      </c>
      <c r="H422" s="168">
        <v>1</v>
      </c>
      <c r="I422" s="167">
        <v>1</v>
      </c>
      <c r="K422" s="168">
        <v>1</v>
      </c>
      <c r="L422" s="167">
        <v>1</v>
      </c>
      <c r="X422" s="38">
        <f t="shared" si="65"/>
        <v>45579</v>
      </c>
      <c r="Y422" s="38">
        <f t="shared" si="66"/>
        <v>45607</v>
      </c>
    </row>
    <row r="423" spans="1:25" ht="20.149999999999999" customHeight="1">
      <c r="A423" s="10">
        <f>SUBTOTAL(103,$B$4:B423)</f>
        <v>420</v>
      </c>
      <c r="B423" s="122">
        <v>45579</v>
      </c>
      <c r="C423" s="125" t="s">
        <v>589</v>
      </c>
      <c r="D423" s="3" t="str">
        <f>VLOOKUP(C423,'Location Summary'!$C$4:$D$602,2,0)</f>
        <v>DA+9</v>
      </c>
      <c r="E423" s="278" t="s">
        <v>416</v>
      </c>
      <c r="F423" s="279" t="s">
        <v>696</v>
      </c>
      <c r="J423" s="169">
        <v>1</v>
      </c>
      <c r="X423" s="38">
        <f t="shared" si="65"/>
        <v>45579</v>
      </c>
      <c r="Y423" s="38">
        <f t="shared" si="66"/>
        <v>45607</v>
      </c>
    </row>
    <row r="424" spans="1:25" ht="20.149999999999999" customHeight="1">
      <c r="A424" s="10">
        <f>SUBTOTAL(103,$B$4:B424)</f>
        <v>421</v>
      </c>
      <c r="B424" s="122">
        <v>45579</v>
      </c>
      <c r="C424" s="125" t="s">
        <v>171</v>
      </c>
      <c r="D424" s="3" t="e">
        <f>VLOOKUP(C424,'Location Summary'!$C$4:$D$602,2,0)</f>
        <v>#N/A</v>
      </c>
      <c r="E424" s="278" t="s">
        <v>416</v>
      </c>
      <c r="F424" s="279" t="s">
        <v>696</v>
      </c>
      <c r="N424" s="168">
        <v>1</v>
      </c>
      <c r="O424" s="167">
        <v>1</v>
      </c>
      <c r="R424" s="167">
        <v>1</v>
      </c>
      <c r="X424" s="38">
        <f t="shared" si="65"/>
        <v>45579</v>
      </c>
      <c r="Y424" s="38">
        <f t="shared" si="66"/>
        <v>45607</v>
      </c>
    </row>
    <row r="425" spans="1:25" ht="20.149999999999999" customHeight="1">
      <c r="A425" s="10">
        <f>SUBTOTAL(103,$B$4:B425)</f>
        <v>422</v>
      </c>
      <c r="B425" s="122">
        <v>45579</v>
      </c>
      <c r="C425" s="125" t="s">
        <v>607</v>
      </c>
      <c r="D425" s="3" t="str">
        <f>VLOOKUP(C425,'Location Summary'!$C$4:$D$602,2,0)</f>
        <v>DA+3</v>
      </c>
      <c r="E425" s="278" t="s">
        <v>416</v>
      </c>
      <c r="F425" s="279" t="s">
        <v>696</v>
      </c>
      <c r="J425" s="169">
        <v>1</v>
      </c>
      <c r="X425" s="38">
        <f t="shared" si="65"/>
        <v>45579</v>
      </c>
      <c r="Y425" s="38">
        <f t="shared" si="66"/>
        <v>45607</v>
      </c>
    </row>
    <row r="426" spans="1:25" ht="20.149999999999999" customHeight="1">
      <c r="A426" s="10">
        <f>SUBTOTAL(103,$B$4:B426)</f>
        <v>423</v>
      </c>
      <c r="B426" s="122">
        <v>45579</v>
      </c>
      <c r="C426" s="125" t="s">
        <v>549</v>
      </c>
      <c r="D426" s="3" t="s">
        <v>3</v>
      </c>
      <c r="E426" s="278" t="s">
        <v>416</v>
      </c>
      <c r="F426" s="279" t="s">
        <v>696</v>
      </c>
      <c r="J426" s="169">
        <v>1</v>
      </c>
      <c r="M426" s="169">
        <v>1</v>
      </c>
      <c r="X426" s="38">
        <f t="shared" si="65"/>
        <v>45579</v>
      </c>
      <c r="Y426" s="38">
        <f t="shared" si="66"/>
        <v>45607</v>
      </c>
    </row>
    <row r="427" spans="1:25" ht="20.149999999999999" customHeight="1">
      <c r="A427" s="10">
        <f>SUBTOTAL(103,$B$4:B427)</f>
        <v>424</v>
      </c>
      <c r="B427" s="122">
        <v>45580</v>
      </c>
      <c r="C427" s="125" t="s">
        <v>484</v>
      </c>
      <c r="D427" s="3" t="str">
        <f>VLOOKUP(C427,'Location Summary'!$C$4:$D$602,2,0)</f>
        <v>DA+1.5</v>
      </c>
      <c r="E427" s="278" t="s">
        <v>416</v>
      </c>
      <c r="F427" s="279" t="s">
        <v>696</v>
      </c>
      <c r="J427" s="169">
        <v>1</v>
      </c>
      <c r="M427" s="169">
        <v>1</v>
      </c>
      <c r="N427" s="168">
        <v>1</v>
      </c>
      <c r="Q427" s="168">
        <v>1</v>
      </c>
      <c r="X427" s="38">
        <f t="shared" si="65"/>
        <v>45580</v>
      </c>
      <c r="Y427" s="38">
        <f t="shared" si="66"/>
        <v>45608</v>
      </c>
    </row>
    <row r="428" spans="1:25" ht="20.149999999999999" customHeight="1">
      <c r="A428" s="10">
        <f>SUBTOTAL(103,$B$4:B428)</f>
        <v>425</v>
      </c>
      <c r="B428" s="122">
        <v>45580</v>
      </c>
      <c r="C428" s="125" t="s">
        <v>589</v>
      </c>
      <c r="D428" s="3" t="str">
        <f>VLOOKUP(C428,'Location Summary'!$C$4:$D$602,2,0)</f>
        <v>DA+9</v>
      </c>
      <c r="E428" s="278" t="s">
        <v>416</v>
      </c>
      <c r="F428" s="279" t="s">
        <v>696</v>
      </c>
      <c r="G428" s="169">
        <v>1</v>
      </c>
      <c r="M428" s="169">
        <v>1</v>
      </c>
      <c r="P428" s="169">
        <v>1</v>
      </c>
      <c r="X428" s="38">
        <f t="shared" si="65"/>
        <v>45580</v>
      </c>
      <c r="Y428" s="38">
        <f t="shared" si="66"/>
        <v>45608</v>
      </c>
    </row>
    <row r="429" spans="1:25" ht="20.149999999999999" customHeight="1">
      <c r="A429" s="10">
        <f>SUBTOTAL(103,$B$4:B429)</f>
        <v>426</v>
      </c>
      <c r="B429" s="122">
        <v>45580</v>
      </c>
      <c r="C429" s="125" t="s">
        <v>261</v>
      </c>
      <c r="D429" s="3" t="str">
        <f>VLOOKUP(C429,'Location Summary'!$C$4:$D$602,2,0)</f>
        <v>DB1+9</v>
      </c>
      <c r="E429" s="278" t="s">
        <v>416</v>
      </c>
      <c r="F429" s="279" t="s">
        <v>696</v>
      </c>
      <c r="N429" s="168">
        <v>1</v>
      </c>
      <c r="O429" s="167">
        <v>1</v>
      </c>
      <c r="R429" s="167">
        <v>1</v>
      </c>
      <c r="X429" s="38">
        <f t="shared" si="65"/>
        <v>45580</v>
      </c>
      <c r="Y429" s="38">
        <f t="shared" si="66"/>
        <v>45608</v>
      </c>
    </row>
    <row r="430" spans="1:25" ht="20.149999999999999" customHeight="1">
      <c r="A430" s="10">
        <f>SUBTOTAL(103,$B$4:B430)</f>
        <v>427</v>
      </c>
      <c r="B430" s="122">
        <v>45580</v>
      </c>
      <c r="C430" s="125" t="s">
        <v>607</v>
      </c>
      <c r="D430" s="3" t="str">
        <f>VLOOKUP(C430,'Location Summary'!$C$4:$D$602,2,0)</f>
        <v>DA+3</v>
      </c>
      <c r="E430" s="278" t="s">
        <v>416</v>
      </c>
      <c r="F430" s="279" t="s">
        <v>696</v>
      </c>
      <c r="K430" s="168">
        <v>1</v>
      </c>
      <c r="L430" s="167">
        <v>1</v>
      </c>
      <c r="X430" s="38">
        <f t="shared" si="65"/>
        <v>45580</v>
      </c>
      <c r="Y430" s="38">
        <f t="shared" si="66"/>
        <v>45608</v>
      </c>
    </row>
    <row r="431" spans="1:25" ht="20.149999999999999" customHeight="1">
      <c r="A431" s="10">
        <f>SUBTOTAL(103,$B$4:B431)</f>
        <v>428</v>
      </c>
      <c r="B431" s="122">
        <v>45580</v>
      </c>
      <c r="C431" s="125" t="s">
        <v>549</v>
      </c>
      <c r="D431" s="3" t="s">
        <v>3</v>
      </c>
      <c r="E431" s="278" t="s">
        <v>416</v>
      </c>
      <c r="F431" s="279" t="s">
        <v>696</v>
      </c>
      <c r="G431" s="169">
        <v>1</v>
      </c>
      <c r="K431" s="168">
        <v>1</v>
      </c>
      <c r="L431" s="167">
        <v>1</v>
      </c>
      <c r="N431" s="168">
        <v>1</v>
      </c>
      <c r="O431" s="167">
        <v>1</v>
      </c>
      <c r="P431" s="169">
        <v>1</v>
      </c>
      <c r="X431" s="38">
        <f t="shared" si="65"/>
        <v>45580</v>
      </c>
      <c r="Y431" s="38">
        <f t="shared" si="66"/>
        <v>45608</v>
      </c>
    </row>
    <row r="432" spans="1:25" ht="20.149999999999999" customHeight="1">
      <c r="A432" s="10">
        <f>SUBTOTAL(103,$B$4:B432)</f>
        <v>429</v>
      </c>
      <c r="B432" s="122">
        <v>45581</v>
      </c>
      <c r="C432" s="125" t="s">
        <v>484</v>
      </c>
      <c r="D432" s="3" t="str">
        <f>VLOOKUP(C432,'Location Summary'!$C$4:$D$602,2,0)</f>
        <v>DA+1.5</v>
      </c>
      <c r="E432" s="278" t="s">
        <v>416</v>
      </c>
      <c r="F432" s="279" t="s">
        <v>696</v>
      </c>
      <c r="H432" s="168">
        <v>1</v>
      </c>
      <c r="I432" s="167">
        <v>1</v>
      </c>
      <c r="K432" s="168">
        <v>1</v>
      </c>
      <c r="L432" s="167">
        <v>1</v>
      </c>
      <c r="O432" s="167">
        <v>1</v>
      </c>
      <c r="R432" s="167">
        <v>1</v>
      </c>
      <c r="X432" s="38">
        <f t="shared" si="65"/>
        <v>45581</v>
      </c>
      <c r="Y432" s="38">
        <f t="shared" si="66"/>
        <v>45609</v>
      </c>
    </row>
    <row r="433" spans="1:25" ht="20.149999999999999" customHeight="1">
      <c r="A433" s="10">
        <f>SUBTOTAL(103,$B$4:B433)</f>
        <v>430</v>
      </c>
      <c r="B433" s="122">
        <v>45581</v>
      </c>
      <c r="C433" s="125" t="s">
        <v>589</v>
      </c>
      <c r="D433" s="3" t="str">
        <f>VLOOKUP(C433,'Location Summary'!$C$4:$D$602,2,0)</f>
        <v>DA+9</v>
      </c>
      <c r="E433" s="278" t="s">
        <v>416</v>
      </c>
      <c r="F433" s="279" t="s">
        <v>696</v>
      </c>
      <c r="H433" s="168">
        <v>1</v>
      </c>
      <c r="I433" s="167">
        <v>1</v>
      </c>
      <c r="K433" s="168">
        <v>1</v>
      </c>
      <c r="L433" s="167">
        <v>1</v>
      </c>
      <c r="N433" s="168">
        <v>1</v>
      </c>
      <c r="O433" s="167">
        <v>1</v>
      </c>
      <c r="Q433" s="168">
        <v>1</v>
      </c>
      <c r="R433" s="167">
        <v>1</v>
      </c>
      <c r="X433" s="38">
        <f t="shared" si="65"/>
        <v>45581</v>
      </c>
      <c r="Y433" s="38">
        <f t="shared" si="66"/>
        <v>45609</v>
      </c>
    </row>
    <row r="434" spans="1:25" ht="20.149999999999999" customHeight="1">
      <c r="A434" s="10">
        <f>SUBTOTAL(103,$B$4:B434)</f>
        <v>431</v>
      </c>
      <c r="B434" s="122">
        <v>45581</v>
      </c>
      <c r="C434" s="125" t="s">
        <v>261</v>
      </c>
      <c r="D434" s="3" t="str">
        <f>VLOOKUP(C434,'Location Summary'!$C$4:$D$602,2,0)</f>
        <v>DB1+9</v>
      </c>
      <c r="E434" s="278" t="s">
        <v>416</v>
      </c>
      <c r="F434" s="279" t="s">
        <v>696</v>
      </c>
      <c r="J434" s="169">
        <v>1</v>
      </c>
      <c r="X434" s="38">
        <f t="shared" si="65"/>
        <v>45581</v>
      </c>
      <c r="Y434" s="38">
        <f t="shared" si="66"/>
        <v>45609</v>
      </c>
    </row>
    <row r="435" spans="1:25" ht="20.149999999999999" customHeight="1">
      <c r="A435" s="10">
        <f>SUBTOTAL(103,$B$4:B435)</f>
        <v>432</v>
      </c>
      <c r="B435" s="122">
        <v>45581</v>
      </c>
      <c r="C435" s="125" t="s">
        <v>549</v>
      </c>
      <c r="D435" s="3" t="s">
        <v>3</v>
      </c>
      <c r="E435" s="278" t="s">
        <v>416</v>
      </c>
      <c r="F435" s="279" t="s">
        <v>696</v>
      </c>
      <c r="H435" s="168">
        <v>1</v>
      </c>
      <c r="I435" s="167">
        <v>1</v>
      </c>
      <c r="Q435" s="168">
        <v>1</v>
      </c>
      <c r="R435" s="167">
        <v>1</v>
      </c>
      <c r="X435" s="38">
        <f t="shared" si="65"/>
        <v>45581</v>
      </c>
      <c r="Y435" s="38">
        <f t="shared" si="66"/>
        <v>45609</v>
      </c>
    </row>
    <row r="436" spans="1:25" ht="20.149999999999999" customHeight="1">
      <c r="A436" s="10">
        <f>SUBTOTAL(103,$B$4:B436)</f>
        <v>433</v>
      </c>
      <c r="B436" s="122">
        <v>45582</v>
      </c>
      <c r="C436" s="125" t="s">
        <v>792</v>
      </c>
      <c r="D436" s="3" t="str">
        <f>VLOOKUP(C436,'Location Summary'!$C$4:$D$602,2,0)</f>
        <v>DA+9</v>
      </c>
      <c r="E436" s="278" t="s">
        <v>416</v>
      </c>
      <c r="F436" s="279" t="s">
        <v>696</v>
      </c>
      <c r="J436" s="169">
        <v>1</v>
      </c>
      <c r="P436" s="169">
        <v>1</v>
      </c>
      <c r="X436" s="38">
        <f t="shared" si="65"/>
        <v>45582</v>
      </c>
      <c r="Y436" s="38">
        <f t="shared" si="66"/>
        <v>45610</v>
      </c>
    </row>
    <row r="437" spans="1:25" ht="20.149999999999999" customHeight="1">
      <c r="A437" s="10">
        <f>SUBTOTAL(103,$B$4:B437)</f>
        <v>434</v>
      </c>
      <c r="B437" s="122">
        <v>45582</v>
      </c>
      <c r="C437" s="125" t="s">
        <v>261</v>
      </c>
      <c r="D437" s="3" t="str">
        <f>VLOOKUP(C437,'Location Summary'!$C$4:$D$602,2,0)</f>
        <v>DB1+9</v>
      </c>
      <c r="E437" s="278" t="s">
        <v>416</v>
      </c>
      <c r="F437" s="279" t="s">
        <v>696</v>
      </c>
      <c r="G437" s="169">
        <v>1</v>
      </c>
      <c r="K437" s="168">
        <v>1</v>
      </c>
      <c r="X437" s="38">
        <f t="shared" si="65"/>
        <v>45582</v>
      </c>
      <c r="Y437" s="38">
        <f t="shared" si="66"/>
        <v>45610</v>
      </c>
    </row>
    <row r="438" spans="1:25" ht="20.149999999999999" customHeight="1">
      <c r="A438" s="10">
        <f>SUBTOTAL(103,$B$4:B438)</f>
        <v>435</v>
      </c>
      <c r="B438" s="122">
        <v>45582</v>
      </c>
      <c r="C438" s="125" t="s">
        <v>607</v>
      </c>
      <c r="D438" s="3" t="str">
        <f>VLOOKUP(C438,'Location Summary'!$C$4:$D$602,2,0)</f>
        <v>DA+3</v>
      </c>
      <c r="E438" s="278" t="s">
        <v>416</v>
      </c>
      <c r="F438" s="279" t="s">
        <v>696</v>
      </c>
      <c r="M438" s="169">
        <v>1</v>
      </c>
      <c r="N438" s="168">
        <v>1</v>
      </c>
      <c r="O438" s="167">
        <v>1</v>
      </c>
      <c r="X438" s="38">
        <f t="shared" si="65"/>
        <v>45582</v>
      </c>
      <c r="Y438" s="38">
        <f t="shared" si="66"/>
        <v>45610</v>
      </c>
    </row>
    <row r="439" spans="1:25" ht="20.149999999999999" customHeight="1">
      <c r="A439" s="10">
        <f>SUBTOTAL(103,$B$4:B439)</f>
        <v>436</v>
      </c>
      <c r="B439" s="122">
        <v>45583</v>
      </c>
      <c r="C439" s="125" t="s">
        <v>482</v>
      </c>
      <c r="D439" s="3" t="str">
        <f>VLOOKUP(C439,'Location Summary'!$C$4:$D$602,2,0)</f>
        <v>DA+9</v>
      </c>
      <c r="E439" s="278" t="s">
        <v>416</v>
      </c>
      <c r="F439" s="279" t="s">
        <v>696</v>
      </c>
      <c r="G439" s="169">
        <v>1</v>
      </c>
      <c r="J439" s="169">
        <v>1</v>
      </c>
      <c r="M439" s="169">
        <v>1</v>
      </c>
      <c r="P439" s="169">
        <v>1</v>
      </c>
      <c r="X439" s="38">
        <f t="shared" si="65"/>
        <v>45583</v>
      </c>
      <c r="Y439" s="38">
        <f t="shared" si="66"/>
        <v>45611</v>
      </c>
    </row>
    <row r="440" spans="1:25" ht="20.149999999999999" customHeight="1">
      <c r="A440" s="10">
        <f>SUBTOTAL(103,$B$4:B440)</f>
        <v>437</v>
      </c>
      <c r="B440" s="122">
        <v>45583</v>
      </c>
      <c r="C440" s="125" t="s">
        <v>582</v>
      </c>
      <c r="D440" s="3" t="str">
        <f>VLOOKUP(C440,'Location Summary'!$C$4:$D$602,2,0)</f>
        <v>DA+0</v>
      </c>
      <c r="E440" s="278" t="s">
        <v>416</v>
      </c>
      <c r="F440" s="279" t="s">
        <v>696</v>
      </c>
      <c r="G440" s="169">
        <v>1</v>
      </c>
      <c r="J440" s="169">
        <v>1</v>
      </c>
      <c r="X440" s="38">
        <f t="shared" si="65"/>
        <v>45583</v>
      </c>
      <c r="Y440" s="38">
        <f t="shared" si="66"/>
        <v>45611</v>
      </c>
    </row>
    <row r="441" spans="1:25" ht="20.149999999999999" customHeight="1">
      <c r="A441" s="10">
        <f>SUBTOTAL(103,$B$4:B441)</f>
        <v>438</v>
      </c>
      <c r="B441" s="122">
        <v>45583</v>
      </c>
      <c r="C441" s="125" t="s">
        <v>792</v>
      </c>
      <c r="D441" s="3" t="str">
        <f>VLOOKUP(C441,'Location Summary'!$C$4:$D$602,2,0)</f>
        <v>DA+9</v>
      </c>
      <c r="E441" s="278" t="s">
        <v>416</v>
      </c>
      <c r="F441" s="279" t="s">
        <v>696</v>
      </c>
      <c r="K441" s="168">
        <v>1</v>
      </c>
      <c r="L441" s="167">
        <v>1</v>
      </c>
      <c r="Q441" s="168">
        <v>1</v>
      </c>
      <c r="R441" s="167">
        <v>1</v>
      </c>
      <c r="X441" s="38">
        <f t="shared" si="65"/>
        <v>45583</v>
      </c>
      <c r="Y441" s="38">
        <f t="shared" si="66"/>
        <v>45611</v>
      </c>
    </row>
    <row r="442" spans="1:25" ht="20.149999999999999" customHeight="1">
      <c r="A442" s="10">
        <f>SUBTOTAL(103,$B$4:B442)</f>
        <v>439</v>
      </c>
      <c r="B442" s="122">
        <v>45583</v>
      </c>
      <c r="C442" s="125" t="s">
        <v>261</v>
      </c>
      <c r="D442" s="3" t="str">
        <f>VLOOKUP(C442,'Location Summary'!$C$4:$D$602,2,0)</f>
        <v>DB1+9</v>
      </c>
      <c r="E442" s="278" t="s">
        <v>416</v>
      </c>
      <c r="F442" s="279" t="s">
        <v>696</v>
      </c>
      <c r="H442" s="168">
        <v>1</v>
      </c>
      <c r="I442" s="167">
        <v>1</v>
      </c>
      <c r="L442" s="167">
        <v>1</v>
      </c>
      <c r="X442" s="38">
        <f t="shared" si="65"/>
        <v>45583</v>
      </c>
      <c r="Y442" s="38">
        <f t="shared" si="66"/>
        <v>45611</v>
      </c>
    </row>
    <row r="443" spans="1:25" ht="20.149999999999999" customHeight="1">
      <c r="A443" s="10">
        <f>SUBTOTAL(103,$B$4:B443)</f>
        <v>440</v>
      </c>
      <c r="B443" s="122">
        <v>45583</v>
      </c>
      <c r="C443" s="125" t="s">
        <v>545</v>
      </c>
      <c r="D443" s="3" t="s">
        <v>2</v>
      </c>
      <c r="E443" s="278" t="s">
        <v>416</v>
      </c>
      <c r="F443" s="279" t="s">
        <v>696</v>
      </c>
      <c r="G443" s="169">
        <v>1</v>
      </c>
      <c r="J443" s="169">
        <v>1</v>
      </c>
      <c r="M443" s="169">
        <v>1</v>
      </c>
      <c r="P443" s="169">
        <v>1</v>
      </c>
      <c r="X443" s="38">
        <f t="shared" si="65"/>
        <v>45583</v>
      </c>
      <c r="Y443" s="38">
        <f t="shared" si="66"/>
        <v>45611</v>
      </c>
    </row>
    <row r="444" spans="1:25" ht="20.149999999999999" customHeight="1">
      <c r="A444" s="10">
        <f>SUBTOTAL(103,$B$4:B444)</f>
        <v>441</v>
      </c>
      <c r="B444" s="122">
        <v>45584</v>
      </c>
      <c r="C444" s="125" t="s">
        <v>482</v>
      </c>
      <c r="D444" s="3" t="str">
        <f>VLOOKUP(C444,'Location Summary'!$C$4:$D$602,2,0)</f>
        <v>DA+9</v>
      </c>
      <c r="E444" s="278" t="s">
        <v>416</v>
      </c>
      <c r="F444" s="279" t="s">
        <v>696</v>
      </c>
      <c r="H444" s="168">
        <v>1</v>
      </c>
      <c r="I444" s="167">
        <v>1</v>
      </c>
      <c r="K444" s="168">
        <v>1</v>
      </c>
      <c r="L444" s="167">
        <v>1</v>
      </c>
      <c r="N444" s="168">
        <v>1</v>
      </c>
      <c r="O444" s="167">
        <v>1</v>
      </c>
      <c r="Q444" s="168">
        <v>1</v>
      </c>
      <c r="R444" s="167">
        <v>1</v>
      </c>
      <c r="X444" s="38">
        <f t="shared" si="65"/>
        <v>45584</v>
      </c>
      <c r="Y444" s="38">
        <f t="shared" si="66"/>
        <v>45612</v>
      </c>
    </row>
    <row r="445" spans="1:25" ht="20.149999999999999" customHeight="1">
      <c r="A445" s="10">
        <f>SUBTOTAL(103,$B$4:B445)</f>
        <v>442</v>
      </c>
      <c r="B445" s="122">
        <v>45584</v>
      </c>
      <c r="C445" s="125" t="s">
        <v>444</v>
      </c>
      <c r="D445" s="3" t="str">
        <f>VLOOKUP(C445,'Location Summary'!$C$4:$D$602,2,0)</f>
        <v>DA+0</v>
      </c>
      <c r="E445" s="278" t="s">
        <v>416</v>
      </c>
      <c r="F445" s="279" t="s">
        <v>696</v>
      </c>
      <c r="M445" s="169">
        <v>1</v>
      </c>
      <c r="X445" s="38">
        <f t="shared" si="65"/>
        <v>45584</v>
      </c>
      <c r="Y445" s="38">
        <f t="shared" si="66"/>
        <v>45612</v>
      </c>
    </row>
    <row r="446" spans="1:25" ht="20.149999999999999" customHeight="1">
      <c r="A446" s="10">
        <f>SUBTOTAL(103,$B$4:B446)</f>
        <v>443</v>
      </c>
      <c r="B446" s="122">
        <v>45584</v>
      </c>
      <c r="C446" s="125" t="s">
        <v>582</v>
      </c>
      <c r="D446" s="3" t="str">
        <f>VLOOKUP(C446,'Location Summary'!$C$4:$D$602,2,0)</f>
        <v>DA+0</v>
      </c>
      <c r="E446" s="278" t="s">
        <v>416</v>
      </c>
      <c r="F446" s="279" t="s">
        <v>696</v>
      </c>
      <c r="H446" s="168">
        <v>1</v>
      </c>
      <c r="I446" s="167">
        <v>1</v>
      </c>
      <c r="K446" s="168">
        <v>1</v>
      </c>
      <c r="L446" s="167">
        <v>1</v>
      </c>
      <c r="X446" s="38">
        <f t="shared" si="65"/>
        <v>45584</v>
      </c>
      <c r="Y446" s="38">
        <f t="shared" si="66"/>
        <v>45612</v>
      </c>
    </row>
    <row r="447" spans="1:25" ht="20.149999999999999" customHeight="1">
      <c r="A447" s="10">
        <f>SUBTOTAL(103,$B$4:B447)</f>
        <v>444</v>
      </c>
      <c r="B447" s="122">
        <v>45584</v>
      </c>
      <c r="C447" s="125" t="s">
        <v>792</v>
      </c>
      <c r="D447" s="3" t="str">
        <f>VLOOKUP(C447,'Location Summary'!$C$4:$D$602,2,0)</f>
        <v>DA+9</v>
      </c>
      <c r="E447" s="278" t="s">
        <v>416</v>
      </c>
      <c r="F447" s="279" t="s">
        <v>696</v>
      </c>
      <c r="G447" s="169">
        <v>1</v>
      </c>
      <c r="X447" s="38">
        <f t="shared" si="65"/>
        <v>45584</v>
      </c>
      <c r="Y447" s="38">
        <f t="shared" si="66"/>
        <v>45612</v>
      </c>
    </row>
    <row r="448" spans="1:25" ht="20.149999999999999" customHeight="1">
      <c r="A448" s="10">
        <f>SUBTOTAL(103,$B$4:B448)</f>
        <v>445</v>
      </c>
      <c r="B448" s="122">
        <v>45584</v>
      </c>
      <c r="C448" s="125" t="s">
        <v>608</v>
      </c>
      <c r="D448" s="3" t="str">
        <f>VLOOKUP(C448,'Location Summary'!$C$4:$D$602,2,0)</f>
        <v>DA+6</v>
      </c>
      <c r="E448" s="278" t="s">
        <v>416</v>
      </c>
      <c r="F448" s="279" t="s">
        <v>696</v>
      </c>
      <c r="M448" s="169">
        <v>1</v>
      </c>
      <c r="P448" s="169">
        <v>1</v>
      </c>
      <c r="X448" s="38">
        <f t="shared" si="65"/>
        <v>45584</v>
      </c>
      <c r="Y448" s="38">
        <f t="shared" si="66"/>
        <v>45612</v>
      </c>
    </row>
    <row r="449" spans="1:25" ht="20.149999999999999" customHeight="1">
      <c r="A449" s="10">
        <f>SUBTOTAL(103,$B$4:B449)</f>
        <v>446</v>
      </c>
      <c r="B449" s="122">
        <v>45584</v>
      </c>
      <c r="C449" s="125" t="s">
        <v>545</v>
      </c>
      <c r="D449" s="3" t="s">
        <v>2</v>
      </c>
      <c r="E449" s="278" t="s">
        <v>416</v>
      </c>
      <c r="F449" s="279" t="s">
        <v>696</v>
      </c>
      <c r="H449" s="168">
        <v>1</v>
      </c>
      <c r="I449" s="167">
        <v>1</v>
      </c>
      <c r="K449" s="168">
        <v>1</v>
      </c>
      <c r="L449" s="167">
        <v>1</v>
      </c>
      <c r="N449" s="168">
        <v>1</v>
      </c>
      <c r="O449" s="167">
        <v>1</v>
      </c>
      <c r="Q449" s="168">
        <v>1</v>
      </c>
      <c r="R449" s="167">
        <v>1</v>
      </c>
      <c r="X449" s="38">
        <f t="shared" si="65"/>
        <v>45584</v>
      </c>
      <c r="Y449" s="38">
        <f t="shared" si="66"/>
        <v>45612</v>
      </c>
    </row>
    <row r="450" spans="1:25" ht="20.149999999999999" customHeight="1">
      <c r="A450" s="10">
        <f>SUBTOTAL(103,$B$4:B450)</f>
        <v>447</v>
      </c>
      <c r="B450" s="122">
        <v>45585</v>
      </c>
      <c r="C450" s="125" t="s">
        <v>444</v>
      </c>
      <c r="D450" s="3" t="str">
        <f>VLOOKUP(C450,'Location Summary'!$C$4:$D$602,2,0)</f>
        <v>DA+0</v>
      </c>
      <c r="E450" s="278" t="s">
        <v>416</v>
      </c>
      <c r="F450" s="279" t="s">
        <v>696</v>
      </c>
      <c r="G450" s="169">
        <v>1</v>
      </c>
      <c r="N450" s="168">
        <v>1</v>
      </c>
      <c r="X450" s="38">
        <f t="shared" si="65"/>
        <v>45585</v>
      </c>
      <c r="Y450" s="38">
        <f t="shared" si="66"/>
        <v>45613</v>
      </c>
    </row>
    <row r="451" spans="1:25" ht="20.149999999999999" customHeight="1">
      <c r="A451" s="10">
        <f>SUBTOTAL(103,$B$4:B451)</f>
        <v>448</v>
      </c>
      <c r="B451" s="122">
        <v>45585</v>
      </c>
      <c r="C451" s="125" t="s">
        <v>792</v>
      </c>
      <c r="D451" s="3" t="str">
        <f>VLOOKUP(C451,'Location Summary'!$C$4:$D$602,2,0)</f>
        <v>DA+9</v>
      </c>
      <c r="E451" s="278" t="s">
        <v>416</v>
      </c>
      <c r="F451" s="279" t="s">
        <v>696</v>
      </c>
      <c r="H451" s="168">
        <v>1</v>
      </c>
      <c r="M451" s="169">
        <v>1</v>
      </c>
      <c r="X451" s="38">
        <f t="shared" si="65"/>
        <v>45585</v>
      </c>
      <c r="Y451" s="38">
        <f t="shared" si="66"/>
        <v>45613</v>
      </c>
    </row>
    <row r="452" spans="1:25" ht="20.149999999999999" customHeight="1">
      <c r="A452" s="10">
        <f>SUBTOTAL(103,$B$4:B452)</f>
        <v>449</v>
      </c>
      <c r="B452" s="122">
        <v>45585</v>
      </c>
      <c r="C452" s="125" t="s">
        <v>608</v>
      </c>
      <c r="D452" s="3" t="str">
        <f>VLOOKUP(C452,'Location Summary'!$C$4:$D$602,2,0)</f>
        <v>DA+6</v>
      </c>
      <c r="E452" s="278" t="s">
        <v>416</v>
      </c>
      <c r="F452" s="279" t="s">
        <v>696</v>
      </c>
      <c r="N452" s="168">
        <v>1</v>
      </c>
      <c r="O452" s="167">
        <v>1</v>
      </c>
      <c r="Q452" s="168">
        <v>1</v>
      </c>
      <c r="R452" s="167">
        <v>1</v>
      </c>
      <c r="X452" s="38">
        <f t="shared" si="65"/>
        <v>45585</v>
      </c>
      <c r="Y452" s="38">
        <f t="shared" si="66"/>
        <v>45613</v>
      </c>
    </row>
    <row r="453" spans="1:25" ht="20.149999999999999" customHeight="1">
      <c r="A453" s="10">
        <f>SUBTOTAL(103,$B$4:B453)</f>
        <v>450</v>
      </c>
      <c r="B453" s="122">
        <v>45586</v>
      </c>
      <c r="C453" s="125" t="s">
        <v>444</v>
      </c>
      <c r="D453" s="3" t="str">
        <f>VLOOKUP(C453,'Location Summary'!$C$4:$D$602,2,0)</f>
        <v>DA+0</v>
      </c>
      <c r="E453" s="278" t="s">
        <v>416</v>
      </c>
      <c r="F453" s="279" t="s">
        <v>696</v>
      </c>
      <c r="H453" s="168">
        <v>1</v>
      </c>
      <c r="O453" s="167">
        <v>1</v>
      </c>
      <c r="X453" s="38">
        <f t="shared" si="65"/>
        <v>45586</v>
      </c>
      <c r="Y453" s="38">
        <f t="shared" si="66"/>
        <v>45614</v>
      </c>
    </row>
    <row r="454" spans="1:25" ht="20.149999999999999" customHeight="1">
      <c r="A454" s="10">
        <f>SUBTOTAL(103,$B$4:B454)</f>
        <v>451</v>
      </c>
      <c r="B454" s="122">
        <v>45586</v>
      </c>
      <c r="C454" s="125" t="s">
        <v>582</v>
      </c>
      <c r="D454" s="3" t="str">
        <f>VLOOKUP(C454,'Location Summary'!$C$4:$D$602,2,0)</f>
        <v>DA+0</v>
      </c>
      <c r="E454" s="278" t="s">
        <v>416</v>
      </c>
      <c r="F454" s="279" t="s">
        <v>696</v>
      </c>
      <c r="M454" s="169">
        <v>1</v>
      </c>
      <c r="P454" s="169">
        <v>1</v>
      </c>
      <c r="Q454" s="168">
        <v>1</v>
      </c>
      <c r="X454" s="38">
        <f t="shared" si="65"/>
        <v>45586</v>
      </c>
      <c r="Y454" s="38">
        <f t="shared" si="66"/>
        <v>45614</v>
      </c>
    </row>
    <row r="455" spans="1:25" ht="20.149999999999999" customHeight="1">
      <c r="A455" s="10">
        <f>SUBTOTAL(103,$B$4:B455)</f>
        <v>452</v>
      </c>
      <c r="B455" s="122">
        <v>45586</v>
      </c>
      <c r="C455" s="125" t="s">
        <v>792</v>
      </c>
      <c r="D455" s="3" t="str">
        <f>VLOOKUP(C455,'Location Summary'!$C$4:$D$602,2,0)</f>
        <v>DA+9</v>
      </c>
      <c r="E455" s="278" t="s">
        <v>416</v>
      </c>
      <c r="F455" s="279" t="s">
        <v>696</v>
      </c>
      <c r="I455" s="167">
        <v>1</v>
      </c>
      <c r="N455" s="168">
        <v>1</v>
      </c>
      <c r="O455" s="167">
        <v>1</v>
      </c>
      <c r="X455" s="38">
        <f t="shared" si="65"/>
        <v>45586</v>
      </c>
      <c r="Y455" s="38">
        <f t="shared" si="66"/>
        <v>45614</v>
      </c>
    </row>
    <row r="456" spans="1:25" ht="20.149999999999999" customHeight="1">
      <c r="A456" s="10">
        <f>SUBTOTAL(103,$B$4:B456)</f>
        <v>453</v>
      </c>
      <c r="B456" s="122">
        <v>45586</v>
      </c>
      <c r="C456" s="125" t="s">
        <v>474</v>
      </c>
      <c r="D456" s="3" t="str">
        <f>VLOOKUP(C456,'Location Summary'!$C$4:$D$602,2,0)</f>
        <v>DA+6</v>
      </c>
      <c r="E456" s="278" t="s">
        <v>416</v>
      </c>
      <c r="F456" s="279" t="s">
        <v>696</v>
      </c>
      <c r="G456" s="169">
        <v>1</v>
      </c>
      <c r="P456" s="169">
        <v>1</v>
      </c>
      <c r="X456" s="38">
        <f t="shared" si="65"/>
        <v>45586</v>
      </c>
      <c r="Y456" s="38">
        <f t="shared" si="66"/>
        <v>45614</v>
      </c>
    </row>
    <row r="457" spans="1:25" ht="20.149999999999999" customHeight="1">
      <c r="A457" s="10">
        <f>SUBTOTAL(103,$B$4:B457)</f>
        <v>454</v>
      </c>
      <c r="B457" s="122">
        <v>45586</v>
      </c>
      <c r="C457" s="125" t="s">
        <v>608</v>
      </c>
      <c r="D457" s="3" t="str">
        <f>VLOOKUP(C457,'Location Summary'!$C$4:$D$602,2,0)</f>
        <v>DA+6</v>
      </c>
      <c r="E457" s="278" t="s">
        <v>416</v>
      </c>
      <c r="F457" s="279" t="s">
        <v>696</v>
      </c>
      <c r="G457" s="169">
        <v>1</v>
      </c>
      <c r="H457" s="168">
        <v>1</v>
      </c>
      <c r="X457" s="38">
        <f t="shared" si="65"/>
        <v>45586</v>
      </c>
      <c r="Y457" s="38">
        <f t="shared" si="66"/>
        <v>45614</v>
      </c>
    </row>
    <row r="458" spans="1:25" ht="20.149999999999999" customHeight="1">
      <c r="A458" s="10">
        <f>SUBTOTAL(103,$B$4:B458)</f>
        <v>455</v>
      </c>
      <c r="B458" s="122">
        <v>45586</v>
      </c>
      <c r="C458" s="125" t="s">
        <v>544</v>
      </c>
      <c r="D458" s="3" t="s">
        <v>2</v>
      </c>
      <c r="E458" s="278" t="s">
        <v>416</v>
      </c>
      <c r="F458" s="279" t="s">
        <v>696</v>
      </c>
      <c r="G458" s="169">
        <v>1</v>
      </c>
      <c r="J458" s="169">
        <v>1</v>
      </c>
      <c r="M458" s="169">
        <v>1</v>
      </c>
      <c r="P458" s="169">
        <v>1</v>
      </c>
      <c r="X458" s="38">
        <f t="shared" si="65"/>
        <v>45586</v>
      </c>
      <c r="Y458" s="38">
        <f t="shared" si="66"/>
        <v>45614</v>
      </c>
    </row>
    <row r="459" spans="1:25" ht="20.149999999999999" customHeight="1">
      <c r="A459" s="10">
        <f>SUBTOTAL(103,$B$4:B459)</f>
        <v>456</v>
      </c>
      <c r="B459" s="122">
        <v>45587</v>
      </c>
      <c r="C459" s="125" t="s">
        <v>444</v>
      </c>
      <c r="D459" s="3" t="str">
        <f>VLOOKUP(C459,'Location Summary'!$C$4:$D$602,2,0)</f>
        <v>DA+0</v>
      </c>
      <c r="E459" s="278" t="s">
        <v>416</v>
      </c>
      <c r="F459" s="279" t="s">
        <v>696</v>
      </c>
      <c r="I459" s="167">
        <v>1</v>
      </c>
      <c r="J459" s="169">
        <v>1</v>
      </c>
      <c r="X459" s="38">
        <f t="shared" si="65"/>
        <v>45587</v>
      </c>
      <c r="Y459" s="38">
        <f t="shared" si="66"/>
        <v>45615</v>
      </c>
    </row>
    <row r="460" spans="1:25" ht="20.149999999999999" customHeight="1">
      <c r="A460" s="10">
        <f>SUBTOTAL(103,$B$4:B460)</f>
        <v>457</v>
      </c>
      <c r="B460" s="122">
        <v>45587</v>
      </c>
      <c r="C460" s="125" t="s">
        <v>582</v>
      </c>
      <c r="D460" s="3" t="str">
        <f>VLOOKUP(C460,'Location Summary'!$C$4:$D$602,2,0)</f>
        <v>DA+0</v>
      </c>
      <c r="E460" s="278" t="s">
        <v>416</v>
      </c>
      <c r="F460" s="279" t="s">
        <v>696</v>
      </c>
      <c r="N460" s="168">
        <v>1</v>
      </c>
      <c r="O460" s="167">
        <v>1</v>
      </c>
      <c r="R460" s="167">
        <v>1</v>
      </c>
      <c r="X460" s="38">
        <f t="shared" si="65"/>
        <v>45587</v>
      </c>
      <c r="Y460" s="38">
        <f t="shared" si="66"/>
        <v>45615</v>
      </c>
    </row>
    <row r="461" spans="1:25" ht="20.149999999999999" customHeight="1">
      <c r="A461" s="10">
        <f>SUBTOTAL(103,$B$4:B461)</f>
        <v>458</v>
      </c>
      <c r="B461" s="122">
        <v>45587</v>
      </c>
      <c r="C461" s="125" t="s">
        <v>474</v>
      </c>
      <c r="D461" s="3" t="str">
        <f>VLOOKUP(C461,'Location Summary'!$C$4:$D$602,2,0)</f>
        <v>DA+6</v>
      </c>
      <c r="E461" s="278" t="s">
        <v>416</v>
      </c>
      <c r="F461" s="279" t="s">
        <v>696</v>
      </c>
      <c r="H461" s="168">
        <v>1</v>
      </c>
      <c r="I461" s="167">
        <v>1</v>
      </c>
      <c r="J461" s="169">
        <v>1</v>
      </c>
      <c r="M461" s="169">
        <v>1</v>
      </c>
      <c r="X461" s="38">
        <f t="shared" si="65"/>
        <v>45587</v>
      </c>
      <c r="Y461" s="38">
        <f t="shared" si="66"/>
        <v>45615</v>
      </c>
    </row>
    <row r="462" spans="1:25" ht="20.149999999999999" customHeight="1">
      <c r="A462" s="10">
        <f>SUBTOTAL(103,$B$4:B462)</f>
        <v>459</v>
      </c>
      <c r="B462" s="122">
        <v>45587</v>
      </c>
      <c r="C462" s="125" t="s">
        <v>608</v>
      </c>
      <c r="D462" s="3" t="str">
        <f>VLOOKUP(C462,'Location Summary'!$C$4:$D$602,2,0)</f>
        <v>DA+6</v>
      </c>
      <c r="E462" s="278" t="s">
        <v>416</v>
      </c>
      <c r="F462" s="279" t="s">
        <v>696</v>
      </c>
      <c r="I462" s="167">
        <v>1</v>
      </c>
      <c r="X462" s="38">
        <f t="shared" si="65"/>
        <v>45587</v>
      </c>
      <c r="Y462" s="38">
        <f t="shared" si="66"/>
        <v>45615</v>
      </c>
    </row>
    <row r="463" spans="1:25" ht="20.149999999999999" customHeight="1">
      <c r="A463" s="10">
        <f>SUBTOTAL(103,$B$4:B463)</f>
        <v>460</v>
      </c>
      <c r="B463" s="122">
        <v>45587</v>
      </c>
      <c r="C463" s="125" t="s">
        <v>544</v>
      </c>
      <c r="D463" s="3" t="s">
        <v>2</v>
      </c>
      <c r="E463" s="278" t="s">
        <v>416</v>
      </c>
      <c r="F463" s="279" t="s">
        <v>696</v>
      </c>
      <c r="H463" s="168">
        <v>1</v>
      </c>
      <c r="I463" s="167">
        <v>1</v>
      </c>
      <c r="K463" s="168">
        <v>1</v>
      </c>
      <c r="L463" s="167">
        <v>1</v>
      </c>
      <c r="N463" s="168">
        <v>1</v>
      </c>
      <c r="O463" s="167">
        <v>1</v>
      </c>
      <c r="Q463" s="168">
        <v>1</v>
      </c>
      <c r="R463" s="167">
        <v>1</v>
      </c>
      <c r="X463" s="38">
        <f t="shared" si="65"/>
        <v>45587</v>
      </c>
      <c r="Y463" s="38">
        <f t="shared" si="66"/>
        <v>45615</v>
      </c>
    </row>
    <row r="464" spans="1:25" ht="20.149999999999999" customHeight="1">
      <c r="A464" s="10">
        <f>SUBTOTAL(103,$B$4:B464)</f>
        <v>461</v>
      </c>
      <c r="B464" s="122">
        <v>45588</v>
      </c>
      <c r="C464" s="125" t="s">
        <v>585</v>
      </c>
      <c r="D464" s="3" t="str">
        <f>VLOOKUP(C464,'Location Summary'!$C$4:$D$602,2,0)</f>
        <v>DA+3</v>
      </c>
      <c r="E464" s="278" t="s">
        <v>416</v>
      </c>
      <c r="F464" s="279" t="s">
        <v>320</v>
      </c>
      <c r="J464" s="169">
        <v>1</v>
      </c>
      <c r="M464" s="169">
        <v>1</v>
      </c>
      <c r="X464" s="38">
        <f t="shared" si="65"/>
        <v>45588</v>
      </c>
      <c r="Y464" s="38">
        <f t="shared" si="66"/>
        <v>45616</v>
      </c>
    </row>
    <row r="465" spans="1:25" ht="20.149999999999999" customHeight="1">
      <c r="A465" s="10">
        <f>SUBTOTAL(103,$B$4:B465)</f>
        <v>462</v>
      </c>
      <c r="B465" s="122">
        <v>45588</v>
      </c>
      <c r="C465" s="125" t="s">
        <v>474</v>
      </c>
      <c r="D465" s="3" t="str">
        <f>VLOOKUP(C465,'Location Summary'!$C$4:$D$602,2,0)</f>
        <v>DA+6</v>
      </c>
      <c r="E465" s="278" t="s">
        <v>416</v>
      </c>
      <c r="F465" s="279" t="s">
        <v>696</v>
      </c>
      <c r="K465" s="168">
        <v>1</v>
      </c>
      <c r="L465" s="167">
        <v>1</v>
      </c>
      <c r="N465" s="168">
        <v>1</v>
      </c>
      <c r="O465" s="167">
        <v>1</v>
      </c>
      <c r="Q465" s="168">
        <v>1</v>
      </c>
      <c r="R465" s="167">
        <v>1</v>
      </c>
      <c r="X465" s="38">
        <f t="shared" si="65"/>
        <v>45588</v>
      </c>
      <c r="Y465" s="38">
        <f t="shared" si="66"/>
        <v>45616</v>
      </c>
    </row>
    <row r="466" spans="1:25" ht="20.149999999999999" customHeight="1">
      <c r="A466" s="10">
        <f>SUBTOTAL(103,$B$4:B466)</f>
        <v>463</v>
      </c>
      <c r="B466" s="122">
        <v>45588</v>
      </c>
      <c r="C466" s="125" t="s">
        <v>609</v>
      </c>
      <c r="D466" s="3" t="str">
        <f>VLOOKUP(C466,'Location Summary'!$C$4:$D$602,2,0)</f>
        <v>DA+1.5</v>
      </c>
      <c r="E466" s="278" t="s">
        <v>416</v>
      </c>
      <c r="F466" s="279" t="s">
        <v>696</v>
      </c>
      <c r="G466" s="169">
        <v>1</v>
      </c>
      <c r="X466" s="38">
        <f t="shared" si="65"/>
        <v>45588</v>
      </c>
      <c r="Y466" s="38">
        <f t="shared" si="66"/>
        <v>45616</v>
      </c>
    </row>
    <row r="467" spans="1:25" ht="20.149999999999999" customHeight="1">
      <c r="A467" s="10">
        <f>SUBTOTAL(103,$B$4:B467)</f>
        <v>464</v>
      </c>
      <c r="B467" s="122">
        <v>45588</v>
      </c>
      <c r="C467" s="125" t="s">
        <v>793</v>
      </c>
      <c r="D467" s="3" t="str">
        <f>VLOOKUP(C467,'Location Summary'!$C$4:$D$602,2,0)</f>
        <v>DA+3</v>
      </c>
      <c r="E467" s="278" t="s">
        <v>416</v>
      </c>
      <c r="F467" s="279" t="s">
        <v>696</v>
      </c>
      <c r="G467" s="169">
        <v>1</v>
      </c>
      <c r="J467" s="169">
        <v>1</v>
      </c>
      <c r="M467" s="169">
        <v>1</v>
      </c>
      <c r="N467" s="168">
        <v>1</v>
      </c>
      <c r="X467" s="38">
        <f t="shared" si="65"/>
        <v>45588</v>
      </c>
      <c r="Y467" s="38">
        <f t="shared" si="66"/>
        <v>45616</v>
      </c>
    </row>
    <row r="468" spans="1:25" ht="20.149999999999999" customHeight="1">
      <c r="A468" s="10">
        <f>SUBTOTAL(103,$B$4:B468)</f>
        <v>465</v>
      </c>
      <c r="B468" s="122">
        <v>45589</v>
      </c>
      <c r="C468" s="125" t="s">
        <v>444</v>
      </c>
      <c r="D468" s="3" t="str">
        <f>VLOOKUP(C468,'Location Summary'!$C$4:$D$602,2,0)</f>
        <v>DA+0</v>
      </c>
      <c r="E468" s="278" t="s">
        <v>416</v>
      </c>
      <c r="F468" s="279" t="s">
        <v>696</v>
      </c>
      <c r="K468" s="168">
        <v>1</v>
      </c>
      <c r="L468" s="167">
        <v>1</v>
      </c>
      <c r="P468" s="169">
        <v>1</v>
      </c>
      <c r="Q468" s="168">
        <v>1</v>
      </c>
      <c r="X468" s="38">
        <f t="shared" si="65"/>
        <v>45589</v>
      </c>
      <c r="Y468" s="38">
        <f t="shared" si="66"/>
        <v>45617</v>
      </c>
    </row>
    <row r="469" spans="1:25" ht="20.149999999999999" customHeight="1">
      <c r="A469" s="10">
        <f>SUBTOTAL(103,$B$4:B469)</f>
        <v>466</v>
      </c>
      <c r="B469" s="122">
        <v>45589</v>
      </c>
      <c r="C469" s="125" t="s">
        <v>585</v>
      </c>
      <c r="D469" s="3" t="str">
        <f>VLOOKUP(C469,'Location Summary'!$C$4:$D$602,2,0)</f>
        <v>DA+3</v>
      </c>
      <c r="E469" s="278" t="s">
        <v>416</v>
      </c>
      <c r="F469" s="279" t="s">
        <v>320</v>
      </c>
      <c r="K469" s="168">
        <v>1</v>
      </c>
      <c r="N469" s="168">
        <v>1</v>
      </c>
      <c r="P469" s="169">
        <v>1</v>
      </c>
      <c r="X469" s="38">
        <f t="shared" si="65"/>
        <v>45589</v>
      </c>
      <c r="Y469" s="38">
        <f t="shared" si="66"/>
        <v>45617</v>
      </c>
    </row>
    <row r="470" spans="1:25" ht="20.149999999999999" customHeight="1">
      <c r="A470" s="10">
        <f>SUBTOTAL(103,$B$4:B470)</f>
        <v>467</v>
      </c>
      <c r="B470" s="122">
        <v>45589</v>
      </c>
      <c r="C470" s="125" t="s">
        <v>793</v>
      </c>
      <c r="D470" s="3" t="str">
        <f>VLOOKUP(C470,'Location Summary'!$C$4:$D$602,2,0)</f>
        <v>DA+3</v>
      </c>
      <c r="E470" s="278" t="s">
        <v>416</v>
      </c>
      <c r="F470" s="279" t="s">
        <v>696</v>
      </c>
      <c r="H470" s="168">
        <v>1</v>
      </c>
      <c r="I470" s="167">
        <v>1</v>
      </c>
      <c r="O470" s="167">
        <v>1</v>
      </c>
      <c r="P470" s="169">
        <v>1</v>
      </c>
      <c r="X470" s="38">
        <f t="shared" si="65"/>
        <v>45589</v>
      </c>
      <c r="Y470" s="38">
        <f t="shared" si="66"/>
        <v>45617</v>
      </c>
    </row>
    <row r="471" spans="1:25" ht="20.149999999999999" customHeight="1">
      <c r="A471" s="10">
        <f>SUBTOTAL(103,$B$4:B471)</f>
        <v>468</v>
      </c>
      <c r="B471" s="122">
        <v>45589</v>
      </c>
      <c r="C471" s="125" t="s">
        <v>609</v>
      </c>
      <c r="D471" s="3" t="str">
        <f>VLOOKUP(C471,'Location Summary'!$C$4:$D$602,2,0)</f>
        <v>DA+1.5</v>
      </c>
      <c r="E471" s="278" t="s">
        <v>416</v>
      </c>
      <c r="F471" s="279" t="s">
        <v>696</v>
      </c>
      <c r="H471" s="168">
        <v>1</v>
      </c>
      <c r="I471" s="167">
        <v>1</v>
      </c>
      <c r="J471" s="169">
        <v>1</v>
      </c>
      <c r="X471" s="38">
        <f t="shared" si="65"/>
        <v>45589</v>
      </c>
      <c r="Y471" s="38">
        <f t="shared" si="66"/>
        <v>45617</v>
      </c>
    </row>
    <row r="472" spans="1:25" ht="20.149999999999999" customHeight="1">
      <c r="A472" s="10">
        <f>SUBTOTAL(103,$B$4:B472)</f>
        <v>469</v>
      </c>
      <c r="B472" s="122">
        <v>45590</v>
      </c>
      <c r="C472" s="125" t="s">
        <v>444</v>
      </c>
      <c r="D472" s="3" t="str">
        <f>VLOOKUP(C472,'Location Summary'!$C$4:$D$602,2,0)</f>
        <v>DA+0</v>
      </c>
      <c r="E472" s="278" t="s">
        <v>416</v>
      </c>
      <c r="F472" s="279" t="s">
        <v>696</v>
      </c>
      <c r="R472" s="167">
        <v>1</v>
      </c>
      <c r="X472" s="38">
        <f t="shared" si="65"/>
        <v>45590</v>
      </c>
      <c r="Y472" s="38">
        <f t="shared" si="66"/>
        <v>45618</v>
      </c>
    </row>
    <row r="473" spans="1:25" ht="20.149999999999999" customHeight="1">
      <c r="A473" s="10">
        <f>SUBTOTAL(103,$B$4:B473)</f>
        <v>470</v>
      </c>
      <c r="B473" s="122">
        <v>45590</v>
      </c>
      <c r="C473" s="125" t="s">
        <v>585</v>
      </c>
      <c r="D473" s="3" t="str">
        <f>VLOOKUP(C473,'Location Summary'!$C$4:$D$602,2,0)</f>
        <v>DA+3</v>
      </c>
      <c r="E473" s="278" t="s">
        <v>416</v>
      </c>
      <c r="F473" s="279" t="s">
        <v>696</v>
      </c>
      <c r="G473" s="169">
        <v>1</v>
      </c>
      <c r="H473" s="168">
        <v>1</v>
      </c>
      <c r="I473" s="167">
        <v>1</v>
      </c>
      <c r="L473" s="167">
        <v>1</v>
      </c>
      <c r="O473" s="167">
        <v>1</v>
      </c>
      <c r="R473" s="167">
        <v>1</v>
      </c>
      <c r="X473" s="38">
        <f t="shared" si="65"/>
        <v>45590</v>
      </c>
      <c r="Y473" s="38">
        <f t="shared" si="66"/>
        <v>45618</v>
      </c>
    </row>
    <row r="474" spans="1:25" ht="20.149999999999999" customHeight="1">
      <c r="A474" s="10">
        <f>SUBTOTAL(103,$B$4:B474)</f>
        <v>471</v>
      </c>
      <c r="B474" s="122">
        <v>45590</v>
      </c>
      <c r="C474" s="125" t="s">
        <v>793</v>
      </c>
      <c r="D474" s="3" t="str">
        <f>VLOOKUP(C474,'Location Summary'!$C$4:$D$602,2,0)</f>
        <v>DA+3</v>
      </c>
      <c r="E474" s="278" t="s">
        <v>416</v>
      </c>
      <c r="F474" s="279" t="s">
        <v>696</v>
      </c>
      <c r="L474" s="167">
        <v>1</v>
      </c>
      <c r="Q474" s="168">
        <v>1</v>
      </c>
      <c r="R474" s="167">
        <v>1</v>
      </c>
      <c r="X474" s="38">
        <f t="shared" si="65"/>
        <v>45590</v>
      </c>
      <c r="Y474" s="38">
        <f t="shared" si="66"/>
        <v>45618</v>
      </c>
    </row>
    <row r="475" spans="1:25" ht="20.149999999999999" customHeight="1">
      <c r="A475" s="10">
        <f>SUBTOTAL(103,$B$4:B475)</f>
        <v>472</v>
      </c>
      <c r="B475" s="122">
        <v>45590</v>
      </c>
      <c r="C475" s="125" t="s">
        <v>609</v>
      </c>
      <c r="D475" s="3" t="str">
        <f>VLOOKUP(C475,'Location Summary'!$C$4:$D$602,2,0)</f>
        <v>DA+1.5</v>
      </c>
      <c r="E475" s="278" t="s">
        <v>416</v>
      </c>
      <c r="F475" s="279" t="s">
        <v>696</v>
      </c>
      <c r="K475" s="168">
        <v>1</v>
      </c>
      <c r="L475" s="167">
        <v>1</v>
      </c>
      <c r="P475" s="169">
        <v>1</v>
      </c>
      <c r="X475" s="38">
        <f t="shared" ref="X475:X481" si="67">B475</f>
        <v>45590</v>
      </c>
      <c r="Y475" s="38">
        <f t="shared" ref="Y475:Y481" si="68">B475+28</f>
        <v>45618</v>
      </c>
    </row>
    <row r="476" spans="1:25" ht="20.149999999999999" customHeight="1">
      <c r="A476" s="10">
        <f>SUBTOTAL(103,$B$4:B476)</f>
        <v>473</v>
      </c>
      <c r="B476" s="122">
        <v>45591</v>
      </c>
      <c r="C476" s="125" t="s">
        <v>791</v>
      </c>
      <c r="D476" s="3" t="str">
        <f>VLOOKUP(C476,'Location Summary'!$C$4:$D$602,2,0)</f>
        <v>DA+3</v>
      </c>
      <c r="E476" s="278" t="s">
        <v>416</v>
      </c>
      <c r="F476" s="279" t="s">
        <v>696</v>
      </c>
      <c r="P476" s="169">
        <v>1</v>
      </c>
      <c r="X476" s="38">
        <f t="shared" si="67"/>
        <v>45591</v>
      </c>
      <c r="Y476" s="38">
        <f t="shared" si="68"/>
        <v>45619</v>
      </c>
    </row>
    <row r="477" spans="1:25" ht="20.149999999999999" customHeight="1">
      <c r="A477" s="10">
        <f>SUBTOTAL(103,$B$4:B477)</f>
        <v>474</v>
      </c>
      <c r="B477" s="122">
        <v>45591</v>
      </c>
      <c r="C477" s="125" t="s">
        <v>609</v>
      </c>
      <c r="D477" s="3" t="str">
        <f>VLOOKUP(C477,'Location Summary'!$C$4:$D$602,2,0)</f>
        <v>DA+1.5</v>
      </c>
      <c r="E477" s="278" t="s">
        <v>416</v>
      </c>
      <c r="F477" s="279" t="s">
        <v>696</v>
      </c>
      <c r="M477" s="169">
        <v>1</v>
      </c>
      <c r="Q477" s="168">
        <v>1</v>
      </c>
      <c r="R477" s="167">
        <v>1</v>
      </c>
      <c r="X477" s="38">
        <f t="shared" si="67"/>
        <v>45591</v>
      </c>
      <c r="Y477" s="38">
        <f t="shared" si="68"/>
        <v>45619</v>
      </c>
    </row>
    <row r="478" spans="1:25" ht="20.149999999999999" customHeight="1">
      <c r="A478" s="10">
        <f>SUBTOTAL(103,$B$4:B478)</f>
        <v>475</v>
      </c>
      <c r="B478" s="122">
        <v>45591</v>
      </c>
      <c r="C478" s="125" t="s">
        <v>542</v>
      </c>
      <c r="D478" s="3" t="s">
        <v>80</v>
      </c>
      <c r="E478" s="278" t="s">
        <v>416</v>
      </c>
      <c r="F478" s="279" t="s">
        <v>696</v>
      </c>
      <c r="M478" s="169">
        <v>1</v>
      </c>
      <c r="P478" s="169">
        <v>1</v>
      </c>
      <c r="X478" s="38">
        <f t="shared" si="67"/>
        <v>45591</v>
      </c>
      <c r="Y478" s="38">
        <f t="shared" si="68"/>
        <v>45619</v>
      </c>
    </row>
    <row r="479" spans="1:25" ht="20.149999999999999" customHeight="1">
      <c r="A479" s="10">
        <f>SUBTOTAL(103,$B$4:B479)</f>
        <v>476</v>
      </c>
      <c r="B479" s="122">
        <v>45592</v>
      </c>
      <c r="C479" s="125" t="s">
        <v>911</v>
      </c>
      <c r="D479" s="3" t="str">
        <f>VLOOKUP(C479,'Location Summary'!$C$4:$D$602,2,0)</f>
        <v>DB1+0</v>
      </c>
      <c r="E479" s="278" t="s">
        <v>416</v>
      </c>
      <c r="F479" s="279" t="s">
        <v>696</v>
      </c>
      <c r="G479" s="169">
        <v>1</v>
      </c>
      <c r="X479" s="38">
        <f t="shared" si="67"/>
        <v>45592</v>
      </c>
      <c r="Y479" s="38">
        <f t="shared" si="68"/>
        <v>45620</v>
      </c>
    </row>
    <row r="480" spans="1:25" ht="20.149999999999999" customHeight="1">
      <c r="A480" s="10">
        <f>SUBTOTAL(103,$B$4:B480)</f>
        <v>477</v>
      </c>
      <c r="B480" s="122">
        <v>45592</v>
      </c>
      <c r="C480" s="125" t="s">
        <v>791</v>
      </c>
      <c r="D480" s="3" t="str">
        <f>VLOOKUP(C480,'Location Summary'!$C$4:$D$602,2,0)</f>
        <v>DA+3</v>
      </c>
      <c r="E480" s="278" t="s">
        <v>416</v>
      </c>
      <c r="F480" s="279" t="s">
        <v>696</v>
      </c>
      <c r="G480" s="169">
        <v>1</v>
      </c>
      <c r="Q480" s="168">
        <v>1</v>
      </c>
      <c r="R480" s="167">
        <v>1</v>
      </c>
      <c r="X480" s="38">
        <f t="shared" si="67"/>
        <v>45592</v>
      </c>
      <c r="Y480" s="38">
        <f t="shared" si="68"/>
        <v>45620</v>
      </c>
    </row>
    <row r="481" spans="1:25" ht="20.149999999999999" customHeight="1">
      <c r="A481" s="10">
        <f>SUBTOTAL(103,$B$4:B481)</f>
        <v>478</v>
      </c>
      <c r="B481" s="122">
        <v>45592</v>
      </c>
      <c r="C481" s="125" t="s">
        <v>609</v>
      </c>
      <c r="D481" s="3" t="str">
        <f>VLOOKUP(C481,'Location Summary'!$C$4:$D$602,2,0)</f>
        <v>DA+1.5</v>
      </c>
      <c r="E481" s="278" t="s">
        <v>416</v>
      </c>
      <c r="F481" s="279" t="s">
        <v>696</v>
      </c>
      <c r="N481" s="168">
        <v>1</v>
      </c>
      <c r="O481" s="167">
        <v>1</v>
      </c>
      <c r="X481" s="38">
        <f t="shared" si="67"/>
        <v>45592</v>
      </c>
      <c r="Y481" s="38">
        <f t="shared" si="68"/>
        <v>45620</v>
      </c>
    </row>
    <row r="482" spans="1:25" ht="20.149999999999999" customHeight="1">
      <c r="A482" s="10">
        <f>SUBTOTAL(103,$B$4:B482)</f>
        <v>479</v>
      </c>
      <c r="B482" s="122">
        <v>45593</v>
      </c>
      <c r="C482" s="125" t="s">
        <v>911</v>
      </c>
      <c r="D482" s="3" t="str">
        <f>VLOOKUP(C482,'Location Summary'!$C$4:$D$602,2,0)</f>
        <v>DB1+0</v>
      </c>
      <c r="E482" s="278" t="s">
        <v>416</v>
      </c>
      <c r="F482" s="279" t="s">
        <v>696</v>
      </c>
      <c r="H482" s="168">
        <v>1</v>
      </c>
      <c r="X482" s="38">
        <f t="shared" ref="X482:X499" si="69">B482</f>
        <v>45593</v>
      </c>
      <c r="Y482" s="38">
        <f t="shared" ref="Y482:Y499" si="70">B482+28</f>
        <v>45621</v>
      </c>
    </row>
    <row r="483" spans="1:25" ht="20.149999999999999" customHeight="1">
      <c r="A483" s="10">
        <f>SUBTOTAL(103,$B$4:B483)</f>
        <v>480</v>
      </c>
      <c r="B483" s="122">
        <v>45593</v>
      </c>
      <c r="C483" s="125" t="s">
        <v>791</v>
      </c>
      <c r="D483" s="3" t="str">
        <f>VLOOKUP(C483,'Location Summary'!$C$4:$D$602,2,0)</f>
        <v>DA+3</v>
      </c>
      <c r="E483" s="278" t="s">
        <v>416</v>
      </c>
      <c r="F483" s="279" t="s">
        <v>696</v>
      </c>
      <c r="H483" s="168">
        <v>1</v>
      </c>
      <c r="I483" s="167">
        <v>1</v>
      </c>
      <c r="M483" s="169">
        <v>1</v>
      </c>
      <c r="X483" s="38">
        <f t="shared" si="69"/>
        <v>45593</v>
      </c>
      <c r="Y483" s="38">
        <f t="shared" si="70"/>
        <v>45621</v>
      </c>
    </row>
    <row r="484" spans="1:25" ht="20.149999999999999" customHeight="1">
      <c r="A484" s="10">
        <f>SUBTOTAL(103,$B$4:B484)</f>
        <v>481</v>
      </c>
      <c r="B484" s="122">
        <v>45593</v>
      </c>
      <c r="C484" s="125" t="s">
        <v>485</v>
      </c>
      <c r="D484" s="3" t="str">
        <f>VLOOKUP(C484,'Location Summary'!$C$4:$D$602,2,0)</f>
        <v>DA+3</v>
      </c>
      <c r="E484" s="278" t="s">
        <v>416</v>
      </c>
      <c r="F484" s="279" t="s">
        <v>696</v>
      </c>
      <c r="M484" s="169">
        <v>1</v>
      </c>
      <c r="P484" s="169">
        <v>1</v>
      </c>
      <c r="X484" s="38">
        <f t="shared" si="69"/>
        <v>45593</v>
      </c>
      <c r="Y484" s="38">
        <f t="shared" si="70"/>
        <v>45621</v>
      </c>
    </row>
    <row r="485" spans="1:25" ht="20.149999999999999" customHeight="1">
      <c r="A485" s="10">
        <f>SUBTOTAL(103,$B$4:B485)</f>
        <v>482</v>
      </c>
      <c r="B485" s="122">
        <v>45593</v>
      </c>
      <c r="C485" s="125" t="s">
        <v>542</v>
      </c>
      <c r="D485" s="3" t="s">
        <v>80</v>
      </c>
      <c r="E485" s="278" t="s">
        <v>416</v>
      </c>
      <c r="F485" s="279" t="s">
        <v>696</v>
      </c>
      <c r="G485" s="169">
        <v>1</v>
      </c>
      <c r="J485" s="169">
        <v>1</v>
      </c>
      <c r="X485" s="38">
        <f t="shared" si="69"/>
        <v>45593</v>
      </c>
      <c r="Y485" s="38">
        <f t="shared" si="70"/>
        <v>45621</v>
      </c>
    </row>
    <row r="486" spans="1:25" ht="20.149999999999999" customHeight="1">
      <c r="A486" s="10">
        <f>SUBTOTAL(103,$B$4:B486)</f>
        <v>483</v>
      </c>
      <c r="B486" s="122">
        <v>45593</v>
      </c>
      <c r="C486" s="125" t="s">
        <v>608</v>
      </c>
      <c r="D486" s="3" t="str">
        <f>VLOOKUP(C486,'Location Summary'!$C$4:$D$602,2,0)</f>
        <v>DA+6</v>
      </c>
      <c r="E486" s="278" t="s">
        <v>416</v>
      </c>
      <c r="F486" s="279" t="s">
        <v>696</v>
      </c>
      <c r="J486" s="169">
        <v>1</v>
      </c>
      <c r="K486" s="168">
        <v>1</v>
      </c>
      <c r="X486" s="38">
        <f t="shared" si="69"/>
        <v>45593</v>
      </c>
      <c r="Y486" s="38">
        <f t="shared" si="70"/>
        <v>45621</v>
      </c>
    </row>
    <row r="487" spans="1:25" ht="20.149999999999999" customHeight="1">
      <c r="A487" s="10">
        <f>SUBTOTAL(103,$B$4:B487)</f>
        <v>484</v>
      </c>
      <c r="B487" s="122">
        <v>45594</v>
      </c>
      <c r="C487" s="125" t="s">
        <v>911</v>
      </c>
      <c r="D487" s="3" t="str">
        <f>VLOOKUP(C487,'Location Summary'!$C$4:$D$602,2,0)</f>
        <v>DB1+0</v>
      </c>
      <c r="E487" s="278" t="s">
        <v>416</v>
      </c>
      <c r="F487" s="279" t="s">
        <v>696</v>
      </c>
      <c r="I487" s="167">
        <v>1</v>
      </c>
      <c r="P487" s="169">
        <v>1</v>
      </c>
      <c r="X487" s="38">
        <f t="shared" si="69"/>
        <v>45594</v>
      </c>
      <c r="Y487" s="38">
        <f t="shared" si="70"/>
        <v>45622</v>
      </c>
    </row>
    <row r="488" spans="1:25" ht="20.149999999999999" customHeight="1">
      <c r="A488" s="10">
        <f>SUBTOTAL(103,$B$4:B488)</f>
        <v>485</v>
      </c>
      <c r="B488" s="122">
        <v>45594</v>
      </c>
      <c r="C488" s="125" t="s">
        <v>791</v>
      </c>
      <c r="D488" s="3" t="str">
        <f>VLOOKUP(C488,'Location Summary'!$C$4:$D$602,2,0)</f>
        <v>DA+3</v>
      </c>
      <c r="E488" s="278" t="s">
        <v>416</v>
      </c>
      <c r="F488" s="279" t="s">
        <v>696</v>
      </c>
      <c r="J488" s="169">
        <v>1</v>
      </c>
      <c r="N488" s="168">
        <v>1</v>
      </c>
      <c r="O488" s="167">
        <v>1</v>
      </c>
      <c r="X488" s="38">
        <f t="shared" si="69"/>
        <v>45594</v>
      </c>
      <c r="Y488" s="38">
        <f t="shared" si="70"/>
        <v>45622</v>
      </c>
    </row>
    <row r="489" spans="1:25" ht="20.149999999999999" customHeight="1">
      <c r="A489" s="10">
        <f>SUBTOTAL(103,$B$4:B489)</f>
        <v>486</v>
      </c>
      <c r="B489" s="122">
        <v>45594</v>
      </c>
      <c r="C489" s="125" t="s">
        <v>485</v>
      </c>
      <c r="D489" s="3" t="str">
        <f>VLOOKUP(C489,'Location Summary'!$C$4:$D$602,2,0)</f>
        <v>DA+3</v>
      </c>
      <c r="E489" s="278" t="s">
        <v>416</v>
      </c>
      <c r="F489" s="279" t="s">
        <v>696</v>
      </c>
      <c r="N489" s="168">
        <v>1</v>
      </c>
      <c r="O489" s="167">
        <v>1</v>
      </c>
      <c r="Q489" s="168">
        <v>1</v>
      </c>
      <c r="R489" s="167">
        <v>1</v>
      </c>
      <c r="X489" s="38">
        <f t="shared" si="69"/>
        <v>45594</v>
      </c>
      <c r="Y489" s="38">
        <f t="shared" si="70"/>
        <v>45622</v>
      </c>
    </row>
    <row r="490" spans="1:25" ht="20.149999999999999" customHeight="1">
      <c r="A490" s="10">
        <f>SUBTOTAL(103,$B$4:B490)</f>
        <v>487</v>
      </c>
      <c r="B490" s="122">
        <v>45594</v>
      </c>
      <c r="C490" s="125" t="s">
        <v>608</v>
      </c>
      <c r="D490" s="3" t="str">
        <f>VLOOKUP(C490,'Location Summary'!$C$4:$D$602,2,0)</f>
        <v>DA+6</v>
      </c>
      <c r="E490" s="278" t="s">
        <v>416</v>
      </c>
      <c r="F490" s="279" t="s">
        <v>696</v>
      </c>
      <c r="L490" s="167">
        <v>1</v>
      </c>
      <c r="X490" s="38">
        <f t="shared" si="69"/>
        <v>45594</v>
      </c>
      <c r="Y490" s="38">
        <f t="shared" si="70"/>
        <v>45622</v>
      </c>
    </row>
    <row r="491" spans="1:25" ht="20.149999999999999" customHeight="1">
      <c r="A491" s="10">
        <f>SUBTOTAL(103,$B$4:B491)</f>
        <v>488</v>
      </c>
      <c r="B491" s="122">
        <v>45594</v>
      </c>
      <c r="C491" s="125" t="s">
        <v>542</v>
      </c>
      <c r="D491" s="3" t="s">
        <v>80</v>
      </c>
      <c r="E491" s="278" t="s">
        <v>416</v>
      </c>
      <c r="F491" s="279" t="s">
        <v>696</v>
      </c>
      <c r="H491" s="168">
        <v>1</v>
      </c>
      <c r="I491" s="167">
        <v>1</v>
      </c>
      <c r="K491" s="168">
        <v>1</v>
      </c>
      <c r="L491" s="167">
        <v>1</v>
      </c>
      <c r="N491" s="168">
        <v>1</v>
      </c>
      <c r="O491" s="167">
        <v>1</v>
      </c>
      <c r="Q491" s="168">
        <v>1</v>
      </c>
      <c r="R491" s="167">
        <v>1</v>
      </c>
      <c r="X491" s="38">
        <f t="shared" si="69"/>
        <v>45594</v>
      </c>
      <c r="Y491" s="38">
        <f t="shared" si="70"/>
        <v>45622</v>
      </c>
    </row>
    <row r="492" spans="1:25" ht="20.149999999999999" customHeight="1">
      <c r="A492" s="10">
        <f>SUBTOTAL(103,$B$4:B492)</f>
        <v>489</v>
      </c>
      <c r="B492" s="122">
        <v>45595</v>
      </c>
      <c r="C492" s="125" t="s">
        <v>911</v>
      </c>
      <c r="D492" s="3" t="str">
        <f>VLOOKUP(C492,'Location Summary'!$C$4:$D$602,2,0)</f>
        <v>DB1+0</v>
      </c>
      <c r="E492" s="278" t="s">
        <v>416</v>
      </c>
      <c r="F492" s="279" t="s">
        <v>696</v>
      </c>
      <c r="M492" s="169">
        <v>1</v>
      </c>
      <c r="X492" s="38">
        <f t="shared" si="69"/>
        <v>45595</v>
      </c>
      <c r="Y492" s="38">
        <f t="shared" si="70"/>
        <v>45623</v>
      </c>
    </row>
    <row r="493" spans="1:25" ht="20.149999999999999" customHeight="1">
      <c r="A493" s="10">
        <f>SUBTOTAL(103,$B$4:B493)</f>
        <v>490</v>
      </c>
      <c r="B493" s="122">
        <v>45595</v>
      </c>
      <c r="C493" s="125" t="s">
        <v>791</v>
      </c>
      <c r="D493" s="3" t="str">
        <f>VLOOKUP(C493,'Location Summary'!$C$4:$D$602,2,0)</f>
        <v>DA+3</v>
      </c>
      <c r="E493" s="278" t="s">
        <v>416</v>
      </c>
      <c r="F493" s="279" t="s">
        <v>696</v>
      </c>
      <c r="K493" s="168">
        <v>1</v>
      </c>
      <c r="L493" s="167">
        <v>1</v>
      </c>
      <c r="X493" s="38">
        <f t="shared" si="69"/>
        <v>45595</v>
      </c>
      <c r="Y493" s="38">
        <f t="shared" si="70"/>
        <v>45623</v>
      </c>
    </row>
    <row r="494" spans="1:25" ht="20.149999999999999" customHeight="1">
      <c r="A494" s="10">
        <f>SUBTOTAL(103,$B$4:B494)</f>
        <v>491</v>
      </c>
      <c r="B494" s="122">
        <v>45600</v>
      </c>
      <c r="C494" s="125" t="s">
        <v>911</v>
      </c>
      <c r="D494" s="3" t="str">
        <f>VLOOKUP(C494,'Location Summary'!$C$4:$D$602,2,0)</f>
        <v>DB1+0</v>
      </c>
      <c r="E494" s="278" t="s">
        <v>416</v>
      </c>
      <c r="F494" s="279" t="s">
        <v>696</v>
      </c>
      <c r="Q494" s="168">
        <v>1</v>
      </c>
      <c r="R494" s="167">
        <v>1</v>
      </c>
      <c r="X494" s="38">
        <f t="shared" si="69"/>
        <v>45600</v>
      </c>
      <c r="Y494" s="38">
        <f t="shared" si="70"/>
        <v>45628</v>
      </c>
    </row>
    <row r="495" spans="1:25" ht="20.149999999999999" customHeight="1">
      <c r="A495" s="10">
        <f>SUBTOTAL(103,$B$4:B495)</f>
        <v>492</v>
      </c>
      <c r="B495" s="122">
        <v>45600</v>
      </c>
      <c r="C495" s="125" t="s">
        <v>611</v>
      </c>
      <c r="D495" s="3" t="str">
        <f>VLOOKUP(C495,'Location Summary'!$C$4:$D$602,2,0)</f>
        <v>DA+3</v>
      </c>
      <c r="E495" s="278" t="s">
        <v>416</v>
      </c>
      <c r="F495" s="279" t="s">
        <v>320</v>
      </c>
      <c r="J495" s="169">
        <v>1</v>
      </c>
      <c r="X495" s="38">
        <f t="shared" si="69"/>
        <v>45600</v>
      </c>
      <c r="Y495" s="38">
        <f t="shared" si="70"/>
        <v>45628</v>
      </c>
    </row>
    <row r="496" spans="1:25" ht="20.149999999999999" customHeight="1">
      <c r="A496" s="10">
        <f>SUBTOTAL(103,$B$4:B496)</f>
        <v>493</v>
      </c>
      <c r="B496" s="122">
        <v>45601</v>
      </c>
      <c r="C496" s="125" t="s">
        <v>911</v>
      </c>
      <c r="D496" s="3" t="str">
        <f>VLOOKUP(C496,'Location Summary'!$C$4:$D$602,2,0)</f>
        <v>DB1+0</v>
      </c>
      <c r="E496" s="278" t="s">
        <v>416</v>
      </c>
      <c r="F496" s="279" t="s">
        <v>696</v>
      </c>
      <c r="J496" s="169">
        <v>1</v>
      </c>
      <c r="X496" s="38">
        <f t="shared" si="69"/>
        <v>45601</v>
      </c>
      <c r="Y496" s="38">
        <f t="shared" si="70"/>
        <v>45629</v>
      </c>
    </row>
    <row r="497" spans="1:25" ht="20.149999999999999" customHeight="1">
      <c r="A497" s="10">
        <f>SUBTOTAL(103,$B$4:B497)</f>
        <v>494</v>
      </c>
      <c r="B497" s="122">
        <v>45601</v>
      </c>
      <c r="C497" s="125" t="s">
        <v>790</v>
      </c>
      <c r="D497" s="3" t="str">
        <f>VLOOKUP(C497,'Location Summary'!$C$4:$D$602,2,0)</f>
        <v>DA+1.5</v>
      </c>
      <c r="E497" s="278" t="s">
        <v>416</v>
      </c>
      <c r="F497" s="279" t="s">
        <v>696</v>
      </c>
      <c r="G497" s="169">
        <v>1</v>
      </c>
      <c r="J497" s="169">
        <v>1</v>
      </c>
      <c r="X497" s="38">
        <f t="shared" si="69"/>
        <v>45601</v>
      </c>
      <c r="Y497" s="38">
        <f t="shared" si="70"/>
        <v>45629</v>
      </c>
    </row>
    <row r="498" spans="1:25" ht="20.149999999999999" customHeight="1">
      <c r="A498" s="10">
        <f>SUBTOTAL(103,$B$4:B498)</f>
        <v>495</v>
      </c>
      <c r="B498" s="122">
        <v>45601</v>
      </c>
      <c r="C498" s="125" t="s">
        <v>611</v>
      </c>
      <c r="D498" s="3" t="str">
        <f>VLOOKUP(C498,'Location Summary'!$C$4:$D$602,2,0)</f>
        <v>DA+3</v>
      </c>
      <c r="E498" s="278" t="s">
        <v>416</v>
      </c>
      <c r="F498" s="279" t="s">
        <v>696</v>
      </c>
      <c r="G498" s="169">
        <v>1</v>
      </c>
      <c r="K498" s="168">
        <v>1</v>
      </c>
      <c r="L498" s="167">
        <v>1</v>
      </c>
      <c r="X498" s="38">
        <f t="shared" si="69"/>
        <v>45601</v>
      </c>
      <c r="Y498" s="38">
        <f t="shared" si="70"/>
        <v>45629</v>
      </c>
    </row>
    <row r="499" spans="1:25" ht="20.149999999999999" customHeight="1">
      <c r="A499" s="10">
        <f>SUBTOTAL(103,$B$4:B499)</f>
        <v>496</v>
      </c>
      <c r="B499" s="122">
        <v>45602</v>
      </c>
      <c r="C499" s="125" t="s">
        <v>911</v>
      </c>
      <c r="D499" s="3" t="str">
        <f>VLOOKUP(C499,'Location Summary'!$C$4:$D$602,2,0)</f>
        <v>DB1+0</v>
      </c>
      <c r="E499" s="278" t="s">
        <v>416</v>
      </c>
      <c r="F499" s="279" t="s">
        <v>696</v>
      </c>
      <c r="N499" s="168">
        <v>1</v>
      </c>
      <c r="O499" s="167">
        <v>1</v>
      </c>
      <c r="X499" s="38">
        <f t="shared" si="69"/>
        <v>45602</v>
      </c>
      <c r="Y499" s="38">
        <f t="shared" si="70"/>
        <v>45630</v>
      </c>
    </row>
    <row r="500" spans="1:25" ht="20.149999999999999" customHeight="1">
      <c r="A500" s="10">
        <f>SUBTOTAL(103,$B$4:B500)</f>
        <v>497</v>
      </c>
      <c r="B500" s="122">
        <v>45602</v>
      </c>
      <c r="C500" s="125" t="s">
        <v>790</v>
      </c>
      <c r="D500" s="3" t="str">
        <f>VLOOKUP(C500,'Location Summary'!$C$4:$D$602,2,0)</f>
        <v>DA+1.5</v>
      </c>
      <c r="E500" s="278" t="s">
        <v>416</v>
      </c>
      <c r="F500" s="279" t="s">
        <v>696</v>
      </c>
      <c r="M500" s="169">
        <v>1</v>
      </c>
      <c r="P500" s="169">
        <v>1</v>
      </c>
      <c r="X500" s="38">
        <f t="shared" ref="X500:X522" si="71">B500</f>
        <v>45602</v>
      </c>
      <c r="Y500" s="38">
        <f t="shared" ref="Y500:Y522" si="72">B500+28</f>
        <v>45630</v>
      </c>
    </row>
    <row r="501" spans="1:25" ht="20.149999999999999" customHeight="1">
      <c r="A501" s="10">
        <f>SUBTOTAL(103,$B$4:B501)</f>
        <v>498</v>
      </c>
      <c r="B501" s="122">
        <v>45602</v>
      </c>
      <c r="C501" s="125" t="s">
        <v>485</v>
      </c>
      <c r="D501" s="3" t="str">
        <f>VLOOKUP(C501,'Location Summary'!$C$4:$D$602,2,0)</f>
        <v>DA+3</v>
      </c>
      <c r="E501" s="278" t="s">
        <v>416</v>
      </c>
      <c r="F501" s="279" t="s">
        <v>696</v>
      </c>
      <c r="G501" s="169">
        <v>1</v>
      </c>
      <c r="H501" s="168">
        <v>1</v>
      </c>
      <c r="X501" s="38">
        <f t="shared" si="71"/>
        <v>45602</v>
      </c>
      <c r="Y501" s="38">
        <f t="shared" si="72"/>
        <v>45630</v>
      </c>
    </row>
    <row r="502" spans="1:25" ht="20.149999999999999" customHeight="1">
      <c r="A502" s="10">
        <f>SUBTOTAL(103,$B$4:B502)</f>
        <v>499</v>
      </c>
      <c r="B502" s="122">
        <v>45602</v>
      </c>
      <c r="C502" s="125" t="s">
        <v>611</v>
      </c>
      <c r="D502" s="3" t="str">
        <f>VLOOKUP(C502,'Location Summary'!$C$4:$D$602,2,0)</f>
        <v>DA+3</v>
      </c>
      <c r="E502" s="278" t="s">
        <v>416</v>
      </c>
      <c r="F502" s="279" t="s">
        <v>696</v>
      </c>
      <c r="H502" s="168">
        <v>1</v>
      </c>
      <c r="I502" s="167">
        <v>1</v>
      </c>
      <c r="X502" s="38">
        <f t="shared" si="71"/>
        <v>45602</v>
      </c>
      <c r="Y502" s="38">
        <f t="shared" si="72"/>
        <v>45630</v>
      </c>
    </row>
    <row r="503" spans="1:25" ht="20.149999999999999" customHeight="1">
      <c r="A503" s="10">
        <f>SUBTOTAL(103,$B$4:B503)</f>
        <v>500</v>
      </c>
      <c r="B503" s="122">
        <v>45603</v>
      </c>
      <c r="C503" s="125" t="s">
        <v>911</v>
      </c>
      <c r="D503" s="3" t="str">
        <f>VLOOKUP(C503,'Location Summary'!$C$4:$D$602,2,0)</f>
        <v>DB1+0</v>
      </c>
      <c r="E503" s="278" t="s">
        <v>416</v>
      </c>
      <c r="F503" s="279" t="s">
        <v>696</v>
      </c>
      <c r="K503" s="168">
        <v>1</v>
      </c>
      <c r="L503" s="167">
        <v>1</v>
      </c>
      <c r="X503" s="38">
        <f t="shared" si="71"/>
        <v>45603</v>
      </c>
      <c r="Y503" s="38">
        <f t="shared" si="72"/>
        <v>45631</v>
      </c>
    </row>
    <row r="504" spans="1:25" ht="20.149999999999999" customHeight="1">
      <c r="A504" s="10">
        <f>SUBTOTAL(103,$B$4:B504)</f>
        <v>501</v>
      </c>
      <c r="B504" s="122">
        <v>45603</v>
      </c>
      <c r="C504" s="125" t="s">
        <v>790</v>
      </c>
      <c r="D504" s="3" t="str">
        <f>VLOOKUP(C504,'Location Summary'!$C$4:$D$602,2,0)</f>
        <v>DA+1.5</v>
      </c>
      <c r="E504" s="278" t="s">
        <v>416</v>
      </c>
      <c r="F504" s="279" t="s">
        <v>696</v>
      </c>
      <c r="H504" s="168">
        <v>1</v>
      </c>
      <c r="K504" s="168">
        <v>1</v>
      </c>
      <c r="L504" s="167">
        <v>1</v>
      </c>
      <c r="X504" s="38">
        <f t="shared" si="71"/>
        <v>45603</v>
      </c>
      <c r="Y504" s="38">
        <f t="shared" si="72"/>
        <v>45631</v>
      </c>
    </row>
    <row r="505" spans="1:25" ht="20.149999999999999" customHeight="1">
      <c r="A505" s="10">
        <f>SUBTOTAL(103,$B$4:B505)</f>
        <v>502</v>
      </c>
      <c r="B505" s="122">
        <v>45603</v>
      </c>
      <c r="C505" s="125" t="s">
        <v>485</v>
      </c>
      <c r="D505" s="3" t="str">
        <f>VLOOKUP(C505,'Location Summary'!$C$4:$D$602,2,0)</f>
        <v>DA+3</v>
      </c>
      <c r="E505" s="278" t="s">
        <v>416</v>
      </c>
      <c r="F505" s="279" t="s">
        <v>696</v>
      </c>
      <c r="I505" s="167">
        <v>1</v>
      </c>
      <c r="J505" s="169">
        <v>1</v>
      </c>
      <c r="X505" s="38">
        <f t="shared" si="71"/>
        <v>45603</v>
      </c>
      <c r="Y505" s="38">
        <f t="shared" si="72"/>
        <v>45631</v>
      </c>
    </row>
    <row r="506" spans="1:25" ht="20.149999999999999" customHeight="1">
      <c r="A506" s="10">
        <f>SUBTOTAL(103,$B$4:B506)</f>
        <v>503</v>
      </c>
      <c r="B506" s="122">
        <v>45603</v>
      </c>
      <c r="C506" s="125" t="s">
        <v>52</v>
      </c>
      <c r="D506" s="3" t="str">
        <f>VLOOKUP(C506,'Location Summary'!$C$4:$D$602,2,0)</f>
        <v>DB2+6</v>
      </c>
      <c r="E506" s="278" t="s">
        <v>416</v>
      </c>
      <c r="F506" s="279" t="s">
        <v>696</v>
      </c>
      <c r="M506" s="169">
        <v>1</v>
      </c>
      <c r="P506" s="169">
        <v>1</v>
      </c>
      <c r="X506" s="38">
        <f t="shared" si="71"/>
        <v>45603</v>
      </c>
      <c r="Y506" s="38">
        <f t="shared" si="72"/>
        <v>45631</v>
      </c>
    </row>
    <row r="507" spans="1:25" ht="20.149999999999999" customHeight="1">
      <c r="A507" s="10">
        <f>SUBTOTAL(103,$B$4:B507)</f>
        <v>504</v>
      </c>
      <c r="B507" s="122">
        <v>45604</v>
      </c>
      <c r="C507" s="125" t="s">
        <v>790</v>
      </c>
      <c r="D507" s="3" t="str">
        <f>VLOOKUP(C507,'Location Summary'!$C$4:$D$602,2,0)</f>
        <v>DA+1.5</v>
      </c>
      <c r="E507" s="278" t="s">
        <v>416</v>
      </c>
      <c r="F507" s="279" t="s">
        <v>696</v>
      </c>
      <c r="I507" s="167">
        <v>1</v>
      </c>
      <c r="N507" s="168">
        <v>1</v>
      </c>
      <c r="O507" s="167">
        <v>1</v>
      </c>
      <c r="Q507" s="168">
        <v>1</v>
      </c>
      <c r="R507" s="167">
        <v>1</v>
      </c>
      <c r="X507" s="38">
        <f t="shared" si="71"/>
        <v>45604</v>
      </c>
      <c r="Y507" s="38">
        <f t="shared" si="72"/>
        <v>45632</v>
      </c>
    </row>
    <row r="508" spans="1:25" ht="20.149999999999999" customHeight="1">
      <c r="A508" s="10">
        <f>SUBTOTAL(103,$B$4:B508)</f>
        <v>505</v>
      </c>
      <c r="B508" s="122">
        <v>45604</v>
      </c>
      <c r="C508" s="125" t="s">
        <v>485</v>
      </c>
      <c r="D508" s="3" t="str">
        <f>VLOOKUP(C508,'Location Summary'!$C$4:$D$602,2,0)</f>
        <v>DA+3</v>
      </c>
      <c r="E508" s="278" t="s">
        <v>416</v>
      </c>
      <c r="F508" s="279" t="s">
        <v>696</v>
      </c>
      <c r="K508" s="168">
        <v>1</v>
      </c>
      <c r="L508" s="167">
        <v>1</v>
      </c>
      <c r="X508" s="38">
        <f t="shared" si="71"/>
        <v>45604</v>
      </c>
      <c r="Y508" s="38">
        <f t="shared" si="72"/>
        <v>45632</v>
      </c>
    </row>
    <row r="509" spans="1:25" ht="20.149999999999999" customHeight="1">
      <c r="A509" s="10">
        <f>SUBTOTAL(103,$B$4:B509)</f>
        <v>506</v>
      </c>
      <c r="B509" s="122">
        <v>45604</v>
      </c>
      <c r="C509" s="125" t="s">
        <v>611</v>
      </c>
      <c r="D509" s="3" t="str">
        <f>VLOOKUP(C509,'Location Summary'!$C$4:$D$602,2,0)</f>
        <v>DA+3</v>
      </c>
      <c r="E509" s="278" t="s">
        <v>416</v>
      </c>
      <c r="F509" s="279" t="s">
        <v>696</v>
      </c>
      <c r="M509" s="169">
        <v>1</v>
      </c>
      <c r="P509" s="169">
        <v>1</v>
      </c>
      <c r="X509" s="38">
        <f t="shared" si="71"/>
        <v>45604</v>
      </c>
      <c r="Y509" s="38">
        <f t="shared" si="72"/>
        <v>45632</v>
      </c>
    </row>
    <row r="510" spans="1:25" ht="20.149999999999999" customHeight="1">
      <c r="A510" s="10">
        <f>SUBTOTAL(103,$B$4:B510)</f>
        <v>507</v>
      </c>
      <c r="B510" s="122">
        <v>45604</v>
      </c>
      <c r="C510" s="125" t="s">
        <v>586</v>
      </c>
      <c r="D510" s="3" t="str">
        <f>VLOOKUP(C510,'Location Summary'!$C$4:$D$602,2,0)</f>
        <v>DA+1.5</v>
      </c>
      <c r="E510" s="278" t="s">
        <v>416</v>
      </c>
      <c r="F510" s="279" t="s">
        <v>696</v>
      </c>
      <c r="P510" s="169">
        <v>1</v>
      </c>
      <c r="X510" s="38">
        <f t="shared" si="71"/>
        <v>45604</v>
      </c>
      <c r="Y510" s="38">
        <f t="shared" si="72"/>
        <v>45632</v>
      </c>
    </row>
    <row r="511" spans="1:25" ht="20.149999999999999" customHeight="1">
      <c r="A511" s="10">
        <f>SUBTOTAL(103,$B$4:B511)</f>
        <v>508</v>
      </c>
      <c r="B511" s="122">
        <v>45605</v>
      </c>
      <c r="C511" s="125" t="s">
        <v>611</v>
      </c>
      <c r="D511" s="3" t="str">
        <f>VLOOKUP(C511,'Location Summary'!$C$4:$D$602,2,0)</f>
        <v>DA+3</v>
      </c>
      <c r="E511" s="278" t="s">
        <v>416</v>
      </c>
      <c r="F511" s="279" t="s">
        <v>696</v>
      </c>
      <c r="N511" s="168">
        <v>1</v>
      </c>
      <c r="O511" s="167">
        <v>1</v>
      </c>
      <c r="Q511" s="168">
        <v>1</v>
      </c>
      <c r="R511" s="167">
        <v>1</v>
      </c>
      <c r="X511" s="38">
        <f t="shared" si="71"/>
        <v>45605</v>
      </c>
      <c r="Y511" s="38">
        <f t="shared" si="72"/>
        <v>45633</v>
      </c>
    </row>
    <row r="512" spans="1:25" ht="20.149999999999999" customHeight="1">
      <c r="A512" s="10">
        <f>SUBTOTAL(103,$B$4:B512)</f>
        <v>509</v>
      </c>
      <c r="B512" s="122">
        <v>45605</v>
      </c>
      <c r="C512" s="125" t="s">
        <v>52</v>
      </c>
      <c r="D512" s="3" t="str">
        <f>VLOOKUP(C512,'Location Summary'!$C$4:$D$602,2,0)</f>
        <v>DB2+6</v>
      </c>
      <c r="E512" s="278" t="s">
        <v>416</v>
      </c>
      <c r="F512" s="279" t="s">
        <v>696</v>
      </c>
      <c r="G512" s="169">
        <v>1</v>
      </c>
      <c r="Q512" s="168">
        <v>1</v>
      </c>
      <c r="X512" s="38">
        <f t="shared" si="71"/>
        <v>45605</v>
      </c>
      <c r="Y512" s="38">
        <f t="shared" si="72"/>
        <v>45633</v>
      </c>
    </row>
    <row r="513" spans="1:25" ht="20.149999999999999" customHeight="1">
      <c r="A513" s="10">
        <f>SUBTOTAL(103,$B$4:B513)</f>
        <v>510</v>
      </c>
      <c r="B513" s="122">
        <v>45605</v>
      </c>
      <c r="C513" s="125" t="s">
        <v>586</v>
      </c>
      <c r="D513" s="3" t="str">
        <f>VLOOKUP(C513,'Location Summary'!$C$4:$D$602,2,0)</f>
        <v>DA+1.5</v>
      </c>
      <c r="E513" s="278" t="s">
        <v>416</v>
      </c>
      <c r="F513" s="279" t="s">
        <v>696</v>
      </c>
      <c r="G513" s="169">
        <v>1</v>
      </c>
      <c r="X513" s="38">
        <f t="shared" si="71"/>
        <v>45605</v>
      </c>
      <c r="Y513" s="38">
        <f t="shared" si="72"/>
        <v>45633</v>
      </c>
    </row>
    <row r="514" spans="1:25" ht="20.149999999999999" customHeight="1">
      <c r="A514" s="10">
        <f>SUBTOTAL(103,$B$4:B514)</f>
        <v>511</v>
      </c>
      <c r="B514" s="122">
        <v>45606</v>
      </c>
      <c r="C514" s="125" t="s">
        <v>789</v>
      </c>
      <c r="D514" s="3" t="str">
        <f>VLOOKUP(C514,'Location Summary'!$C$4:$D$602,2,0)</f>
        <v>DA+3</v>
      </c>
      <c r="E514" s="278" t="s">
        <v>416</v>
      </c>
      <c r="F514" s="279" t="s">
        <v>696</v>
      </c>
      <c r="J514" s="169">
        <v>1</v>
      </c>
      <c r="M514" s="169">
        <v>1</v>
      </c>
      <c r="P514" s="169">
        <v>1</v>
      </c>
      <c r="X514" s="38">
        <f t="shared" si="71"/>
        <v>45606</v>
      </c>
      <c r="Y514" s="38">
        <f t="shared" si="72"/>
        <v>45634</v>
      </c>
    </row>
    <row r="515" spans="1:25" ht="20.149999999999999" customHeight="1">
      <c r="A515" s="10">
        <f>SUBTOTAL(103,$B$4:B515)</f>
        <v>512</v>
      </c>
      <c r="B515" s="122">
        <v>45606</v>
      </c>
      <c r="C515" s="125" t="s">
        <v>52</v>
      </c>
      <c r="D515" s="3" t="str">
        <f>VLOOKUP(C515,'Location Summary'!$C$4:$D$602,2,0)</f>
        <v>DB2+6</v>
      </c>
      <c r="E515" s="278" t="s">
        <v>416</v>
      </c>
      <c r="F515" s="279" t="s">
        <v>696</v>
      </c>
      <c r="N515" s="168">
        <v>1</v>
      </c>
      <c r="O515" s="167">
        <v>1</v>
      </c>
      <c r="R515" s="167">
        <v>1</v>
      </c>
      <c r="X515" s="38">
        <f t="shared" si="71"/>
        <v>45606</v>
      </c>
      <c r="Y515" s="38">
        <f t="shared" si="72"/>
        <v>45634</v>
      </c>
    </row>
    <row r="516" spans="1:25" ht="20.149999999999999" customHeight="1">
      <c r="A516" s="10">
        <f>SUBTOTAL(103,$B$4:B516)</f>
        <v>513</v>
      </c>
      <c r="B516" s="122">
        <v>45606</v>
      </c>
      <c r="C516" s="125" t="s">
        <v>586</v>
      </c>
      <c r="D516" s="3" t="str">
        <f>VLOOKUP(C516,'Location Summary'!$C$4:$D$602,2,0)</f>
        <v>DA+1.5</v>
      </c>
      <c r="E516" s="278" t="s">
        <v>416</v>
      </c>
      <c r="F516" s="279" t="s">
        <v>696</v>
      </c>
      <c r="H516" s="168">
        <v>1</v>
      </c>
      <c r="J516" s="169">
        <v>1</v>
      </c>
      <c r="M516" s="169">
        <v>1</v>
      </c>
      <c r="Q516" s="168">
        <v>1</v>
      </c>
      <c r="X516" s="38">
        <f t="shared" si="71"/>
        <v>45606</v>
      </c>
      <c r="Y516" s="38">
        <f t="shared" si="72"/>
        <v>45634</v>
      </c>
    </row>
    <row r="517" spans="1:25" ht="20.149999999999999" customHeight="1">
      <c r="A517" s="10">
        <f>SUBTOTAL(103,$B$4:B517)</f>
        <v>514</v>
      </c>
      <c r="B517" s="122">
        <v>45607</v>
      </c>
      <c r="C517" s="125" t="s">
        <v>789</v>
      </c>
      <c r="D517" s="3" t="str">
        <f>VLOOKUP(C517,'Location Summary'!$C$4:$D$602,2,0)</f>
        <v>DA+3</v>
      </c>
      <c r="E517" s="278" t="s">
        <v>416</v>
      </c>
      <c r="F517" s="279" t="s">
        <v>696</v>
      </c>
      <c r="G517" s="169">
        <v>1</v>
      </c>
      <c r="N517" s="168">
        <v>1</v>
      </c>
      <c r="O517" s="167">
        <v>1</v>
      </c>
      <c r="Q517" s="168">
        <v>1</v>
      </c>
      <c r="R517" s="167">
        <v>1</v>
      </c>
      <c r="X517" s="38">
        <f t="shared" si="71"/>
        <v>45607</v>
      </c>
      <c r="Y517" s="38">
        <f t="shared" si="72"/>
        <v>45635</v>
      </c>
    </row>
    <row r="518" spans="1:25" ht="20.149999999999999" customHeight="1">
      <c r="A518" s="10">
        <f>SUBTOTAL(103,$B$4:B518)</f>
        <v>515</v>
      </c>
      <c r="B518" s="122">
        <v>45607</v>
      </c>
      <c r="C518" s="125" t="s">
        <v>52</v>
      </c>
      <c r="D518" s="3" t="str">
        <f>VLOOKUP(C518,'Location Summary'!$C$4:$D$602,2,0)</f>
        <v>DB2+6</v>
      </c>
      <c r="E518" s="278" t="s">
        <v>416</v>
      </c>
      <c r="F518" s="279" t="s">
        <v>696</v>
      </c>
      <c r="H518" s="168">
        <v>1</v>
      </c>
      <c r="I518" s="167">
        <v>1</v>
      </c>
      <c r="J518" s="169">
        <v>1</v>
      </c>
      <c r="X518" s="38">
        <f t="shared" si="71"/>
        <v>45607</v>
      </c>
      <c r="Y518" s="38">
        <f t="shared" si="72"/>
        <v>45635</v>
      </c>
    </row>
    <row r="519" spans="1:25" ht="20.149999999999999" customHeight="1">
      <c r="A519" s="10">
        <f>SUBTOTAL(103,$B$4:B519)</f>
        <v>516</v>
      </c>
      <c r="B519" s="122">
        <v>45607</v>
      </c>
      <c r="C519" s="125" t="s">
        <v>586</v>
      </c>
      <c r="D519" s="3" t="str">
        <f>VLOOKUP(C519,'Location Summary'!$C$4:$D$602,2,0)</f>
        <v>DA+1.5</v>
      </c>
      <c r="E519" s="278" t="s">
        <v>416</v>
      </c>
      <c r="F519" s="279" t="s">
        <v>696</v>
      </c>
      <c r="I519" s="167">
        <v>1</v>
      </c>
      <c r="K519" s="168">
        <v>1</v>
      </c>
      <c r="L519" s="167">
        <v>1</v>
      </c>
      <c r="N519" s="168">
        <v>1</v>
      </c>
      <c r="O519" s="167">
        <v>1</v>
      </c>
      <c r="R519" s="167">
        <v>1</v>
      </c>
      <c r="X519" s="38">
        <f t="shared" si="71"/>
        <v>45607</v>
      </c>
      <c r="Y519" s="38">
        <f t="shared" si="72"/>
        <v>45635</v>
      </c>
    </row>
    <row r="520" spans="1:25" ht="20.149999999999999" customHeight="1">
      <c r="A520" s="10">
        <f>SUBTOTAL(103,$B$4:B520)</f>
        <v>517</v>
      </c>
      <c r="B520" s="122">
        <v>45608</v>
      </c>
      <c r="C520" s="125" t="s">
        <v>789</v>
      </c>
      <c r="D520" s="3" t="str">
        <f>VLOOKUP(C520,'Location Summary'!$C$4:$D$602,2,0)</f>
        <v>DA+3</v>
      </c>
      <c r="E520" s="278" t="s">
        <v>416</v>
      </c>
      <c r="F520" s="279" t="s">
        <v>696</v>
      </c>
      <c r="H520" s="168">
        <v>1</v>
      </c>
      <c r="I520" s="167">
        <v>1</v>
      </c>
      <c r="K520" s="168">
        <v>1</v>
      </c>
      <c r="L520" s="167">
        <v>1</v>
      </c>
      <c r="X520" s="38">
        <f t="shared" si="71"/>
        <v>45608</v>
      </c>
      <c r="Y520" s="38">
        <f t="shared" si="72"/>
        <v>45636</v>
      </c>
    </row>
    <row r="521" spans="1:25" ht="20.149999999999999" customHeight="1">
      <c r="A521" s="10">
        <f>SUBTOTAL(103,$B$4:B521)</f>
        <v>518</v>
      </c>
      <c r="B521" s="122">
        <v>45608</v>
      </c>
      <c r="C521" s="125" t="s">
        <v>504</v>
      </c>
      <c r="D521" s="3" t="str">
        <f>VLOOKUP(C521,'Location Summary'!$C$4:$D$602,2,0)</f>
        <v>DB1+6</v>
      </c>
      <c r="E521" s="278" t="s">
        <v>416</v>
      </c>
      <c r="F521" s="279" t="s">
        <v>696</v>
      </c>
      <c r="P521" s="169">
        <v>1</v>
      </c>
      <c r="X521" s="38">
        <f t="shared" si="71"/>
        <v>45608</v>
      </c>
      <c r="Y521" s="38">
        <f t="shared" si="72"/>
        <v>45636</v>
      </c>
    </row>
    <row r="522" spans="1:25" ht="20.149999999999999" customHeight="1">
      <c r="A522" s="10">
        <f>SUBTOTAL(103,$B$4:B522)</f>
        <v>519</v>
      </c>
      <c r="B522" s="122">
        <v>45608</v>
      </c>
      <c r="C522" s="125" t="s">
        <v>8</v>
      </c>
      <c r="D522" s="3" t="str">
        <f>VLOOKUP(C522,'Location Summary'!$C$4:$D$602,2,0)</f>
        <v>DB2+3</v>
      </c>
      <c r="E522" s="278" t="s">
        <v>416</v>
      </c>
      <c r="F522" s="279" t="s">
        <v>696</v>
      </c>
      <c r="J522" s="169">
        <v>1</v>
      </c>
      <c r="X522" s="38">
        <f t="shared" si="71"/>
        <v>45608</v>
      </c>
      <c r="Y522" s="38">
        <f t="shared" si="72"/>
        <v>45636</v>
      </c>
    </row>
    <row r="523" spans="1:25" ht="20.149999999999999" customHeight="1">
      <c r="A523" s="10">
        <f>SUBTOTAL(103,$B$4:B523)</f>
        <v>520</v>
      </c>
      <c r="B523" s="122">
        <v>45608</v>
      </c>
      <c r="C523" s="125" t="s">
        <v>52</v>
      </c>
      <c r="D523" s="3" t="str">
        <f>VLOOKUP(C523,'Location Summary'!$C$4:$D$602,2,0)</f>
        <v>DB2+6</v>
      </c>
      <c r="E523" s="278" t="s">
        <v>416</v>
      </c>
      <c r="F523" s="279" t="s">
        <v>696</v>
      </c>
      <c r="K523" s="168">
        <v>1</v>
      </c>
      <c r="L523" s="167">
        <v>1</v>
      </c>
      <c r="X523" s="38">
        <f t="shared" ref="X523:X572" si="73">B523</f>
        <v>45608</v>
      </c>
      <c r="Y523" s="38">
        <f t="shared" ref="Y523:Y572" si="74">B523+28</f>
        <v>45636</v>
      </c>
    </row>
    <row r="524" spans="1:25" ht="20.149999999999999" customHeight="1">
      <c r="A524" s="10">
        <f>SUBTOTAL(103,$B$4:B524)</f>
        <v>521</v>
      </c>
      <c r="B524" s="122">
        <v>45610</v>
      </c>
      <c r="C524" s="125" t="s">
        <v>627</v>
      </c>
      <c r="D524" s="3" t="str">
        <f>VLOOKUP(C524,'Location Summary'!$C$4:$D$602,2,0)</f>
        <v>DA+1.5</v>
      </c>
      <c r="E524" s="278" t="s">
        <v>416</v>
      </c>
      <c r="F524" s="279" t="s">
        <v>696</v>
      </c>
      <c r="J524" s="169">
        <v>1</v>
      </c>
      <c r="X524" s="38">
        <f t="shared" si="73"/>
        <v>45610</v>
      </c>
      <c r="Y524" s="38">
        <f t="shared" si="74"/>
        <v>45638</v>
      </c>
    </row>
    <row r="525" spans="1:25" ht="20.149999999999999" customHeight="1">
      <c r="A525" s="10">
        <f>SUBTOTAL(103,$B$4:B525)</f>
        <v>522</v>
      </c>
      <c r="B525" s="122">
        <v>45610</v>
      </c>
      <c r="C525" s="125" t="s">
        <v>617</v>
      </c>
      <c r="D525" s="3" t="str">
        <f>VLOOKUP(C525,'Location Summary'!$C$4:$D$602,2,0)</f>
        <v>DA+9</v>
      </c>
      <c r="E525" s="278" t="s">
        <v>416</v>
      </c>
      <c r="F525" s="279" t="s">
        <v>696</v>
      </c>
      <c r="G525" s="169">
        <v>1</v>
      </c>
      <c r="P525" s="169">
        <v>1</v>
      </c>
      <c r="X525" s="38">
        <f t="shared" si="73"/>
        <v>45610</v>
      </c>
      <c r="Y525" s="38">
        <f t="shared" si="74"/>
        <v>45638</v>
      </c>
    </row>
    <row r="526" spans="1:25" ht="20.149999999999999" customHeight="1">
      <c r="A526" s="10">
        <f>SUBTOTAL(103,$B$4:B526)</f>
        <v>523</v>
      </c>
      <c r="B526" s="122">
        <v>45610</v>
      </c>
      <c r="C526" s="125" t="s">
        <v>504</v>
      </c>
      <c r="D526" s="3" t="str">
        <f>VLOOKUP(C526,'Location Summary'!$C$4:$D$602,2,0)</f>
        <v>DB1+6</v>
      </c>
      <c r="E526" s="278" t="s">
        <v>416</v>
      </c>
      <c r="F526" s="279" t="s">
        <v>696</v>
      </c>
      <c r="M526" s="169">
        <v>1</v>
      </c>
      <c r="X526" s="38">
        <f t="shared" si="73"/>
        <v>45610</v>
      </c>
      <c r="Y526" s="38">
        <f t="shared" si="74"/>
        <v>45638</v>
      </c>
    </row>
    <row r="527" spans="1:25" ht="20.149999999999999" customHeight="1">
      <c r="A527" s="10">
        <f>SUBTOTAL(103,$B$4:B527)</f>
        <v>524</v>
      </c>
      <c r="B527" s="122">
        <v>45610</v>
      </c>
      <c r="C527" s="125" t="s">
        <v>8</v>
      </c>
      <c r="D527" s="3" t="str">
        <f>VLOOKUP(C527,'Location Summary'!$C$4:$D$602,2,0)</f>
        <v>DB2+3</v>
      </c>
      <c r="E527" s="278" t="s">
        <v>416</v>
      </c>
      <c r="F527" s="279" t="s">
        <v>696</v>
      </c>
      <c r="G527" s="169">
        <v>1</v>
      </c>
      <c r="X527" s="38">
        <f t="shared" si="73"/>
        <v>45610</v>
      </c>
      <c r="Y527" s="38">
        <f t="shared" si="74"/>
        <v>45638</v>
      </c>
    </row>
    <row r="528" spans="1:25" ht="20.149999999999999" customHeight="1">
      <c r="A528" s="10">
        <f>SUBTOTAL(103,$B$4:B528)</f>
        <v>525</v>
      </c>
      <c r="B528" s="122">
        <v>45610</v>
      </c>
      <c r="C528" s="125" t="s">
        <v>195</v>
      </c>
      <c r="D528" s="3" t="str">
        <f>VLOOKUP(C528,'Location Summary'!$C$4:$D$602,2,0)</f>
        <v>DA+3</v>
      </c>
      <c r="E528" s="278" t="s">
        <v>416</v>
      </c>
      <c r="F528" s="279" t="s">
        <v>696</v>
      </c>
      <c r="J528" s="169">
        <v>1</v>
      </c>
      <c r="M528" s="169">
        <v>1</v>
      </c>
      <c r="P528" s="169">
        <v>1</v>
      </c>
      <c r="X528" s="38">
        <f t="shared" si="73"/>
        <v>45610</v>
      </c>
      <c r="Y528" s="38">
        <f t="shared" si="74"/>
        <v>45638</v>
      </c>
    </row>
    <row r="529" spans="1:25" ht="20.149999999999999" customHeight="1">
      <c r="A529" s="10">
        <f>SUBTOTAL(103,$B$4:B529)</f>
        <v>526</v>
      </c>
      <c r="B529" s="122">
        <v>45611</v>
      </c>
      <c r="C529" s="125" t="s">
        <v>627</v>
      </c>
      <c r="D529" s="3" t="str">
        <f>VLOOKUP(C529,'Location Summary'!$C$4:$D$602,2,0)</f>
        <v>DA+1.5</v>
      </c>
      <c r="E529" s="278" t="s">
        <v>416</v>
      </c>
      <c r="F529" s="279" t="s">
        <v>696</v>
      </c>
      <c r="K529" s="168">
        <v>1</v>
      </c>
      <c r="P529" s="169">
        <v>1</v>
      </c>
      <c r="X529" s="38">
        <f t="shared" si="73"/>
        <v>45611</v>
      </c>
      <c r="Y529" s="38">
        <f t="shared" si="74"/>
        <v>45639</v>
      </c>
    </row>
    <row r="530" spans="1:25" ht="20.149999999999999" customHeight="1">
      <c r="A530" s="10">
        <f>SUBTOTAL(103,$B$4:B530)</f>
        <v>527</v>
      </c>
      <c r="B530" s="122">
        <v>45611</v>
      </c>
      <c r="C530" s="125" t="s">
        <v>617</v>
      </c>
      <c r="D530" s="3" t="str">
        <f>VLOOKUP(C530,'Location Summary'!$C$4:$D$602,2,0)</f>
        <v>DA+9</v>
      </c>
      <c r="E530" s="278" t="s">
        <v>416</v>
      </c>
      <c r="F530" s="279" t="s">
        <v>696</v>
      </c>
      <c r="Q530" s="168">
        <v>1</v>
      </c>
      <c r="X530" s="38">
        <f t="shared" si="73"/>
        <v>45611</v>
      </c>
      <c r="Y530" s="38">
        <f t="shared" si="74"/>
        <v>45639</v>
      </c>
    </row>
    <row r="531" spans="1:25" ht="20.149999999999999" customHeight="1">
      <c r="A531" s="10">
        <f>SUBTOTAL(103,$B$4:B531)</f>
        <v>528</v>
      </c>
      <c r="B531" s="122">
        <v>45611</v>
      </c>
      <c r="C531" s="125" t="s">
        <v>8</v>
      </c>
      <c r="D531" s="3" t="str">
        <f>VLOOKUP(C531,'Location Summary'!$C$4:$D$602,2,0)</f>
        <v>DB2+3</v>
      </c>
      <c r="E531" s="278" t="s">
        <v>416</v>
      </c>
      <c r="F531" s="279" t="s">
        <v>696</v>
      </c>
      <c r="K531" s="168">
        <v>1</v>
      </c>
      <c r="X531" s="38">
        <f t="shared" si="73"/>
        <v>45611</v>
      </c>
      <c r="Y531" s="38">
        <f t="shared" si="74"/>
        <v>45639</v>
      </c>
    </row>
    <row r="532" spans="1:25" ht="20.149999999999999" customHeight="1">
      <c r="A532" s="10">
        <f>SUBTOTAL(103,$B$4:B532)</f>
        <v>529</v>
      </c>
      <c r="B532" s="122">
        <v>45611</v>
      </c>
      <c r="C532" s="125" t="s">
        <v>195</v>
      </c>
      <c r="D532" s="3" t="str">
        <f>VLOOKUP(C532,'Location Summary'!$C$4:$D$602,2,0)</f>
        <v>DA+3</v>
      </c>
      <c r="E532" s="278" t="s">
        <v>416</v>
      </c>
      <c r="F532" s="279" t="s">
        <v>696</v>
      </c>
      <c r="G532" s="169">
        <v>1</v>
      </c>
      <c r="K532" s="168">
        <v>1</v>
      </c>
      <c r="L532" s="167">
        <v>1</v>
      </c>
      <c r="N532" s="168">
        <v>1</v>
      </c>
      <c r="O532" s="167">
        <v>1</v>
      </c>
      <c r="Q532" s="168">
        <v>1</v>
      </c>
      <c r="R532" s="167">
        <v>1</v>
      </c>
      <c r="X532" s="38">
        <f t="shared" si="73"/>
        <v>45611</v>
      </c>
      <c r="Y532" s="38">
        <f t="shared" si="74"/>
        <v>45639</v>
      </c>
    </row>
    <row r="533" spans="1:25" ht="20.149999999999999" customHeight="1">
      <c r="A533" s="10">
        <f>SUBTOTAL(103,$B$4:B533)</f>
        <v>530</v>
      </c>
      <c r="B533" s="122">
        <v>45612</v>
      </c>
      <c r="C533" s="125" t="s">
        <v>627</v>
      </c>
      <c r="D533" s="3" t="str">
        <f>VLOOKUP(C533,'Location Summary'!$C$4:$D$602,2,0)</f>
        <v>DA+1.5</v>
      </c>
      <c r="E533" s="278" t="s">
        <v>416</v>
      </c>
      <c r="F533" s="279" t="s">
        <v>696</v>
      </c>
      <c r="M533" s="169">
        <v>1</v>
      </c>
      <c r="Q533" s="168">
        <v>1</v>
      </c>
      <c r="X533" s="38">
        <f t="shared" si="73"/>
        <v>45612</v>
      </c>
      <c r="Y533" s="38">
        <f t="shared" si="74"/>
        <v>45640</v>
      </c>
    </row>
    <row r="534" spans="1:25" ht="20.149999999999999" customHeight="1">
      <c r="A534" s="10">
        <f>SUBTOTAL(103,$B$4:B534)</f>
        <v>531</v>
      </c>
      <c r="B534" s="122">
        <v>45612</v>
      </c>
      <c r="C534" s="125" t="s">
        <v>617</v>
      </c>
      <c r="D534" s="3" t="str">
        <f>VLOOKUP(C534,'Location Summary'!$C$4:$D$602,2,0)</f>
        <v>DA+9</v>
      </c>
      <c r="E534" s="278" t="s">
        <v>416</v>
      </c>
      <c r="F534" s="279" t="s">
        <v>696</v>
      </c>
      <c r="H534" s="168">
        <v>1</v>
      </c>
      <c r="I534" s="167">
        <v>1</v>
      </c>
      <c r="J534" s="169">
        <v>1</v>
      </c>
      <c r="M534" s="169">
        <v>1</v>
      </c>
      <c r="R534" s="167">
        <v>1</v>
      </c>
      <c r="X534" s="38">
        <f t="shared" si="73"/>
        <v>45612</v>
      </c>
      <c r="Y534" s="38">
        <f t="shared" si="74"/>
        <v>45640</v>
      </c>
    </row>
    <row r="535" spans="1:25" ht="20.149999999999999" customHeight="1">
      <c r="A535" s="10">
        <f>SUBTOTAL(103,$B$4:B535)</f>
        <v>532</v>
      </c>
      <c r="B535" s="122">
        <v>45612</v>
      </c>
      <c r="C535" s="125" t="s">
        <v>504</v>
      </c>
      <c r="D535" s="3" t="str">
        <f>VLOOKUP(C535,'Location Summary'!$C$4:$D$602,2,0)</f>
        <v>DB1+6</v>
      </c>
      <c r="E535" s="278" t="s">
        <v>416</v>
      </c>
      <c r="F535" s="279" t="s">
        <v>696</v>
      </c>
      <c r="G535" s="169">
        <v>1</v>
      </c>
      <c r="N535" s="168">
        <v>1</v>
      </c>
      <c r="Q535" s="168">
        <v>1</v>
      </c>
      <c r="X535" s="38">
        <f t="shared" si="73"/>
        <v>45612</v>
      </c>
      <c r="Y535" s="38">
        <f t="shared" si="74"/>
        <v>45640</v>
      </c>
    </row>
    <row r="536" spans="1:25" ht="20.149999999999999" customHeight="1">
      <c r="A536" s="10">
        <f>SUBTOTAL(103,$B$4:B536)</f>
        <v>533</v>
      </c>
      <c r="B536" s="122">
        <v>45612</v>
      </c>
      <c r="C536" s="125" t="s">
        <v>8</v>
      </c>
      <c r="D536" s="3" t="str">
        <f>VLOOKUP(C536,'Location Summary'!$C$4:$D$602,2,0)</f>
        <v>DB2+3</v>
      </c>
      <c r="E536" s="278" t="s">
        <v>416</v>
      </c>
      <c r="F536" s="279" t="s">
        <v>696</v>
      </c>
      <c r="L536" s="167">
        <v>1</v>
      </c>
      <c r="P536" s="169">
        <v>1</v>
      </c>
      <c r="X536" s="38">
        <f t="shared" si="73"/>
        <v>45612</v>
      </c>
      <c r="Y536" s="38">
        <f t="shared" si="74"/>
        <v>45640</v>
      </c>
    </row>
    <row r="537" spans="1:25" ht="20.149999999999999" customHeight="1">
      <c r="A537" s="10">
        <f>SUBTOTAL(103,$B$4:B537)</f>
        <v>534</v>
      </c>
      <c r="B537" s="122">
        <v>45612</v>
      </c>
      <c r="C537" s="125" t="s">
        <v>195</v>
      </c>
      <c r="D537" s="3" t="str">
        <f>VLOOKUP(C537,'Location Summary'!$C$4:$D$602,2,0)</f>
        <v>DA+3</v>
      </c>
      <c r="E537" s="278" t="s">
        <v>416</v>
      </c>
      <c r="F537" s="279" t="s">
        <v>696</v>
      </c>
      <c r="H537" s="168">
        <v>1</v>
      </c>
      <c r="I537" s="167">
        <v>1</v>
      </c>
      <c r="X537" s="38">
        <f t="shared" si="73"/>
        <v>45612</v>
      </c>
      <c r="Y537" s="38">
        <f t="shared" si="74"/>
        <v>45640</v>
      </c>
    </row>
    <row r="538" spans="1:25" ht="20.149999999999999" customHeight="1">
      <c r="A538" s="10">
        <f>SUBTOTAL(103,$B$4:B538)</f>
        <v>535</v>
      </c>
      <c r="B538" s="122">
        <v>45612</v>
      </c>
      <c r="C538" s="125" t="s">
        <v>169</v>
      </c>
      <c r="D538" s="3" t="str">
        <f>VLOOKUP(C538,'Location Summary'!$C$4:$D$602,2,0)</f>
        <v>DB1+6</v>
      </c>
      <c r="E538" s="278" t="s">
        <v>416</v>
      </c>
      <c r="F538" s="279" t="s">
        <v>696</v>
      </c>
      <c r="M538" s="169">
        <v>1</v>
      </c>
      <c r="X538" s="38">
        <f t="shared" si="73"/>
        <v>45612</v>
      </c>
      <c r="Y538" s="38">
        <f t="shared" si="74"/>
        <v>45640</v>
      </c>
    </row>
    <row r="539" spans="1:25" ht="20.149999999999999" customHeight="1">
      <c r="A539" s="10">
        <f>SUBTOTAL(103,$B$4:B539)</f>
        <v>536</v>
      </c>
      <c r="B539" s="122">
        <v>45613</v>
      </c>
      <c r="C539" s="125" t="s">
        <v>627</v>
      </c>
      <c r="D539" s="3" t="str">
        <f>VLOOKUP(C539,'Location Summary'!$C$4:$D$602,2,0)</f>
        <v>DA+1.5</v>
      </c>
      <c r="E539" s="278" t="s">
        <v>416</v>
      </c>
      <c r="F539" s="279" t="s">
        <v>696</v>
      </c>
      <c r="G539" s="169">
        <v>1</v>
      </c>
      <c r="X539" s="38">
        <f t="shared" si="73"/>
        <v>45613</v>
      </c>
      <c r="Y539" s="38">
        <f t="shared" si="74"/>
        <v>45641</v>
      </c>
    </row>
    <row r="540" spans="1:25" ht="20.149999999999999" customHeight="1">
      <c r="A540" s="10">
        <f>SUBTOTAL(103,$B$4:B540)</f>
        <v>537</v>
      </c>
      <c r="B540" s="122">
        <v>45613</v>
      </c>
      <c r="C540" s="125" t="s">
        <v>617</v>
      </c>
      <c r="D540" s="3" t="str">
        <f>VLOOKUP(C540,'Location Summary'!$C$4:$D$602,2,0)</f>
        <v>DA+9</v>
      </c>
      <c r="E540" s="278" t="s">
        <v>416</v>
      </c>
      <c r="F540" s="279" t="s">
        <v>696</v>
      </c>
      <c r="K540" s="168">
        <v>1</v>
      </c>
      <c r="L540" s="167">
        <v>1</v>
      </c>
      <c r="N540" s="168">
        <v>1</v>
      </c>
      <c r="O540" s="167">
        <v>1</v>
      </c>
      <c r="X540" s="38">
        <f t="shared" si="73"/>
        <v>45613</v>
      </c>
      <c r="Y540" s="38">
        <f t="shared" si="74"/>
        <v>45641</v>
      </c>
    </row>
    <row r="541" spans="1:25" ht="20.149999999999999" customHeight="1">
      <c r="A541" s="10">
        <f>SUBTOTAL(103,$B$4:B541)</f>
        <v>538</v>
      </c>
      <c r="B541" s="122">
        <v>45613</v>
      </c>
      <c r="C541" s="125" t="s">
        <v>504</v>
      </c>
      <c r="D541" s="3" t="str">
        <f>VLOOKUP(C541,'Location Summary'!$C$4:$D$602,2,0)</f>
        <v>DB1+6</v>
      </c>
      <c r="E541" s="278" t="s">
        <v>416</v>
      </c>
      <c r="F541" s="279" t="s">
        <v>696</v>
      </c>
      <c r="O541" s="167">
        <v>1</v>
      </c>
      <c r="R541" s="167">
        <v>1</v>
      </c>
      <c r="X541" s="38">
        <f t="shared" si="73"/>
        <v>45613</v>
      </c>
      <c r="Y541" s="38">
        <f t="shared" si="74"/>
        <v>45641</v>
      </c>
    </row>
    <row r="542" spans="1:25" ht="20.149999999999999" customHeight="1">
      <c r="A542" s="10">
        <f>SUBTOTAL(103,$B$4:B542)</f>
        <v>539</v>
      </c>
      <c r="B542" s="122">
        <v>45613</v>
      </c>
      <c r="C542" s="125" t="s">
        <v>8</v>
      </c>
      <c r="D542" s="3" t="str">
        <f>VLOOKUP(C542,'Location Summary'!$C$4:$D$602,2,0)</f>
        <v>DB2+3</v>
      </c>
      <c r="E542" s="278" t="s">
        <v>416</v>
      </c>
      <c r="F542" s="279" t="s">
        <v>696</v>
      </c>
      <c r="H542" s="168">
        <v>1</v>
      </c>
      <c r="I542" s="167">
        <v>1</v>
      </c>
      <c r="X542" s="38">
        <f t="shared" si="73"/>
        <v>45613</v>
      </c>
      <c r="Y542" s="38">
        <f t="shared" si="74"/>
        <v>45641</v>
      </c>
    </row>
    <row r="543" spans="1:25" ht="20.149999999999999" customHeight="1">
      <c r="A543" s="10">
        <f>SUBTOTAL(103,$B$4:B543)</f>
        <v>540</v>
      </c>
      <c r="B543" s="122">
        <v>45613</v>
      </c>
      <c r="C543" s="125" t="s">
        <v>196</v>
      </c>
      <c r="D543" s="3" t="str">
        <f>VLOOKUP(C543,'Location Summary'!$C$4:$D$602,2,0)</f>
        <v>DA+1.5</v>
      </c>
      <c r="E543" s="278" t="s">
        <v>416</v>
      </c>
      <c r="F543" s="279" t="s">
        <v>696</v>
      </c>
      <c r="G543" s="169">
        <v>1</v>
      </c>
      <c r="J543" s="169">
        <v>1</v>
      </c>
      <c r="X543" s="38">
        <f t="shared" si="73"/>
        <v>45613</v>
      </c>
      <c r="Y543" s="38">
        <f t="shared" si="74"/>
        <v>45641</v>
      </c>
    </row>
    <row r="544" spans="1:25" ht="20.149999999999999" customHeight="1">
      <c r="A544" s="10">
        <f>SUBTOTAL(103,$B$4:B544)</f>
        <v>541</v>
      </c>
      <c r="B544" s="122">
        <v>45613</v>
      </c>
      <c r="C544" s="125" t="s">
        <v>169</v>
      </c>
      <c r="D544" s="3" t="str">
        <f>VLOOKUP(C544,'Location Summary'!$C$4:$D$602,2,0)</f>
        <v>DB1+6</v>
      </c>
      <c r="E544" s="278" t="s">
        <v>416</v>
      </c>
      <c r="F544" s="279" t="s">
        <v>696</v>
      </c>
      <c r="G544" s="169">
        <v>1</v>
      </c>
      <c r="N544" s="168">
        <v>1</v>
      </c>
      <c r="X544" s="38">
        <f t="shared" si="73"/>
        <v>45613</v>
      </c>
      <c r="Y544" s="38">
        <f t="shared" si="74"/>
        <v>45641</v>
      </c>
    </row>
    <row r="545" spans="1:25" ht="20.149999999999999" customHeight="1">
      <c r="A545" s="10">
        <f>SUBTOTAL(103,$B$4:B545)</f>
        <v>542</v>
      </c>
      <c r="B545" s="122">
        <v>45614</v>
      </c>
      <c r="C545" s="125" t="s">
        <v>618</v>
      </c>
      <c r="D545" s="3" t="str">
        <f>VLOOKUP(C545,'Location Summary'!$C$4:$D$602,2,0)</f>
        <v>DA+3</v>
      </c>
      <c r="E545" s="278" t="s">
        <v>416</v>
      </c>
      <c r="F545" s="279" t="s">
        <v>696</v>
      </c>
      <c r="M545" s="169">
        <v>1</v>
      </c>
      <c r="P545" s="169">
        <v>1</v>
      </c>
      <c r="X545" s="38">
        <f t="shared" si="73"/>
        <v>45614</v>
      </c>
      <c r="Y545" s="38">
        <f t="shared" si="74"/>
        <v>45642</v>
      </c>
    </row>
    <row r="546" spans="1:25" ht="20.149999999999999" customHeight="1">
      <c r="A546" s="10">
        <f>SUBTOTAL(103,$B$4:B546)</f>
        <v>543</v>
      </c>
      <c r="B546" s="122">
        <v>45614</v>
      </c>
      <c r="C546" s="125" t="s">
        <v>504</v>
      </c>
      <c r="D546" s="3" t="str">
        <f>VLOOKUP(C546,'Location Summary'!$C$4:$D$602,2,0)</f>
        <v>DB1+6</v>
      </c>
      <c r="E546" s="278" t="s">
        <v>416</v>
      </c>
      <c r="F546" s="279" t="s">
        <v>696</v>
      </c>
      <c r="H546" s="168">
        <v>1</v>
      </c>
      <c r="I546" s="167">
        <v>1</v>
      </c>
      <c r="X546" s="38">
        <f t="shared" si="73"/>
        <v>45614</v>
      </c>
      <c r="Y546" s="38">
        <f t="shared" si="74"/>
        <v>45642</v>
      </c>
    </row>
    <row r="547" spans="1:25" ht="20.149999999999999" customHeight="1">
      <c r="A547" s="10">
        <f>SUBTOTAL(103,$B$4:B547)</f>
        <v>544</v>
      </c>
      <c r="B547" s="122">
        <v>45614</v>
      </c>
      <c r="C547" s="125" t="s">
        <v>8</v>
      </c>
      <c r="D547" s="3" t="str">
        <f>VLOOKUP(C547,'Location Summary'!$C$4:$D$602,2,0)</f>
        <v>DB2+3</v>
      </c>
      <c r="E547" s="278" t="s">
        <v>416</v>
      </c>
      <c r="F547" s="279" t="s">
        <v>696</v>
      </c>
      <c r="Q547" s="168">
        <v>1</v>
      </c>
      <c r="R547" s="167">
        <v>1</v>
      </c>
      <c r="X547" s="38">
        <f t="shared" si="73"/>
        <v>45614</v>
      </c>
      <c r="Y547" s="38">
        <f t="shared" si="74"/>
        <v>45642</v>
      </c>
    </row>
    <row r="548" spans="1:25" ht="20.149999999999999" customHeight="1">
      <c r="A548" s="10">
        <f>SUBTOTAL(103,$B$4:B548)</f>
        <v>545</v>
      </c>
      <c r="B548" s="122">
        <v>45614</v>
      </c>
      <c r="C548" s="125" t="s">
        <v>196</v>
      </c>
      <c r="D548" s="3" t="str">
        <f>VLOOKUP(C548,'Location Summary'!$C$4:$D$602,2,0)</f>
        <v>DA+1.5</v>
      </c>
      <c r="E548" s="278" t="s">
        <v>416</v>
      </c>
      <c r="F548" s="279" t="s">
        <v>696</v>
      </c>
      <c r="H548" s="168">
        <v>1</v>
      </c>
      <c r="K548" s="168">
        <v>1</v>
      </c>
      <c r="M548" s="169">
        <v>1</v>
      </c>
      <c r="P548" s="169">
        <v>1</v>
      </c>
      <c r="X548" s="38">
        <f t="shared" si="73"/>
        <v>45614</v>
      </c>
      <c r="Y548" s="38">
        <f t="shared" si="74"/>
        <v>45642</v>
      </c>
    </row>
    <row r="549" spans="1:25" ht="20.149999999999999" customHeight="1">
      <c r="A549" s="10">
        <f>SUBTOTAL(103,$B$4:B549)</f>
        <v>546</v>
      </c>
      <c r="B549" s="122">
        <v>45614</v>
      </c>
      <c r="C549" s="125" t="s">
        <v>169</v>
      </c>
      <c r="D549" s="3" t="str">
        <f>VLOOKUP(C549,'Location Summary'!$C$4:$D$602,2,0)</f>
        <v>DB1+6</v>
      </c>
      <c r="E549" s="278" t="s">
        <v>416</v>
      </c>
      <c r="F549" s="279" t="s">
        <v>696</v>
      </c>
      <c r="O549" s="167">
        <v>1</v>
      </c>
      <c r="X549" s="38">
        <f t="shared" si="73"/>
        <v>45614</v>
      </c>
      <c r="Y549" s="38">
        <f t="shared" si="74"/>
        <v>45642</v>
      </c>
    </row>
    <row r="550" spans="1:25" ht="20.149999999999999" customHeight="1">
      <c r="A550" s="10">
        <f>SUBTOTAL(103,$B$4:B550)</f>
        <v>547</v>
      </c>
      <c r="B550" s="122">
        <v>45614</v>
      </c>
      <c r="C550" s="125" t="s">
        <v>628</v>
      </c>
      <c r="D550" s="3" t="str">
        <f>VLOOKUP(C550,'Location Summary'!$C$4:$D$602,2,0)</f>
        <v>DA+0</v>
      </c>
      <c r="E550" s="278" t="s">
        <v>416</v>
      </c>
      <c r="F550" s="279" t="s">
        <v>696</v>
      </c>
      <c r="G550" s="169">
        <v>1</v>
      </c>
      <c r="P550" s="169">
        <v>1</v>
      </c>
      <c r="X550" s="38">
        <f t="shared" si="73"/>
        <v>45614</v>
      </c>
      <c r="Y550" s="38">
        <f t="shared" si="74"/>
        <v>45642</v>
      </c>
    </row>
    <row r="551" spans="1:25" ht="20.149999999999999" customHeight="1">
      <c r="A551" s="10">
        <f>SUBTOTAL(103,$B$4:B551)</f>
        <v>548</v>
      </c>
      <c r="B551" s="122">
        <v>45615</v>
      </c>
      <c r="C551" s="125" t="s">
        <v>627</v>
      </c>
      <c r="D551" s="3" t="str">
        <f>VLOOKUP(C551,'Location Summary'!$C$4:$D$602,2,0)</f>
        <v>DA+1.5</v>
      </c>
      <c r="E551" s="278" t="s">
        <v>416</v>
      </c>
      <c r="F551" s="279" t="s">
        <v>696</v>
      </c>
      <c r="H551" s="168">
        <v>1</v>
      </c>
      <c r="L551" s="167">
        <v>1</v>
      </c>
      <c r="N551" s="168">
        <v>1</v>
      </c>
      <c r="R551" s="167">
        <v>1</v>
      </c>
      <c r="X551" s="38">
        <f t="shared" si="73"/>
        <v>45615</v>
      </c>
      <c r="Y551" s="38">
        <f t="shared" si="74"/>
        <v>45643</v>
      </c>
    </row>
    <row r="552" spans="1:25" ht="20.149999999999999" customHeight="1">
      <c r="A552" s="10">
        <f>SUBTOTAL(103,$B$4:B552)</f>
        <v>549</v>
      </c>
      <c r="B552" s="122">
        <v>45615</v>
      </c>
      <c r="C552" s="125" t="s">
        <v>618</v>
      </c>
      <c r="D552" s="3" t="str">
        <f>VLOOKUP(C552,'Location Summary'!$C$4:$D$602,2,0)</f>
        <v>DA+3</v>
      </c>
      <c r="E552" s="278" t="s">
        <v>416</v>
      </c>
      <c r="F552" s="279" t="s">
        <v>696</v>
      </c>
      <c r="N552" s="168">
        <v>1</v>
      </c>
      <c r="O552" s="167">
        <v>1</v>
      </c>
      <c r="Q552" s="168">
        <v>1</v>
      </c>
      <c r="R552" s="167">
        <v>1</v>
      </c>
      <c r="X552" s="38">
        <f t="shared" si="73"/>
        <v>45615</v>
      </c>
      <c r="Y552" s="38">
        <f t="shared" si="74"/>
        <v>45643</v>
      </c>
    </row>
    <row r="553" spans="1:25" ht="20.149999999999999" customHeight="1">
      <c r="A553" s="10">
        <f>SUBTOTAL(103,$B$4:B553)</f>
        <v>550</v>
      </c>
      <c r="B553" s="122">
        <v>45615</v>
      </c>
      <c r="C553" s="125" t="s">
        <v>8</v>
      </c>
      <c r="D553" s="3" t="str">
        <f>VLOOKUP(C553,'Location Summary'!$C$4:$D$602,2,0)</f>
        <v>DB2+3</v>
      </c>
      <c r="E553" s="278" t="s">
        <v>416</v>
      </c>
      <c r="F553" s="279" t="s">
        <v>696</v>
      </c>
      <c r="M553" s="169">
        <v>1</v>
      </c>
      <c r="N553" s="168">
        <v>1</v>
      </c>
      <c r="X553" s="38">
        <f t="shared" si="73"/>
        <v>45615</v>
      </c>
      <c r="Y553" s="38">
        <f t="shared" si="74"/>
        <v>45643</v>
      </c>
    </row>
    <row r="554" spans="1:25" ht="20.149999999999999" customHeight="1">
      <c r="A554" s="10">
        <f>SUBTOTAL(103,$B$4:B554)</f>
        <v>551</v>
      </c>
      <c r="B554" s="122">
        <v>45615</v>
      </c>
      <c r="C554" s="125" t="s">
        <v>196</v>
      </c>
      <c r="D554" s="3" t="str">
        <f>VLOOKUP(C554,'Location Summary'!$C$4:$D$602,2,0)</f>
        <v>DA+1.5</v>
      </c>
      <c r="E554" s="278" t="s">
        <v>416</v>
      </c>
      <c r="F554" s="279" t="s">
        <v>696</v>
      </c>
      <c r="I554" s="167">
        <v>1</v>
      </c>
      <c r="L554" s="167">
        <v>1</v>
      </c>
      <c r="N554" s="168">
        <v>1</v>
      </c>
      <c r="O554" s="167">
        <v>1</v>
      </c>
      <c r="Q554" s="168">
        <v>1</v>
      </c>
      <c r="R554" s="167">
        <v>1</v>
      </c>
      <c r="X554" s="38">
        <f t="shared" si="73"/>
        <v>45615</v>
      </c>
      <c r="Y554" s="38">
        <f t="shared" si="74"/>
        <v>45643</v>
      </c>
    </row>
    <row r="555" spans="1:25" ht="20.149999999999999" customHeight="1">
      <c r="A555" s="10">
        <f>SUBTOTAL(103,$B$4:B555)</f>
        <v>552</v>
      </c>
      <c r="B555" s="122">
        <v>45615</v>
      </c>
      <c r="C555" s="125" t="s">
        <v>169</v>
      </c>
      <c r="D555" s="3" t="str">
        <f>VLOOKUP(C555,'Location Summary'!$C$4:$D$602,2,0)</f>
        <v>DB1+6</v>
      </c>
      <c r="E555" s="278" t="s">
        <v>416</v>
      </c>
      <c r="F555" s="279" t="s">
        <v>696</v>
      </c>
      <c r="H555" s="168">
        <v>1</v>
      </c>
      <c r="I555" s="167">
        <v>1</v>
      </c>
      <c r="X555" s="38">
        <f t="shared" si="73"/>
        <v>45615</v>
      </c>
      <c r="Y555" s="38">
        <f t="shared" si="74"/>
        <v>45643</v>
      </c>
    </row>
    <row r="556" spans="1:25" ht="20.149999999999999" customHeight="1">
      <c r="A556" s="10">
        <f>SUBTOTAL(103,$B$4:B556)</f>
        <v>553</v>
      </c>
      <c r="B556" s="122">
        <v>45615</v>
      </c>
      <c r="C556" s="125" t="s">
        <v>628</v>
      </c>
      <c r="D556" s="3" t="str">
        <f>VLOOKUP(C556,'Location Summary'!$C$4:$D$602,2,0)</f>
        <v>DA+0</v>
      </c>
      <c r="E556" s="278" t="s">
        <v>416</v>
      </c>
      <c r="F556" s="279" t="s">
        <v>696</v>
      </c>
      <c r="H556" s="168">
        <v>1</v>
      </c>
      <c r="J556" s="169">
        <v>1</v>
      </c>
      <c r="M556" s="169">
        <v>1</v>
      </c>
      <c r="Q556" s="168">
        <v>1</v>
      </c>
      <c r="X556" s="38">
        <f t="shared" si="73"/>
        <v>45615</v>
      </c>
      <c r="Y556" s="38">
        <f t="shared" si="74"/>
        <v>45643</v>
      </c>
    </row>
    <row r="557" spans="1:25" ht="20.149999999999999" customHeight="1">
      <c r="A557" s="10">
        <f>SUBTOTAL(103,$B$4:B557)</f>
        <v>554</v>
      </c>
      <c r="B557" s="122">
        <v>45616</v>
      </c>
      <c r="C557" s="125" t="s">
        <v>627</v>
      </c>
      <c r="D557" s="3" t="str">
        <f>VLOOKUP(C557,'Location Summary'!$C$4:$D$602,2,0)</f>
        <v>DA+1.5</v>
      </c>
      <c r="E557" s="278" t="s">
        <v>416</v>
      </c>
      <c r="F557" s="279" t="s">
        <v>696</v>
      </c>
      <c r="I557" s="167">
        <v>1</v>
      </c>
      <c r="O557" s="167">
        <v>1</v>
      </c>
      <c r="X557" s="38">
        <f t="shared" si="73"/>
        <v>45616</v>
      </c>
      <c r="Y557" s="38">
        <f t="shared" si="74"/>
        <v>45644</v>
      </c>
    </row>
    <row r="558" spans="1:25" ht="20.149999999999999" customHeight="1">
      <c r="A558" s="10">
        <f>SUBTOTAL(103,$B$4:B558)</f>
        <v>555</v>
      </c>
      <c r="B558" s="122">
        <v>45616</v>
      </c>
      <c r="C558" s="125" t="s">
        <v>618</v>
      </c>
      <c r="D558" s="3" t="str">
        <f>VLOOKUP(C558,'Location Summary'!$C$4:$D$602,2,0)</f>
        <v>DA+3</v>
      </c>
      <c r="E558" s="278" t="s">
        <v>416</v>
      </c>
      <c r="F558" s="279" t="s">
        <v>696</v>
      </c>
      <c r="G558" s="169">
        <v>1</v>
      </c>
      <c r="J558" s="169">
        <v>1</v>
      </c>
      <c r="X558" s="38">
        <f t="shared" si="73"/>
        <v>45616</v>
      </c>
      <c r="Y558" s="38">
        <f t="shared" si="74"/>
        <v>45644</v>
      </c>
    </row>
    <row r="559" spans="1:25" ht="20.149999999999999" customHeight="1">
      <c r="A559" s="10">
        <f>SUBTOTAL(103,$B$4:B559)</f>
        <v>556</v>
      </c>
      <c r="B559" s="122">
        <v>45616</v>
      </c>
      <c r="C559" s="125" t="s">
        <v>8</v>
      </c>
      <c r="D559" s="3" t="str">
        <f>VLOOKUP(C559,'Location Summary'!$C$4:$D$602,2,0)</f>
        <v>DB2+3</v>
      </c>
      <c r="E559" s="278" t="s">
        <v>416</v>
      </c>
      <c r="F559" s="279" t="s">
        <v>696</v>
      </c>
      <c r="O559" s="167">
        <v>1</v>
      </c>
      <c r="X559" s="38">
        <f t="shared" si="73"/>
        <v>45616</v>
      </c>
      <c r="Y559" s="38">
        <f t="shared" si="74"/>
        <v>45644</v>
      </c>
    </row>
    <row r="560" spans="1:25" ht="20.149999999999999" customHeight="1">
      <c r="A560" s="10">
        <f>SUBTOTAL(103,$B$4:B560)</f>
        <v>557</v>
      </c>
      <c r="B560" s="122">
        <v>45616</v>
      </c>
      <c r="C560" s="125" t="s">
        <v>169</v>
      </c>
      <c r="D560" s="3" t="str">
        <f>VLOOKUP(C560,'Location Summary'!$C$4:$D$602,2,0)</f>
        <v>DB1+6</v>
      </c>
      <c r="E560" s="278" t="s">
        <v>416</v>
      </c>
      <c r="F560" s="279" t="s">
        <v>696</v>
      </c>
      <c r="P560" s="169">
        <v>1</v>
      </c>
      <c r="X560" s="38">
        <f t="shared" si="73"/>
        <v>45616</v>
      </c>
      <c r="Y560" s="38">
        <f t="shared" si="74"/>
        <v>45644</v>
      </c>
    </row>
    <row r="561" spans="1:25" ht="20.149999999999999" customHeight="1">
      <c r="A561" s="10">
        <f>SUBTOTAL(103,$B$4:B561)</f>
        <v>558</v>
      </c>
      <c r="B561" s="122">
        <v>45616</v>
      </c>
      <c r="C561" s="125" t="s">
        <v>628</v>
      </c>
      <c r="D561" s="3" t="str">
        <f>VLOOKUP(C561,'Location Summary'!$C$4:$D$602,2,0)</f>
        <v>DA+0</v>
      </c>
      <c r="E561" s="278" t="s">
        <v>416</v>
      </c>
      <c r="F561" s="279" t="s">
        <v>696</v>
      </c>
      <c r="K561" s="168">
        <v>1</v>
      </c>
      <c r="N561" s="168">
        <v>1</v>
      </c>
      <c r="R561" s="167">
        <v>1</v>
      </c>
      <c r="X561" s="38">
        <f t="shared" si="73"/>
        <v>45616</v>
      </c>
      <c r="Y561" s="38">
        <f t="shared" si="74"/>
        <v>45644</v>
      </c>
    </row>
    <row r="562" spans="1:25" ht="20.149999999999999" customHeight="1">
      <c r="A562" s="10">
        <f>SUBTOTAL(103,$B$4:B562)</f>
        <v>559</v>
      </c>
      <c r="B562" s="122">
        <v>45617</v>
      </c>
      <c r="C562" s="125" t="s">
        <v>618</v>
      </c>
      <c r="D562" s="3" t="str">
        <f>VLOOKUP(C562,'Location Summary'!$C$4:$D$602,2,0)</f>
        <v>DA+3</v>
      </c>
      <c r="E562" s="278" t="s">
        <v>416</v>
      </c>
      <c r="F562" s="279" t="s">
        <v>696</v>
      </c>
      <c r="H562" s="168">
        <v>1</v>
      </c>
      <c r="I562" s="167">
        <v>1</v>
      </c>
      <c r="K562" s="168">
        <v>1</v>
      </c>
      <c r="L562" s="167">
        <v>1</v>
      </c>
      <c r="X562" s="38">
        <f t="shared" si="73"/>
        <v>45617</v>
      </c>
      <c r="Y562" s="38">
        <f t="shared" si="74"/>
        <v>45645</v>
      </c>
    </row>
    <row r="563" spans="1:25" ht="20.149999999999999" customHeight="1">
      <c r="A563" s="10">
        <f>SUBTOTAL(103,$B$4:B563)</f>
        <v>560</v>
      </c>
      <c r="B563" s="122">
        <v>45617</v>
      </c>
      <c r="C563" s="125" t="s">
        <v>504</v>
      </c>
      <c r="D563" s="3" t="str">
        <f>VLOOKUP(C563,'Location Summary'!$C$4:$D$602,2,0)</f>
        <v>DB1+6</v>
      </c>
      <c r="E563" s="278" t="s">
        <v>416</v>
      </c>
      <c r="F563" s="279" t="s">
        <v>696</v>
      </c>
      <c r="J563" s="169">
        <v>1</v>
      </c>
      <c r="X563" s="38">
        <f>B563</f>
        <v>45617</v>
      </c>
      <c r="Y563" s="38">
        <f>B563+28</f>
        <v>45645</v>
      </c>
    </row>
    <row r="564" spans="1:25" ht="20.149999999999999" customHeight="1">
      <c r="A564" s="10">
        <f>SUBTOTAL(103,$B$4:B564)</f>
        <v>561</v>
      </c>
      <c r="B564" s="122">
        <v>45617</v>
      </c>
      <c r="C564" s="125" t="s">
        <v>257</v>
      </c>
      <c r="D564" s="3" t="str">
        <f>VLOOKUP(C564,'Location Summary'!$C$4:$D$602,2,0)</f>
        <v>DA+6</v>
      </c>
      <c r="E564" s="278" t="s">
        <v>416</v>
      </c>
      <c r="F564" s="279" t="s">
        <v>696</v>
      </c>
      <c r="G564" s="169">
        <v>1</v>
      </c>
      <c r="X564" s="38">
        <f t="shared" si="73"/>
        <v>45617</v>
      </c>
      <c r="Y564" s="38">
        <f t="shared" si="74"/>
        <v>45645</v>
      </c>
    </row>
    <row r="565" spans="1:25" ht="20.149999999999999" customHeight="1">
      <c r="A565" s="10">
        <f>SUBTOTAL(103,$B$4:B565)</f>
        <v>562</v>
      </c>
      <c r="B565" s="122">
        <v>45617</v>
      </c>
      <c r="C565" s="125" t="s">
        <v>169</v>
      </c>
      <c r="D565" s="3" t="str">
        <f>VLOOKUP(C565,'Location Summary'!$C$4:$D$602,2,0)</f>
        <v>DB1+6</v>
      </c>
      <c r="E565" s="278" t="s">
        <v>416</v>
      </c>
      <c r="F565" s="279" t="s">
        <v>696</v>
      </c>
      <c r="Q565" s="168">
        <v>1</v>
      </c>
      <c r="X565" s="38">
        <f t="shared" si="73"/>
        <v>45617</v>
      </c>
      <c r="Y565" s="38">
        <f t="shared" si="74"/>
        <v>45645</v>
      </c>
    </row>
    <row r="566" spans="1:25" ht="20.149999999999999" customHeight="1">
      <c r="A566" s="10">
        <f>SUBTOTAL(103,$B$4:B566)</f>
        <v>563</v>
      </c>
      <c r="B566" s="122">
        <v>45617</v>
      </c>
      <c r="C566" s="125" t="s">
        <v>628</v>
      </c>
      <c r="D566" s="3" t="str">
        <f>VLOOKUP(C566,'Location Summary'!$C$4:$D$602,2,0)</f>
        <v>DA+0</v>
      </c>
      <c r="E566" s="278" t="s">
        <v>416</v>
      </c>
      <c r="F566" s="279" t="s">
        <v>696</v>
      </c>
      <c r="I566" s="167">
        <v>1</v>
      </c>
      <c r="L566" s="167">
        <v>1</v>
      </c>
      <c r="O566" s="167">
        <v>1</v>
      </c>
      <c r="X566" s="38">
        <f t="shared" si="73"/>
        <v>45617</v>
      </c>
      <c r="Y566" s="38">
        <f t="shared" si="74"/>
        <v>45645</v>
      </c>
    </row>
    <row r="567" spans="1:25" ht="20.149999999999999" customHeight="1">
      <c r="A567" s="10">
        <f>SUBTOTAL(103,$B$4:B567)</f>
        <v>564</v>
      </c>
      <c r="B567" s="122">
        <v>45617</v>
      </c>
      <c r="C567" s="125" t="s">
        <v>629</v>
      </c>
      <c r="D567" s="3" t="str">
        <f>VLOOKUP(C567,'Location Summary'!$C$4:$D$602,2,0)</f>
        <v>DA+3</v>
      </c>
      <c r="E567" s="278" t="s">
        <v>416</v>
      </c>
      <c r="F567" s="279" t="s">
        <v>696</v>
      </c>
      <c r="J567" s="169">
        <v>1</v>
      </c>
      <c r="M567" s="169">
        <v>1</v>
      </c>
      <c r="X567" s="38">
        <f t="shared" si="73"/>
        <v>45617</v>
      </c>
      <c r="Y567" s="38">
        <f t="shared" si="74"/>
        <v>45645</v>
      </c>
    </row>
    <row r="568" spans="1:25" ht="20.149999999999999" customHeight="1">
      <c r="A568" s="10">
        <f>SUBTOTAL(103,$B$4:B568)</f>
        <v>565</v>
      </c>
      <c r="B568" s="122">
        <v>45618</v>
      </c>
      <c r="C568" s="125" t="s">
        <v>629</v>
      </c>
      <c r="D568" s="3" t="str">
        <f>VLOOKUP(C568,'Location Summary'!$C$4:$D$602,2,0)</f>
        <v>DA+3</v>
      </c>
      <c r="E568" s="278" t="s">
        <v>416</v>
      </c>
      <c r="F568" s="279" t="s">
        <v>696</v>
      </c>
      <c r="G568" s="169">
        <v>1</v>
      </c>
      <c r="K568" s="168">
        <v>1</v>
      </c>
      <c r="L568" s="167">
        <v>1</v>
      </c>
      <c r="N568" s="168">
        <v>1</v>
      </c>
      <c r="O568" s="167">
        <v>1</v>
      </c>
      <c r="P568" s="169">
        <v>1</v>
      </c>
      <c r="X568" s="38">
        <f t="shared" si="73"/>
        <v>45618</v>
      </c>
      <c r="Y568" s="38">
        <f t="shared" si="74"/>
        <v>45646</v>
      </c>
    </row>
    <row r="569" spans="1:25" ht="20.149999999999999" customHeight="1">
      <c r="A569" s="10">
        <f>SUBTOTAL(103,$B$4:B569)</f>
        <v>566</v>
      </c>
      <c r="B569" s="122">
        <v>45618</v>
      </c>
      <c r="C569" s="125" t="s">
        <v>788</v>
      </c>
      <c r="D569" s="3" t="str">
        <f>VLOOKUP(C569,'Location Summary'!$C$4:$D$602,2,0)</f>
        <v>DB1+0</v>
      </c>
      <c r="E569" s="278" t="s">
        <v>416</v>
      </c>
      <c r="F569" s="279" t="s">
        <v>696</v>
      </c>
      <c r="P569" s="169">
        <v>1</v>
      </c>
      <c r="X569" s="38">
        <f t="shared" si="73"/>
        <v>45618</v>
      </c>
      <c r="Y569" s="38">
        <f t="shared" si="74"/>
        <v>45646</v>
      </c>
    </row>
    <row r="570" spans="1:25" ht="20.149999999999999" customHeight="1">
      <c r="A570" s="10">
        <f>SUBTOTAL(103,$B$4:B570)</f>
        <v>567</v>
      </c>
      <c r="B570" s="122">
        <v>45618</v>
      </c>
      <c r="C570" s="125" t="s">
        <v>504</v>
      </c>
      <c r="D570" s="3" t="str">
        <f>VLOOKUP(C570,'Location Summary'!$C$4:$D$602,2,0)</f>
        <v>DB1+6</v>
      </c>
      <c r="E570" s="278" t="s">
        <v>416</v>
      </c>
      <c r="F570" s="279" t="s">
        <v>696</v>
      </c>
      <c r="K570" s="168">
        <v>1</v>
      </c>
      <c r="L570" s="167">
        <v>1</v>
      </c>
      <c r="X570" s="38">
        <f t="shared" si="73"/>
        <v>45618</v>
      </c>
      <c r="Y570" s="38">
        <f t="shared" si="74"/>
        <v>45646</v>
      </c>
    </row>
    <row r="571" spans="1:25" ht="20.149999999999999" customHeight="1">
      <c r="A571" s="10">
        <f>SUBTOTAL(103,$B$4:B571)</f>
        <v>568</v>
      </c>
      <c r="B571" s="122">
        <v>45618</v>
      </c>
      <c r="C571" s="125" t="s">
        <v>257</v>
      </c>
      <c r="D571" s="3" t="str">
        <f>VLOOKUP(C571,'Location Summary'!$C$4:$D$602,2,0)</f>
        <v>DA+6</v>
      </c>
      <c r="E571" s="278" t="s">
        <v>416</v>
      </c>
      <c r="F571" s="279" t="s">
        <v>696</v>
      </c>
      <c r="H571" s="168">
        <v>1</v>
      </c>
      <c r="J571" s="169">
        <v>1</v>
      </c>
      <c r="M571" s="169">
        <v>1</v>
      </c>
      <c r="X571" s="38">
        <f t="shared" si="73"/>
        <v>45618</v>
      </c>
      <c r="Y571" s="38">
        <f t="shared" si="74"/>
        <v>45646</v>
      </c>
    </row>
    <row r="572" spans="1:25" ht="20.149999999999999" customHeight="1">
      <c r="A572" s="10">
        <f>SUBTOTAL(103,$B$4:B572)</f>
        <v>569</v>
      </c>
      <c r="B572" s="122">
        <v>45618</v>
      </c>
      <c r="C572" s="125" t="s">
        <v>169</v>
      </c>
      <c r="D572" s="3" t="str">
        <f>VLOOKUP(C572,'Location Summary'!$C$4:$D$602,2,0)</f>
        <v>DB1+6</v>
      </c>
      <c r="E572" s="278" t="s">
        <v>416</v>
      </c>
      <c r="F572" s="279" t="s">
        <v>696</v>
      </c>
      <c r="J572" s="169">
        <v>1</v>
      </c>
      <c r="R572" s="167">
        <v>1</v>
      </c>
      <c r="X572" s="38">
        <f t="shared" si="73"/>
        <v>45618</v>
      </c>
      <c r="Y572" s="38">
        <f t="shared" si="74"/>
        <v>45646</v>
      </c>
    </row>
    <row r="573" spans="1:25" ht="20.149999999999999" customHeight="1">
      <c r="A573" s="10">
        <f>SUBTOTAL(103,$B$4:B573)</f>
        <v>570</v>
      </c>
      <c r="B573" s="122">
        <v>45619</v>
      </c>
      <c r="C573" s="125" t="s">
        <v>169</v>
      </c>
      <c r="D573" s="3" t="str">
        <f>VLOOKUP(C573,'Location Summary'!$C$4:$D$602,2,0)</f>
        <v>DB1+6</v>
      </c>
      <c r="E573" s="278" t="s">
        <v>416</v>
      </c>
      <c r="F573" s="279" t="s">
        <v>696</v>
      </c>
      <c r="K573" s="168">
        <v>1</v>
      </c>
      <c r="L573" s="167">
        <v>1</v>
      </c>
      <c r="X573" s="38">
        <f t="shared" ref="X573:X582" si="75">B573</f>
        <v>45619</v>
      </c>
      <c r="Y573" s="38">
        <f t="shared" ref="Y573:Y582" si="76">B573+28</f>
        <v>45647</v>
      </c>
    </row>
    <row r="574" spans="1:25" ht="20.149999999999999" customHeight="1">
      <c r="A574" s="10">
        <f>SUBTOTAL(103,$B$4:B574)</f>
        <v>571</v>
      </c>
      <c r="B574" s="122">
        <v>45619</v>
      </c>
      <c r="C574" s="125" t="s">
        <v>604</v>
      </c>
      <c r="D574" s="3" t="str">
        <f>VLOOKUP(C574,'Location Summary'!$C$4:$D$602,2,0)</f>
        <v>DA+9</v>
      </c>
      <c r="E574" s="278" t="s">
        <v>416</v>
      </c>
      <c r="F574" s="279" t="s">
        <v>696</v>
      </c>
      <c r="G574" s="169">
        <v>1</v>
      </c>
      <c r="J574" s="169">
        <v>1</v>
      </c>
      <c r="P574" s="169">
        <v>1</v>
      </c>
      <c r="X574" s="38">
        <f t="shared" si="75"/>
        <v>45619</v>
      </c>
      <c r="Y574" s="38">
        <f t="shared" si="76"/>
        <v>45647</v>
      </c>
    </row>
    <row r="575" spans="1:25" ht="20.149999999999999" customHeight="1">
      <c r="A575" s="10">
        <f>SUBTOTAL(103,$B$4:B575)</f>
        <v>572</v>
      </c>
      <c r="B575" s="122">
        <v>45619</v>
      </c>
      <c r="C575" s="125" t="s">
        <v>788</v>
      </c>
      <c r="D575" s="3" t="str">
        <f>VLOOKUP(C575,'Location Summary'!$C$4:$D$602,2,0)</f>
        <v>DB1+0</v>
      </c>
      <c r="E575" s="278" t="s">
        <v>416</v>
      </c>
      <c r="F575" s="279" t="s">
        <v>696</v>
      </c>
      <c r="M575" s="169">
        <v>1</v>
      </c>
      <c r="Q575" s="168">
        <v>1</v>
      </c>
      <c r="R575" s="167">
        <v>1</v>
      </c>
      <c r="X575" s="38">
        <f t="shared" si="75"/>
        <v>45619</v>
      </c>
      <c r="Y575" s="38">
        <f t="shared" si="76"/>
        <v>45647</v>
      </c>
    </row>
    <row r="576" spans="1:25" ht="20.149999999999999" customHeight="1">
      <c r="A576" s="10">
        <f>SUBTOTAL(103,$B$4:B576)</f>
        <v>573</v>
      </c>
      <c r="B576" s="122">
        <v>45619</v>
      </c>
      <c r="C576" s="125" t="s">
        <v>629</v>
      </c>
      <c r="D576" s="3" t="str">
        <f>VLOOKUP(C576,'Location Summary'!$C$4:$D$602,2,0)</f>
        <v>DA+3</v>
      </c>
      <c r="E576" s="278" t="s">
        <v>416</v>
      </c>
      <c r="F576" s="279" t="s">
        <v>696</v>
      </c>
      <c r="H576" s="168">
        <v>1</v>
      </c>
      <c r="I576" s="167">
        <v>1</v>
      </c>
      <c r="Q576" s="168">
        <v>1</v>
      </c>
      <c r="R576" s="167">
        <v>1</v>
      </c>
      <c r="X576" s="38">
        <f t="shared" si="75"/>
        <v>45619</v>
      </c>
      <c r="Y576" s="38">
        <f t="shared" si="76"/>
        <v>45647</v>
      </c>
    </row>
    <row r="577" spans="1:25" ht="20.149999999999999" customHeight="1">
      <c r="A577" s="10">
        <f>SUBTOTAL(103,$B$4:B577)</f>
        <v>574</v>
      </c>
      <c r="B577" s="122">
        <v>45619</v>
      </c>
      <c r="C577" s="125" t="s">
        <v>257</v>
      </c>
      <c r="D577" s="3" t="str">
        <f>VLOOKUP(C577,'Location Summary'!$C$4:$D$602,2,0)</f>
        <v>DA+6</v>
      </c>
      <c r="E577" s="278" t="s">
        <v>416</v>
      </c>
      <c r="F577" s="279" t="s">
        <v>696</v>
      </c>
      <c r="I577" s="167">
        <v>1</v>
      </c>
      <c r="K577" s="168">
        <v>1</v>
      </c>
      <c r="L577" s="167">
        <v>1</v>
      </c>
      <c r="N577" s="168">
        <v>1</v>
      </c>
      <c r="O577" s="167">
        <v>1</v>
      </c>
      <c r="P577" s="169">
        <v>1</v>
      </c>
      <c r="Q577" s="168">
        <v>1</v>
      </c>
      <c r="X577" s="38">
        <f t="shared" si="75"/>
        <v>45619</v>
      </c>
      <c r="Y577" s="38">
        <f t="shared" si="76"/>
        <v>45647</v>
      </c>
    </row>
    <row r="578" spans="1:25" ht="20.149999999999999" customHeight="1">
      <c r="A578" s="10">
        <f>SUBTOTAL(103,$B$4:B578)</f>
        <v>575</v>
      </c>
      <c r="B578" s="122">
        <v>45620</v>
      </c>
      <c r="C578" s="125" t="s">
        <v>788</v>
      </c>
      <c r="D578" s="3" t="str">
        <f>VLOOKUP(C578,'Location Summary'!$C$4:$D$602,2,0)</f>
        <v>DB1+0</v>
      </c>
      <c r="E578" s="278" t="s">
        <v>416</v>
      </c>
      <c r="F578" s="279" t="s">
        <v>696</v>
      </c>
      <c r="G578" s="169">
        <v>1</v>
      </c>
      <c r="N578" s="168">
        <v>1</v>
      </c>
      <c r="O578" s="167">
        <v>1</v>
      </c>
      <c r="X578" s="38">
        <f t="shared" si="75"/>
        <v>45620</v>
      </c>
      <c r="Y578" s="38">
        <f t="shared" si="76"/>
        <v>45648</v>
      </c>
    </row>
    <row r="579" spans="1:25" ht="20.149999999999999" customHeight="1">
      <c r="A579" s="10">
        <f>SUBTOTAL(103,$B$4:B579)</f>
        <v>576</v>
      </c>
      <c r="B579" s="122">
        <v>45620</v>
      </c>
      <c r="C579" s="125" t="s">
        <v>604</v>
      </c>
      <c r="D579" s="3" t="str">
        <f>VLOOKUP(C579,'Location Summary'!$C$4:$D$602,2,0)</f>
        <v>DA+9</v>
      </c>
      <c r="E579" s="278" t="s">
        <v>416</v>
      </c>
      <c r="F579" s="279" t="s">
        <v>696</v>
      </c>
      <c r="H579" s="168">
        <v>1</v>
      </c>
      <c r="X579" s="38">
        <f t="shared" si="75"/>
        <v>45620</v>
      </c>
      <c r="Y579" s="38">
        <f t="shared" si="76"/>
        <v>45648</v>
      </c>
    </row>
    <row r="580" spans="1:25" ht="20.149999999999999" customHeight="1">
      <c r="A580" s="10">
        <f>SUBTOTAL(103,$B$4:B580)</f>
        <v>577</v>
      </c>
      <c r="B580" s="122">
        <v>45620</v>
      </c>
      <c r="C580" s="125" t="s">
        <v>257</v>
      </c>
      <c r="D580" s="3" t="str">
        <f>VLOOKUP(C580,'Location Summary'!$C$4:$D$602,2,0)</f>
        <v>DA+6</v>
      </c>
      <c r="E580" s="278" t="s">
        <v>416</v>
      </c>
      <c r="F580" s="279" t="s">
        <v>696</v>
      </c>
      <c r="R580" s="167">
        <v>1</v>
      </c>
      <c r="X580" s="38">
        <f t="shared" si="75"/>
        <v>45620</v>
      </c>
      <c r="Y580" s="38">
        <f t="shared" si="76"/>
        <v>45648</v>
      </c>
    </row>
    <row r="581" spans="1:25" ht="20.149999999999999" customHeight="1">
      <c r="A581" s="10">
        <f>SUBTOTAL(103,$B$4:B581)</f>
        <v>578</v>
      </c>
      <c r="B581" s="122">
        <v>45620</v>
      </c>
      <c r="C581" s="125" t="s">
        <v>626</v>
      </c>
      <c r="D581" s="3" t="str">
        <f>VLOOKUP(C581,'Location Summary'!$C$4:$D$602,2,0)</f>
        <v>DA+9</v>
      </c>
      <c r="E581" s="278" t="s">
        <v>416</v>
      </c>
      <c r="F581" s="279" t="s">
        <v>696</v>
      </c>
      <c r="G581" s="169">
        <v>1</v>
      </c>
      <c r="P581" s="169">
        <v>1</v>
      </c>
      <c r="X581" s="38">
        <f t="shared" si="75"/>
        <v>45620</v>
      </c>
      <c r="Y581" s="38">
        <f t="shared" si="76"/>
        <v>45648</v>
      </c>
    </row>
    <row r="582" spans="1:25" ht="20.149999999999999" customHeight="1">
      <c r="A582" s="10">
        <f>SUBTOTAL(103,$B$4:B582)</f>
        <v>579</v>
      </c>
      <c r="B582" s="122">
        <v>45621</v>
      </c>
      <c r="C582" s="125" t="s">
        <v>788</v>
      </c>
      <c r="D582" s="3" t="str">
        <f>VLOOKUP(C582,'Location Summary'!$C$4:$D$602,2,0)</f>
        <v>DB1+0</v>
      </c>
      <c r="E582" s="278" t="s">
        <v>416</v>
      </c>
      <c r="F582" s="279" t="s">
        <v>696</v>
      </c>
      <c r="H582" s="168">
        <v>1</v>
      </c>
      <c r="I582" s="167">
        <v>1</v>
      </c>
      <c r="X582" s="38">
        <f t="shared" si="75"/>
        <v>45621</v>
      </c>
      <c r="Y582" s="38">
        <f t="shared" si="76"/>
        <v>45649</v>
      </c>
    </row>
    <row r="583" spans="1:25" ht="20.149999999999999" customHeight="1">
      <c r="A583" s="10">
        <f>SUBTOTAL(103,$B$4:B583)</f>
        <v>580</v>
      </c>
      <c r="B583" s="122">
        <v>45621</v>
      </c>
      <c r="C583" s="125" t="s">
        <v>490</v>
      </c>
      <c r="D583" s="3" t="str">
        <f>VLOOKUP(C583,'Location Summary'!$C$4:$D$602,2,0)</f>
        <v>DA+6</v>
      </c>
      <c r="E583" s="278" t="s">
        <v>416</v>
      </c>
      <c r="F583" s="279" t="s">
        <v>696</v>
      </c>
      <c r="M583" s="169">
        <v>1</v>
      </c>
      <c r="X583" s="38">
        <f t="shared" ref="X583:X597" si="77">B583</f>
        <v>45621</v>
      </c>
      <c r="Y583" s="38">
        <f t="shared" ref="Y583:Y606" si="78">B583+28</f>
        <v>45649</v>
      </c>
    </row>
    <row r="584" spans="1:25" ht="20.149999999999999" customHeight="1">
      <c r="A584" s="10">
        <f>SUBTOTAL(103,$B$4:B584)</f>
        <v>581</v>
      </c>
      <c r="B584" s="122">
        <v>45621</v>
      </c>
      <c r="C584" s="125" t="s">
        <v>604</v>
      </c>
      <c r="D584" s="3" t="str">
        <f>VLOOKUP(C584,'Location Summary'!$C$4:$D$602,2,0)</f>
        <v>DA+9</v>
      </c>
      <c r="E584" s="278" t="s">
        <v>416</v>
      </c>
      <c r="F584" s="279" t="s">
        <v>696</v>
      </c>
      <c r="I584" s="167">
        <v>1</v>
      </c>
      <c r="Q584" s="168">
        <v>1</v>
      </c>
      <c r="R584" s="167">
        <v>1</v>
      </c>
      <c r="X584" s="38">
        <f t="shared" si="77"/>
        <v>45621</v>
      </c>
      <c r="Y584" s="38">
        <f t="shared" si="78"/>
        <v>45649</v>
      </c>
    </row>
    <row r="585" spans="1:25" ht="20.149999999999999" customHeight="1">
      <c r="A585" s="10">
        <f>SUBTOTAL(103,$B$4:B585)</f>
        <v>582</v>
      </c>
      <c r="B585" s="122">
        <v>45621</v>
      </c>
      <c r="C585" s="125" t="s">
        <v>256</v>
      </c>
      <c r="D585" s="3" t="str">
        <f>VLOOKUP(C585,'Location Summary'!$C$4:$D$602,2,0)</f>
        <v>DA-3</v>
      </c>
      <c r="E585" s="278" t="s">
        <v>416</v>
      </c>
      <c r="F585" s="279" t="s">
        <v>696</v>
      </c>
      <c r="G585" s="169">
        <v>1</v>
      </c>
      <c r="X585" s="38">
        <f t="shared" si="77"/>
        <v>45621</v>
      </c>
      <c r="Y585" s="38">
        <f t="shared" si="78"/>
        <v>45649</v>
      </c>
    </row>
    <row r="586" spans="1:25" ht="20.149999999999999" customHeight="1">
      <c r="A586" s="10">
        <f>SUBTOTAL(103,$B$4:B586)</f>
        <v>583</v>
      </c>
      <c r="B586" s="122">
        <v>45621</v>
      </c>
      <c r="C586" s="125" t="s">
        <v>626</v>
      </c>
      <c r="D586" s="3" t="str">
        <f>VLOOKUP(C586,'Location Summary'!$C$4:$D$602,2,0)</f>
        <v>DA+9</v>
      </c>
      <c r="E586" s="278" t="s">
        <v>416</v>
      </c>
      <c r="F586" s="279" t="s">
        <v>696</v>
      </c>
      <c r="H586" s="168">
        <v>1</v>
      </c>
      <c r="J586" s="169">
        <v>1</v>
      </c>
      <c r="M586" s="169">
        <v>1</v>
      </c>
      <c r="Q586" s="168">
        <v>1</v>
      </c>
      <c r="X586" s="38">
        <f t="shared" si="77"/>
        <v>45621</v>
      </c>
      <c r="Y586" s="38">
        <f t="shared" si="78"/>
        <v>45649</v>
      </c>
    </row>
    <row r="587" spans="1:25" ht="20.149999999999999" customHeight="1">
      <c r="A587" s="10">
        <f>SUBTOTAL(103,$B$4:B587)</f>
        <v>584</v>
      </c>
      <c r="B587" s="122">
        <v>45622</v>
      </c>
      <c r="C587" s="125" t="s">
        <v>788</v>
      </c>
      <c r="D587" s="3" t="str">
        <f>VLOOKUP(C587,'Location Summary'!$C$4:$D$602,2,0)</f>
        <v>DB1+0</v>
      </c>
      <c r="E587" s="278" t="s">
        <v>416</v>
      </c>
      <c r="F587" s="279" t="s">
        <v>696</v>
      </c>
      <c r="J587" s="169">
        <v>1</v>
      </c>
      <c r="X587" s="38">
        <f t="shared" si="77"/>
        <v>45622</v>
      </c>
      <c r="Y587" s="38">
        <f t="shared" si="78"/>
        <v>45650</v>
      </c>
    </row>
    <row r="588" spans="1:25" ht="20.149999999999999" customHeight="1">
      <c r="A588" s="10">
        <f>SUBTOTAL(103,$B$4:B588)</f>
        <v>585</v>
      </c>
      <c r="B588" s="122">
        <v>45622</v>
      </c>
      <c r="C588" s="125" t="s">
        <v>490</v>
      </c>
      <c r="D588" s="3" t="str">
        <f>VLOOKUP(C588,'Location Summary'!$C$4:$D$602,2,0)</f>
        <v>DA+6</v>
      </c>
      <c r="E588" s="278" t="s">
        <v>416</v>
      </c>
      <c r="F588" s="279" t="s">
        <v>696</v>
      </c>
      <c r="H588" s="168">
        <v>1</v>
      </c>
      <c r="I588" s="167">
        <v>1</v>
      </c>
      <c r="X588" s="38">
        <f t="shared" si="77"/>
        <v>45622</v>
      </c>
      <c r="Y588" s="38">
        <f t="shared" si="78"/>
        <v>45650</v>
      </c>
    </row>
    <row r="589" spans="1:25" ht="20.149999999999999" customHeight="1">
      <c r="A589" s="10">
        <f>SUBTOTAL(103,$B$4:B589)</f>
        <v>586</v>
      </c>
      <c r="B589" s="122">
        <v>45622</v>
      </c>
      <c r="C589" s="125" t="s">
        <v>604</v>
      </c>
      <c r="D589" s="3" t="str">
        <f>VLOOKUP(C589,'Location Summary'!$C$4:$D$602,2,0)</f>
        <v>DA+9</v>
      </c>
      <c r="E589" s="278" t="s">
        <v>416</v>
      </c>
      <c r="F589" s="279" t="s">
        <v>696</v>
      </c>
      <c r="K589" s="168">
        <v>1</v>
      </c>
      <c r="L589" s="167">
        <v>1</v>
      </c>
      <c r="M589" s="169">
        <v>1</v>
      </c>
      <c r="X589" s="38">
        <f t="shared" si="77"/>
        <v>45622</v>
      </c>
      <c r="Y589" s="38">
        <f t="shared" si="78"/>
        <v>45650</v>
      </c>
    </row>
    <row r="590" spans="1:25" ht="20.149999999999999" customHeight="1">
      <c r="A590" s="10">
        <f>SUBTOTAL(103,$B$4:B590)</f>
        <v>587</v>
      </c>
      <c r="B590" s="122">
        <v>45622</v>
      </c>
      <c r="C590" s="125" t="s">
        <v>256</v>
      </c>
      <c r="D590" s="3" t="str">
        <f>VLOOKUP(C590,'Location Summary'!$C$4:$D$602,2,0)</f>
        <v>DA-3</v>
      </c>
      <c r="E590" s="278" t="s">
        <v>416</v>
      </c>
      <c r="F590" s="279" t="s">
        <v>696</v>
      </c>
      <c r="J590" s="169">
        <v>1</v>
      </c>
      <c r="P590" s="169">
        <v>1</v>
      </c>
      <c r="X590" s="38">
        <f t="shared" si="77"/>
        <v>45622</v>
      </c>
      <c r="Y590" s="38">
        <f t="shared" si="78"/>
        <v>45650</v>
      </c>
    </row>
    <row r="591" spans="1:25" ht="20.149999999999999" customHeight="1">
      <c r="A591" s="10">
        <f>SUBTOTAL(103,$B$4:B591)</f>
        <v>588</v>
      </c>
      <c r="B591" s="122">
        <v>45622</v>
      </c>
      <c r="C591" s="125" t="s">
        <v>626</v>
      </c>
      <c r="D591" s="3" t="str">
        <f>VLOOKUP(C591,'Location Summary'!$C$4:$D$602,2,0)</f>
        <v>DA+9</v>
      </c>
      <c r="E591" s="278" t="s">
        <v>416</v>
      </c>
      <c r="F591" s="279" t="s">
        <v>696</v>
      </c>
      <c r="I591" s="167">
        <v>1</v>
      </c>
      <c r="K591" s="168">
        <v>1</v>
      </c>
      <c r="L591" s="167">
        <v>1</v>
      </c>
      <c r="N591" s="168">
        <v>1</v>
      </c>
      <c r="O591" s="167">
        <v>1</v>
      </c>
      <c r="R591" s="167">
        <v>1</v>
      </c>
      <c r="X591" s="38">
        <f t="shared" si="77"/>
        <v>45622</v>
      </c>
      <c r="Y591" s="38">
        <f t="shared" si="78"/>
        <v>45650</v>
      </c>
    </row>
    <row r="592" spans="1:25" ht="20.149999999999999" customHeight="1">
      <c r="A592" s="10">
        <f>SUBTOTAL(103,$B$4:B592)</f>
        <v>589</v>
      </c>
      <c r="B592" s="122">
        <v>45623</v>
      </c>
      <c r="C592" s="125" t="s">
        <v>788</v>
      </c>
      <c r="D592" s="3" t="str">
        <f>VLOOKUP(C592,'Location Summary'!$C$4:$D$602,2,0)</f>
        <v>DB1+0</v>
      </c>
      <c r="E592" s="278" t="s">
        <v>416</v>
      </c>
      <c r="F592" s="279" t="s">
        <v>696</v>
      </c>
      <c r="K592" s="168">
        <v>1</v>
      </c>
      <c r="L592" s="167">
        <v>1</v>
      </c>
      <c r="X592" s="38">
        <f t="shared" si="77"/>
        <v>45623</v>
      </c>
      <c r="Y592" s="38">
        <f t="shared" si="78"/>
        <v>45651</v>
      </c>
    </row>
    <row r="593" spans="1:25" ht="20.149999999999999" customHeight="1">
      <c r="A593" s="10">
        <f>SUBTOTAL(103,$B$4:B593)</f>
        <v>590</v>
      </c>
      <c r="B593" s="122">
        <v>45623</v>
      </c>
      <c r="C593" s="125" t="s">
        <v>490</v>
      </c>
      <c r="D593" s="3" t="str">
        <f>VLOOKUP(C593,'Location Summary'!$C$4:$D$602,2,0)</f>
        <v>DA+6</v>
      </c>
      <c r="E593" s="278" t="s">
        <v>416</v>
      </c>
      <c r="F593" s="279" t="s">
        <v>696</v>
      </c>
      <c r="J593" s="169">
        <v>1</v>
      </c>
      <c r="X593" s="38">
        <f t="shared" si="77"/>
        <v>45623</v>
      </c>
      <c r="Y593" s="38">
        <f t="shared" si="78"/>
        <v>45651</v>
      </c>
    </row>
    <row r="594" spans="1:25" ht="20.149999999999999" customHeight="1">
      <c r="A594" s="10">
        <f>SUBTOTAL(103,$B$4:B594)</f>
        <v>591</v>
      </c>
      <c r="B594" s="122">
        <v>45623</v>
      </c>
      <c r="C594" s="125" t="s">
        <v>604</v>
      </c>
      <c r="D594" s="3" t="str">
        <f>VLOOKUP(C594,'Location Summary'!$C$4:$D$602,2,0)</f>
        <v>DA+9</v>
      </c>
      <c r="E594" s="278" t="s">
        <v>416</v>
      </c>
      <c r="F594" s="279" t="s">
        <v>696</v>
      </c>
      <c r="N594" s="168">
        <v>1</v>
      </c>
      <c r="O594" s="167">
        <v>1</v>
      </c>
      <c r="X594" s="38">
        <f t="shared" si="77"/>
        <v>45623</v>
      </c>
      <c r="Y594" s="38">
        <f t="shared" si="78"/>
        <v>45651</v>
      </c>
    </row>
    <row r="595" spans="1:25" ht="20.149999999999999" customHeight="1">
      <c r="A595" s="10">
        <f>SUBTOTAL(103,$B$4:B595)</f>
        <v>592</v>
      </c>
      <c r="B595" s="122">
        <v>45623</v>
      </c>
      <c r="C595" s="125" t="s">
        <v>256</v>
      </c>
      <c r="D595" s="3" t="str">
        <f>VLOOKUP(C595,'Location Summary'!$C$4:$D$602,2,0)</f>
        <v>DA-3</v>
      </c>
      <c r="E595" s="278" t="s">
        <v>416</v>
      </c>
      <c r="F595" s="279" t="s">
        <v>696</v>
      </c>
      <c r="Q595" s="168">
        <v>1</v>
      </c>
      <c r="X595" s="38">
        <f t="shared" si="77"/>
        <v>45623</v>
      </c>
      <c r="Y595" s="38">
        <f t="shared" si="78"/>
        <v>45651</v>
      </c>
    </row>
    <row r="596" spans="1:25" ht="20.149999999999999" customHeight="1">
      <c r="A596" s="10">
        <f>SUBTOTAL(103,$B$4:B596)</f>
        <v>593</v>
      </c>
      <c r="B596" s="122">
        <v>45623</v>
      </c>
      <c r="C596" s="125" t="s">
        <v>625</v>
      </c>
      <c r="D596" s="3" t="str">
        <f>VLOOKUP(C596,'Location Summary'!$C$4:$D$602,2,0)</f>
        <v>DA+6</v>
      </c>
      <c r="E596" s="278" t="s">
        <v>416</v>
      </c>
      <c r="F596" s="279" t="s">
        <v>696</v>
      </c>
      <c r="G596" s="169">
        <v>1</v>
      </c>
      <c r="M596" s="169">
        <v>1</v>
      </c>
      <c r="P596" s="169">
        <v>1</v>
      </c>
      <c r="X596" s="38">
        <f t="shared" si="77"/>
        <v>45623</v>
      </c>
      <c r="Y596" s="38">
        <f t="shared" si="78"/>
        <v>45651</v>
      </c>
    </row>
    <row r="597" spans="1:25" ht="20.149999999999999" customHeight="1">
      <c r="A597" s="10">
        <f>SUBTOTAL(103,$B$4:B597)</f>
        <v>594</v>
      </c>
      <c r="B597" s="122">
        <v>45624</v>
      </c>
      <c r="C597" s="125" t="s">
        <v>73</v>
      </c>
      <c r="D597" s="3" t="str">
        <f>VLOOKUP(C597,'Location Summary'!$C$4:$D$602,2,0)</f>
        <v>DB1+3</v>
      </c>
      <c r="E597" s="278" t="s">
        <v>416</v>
      </c>
      <c r="F597" s="279" t="s">
        <v>696</v>
      </c>
      <c r="J597" s="169">
        <v>1</v>
      </c>
      <c r="X597" s="38">
        <f t="shared" si="77"/>
        <v>45624</v>
      </c>
      <c r="Y597" s="38">
        <f t="shared" si="78"/>
        <v>45652</v>
      </c>
    </row>
    <row r="598" spans="1:25" ht="20.149999999999999" customHeight="1">
      <c r="A598" s="10">
        <f>SUBTOTAL(103,$B$4:B598)</f>
        <v>595</v>
      </c>
      <c r="B598" s="122">
        <v>45624</v>
      </c>
      <c r="C598" s="125" t="s">
        <v>490</v>
      </c>
      <c r="D598" s="3" t="str">
        <f>VLOOKUP(C598,'Location Summary'!$C$4:$D$602,2,0)</f>
        <v>DA+6</v>
      </c>
      <c r="E598" s="278" t="s">
        <v>416</v>
      </c>
      <c r="F598" s="279" t="s">
        <v>696</v>
      </c>
      <c r="K598" s="168">
        <v>1</v>
      </c>
      <c r="L598" s="167">
        <v>1</v>
      </c>
      <c r="P598" s="169">
        <v>1</v>
      </c>
      <c r="X598" s="38">
        <f t="shared" ref="X598:X606" si="79">B598</f>
        <v>45624</v>
      </c>
      <c r="Y598" s="38">
        <f t="shared" si="78"/>
        <v>45652</v>
      </c>
    </row>
    <row r="599" spans="1:25" ht="20.149999999999999" customHeight="1">
      <c r="A599" s="10">
        <f>SUBTOTAL(103,$B$4:B599)</f>
        <v>596</v>
      </c>
      <c r="B599" s="122">
        <v>45624</v>
      </c>
      <c r="C599" s="125" t="s">
        <v>256</v>
      </c>
      <c r="D599" s="3" t="str">
        <f>VLOOKUP(C599,'Location Summary'!$C$4:$D$602,2,0)</f>
        <v>DA-3</v>
      </c>
      <c r="E599" s="278" t="s">
        <v>416</v>
      </c>
      <c r="F599" s="279" t="s">
        <v>696</v>
      </c>
      <c r="H599" s="168">
        <v>1</v>
      </c>
      <c r="I599" s="167">
        <v>1</v>
      </c>
      <c r="K599" s="168">
        <v>1</v>
      </c>
      <c r="L599" s="167">
        <v>1</v>
      </c>
      <c r="M599" s="169">
        <v>1</v>
      </c>
      <c r="R599" s="167">
        <v>1</v>
      </c>
      <c r="X599" s="38">
        <f t="shared" si="79"/>
        <v>45624</v>
      </c>
      <c r="Y599" s="38">
        <f t="shared" si="78"/>
        <v>45652</v>
      </c>
    </row>
    <row r="600" spans="1:25" ht="20.149999999999999" customHeight="1">
      <c r="A600" s="10">
        <f>SUBTOTAL(103,$B$4:B600)</f>
        <v>597</v>
      </c>
      <c r="B600" s="122">
        <v>45624</v>
      </c>
      <c r="C600" s="125" t="s">
        <v>625</v>
      </c>
      <c r="D600" s="3" t="str">
        <f>VLOOKUP(C600,'Location Summary'!$C$4:$D$602,2,0)</f>
        <v>DA+6</v>
      </c>
      <c r="E600" s="278" t="s">
        <v>416</v>
      </c>
      <c r="F600" s="279" t="s">
        <v>696</v>
      </c>
      <c r="H600" s="168">
        <v>1</v>
      </c>
      <c r="J600" s="169">
        <v>1</v>
      </c>
      <c r="N600" s="168">
        <v>1</v>
      </c>
      <c r="Q600" s="168">
        <v>1</v>
      </c>
      <c r="X600" s="38">
        <f t="shared" si="79"/>
        <v>45624</v>
      </c>
      <c r="Y600" s="38">
        <f t="shared" si="78"/>
        <v>45652</v>
      </c>
    </row>
    <row r="601" spans="1:25" ht="20.149999999999999" customHeight="1">
      <c r="A601" s="10">
        <f>SUBTOTAL(103,$B$4:B601)</f>
        <v>598</v>
      </c>
      <c r="B601" s="122">
        <v>45625</v>
      </c>
      <c r="C601" s="125" t="s">
        <v>256</v>
      </c>
      <c r="D601" s="3" t="str">
        <f>VLOOKUP(C601,'Location Summary'!$C$4:$D$602,2,0)</f>
        <v>DA-3</v>
      </c>
      <c r="E601" s="278" t="s">
        <v>416</v>
      </c>
      <c r="F601" s="279" t="s">
        <v>696</v>
      </c>
      <c r="N601" s="168">
        <v>1</v>
      </c>
      <c r="O601" s="167">
        <v>1</v>
      </c>
      <c r="X601" s="38">
        <f t="shared" si="79"/>
        <v>45625</v>
      </c>
      <c r="Y601" s="38">
        <f t="shared" si="78"/>
        <v>45653</v>
      </c>
    </row>
    <row r="602" spans="1:25" ht="20.149999999999999" customHeight="1">
      <c r="A602" s="10">
        <f>SUBTOTAL(103,$B$4:B602)</f>
        <v>599</v>
      </c>
      <c r="B602" s="122">
        <v>45625</v>
      </c>
      <c r="C602" s="125" t="s">
        <v>625</v>
      </c>
      <c r="D602" s="3" t="str">
        <f>VLOOKUP(C602,'Location Summary'!$C$4:$D$602,2,0)</f>
        <v>DA+6</v>
      </c>
      <c r="E602" s="278" t="s">
        <v>416</v>
      </c>
      <c r="F602" s="279" t="s">
        <v>696</v>
      </c>
      <c r="I602" s="167">
        <v>1</v>
      </c>
      <c r="K602" s="168">
        <v>1</v>
      </c>
      <c r="L602" s="167">
        <v>1</v>
      </c>
      <c r="O602" s="167">
        <v>1</v>
      </c>
      <c r="R602" s="167">
        <v>1</v>
      </c>
      <c r="X602" s="38">
        <f t="shared" si="79"/>
        <v>45625</v>
      </c>
      <c r="Y602" s="38">
        <f t="shared" si="78"/>
        <v>45653</v>
      </c>
    </row>
    <row r="603" spans="1:25" ht="20.149999999999999" customHeight="1">
      <c r="A603" s="10">
        <f>SUBTOTAL(103,$B$4:B603)</f>
        <v>600</v>
      </c>
      <c r="B603" s="122">
        <v>45625</v>
      </c>
      <c r="C603" s="125" t="s">
        <v>624</v>
      </c>
      <c r="D603" s="3" t="str">
        <f>VLOOKUP(C603,'Location Summary'!$C$4:$D$602,2,0)</f>
        <v>DA+3</v>
      </c>
      <c r="E603" s="278" t="s">
        <v>416</v>
      </c>
      <c r="F603" s="279" t="s">
        <v>696</v>
      </c>
      <c r="G603" s="169">
        <v>1</v>
      </c>
      <c r="P603" s="169">
        <v>1</v>
      </c>
      <c r="X603" s="38">
        <f t="shared" si="79"/>
        <v>45625</v>
      </c>
      <c r="Y603" s="38">
        <f t="shared" si="78"/>
        <v>45653</v>
      </c>
    </row>
    <row r="604" spans="1:25" ht="20.149999999999999" customHeight="1">
      <c r="A604" s="10">
        <f>SUBTOTAL(103,$B$4:B604)</f>
        <v>601</v>
      </c>
      <c r="B604" s="122">
        <v>45626</v>
      </c>
      <c r="C604" s="125" t="s">
        <v>73</v>
      </c>
      <c r="D604" s="3" t="str">
        <f>VLOOKUP(C604,'Location Summary'!$C$4:$D$602,2,0)</f>
        <v>DB1+3</v>
      </c>
      <c r="E604" s="278" t="s">
        <v>416</v>
      </c>
      <c r="F604" s="279" t="s">
        <v>696</v>
      </c>
      <c r="K604" s="168">
        <v>1</v>
      </c>
      <c r="L604" s="167">
        <v>1</v>
      </c>
      <c r="M604" s="169">
        <v>1</v>
      </c>
      <c r="X604" s="38">
        <f t="shared" si="79"/>
        <v>45626</v>
      </c>
      <c r="Y604" s="38">
        <f t="shared" si="78"/>
        <v>45654</v>
      </c>
    </row>
    <row r="605" spans="1:25" ht="20.149999999999999" customHeight="1">
      <c r="A605" s="10">
        <f>SUBTOTAL(103,$B$4:B605)</f>
        <v>602</v>
      </c>
      <c r="B605" s="122">
        <v>45626</v>
      </c>
      <c r="C605" s="125" t="s">
        <v>490</v>
      </c>
      <c r="D605" s="3" t="str">
        <f>VLOOKUP(C605,'Location Summary'!$C$4:$D$602,2,0)</f>
        <v>DA+6</v>
      </c>
      <c r="E605" s="278" t="s">
        <v>416</v>
      </c>
      <c r="F605" s="279" t="s">
        <v>696</v>
      </c>
      <c r="G605" s="169">
        <v>1</v>
      </c>
      <c r="Q605" s="168">
        <v>1</v>
      </c>
      <c r="R605" s="167">
        <v>1</v>
      </c>
      <c r="X605" s="38">
        <f t="shared" si="79"/>
        <v>45626</v>
      </c>
      <c r="Y605" s="38">
        <f t="shared" si="78"/>
        <v>45654</v>
      </c>
    </row>
    <row r="606" spans="1:25" ht="20.149999999999999" customHeight="1">
      <c r="A606" s="10">
        <f>SUBTOTAL(103,$B$4:B606)</f>
        <v>603</v>
      </c>
      <c r="B606" s="122">
        <v>45626</v>
      </c>
      <c r="C606" s="125" t="s">
        <v>72</v>
      </c>
      <c r="D606" s="3" t="str">
        <f>VLOOKUP(C606,'Location Summary'!$C$4:$D$602,2,0)</f>
        <v>DB2+0</v>
      </c>
      <c r="E606" s="278" t="s">
        <v>416</v>
      </c>
      <c r="F606" s="279" t="s">
        <v>696</v>
      </c>
      <c r="G606" s="169">
        <v>1</v>
      </c>
      <c r="X606" s="38">
        <f t="shared" si="79"/>
        <v>45626</v>
      </c>
      <c r="Y606" s="38">
        <f t="shared" si="78"/>
        <v>45654</v>
      </c>
    </row>
    <row r="607" spans="1:25" ht="20.149999999999999" customHeight="1">
      <c r="A607" s="10">
        <f>SUBTOTAL(103,$B$4:B607)</f>
        <v>604</v>
      </c>
      <c r="B607" s="122">
        <v>45626</v>
      </c>
      <c r="C607" s="125" t="s">
        <v>624</v>
      </c>
      <c r="D607" s="3" t="str">
        <f>VLOOKUP(C607,'Location Summary'!$C$4:$D$602,2,0)</f>
        <v>DA+3</v>
      </c>
      <c r="E607" s="278" t="s">
        <v>416</v>
      </c>
      <c r="F607" s="279" t="s">
        <v>696</v>
      </c>
      <c r="H607" s="168">
        <v>1</v>
      </c>
      <c r="I607" s="167">
        <v>1</v>
      </c>
      <c r="J607" s="169">
        <v>1</v>
      </c>
      <c r="K607" s="168">
        <v>1</v>
      </c>
      <c r="L607" s="167">
        <v>1</v>
      </c>
      <c r="M607" s="169">
        <v>1</v>
      </c>
      <c r="N607" s="168">
        <v>1</v>
      </c>
      <c r="O607" s="167">
        <v>1</v>
      </c>
      <c r="Q607" s="168">
        <v>1</v>
      </c>
      <c r="R607" s="167">
        <v>1</v>
      </c>
      <c r="X607" s="38">
        <f t="shared" ref="X607:X730" si="80">B607</f>
        <v>45626</v>
      </c>
      <c r="Y607" s="38">
        <f t="shared" ref="Y607:Y730" si="81">B607+28</f>
        <v>45654</v>
      </c>
    </row>
    <row r="608" spans="1:25" ht="20.149999999999999" customHeight="1">
      <c r="A608" s="10">
        <f>SUBTOTAL(103,$B$4:B608)</f>
        <v>605</v>
      </c>
      <c r="B608" s="122">
        <v>45627</v>
      </c>
      <c r="C608" s="125" t="s">
        <v>73</v>
      </c>
      <c r="D608" s="3" t="str">
        <f>VLOOKUP(C608,'Location Summary'!$C$4:$D$602,2,0)</f>
        <v>DB1+3</v>
      </c>
      <c r="E608" s="278" t="s">
        <v>416</v>
      </c>
      <c r="F608" s="279" t="s">
        <v>696</v>
      </c>
      <c r="N608" s="168">
        <v>1</v>
      </c>
      <c r="O608" s="167">
        <v>1</v>
      </c>
      <c r="P608" s="169">
        <v>1</v>
      </c>
      <c r="X608" s="38">
        <f t="shared" si="80"/>
        <v>45627</v>
      </c>
      <c r="Y608" s="38">
        <f t="shared" si="81"/>
        <v>45655</v>
      </c>
    </row>
    <row r="609" spans="1:25" ht="20.149999999999999" customHeight="1">
      <c r="A609" s="10">
        <f>SUBTOTAL(103,$B$4:B609)</f>
        <v>606</v>
      </c>
      <c r="B609" s="122">
        <v>45627</v>
      </c>
      <c r="C609" s="125" t="s">
        <v>490</v>
      </c>
      <c r="D609" s="3" t="str">
        <f>VLOOKUP(C609,'Location Summary'!$C$4:$D$602,2,0)</f>
        <v>DA+6</v>
      </c>
      <c r="E609" s="278" t="s">
        <v>416</v>
      </c>
      <c r="F609" s="279" t="s">
        <v>696</v>
      </c>
      <c r="N609" s="168">
        <v>1</v>
      </c>
      <c r="O609" s="167">
        <v>1</v>
      </c>
      <c r="X609" s="38">
        <f t="shared" si="80"/>
        <v>45627</v>
      </c>
      <c r="Y609" s="38">
        <f t="shared" si="81"/>
        <v>45655</v>
      </c>
    </row>
    <row r="610" spans="1:25" ht="20.149999999999999" customHeight="1">
      <c r="A610" s="10">
        <f>SUBTOTAL(103,$B$4:B610)</f>
        <v>607</v>
      </c>
      <c r="B610" s="122">
        <v>45627</v>
      </c>
      <c r="C610" s="125" t="s">
        <v>72</v>
      </c>
      <c r="D610" s="3" t="str">
        <f>VLOOKUP(C610,'Location Summary'!$C$4:$D$602,2,0)</f>
        <v>DB2+0</v>
      </c>
      <c r="E610" s="278" t="s">
        <v>416</v>
      </c>
      <c r="F610" s="279" t="s">
        <v>696</v>
      </c>
      <c r="H610" s="168">
        <v>1</v>
      </c>
      <c r="I610" s="167">
        <v>1</v>
      </c>
      <c r="X610" s="38">
        <f t="shared" si="80"/>
        <v>45627</v>
      </c>
      <c r="Y610" s="38">
        <f t="shared" si="81"/>
        <v>45655</v>
      </c>
    </row>
    <row r="611" spans="1:25" ht="20.149999999999999" customHeight="1">
      <c r="A611" s="10">
        <f>SUBTOTAL(103,$B$4:B611)</f>
        <v>608</v>
      </c>
      <c r="B611" s="122">
        <v>45627</v>
      </c>
      <c r="C611" s="125" t="s">
        <v>254</v>
      </c>
      <c r="D611" s="3" t="str">
        <f>VLOOKUP(C611,'Location Summary'!$C$4:$D$602,2,0)</f>
        <v>DA+9</v>
      </c>
      <c r="E611" s="278" t="s">
        <v>416</v>
      </c>
      <c r="F611" s="279" t="s">
        <v>696</v>
      </c>
      <c r="M611" s="169">
        <v>1</v>
      </c>
      <c r="P611" s="169">
        <v>1</v>
      </c>
      <c r="X611" s="38">
        <f t="shared" si="80"/>
        <v>45627</v>
      </c>
      <c r="Y611" s="38">
        <f t="shared" si="81"/>
        <v>45655</v>
      </c>
    </row>
    <row r="612" spans="1:25" ht="20.149999999999999" customHeight="1">
      <c r="A612" s="10">
        <f>SUBTOTAL(103,$B$4:B612)</f>
        <v>609</v>
      </c>
      <c r="B612" s="122">
        <v>45628</v>
      </c>
      <c r="C612" s="125" t="s">
        <v>73</v>
      </c>
      <c r="D612" s="3" t="str">
        <f>VLOOKUP(C612,'Location Summary'!$C$4:$D$602,2,0)</f>
        <v>DB1+3</v>
      </c>
      <c r="E612" s="278" t="s">
        <v>416</v>
      </c>
      <c r="F612" s="279" t="s">
        <v>696</v>
      </c>
      <c r="Q612" s="168">
        <v>1</v>
      </c>
      <c r="R612" s="167">
        <v>1</v>
      </c>
      <c r="X612" s="38">
        <f t="shared" si="80"/>
        <v>45628</v>
      </c>
      <c r="Y612" s="38">
        <f t="shared" si="81"/>
        <v>45656</v>
      </c>
    </row>
    <row r="613" spans="1:25" ht="20.149999999999999" customHeight="1">
      <c r="A613" s="10">
        <f>SUBTOTAL(103,$B$4:B613)</f>
        <v>610</v>
      </c>
      <c r="B613" s="122">
        <v>45628</v>
      </c>
      <c r="C613" s="125" t="s">
        <v>72</v>
      </c>
      <c r="D613" s="3" t="str">
        <f>VLOOKUP(C613,'Location Summary'!$C$4:$D$602,2,0)</f>
        <v>DB2+0</v>
      </c>
      <c r="E613" s="278" t="s">
        <v>416</v>
      </c>
      <c r="F613" s="279" t="s">
        <v>696</v>
      </c>
      <c r="M613" s="169">
        <v>1</v>
      </c>
      <c r="X613" s="38">
        <f t="shared" si="80"/>
        <v>45628</v>
      </c>
      <c r="Y613" s="38">
        <f t="shared" si="81"/>
        <v>45656</v>
      </c>
    </row>
    <row r="614" spans="1:25" ht="20.149999999999999" customHeight="1">
      <c r="A614" s="10">
        <f>SUBTOTAL(103,$B$4:B614)</f>
        <v>611</v>
      </c>
      <c r="B614" s="122">
        <v>45628</v>
      </c>
      <c r="C614" s="125" t="s">
        <v>254</v>
      </c>
      <c r="D614" s="3" t="str">
        <f>VLOOKUP(C614,'Location Summary'!$C$4:$D$602,2,0)</f>
        <v>DA+9</v>
      </c>
      <c r="E614" s="278" t="s">
        <v>416</v>
      </c>
      <c r="F614" s="279" t="s">
        <v>696</v>
      </c>
      <c r="J614" s="169">
        <v>1</v>
      </c>
      <c r="N614" s="168">
        <v>1</v>
      </c>
      <c r="O614" s="167">
        <v>1</v>
      </c>
      <c r="Q614" s="168">
        <v>1</v>
      </c>
      <c r="R614" s="167">
        <v>1</v>
      </c>
      <c r="X614" s="38">
        <f t="shared" si="80"/>
        <v>45628</v>
      </c>
      <c r="Y614" s="38">
        <f t="shared" si="81"/>
        <v>45656</v>
      </c>
    </row>
    <row r="615" spans="1:25" ht="20.149999999999999" customHeight="1">
      <c r="A615" s="10">
        <f>SUBTOTAL(103,$B$4:B615)</f>
        <v>612</v>
      </c>
      <c r="B615" s="122">
        <v>45629</v>
      </c>
      <c r="C615" s="125" t="s">
        <v>73</v>
      </c>
      <c r="D615" s="3" t="str">
        <f>VLOOKUP(C615,'Location Summary'!$C$4:$D$602,2,0)</f>
        <v>DB1+3</v>
      </c>
      <c r="E615" s="278" t="s">
        <v>416</v>
      </c>
      <c r="F615" s="279" t="s">
        <v>696</v>
      </c>
      <c r="G615" s="169">
        <v>1</v>
      </c>
      <c r="X615" s="38">
        <f t="shared" si="80"/>
        <v>45629</v>
      </c>
      <c r="Y615" s="38">
        <f t="shared" si="81"/>
        <v>45657</v>
      </c>
    </row>
    <row r="616" spans="1:25" ht="20.149999999999999" customHeight="1">
      <c r="A616" s="10">
        <f>SUBTOTAL(103,$B$4:B616)</f>
        <v>613</v>
      </c>
      <c r="B616" s="122">
        <v>45629</v>
      </c>
      <c r="C616" s="125" t="s">
        <v>72</v>
      </c>
      <c r="D616" s="3" t="str">
        <f>VLOOKUP(C616,'Location Summary'!$C$4:$D$602,2,0)</f>
        <v>DB2+0</v>
      </c>
      <c r="E616" s="278" t="s">
        <v>416</v>
      </c>
      <c r="F616" s="279" t="s">
        <v>696</v>
      </c>
      <c r="N616" s="168">
        <v>1</v>
      </c>
      <c r="P616" s="169">
        <v>1</v>
      </c>
      <c r="X616" s="38">
        <f t="shared" si="80"/>
        <v>45629</v>
      </c>
      <c r="Y616" s="38">
        <f t="shared" si="81"/>
        <v>45657</v>
      </c>
    </row>
    <row r="617" spans="1:25" ht="20.149999999999999" customHeight="1">
      <c r="A617" s="10">
        <f>SUBTOTAL(103,$B$4:B617)</f>
        <v>614</v>
      </c>
      <c r="B617" s="122">
        <v>45629</v>
      </c>
      <c r="C617" s="125" t="s">
        <v>254</v>
      </c>
      <c r="D617" s="3" t="str">
        <f>VLOOKUP(C617,'Location Summary'!$C$4:$D$602,2,0)</f>
        <v>DA+9</v>
      </c>
      <c r="E617" s="278" t="s">
        <v>416</v>
      </c>
      <c r="F617" s="279" t="s">
        <v>696</v>
      </c>
      <c r="G617" s="169">
        <v>1</v>
      </c>
      <c r="K617" s="168">
        <v>1</v>
      </c>
      <c r="X617" s="38">
        <f t="shared" si="80"/>
        <v>45629</v>
      </c>
      <c r="Y617" s="38">
        <f t="shared" si="81"/>
        <v>45657</v>
      </c>
    </row>
    <row r="618" spans="1:25" ht="20.149999999999999" customHeight="1">
      <c r="A618" s="10">
        <f>SUBTOTAL(103,$B$4:B618)</f>
        <v>615</v>
      </c>
      <c r="B618" s="122">
        <v>45629</v>
      </c>
      <c r="C618" s="125" t="s">
        <v>623</v>
      </c>
      <c r="D618" s="3" t="str">
        <f>VLOOKUP(C618,'Location Summary'!$C$4:$D$602,2,0)</f>
        <v>DA+1.5</v>
      </c>
      <c r="E618" s="278" t="s">
        <v>416</v>
      </c>
      <c r="F618" s="279" t="s">
        <v>696</v>
      </c>
      <c r="G618" s="169">
        <v>1</v>
      </c>
      <c r="H618" s="168">
        <v>1</v>
      </c>
      <c r="J618" s="169">
        <v>1</v>
      </c>
      <c r="K618" s="168">
        <v>1</v>
      </c>
      <c r="X618" s="38">
        <f t="shared" si="80"/>
        <v>45629</v>
      </c>
      <c r="Y618" s="38">
        <f t="shared" si="81"/>
        <v>45657</v>
      </c>
    </row>
    <row r="619" spans="1:25" ht="20.149999999999999" customHeight="1">
      <c r="A619" s="10">
        <f>SUBTOTAL(103,$B$4:B619)</f>
        <v>616</v>
      </c>
      <c r="B619" s="122">
        <v>45630</v>
      </c>
      <c r="C619" s="125" t="s">
        <v>73</v>
      </c>
      <c r="D619" s="3" t="str">
        <f>VLOOKUP(C619,'Location Summary'!$C$4:$D$602,2,0)</f>
        <v>DB1+3</v>
      </c>
      <c r="E619" s="278" t="s">
        <v>416</v>
      </c>
      <c r="F619" s="279" t="s">
        <v>696</v>
      </c>
      <c r="H619" s="168">
        <v>1</v>
      </c>
      <c r="I619" s="167">
        <v>1</v>
      </c>
      <c r="X619" s="38">
        <f t="shared" si="80"/>
        <v>45630</v>
      </c>
      <c r="Y619" s="38">
        <f t="shared" si="81"/>
        <v>45658</v>
      </c>
    </row>
    <row r="620" spans="1:25" ht="20.149999999999999" customHeight="1">
      <c r="A620" s="10">
        <f>SUBTOTAL(103,$B$4:B620)</f>
        <v>617</v>
      </c>
      <c r="B620" s="122">
        <v>45630</v>
      </c>
      <c r="C620" s="125" t="s">
        <v>72</v>
      </c>
      <c r="D620" s="3" t="str">
        <f>VLOOKUP(C620,'Location Summary'!$C$4:$D$602,2,0)</f>
        <v>DB2+0</v>
      </c>
      <c r="E620" s="278" t="s">
        <v>416</v>
      </c>
      <c r="F620" s="279" t="s">
        <v>696</v>
      </c>
      <c r="O620" s="167">
        <v>1</v>
      </c>
      <c r="Q620" s="168">
        <v>1</v>
      </c>
      <c r="R620" s="167">
        <v>1</v>
      </c>
      <c r="X620" s="38">
        <f t="shared" si="80"/>
        <v>45630</v>
      </c>
      <c r="Y620" s="38">
        <f t="shared" si="81"/>
        <v>45658</v>
      </c>
    </row>
    <row r="621" spans="1:25" ht="20.149999999999999" customHeight="1">
      <c r="A621" s="10">
        <f>SUBTOTAL(103,$B$4:B621)</f>
        <v>618</v>
      </c>
      <c r="B621" s="122">
        <v>45630</v>
      </c>
      <c r="C621" s="125" t="s">
        <v>254</v>
      </c>
      <c r="D621" s="3" t="str">
        <f>VLOOKUP(C621,'Location Summary'!$C$4:$D$602,2,0)</f>
        <v>DA+9</v>
      </c>
      <c r="E621" s="278" t="s">
        <v>416</v>
      </c>
      <c r="F621" s="279" t="s">
        <v>696</v>
      </c>
      <c r="H621" s="168">
        <v>1</v>
      </c>
      <c r="I621" s="167">
        <v>1</v>
      </c>
      <c r="L621" s="167">
        <v>1</v>
      </c>
      <c r="X621" s="38">
        <f t="shared" si="80"/>
        <v>45630</v>
      </c>
      <c r="Y621" s="38">
        <f t="shared" si="81"/>
        <v>45658</v>
      </c>
    </row>
    <row r="622" spans="1:25" ht="20.149999999999999" customHeight="1">
      <c r="A622" s="10">
        <f>SUBTOTAL(103,$B$4:B622)</f>
        <v>619</v>
      </c>
      <c r="B622" s="122">
        <v>45630</v>
      </c>
      <c r="C622" s="125" t="s">
        <v>623</v>
      </c>
      <c r="D622" s="3" t="str">
        <f>VLOOKUP(C622,'Location Summary'!$C$4:$D$602,2,0)</f>
        <v>DA+1.5</v>
      </c>
      <c r="E622" s="278" t="s">
        <v>416</v>
      </c>
      <c r="F622" s="279" t="s">
        <v>696</v>
      </c>
      <c r="I622" s="167">
        <v>1</v>
      </c>
      <c r="L622" s="167">
        <v>1</v>
      </c>
      <c r="X622" s="38">
        <f t="shared" si="80"/>
        <v>45630</v>
      </c>
      <c r="Y622" s="38">
        <f t="shared" si="81"/>
        <v>45658</v>
      </c>
    </row>
    <row r="623" spans="1:25" ht="20.149999999999999" customHeight="1">
      <c r="A623" s="10">
        <f>SUBTOTAL(103,$B$4:B623)</f>
        <v>620</v>
      </c>
      <c r="B623" s="122">
        <v>45630</v>
      </c>
      <c r="C623" s="125" t="s">
        <v>622</v>
      </c>
      <c r="D623" s="3" t="str">
        <f>VLOOKUP(C623,'Location Summary'!$C$4:$D$602,2,0)</f>
        <v>DA+3</v>
      </c>
      <c r="E623" s="278" t="s">
        <v>416</v>
      </c>
      <c r="F623" s="279" t="s">
        <v>696</v>
      </c>
      <c r="J623" s="169">
        <v>1</v>
      </c>
      <c r="P623" s="169">
        <v>1</v>
      </c>
      <c r="X623" s="38">
        <f t="shared" si="80"/>
        <v>45630</v>
      </c>
      <c r="Y623" s="38">
        <f t="shared" si="81"/>
        <v>45658</v>
      </c>
    </row>
    <row r="624" spans="1:25" ht="20.149999999999999" customHeight="1">
      <c r="A624" s="10">
        <f>SUBTOTAL(103,$B$4:B624)</f>
        <v>621</v>
      </c>
      <c r="B624" s="122">
        <v>45631</v>
      </c>
      <c r="C624" s="125" t="s">
        <v>794</v>
      </c>
      <c r="D624" s="3" t="str">
        <f>VLOOKUP(C624,'Location Summary'!$C$4:$D$602,2,0)</f>
        <v>DA+3</v>
      </c>
      <c r="E624" s="278" t="s">
        <v>416</v>
      </c>
      <c r="F624" s="279" t="s">
        <v>696</v>
      </c>
      <c r="G624" s="169">
        <v>1</v>
      </c>
      <c r="J624" s="169">
        <v>1</v>
      </c>
      <c r="X624" s="38">
        <f t="shared" si="80"/>
        <v>45631</v>
      </c>
      <c r="Y624" s="38">
        <f t="shared" si="81"/>
        <v>45659</v>
      </c>
    </row>
    <row r="625" spans="1:25" ht="20.149999999999999" customHeight="1">
      <c r="A625" s="10">
        <f>SUBTOTAL(103,$B$4:B625)</f>
        <v>622</v>
      </c>
      <c r="B625" s="122">
        <v>45631</v>
      </c>
      <c r="C625" s="125" t="s">
        <v>72</v>
      </c>
      <c r="D625" s="3" t="str">
        <f>VLOOKUP(C625,'Location Summary'!$C$4:$D$602,2,0)</f>
        <v>DB2+0</v>
      </c>
      <c r="E625" s="278" t="s">
        <v>416</v>
      </c>
      <c r="F625" s="279" t="s">
        <v>696</v>
      </c>
      <c r="J625" s="169">
        <v>1</v>
      </c>
      <c r="X625" s="38">
        <f t="shared" si="80"/>
        <v>45631</v>
      </c>
      <c r="Y625" s="38">
        <f t="shared" si="81"/>
        <v>45659</v>
      </c>
    </row>
    <row r="626" spans="1:25" ht="20.149999999999999" customHeight="1">
      <c r="A626" s="10">
        <f>SUBTOTAL(103,$B$4:B626)</f>
        <v>623</v>
      </c>
      <c r="B626" s="122">
        <v>45631</v>
      </c>
      <c r="C626" s="125" t="s">
        <v>622</v>
      </c>
      <c r="D626" s="3" t="str">
        <f>VLOOKUP(C626,'Location Summary'!$C$4:$D$602,2,0)</f>
        <v>DA+3</v>
      </c>
      <c r="E626" s="278" t="s">
        <v>416</v>
      </c>
      <c r="F626" s="279" t="s">
        <v>696</v>
      </c>
      <c r="G626" s="169">
        <v>1</v>
      </c>
      <c r="K626" s="168">
        <v>1</v>
      </c>
      <c r="M626" s="169">
        <v>1</v>
      </c>
      <c r="Q626" s="168">
        <v>1</v>
      </c>
      <c r="X626" s="38">
        <f t="shared" si="80"/>
        <v>45631</v>
      </c>
      <c r="Y626" s="38">
        <f t="shared" si="81"/>
        <v>45659</v>
      </c>
    </row>
    <row r="627" spans="1:25" ht="20.149999999999999" customHeight="1">
      <c r="A627" s="10">
        <f>SUBTOTAL(103,$B$4:B627)</f>
        <v>624</v>
      </c>
      <c r="B627" s="122">
        <v>45632</v>
      </c>
      <c r="C627" s="125" t="s">
        <v>794</v>
      </c>
      <c r="D627" s="3" t="str">
        <f>VLOOKUP(C627,'Location Summary'!$C$4:$D$602,2,0)</f>
        <v>DA+3</v>
      </c>
      <c r="E627" s="278" t="s">
        <v>416</v>
      </c>
      <c r="F627" s="279" t="s">
        <v>696</v>
      </c>
      <c r="H627" s="168">
        <v>1</v>
      </c>
      <c r="I627" s="167">
        <v>1</v>
      </c>
      <c r="K627" s="168">
        <v>1</v>
      </c>
      <c r="L627" s="167">
        <v>1</v>
      </c>
      <c r="M627" s="169">
        <v>1</v>
      </c>
      <c r="X627" s="38">
        <f t="shared" si="80"/>
        <v>45632</v>
      </c>
      <c r="Y627" s="38">
        <f t="shared" si="81"/>
        <v>45660</v>
      </c>
    </row>
    <row r="628" spans="1:25" ht="20.149999999999999" customHeight="1">
      <c r="A628" s="10">
        <f>SUBTOTAL(103,$B$4:B628)</f>
        <v>625</v>
      </c>
      <c r="B628" s="122">
        <v>45632</v>
      </c>
      <c r="C628" s="125" t="s">
        <v>72</v>
      </c>
      <c r="D628" s="3" t="str">
        <f>VLOOKUP(C628,'Location Summary'!$C$4:$D$602,2,0)</f>
        <v>DB2+0</v>
      </c>
      <c r="E628" s="278" t="s">
        <v>416</v>
      </c>
      <c r="F628" s="279" t="s">
        <v>696</v>
      </c>
      <c r="K628" s="168">
        <v>1</v>
      </c>
      <c r="L628" s="167">
        <v>1</v>
      </c>
      <c r="X628" s="38">
        <f t="shared" si="80"/>
        <v>45632</v>
      </c>
      <c r="Y628" s="38">
        <f t="shared" si="81"/>
        <v>45660</v>
      </c>
    </row>
    <row r="629" spans="1:25" ht="20.149999999999999" customHeight="1">
      <c r="A629" s="10">
        <f>SUBTOTAL(103,$B$4:B629)</f>
        <v>626</v>
      </c>
      <c r="B629" s="122">
        <v>45632</v>
      </c>
      <c r="C629" s="125" t="s">
        <v>255</v>
      </c>
      <c r="D629" s="3" t="str">
        <f>VLOOKUP(C629,'Location Summary'!$C$4:$D$602,2,0)</f>
        <v>DA+0</v>
      </c>
      <c r="E629" s="278" t="s">
        <v>416</v>
      </c>
      <c r="F629" s="279" t="s">
        <v>696</v>
      </c>
      <c r="G629" s="169">
        <v>1</v>
      </c>
      <c r="J629" s="169">
        <v>1</v>
      </c>
      <c r="M629" s="169">
        <v>1</v>
      </c>
      <c r="P629" s="169">
        <v>1</v>
      </c>
      <c r="X629" s="38">
        <f t="shared" si="80"/>
        <v>45632</v>
      </c>
      <c r="Y629" s="38">
        <f t="shared" si="81"/>
        <v>45660</v>
      </c>
    </row>
    <row r="630" spans="1:25" ht="20.149999999999999" customHeight="1">
      <c r="A630" s="10">
        <f>SUBTOTAL(103,$B$4:B630)</f>
        <v>627</v>
      </c>
      <c r="B630" s="122">
        <v>45632</v>
      </c>
      <c r="C630" s="125" t="s">
        <v>622</v>
      </c>
      <c r="D630" s="3" t="str">
        <f>VLOOKUP(C630,'Location Summary'!$C$4:$D$602,2,0)</f>
        <v>DA+3</v>
      </c>
      <c r="E630" s="278" t="s">
        <v>416</v>
      </c>
      <c r="F630" s="279" t="s">
        <v>696</v>
      </c>
      <c r="H630" s="168">
        <v>1</v>
      </c>
      <c r="I630" s="167">
        <v>1</v>
      </c>
      <c r="L630" s="167">
        <v>1</v>
      </c>
      <c r="N630" s="168">
        <v>1</v>
      </c>
      <c r="O630" s="167">
        <v>1</v>
      </c>
      <c r="R630" s="167">
        <v>1</v>
      </c>
      <c r="X630" s="38">
        <f t="shared" si="80"/>
        <v>45632</v>
      </c>
      <c r="Y630" s="38">
        <f t="shared" si="81"/>
        <v>45660</v>
      </c>
    </row>
    <row r="631" spans="1:25" ht="20.149999999999999" customHeight="1">
      <c r="A631" s="10">
        <f>SUBTOTAL(103,$B$4:B631)</f>
        <v>628</v>
      </c>
      <c r="B631" s="122">
        <v>45633</v>
      </c>
      <c r="C631" s="125" t="s">
        <v>794</v>
      </c>
      <c r="D631" s="3" t="str">
        <f>VLOOKUP(C631,'Location Summary'!$C$4:$D$602,2,0)</f>
        <v>DA+3</v>
      </c>
      <c r="E631" s="278" t="s">
        <v>416</v>
      </c>
      <c r="F631" s="279" t="s">
        <v>696</v>
      </c>
      <c r="P631" s="169">
        <v>1</v>
      </c>
      <c r="Q631" s="168">
        <v>1</v>
      </c>
      <c r="R631" s="167">
        <v>1</v>
      </c>
      <c r="X631" s="38">
        <f t="shared" si="80"/>
        <v>45633</v>
      </c>
      <c r="Y631" s="38">
        <f t="shared" si="81"/>
        <v>45661</v>
      </c>
    </row>
    <row r="632" spans="1:25" ht="20.149999999999999" customHeight="1">
      <c r="A632" s="10">
        <f>SUBTOTAL(103,$B$4:B632)</f>
        <v>629</v>
      </c>
      <c r="B632" s="122">
        <v>45633</v>
      </c>
      <c r="C632" s="125" t="s">
        <v>449</v>
      </c>
      <c r="D632" s="3" t="str">
        <f>VLOOKUP(C632,'Location Summary'!$C$4:$D$602,2,0)</f>
        <v>DA+3</v>
      </c>
      <c r="E632" s="278" t="s">
        <v>416</v>
      </c>
      <c r="F632" s="279" t="s">
        <v>696</v>
      </c>
      <c r="J632" s="169">
        <v>1</v>
      </c>
      <c r="X632" s="38">
        <f t="shared" si="80"/>
        <v>45633</v>
      </c>
      <c r="Y632" s="38">
        <f t="shared" si="81"/>
        <v>45661</v>
      </c>
    </row>
    <row r="633" spans="1:25" ht="20.149999999999999" customHeight="1">
      <c r="A633" s="10">
        <f>SUBTOTAL(103,$B$4:B633)</f>
        <v>630</v>
      </c>
      <c r="B633" s="122">
        <v>45633</v>
      </c>
      <c r="C633" s="125" t="s">
        <v>255</v>
      </c>
      <c r="D633" s="3" t="str">
        <f>VLOOKUP(C633,'Location Summary'!$C$4:$D$602,2,0)</f>
        <v>DA+0</v>
      </c>
      <c r="E633" s="278" t="s">
        <v>416</v>
      </c>
      <c r="F633" s="279" t="s">
        <v>696</v>
      </c>
      <c r="H633" s="168">
        <v>1</v>
      </c>
      <c r="I633" s="167">
        <v>1</v>
      </c>
      <c r="K633" s="168">
        <v>1</v>
      </c>
      <c r="L633" s="167">
        <v>1</v>
      </c>
      <c r="N633" s="168">
        <v>1</v>
      </c>
      <c r="O633" s="167">
        <v>1</v>
      </c>
      <c r="Q633" s="168">
        <v>1</v>
      </c>
      <c r="R633" s="167">
        <v>1</v>
      </c>
      <c r="X633" s="38">
        <f t="shared" si="80"/>
        <v>45633</v>
      </c>
      <c r="Y633" s="38">
        <f t="shared" si="81"/>
        <v>45661</v>
      </c>
    </row>
    <row r="634" spans="1:25" ht="20.149999999999999" customHeight="1">
      <c r="A634" s="10">
        <f>SUBTOTAL(103,$B$4:B634)</f>
        <v>631</v>
      </c>
      <c r="B634" s="122">
        <v>45633</v>
      </c>
      <c r="C634" s="125" t="s">
        <v>623</v>
      </c>
      <c r="D634" s="3" t="str">
        <f>VLOOKUP(C634,'Location Summary'!$C$4:$D$602,2,0)</f>
        <v>DA+1.5</v>
      </c>
      <c r="E634" s="278" t="s">
        <v>416</v>
      </c>
      <c r="F634" s="279" t="s">
        <v>696</v>
      </c>
      <c r="M634" s="169">
        <v>1</v>
      </c>
      <c r="P634" s="169">
        <v>1</v>
      </c>
      <c r="X634" s="38">
        <f t="shared" si="80"/>
        <v>45633</v>
      </c>
      <c r="Y634" s="38">
        <f t="shared" si="81"/>
        <v>45661</v>
      </c>
    </row>
    <row r="635" spans="1:25" ht="20.149999999999999" customHeight="1">
      <c r="A635" s="10">
        <f>SUBTOTAL(103,$B$4:B635)</f>
        <v>632</v>
      </c>
      <c r="B635" s="122">
        <v>45634</v>
      </c>
      <c r="C635" s="125" t="s">
        <v>794</v>
      </c>
      <c r="D635" s="3" t="str">
        <f>VLOOKUP(C635,'Location Summary'!$C$4:$D$602,2,0)</f>
        <v>DA+3</v>
      </c>
      <c r="E635" s="278" t="s">
        <v>416</v>
      </c>
      <c r="F635" s="279" t="s">
        <v>696</v>
      </c>
      <c r="N635" s="168">
        <v>1</v>
      </c>
      <c r="O635" s="167">
        <v>1</v>
      </c>
      <c r="X635" s="38">
        <f t="shared" si="80"/>
        <v>45634</v>
      </c>
      <c r="Y635" s="38">
        <f t="shared" si="81"/>
        <v>45662</v>
      </c>
    </row>
    <row r="636" spans="1:25" ht="20.149999999999999" customHeight="1">
      <c r="A636" s="10">
        <f>SUBTOTAL(103,$B$4:B636)</f>
        <v>633</v>
      </c>
      <c r="B636" s="122">
        <v>45634</v>
      </c>
      <c r="C636" s="125" t="s">
        <v>493</v>
      </c>
      <c r="D636" s="3" t="str">
        <f>VLOOKUP(C636,'Location Summary'!$C$4:$D$602,2,0)</f>
        <v>DA+6</v>
      </c>
      <c r="E636" s="278" t="s">
        <v>416</v>
      </c>
      <c r="F636" s="279" t="s">
        <v>696</v>
      </c>
      <c r="M636" s="169">
        <v>1</v>
      </c>
      <c r="P636" s="169">
        <v>1</v>
      </c>
      <c r="X636" s="38">
        <f t="shared" si="80"/>
        <v>45634</v>
      </c>
      <c r="Y636" s="38">
        <f t="shared" si="81"/>
        <v>45662</v>
      </c>
    </row>
    <row r="637" spans="1:25" ht="20.149999999999999" customHeight="1">
      <c r="A637" s="10">
        <f>SUBTOTAL(103,$B$4:B637)</f>
        <v>634</v>
      </c>
      <c r="B637" s="122">
        <v>45634</v>
      </c>
      <c r="C637" s="125" t="s">
        <v>449</v>
      </c>
      <c r="D637" s="3" t="str">
        <f>VLOOKUP(C637,'Location Summary'!$C$4:$D$602,2,0)</f>
        <v>DA+3</v>
      </c>
      <c r="E637" s="278" t="s">
        <v>416</v>
      </c>
      <c r="F637" s="279" t="s">
        <v>696</v>
      </c>
      <c r="G637" s="169">
        <v>1</v>
      </c>
      <c r="K637" s="168">
        <v>1</v>
      </c>
      <c r="L637" s="167">
        <v>1</v>
      </c>
      <c r="P637" s="169">
        <v>1</v>
      </c>
      <c r="X637" s="38">
        <f t="shared" si="80"/>
        <v>45634</v>
      </c>
      <c r="Y637" s="38">
        <f t="shared" si="81"/>
        <v>45662</v>
      </c>
    </row>
    <row r="638" spans="1:25" ht="20.149999999999999" customHeight="1">
      <c r="A638" s="10">
        <f>SUBTOTAL(103,$B$4:B638)</f>
        <v>635</v>
      </c>
      <c r="B638" s="122">
        <v>45634</v>
      </c>
      <c r="C638" s="125" t="s">
        <v>623</v>
      </c>
      <c r="D638" s="3" t="str">
        <f>VLOOKUP(C638,'Location Summary'!$C$4:$D$602,2,0)</f>
        <v>DA+1.5</v>
      </c>
      <c r="E638" s="278" t="s">
        <v>416</v>
      </c>
      <c r="F638" s="279" t="s">
        <v>696</v>
      </c>
      <c r="N638" s="168">
        <v>1</v>
      </c>
      <c r="O638" s="167">
        <v>1</v>
      </c>
      <c r="Q638" s="168">
        <v>1</v>
      </c>
      <c r="R638" s="167">
        <v>1</v>
      </c>
      <c r="X638" s="38">
        <f t="shared" si="80"/>
        <v>45634</v>
      </c>
      <c r="Y638" s="38">
        <f t="shared" si="81"/>
        <v>45662</v>
      </c>
    </row>
    <row r="639" spans="1:25" ht="20.149999999999999" customHeight="1">
      <c r="A639" s="10">
        <f>SUBTOTAL(103,$B$4:B639)</f>
        <v>636</v>
      </c>
      <c r="B639" s="122">
        <v>45634</v>
      </c>
      <c r="C639" s="125" t="s">
        <v>621</v>
      </c>
      <c r="D639" s="3" t="str">
        <f>VLOOKUP(C639,'Location Summary'!$C$4:$D$602,2,0)</f>
        <v>DA+0</v>
      </c>
      <c r="E639" s="278" t="s">
        <v>416</v>
      </c>
      <c r="F639" s="279" t="s">
        <v>696</v>
      </c>
      <c r="G639" s="169">
        <v>1</v>
      </c>
      <c r="M639" s="169">
        <v>1</v>
      </c>
      <c r="X639" s="38">
        <f t="shared" si="80"/>
        <v>45634</v>
      </c>
      <c r="Y639" s="38">
        <f t="shared" si="81"/>
        <v>45662</v>
      </c>
    </row>
    <row r="640" spans="1:25" ht="20.149999999999999" customHeight="1">
      <c r="A640" s="10">
        <f>SUBTOTAL(103,$B$4:B640)</f>
        <v>637</v>
      </c>
      <c r="B640" s="122">
        <v>45635</v>
      </c>
      <c r="C640" s="125" t="s">
        <v>493</v>
      </c>
      <c r="D640" s="3" t="str">
        <f>VLOOKUP(C640,'Location Summary'!$C$4:$D$602,2,0)</f>
        <v>DA+6</v>
      </c>
      <c r="E640" s="278" t="s">
        <v>416</v>
      </c>
      <c r="F640" s="279" t="s">
        <v>696</v>
      </c>
      <c r="N640" s="168">
        <v>1</v>
      </c>
      <c r="Q640" s="168">
        <v>1</v>
      </c>
      <c r="X640" s="38">
        <f t="shared" si="80"/>
        <v>45635</v>
      </c>
      <c r="Y640" s="38">
        <f t="shared" si="81"/>
        <v>45663</v>
      </c>
    </row>
    <row r="641" spans="1:25" ht="20.149999999999999" customHeight="1">
      <c r="A641" s="10">
        <f>SUBTOTAL(103,$B$4:B641)</f>
        <v>638</v>
      </c>
      <c r="B641" s="122">
        <v>45635</v>
      </c>
      <c r="C641" s="125" t="s">
        <v>449</v>
      </c>
      <c r="D641" s="3" t="str">
        <f>VLOOKUP(C641,'Location Summary'!$C$4:$D$602,2,0)</f>
        <v>DA+3</v>
      </c>
      <c r="E641" s="278" t="s">
        <v>416</v>
      </c>
      <c r="F641" s="279" t="s">
        <v>696</v>
      </c>
      <c r="H641" s="168">
        <v>1</v>
      </c>
      <c r="I641" s="167">
        <v>1</v>
      </c>
      <c r="M641" s="169">
        <v>1</v>
      </c>
      <c r="Q641" s="168">
        <v>1</v>
      </c>
      <c r="R641" s="167">
        <v>1</v>
      </c>
      <c r="X641" s="38">
        <f t="shared" si="80"/>
        <v>45635</v>
      </c>
      <c r="Y641" s="38">
        <f t="shared" si="81"/>
        <v>45663</v>
      </c>
    </row>
    <row r="642" spans="1:25" ht="20.149999999999999" customHeight="1">
      <c r="A642" s="10">
        <f>SUBTOTAL(103,$B$4:B642)</f>
        <v>639</v>
      </c>
      <c r="B642" s="122">
        <v>45635</v>
      </c>
      <c r="C642" s="125" t="s">
        <v>621</v>
      </c>
      <c r="D642" s="3" t="str">
        <f>VLOOKUP(C642,'Location Summary'!$C$4:$D$602,2,0)</f>
        <v>DA+0</v>
      </c>
      <c r="E642" s="278" t="s">
        <v>416</v>
      </c>
      <c r="F642" s="279" t="s">
        <v>696</v>
      </c>
      <c r="H642" s="168">
        <v>1</v>
      </c>
      <c r="J642" s="169">
        <v>1</v>
      </c>
      <c r="P642" s="169">
        <v>1</v>
      </c>
      <c r="X642" s="38">
        <f t="shared" si="80"/>
        <v>45635</v>
      </c>
      <c r="Y642" s="38">
        <f t="shared" si="81"/>
        <v>45663</v>
      </c>
    </row>
    <row r="643" spans="1:25" ht="20.149999999999999" customHeight="1">
      <c r="A643" s="10">
        <f>SUBTOTAL(103,$B$4:B643)</f>
        <v>640</v>
      </c>
      <c r="B643" s="122">
        <v>45635</v>
      </c>
      <c r="C643" s="125" t="s">
        <v>631</v>
      </c>
      <c r="D643" s="3" t="str">
        <f>VLOOKUP(C643,'Location Summary'!$C$4:$D$602,2,0)</f>
        <v>DA-1.5</v>
      </c>
      <c r="E643" s="278" t="s">
        <v>416</v>
      </c>
      <c r="F643" s="279" t="s">
        <v>696</v>
      </c>
      <c r="P643" s="169">
        <v>1</v>
      </c>
      <c r="X643" s="38">
        <f t="shared" si="80"/>
        <v>45635</v>
      </c>
      <c r="Y643" s="38">
        <f t="shared" si="81"/>
        <v>45663</v>
      </c>
    </row>
    <row r="644" spans="1:25" ht="20.149999999999999" customHeight="1">
      <c r="A644" s="10">
        <f>SUBTOTAL(103,$B$4:B644)</f>
        <v>641</v>
      </c>
      <c r="B644" s="122">
        <v>45636</v>
      </c>
      <c r="C644" s="125" t="s">
        <v>210</v>
      </c>
      <c r="D644" s="3" t="str">
        <f>VLOOKUP(C644,'Location Summary'!$C$4:$D$602,2,0)</f>
        <v>DA+6</v>
      </c>
      <c r="E644" s="278" t="s">
        <v>416</v>
      </c>
      <c r="F644" s="279" t="s">
        <v>696</v>
      </c>
      <c r="G644" s="169">
        <v>1</v>
      </c>
      <c r="J644" s="169">
        <v>1</v>
      </c>
      <c r="M644" s="169">
        <v>1</v>
      </c>
      <c r="X644" s="38">
        <f t="shared" si="80"/>
        <v>45636</v>
      </c>
      <c r="Y644" s="38">
        <f t="shared" si="81"/>
        <v>45664</v>
      </c>
    </row>
    <row r="645" spans="1:25" ht="20.149999999999999" customHeight="1">
      <c r="A645" s="10">
        <f>SUBTOTAL(103,$B$4:B645)</f>
        <v>642</v>
      </c>
      <c r="B645" s="122">
        <v>45636</v>
      </c>
      <c r="C645" s="125" t="s">
        <v>493</v>
      </c>
      <c r="D645" s="3" t="str">
        <f>VLOOKUP(C645,'Location Summary'!$C$4:$D$602,2,0)</f>
        <v>DA+6</v>
      </c>
      <c r="E645" s="278" t="s">
        <v>416</v>
      </c>
      <c r="F645" s="279" t="s">
        <v>696</v>
      </c>
      <c r="O645" s="167">
        <v>1</v>
      </c>
      <c r="R645" s="167">
        <v>1</v>
      </c>
      <c r="X645" s="38">
        <f t="shared" si="80"/>
        <v>45636</v>
      </c>
      <c r="Y645" s="38">
        <f t="shared" si="81"/>
        <v>45664</v>
      </c>
    </row>
    <row r="646" spans="1:25" ht="20.149999999999999" customHeight="1">
      <c r="A646" s="10">
        <f>SUBTOTAL(103,$B$4:B646)</f>
        <v>643</v>
      </c>
      <c r="B646" s="122">
        <v>45636</v>
      </c>
      <c r="C646" s="125" t="s">
        <v>449</v>
      </c>
      <c r="D646" s="3" t="str">
        <f>VLOOKUP(C646,'Location Summary'!$C$4:$D$602,2,0)</f>
        <v>DA+3</v>
      </c>
      <c r="E646" s="278" t="s">
        <v>416</v>
      </c>
      <c r="F646" s="279" t="s">
        <v>696</v>
      </c>
      <c r="N646" s="168">
        <v>1</v>
      </c>
      <c r="O646" s="167">
        <v>1</v>
      </c>
      <c r="X646" s="38">
        <f t="shared" si="80"/>
        <v>45636</v>
      </c>
      <c r="Y646" s="38">
        <f t="shared" si="81"/>
        <v>45664</v>
      </c>
    </row>
    <row r="647" spans="1:25" ht="20.149999999999999" customHeight="1">
      <c r="A647" s="10">
        <f>SUBTOTAL(103,$B$4:B647)</f>
        <v>644</v>
      </c>
      <c r="B647" s="122">
        <v>45636</v>
      </c>
      <c r="C647" s="125" t="s">
        <v>620</v>
      </c>
      <c r="D647" s="3" t="str">
        <f>VLOOKUP(C647,'Location Summary'!$C$4:$D$602,2,0)</f>
        <v>DA+0</v>
      </c>
      <c r="E647" s="278" t="s">
        <v>416</v>
      </c>
      <c r="F647" s="279" t="s">
        <v>696</v>
      </c>
      <c r="J647" s="169">
        <v>1</v>
      </c>
      <c r="X647" s="38">
        <f t="shared" si="80"/>
        <v>45636</v>
      </c>
      <c r="Y647" s="38">
        <f t="shared" si="81"/>
        <v>45664</v>
      </c>
    </row>
    <row r="648" spans="1:25" ht="20.149999999999999" customHeight="1">
      <c r="A648" s="10">
        <f>SUBTOTAL(103,$B$4:B648)</f>
        <v>645</v>
      </c>
      <c r="B648" s="122">
        <v>45636</v>
      </c>
      <c r="C648" s="125" t="s">
        <v>621</v>
      </c>
      <c r="D648" s="3" t="str">
        <f>VLOOKUP(C648,'Location Summary'!$C$4:$D$602,2,0)</f>
        <v>DA+0</v>
      </c>
      <c r="E648" s="278" t="s">
        <v>416</v>
      </c>
      <c r="F648" s="279" t="s">
        <v>696</v>
      </c>
      <c r="I648" s="167">
        <v>1</v>
      </c>
      <c r="N648" s="168">
        <v>1</v>
      </c>
      <c r="O648" s="167">
        <v>1</v>
      </c>
      <c r="Q648" s="168">
        <v>1</v>
      </c>
      <c r="R648" s="167">
        <v>1</v>
      </c>
      <c r="X648" s="38">
        <f t="shared" si="80"/>
        <v>45636</v>
      </c>
      <c r="Y648" s="38">
        <f t="shared" si="81"/>
        <v>45664</v>
      </c>
    </row>
    <row r="649" spans="1:25" ht="20.149999999999999" customHeight="1">
      <c r="A649" s="10">
        <f>SUBTOTAL(103,$B$4:B649)</f>
        <v>646</v>
      </c>
      <c r="B649" s="122">
        <v>45636</v>
      </c>
      <c r="C649" s="125" t="s">
        <v>631</v>
      </c>
      <c r="D649" s="3" t="str">
        <f>VLOOKUP(C649,'Location Summary'!$C$4:$D$602,2,0)</f>
        <v>DA-1.5</v>
      </c>
      <c r="E649" s="278" t="s">
        <v>416</v>
      </c>
      <c r="F649" s="279" t="s">
        <v>696</v>
      </c>
      <c r="M649" s="169">
        <v>1</v>
      </c>
      <c r="X649" s="38">
        <f t="shared" si="80"/>
        <v>45636</v>
      </c>
      <c r="Y649" s="38">
        <f t="shared" si="81"/>
        <v>45664</v>
      </c>
    </row>
    <row r="650" spans="1:25" ht="20.149999999999999" customHeight="1">
      <c r="A650" s="10">
        <f>SUBTOTAL(103,$B$4:B650)</f>
        <v>647</v>
      </c>
      <c r="B650" s="122">
        <v>45637</v>
      </c>
      <c r="C650" s="125" t="s">
        <v>210</v>
      </c>
      <c r="D650" s="3" t="str">
        <f>VLOOKUP(C650,'Location Summary'!$C$4:$D$602,2,0)</f>
        <v>DA+6</v>
      </c>
      <c r="E650" s="278" t="s">
        <v>416</v>
      </c>
      <c r="F650" s="279" t="s">
        <v>696</v>
      </c>
      <c r="H650" s="168">
        <v>1</v>
      </c>
      <c r="I650" s="167">
        <v>1</v>
      </c>
      <c r="K650" s="168">
        <v>1</v>
      </c>
      <c r="L650" s="167">
        <v>1</v>
      </c>
      <c r="P650" s="169">
        <v>1</v>
      </c>
      <c r="X650" s="38">
        <f t="shared" si="80"/>
        <v>45637</v>
      </c>
      <c r="Y650" s="38">
        <f t="shared" si="81"/>
        <v>45665</v>
      </c>
    </row>
    <row r="651" spans="1:25" ht="20.149999999999999" customHeight="1">
      <c r="A651" s="10">
        <f>SUBTOTAL(103,$B$4:B651)</f>
        <v>648</v>
      </c>
      <c r="B651" s="122">
        <v>45637</v>
      </c>
      <c r="C651" s="125" t="s">
        <v>66</v>
      </c>
      <c r="D651" s="3" t="str">
        <f>VLOOKUP(C651,'Location Summary'!$C$4:$D$602,2,0)</f>
        <v>DB1+0</v>
      </c>
      <c r="E651" s="278" t="s">
        <v>416</v>
      </c>
      <c r="F651" s="279" t="s">
        <v>696</v>
      </c>
      <c r="M651" s="169">
        <v>1</v>
      </c>
      <c r="X651" s="38">
        <f t="shared" si="80"/>
        <v>45637</v>
      </c>
      <c r="Y651" s="38">
        <f t="shared" si="81"/>
        <v>45665</v>
      </c>
    </row>
    <row r="652" spans="1:25" ht="20.149999999999999" customHeight="1">
      <c r="A652" s="10">
        <f>SUBTOTAL(103,$B$4:B652)</f>
        <v>649</v>
      </c>
      <c r="B652" s="122">
        <v>45637</v>
      </c>
      <c r="C652" s="125" t="s">
        <v>620</v>
      </c>
      <c r="D652" s="3" t="str">
        <f>VLOOKUP(C652,'Location Summary'!$C$4:$D$602,2,0)</f>
        <v>DA+0</v>
      </c>
      <c r="E652" s="278" t="s">
        <v>416</v>
      </c>
      <c r="F652" s="279" t="s">
        <v>696</v>
      </c>
      <c r="G652" s="169">
        <v>1</v>
      </c>
      <c r="M652" s="169">
        <v>1</v>
      </c>
      <c r="P652" s="169">
        <v>1</v>
      </c>
      <c r="X652" s="38">
        <f t="shared" si="80"/>
        <v>45637</v>
      </c>
      <c r="Y652" s="38">
        <f t="shared" si="81"/>
        <v>45665</v>
      </c>
    </row>
    <row r="653" spans="1:25" ht="20.149999999999999" customHeight="1">
      <c r="A653" s="10">
        <f>SUBTOTAL(103,$B$4:B653)</f>
        <v>650</v>
      </c>
      <c r="B653" s="122">
        <v>45637</v>
      </c>
      <c r="C653" s="125" t="s">
        <v>621</v>
      </c>
      <c r="D653" s="3" t="str">
        <f>VLOOKUP(C653,'Location Summary'!$C$4:$D$602,2,0)</f>
        <v>DA+0</v>
      </c>
      <c r="E653" s="278" t="s">
        <v>416</v>
      </c>
      <c r="F653" s="279" t="s">
        <v>696</v>
      </c>
      <c r="K653" s="168">
        <v>1</v>
      </c>
      <c r="X653" s="38">
        <f t="shared" si="80"/>
        <v>45637</v>
      </c>
      <c r="Y653" s="38">
        <f t="shared" si="81"/>
        <v>45665</v>
      </c>
    </row>
    <row r="654" spans="1:25" ht="20.149999999999999" customHeight="1">
      <c r="A654" s="10">
        <f>SUBTOTAL(103,$B$4:B654)</f>
        <v>651</v>
      </c>
      <c r="B654" s="122">
        <v>45637</v>
      </c>
      <c r="C654" s="125" t="s">
        <v>631</v>
      </c>
      <c r="D654" s="3" t="str">
        <f>VLOOKUP(C654,'Location Summary'!$C$4:$D$602,2,0)</f>
        <v>DA-1.5</v>
      </c>
      <c r="E654" s="278" t="s">
        <v>416</v>
      </c>
      <c r="F654" s="279" t="s">
        <v>696</v>
      </c>
      <c r="N654" s="168">
        <v>1</v>
      </c>
      <c r="Q654" s="168">
        <v>1</v>
      </c>
      <c r="X654" s="38">
        <f t="shared" si="80"/>
        <v>45637</v>
      </c>
      <c r="Y654" s="38">
        <f t="shared" si="81"/>
        <v>45665</v>
      </c>
    </row>
    <row r="655" spans="1:25" ht="20.149999999999999" customHeight="1">
      <c r="A655" s="10">
        <f>SUBTOTAL(103,$B$4:B655)</f>
        <v>652</v>
      </c>
      <c r="B655" s="122">
        <v>45638</v>
      </c>
      <c r="C655" s="125" t="s">
        <v>210</v>
      </c>
      <c r="D655" s="3" t="str">
        <f>VLOOKUP(C655,'Location Summary'!$C$4:$D$602,2,0)</f>
        <v>DA+6</v>
      </c>
      <c r="E655" s="278" t="s">
        <v>416</v>
      </c>
      <c r="F655" s="279" t="s">
        <v>696</v>
      </c>
      <c r="N655" s="168">
        <v>1</v>
      </c>
      <c r="O655" s="167">
        <v>1</v>
      </c>
      <c r="Q655" s="168">
        <v>1</v>
      </c>
      <c r="R655" s="167">
        <v>1</v>
      </c>
      <c r="X655" s="38">
        <f t="shared" si="80"/>
        <v>45638</v>
      </c>
      <c r="Y655" s="38">
        <f t="shared" si="81"/>
        <v>45666</v>
      </c>
    </row>
    <row r="656" spans="1:25" ht="20.149999999999999" customHeight="1">
      <c r="A656" s="10">
        <f>SUBTOTAL(103,$B$4:B656)</f>
        <v>653</v>
      </c>
      <c r="B656" s="122">
        <v>45638</v>
      </c>
      <c r="C656" s="125" t="s">
        <v>66</v>
      </c>
      <c r="D656" s="3" t="str">
        <f>VLOOKUP(C656,'Location Summary'!$C$4:$D$602,2,0)</f>
        <v>DB1+0</v>
      </c>
      <c r="E656" s="278" t="s">
        <v>416</v>
      </c>
      <c r="F656" s="279" t="s">
        <v>696</v>
      </c>
      <c r="N656" s="168">
        <v>1</v>
      </c>
      <c r="O656" s="167">
        <v>1</v>
      </c>
      <c r="X656" s="38">
        <f t="shared" si="80"/>
        <v>45638</v>
      </c>
      <c r="Y656" s="38">
        <f t="shared" si="81"/>
        <v>45666</v>
      </c>
    </row>
    <row r="657" spans="1:25" ht="20.149999999999999" customHeight="1">
      <c r="A657" s="10">
        <f>SUBTOTAL(103,$B$4:B657)</f>
        <v>654</v>
      </c>
      <c r="B657" s="122">
        <v>45638</v>
      </c>
      <c r="C657" s="125" t="s">
        <v>620</v>
      </c>
      <c r="D657" s="3" t="str">
        <f>VLOOKUP(C657,'Location Summary'!$C$4:$D$602,2,0)</f>
        <v>DA+0</v>
      </c>
      <c r="E657" s="278" t="s">
        <v>416</v>
      </c>
      <c r="F657" s="279" t="s">
        <v>696</v>
      </c>
      <c r="K657" s="168">
        <v>1</v>
      </c>
      <c r="L657" s="167">
        <v>1</v>
      </c>
      <c r="N657" s="168">
        <v>1</v>
      </c>
      <c r="O657" s="167">
        <v>1</v>
      </c>
      <c r="X657" s="38">
        <f t="shared" si="80"/>
        <v>45638</v>
      </c>
      <c r="Y657" s="38">
        <f t="shared" si="81"/>
        <v>45666</v>
      </c>
    </row>
    <row r="658" spans="1:25" ht="20.149999999999999" customHeight="1">
      <c r="A658" s="10">
        <f>SUBTOTAL(103,$B$4:B658)</f>
        <v>655</v>
      </c>
      <c r="B658" s="122">
        <v>45638</v>
      </c>
      <c r="C658" s="125" t="s">
        <v>621</v>
      </c>
      <c r="D658" s="3" t="str">
        <f>VLOOKUP(C658,'Location Summary'!$C$4:$D$602,2,0)</f>
        <v>DA+0</v>
      </c>
      <c r="E658" s="278" t="s">
        <v>416</v>
      </c>
      <c r="F658" s="279" t="s">
        <v>696</v>
      </c>
      <c r="L658" s="167">
        <v>1</v>
      </c>
      <c r="X658" s="38">
        <f t="shared" si="80"/>
        <v>45638</v>
      </c>
      <c r="Y658" s="38">
        <f t="shared" si="81"/>
        <v>45666</v>
      </c>
    </row>
    <row r="659" spans="1:25" ht="20.149999999999999" customHeight="1">
      <c r="A659" s="10">
        <f>SUBTOTAL(103,$B$4:B659)</f>
        <v>656</v>
      </c>
      <c r="B659" s="122">
        <v>45638</v>
      </c>
      <c r="C659" s="125" t="s">
        <v>631</v>
      </c>
      <c r="D659" s="3" t="str">
        <f>VLOOKUP(C659,'Location Summary'!$C$4:$D$602,2,0)</f>
        <v>DA-1.5</v>
      </c>
      <c r="E659" s="278" t="s">
        <v>416</v>
      </c>
      <c r="F659" s="279" t="s">
        <v>696</v>
      </c>
      <c r="O659" s="167">
        <v>1</v>
      </c>
      <c r="R659" s="167">
        <v>1</v>
      </c>
      <c r="X659" s="38">
        <f t="shared" si="80"/>
        <v>45638</v>
      </c>
      <c r="Y659" s="38">
        <f t="shared" si="81"/>
        <v>45666</v>
      </c>
    </row>
    <row r="660" spans="1:25" ht="20.149999999999999" customHeight="1">
      <c r="A660" s="10">
        <f>SUBTOTAL(103,$B$4:B660)</f>
        <v>657</v>
      </c>
      <c r="B660" s="122">
        <v>45638</v>
      </c>
      <c r="C660" s="125" t="s">
        <v>5</v>
      </c>
      <c r="D660" s="3" t="str">
        <f>VLOOKUP(C660,'Location Summary'!$C$4:$D$602,2,0)</f>
        <v>DA+3</v>
      </c>
      <c r="E660" s="278" t="s">
        <v>416</v>
      </c>
      <c r="F660" s="279" t="s">
        <v>696</v>
      </c>
      <c r="J660" s="169">
        <v>1</v>
      </c>
      <c r="M660" s="169">
        <v>1</v>
      </c>
      <c r="X660" s="38">
        <f t="shared" si="80"/>
        <v>45638</v>
      </c>
      <c r="Y660" s="38">
        <f t="shared" si="81"/>
        <v>45666</v>
      </c>
    </row>
    <row r="661" spans="1:25" ht="20.149999999999999" customHeight="1">
      <c r="A661" s="10">
        <f>SUBTOTAL(103,$B$4:B661)</f>
        <v>658</v>
      </c>
      <c r="B661" s="122">
        <v>45639</v>
      </c>
      <c r="C661" s="125" t="s">
        <v>5</v>
      </c>
      <c r="D661" s="3" t="str">
        <f>VLOOKUP(C661,'Location Summary'!$C$4:$D$602,2,0)</f>
        <v>DA+3</v>
      </c>
      <c r="E661" s="278" t="s">
        <v>416</v>
      </c>
      <c r="F661" s="279" t="s">
        <v>696</v>
      </c>
      <c r="G661" s="169">
        <v>1</v>
      </c>
      <c r="K661" s="168">
        <v>1</v>
      </c>
      <c r="L661" s="167">
        <v>1</v>
      </c>
      <c r="N661" s="168">
        <v>1</v>
      </c>
      <c r="O661" s="167">
        <v>1</v>
      </c>
      <c r="P661" s="169">
        <v>1</v>
      </c>
      <c r="X661" s="38">
        <f t="shared" si="80"/>
        <v>45639</v>
      </c>
      <c r="Y661" s="38">
        <f t="shared" si="81"/>
        <v>45667</v>
      </c>
    </row>
    <row r="662" spans="1:25" ht="20.149999999999999" customHeight="1">
      <c r="A662" s="10">
        <f>SUBTOTAL(103,$B$4:B662)</f>
        <v>659</v>
      </c>
      <c r="B662" s="122">
        <v>45639</v>
      </c>
      <c r="C662" s="125" t="s">
        <v>493</v>
      </c>
      <c r="D662" s="3" t="str">
        <f>VLOOKUP(C662,'Location Summary'!$C$4:$D$602,2,0)</f>
        <v>DA+6</v>
      </c>
      <c r="E662" s="278" t="s">
        <v>416</v>
      </c>
      <c r="F662" s="279" t="s">
        <v>696</v>
      </c>
      <c r="G662" s="169">
        <v>1</v>
      </c>
      <c r="X662" s="38">
        <f t="shared" si="80"/>
        <v>45639</v>
      </c>
      <c r="Y662" s="38">
        <f t="shared" si="81"/>
        <v>45667</v>
      </c>
    </row>
    <row r="663" spans="1:25" ht="20.149999999999999" customHeight="1">
      <c r="A663" s="10">
        <f>SUBTOTAL(103,$B$4:B663)</f>
        <v>660</v>
      </c>
      <c r="B663" s="122">
        <v>45639</v>
      </c>
      <c r="C663" s="125" t="s">
        <v>66</v>
      </c>
      <c r="D663" s="3" t="str">
        <f>VLOOKUP(C663,'Location Summary'!$C$4:$D$602,2,0)</f>
        <v>DB1+0</v>
      </c>
      <c r="E663" s="278" t="s">
        <v>416</v>
      </c>
      <c r="F663" s="279" t="s">
        <v>696</v>
      </c>
      <c r="P663" s="169">
        <v>1</v>
      </c>
      <c r="X663" s="38">
        <f t="shared" si="80"/>
        <v>45639</v>
      </c>
      <c r="Y663" s="38">
        <f t="shared" si="81"/>
        <v>45667</v>
      </c>
    </row>
    <row r="664" spans="1:25" ht="20.149999999999999" customHeight="1">
      <c r="A664" s="10">
        <f>SUBTOTAL(103,$B$4:B664)</f>
        <v>661</v>
      </c>
      <c r="B664" s="122">
        <v>45639</v>
      </c>
      <c r="C664" s="125" t="s">
        <v>13</v>
      </c>
      <c r="D664" s="3" t="str">
        <f>VLOOKUP(C664,'Location Summary'!$C$4:$D$602,2,0)</f>
        <v>DC1+3</v>
      </c>
      <c r="E664" s="278" t="s">
        <v>416</v>
      </c>
      <c r="F664" s="279" t="s">
        <v>696</v>
      </c>
      <c r="J664" s="169">
        <v>1</v>
      </c>
      <c r="X664" s="38">
        <f t="shared" si="80"/>
        <v>45639</v>
      </c>
      <c r="Y664" s="38">
        <f t="shared" si="81"/>
        <v>45667</v>
      </c>
    </row>
    <row r="665" spans="1:25" ht="20.149999999999999" customHeight="1">
      <c r="A665" s="10">
        <f>SUBTOTAL(103,$B$4:B665)</f>
        <v>662</v>
      </c>
      <c r="B665" s="122">
        <v>45639</v>
      </c>
      <c r="C665" s="125" t="s">
        <v>620</v>
      </c>
      <c r="D665" s="3" t="str">
        <f>VLOOKUP(C665,'Location Summary'!$C$4:$D$602,2,0)</f>
        <v>DA+0</v>
      </c>
      <c r="E665" s="278" t="s">
        <v>416</v>
      </c>
      <c r="F665" s="279" t="s">
        <v>696</v>
      </c>
      <c r="H665" s="168">
        <v>1</v>
      </c>
      <c r="I665" s="167">
        <v>1</v>
      </c>
      <c r="Q665" s="168">
        <v>1</v>
      </c>
      <c r="R665" s="167">
        <v>1</v>
      </c>
      <c r="X665" s="38">
        <f t="shared" si="80"/>
        <v>45639</v>
      </c>
      <c r="Y665" s="38">
        <f t="shared" si="81"/>
        <v>45667</v>
      </c>
    </row>
    <row r="666" spans="1:25" ht="20.149999999999999" customHeight="1">
      <c r="A666" s="10">
        <f>SUBTOTAL(103,$B$4:B666)</f>
        <v>663</v>
      </c>
      <c r="B666" s="122">
        <v>45639</v>
      </c>
      <c r="C666" s="125" t="s">
        <v>631</v>
      </c>
      <c r="D666" s="3" t="str">
        <f>VLOOKUP(C666,'Location Summary'!$C$4:$D$602,2,0)</f>
        <v>DA-1.5</v>
      </c>
      <c r="E666" s="278" t="s">
        <v>416</v>
      </c>
      <c r="F666" s="279" t="s">
        <v>696</v>
      </c>
      <c r="G666" s="169">
        <v>1</v>
      </c>
      <c r="X666" s="38">
        <f t="shared" si="80"/>
        <v>45639</v>
      </c>
      <c r="Y666" s="38">
        <f t="shared" si="81"/>
        <v>45667</v>
      </c>
    </row>
    <row r="667" spans="1:25" ht="20.149999999999999" customHeight="1">
      <c r="A667" s="10">
        <f>SUBTOTAL(103,$B$4:B667)</f>
        <v>664</v>
      </c>
      <c r="B667" s="122">
        <v>45640</v>
      </c>
      <c r="C667" s="125" t="s">
        <v>5</v>
      </c>
      <c r="D667" s="3" t="str">
        <f>VLOOKUP(C667,'Location Summary'!$C$4:$D$602,2,0)</f>
        <v>DA+3</v>
      </c>
      <c r="E667" s="278" t="s">
        <v>416</v>
      </c>
      <c r="F667" s="279" t="s">
        <v>696</v>
      </c>
      <c r="H667" s="168">
        <v>1</v>
      </c>
      <c r="I667" s="167">
        <v>1</v>
      </c>
      <c r="Q667" s="168">
        <v>1</v>
      </c>
      <c r="R667" s="167">
        <v>1</v>
      </c>
      <c r="X667" s="38">
        <f t="shared" si="80"/>
        <v>45640</v>
      </c>
      <c r="Y667" s="38">
        <f t="shared" si="81"/>
        <v>45668</v>
      </c>
    </row>
    <row r="668" spans="1:25" ht="20.149999999999999" customHeight="1">
      <c r="A668" s="10">
        <f>SUBTOTAL(103,$B$4:B668)</f>
        <v>665</v>
      </c>
      <c r="B668" s="122">
        <v>45640</v>
      </c>
      <c r="C668" s="125" t="s">
        <v>493</v>
      </c>
      <c r="D668" s="3" t="str">
        <f>VLOOKUP(C668,'Location Summary'!$C$4:$D$602,2,0)</f>
        <v>DA+6</v>
      </c>
      <c r="E668" s="278" t="s">
        <v>416</v>
      </c>
      <c r="F668" s="279" t="s">
        <v>696</v>
      </c>
      <c r="H668" s="168">
        <v>1</v>
      </c>
      <c r="X668" s="38">
        <f t="shared" si="80"/>
        <v>45640</v>
      </c>
      <c r="Y668" s="38">
        <f t="shared" si="81"/>
        <v>45668</v>
      </c>
    </row>
    <row r="669" spans="1:25" ht="20.149999999999999" customHeight="1">
      <c r="A669" s="10">
        <f>SUBTOTAL(103,$B$4:B669)</f>
        <v>666</v>
      </c>
      <c r="B669" s="122">
        <v>45640</v>
      </c>
      <c r="C669" s="125" t="s">
        <v>66</v>
      </c>
      <c r="D669" s="3" t="str">
        <f>VLOOKUP(C669,'Location Summary'!$C$4:$D$602,2,0)</f>
        <v>DB1+0</v>
      </c>
      <c r="E669" s="278" t="s">
        <v>416</v>
      </c>
      <c r="F669" s="279" t="s">
        <v>696</v>
      </c>
      <c r="G669" s="169">
        <v>1</v>
      </c>
      <c r="Q669" s="168">
        <v>1</v>
      </c>
      <c r="R669" s="167">
        <v>1</v>
      </c>
      <c r="X669" s="38">
        <f t="shared" si="80"/>
        <v>45640</v>
      </c>
      <c r="Y669" s="38">
        <f t="shared" si="81"/>
        <v>45668</v>
      </c>
    </row>
    <row r="670" spans="1:25" ht="20.149999999999999" customHeight="1">
      <c r="A670" s="10">
        <f>SUBTOTAL(103,$B$4:B670)</f>
        <v>667</v>
      </c>
      <c r="B670" s="122">
        <v>45640</v>
      </c>
      <c r="C670" s="125" t="s">
        <v>13</v>
      </c>
      <c r="D670" s="3" t="str">
        <f>VLOOKUP(C670,'Location Summary'!$C$4:$D$602,2,0)</f>
        <v>DC1+3</v>
      </c>
      <c r="E670" s="278" t="s">
        <v>416</v>
      </c>
      <c r="F670" s="279" t="s">
        <v>696</v>
      </c>
      <c r="K670" s="168">
        <v>1</v>
      </c>
      <c r="P670" s="169">
        <v>1</v>
      </c>
      <c r="X670" s="38">
        <f t="shared" si="80"/>
        <v>45640</v>
      </c>
      <c r="Y670" s="38">
        <f t="shared" si="81"/>
        <v>45668</v>
      </c>
    </row>
    <row r="671" spans="1:25" ht="20.149999999999999" customHeight="1">
      <c r="A671" s="10">
        <f>SUBTOTAL(103,$B$4:B671)</f>
        <v>668</v>
      </c>
      <c r="B671" s="122">
        <v>45640</v>
      </c>
      <c r="C671" s="125" t="s">
        <v>631</v>
      </c>
      <c r="D671" s="3" t="str">
        <f>VLOOKUP(C671,'Location Summary'!$C$4:$D$602,2,0)</f>
        <v>DA-1.5</v>
      </c>
      <c r="E671" s="278" t="s">
        <v>416</v>
      </c>
      <c r="F671" s="279" t="s">
        <v>696</v>
      </c>
      <c r="J671" s="169">
        <v>1</v>
      </c>
      <c r="X671" s="38">
        <f t="shared" si="80"/>
        <v>45640</v>
      </c>
      <c r="Y671" s="38">
        <f t="shared" si="81"/>
        <v>45668</v>
      </c>
    </row>
    <row r="672" spans="1:25" ht="20.149999999999999" customHeight="1">
      <c r="A672" s="10">
        <f>SUBTOTAL(103,$B$4:B672)</f>
        <v>669</v>
      </c>
      <c r="B672" s="122">
        <v>45641</v>
      </c>
      <c r="C672" s="125" t="s">
        <v>645</v>
      </c>
      <c r="D672" s="3" t="str">
        <f>VLOOKUP(C672,'Location Summary'!$C$4:$D$602,2,0)</f>
        <v>DA+3</v>
      </c>
      <c r="E672" s="278" t="s">
        <v>416</v>
      </c>
      <c r="F672" s="279" t="s">
        <v>696</v>
      </c>
      <c r="G672" s="169">
        <v>1</v>
      </c>
      <c r="P672" s="169">
        <v>1</v>
      </c>
      <c r="X672" s="38">
        <f t="shared" si="80"/>
        <v>45641</v>
      </c>
      <c r="Y672" s="38">
        <f t="shared" si="81"/>
        <v>45669</v>
      </c>
    </row>
    <row r="673" spans="1:25" ht="20.149999999999999" customHeight="1">
      <c r="A673" s="10">
        <f>SUBTOTAL(103,$B$4:B673)</f>
        <v>670</v>
      </c>
      <c r="B673" s="122">
        <v>45641</v>
      </c>
      <c r="C673" s="125" t="s">
        <v>66</v>
      </c>
      <c r="D673" s="3" t="str">
        <f>VLOOKUP(C673,'Location Summary'!$C$4:$D$602,2,0)</f>
        <v>DB1+0</v>
      </c>
      <c r="E673" s="278" t="s">
        <v>416</v>
      </c>
      <c r="F673" s="279" t="s">
        <v>696</v>
      </c>
      <c r="H673" s="168">
        <v>1</v>
      </c>
      <c r="I673" s="167">
        <v>1</v>
      </c>
      <c r="X673" s="38">
        <f t="shared" si="80"/>
        <v>45641</v>
      </c>
      <c r="Y673" s="38">
        <f t="shared" si="81"/>
        <v>45669</v>
      </c>
    </row>
    <row r="674" spans="1:25" ht="20.149999999999999" customHeight="1">
      <c r="A674" s="10">
        <f>SUBTOTAL(103,$B$4:B674)</f>
        <v>671</v>
      </c>
      <c r="B674" s="122">
        <v>45641</v>
      </c>
      <c r="C674" s="125" t="s">
        <v>13</v>
      </c>
      <c r="D674" s="3" t="str">
        <f>VLOOKUP(C674,'Location Summary'!$C$4:$D$602,2,0)</f>
        <v>DC1+3</v>
      </c>
      <c r="E674" s="278" t="s">
        <v>416</v>
      </c>
      <c r="F674" s="279" t="s">
        <v>696</v>
      </c>
      <c r="L674" s="167">
        <v>1</v>
      </c>
      <c r="Q674" s="168">
        <v>1</v>
      </c>
      <c r="X674" s="38">
        <f t="shared" si="80"/>
        <v>45641</v>
      </c>
      <c r="Y674" s="38">
        <f t="shared" si="81"/>
        <v>45669</v>
      </c>
    </row>
    <row r="675" spans="1:25" ht="20.149999999999999" customHeight="1">
      <c r="A675" s="10">
        <f>SUBTOTAL(103,$B$4:B675)</f>
        <v>672</v>
      </c>
      <c r="B675" s="122">
        <v>45641</v>
      </c>
      <c r="C675" s="125" t="s">
        <v>74</v>
      </c>
      <c r="D675" s="3" t="str">
        <f>VLOOKUP(C675,'Location Summary'!$C$4:$D$602,2,0)</f>
        <v>DB2+0</v>
      </c>
      <c r="E675" s="278" t="s">
        <v>416</v>
      </c>
      <c r="F675" s="279" t="s">
        <v>696</v>
      </c>
      <c r="G675" s="169">
        <v>1</v>
      </c>
      <c r="X675" s="38">
        <f t="shared" si="80"/>
        <v>45641</v>
      </c>
      <c r="Y675" s="38">
        <f t="shared" si="81"/>
        <v>45669</v>
      </c>
    </row>
    <row r="676" spans="1:25" ht="20.149999999999999" customHeight="1">
      <c r="A676" s="10">
        <f>SUBTOTAL(103,$B$4:B676)</f>
        <v>673</v>
      </c>
      <c r="B676" s="122">
        <v>45641</v>
      </c>
      <c r="C676" s="125" t="s">
        <v>631</v>
      </c>
      <c r="D676" s="3" t="str">
        <f>VLOOKUP(C676,'Location Summary'!$C$4:$D$602,2,0)</f>
        <v>DA-1.5</v>
      </c>
      <c r="E676" s="278" t="s">
        <v>416</v>
      </c>
      <c r="F676" s="279" t="s">
        <v>696</v>
      </c>
      <c r="H676" s="168">
        <v>1</v>
      </c>
      <c r="I676" s="167">
        <v>1</v>
      </c>
      <c r="K676" s="168">
        <v>1</v>
      </c>
      <c r="L676" s="167">
        <v>1</v>
      </c>
      <c r="X676" s="38">
        <f t="shared" si="80"/>
        <v>45641</v>
      </c>
      <c r="Y676" s="38">
        <f t="shared" si="81"/>
        <v>45669</v>
      </c>
    </row>
    <row r="677" spans="1:25" ht="20.149999999999999" customHeight="1">
      <c r="A677" s="10">
        <f>SUBTOTAL(103,$B$4:B677)</f>
        <v>674</v>
      </c>
      <c r="B677" s="122">
        <v>45642</v>
      </c>
      <c r="C677" s="125" t="s">
        <v>645</v>
      </c>
      <c r="D677" s="3" t="str">
        <f>VLOOKUP(C677,'Location Summary'!$C$4:$D$602,2,0)</f>
        <v>DA+3</v>
      </c>
      <c r="E677" s="278" t="s">
        <v>416</v>
      </c>
      <c r="F677" s="279" t="s">
        <v>696</v>
      </c>
      <c r="H677" s="168">
        <v>1</v>
      </c>
      <c r="I677" s="167">
        <v>1</v>
      </c>
      <c r="Q677" s="168">
        <v>1</v>
      </c>
      <c r="R677" s="167">
        <v>1</v>
      </c>
      <c r="X677" s="38">
        <f t="shared" si="80"/>
        <v>45642</v>
      </c>
      <c r="Y677" s="38">
        <f t="shared" si="81"/>
        <v>45670</v>
      </c>
    </row>
    <row r="678" spans="1:25" ht="20.149999999999999" customHeight="1">
      <c r="A678" s="10">
        <f>SUBTOTAL(103,$B$4:B678)</f>
        <v>675</v>
      </c>
      <c r="B678" s="122">
        <v>45642</v>
      </c>
      <c r="C678" s="125" t="s">
        <v>493</v>
      </c>
      <c r="D678" s="3" t="str">
        <f>VLOOKUP(C678,'Location Summary'!$C$4:$D$602,2,0)</f>
        <v>DA+6</v>
      </c>
      <c r="E678" s="278" t="s">
        <v>416</v>
      </c>
      <c r="F678" s="279" t="s">
        <v>696</v>
      </c>
      <c r="J678" s="169">
        <v>1</v>
      </c>
      <c r="X678" s="38">
        <f t="shared" si="80"/>
        <v>45642</v>
      </c>
      <c r="Y678" s="38">
        <f t="shared" si="81"/>
        <v>45670</v>
      </c>
    </row>
    <row r="679" spans="1:25" ht="20.149999999999999" customHeight="1">
      <c r="A679" s="10">
        <f>SUBTOTAL(103,$B$4:B679)</f>
        <v>676</v>
      </c>
      <c r="B679" s="122">
        <v>45642</v>
      </c>
      <c r="C679" s="125" t="s">
        <v>66</v>
      </c>
      <c r="D679" s="3" t="str">
        <f>VLOOKUP(C679,'Location Summary'!$C$4:$D$602,2,0)</f>
        <v>DB1+0</v>
      </c>
      <c r="E679" s="278" t="s">
        <v>416</v>
      </c>
      <c r="F679" s="279" t="s">
        <v>696</v>
      </c>
      <c r="J679" s="169">
        <v>1</v>
      </c>
      <c r="X679" s="38">
        <f t="shared" si="80"/>
        <v>45642</v>
      </c>
      <c r="Y679" s="38">
        <f t="shared" si="81"/>
        <v>45670</v>
      </c>
    </row>
    <row r="680" spans="1:25" ht="20.149999999999999" customHeight="1">
      <c r="A680" s="10">
        <f>SUBTOTAL(103,$B$4:B680)</f>
        <v>677</v>
      </c>
      <c r="B680" s="122">
        <v>45642</v>
      </c>
      <c r="C680" s="125" t="s">
        <v>13</v>
      </c>
      <c r="D680" s="3" t="str">
        <f>VLOOKUP(C680,'Location Summary'!$C$4:$D$602,2,0)</f>
        <v>DC1+3</v>
      </c>
      <c r="E680" s="278" t="s">
        <v>416</v>
      </c>
      <c r="F680" s="279" t="s">
        <v>696</v>
      </c>
      <c r="G680" s="169">
        <v>1</v>
      </c>
      <c r="R680" s="167">
        <v>1</v>
      </c>
      <c r="X680" s="38">
        <f t="shared" si="80"/>
        <v>45642</v>
      </c>
      <c r="Y680" s="38">
        <f t="shared" si="81"/>
        <v>45670</v>
      </c>
    </row>
    <row r="681" spans="1:25" ht="20.149999999999999" customHeight="1">
      <c r="A681" s="10">
        <f>SUBTOTAL(103,$B$4:B681)</f>
        <v>678</v>
      </c>
      <c r="B681" s="122">
        <v>45642</v>
      </c>
      <c r="C681" s="125" t="s">
        <v>74</v>
      </c>
      <c r="D681" s="3" t="str">
        <f>VLOOKUP(C681,'Location Summary'!$C$4:$D$602,2,0)</f>
        <v>DB2+0</v>
      </c>
      <c r="E681" s="278" t="s">
        <v>416</v>
      </c>
      <c r="F681" s="279" t="s">
        <v>696</v>
      </c>
      <c r="H681" s="168">
        <v>1</v>
      </c>
      <c r="X681" s="38">
        <f t="shared" si="80"/>
        <v>45642</v>
      </c>
      <c r="Y681" s="38">
        <f t="shared" si="81"/>
        <v>45670</v>
      </c>
    </row>
    <row r="682" spans="1:25" ht="20.149999999999999" customHeight="1">
      <c r="A682" s="10">
        <f>SUBTOTAL(103,$B$4:B682)</f>
        <v>679</v>
      </c>
      <c r="B682" s="122">
        <v>45643</v>
      </c>
      <c r="C682" s="125" t="s">
        <v>645</v>
      </c>
      <c r="D682" s="3" t="str">
        <f>VLOOKUP(C682,'Location Summary'!$C$4:$D$602,2,0)</f>
        <v>DA+3</v>
      </c>
      <c r="E682" s="278" t="s">
        <v>416</v>
      </c>
      <c r="F682" s="279" t="s">
        <v>696</v>
      </c>
      <c r="J682" s="169">
        <v>1</v>
      </c>
      <c r="M682" s="169">
        <v>1</v>
      </c>
      <c r="X682" s="38">
        <f t="shared" si="80"/>
        <v>45643</v>
      </c>
      <c r="Y682" s="38">
        <f t="shared" si="81"/>
        <v>45671</v>
      </c>
    </row>
    <row r="683" spans="1:25" ht="20.149999999999999" customHeight="1">
      <c r="A683" s="10">
        <f>SUBTOTAL(103,$B$4:B683)</f>
        <v>680</v>
      </c>
      <c r="B683" s="122">
        <v>45643</v>
      </c>
      <c r="C683" s="125" t="s">
        <v>493</v>
      </c>
      <c r="D683" s="3" t="str">
        <f>VLOOKUP(C683,'Location Summary'!$C$4:$D$602,2,0)</f>
        <v>DA+6</v>
      </c>
      <c r="E683" s="278" t="s">
        <v>416</v>
      </c>
      <c r="F683" s="279" t="s">
        <v>696</v>
      </c>
      <c r="I683" s="167">
        <v>1</v>
      </c>
      <c r="K683" s="168">
        <v>1</v>
      </c>
      <c r="L683" s="167">
        <v>1</v>
      </c>
      <c r="X683" s="38">
        <f t="shared" si="80"/>
        <v>45643</v>
      </c>
      <c r="Y683" s="38">
        <f t="shared" si="81"/>
        <v>45671</v>
      </c>
    </row>
    <row r="684" spans="1:25" ht="20.149999999999999" customHeight="1">
      <c r="A684" s="10">
        <f>SUBTOTAL(103,$B$4:B684)</f>
        <v>681</v>
      </c>
      <c r="B684" s="122">
        <v>45643</v>
      </c>
      <c r="C684" s="125" t="s">
        <v>13</v>
      </c>
      <c r="D684" s="3" t="str">
        <f>VLOOKUP(C684,'Location Summary'!$C$4:$D$602,2,0)</f>
        <v>DC1+3</v>
      </c>
      <c r="E684" s="278" t="s">
        <v>416</v>
      </c>
      <c r="F684" s="279" t="s">
        <v>696</v>
      </c>
      <c r="H684" s="168">
        <v>1</v>
      </c>
      <c r="X684" s="38">
        <f t="shared" si="80"/>
        <v>45643</v>
      </c>
      <c r="Y684" s="38">
        <f t="shared" si="81"/>
        <v>45671</v>
      </c>
    </row>
    <row r="685" spans="1:25" ht="20.149999999999999" customHeight="1">
      <c r="A685" s="10">
        <f>SUBTOTAL(103,$B$4:B685)</f>
        <v>682</v>
      </c>
      <c r="B685" s="122">
        <v>45643</v>
      </c>
      <c r="C685" s="125" t="s">
        <v>74</v>
      </c>
      <c r="D685" s="3" t="str">
        <f>VLOOKUP(C685,'Location Summary'!$C$4:$D$602,2,0)</f>
        <v>DB2+0</v>
      </c>
      <c r="E685" s="278" t="s">
        <v>416</v>
      </c>
      <c r="F685" s="279" t="s">
        <v>696</v>
      </c>
      <c r="I685" s="167">
        <v>1</v>
      </c>
      <c r="J685" s="169">
        <v>1</v>
      </c>
      <c r="M685" s="169">
        <v>1</v>
      </c>
      <c r="X685" s="38">
        <f t="shared" si="80"/>
        <v>45643</v>
      </c>
      <c r="Y685" s="38">
        <f t="shared" si="81"/>
        <v>45671</v>
      </c>
    </row>
    <row r="686" spans="1:25" ht="20.149999999999999" customHeight="1">
      <c r="A686" s="10">
        <f>SUBTOTAL(103,$B$4:B686)</f>
        <v>683</v>
      </c>
      <c r="B686" s="122">
        <v>45644</v>
      </c>
      <c r="C686" s="125" t="s">
        <v>645</v>
      </c>
      <c r="D686" s="3" t="str">
        <f>VLOOKUP(C686,'Location Summary'!$C$4:$D$602,2,0)</f>
        <v>DA+3</v>
      </c>
      <c r="E686" s="278" t="s">
        <v>416</v>
      </c>
      <c r="F686" s="279" t="s">
        <v>696</v>
      </c>
      <c r="K686" s="168">
        <v>1</v>
      </c>
      <c r="N686" s="168">
        <v>1</v>
      </c>
      <c r="X686" s="38">
        <f t="shared" si="80"/>
        <v>45644</v>
      </c>
      <c r="Y686" s="38">
        <f t="shared" si="81"/>
        <v>45672</v>
      </c>
    </row>
    <row r="687" spans="1:25" ht="20.149999999999999" customHeight="1">
      <c r="A687" s="10">
        <f>SUBTOTAL(103,$B$4:B687)</f>
        <v>684</v>
      </c>
      <c r="B687" s="122">
        <v>45644</v>
      </c>
      <c r="C687" s="125" t="s">
        <v>66</v>
      </c>
      <c r="D687" s="3" t="str">
        <f>VLOOKUP(C687,'Location Summary'!$C$4:$D$602,2,0)</f>
        <v>DB1+0</v>
      </c>
      <c r="E687" s="278" t="s">
        <v>416</v>
      </c>
      <c r="F687" s="279" t="s">
        <v>696</v>
      </c>
      <c r="K687" s="168">
        <v>1</v>
      </c>
      <c r="L687" s="167">
        <v>1</v>
      </c>
      <c r="X687" s="38">
        <f t="shared" si="80"/>
        <v>45644</v>
      </c>
      <c r="Y687" s="38">
        <f t="shared" si="81"/>
        <v>45672</v>
      </c>
    </row>
    <row r="688" spans="1:25" ht="20.149999999999999" customHeight="1">
      <c r="A688" s="10">
        <f>SUBTOTAL(103,$B$4:B688)</f>
        <v>685</v>
      </c>
      <c r="B688" s="122">
        <v>45644</v>
      </c>
      <c r="C688" s="125" t="s">
        <v>13</v>
      </c>
      <c r="D688" s="3" t="str">
        <f>VLOOKUP(C688,'Location Summary'!$C$4:$D$602,2,0)</f>
        <v>DC1+3</v>
      </c>
      <c r="E688" s="278" t="s">
        <v>416</v>
      </c>
      <c r="F688" s="279" t="s">
        <v>696</v>
      </c>
      <c r="I688" s="167">
        <v>1</v>
      </c>
      <c r="M688" s="169">
        <v>1</v>
      </c>
      <c r="X688" s="38">
        <f t="shared" si="80"/>
        <v>45644</v>
      </c>
      <c r="Y688" s="38">
        <f t="shared" si="81"/>
        <v>45672</v>
      </c>
    </row>
    <row r="689" spans="1:25" ht="20.149999999999999" customHeight="1">
      <c r="A689" s="10">
        <f>SUBTOTAL(103,$B$4:B689)</f>
        <v>686</v>
      </c>
      <c r="B689" s="122">
        <v>45644</v>
      </c>
      <c r="C689" s="125" t="s">
        <v>74</v>
      </c>
      <c r="D689" s="3" t="str">
        <f>VLOOKUP(C689,'Location Summary'!$C$4:$D$602,2,0)</f>
        <v>DB2+0</v>
      </c>
      <c r="E689" s="278" t="s">
        <v>416</v>
      </c>
      <c r="F689" s="279" t="s">
        <v>696</v>
      </c>
      <c r="K689" s="168">
        <v>1</v>
      </c>
      <c r="L689" s="167">
        <v>1</v>
      </c>
      <c r="P689" s="169">
        <v>1</v>
      </c>
      <c r="X689" s="38">
        <f t="shared" si="80"/>
        <v>45644</v>
      </c>
      <c r="Y689" s="38">
        <f t="shared" si="81"/>
        <v>45672</v>
      </c>
    </row>
    <row r="690" spans="1:25" ht="20.149999999999999" customHeight="1">
      <c r="A690" s="10">
        <f>SUBTOTAL(103,$B$4:B690)</f>
        <v>687</v>
      </c>
      <c r="B690" s="122">
        <v>45644</v>
      </c>
      <c r="C690" s="125" t="s">
        <v>632</v>
      </c>
      <c r="D690" s="3" t="str">
        <f>VLOOKUP(C690,'Location Summary'!$C$4:$D$602,2,0)</f>
        <v>DA+3</v>
      </c>
      <c r="E690" s="278" t="s">
        <v>416</v>
      </c>
      <c r="F690" s="279" t="s">
        <v>696</v>
      </c>
      <c r="G690" s="169">
        <v>1</v>
      </c>
      <c r="P690" s="169">
        <v>1</v>
      </c>
      <c r="X690" s="38">
        <f t="shared" si="80"/>
        <v>45644</v>
      </c>
      <c r="Y690" s="38">
        <f t="shared" si="81"/>
        <v>45672</v>
      </c>
    </row>
    <row r="691" spans="1:25" ht="20.149999999999999" customHeight="1">
      <c r="A691" s="10">
        <f>SUBTOTAL(103,$B$4:B691)</f>
        <v>688</v>
      </c>
      <c r="B691" s="122">
        <v>45645</v>
      </c>
      <c r="C691" s="125" t="s">
        <v>645</v>
      </c>
      <c r="D691" s="3" t="str">
        <f>VLOOKUP(C691,'Location Summary'!$C$4:$D$602,2,0)</f>
        <v>DA+3</v>
      </c>
      <c r="E691" s="278" t="s">
        <v>416</v>
      </c>
      <c r="F691" s="279" t="s">
        <v>696</v>
      </c>
      <c r="L691" s="167">
        <v>1</v>
      </c>
      <c r="O691" s="167">
        <v>1</v>
      </c>
      <c r="X691" s="38">
        <f t="shared" si="80"/>
        <v>45645</v>
      </c>
      <c r="Y691" s="38">
        <f t="shared" si="81"/>
        <v>45673</v>
      </c>
    </row>
    <row r="692" spans="1:25" ht="20.149999999999999" customHeight="1">
      <c r="A692" s="10">
        <f>SUBTOTAL(103,$B$4:B692)</f>
        <v>689</v>
      </c>
      <c r="B692" s="122">
        <v>45645</v>
      </c>
      <c r="C692" s="125" t="s">
        <v>448</v>
      </c>
      <c r="D692" s="3" t="str">
        <f>VLOOKUP(C692,'Location Summary'!$C$4:$D$602,2,0)</f>
        <v>DA+9</v>
      </c>
      <c r="E692" s="278" t="s">
        <v>416</v>
      </c>
      <c r="F692" s="279" t="s">
        <v>696</v>
      </c>
      <c r="G692" s="169">
        <v>1</v>
      </c>
      <c r="M692" s="169">
        <v>1</v>
      </c>
      <c r="X692" s="38">
        <f t="shared" si="80"/>
        <v>45645</v>
      </c>
      <c r="Y692" s="38">
        <f t="shared" si="81"/>
        <v>45673</v>
      </c>
    </row>
    <row r="693" spans="1:25" ht="20.149999999999999" customHeight="1">
      <c r="A693" s="10">
        <f>SUBTOTAL(103,$B$4:B693)</f>
        <v>690</v>
      </c>
      <c r="B693" s="122">
        <v>45645</v>
      </c>
      <c r="C693" s="125" t="s">
        <v>13</v>
      </c>
      <c r="D693" s="3" t="str">
        <f>VLOOKUP(C693,'Location Summary'!$C$4:$D$602,2,0)</f>
        <v>DC1+3</v>
      </c>
      <c r="E693" s="278" t="s">
        <v>416</v>
      </c>
      <c r="F693" s="279" t="s">
        <v>696</v>
      </c>
      <c r="N693" s="168">
        <v>1</v>
      </c>
      <c r="O693" s="167">
        <v>1</v>
      </c>
      <c r="X693" s="38">
        <f t="shared" si="80"/>
        <v>45645</v>
      </c>
      <c r="Y693" s="38">
        <f t="shared" si="81"/>
        <v>45673</v>
      </c>
    </row>
    <row r="694" spans="1:25" ht="20.149999999999999" customHeight="1">
      <c r="A694" s="10">
        <f>SUBTOTAL(103,$B$4:B694)</f>
        <v>691</v>
      </c>
      <c r="B694" s="122">
        <v>45645</v>
      </c>
      <c r="C694" s="125" t="s">
        <v>74</v>
      </c>
      <c r="D694" s="3" t="str">
        <f>VLOOKUP(C694,'Location Summary'!$C$4:$D$602,2,0)</f>
        <v>DB2+0</v>
      </c>
      <c r="E694" s="278" t="s">
        <v>416</v>
      </c>
      <c r="F694" s="279" t="s">
        <v>696</v>
      </c>
      <c r="N694" s="168">
        <v>1</v>
      </c>
      <c r="O694" s="167">
        <v>1</v>
      </c>
      <c r="X694" s="38">
        <f t="shared" si="80"/>
        <v>45645</v>
      </c>
      <c r="Y694" s="38">
        <f t="shared" si="81"/>
        <v>45673</v>
      </c>
    </row>
    <row r="695" spans="1:25" ht="20.149999999999999" customHeight="1">
      <c r="A695" s="10">
        <f>SUBTOTAL(103,$B$4:B695)</f>
        <v>692</v>
      </c>
      <c r="B695" s="122">
        <v>45645</v>
      </c>
      <c r="C695" s="125" t="s">
        <v>632</v>
      </c>
      <c r="D695" s="3" t="str">
        <f>VLOOKUP(C695,'Location Summary'!$C$4:$D$602,2,0)</f>
        <v>DA+3</v>
      </c>
      <c r="E695" s="278" t="s">
        <v>416</v>
      </c>
      <c r="F695" s="279" t="s">
        <v>696</v>
      </c>
      <c r="H695" s="168">
        <v>1</v>
      </c>
      <c r="J695" s="169">
        <v>1</v>
      </c>
      <c r="X695" s="38">
        <f t="shared" si="80"/>
        <v>45645</v>
      </c>
      <c r="Y695" s="38">
        <f t="shared" si="81"/>
        <v>45673</v>
      </c>
    </row>
    <row r="696" spans="1:25" ht="20.149999999999999" customHeight="1">
      <c r="A696" s="10">
        <f>SUBTOTAL(103,$B$4:B696)</f>
        <v>693</v>
      </c>
      <c r="B696" s="122">
        <v>45645</v>
      </c>
      <c r="C696" s="125" t="s">
        <v>644</v>
      </c>
      <c r="D696" s="3" t="str">
        <f>VLOOKUP(C696,'Location Summary'!$C$4:$D$602,2,0)</f>
        <v>DA+9</v>
      </c>
      <c r="E696" s="278" t="s">
        <v>416</v>
      </c>
      <c r="F696" s="279" t="s">
        <v>696</v>
      </c>
      <c r="G696" s="169">
        <v>1</v>
      </c>
      <c r="J696" s="169">
        <v>1</v>
      </c>
      <c r="X696" s="38">
        <f t="shared" si="80"/>
        <v>45645</v>
      </c>
      <c r="Y696" s="38">
        <f t="shared" si="81"/>
        <v>45673</v>
      </c>
    </row>
    <row r="697" spans="1:25" ht="20.149999999999999" customHeight="1">
      <c r="A697" s="10">
        <f>SUBTOTAL(103,$B$4:B697)</f>
        <v>694</v>
      </c>
      <c r="B697" s="122">
        <v>45646</v>
      </c>
      <c r="C697" s="125" t="s">
        <v>644</v>
      </c>
      <c r="D697" s="3" t="str">
        <f>VLOOKUP(C697,'Location Summary'!$C$4:$D$602,2,0)</f>
        <v>DA+9</v>
      </c>
      <c r="E697" s="278" t="s">
        <v>416</v>
      </c>
      <c r="F697" s="279" t="s">
        <v>696</v>
      </c>
      <c r="H697" s="168">
        <v>1</v>
      </c>
      <c r="K697" s="168">
        <v>1</v>
      </c>
      <c r="M697" s="169">
        <v>1</v>
      </c>
      <c r="P697" s="169">
        <v>1</v>
      </c>
      <c r="X697" s="38">
        <f t="shared" si="80"/>
        <v>45646</v>
      </c>
      <c r="Y697" s="38">
        <f t="shared" si="81"/>
        <v>45674</v>
      </c>
    </row>
    <row r="698" spans="1:25" ht="20.149999999999999" customHeight="1">
      <c r="A698" s="10">
        <f>SUBTOTAL(103,$B$4:B698)</f>
        <v>695</v>
      </c>
      <c r="B698" s="122">
        <v>45646</v>
      </c>
      <c r="C698" s="125" t="s">
        <v>74</v>
      </c>
      <c r="D698" s="3" t="str">
        <f>VLOOKUP(C698,'Location Summary'!$C$4:$D$602,2,0)</f>
        <v>DB2+0</v>
      </c>
      <c r="E698" s="278" t="s">
        <v>416</v>
      </c>
      <c r="F698" s="279" t="s">
        <v>696</v>
      </c>
      <c r="Q698" s="168">
        <v>1</v>
      </c>
      <c r="X698" s="38">
        <f t="shared" si="80"/>
        <v>45646</v>
      </c>
      <c r="Y698" s="38">
        <f t="shared" si="81"/>
        <v>45674</v>
      </c>
    </row>
    <row r="699" spans="1:25" ht="20.149999999999999" customHeight="1">
      <c r="A699" s="10">
        <f>SUBTOTAL(103,$B$4:B699)</f>
        <v>696</v>
      </c>
      <c r="B699" s="122">
        <v>45646</v>
      </c>
      <c r="C699" s="125" t="s">
        <v>632</v>
      </c>
      <c r="D699" s="3" t="str">
        <f>VLOOKUP(C699,'Location Summary'!$C$4:$D$602,2,0)</f>
        <v>DA+3</v>
      </c>
      <c r="E699" s="278" t="s">
        <v>416</v>
      </c>
      <c r="F699" s="279" t="s">
        <v>696</v>
      </c>
      <c r="I699" s="167">
        <v>1</v>
      </c>
      <c r="M699" s="169">
        <v>1</v>
      </c>
      <c r="Q699" s="168">
        <v>1</v>
      </c>
      <c r="R699" s="167">
        <v>1</v>
      </c>
      <c r="X699" s="38">
        <f t="shared" si="80"/>
        <v>45646</v>
      </c>
      <c r="Y699" s="38">
        <f t="shared" si="81"/>
        <v>45674</v>
      </c>
    </row>
    <row r="700" spans="1:25" ht="20.149999999999999" customHeight="1">
      <c r="A700" s="10">
        <f>SUBTOTAL(103,$B$4:B700)</f>
        <v>697</v>
      </c>
      <c r="B700" s="122">
        <v>45647</v>
      </c>
      <c r="C700" s="125" t="s">
        <v>644</v>
      </c>
      <c r="D700" s="3" t="str">
        <f>VLOOKUP(C700,'Location Summary'!$C$4:$D$602,2,0)</f>
        <v>DA+9</v>
      </c>
      <c r="E700" s="278" t="s">
        <v>416</v>
      </c>
      <c r="F700" s="279" t="s">
        <v>696</v>
      </c>
      <c r="I700" s="167">
        <v>1</v>
      </c>
      <c r="L700" s="167">
        <v>1</v>
      </c>
      <c r="N700" s="168">
        <v>1</v>
      </c>
      <c r="O700" s="167">
        <v>1</v>
      </c>
      <c r="Q700" s="168">
        <v>1</v>
      </c>
      <c r="R700" s="167">
        <v>1</v>
      </c>
      <c r="X700" s="38">
        <f t="shared" si="80"/>
        <v>45647</v>
      </c>
      <c r="Y700" s="38">
        <f t="shared" si="81"/>
        <v>45675</v>
      </c>
    </row>
    <row r="701" spans="1:25" ht="20.149999999999999" customHeight="1">
      <c r="A701" s="10">
        <f>SUBTOTAL(103,$B$4:B701)</f>
        <v>698</v>
      </c>
      <c r="B701" s="122">
        <v>45647</v>
      </c>
      <c r="C701" s="125" t="s">
        <v>494</v>
      </c>
      <c r="D701" s="3" t="str">
        <f>VLOOKUP(C701,'Location Summary'!$C$4:$D$602,2,0)</f>
        <v>DA-1.5</v>
      </c>
      <c r="E701" s="278" t="s">
        <v>416</v>
      </c>
      <c r="F701" s="279" t="s">
        <v>696</v>
      </c>
      <c r="M701" s="169">
        <v>1</v>
      </c>
      <c r="P701" s="169">
        <v>1</v>
      </c>
      <c r="X701" s="38">
        <f t="shared" si="80"/>
        <v>45647</v>
      </c>
      <c r="Y701" s="38">
        <f t="shared" si="81"/>
        <v>45675</v>
      </c>
    </row>
    <row r="702" spans="1:25" ht="20.149999999999999" customHeight="1">
      <c r="A702" s="10">
        <f>SUBTOTAL(103,$B$4:B702)</f>
        <v>699</v>
      </c>
      <c r="B702" s="122">
        <v>45647</v>
      </c>
      <c r="C702" s="125" t="s">
        <v>448</v>
      </c>
      <c r="D702" s="3" t="str">
        <f>VLOOKUP(C702,'Location Summary'!$C$4:$D$602,2,0)</f>
        <v>DA+9</v>
      </c>
      <c r="E702" s="278" t="s">
        <v>416</v>
      </c>
      <c r="F702" s="279" t="s">
        <v>696</v>
      </c>
      <c r="H702" s="168">
        <v>1</v>
      </c>
      <c r="I702" s="167">
        <v>1</v>
      </c>
      <c r="J702" s="169">
        <v>1</v>
      </c>
      <c r="N702" s="168">
        <v>1</v>
      </c>
      <c r="O702" s="167">
        <v>1</v>
      </c>
      <c r="P702" s="169">
        <v>1</v>
      </c>
      <c r="X702" s="38">
        <f t="shared" si="80"/>
        <v>45647</v>
      </c>
      <c r="Y702" s="38">
        <f t="shared" si="81"/>
        <v>45675</v>
      </c>
    </row>
    <row r="703" spans="1:25" ht="20.149999999999999" customHeight="1">
      <c r="A703" s="10">
        <f>SUBTOTAL(103,$B$4:B703)</f>
        <v>700</v>
      </c>
      <c r="B703" s="122">
        <v>45647</v>
      </c>
      <c r="C703" s="125" t="s">
        <v>12</v>
      </c>
      <c r="D703" s="3" t="str">
        <f>VLOOKUP(C703,'Location Summary'!$C$4:$D$602,2,0)</f>
        <v>DC2+0</v>
      </c>
      <c r="E703" s="278" t="s">
        <v>416</v>
      </c>
      <c r="F703" s="279" t="s">
        <v>696</v>
      </c>
      <c r="P703" s="169">
        <v>1</v>
      </c>
      <c r="X703" s="38">
        <f t="shared" si="80"/>
        <v>45647</v>
      </c>
      <c r="Y703" s="38">
        <f t="shared" si="81"/>
        <v>45675</v>
      </c>
    </row>
    <row r="704" spans="1:25" ht="20.149999999999999" customHeight="1">
      <c r="A704" s="10">
        <f>SUBTOTAL(103,$B$4:B704)</f>
        <v>701</v>
      </c>
      <c r="B704" s="122">
        <v>45647</v>
      </c>
      <c r="C704" s="125" t="s">
        <v>74</v>
      </c>
      <c r="D704" s="3" t="str">
        <f>VLOOKUP(C704,'Location Summary'!$C$4:$D$602,2,0)</f>
        <v>DB2+0</v>
      </c>
      <c r="E704" s="278" t="s">
        <v>416</v>
      </c>
      <c r="F704" s="279" t="s">
        <v>696</v>
      </c>
      <c r="R704" s="167">
        <v>1</v>
      </c>
      <c r="X704" s="38">
        <f t="shared" si="80"/>
        <v>45647</v>
      </c>
      <c r="Y704" s="38">
        <f t="shared" si="81"/>
        <v>45675</v>
      </c>
    </row>
    <row r="705" spans="1:25" ht="20.149999999999999" customHeight="1">
      <c r="A705" s="10">
        <f>SUBTOTAL(103,$B$4:B705)</f>
        <v>702</v>
      </c>
      <c r="B705" s="122">
        <v>45647</v>
      </c>
      <c r="C705" s="125" t="s">
        <v>632</v>
      </c>
      <c r="D705" s="3" t="str">
        <f>VLOOKUP(C705,'Location Summary'!$C$4:$D$602,2,0)</f>
        <v>DA+3</v>
      </c>
      <c r="E705" s="278" t="s">
        <v>416</v>
      </c>
      <c r="F705" s="279" t="s">
        <v>696</v>
      </c>
      <c r="K705" s="168">
        <v>1</v>
      </c>
      <c r="L705" s="167">
        <v>1</v>
      </c>
      <c r="N705" s="168">
        <v>1</v>
      </c>
      <c r="O705" s="167">
        <v>1</v>
      </c>
      <c r="X705" s="38">
        <f t="shared" si="80"/>
        <v>45647</v>
      </c>
      <c r="Y705" s="38">
        <f t="shared" si="81"/>
        <v>45675</v>
      </c>
    </row>
    <row r="706" spans="1:25" ht="20.149999999999999" customHeight="1">
      <c r="A706" s="10">
        <f>SUBTOTAL(103,$B$4:B706)</f>
        <v>703</v>
      </c>
      <c r="B706" s="122">
        <v>45647</v>
      </c>
      <c r="C706" s="125" t="s">
        <v>634</v>
      </c>
      <c r="D706" s="3" t="str">
        <f>VLOOKUP(C706,'Location Summary'!$C$4:$D$602,2,0)</f>
        <v>DA+3</v>
      </c>
      <c r="E706" s="278" t="s">
        <v>416</v>
      </c>
      <c r="F706" s="279" t="s">
        <v>696</v>
      </c>
      <c r="J706" s="169">
        <v>1</v>
      </c>
      <c r="M706" s="169">
        <v>1</v>
      </c>
      <c r="X706" s="38">
        <f t="shared" si="80"/>
        <v>45647</v>
      </c>
      <c r="Y706" s="38">
        <f t="shared" si="81"/>
        <v>45675</v>
      </c>
    </row>
    <row r="707" spans="1:25" ht="20.149999999999999" customHeight="1">
      <c r="A707" s="10">
        <f>SUBTOTAL(103,$B$4:B707)</f>
        <v>704</v>
      </c>
      <c r="B707" s="122">
        <v>45648</v>
      </c>
      <c r="C707" s="125" t="s">
        <v>448</v>
      </c>
      <c r="D707" s="3" t="str">
        <f>VLOOKUP(C707,'Location Summary'!$C$4:$D$602,2,0)</f>
        <v>DA+9</v>
      </c>
      <c r="E707" s="278" t="s">
        <v>416</v>
      </c>
      <c r="F707" s="279" t="s">
        <v>696</v>
      </c>
      <c r="K707" s="168">
        <v>1</v>
      </c>
      <c r="L707" s="167">
        <v>1</v>
      </c>
      <c r="Q707" s="168">
        <v>1</v>
      </c>
      <c r="R707" s="167">
        <v>1</v>
      </c>
      <c r="X707" s="38">
        <f t="shared" si="80"/>
        <v>45648</v>
      </c>
      <c r="Y707" s="38">
        <f t="shared" si="81"/>
        <v>45676</v>
      </c>
    </row>
    <row r="708" spans="1:25" ht="20.149999999999999" customHeight="1">
      <c r="A708" s="10">
        <f>SUBTOTAL(103,$B$4:B708)</f>
        <v>705</v>
      </c>
      <c r="B708" s="122">
        <v>45648</v>
      </c>
      <c r="C708" s="125" t="s">
        <v>12</v>
      </c>
      <c r="D708" s="3" t="str">
        <f>VLOOKUP(C708,'Location Summary'!$C$4:$D$602,2,0)</f>
        <v>DC2+0</v>
      </c>
      <c r="E708" s="278" t="s">
        <v>416</v>
      </c>
      <c r="F708" s="279" t="s">
        <v>696</v>
      </c>
      <c r="Q708" s="168">
        <v>1</v>
      </c>
      <c r="X708" s="38">
        <f t="shared" si="80"/>
        <v>45648</v>
      </c>
      <c r="Y708" s="38">
        <f t="shared" si="81"/>
        <v>45676</v>
      </c>
    </row>
    <row r="709" spans="1:25" ht="20.149999999999999" customHeight="1">
      <c r="A709" s="10">
        <f>SUBTOTAL(103,$B$4:B709)</f>
        <v>706</v>
      </c>
      <c r="B709" s="122">
        <v>45648</v>
      </c>
      <c r="C709" s="125" t="s">
        <v>634</v>
      </c>
      <c r="D709" s="3" t="str">
        <f>VLOOKUP(C709,'Location Summary'!$C$4:$D$602,2,0)</f>
        <v>DA+3</v>
      </c>
      <c r="E709" s="278" t="s">
        <v>416</v>
      </c>
      <c r="F709" s="279" t="s">
        <v>696</v>
      </c>
      <c r="G709" s="169">
        <v>1</v>
      </c>
      <c r="K709" s="168">
        <v>1</v>
      </c>
      <c r="N709" s="168">
        <v>1</v>
      </c>
      <c r="P709" s="169">
        <v>1</v>
      </c>
      <c r="X709" s="38">
        <f t="shared" si="80"/>
        <v>45648</v>
      </c>
      <c r="Y709" s="38">
        <f t="shared" si="81"/>
        <v>45676</v>
      </c>
    </row>
    <row r="710" spans="1:25" ht="20.149999999999999" customHeight="1">
      <c r="A710" s="10">
        <f>SUBTOTAL(103,$B$4:B710)</f>
        <v>707</v>
      </c>
      <c r="B710" s="122">
        <v>45649</v>
      </c>
      <c r="C710" s="125" t="s">
        <v>646</v>
      </c>
      <c r="D710" s="3" t="str">
        <f>VLOOKUP(C710,'Location Summary'!$C$4:$D$602,2,0)</f>
        <v>DA-1.5</v>
      </c>
      <c r="E710" s="278" t="s">
        <v>416</v>
      </c>
      <c r="F710" s="279" t="s">
        <v>696</v>
      </c>
      <c r="J710" s="169">
        <v>1</v>
      </c>
      <c r="P710" s="169">
        <v>1</v>
      </c>
      <c r="X710" s="38">
        <f t="shared" si="80"/>
        <v>45649</v>
      </c>
      <c r="Y710" s="38">
        <f t="shared" si="81"/>
        <v>45677</v>
      </c>
    </row>
    <row r="711" spans="1:25" ht="20.149999999999999" customHeight="1">
      <c r="A711" s="10">
        <f>SUBTOTAL(103,$B$4:B711)</f>
        <v>708</v>
      </c>
      <c r="B711" s="122">
        <v>45649</v>
      </c>
      <c r="C711" s="125" t="s">
        <v>494</v>
      </c>
      <c r="D711" s="3" t="str">
        <f>VLOOKUP(C711,'Location Summary'!$C$4:$D$602,2,0)</f>
        <v>DA-1.5</v>
      </c>
      <c r="E711" s="278" t="s">
        <v>416</v>
      </c>
      <c r="F711" s="279" t="s">
        <v>696</v>
      </c>
      <c r="N711" s="168">
        <v>1</v>
      </c>
      <c r="Q711" s="168">
        <v>1</v>
      </c>
      <c r="X711" s="38">
        <f t="shared" si="80"/>
        <v>45649</v>
      </c>
      <c r="Y711" s="38">
        <f t="shared" si="81"/>
        <v>45677</v>
      </c>
    </row>
    <row r="712" spans="1:25" ht="20.149999999999999" customHeight="1">
      <c r="A712" s="10">
        <f>SUBTOTAL(103,$B$4:B712)</f>
        <v>709</v>
      </c>
      <c r="B712" s="122">
        <v>45649</v>
      </c>
      <c r="C712" s="125" t="s">
        <v>12</v>
      </c>
      <c r="D712" s="3" t="str">
        <f>VLOOKUP(C712,'Location Summary'!$C$4:$D$602,2,0)</f>
        <v>DC2+0</v>
      </c>
      <c r="E712" s="278" t="s">
        <v>416</v>
      </c>
      <c r="F712" s="279" t="s">
        <v>696</v>
      </c>
      <c r="M712" s="169">
        <v>1</v>
      </c>
      <c r="R712" s="167">
        <v>1</v>
      </c>
      <c r="X712" s="38">
        <f t="shared" si="80"/>
        <v>45649</v>
      </c>
      <c r="Y712" s="38">
        <f t="shared" si="81"/>
        <v>45677</v>
      </c>
    </row>
    <row r="713" spans="1:25" ht="20.149999999999999" customHeight="1">
      <c r="A713" s="10">
        <f>SUBTOTAL(103,$B$4:B713)</f>
        <v>710</v>
      </c>
      <c r="B713" s="122">
        <v>45649</v>
      </c>
      <c r="C713" s="125" t="s">
        <v>405</v>
      </c>
      <c r="D713" s="3" t="str">
        <f>VLOOKUP(C713,'Location Summary'!$C$4:$D$602,2,0)</f>
        <v>DA+9</v>
      </c>
      <c r="E713" s="278" t="s">
        <v>416</v>
      </c>
      <c r="F713" s="279" t="s">
        <v>696</v>
      </c>
      <c r="G713" s="169">
        <v>1</v>
      </c>
      <c r="X713" s="38">
        <f t="shared" si="80"/>
        <v>45649</v>
      </c>
      <c r="Y713" s="38">
        <f t="shared" si="81"/>
        <v>45677</v>
      </c>
    </row>
    <row r="714" spans="1:25" ht="20.149999999999999" customHeight="1">
      <c r="A714" s="10">
        <f>SUBTOTAL(103,$B$4:B714)</f>
        <v>711</v>
      </c>
      <c r="B714" s="122">
        <v>45649</v>
      </c>
      <c r="C714" s="125" t="s">
        <v>77</v>
      </c>
      <c r="D714" s="3" t="str">
        <f>VLOOKUP(C714,'Location Summary'!$C$4:$D$602,2,0)</f>
        <v>DA+9</v>
      </c>
      <c r="E714" s="278" t="s">
        <v>416</v>
      </c>
      <c r="F714" s="279" t="s">
        <v>696</v>
      </c>
      <c r="M714" s="169">
        <v>1</v>
      </c>
      <c r="P714" s="169">
        <v>1</v>
      </c>
      <c r="X714" s="38">
        <f t="shared" si="80"/>
        <v>45649</v>
      </c>
      <c r="Y714" s="38">
        <f t="shared" si="81"/>
        <v>45677</v>
      </c>
    </row>
    <row r="715" spans="1:25" ht="20.149999999999999" customHeight="1">
      <c r="A715" s="10">
        <f>SUBTOTAL(103,$B$4:B715)</f>
        <v>712</v>
      </c>
      <c r="B715" s="122">
        <v>45649</v>
      </c>
      <c r="C715" s="125" t="s">
        <v>634</v>
      </c>
      <c r="D715" s="3" t="str">
        <f>VLOOKUP(C715,'Location Summary'!$C$4:$D$602,2,0)</f>
        <v>DA+3</v>
      </c>
      <c r="E715" s="278" t="s">
        <v>416</v>
      </c>
      <c r="F715" s="279" t="s">
        <v>696</v>
      </c>
      <c r="H715" s="168">
        <v>1</v>
      </c>
      <c r="I715" s="167">
        <v>1</v>
      </c>
      <c r="L715" s="167">
        <v>1</v>
      </c>
      <c r="O715" s="167">
        <v>1</v>
      </c>
      <c r="Q715" s="168">
        <v>1</v>
      </c>
      <c r="R715" s="167">
        <v>1</v>
      </c>
      <c r="X715" s="38">
        <f t="shared" si="80"/>
        <v>45649</v>
      </c>
      <c r="Y715" s="38">
        <f t="shared" si="81"/>
        <v>45677</v>
      </c>
    </row>
    <row r="716" spans="1:25" ht="20.149999999999999" customHeight="1">
      <c r="A716" s="10">
        <f>SUBTOTAL(103,$B$4:B716)</f>
        <v>713</v>
      </c>
      <c r="B716" s="122">
        <v>45650</v>
      </c>
      <c r="C716" s="125" t="s">
        <v>646</v>
      </c>
      <c r="D716" s="3" t="str">
        <f>VLOOKUP(C716,'Location Summary'!$C$4:$D$602,2,0)</f>
        <v>DA-1.5</v>
      </c>
      <c r="E716" s="278" t="s">
        <v>416</v>
      </c>
      <c r="F716" s="279" t="s">
        <v>696</v>
      </c>
      <c r="G716" s="169">
        <v>1</v>
      </c>
      <c r="K716" s="168">
        <v>1</v>
      </c>
      <c r="L716" s="167">
        <v>1</v>
      </c>
      <c r="M716" s="169">
        <v>1</v>
      </c>
      <c r="Q716" s="168">
        <v>1</v>
      </c>
      <c r="R716" s="167">
        <v>1</v>
      </c>
      <c r="X716" s="38">
        <f t="shared" si="80"/>
        <v>45650</v>
      </c>
      <c r="Y716" s="38">
        <f t="shared" si="81"/>
        <v>45678</v>
      </c>
    </row>
    <row r="717" spans="1:25" ht="20.149999999999999" customHeight="1">
      <c r="A717" s="10">
        <f>SUBTOTAL(103,$B$4:B717)</f>
        <v>714</v>
      </c>
      <c r="B717" s="122">
        <v>45650</v>
      </c>
      <c r="C717" s="125" t="s">
        <v>12</v>
      </c>
      <c r="D717" s="3" t="str">
        <f>VLOOKUP(C717,'Location Summary'!$C$4:$D$602,2,0)</f>
        <v>DC2+0</v>
      </c>
      <c r="E717" s="278" t="s">
        <v>416</v>
      </c>
      <c r="F717" s="279" t="s">
        <v>696</v>
      </c>
      <c r="N717" s="168">
        <v>1</v>
      </c>
      <c r="X717" s="38">
        <f t="shared" si="80"/>
        <v>45650</v>
      </c>
      <c r="Y717" s="38">
        <f t="shared" si="81"/>
        <v>45678</v>
      </c>
    </row>
    <row r="718" spans="1:25" ht="20.149999999999999" customHeight="1">
      <c r="A718" s="10">
        <f>SUBTOTAL(103,$B$4:B718)</f>
        <v>715</v>
      </c>
      <c r="B718" s="122">
        <v>45650</v>
      </c>
      <c r="C718" s="125" t="s">
        <v>633</v>
      </c>
      <c r="D718" s="3" t="str">
        <f>VLOOKUP(C718,'Location Summary'!$C$4:$D$602,2,0)</f>
        <v>DA+1.5</v>
      </c>
      <c r="E718" s="278" t="s">
        <v>416</v>
      </c>
      <c r="F718" s="279" t="s">
        <v>696</v>
      </c>
      <c r="G718" s="169">
        <v>1</v>
      </c>
      <c r="P718" s="169">
        <v>1</v>
      </c>
      <c r="X718" s="38">
        <f t="shared" si="80"/>
        <v>45650</v>
      </c>
      <c r="Y718" s="38">
        <f t="shared" si="81"/>
        <v>45678</v>
      </c>
    </row>
    <row r="719" spans="1:25" ht="20.149999999999999" customHeight="1">
      <c r="A719" s="10">
        <f>SUBTOTAL(103,$B$4:B719)</f>
        <v>716</v>
      </c>
      <c r="B719" s="122">
        <v>45650</v>
      </c>
      <c r="C719" s="125" t="s">
        <v>77</v>
      </c>
      <c r="D719" s="3" t="str">
        <f>VLOOKUP(C719,'Location Summary'!$C$4:$D$602,2,0)</f>
        <v>DA+9</v>
      </c>
      <c r="E719" s="278" t="s">
        <v>416</v>
      </c>
      <c r="F719" s="279" t="s">
        <v>696</v>
      </c>
      <c r="J719" s="169">
        <v>1</v>
      </c>
      <c r="N719" s="168">
        <v>1</v>
      </c>
      <c r="O719" s="167">
        <v>1</v>
      </c>
      <c r="Q719" s="168">
        <v>1</v>
      </c>
      <c r="X719" s="38">
        <f t="shared" si="80"/>
        <v>45650</v>
      </c>
      <c r="Y719" s="38">
        <f t="shared" si="81"/>
        <v>45678</v>
      </c>
    </row>
    <row r="720" spans="1:25" ht="20.149999999999999" customHeight="1">
      <c r="A720" s="10">
        <f>SUBTOTAL(103,$B$4:B720)</f>
        <v>717</v>
      </c>
      <c r="B720" s="122">
        <v>45651</v>
      </c>
      <c r="C720" s="125" t="s">
        <v>646</v>
      </c>
      <c r="D720" s="3" t="str">
        <f>VLOOKUP(C720,'Location Summary'!$C$4:$D$602,2,0)</f>
        <v>DA-1.5</v>
      </c>
      <c r="E720" s="278" t="s">
        <v>416</v>
      </c>
      <c r="F720" s="279" t="s">
        <v>696</v>
      </c>
      <c r="H720" s="168">
        <v>1</v>
      </c>
      <c r="I720" s="167">
        <v>1</v>
      </c>
      <c r="N720" s="168">
        <v>1</v>
      </c>
      <c r="O720" s="167">
        <v>1</v>
      </c>
      <c r="X720" s="38">
        <f t="shared" si="80"/>
        <v>45651</v>
      </c>
      <c r="Y720" s="38">
        <f t="shared" si="81"/>
        <v>45679</v>
      </c>
    </row>
    <row r="721" spans="1:25" ht="20.149999999999999" customHeight="1">
      <c r="A721" s="10">
        <f>SUBTOTAL(103,$B$4:B721)</f>
        <v>718</v>
      </c>
      <c r="B721" s="122">
        <v>45651</v>
      </c>
      <c r="C721" s="125" t="s">
        <v>450</v>
      </c>
      <c r="D721" s="3" t="str">
        <f>VLOOKUP(C721,'Location Summary'!$C$4:$D$602,2,0)</f>
        <v>DA+9</v>
      </c>
      <c r="E721" s="278" t="s">
        <v>416</v>
      </c>
      <c r="F721" s="279" t="s">
        <v>696</v>
      </c>
      <c r="G721" s="169">
        <v>1</v>
      </c>
      <c r="P721" s="169">
        <v>1</v>
      </c>
      <c r="X721" s="38">
        <f t="shared" si="80"/>
        <v>45651</v>
      </c>
      <c r="Y721" s="38">
        <f t="shared" si="81"/>
        <v>45679</v>
      </c>
    </row>
    <row r="722" spans="1:25" ht="20.149999999999999" customHeight="1">
      <c r="A722" s="10">
        <f>SUBTOTAL(103,$B$4:B722)</f>
        <v>719</v>
      </c>
      <c r="B722" s="122">
        <v>45651</v>
      </c>
      <c r="C722" s="125" t="s">
        <v>12</v>
      </c>
      <c r="D722" s="3" t="str">
        <f>VLOOKUP(C722,'Location Summary'!$C$4:$D$602,2,0)</f>
        <v>DC2+0</v>
      </c>
      <c r="E722" s="278" t="s">
        <v>416</v>
      </c>
      <c r="F722" s="279" t="s">
        <v>696</v>
      </c>
      <c r="J722" s="169">
        <v>1</v>
      </c>
      <c r="O722" s="167">
        <v>1</v>
      </c>
      <c r="X722" s="38">
        <f t="shared" si="80"/>
        <v>45651</v>
      </c>
      <c r="Y722" s="38">
        <f t="shared" si="81"/>
        <v>45679</v>
      </c>
    </row>
    <row r="723" spans="1:25" ht="20.149999999999999" customHeight="1">
      <c r="A723" s="10">
        <f>SUBTOTAL(103,$B$4:B723)</f>
        <v>720</v>
      </c>
      <c r="B723" s="122">
        <v>45651</v>
      </c>
      <c r="C723" s="125" t="s">
        <v>405</v>
      </c>
      <c r="D723" s="3" t="str">
        <f>VLOOKUP(C723,'Location Summary'!$C$4:$D$602,2,0)</f>
        <v>DA+9</v>
      </c>
      <c r="E723" s="278" t="s">
        <v>416</v>
      </c>
      <c r="F723" s="279" t="s">
        <v>696</v>
      </c>
      <c r="M723" s="169">
        <v>1</v>
      </c>
      <c r="X723" s="38">
        <f t="shared" si="80"/>
        <v>45651</v>
      </c>
      <c r="Y723" s="38">
        <f t="shared" si="81"/>
        <v>45679</v>
      </c>
    </row>
    <row r="724" spans="1:25" ht="20.149999999999999" customHeight="1">
      <c r="A724" s="10">
        <f>SUBTOTAL(103,$B$4:B724)</f>
        <v>721</v>
      </c>
      <c r="B724" s="122">
        <v>45651</v>
      </c>
      <c r="C724" s="125" t="s">
        <v>633</v>
      </c>
      <c r="D724" s="3" t="str">
        <f>VLOOKUP(C724,'Location Summary'!$C$4:$D$602,2,0)</f>
        <v>DA+1.5</v>
      </c>
      <c r="E724" s="278" t="s">
        <v>416</v>
      </c>
      <c r="F724" s="279" t="s">
        <v>696</v>
      </c>
      <c r="H724" s="168">
        <v>1</v>
      </c>
      <c r="I724" s="167">
        <v>1</v>
      </c>
      <c r="Q724" s="168">
        <v>1</v>
      </c>
      <c r="R724" s="167">
        <v>1</v>
      </c>
      <c r="X724" s="38">
        <f t="shared" si="80"/>
        <v>45651</v>
      </c>
      <c r="Y724" s="38">
        <f t="shared" si="81"/>
        <v>45679</v>
      </c>
    </row>
    <row r="725" spans="1:25" ht="20.149999999999999" customHeight="1">
      <c r="A725" s="10">
        <f>SUBTOTAL(103,$B$4:B725)</f>
        <v>722</v>
      </c>
      <c r="B725" s="122">
        <v>45651</v>
      </c>
      <c r="C725" s="125" t="s">
        <v>77</v>
      </c>
      <c r="D725" s="3" t="str">
        <f>VLOOKUP(C725,'Location Summary'!$C$4:$D$602,2,0)</f>
        <v>DA+9</v>
      </c>
      <c r="E725" s="278" t="s">
        <v>416</v>
      </c>
      <c r="F725" s="279" t="s">
        <v>696</v>
      </c>
      <c r="K725" s="168">
        <v>1</v>
      </c>
      <c r="L725" s="167">
        <v>1</v>
      </c>
      <c r="R725" s="167">
        <v>1</v>
      </c>
      <c r="X725" s="38">
        <f t="shared" si="80"/>
        <v>45651</v>
      </c>
      <c r="Y725" s="38">
        <f t="shared" si="81"/>
        <v>45679</v>
      </c>
    </row>
    <row r="726" spans="1:25" ht="20.149999999999999" customHeight="1">
      <c r="A726" s="10">
        <f>SUBTOTAL(103,$B$4:B726)</f>
        <v>723</v>
      </c>
      <c r="B726" s="122">
        <v>45652</v>
      </c>
      <c r="C726" s="125" t="s">
        <v>643</v>
      </c>
      <c r="D726" s="3" t="str">
        <f>VLOOKUP(C726,'Location Summary'!$C$4:$D$602,2,0)</f>
        <v>DA+9</v>
      </c>
      <c r="E726" s="278" t="s">
        <v>416</v>
      </c>
      <c r="F726" s="279" t="s">
        <v>696</v>
      </c>
      <c r="G726" s="169">
        <v>1</v>
      </c>
      <c r="J726" s="169">
        <v>1</v>
      </c>
      <c r="X726" s="38">
        <f t="shared" si="80"/>
        <v>45652</v>
      </c>
      <c r="Y726" s="38">
        <f t="shared" si="81"/>
        <v>45680</v>
      </c>
    </row>
    <row r="727" spans="1:25" ht="20.149999999999999" customHeight="1">
      <c r="A727" s="10">
        <f>SUBTOTAL(103,$B$4:B727)</f>
        <v>724</v>
      </c>
      <c r="B727" s="122">
        <v>45652</v>
      </c>
      <c r="C727" s="125" t="s">
        <v>494</v>
      </c>
      <c r="D727" s="3" t="str">
        <f>VLOOKUP(C727,'Location Summary'!$C$4:$D$602,2,0)</f>
        <v>DA-1.5</v>
      </c>
      <c r="E727" s="278" t="s">
        <v>416</v>
      </c>
      <c r="F727" s="279" t="s">
        <v>696</v>
      </c>
      <c r="G727" s="169">
        <v>1</v>
      </c>
      <c r="O727" s="167">
        <v>1</v>
      </c>
      <c r="R727" s="167">
        <v>1</v>
      </c>
      <c r="X727" s="38">
        <f t="shared" si="80"/>
        <v>45652</v>
      </c>
      <c r="Y727" s="38">
        <f t="shared" si="81"/>
        <v>45680</v>
      </c>
    </row>
    <row r="728" spans="1:25" ht="20.149999999999999" customHeight="1">
      <c r="A728" s="10">
        <f>SUBTOTAL(103,$B$4:B728)</f>
        <v>725</v>
      </c>
      <c r="B728" s="122">
        <v>45652</v>
      </c>
      <c r="C728" s="125" t="s">
        <v>450</v>
      </c>
      <c r="D728" s="3" t="str">
        <f>VLOOKUP(C728,'Location Summary'!$C$4:$D$602,2,0)</f>
        <v>DA+9</v>
      </c>
      <c r="E728" s="278" t="s">
        <v>416</v>
      </c>
      <c r="F728" s="279" t="s">
        <v>696</v>
      </c>
      <c r="H728" s="168">
        <v>1</v>
      </c>
      <c r="I728" s="167">
        <v>1</v>
      </c>
      <c r="Q728" s="168">
        <v>1</v>
      </c>
      <c r="R728" s="167">
        <v>1</v>
      </c>
      <c r="X728" s="38">
        <f t="shared" si="80"/>
        <v>45652</v>
      </c>
      <c r="Y728" s="38">
        <f t="shared" si="81"/>
        <v>45680</v>
      </c>
    </row>
    <row r="729" spans="1:25" ht="20.149999999999999" customHeight="1">
      <c r="A729" s="10">
        <f>SUBTOTAL(103,$B$4:B729)</f>
        <v>726</v>
      </c>
      <c r="B729" s="122">
        <v>45652</v>
      </c>
      <c r="C729" s="125" t="s">
        <v>12</v>
      </c>
      <c r="D729" s="3" t="str">
        <f>VLOOKUP(C729,'Location Summary'!$C$4:$D$602,2,0)</f>
        <v>DC2+0</v>
      </c>
      <c r="E729" s="278" t="s">
        <v>416</v>
      </c>
      <c r="F729" s="279" t="s">
        <v>696</v>
      </c>
      <c r="K729" s="168">
        <v>1</v>
      </c>
      <c r="X729" s="38">
        <f t="shared" si="80"/>
        <v>45652</v>
      </c>
      <c r="Y729" s="38">
        <f t="shared" si="81"/>
        <v>45680</v>
      </c>
    </row>
    <row r="730" spans="1:25" ht="20.149999999999999" customHeight="1">
      <c r="A730" s="10">
        <f>SUBTOTAL(103,$B$4:B730)</f>
        <v>727</v>
      </c>
      <c r="B730" s="122">
        <v>45652</v>
      </c>
      <c r="C730" s="125" t="s">
        <v>405</v>
      </c>
      <c r="D730" s="3" t="str">
        <f>VLOOKUP(C730,'Location Summary'!$C$4:$D$602,2,0)</f>
        <v>DA+9</v>
      </c>
      <c r="E730" s="278" t="s">
        <v>416</v>
      </c>
      <c r="F730" s="279" t="s">
        <v>696</v>
      </c>
      <c r="H730" s="168">
        <v>1</v>
      </c>
      <c r="X730" s="38">
        <f t="shared" si="80"/>
        <v>45652</v>
      </c>
      <c r="Y730" s="38">
        <f t="shared" si="81"/>
        <v>45680</v>
      </c>
    </row>
    <row r="731" spans="1:25" ht="20.149999999999999" customHeight="1">
      <c r="A731" s="10">
        <f>SUBTOTAL(103,$B$4:B731)</f>
        <v>728</v>
      </c>
      <c r="B731" s="122">
        <v>45652</v>
      </c>
      <c r="C731" s="125" t="s">
        <v>77</v>
      </c>
      <c r="D731" s="3" t="str">
        <f>VLOOKUP(C731,'Location Summary'!$C$4:$D$602,2,0)</f>
        <v>DA+9</v>
      </c>
      <c r="E731" s="278" t="s">
        <v>416</v>
      </c>
      <c r="F731" s="279" t="s">
        <v>696</v>
      </c>
      <c r="G731" s="169">
        <v>1</v>
      </c>
      <c r="X731" s="38">
        <f t="shared" ref="X731:X812" si="82">B731</f>
        <v>45652</v>
      </c>
      <c r="Y731" s="38">
        <f t="shared" ref="Y731:Y812" si="83">B731+28</f>
        <v>45680</v>
      </c>
    </row>
    <row r="732" spans="1:25" ht="20.149999999999999" customHeight="1">
      <c r="A732" s="10">
        <f>SUBTOTAL(103,$B$4:B732)</f>
        <v>729</v>
      </c>
      <c r="B732" s="122">
        <v>45653</v>
      </c>
      <c r="C732" s="125" t="s">
        <v>643</v>
      </c>
      <c r="D732" s="3" t="str">
        <f>VLOOKUP(C732,'Location Summary'!$C$4:$D$602,2,0)</f>
        <v>DA+9</v>
      </c>
      <c r="E732" s="278" t="s">
        <v>416</v>
      </c>
      <c r="F732" s="279" t="s">
        <v>696</v>
      </c>
      <c r="H732" s="168">
        <v>1</v>
      </c>
      <c r="I732" s="167">
        <v>1</v>
      </c>
      <c r="K732" s="168">
        <v>1</v>
      </c>
      <c r="L732" s="167">
        <v>1</v>
      </c>
      <c r="X732" s="38">
        <f t="shared" si="82"/>
        <v>45653</v>
      </c>
      <c r="Y732" s="38">
        <f t="shared" si="83"/>
        <v>45681</v>
      </c>
    </row>
    <row r="733" spans="1:25" ht="20.149999999999999" customHeight="1">
      <c r="A733" s="10">
        <f>SUBTOTAL(103,$B$4:B733)</f>
        <v>730</v>
      </c>
      <c r="B733" s="122">
        <v>45653</v>
      </c>
      <c r="C733" s="125" t="s">
        <v>494</v>
      </c>
      <c r="D733" s="3" t="str">
        <f>VLOOKUP(C733,'Location Summary'!$C$4:$D$602,2,0)</f>
        <v>DA-1.5</v>
      </c>
      <c r="E733" s="278" t="s">
        <v>416</v>
      </c>
      <c r="F733" s="279" t="s">
        <v>696</v>
      </c>
      <c r="J733" s="169">
        <v>1</v>
      </c>
      <c r="X733" s="38">
        <f t="shared" si="82"/>
        <v>45653</v>
      </c>
      <c r="Y733" s="38">
        <f t="shared" si="83"/>
        <v>45681</v>
      </c>
    </row>
    <row r="734" spans="1:25" ht="20.149999999999999" customHeight="1">
      <c r="A734" s="10">
        <f>SUBTOTAL(103,$B$4:B734)</f>
        <v>731</v>
      </c>
      <c r="B734" s="122">
        <v>45653</v>
      </c>
      <c r="C734" s="125" t="s">
        <v>12</v>
      </c>
      <c r="D734" s="3" t="str">
        <f>VLOOKUP(C734,'Location Summary'!$C$4:$D$602,2,0)</f>
        <v>DC2+0</v>
      </c>
      <c r="E734" s="278" t="s">
        <v>416</v>
      </c>
      <c r="F734" s="279" t="s">
        <v>696</v>
      </c>
      <c r="G734" s="169">
        <v>1</v>
      </c>
      <c r="L734" s="167">
        <v>1</v>
      </c>
      <c r="X734" s="38">
        <f t="shared" si="82"/>
        <v>45653</v>
      </c>
      <c r="Y734" s="38">
        <f t="shared" si="83"/>
        <v>45681</v>
      </c>
    </row>
    <row r="735" spans="1:25" ht="20.149999999999999" customHeight="1">
      <c r="A735" s="10">
        <f>SUBTOTAL(103,$B$4:B735)</f>
        <v>732</v>
      </c>
      <c r="B735" s="122">
        <v>45653</v>
      </c>
      <c r="C735" s="34" t="s">
        <v>77</v>
      </c>
      <c r="D735" s="3" t="str">
        <f>VLOOKUP(C735,'Location Summary'!$C$4:$D$602,2,0)</f>
        <v>DA+9</v>
      </c>
      <c r="E735" s="278" t="s">
        <v>416</v>
      </c>
      <c r="F735" s="279" t="s">
        <v>696</v>
      </c>
      <c r="H735" s="168">
        <v>1</v>
      </c>
      <c r="I735" s="167">
        <v>1</v>
      </c>
      <c r="X735" s="38">
        <f t="shared" si="82"/>
        <v>45653</v>
      </c>
      <c r="Y735" s="38">
        <f t="shared" si="83"/>
        <v>45681</v>
      </c>
    </row>
    <row r="736" spans="1:25" ht="20.149999999999999" customHeight="1">
      <c r="A736" s="10">
        <f>SUBTOTAL(103,$B$4:B736)</f>
        <v>733</v>
      </c>
      <c r="B736" s="122">
        <v>45654</v>
      </c>
      <c r="C736" s="34" t="s">
        <v>643</v>
      </c>
      <c r="D736" s="3" t="str">
        <f>VLOOKUP(C736,'Location Summary'!$C$4:$D$602,2,0)</f>
        <v>DA+9</v>
      </c>
      <c r="E736" s="278" t="s">
        <v>416</v>
      </c>
      <c r="F736" s="279" t="s">
        <v>696</v>
      </c>
      <c r="M736" s="169">
        <v>1</v>
      </c>
      <c r="P736" s="169">
        <v>1</v>
      </c>
      <c r="X736" s="38">
        <f t="shared" si="82"/>
        <v>45654</v>
      </c>
      <c r="Y736" s="38">
        <f t="shared" si="83"/>
        <v>45682</v>
      </c>
    </row>
    <row r="737" spans="1:25" ht="20.149999999999999" customHeight="1">
      <c r="A737" s="10">
        <f>SUBTOTAL(103,$B$4:B737)</f>
        <v>734</v>
      </c>
      <c r="B737" s="122">
        <v>45654</v>
      </c>
      <c r="C737" s="34" t="s">
        <v>494</v>
      </c>
      <c r="D737" s="3" t="str">
        <f>VLOOKUP(C737,'Location Summary'!$C$4:$D$602,2,0)</f>
        <v>DA-1.5</v>
      </c>
      <c r="E737" s="278" t="s">
        <v>416</v>
      </c>
      <c r="F737" s="279" t="s">
        <v>696</v>
      </c>
      <c r="H737" s="168">
        <v>1</v>
      </c>
      <c r="K737" s="168">
        <v>1</v>
      </c>
      <c r="X737" s="38">
        <f t="shared" si="82"/>
        <v>45654</v>
      </c>
      <c r="Y737" s="38">
        <f t="shared" si="83"/>
        <v>45682</v>
      </c>
    </row>
    <row r="738" spans="1:25" ht="20.149999999999999" customHeight="1">
      <c r="A738" s="10">
        <f>SUBTOTAL(103,$B$4:B738)</f>
        <v>735</v>
      </c>
      <c r="B738" s="122">
        <v>45654</v>
      </c>
      <c r="C738" s="34" t="s">
        <v>450</v>
      </c>
      <c r="D738" s="3" t="str">
        <f>VLOOKUP(C738,'Location Summary'!$C$4:$D$602,2,0)</f>
        <v>DA+9</v>
      </c>
      <c r="E738" s="278" t="s">
        <v>416</v>
      </c>
      <c r="F738" s="279" t="s">
        <v>696</v>
      </c>
      <c r="J738" s="169">
        <v>1</v>
      </c>
      <c r="K738" s="168">
        <v>1</v>
      </c>
      <c r="L738" s="167">
        <v>1</v>
      </c>
      <c r="M738" s="169">
        <v>1</v>
      </c>
      <c r="X738" s="38">
        <f t="shared" si="82"/>
        <v>45654</v>
      </c>
      <c r="Y738" s="38">
        <f t="shared" si="83"/>
        <v>45682</v>
      </c>
    </row>
    <row r="739" spans="1:25" ht="20.149999999999999" customHeight="1">
      <c r="A739" s="10">
        <f>SUBTOTAL(103,$B$4:B739)</f>
        <v>736</v>
      </c>
      <c r="B739" s="122">
        <v>45654</v>
      </c>
      <c r="C739" s="125" t="s">
        <v>12</v>
      </c>
      <c r="D739" s="3" t="str">
        <f>VLOOKUP(C739,'Location Summary'!$C$4:$D$602,2,0)</f>
        <v>DC2+0</v>
      </c>
      <c r="E739" s="278" t="s">
        <v>416</v>
      </c>
      <c r="F739" s="279" t="s">
        <v>696</v>
      </c>
      <c r="H739" s="168">
        <v>1</v>
      </c>
      <c r="I739" s="167">
        <v>1</v>
      </c>
      <c r="X739" s="38">
        <f t="shared" si="82"/>
        <v>45654</v>
      </c>
      <c r="Y739" s="38">
        <f t="shared" si="83"/>
        <v>45682</v>
      </c>
    </row>
    <row r="740" spans="1:25" ht="20.149999999999999" customHeight="1">
      <c r="A740" s="10">
        <f>SUBTOTAL(103,$B$4:B740)</f>
        <v>737</v>
      </c>
      <c r="B740" s="122">
        <v>45654</v>
      </c>
      <c r="C740" s="125" t="s">
        <v>633</v>
      </c>
      <c r="D740" s="3" t="str">
        <f>VLOOKUP(C740,'Location Summary'!$C$4:$D$602,2,0)</f>
        <v>DA+1.5</v>
      </c>
      <c r="E740" s="278" t="s">
        <v>416</v>
      </c>
      <c r="F740" s="279" t="s">
        <v>696</v>
      </c>
      <c r="J740" s="169">
        <v>1</v>
      </c>
      <c r="M740" s="169">
        <v>1</v>
      </c>
      <c r="X740" s="38">
        <f t="shared" si="82"/>
        <v>45654</v>
      </c>
      <c r="Y740" s="38">
        <f t="shared" si="83"/>
        <v>45682</v>
      </c>
    </row>
    <row r="741" spans="1:25" ht="20.149999999999999" customHeight="1">
      <c r="A741" s="10">
        <f>SUBTOTAL(103,$B$4:B741)</f>
        <v>738</v>
      </c>
      <c r="B741" s="122">
        <v>45655</v>
      </c>
      <c r="C741" s="125" t="s">
        <v>643</v>
      </c>
      <c r="D741" s="3" t="str">
        <f>VLOOKUP(C741,'Location Summary'!$C$4:$D$602,2,0)</f>
        <v>DA+9</v>
      </c>
      <c r="E741" s="278" t="s">
        <v>416</v>
      </c>
      <c r="F741" s="279" t="s">
        <v>696</v>
      </c>
      <c r="N741" s="168">
        <v>1</v>
      </c>
      <c r="O741" s="167">
        <v>1</v>
      </c>
      <c r="Q741" s="168">
        <v>1</v>
      </c>
      <c r="R741" s="167">
        <v>1</v>
      </c>
      <c r="X741" s="38">
        <f t="shared" si="82"/>
        <v>45655</v>
      </c>
      <c r="Y741" s="38">
        <f t="shared" si="83"/>
        <v>45683</v>
      </c>
    </row>
    <row r="742" spans="1:25" ht="20.149999999999999" customHeight="1">
      <c r="A742" s="10">
        <f>SUBTOTAL(103,$B$4:B742)</f>
        <v>739</v>
      </c>
      <c r="B742" s="122">
        <v>45655</v>
      </c>
      <c r="C742" s="125" t="s">
        <v>450</v>
      </c>
      <c r="D742" s="3" t="str">
        <f>VLOOKUP(C742,'Location Summary'!$C$4:$D$602,2,0)</f>
        <v>DA+9</v>
      </c>
      <c r="E742" s="278" t="s">
        <v>416</v>
      </c>
      <c r="F742" s="279" t="s">
        <v>696</v>
      </c>
      <c r="N742" s="168">
        <v>1</v>
      </c>
      <c r="O742" s="167">
        <v>1</v>
      </c>
      <c r="X742" s="38">
        <f t="shared" si="82"/>
        <v>45655</v>
      </c>
      <c r="Y742" s="38">
        <f t="shared" si="83"/>
        <v>45683</v>
      </c>
    </row>
    <row r="743" spans="1:25" ht="20.149999999999999" customHeight="1">
      <c r="A743" s="10">
        <f>SUBTOTAL(103,$B$4:B743)</f>
        <v>740</v>
      </c>
      <c r="B743" s="122">
        <v>45655</v>
      </c>
      <c r="C743" s="125" t="s">
        <v>405</v>
      </c>
      <c r="D743" s="3" t="str">
        <f>VLOOKUP(C743,'Location Summary'!$C$4:$D$602,2,0)</f>
        <v>DA+9</v>
      </c>
      <c r="E743" s="278" t="s">
        <v>416</v>
      </c>
      <c r="F743" s="279" t="s">
        <v>696</v>
      </c>
      <c r="N743" s="168">
        <v>1</v>
      </c>
      <c r="P743" s="169">
        <v>1</v>
      </c>
      <c r="X743" s="38">
        <f t="shared" si="82"/>
        <v>45655</v>
      </c>
      <c r="Y743" s="38">
        <f t="shared" si="83"/>
        <v>45683</v>
      </c>
    </row>
    <row r="744" spans="1:25" ht="20.149999999999999" customHeight="1">
      <c r="A744" s="10">
        <f>SUBTOTAL(103,$B$4:B744)</f>
        <v>741</v>
      </c>
      <c r="B744" s="122">
        <v>45655</v>
      </c>
      <c r="C744" s="125" t="s">
        <v>633</v>
      </c>
      <c r="D744" s="3" t="str">
        <f>VLOOKUP(C744,'Location Summary'!$C$4:$D$602,2,0)</f>
        <v>DA+1.5</v>
      </c>
      <c r="E744" s="278" t="s">
        <v>416</v>
      </c>
      <c r="F744" s="279" t="s">
        <v>696</v>
      </c>
      <c r="K744" s="168">
        <v>1</v>
      </c>
      <c r="L744" s="167">
        <v>1</v>
      </c>
      <c r="N744" s="168">
        <v>1</v>
      </c>
      <c r="O744" s="167">
        <v>1</v>
      </c>
      <c r="X744" s="38">
        <f t="shared" si="82"/>
        <v>45655</v>
      </c>
      <c r="Y744" s="38">
        <f t="shared" si="83"/>
        <v>45683</v>
      </c>
    </row>
    <row r="745" spans="1:25" ht="20.149999999999999" customHeight="1">
      <c r="A745" s="10">
        <f>SUBTOTAL(103,$B$4:B745)</f>
        <v>742</v>
      </c>
      <c r="B745" s="122">
        <v>45655</v>
      </c>
      <c r="C745" s="125" t="s">
        <v>78</v>
      </c>
      <c r="D745" s="3" t="str">
        <f>VLOOKUP(C745,'Location Summary'!$C$4:$D$602,2,0)</f>
        <v>DB2+0</v>
      </c>
      <c r="E745" s="278" t="s">
        <v>416</v>
      </c>
      <c r="F745" s="279" t="s">
        <v>696</v>
      </c>
      <c r="G745" s="169">
        <v>1</v>
      </c>
      <c r="P745" s="169">
        <v>1</v>
      </c>
      <c r="X745" s="38">
        <f t="shared" si="82"/>
        <v>45655</v>
      </c>
      <c r="Y745" s="38">
        <f t="shared" si="83"/>
        <v>45683</v>
      </c>
    </row>
    <row r="746" spans="1:25" ht="20.149999999999999" customHeight="1">
      <c r="A746" s="10">
        <f>SUBTOTAL(103,$B$4:B746)</f>
        <v>743</v>
      </c>
      <c r="B746" s="122">
        <v>45655</v>
      </c>
      <c r="C746" s="125" t="s">
        <v>6</v>
      </c>
      <c r="D746" s="3" t="str">
        <f>VLOOKUP(C746,'Location Summary'!$C$4:$D$602,2,0)</f>
        <v>DA+6</v>
      </c>
      <c r="E746" s="278" t="s">
        <v>416</v>
      </c>
      <c r="F746" s="279" t="s">
        <v>696</v>
      </c>
      <c r="M746" s="169">
        <v>1</v>
      </c>
      <c r="P746" s="169">
        <v>1</v>
      </c>
      <c r="X746" s="38">
        <f t="shared" si="82"/>
        <v>45655</v>
      </c>
      <c r="Y746" s="38">
        <f t="shared" si="83"/>
        <v>45683</v>
      </c>
    </row>
    <row r="747" spans="1:25" ht="20.149999999999999" customHeight="1">
      <c r="A747" s="10">
        <f>SUBTOTAL(103,$B$4:B747)</f>
        <v>744</v>
      </c>
      <c r="B747" s="122">
        <v>45656</v>
      </c>
      <c r="C747" s="125" t="s">
        <v>6</v>
      </c>
      <c r="D747" s="3" t="str">
        <f>VLOOKUP(C747,'Location Summary'!$C$4:$D$602,2,0)</f>
        <v>DA+6</v>
      </c>
      <c r="E747" s="278" t="s">
        <v>416</v>
      </c>
      <c r="F747" s="279" t="s">
        <v>696</v>
      </c>
      <c r="G747" s="169">
        <v>1</v>
      </c>
      <c r="J747" s="169">
        <v>1</v>
      </c>
      <c r="N747" s="168">
        <v>1</v>
      </c>
      <c r="O747" s="167">
        <v>1</v>
      </c>
      <c r="Q747" s="168">
        <v>1</v>
      </c>
      <c r="R747" s="167">
        <v>1</v>
      </c>
      <c r="X747" s="38">
        <f t="shared" si="82"/>
        <v>45656</v>
      </c>
      <c r="Y747" s="38">
        <f t="shared" si="83"/>
        <v>45684</v>
      </c>
    </row>
    <row r="748" spans="1:25" ht="20.149999999999999" customHeight="1">
      <c r="A748" s="10">
        <f>SUBTOTAL(103,$B$4:B748)</f>
        <v>745</v>
      </c>
      <c r="B748" s="122">
        <v>45656</v>
      </c>
      <c r="C748" s="125" t="s">
        <v>494</v>
      </c>
      <c r="D748" s="3" t="str">
        <f>VLOOKUP(C748,'Location Summary'!$C$4:$D$602,2,0)</f>
        <v>DA-1.5</v>
      </c>
      <c r="E748" s="278" t="s">
        <v>416</v>
      </c>
      <c r="F748" s="279" t="s">
        <v>696</v>
      </c>
      <c r="I748" s="167">
        <v>1</v>
      </c>
      <c r="L748" s="167">
        <v>1</v>
      </c>
      <c r="X748" s="38">
        <f t="shared" si="82"/>
        <v>45656</v>
      </c>
      <c r="Y748" s="38">
        <f t="shared" si="83"/>
        <v>45684</v>
      </c>
    </row>
    <row r="749" spans="1:25" ht="20.149999999999999" customHeight="1">
      <c r="A749" s="10">
        <f>SUBTOTAL(103,$B$4:B749)</f>
        <v>746</v>
      </c>
      <c r="B749" s="122">
        <v>45656</v>
      </c>
      <c r="C749" s="125" t="s">
        <v>451</v>
      </c>
      <c r="D749" s="3" t="str">
        <f>VLOOKUP(C749,'Location Summary'!$C$4:$D$602,2,0)</f>
        <v>DA+0</v>
      </c>
      <c r="E749" s="278" t="s">
        <v>416</v>
      </c>
      <c r="F749" s="279" t="s">
        <v>696</v>
      </c>
      <c r="G749" s="169">
        <v>1</v>
      </c>
      <c r="P749" s="169">
        <v>1</v>
      </c>
      <c r="X749" s="38">
        <f t="shared" si="82"/>
        <v>45656</v>
      </c>
      <c r="Y749" s="38">
        <f t="shared" si="83"/>
        <v>45684</v>
      </c>
    </row>
    <row r="750" spans="1:25" ht="20.149999999999999" customHeight="1">
      <c r="A750" s="10">
        <f>SUBTOTAL(103,$B$4:B750)</f>
        <v>747</v>
      </c>
      <c r="B750" s="122">
        <v>45656</v>
      </c>
      <c r="C750" s="125" t="s">
        <v>436</v>
      </c>
      <c r="D750" s="3" t="str">
        <f>VLOOKUP(C750,'Location Summary'!$C$4:$D$602,2,0)</f>
        <v>DA+6</v>
      </c>
      <c r="E750" s="278" t="s">
        <v>416</v>
      </c>
      <c r="F750" s="279" t="s">
        <v>696</v>
      </c>
      <c r="G750" s="169">
        <v>1</v>
      </c>
      <c r="J750" s="169">
        <v>1</v>
      </c>
      <c r="M750" s="169">
        <v>1</v>
      </c>
      <c r="P750" s="169">
        <v>1</v>
      </c>
      <c r="X750" s="38">
        <f t="shared" si="82"/>
        <v>45656</v>
      </c>
      <c r="Y750" s="38">
        <f t="shared" si="83"/>
        <v>45684</v>
      </c>
    </row>
    <row r="751" spans="1:25" ht="20.149999999999999" customHeight="1">
      <c r="A751" s="10">
        <f>SUBTOTAL(103,$B$4:B751)</f>
        <v>748</v>
      </c>
      <c r="B751" s="122">
        <v>45656</v>
      </c>
      <c r="C751" s="125" t="s">
        <v>78</v>
      </c>
      <c r="D751" s="3" t="str">
        <f>VLOOKUP(C751,'Location Summary'!$C$4:$D$602,2,0)</f>
        <v>DB2+0</v>
      </c>
      <c r="E751" s="278" t="s">
        <v>416</v>
      </c>
      <c r="F751" s="279" t="s">
        <v>696</v>
      </c>
      <c r="H751" s="168">
        <v>1</v>
      </c>
      <c r="I751" s="167">
        <v>1</v>
      </c>
      <c r="Q751" s="168">
        <v>1</v>
      </c>
      <c r="R751" s="167">
        <v>1</v>
      </c>
      <c r="X751" s="38">
        <f t="shared" si="82"/>
        <v>45656</v>
      </c>
      <c r="Y751" s="38">
        <f t="shared" si="83"/>
        <v>45684</v>
      </c>
    </row>
    <row r="752" spans="1:25" ht="20.149999999999999" customHeight="1">
      <c r="A752" s="10">
        <f>SUBTOTAL(103,$B$4:B752)</f>
        <v>749</v>
      </c>
      <c r="B752" s="122">
        <v>45657</v>
      </c>
      <c r="C752" s="125" t="s">
        <v>6</v>
      </c>
      <c r="D752" s="3" t="str">
        <f>VLOOKUP(C752,'Location Summary'!$C$4:$D$602,2,0)</f>
        <v>DA+6</v>
      </c>
      <c r="E752" s="278" t="s">
        <v>416</v>
      </c>
      <c r="F752" s="279" t="s">
        <v>696</v>
      </c>
      <c r="H752" s="168">
        <v>1</v>
      </c>
      <c r="I752" s="167">
        <v>1</v>
      </c>
      <c r="K752" s="168">
        <v>1</v>
      </c>
      <c r="L752" s="167">
        <v>1</v>
      </c>
      <c r="X752" s="38">
        <f t="shared" si="82"/>
        <v>45657</v>
      </c>
      <c r="Y752" s="38">
        <f t="shared" si="83"/>
        <v>45685</v>
      </c>
    </row>
    <row r="753" spans="1:25" ht="20.149999999999999" customHeight="1">
      <c r="A753" s="10">
        <f>SUBTOTAL(103,$B$4:B753)</f>
        <v>750</v>
      </c>
      <c r="B753" s="122">
        <v>45657</v>
      </c>
      <c r="C753" s="125" t="s">
        <v>436</v>
      </c>
      <c r="D753" s="3" t="str">
        <f>VLOOKUP(C753,'Location Summary'!$C$4:$D$602,2,0)</f>
        <v>DA+6</v>
      </c>
      <c r="E753" s="278" t="s">
        <v>416</v>
      </c>
      <c r="F753" s="279" t="s">
        <v>696</v>
      </c>
      <c r="H753" s="168">
        <v>1</v>
      </c>
      <c r="I753" s="167">
        <v>1</v>
      </c>
      <c r="K753" s="168">
        <v>1</v>
      </c>
      <c r="L753" s="167">
        <v>1</v>
      </c>
      <c r="N753" s="168">
        <v>1</v>
      </c>
      <c r="O753" s="167">
        <v>1</v>
      </c>
      <c r="Q753" s="168">
        <v>1</v>
      </c>
      <c r="R753" s="167">
        <v>1</v>
      </c>
      <c r="X753" s="38">
        <f t="shared" si="82"/>
        <v>45657</v>
      </c>
      <c r="Y753" s="38">
        <f t="shared" si="83"/>
        <v>45685</v>
      </c>
    </row>
    <row r="754" spans="1:25" ht="20.149999999999999" customHeight="1">
      <c r="A754" s="10">
        <f>SUBTOTAL(103,$B$4:B754)</f>
        <v>751</v>
      </c>
      <c r="B754" s="122">
        <v>45658</v>
      </c>
      <c r="C754" s="125" t="s">
        <v>451</v>
      </c>
      <c r="D754" s="3" t="str">
        <f>VLOOKUP(C754,'Location Summary'!$C$4:$D$602,2,0)</f>
        <v>DA+0</v>
      </c>
      <c r="E754" s="278" t="s">
        <v>416</v>
      </c>
      <c r="F754" s="279" t="s">
        <v>696</v>
      </c>
      <c r="H754" s="168">
        <v>1</v>
      </c>
      <c r="I754" s="167">
        <v>1</v>
      </c>
      <c r="M754" s="169">
        <v>1</v>
      </c>
      <c r="Q754" s="168">
        <v>1</v>
      </c>
      <c r="R754" s="167">
        <v>1</v>
      </c>
      <c r="X754" s="38">
        <f t="shared" si="82"/>
        <v>45658</v>
      </c>
      <c r="Y754" s="38">
        <f t="shared" si="83"/>
        <v>45686</v>
      </c>
    </row>
    <row r="755" spans="1:25" ht="20.149999999999999" customHeight="1">
      <c r="A755" s="10">
        <f>SUBTOTAL(103,$B$4:B755)</f>
        <v>752</v>
      </c>
      <c r="B755" s="122">
        <v>45658</v>
      </c>
      <c r="C755" s="125" t="s">
        <v>635</v>
      </c>
      <c r="D755" s="3" t="str">
        <f>VLOOKUP(C755,'Location Summary'!$C$4:$D$602,2,0)</f>
        <v>DA+1.5</v>
      </c>
      <c r="E755" s="278" t="s">
        <v>416</v>
      </c>
      <c r="F755" s="279" t="s">
        <v>696</v>
      </c>
      <c r="G755" s="169">
        <v>1</v>
      </c>
      <c r="P755" s="169">
        <v>1</v>
      </c>
      <c r="X755" s="38">
        <f t="shared" si="82"/>
        <v>45658</v>
      </c>
      <c r="Y755" s="38">
        <f t="shared" si="83"/>
        <v>45686</v>
      </c>
    </row>
    <row r="756" spans="1:25" ht="20.149999999999999" customHeight="1">
      <c r="A756" s="10">
        <f>SUBTOTAL(103,$B$4:B756)</f>
        <v>753</v>
      </c>
      <c r="B756" s="122">
        <v>45658</v>
      </c>
      <c r="C756" s="125" t="s">
        <v>78</v>
      </c>
      <c r="D756" s="3" t="str">
        <f>VLOOKUP(C756,'Location Summary'!$C$4:$D$602,2,0)</f>
        <v>DB2+0</v>
      </c>
      <c r="E756" s="278" t="s">
        <v>416</v>
      </c>
      <c r="F756" s="279" t="s">
        <v>696</v>
      </c>
      <c r="J756" s="169">
        <v>1</v>
      </c>
      <c r="X756" s="38">
        <f t="shared" si="82"/>
        <v>45658</v>
      </c>
      <c r="Y756" s="38">
        <f t="shared" si="83"/>
        <v>45686</v>
      </c>
    </row>
    <row r="757" spans="1:25" ht="20.149999999999999" customHeight="1">
      <c r="A757" s="10">
        <f>SUBTOTAL(103,$B$4:B757)</f>
        <v>754</v>
      </c>
      <c r="B757" s="122">
        <v>45659</v>
      </c>
      <c r="C757" s="125" t="s">
        <v>451</v>
      </c>
      <c r="D757" s="3" t="str">
        <f>VLOOKUP(C757,'Location Summary'!$C$4:$D$602,2,0)</f>
        <v>DA+0</v>
      </c>
      <c r="E757" s="278" t="s">
        <v>416</v>
      </c>
      <c r="F757" s="279" t="s">
        <v>696</v>
      </c>
      <c r="J757" s="169">
        <v>1</v>
      </c>
      <c r="N757" s="168">
        <v>1</v>
      </c>
      <c r="X757" s="38">
        <f t="shared" si="82"/>
        <v>45659</v>
      </c>
      <c r="Y757" s="38">
        <f t="shared" si="83"/>
        <v>45687</v>
      </c>
    </row>
    <row r="758" spans="1:25" ht="20.149999999999999" customHeight="1">
      <c r="A758" s="10">
        <f>SUBTOTAL(103,$B$4:B758)</f>
        <v>755</v>
      </c>
      <c r="B758" s="122">
        <v>45659</v>
      </c>
      <c r="C758" s="125" t="s">
        <v>635</v>
      </c>
      <c r="D758" s="3" t="str">
        <f>VLOOKUP(C758,'Location Summary'!$C$4:$D$602,2,0)</f>
        <v>DA+1.5</v>
      </c>
      <c r="E758" s="278" t="s">
        <v>416</v>
      </c>
      <c r="F758" s="279" t="s">
        <v>696</v>
      </c>
      <c r="H758" s="168">
        <v>1</v>
      </c>
      <c r="Q758" s="168">
        <v>1</v>
      </c>
      <c r="X758" s="38">
        <f t="shared" si="82"/>
        <v>45659</v>
      </c>
      <c r="Y758" s="38">
        <f t="shared" si="83"/>
        <v>45687</v>
      </c>
    </row>
    <row r="759" spans="1:25" ht="20.149999999999999" customHeight="1">
      <c r="A759" s="10">
        <f>SUBTOTAL(103,$B$4:B759)</f>
        <v>756</v>
      </c>
      <c r="B759" s="122">
        <v>45659</v>
      </c>
      <c r="C759" s="125" t="s">
        <v>78</v>
      </c>
      <c r="D759" s="3" t="str">
        <f>VLOOKUP(C759,'Location Summary'!$C$4:$D$602,2,0)</f>
        <v>DB2+0</v>
      </c>
      <c r="E759" s="278" t="s">
        <v>416</v>
      </c>
      <c r="F759" s="279" t="s">
        <v>696</v>
      </c>
      <c r="K759" s="168">
        <v>1</v>
      </c>
      <c r="M759" s="169">
        <v>1</v>
      </c>
      <c r="X759" s="38">
        <f t="shared" si="82"/>
        <v>45659</v>
      </c>
      <c r="Y759" s="38">
        <f t="shared" si="83"/>
        <v>45687</v>
      </c>
    </row>
    <row r="760" spans="1:25" ht="20.149999999999999" customHeight="1">
      <c r="A760" s="10">
        <f>SUBTOTAL(103,$B$4:B760)</f>
        <v>757</v>
      </c>
      <c r="B760" s="122">
        <v>45659</v>
      </c>
      <c r="C760" s="125" t="s">
        <v>405</v>
      </c>
      <c r="D760" s="3" t="str">
        <f>VLOOKUP(C760,'Location Summary'!$C$4:$D$602,2,0)</f>
        <v>DA+9</v>
      </c>
      <c r="E760" s="278" t="s">
        <v>416</v>
      </c>
      <c r="F760" s="279" t="s">
        <v>696</v>
      </c>
      <c r="I760" s="167">
        <v>1</v>
      </c>
      <c r="O760" s="167">
        <v>1</v>
      </c>
      <c r="X760" s="38">
        <f t="shared" si="82"/>
        <v>45659</v>
      </c>
      <c r="Y760" s="38">
        <f t="shared" si="83"/>
        <v>45687</v>
      </c>
    </row>
    <row r="761" spans="1:25" ht="20.149999999999999" customHeight="1">
      <c r="A761" s="10">
        <f>SUBTOTAL(103,$B$4:B761)</f>
        <v>758</v>
      </c>
      <c r="B761" s="122">
        <v>45660</v>
      </c>
      <c r="C761" s="125" t="s">
        <v>647</v>
      </c>
      <c r="D761" s="3" t="str">
        <f>VLOOKUP(C761,'Location Summary'!$C$4:$D$602,2,0)</f>
        <v>DA+9</v>
      </c>
      <c r="E761" s="278" t="s">
        <v>416</v>
      </c>
      <c r="F761" s="279" t="s">
        <v>696</v>
      </c>
      <c r="G761" s="169">
        <v>1</v>
      </c>
      <c r="P761" s="169">
        <v>1</v>
      </c>
      <c r="X761" s="38">
        <f t="shared" si="82"/>
        <v>45660</v>
      </c>
      <c r="Y761" s="38">
        <f t="shared" si="83"/>
        <v>45688</v>
      </c>
    </row>
    <row r="762" spans="1:25" ht="20.149999999999999" customHeight="1">
      <c r="A762" s="10">
        <f>SUBTOTAL(103,$B$4:B762)</f>
        <v>759</v>
      </c>
      <c r="B762" s="122">
        <v>45660</v>
      </c>
      <c r="C762" s="125" t="s">
        <v>451</v>
      </c>
      <c r="D762" s="3" t="str">
        <f>VLOOKUP(C762,'Location Summary'!$C$4:$D$602,2,0)</f>
        <v>DA+0</v>
      </c>
      <c r="E762" s="278" t="s">
        <v>416</v>
      </c>
      <c r="F762" s="279" t="s">
        <v>696</v>
      </c>
      <c r="K762" s="168">
        <v>1</v>
      </c>
      <c r="L762" s="167">
        <v>1</v>
      </c>
      <c r="O762" s="167">
        <v>1</v>
      </c>
      <c r="X762" s="38">
        <f t="shared" si="82"/>
        <v>45660</v>
      </c>
      <c r="Y762" s="38">
        <f t="shared" si="83"/>
        <v>45688</v>
      </c>
    </row>
    <row r="763" spans="1:25" ht="20.149999999999999" customHeight="1">
      <c r="A763" s="10">
        <f>SUBTOTAL(103,$B$4:B763)</f>
        <v>760</v>
      </c>
      <c r="B763" s="122">
        <v>45660</v>
      </c>
      <c r="C763" s="125" t="s">
        <v>405</v>
      </c>
      <c r="D763" s="3" t="str">
        <f>VLOOKUP(C763,'Location Summary'!$C$4:$D$602,2,0)</f>
        <v>DA+9</v>
      </c>
      <c r="E763" s="278" t="s">
        <v>416</v>
      </c>
      <c r="F763" s="279" t="s">
        <v>696</v>
      </c>
      <c r="J763" s="169">
        <v>1</v>
      </c>
      <c r="X763" s="38">
        <f t="shared" si="82"/>
        <v>45660</v>
      </c>
      <c r="Y763" s="38">
        <f t="shared" si="83"/>
        <v>45688</v>
      </c>
    </row>
    <row r="764" spans="1:25" ht="20.149999999999999" customHeight="1">
      <c r="A764" s="10">
        <f>SUBTOTAL(103,$B$4:B764)</f>
        <v>761</v>
      </c>
      <c r="B764" s="122">
        <v>45660</v>
      </c>
      <c r="C764" s="125" t="s">
        <v>635</v>
      </c>
      <c r="D764" s="3" t="str">
        <f>VLOOKUP(C764,'Location Summary'!$C$4:$D$602,2,0)</f>
        <v>DA+1.5</v>
      </c>
      <c r="E764" s="278" t="s">
        <v>416</v>
      </c>
      <c r="F764" s="279" t="s">
        <v>696</v>
      </c>
      <c r="I764" s="167">
        <v>1</v>
      </c>
      <c r="M764" s="169">
        <v>1</v>
      </c>
      <c r="R764" s="167">
        <v>1</v>
      </c>
      <c r="X764" s="38">
        <f t="shared" si="82"/>
        <v>45660</v>
      </c>
      <c r="Y764" s="38">
        <f t="shared" si="83"/>
        <v>45688</v>
      </c>
    </row>
    <row r="765" spans="1:25" ht="20.149999999999999" customHeight="1">
      <c r="A765" s="10">
        <f>SUBTOTAL(103,$B$4:B765)</f>
        <v>762</v>
      </c>
      <c r="B765" s="122">
        <v>45660</v>
      </c>
      <c r="C765" s="125" t="s">
        <v>78</v>
      </c>
      <c r="D765" s="3" t="str">
        <f>VLOOKUP(C765,'Location Summary'!$C$4:$D$602,2,0)</f>
        <v>DB2+0</v>
      </c>
      <c r="E765" s="278" t="s">
        <v>416</v>
      </c>
      <c r="F765" s="279" t="s">
        <v>696</v>
      </c>
      <c r="L765" s="167">
        <v>1</v>
      </c>
      <c r="N765" s="168">
        <v>1</v>
      </c>
      <c r="O765" s="167">
        <v>1</v>
      </c>
      <c r="X765" s="38">
        <f t="shared" si="82"/>
        <v>45660</v>
      </c>
      <c r="Y765" s="38">
        <f t="shared" si="83"/>
        <v>45688</v>
      </c>
    </row>
    <row r="766" spans="1:25" ht="20.149999999999999" customHeight="1">
      <c r="A766" s="10">
        <f>SUBTOTAL(103,$B$4:B766)</f>
        <v>763</v>
      </c>
      <c r="B766" s="122">
        <v>45661</v>
      </c>
      <c r="C766" s="125" t="s">
        <v>647</v>
      </c>
      <c r="D766" s="3" t="str">
        <f>VLOOKUP(C766,'Location Summary'!$C$4:$D$602,2,0)</f>
        <v>DA+9</v>
      </c>
      <c r="E766" s="278" t="s">
        <v>416</v>
      </c>
      <c r="F766" s="279" t="s">
        <v>696</v>
      </c>
      <c r="H766" s="168">
        <v>1</v>
      </c>
      <c r="I766" s="167">
        <v>1</v>
      </c>
      <c r="J766" s="169">
        <v>1</v>
      </c>
      <c r="M766" s="169">
        <v>1</v>
      </c>
      <c r="Q766" s="168">
        <v>1</v>
      </c>
      <c r="R766" s="167">
        <v>1</v>
      </c>
      <c r="X766" s="38">
        <f t="shared" si="82"/>
        <v>45661</v>
      </c>
      <c r="Y766" s="38">
        <f t="shared" si="83"/>
        <v>45689</v>
      </c>
    </row>
    <row r="767" spans="1:25" ht="20.149999999999999" customHeight="1">
      <c r="A767" s="10">
        <f>SUBTOTAL(103,$B$4:B767)</f>
        <v>764</v>
      </c>
      <c r="B767" s="122">
        <v>45661</v>
      </c>
      <c r="C767" s="125" t="s">
        <v>265</v>
      </c>
      <c r="D767" s="3" t="str">
        <f>VLOOKUP(C767,'Location Summary'!$C$4:$D$602,2,0)</f>
        <v>DB1+0</v>
      </c>
      <c r="E767" s="278" t="s">
        <v>416</v>
      </c>
      <c r="F767" s="279" t="s">
        <v>696</v>
      </c>
      <c r="M767" s="169">
        <v>1</v>
      </c>
      <c r="X767" s="38">
        <f t="shared" si="82"/>
        <v>45661</v>
      </c>
      <c r="Y767" s="38">
        <f t="shared" si="83"/>
        <v>45689</v>
      </c>
    </row>
    <row r="768" spans="1:25" ht="20.149999999999999" customHeight="1">
      <c r="A768" s="10">
        <f>SUBTOTAL(103,$B$4:B768)</f>
        <v>765</v>
      </c>
      <c r="B768" s="122">
        <v>45661</v>
      </c>
      <c r="C768" s="125" t="s">
        <v>452</v>
      </c>
      <c r="D768" s="3" t="str">
        <f>VLOOKUP(C768,'Location Summary'!$C$4:$D$602,2,0)</f>
        <v>DA+6</v>
      </c>
      <c r="E768" s="278" t="s">
        <v>416</v>
      </c>
      <c r="F768" s="279" t="s">
        <v>696</v>
      </c>
      <c r="G768" s="169">
        <v>1</v>
      </c>
      <c r="J768" s="169">
        <v>1</v>
      </c>
      <c r="X768" s="38">
        <f t="shared" si="82"/>
        <v>45661</v>
      </c>
      <c r="Y768" s="38">
        <f t="shared" si="83"/>
        <v>45689</v>
      </c>
    </row>
    <row r="769" spans="1:25" ht="20.149999999999999" customHeight="1">
      <c r="A769" s="10">
        <f>SUBTOTAL(103,$B$4:B769)</f>
        <v>766</v>
      </c>
      <c r="B769" s="122">
        <v>45661</v>
      </c>
      <c r="C769" s="125" t="s">
        <v>405</v>
      </c>
      <c r="D769" s="3" t="str">
        <f>VLOOKUP(C769,'Location Summary'!$C$4:$D$602,2,0)</f>
        <v>DA+9</v>
      </c>
      <c r="E769" s="278" t="s">
        <v>416</v>
      </c>
      <c r="F769" s="279" t="s">
        <v>696</v>
      </c>
      <c r="Q769" s="168">
        <v>1</v>
      </c>
      <c r="X769" s="38">
        <f t="shared" si="82"/>
        <v>45661</v>
      </c>
      <c r="Y769" s="38">
        <f t="shared" si="83"/>
        <v>45689</v>
      </c>
    </row>
    <row r="770" spans="1:25" ht="20.149999999999999" customHeight="1">
      <c r="A770" s="10">
        <f>SUBTOTAL(103,$B$4:B770)</f>
        <v>767</v>
      </c>
      <c r="B770" s="122">
        <v>45661</v>
      </c>
      <c r="C770" s="125" t="s">
        <v>635</v>
      </c>
      <c r="D770" s="3" t="str">
        <f>VLOOKUP(C770,'Location Summary'!$C$4:$D$602,2,0)</f>
        <v>DA+1.5</v>
      </c>
      <c r="E770" s="278" t="s">
        <v>416</v>
      </c>
      <c r="F770" s="279" t="s">
        <v>696</v>
      </c>
      <c r="J770" s="169">
        <v>1</v>
      </c>
      <c r="X770" s="38">
        <f t="shared" si="82"/>
        <v>45661</v>
      </c>
      <c r="Y770" s="38">
        <f t="shared" si="83"/>
        <v>45689</v>
      </c>
    </row>
    <row r="771" spans="1:25" ht="20.149999999999999" customHeight="1">
      <c r="A771" s="10">
        <f>SUBTOTAL(103,$B$4:B771)</f>
        <v>768</v>
      </c>
      <c r="B771" s="122">
        <v>45662</v>
      </c>
      <c r="C771" s="125" t="s">
        <v>647</v>
      </c>
      <c r="D771" s="3" t="str">
        <f>VLOOKUP(C771,'Location Summary'!$C$4:$D$602,2,0)</f>
        <v>DA+9</v>
      </c>
      <c r="E771" s="278" t="s">
        <v>416</v>
      </c>
      <c r="F771" s="279" t="s">
        <v>696</v>
      </c>
      <c r="K771" s="168">
        <v>1</v>
      </c>
      <c r="L771" s="167">
        <v>1</v>
      </c>
      <c r="N771" s="168">
        <v>1</v>
      </c>
      <c r="O771" s="167">
        <v>1</v>
      </c>
      <c r="X771" s="38">
        <f t="shared" si="82"/>
        <v>45662</v>
      </c>
      <c r="Y771" s="38">
        <f t="shared" si="83"/>
        <v>45690</v>
      </c>
    </row>
    <row r="772" spans="1:25" ht="20.149999999999999" customHeight="1">
      <c r="A772" s="10">
        <f>SUBTOTAL(103,$B$4:B772)</f>
        <v>769</v>
      </c>
      <c r="B772" s="122">
        <v>45662</v>
      </c>
      <c r="C772" s="125" t="s">
        <v>452</v>
      </c>
      <c r="D772" s="3" t="str">
        <f>VLOOKUP(C772,'Location Summary'!$C$4:$D$602,2,0)</f>
        <v>DA+6</v>
      </c>
      <c r="E772" s="278" t="s">
        <v>416</v>
      </c>
      <c r="F772" s="279" t="s">
        <v>696</v>
      </c>
      <c r="H772" s="168">
        <v>1</v>
      </c>
      <c r="I772" s="167">
        <v>1</v>
      </c>
      <c r="K772" s="168">
        <v>1</v>
      </c>
      <c r="L772" s="167">
        <v>1</v>
      </c>
      <c r="M772" s="169">
        <v>1</v>
      </c>
      <c r="X772" s="38">
        <f t="shared" si="82"/>
        <v>45662</v>
      </c>
      <c r="Y772" s="38">
        <f t="shared" si="83"/>
        <v>45690</v>
      </c>
    </row>
    <row r="773" spans="1:25" ht="20.149999999999999" customHeight="1">
      <c r="A773" s="10">
        <f>SUBTOTAL(103,$B$4:B773)</f>
        <v>770</v>
      </c>
      <c r="B773" s="122">
        <v>45662</v>
      </c>
      <c r="C773" s="125" t="s">
        <v>56</v>
      </c>
      <c r="D773" s="3" t="str">
        <f>VLOOKUP(C773,'Location Summary'!$C$4:$D$602,2,0)</f>
        <v>DC2+15</v>
      </c>
      <c r="E773" s="278" t="s">
        <v>416</v>
      </c>
      <c r="F773" s="279" t="s">
        <v>696</v>
      </c>
      <c r="J773" s="169">
        <v>1</v>
      </c>
      <c r="X773" s="38">
        <f t="shared" si="82"/>
        <v>45662</v>
      </c>
      <c r="Y773" s="38">
        <f t="shared" si="83"/>
        <v>45690</v>
      </c>
    </row>
    <row r="774" spans="1:25" ht="20.149999999999999" customHeight="1">
      <c r="A774" s="10">
        <f>SUBTOTAL(103,$B$4:B774)</f>
        <v>771</v>
      </c>
      <c r="B774" s="122">
        <v>45662</v>
      </c>
      <c r="C774" s="125" t="s">
        <v>405</v>
      </c>
      <c r="D774" s="3" t="str">
        <f>VLOOKUP(C774,'Location Summary'!$C$4:$D$602,2,0)</f>
        <v>DA+9</v>
      </c>
      <c r="E774" s="278" t="s">
        <v>416</v>
      </c>
      <c r="F774" s="279" t="s">
        <v>696</v>
      </c>
      <c r="K774" s="168">
        <v>1</v>
      </c>
      <c r="R774" s="167">
        <v>1</v>
      </c>
      <c r="X774" s="38">
        <f t="shared" si="82"/>
        <v>45662</v>
      </c>
      <c r="Y774" s="38">
        <f t="shared" si="83"/>
        <v>45690</v>
      </c>
    </row>
    <row r="775" spans="1:25" ht="20.149999999999999" customHeight="1">
      <c r="A775" s="10">
        <f>SUBTOTAL(103,$B$4:B775)</f>
        <v>772</v>
      </c>
      <c r="B775" s="122">
        <v>45662</v>
      </c>
      <c r="C775" s="125" t="s">
        <v>635</v>
      </c>
      <c r="D775" s="3" t="str">
        <f>VLOOKUP(C775,'Location Summary'!$C$4:$D$602,2,0)</f>
        <v>DA+1.5</v>
      </c>
      <c r="E775" s="278" t="s">
        <v>416</v>
      </c>
      <c r="F775" s="279" t="s">
        <v>696</v>
      </c>
      <c r="K775" s="168">
        <v>1</v>
      </c>
      <c r="L775" s="167">
        <v>1</v>
      </c>
      <c r="N775" s="168">
        <v>1</v>
      </c>
      <c r="O775" s="167">
        <v>1</v>
      </c>
      <c r="X775" s="38">
        <f t="shared" si="82"/>
        <v>45662</v>
      </c>
      <c r="Y775" s="38">
        <f t="shared" si="83"/>
        <v>45690</v>
      </c>
    </row>
    <row r="776" spans="1:25" ht="20.149999999999999" customHeight="1">
      <c r="A776" s="10">
        <f>SUBTOTAL(103,$B$4:B776)</f>
        <v>773</v>
      </c>
      <c r="B776" s="122">
        <v>45662</v>
      </c>
      <c r="C776" s="125" t="s">
        <v>174</v>
      </c>
      <c r="D776" s="3" t="str">
        <f>VLOOKUP(C776,'Location Summary'!$C$4:$D$602,2,0)</f>
        <v>DA+3</v>
      </c>
      <c r="E776" s="278" t="s">
        <v>416</v>
      </c>
      <c r="F776" s="279" t="s">
        <v>696</v>
      </c>
      <c r="J776" s="169">
        <v>1</v>
      </c>
      <c r="M776" s="169">
        <v>1</v>
      </c>
      <c r="X776" s="38">
        <f t="shared" si="82"/>
        <v>45662</v>
      </c>
      <c r="Y776" s="38">
        <f t="shared" si="83"/>
        <v>45690</v>
      </c>
    </row>
    <row r="777" spans="1:25" ht="20.149999999999999" customHeight="1">
      <c r="A777" s="10">
        <f>SUBTOTAL(103,$B$4:B777)</f>
        <v>774</v>
      </c>
      <c r="B777" s="122">
        <v>45663</v>
      </c>
      <c r="C777" s="125" t="s">
        <v>648</v>
      </c>
      <c r="D777" s="3" t="str">
        <f>VLOOKUP(C777,'Location Summary'!$C$4:$D$602,2,0)</f>
        <v>DA+3</v>
      </c>
      <c r="E777" s="278" t="s">
        <v>416</v>
      </c>
      <c r="F777" s="279" t="s">
        <v>696</v>
      </c>
      <c r="G777" s="169">
        <v>1</v>
      </c>
      <c r="J777" s="169">
        <v>1</v>
      </c>
      <c r="X777" s="38">
        <f t="shared" si="82"/>
        <v>45663</v>
      </c>
      <c r="Y777" s="38">
        <f t="shared" si="83"/>
        <v>45691</v>
      </c>
    </row>
    <row r="778" spans="1:25" ht="20.149999999999999" customHeight="1">
      <c r="A778" s="10">
        <f>SUBTOTAL(103,$B$4:B778)</f>
        <v>775</v>
      </c>
      <c r="B778" s="122">
        <v>45663</v>
      </c>
      <c r="C778" s="125" t="s">
        <v>265</v>
      </c>
      <c r="D778" s="3" t="str">
        <f>VLOOKUP(C778,'Location Summary'!$C$4:$D$602,2,0)</f>
        <v>DB1+0</v>
      </c>
      <c r="E778" s="278" t="s">
        <v>416</v>
      </c>
      <c r="F778" s="279" t="s">
        <v>696</v>
      </c>
      <c r="J778" s="169">
        <v>1</v>
      </c>
      <c r="N778" s="168">
        <v>1</v>
      </c>
      <c r="X778" s="38">
        <f t="shared" si="82"/>
        <v>45663</v>
      </c>
      <c r="Y778" s="38">
        <f t="shared" si="83"/>
        <v>45691</v>
      </c>
    </row>
    <row r="779" spans="1:25" ht="20.149999999999999" customHeight="1">
      <c r="A779" s="10">
        <f>SUBTOTAL(103,$B$4:B779)</f>
        <v>776</v>
      </c>
      <c r="B779" s="122">
        <v>45663</v>
      </c>
      <c r="C779" s="125" t="s">
        <v>452</v>
      </c>
      <c r="D779" s="3" t="str">
        <f>VLOOKUP(C779,'Location Summary'!$C$4:$D$602,2,0)</f>
        <v>DA+6</v>
      </c>
      <c r="E779" s="278" t="s">
        <v>416</v>
      </c>
      <c r="F779" s="279" t="s">
        <v>696</v>
      </c>
      <c r="N779" s="168">
        <v>1</v>
      </c>
      <c r="P779" s="169">
        <v>1</v>
      </c>
      <c r="Q779" s="168">
        <v>1</v>
      </c>
      <c r="X779" s="38">
        <f t="shared" si="82"/>
        <v>45663</v>
      </c>
      <c r="Y779" s="38">
        <f t="shared" si="83"/>
        <v>45691</v>
      </c>
    </row>
    <row r="780" spans="1:25" ht="20.149999999999999" customHeight="1">
      <c r="A780" s="10">
        <f>SUBTOTAL(103,$B$4:B780)</f>
        <v>777</v>
      </c>
      <c r="B780" s="122">
        <v>45663</v>
      </c>
      <c r="C780" s="125" t="s">
        <v>56</v>
      </c>
      <c r="D780" s="3" t="str">
        <f>VLOOKUP(C780,'Location Summary'!$C$4:$D$602,2,0)</f>
        <v>DC2+15</v>
      </c>
      <c r="E780" s="278" t="s">
        <v>416</v>
      </c>
      <c r="F780" s="279" t="s">
        <v>696</v>
      </c>
      <c r="K780" s="168">
        <v>1</v>
      </c>
      <c r="X780" s="38">
        <f t="shared" si="82"/>
        <v>45663</v>
      </c>
      <c r="Y780" s="38">
        <f t="shared" si="83"/>
        <v>45691</v>
      </c>
    </row>
    <row r="781" spans="1:25" ht="20.149999999999999" customHeight="1">
      <c r="A781" s="10">
        <f>SUBTOTAL(103,$B$4:B781)</f>
        <v>778</v>
      </c>
      <c r="B781" s="122">
        <v>45663</v>
      </c>
      <c r="C781" s="125" t="s">
        <v>405</v>
      </c>
      <c r="D781" s="3" t="str">
        <f>VLOOKUP(C781,'Location Summary'!$C$4:$D$602,2,0)</f>
        <v>DA+9</v>
      </c>
      <c r="E781" s="278" t="s">
        <v>416</v>
      </c>
      <c r="F781" s="279" t="s">
        <v>696</v>
      </c>
      <c r="L781" s="167">
        <v>1</v>
      </c>
      <c r="X781" s="38">
        <f t="shared" si="82"/>
        <v>45663</v>
      </c>
      <c r="Y781" s="38">
        <f t="shared" si="83"/>
        <v>45691</v>
      </c>
    </row>
    <row r="782" spans="1:25" ht="20.149999999999999" customHeight="1">
      <c r="A782" s="10">
        <f>SUBTOTAL(103,$B$4:B782)</f>
        <v>779</v>
      </c>
      <c r="B782" s="122">
        <v>45663</v>
      </c>
      <c r="C782" s="125" t="s">
        <v>636</v>
      </c>
      <c r="D782" s="3" t="str">
        <f>VLOOKUP(C782,'Location Summary'!$C$4:$D$602,2,0)</f>
        <v>DA+1.5</v>
      </c>
      <c r="E782" s="278" t="s">
        <v>416</v>
      </c>
      <c r="F782" s="279" t="s">
        <v>696</v>
      </c>
      <c r="G782" s="169">
        <v>1</v>
      </c>
      <c r="J782" s="169">
        <v>1</v>
      </c>
      <c r="X782" s="38">
        <f t="shared" si="82"/>
        <v>45663</v>
      </c>
      <c r="Y782" s="38">
        <f t="shared" si="83"/>
        <v>45691</v>
      </c>
    </row>
    <row r="783" spans="1:25" ht="20.149999999999999" customHeight="1">
      <c r="A783" s="10">
        <f>SUBTOTAL(103,$B$4:B783)</f>
        <v>780</v>
      </c>
      <c r="B783" s="122">
        <v>45663</v>
      </c>
      <c r="C783" s="125" t="s">
        <v>174</v>
      </c>
      <c r="D783" s="3" t="str">
        <f>VLOOKUP(C783,'Location Summary'!$C$4:$D$602,2,0)</f>
        <v>DA+3</v>
      </c>
      <c r="E783" s="278" t="s">
        <v>416</v>
      </c>
      <c r="F783" s="279" t="s">
        <v>696</v>
      </c>
      <c r="K783" s="168">
        <v>1</v>
      </c>
      <c r="N783" s="168">
        <v>1</v>
      </c>
      <c r="X783" s="38">
        <f t="shared" si="82"/>
        <v>45663</v>
      </c>
      <c r="Y783" s="38">
        <f t="shared" si="83"/>
        <v>45691</v>
      </c>
    </row>
    <row r="784" spans="1:25" ht="20.149999999999999" customHeight="1">
      <c r="A784" s="10">
        <f>SUBTOTAL(103,$B$4:B784)</f>
        <v>781</v>
      </c>
      <c r="B784" s="122">
        <v>45664</v>
      </c>
      <c r="C784" s="125" t="s">
        <v>648</v>
      </c>
      <c r="D784" s="3" t="str">
        <f>VLOOKUP(C784,'Location Summary'!$C$4:$D$602,2,0)</f>
        <v>DA+3</v>
      </c>
      <c r="E784" s="278" t="s">
        <v>416</v>
      </c>
      <c r="F784" s="279" t="s">
        <v>696</v>
      </c>
      <c r="H784" s="168">
        <v>1</v>
      </c>
      <c r="I784" s="167">
        <v>1</v>
      </c>
      <c r="K784" s="168">
        <v>1</v>
      </c>
      <c r="L784" s="167">
        <v>1</v>
      </c>
      <c r="M784" s="169">
        <v>1</v>
      </c>
      <c r="X784" s="38">
        <f t="shared" si="82"/>
        <v>45664</v>
      </c>
      <c r="Y784" s="38">
        <f t="shared" si="83"/>
        <v>45692</v>
      </c>
    </row>
    <row r="785" spans="1:25" ht="20.149999999999999" customHeight="1">
      <c r="A785" s="10">
        <f>SUBTOTAL(103,$B$4:B785)</f>
        <v>782</v>
      </c>
      <c r="B785" s="122">
        <v>45664</v>
      </c>
      <c r="C785" s="125" t="s">
        <v>265</v>
      </c>
      <c r="D785" s="3" t="str">
        <f>VLOOKUP(C785,'Location Summary'!$C$4:$D$602,2,0)</f>
        <v>DB1+0</v>
      </c>
      <c r="E785" s="278" t="s">
        <v>416</v>
      </c>
      <c r="F785" s="279" t="s">
        <v>696</v>
      </c>
      <c r="O785" s="167">
        <v>1</v>
      </c>
      <c r="X785" s="38">
        <f t="shared" si="82"/>
        <v>45664</v>
      </c>
      <c r="Y785" s="38">
        <f t="shared" si="83"/>
        <v>45692</v>
      </c>
    </row>
    <row r="786" spans="1:25" ht="20.149999999999999" customHeight="1">
      <c r="A786" s="10">
        <f>SUBTOTAL(103,$B$4:B786)</f>
        <v>783</v>
      </c>
      <c r="B786" s="122">
        <v>45664</v>
      </c>
      <c r="C786" s="125" t="s">
        <v>452</v>
      </c>
      <c r="D786" s="3" t="str">
        <f>VLOOKUP(C786,'Location Summary'!$C$4:$D$602,2,0)</f>
        <v>DA+6</v>
      </c>
      <c r="E786" s="278" t="s">
        <v>416</v>
      </c>
      <c r="F786" s="279" t="s">
        <v>696</v>
      </c>
      <c r="O786" s="167">
        <v>1</v>
      </c>
      <c r="R786" s="167">
        <v>1</v>
      </c>
      <c r="X786" s="38">
        <f t="shared" si="82"/>
        <v>45664</v>
      </c>
      <c r="Y786" s="38">
        <f t="shared" si="83"/>
        <v>45692</v>
      </c>
    </row>
    <row r="787" spans="1:25" ht="20.149999999999999" customHeight="1">
      <c r="A787" s="10">
        <f>SUBTOTAL(103,$B$4:B787)</f>
        <v>784</v>
      </c>
      <c r="B787" s="122">
        <v>45664</v>
      </c>
      <c r="C787" s="125" t="s">
        <v>56</v>
      </c>
      <c r="D787" s="3" t="str">
        <f>VLOOKUP(C787,'Location Summary'!$C$4:$D$602,2,0)</f>
        <v>DC2+15</v>
      </c>
      <c r="E787" s="278" t="s">
        <v>416</v>
      </c>
      <c r="F787" s="279" t="s">
        <v>696</v>
      </c>
      <c r="G787" s="169">
        <v>1</v>
      </c>
      <c r="L787" s="167">
        <v>1</v>
      </c>
      <c r="X787" s="38">
        <f t="shared" si="82"/>
        <v>45664</v>
      </c>
      <c r="Y787" s="38">
        <f t="shared" si="83"/>
        <v>45692</v>
      </c>
    </row>
    <row r="788" spans="1:25" ht="20.149999999999999" customHeight="1">
      <c r="A788" s="10">
        <f>SUBTOTAL(103,$B$4:B788)</f>
        <v>785</v>
      </c>
      <c r="B788" s="122">
        <v>45664</v>
      </c>
      <c r="C788" s="125" t="s">
        <v>636</v>
      </c>
      <c r="D788" s="3" t="str">
        <f>VLOOKUP(C788,'Location Summary'!$C$4:$D$602,2,0)</f>
        <v>DA+1.5</v>
      </c>
      <c r="E788" s="278" t="s">
        <v>416</v>
      </c>
      <c r="F788" s="279" t="s">
        <v>696</v>
      </c>
      <c r="H788" s="168">
        <v>1</v>
      </c>
      <c r="I788" s="167">
        <v>1</v>
      </c>
      <c r="K788" s="168">
        <v>1</v>
      </c>
      <c r="L788" s="167">
        <v>1</v>
      </c>
      <c r="X788" s="38">
        <f t="shared" si="82"/>
        <v>45664</v>
      </c>
      <c r="Y788" s="38">
        <f t="shared" si="83"/>
        <v>45692</v>
      </c>
    </row>
    <row r="789" spans="1:25" ht="20.149999999999999" customHeight="1">
      <c r="A789" s="10">
        <f>SUBTOTAL(103,$B$4:B789)</f>
        <v>786</v>
      </c>
      <c r="B789" s="122">
        <v>45664</v>
      </c>
      <c r="C789" s="125" t="s">
        <v>174</v>
      </c>
      <c r="D789" s="3" t="str">
        <f>VLOOKUP(C789,'Location Summary'!$C$4:$D$602,2,0)</f>
        <v>DA+3</v>
      </c>
      <c r="E789" s="278" t="s">
        <v>416</v>
      </c>
      <c r="F789" s="279" t="s">
        <v>696</v>
      </c>
      <c r="G789" s="169">
        <v>1</v>
      </c>
      <c r="L789" s="167">
        <v>1</v>
      </c>
      <c r="O789" s="167">
        <v>1</v>
      </c>
      <c r="P789" s="169">
        <v>1</v>
      </c>
      <c r="X789" s="38">
        <f t="shared" si="82"/>
        <v>45664</v>
      </c>
      <c r="Y789" s="38">
        <f t="shared" si="83"/>
        <v>45692</v>
      </c>
    </row>
    <row r="790" spans="1:25" ht="20.149999999999999" customHeight="1">
      <c r="A790" s="10">
        <f>SUBTOTAL(103,$B$4:B790)</f>
        <v>787</v>
      </c>
      <c r="B790" s="122">
        <v>45665</v>
      </c>
      <c r="C790" s="125" t="s">
        <v>648</v>
      </c>
      <c r="D790" s="3" t="str">
        <f>VLOOKUP(C790,'Location Summary'!$C$4:$D$602,2,0)</f>
        <v>DA+3</v>
      </c>
      <c r="E790" s="278" t="s">
        <v>416</v>
      </c>
      <c r="F790" s="279" t="s">
        <v>696</v>
      </c>
      <c r="N790" s="168">
        <v>1</v>
      </c>
      <c r="O790" s="167">
        <v>1</v>
      </c>
      <c r="P790" s="169">
        <v>1</v>
      </c>
      <c r="X790" s="38">
        <f t="shared" si="82"/>
        <v>45665</v>
      </c>
      <c r="Y790" s="38">
        <f t="shared" si="83"/>
        <v>45693</v>
      </c>
    </row>
    <row r="791" spans="1:25" ht="20.149999999999999" customHeight="1">
      <c r="A791" s="10">
        <f>SUBTOTAL(103,$B$4:B791)</f>
        <v>788</v>
      </c>
      <c r="B791" s="122">
        <v>45665</v>
      </c>
      <c r="C791" s="125" t="s">
        <v>453</v>
      </c>
      <c r="D791" s="3" t="str">
        <f>VLOOKUP(C791,'Location Summary'!$C$4:$D$602,2,0)</f>
        <v>DA-3</v>
      </c>
      <c r="E791" s="278" t="s">
        <v>416</v>
      </c>
      <c r="F791" s="279" t="s">
        <v>696</v>
      </c>
      <c r="G791" s="169">
        <v>1</v>
      </c>
      <c r="J791" s="169">
        <v>1</v>
      </c>
      <c r="M791" s="169">
        <v>1</v>
      </c>
      <c r="P791" s="169">
        <v>1</v>
      </c>
      <c r="X791" s="38">
        <f t="shared" si="82"/>
        <v>45665</v>
      </c>
      <c r="Y791" s="38">
        <f t="shared" si="83"/>
        <v>45693</v>
      </c>
    </row>
    <row r="792" spans="1:25" ht="20.149999999999999" customHeight="1">
      <c r="A792" s="10">
        <f>SUBTOTAL(103,$B$4:B792)</f>
        <v>789</v>
      </c>
      <c r="B792" s="122">
        <v>45665</v>
      </c>
      <c r="C792" s="125" t="s">
        <v>636</v>
      </c>
      <c r="D792" s="3" t="str">
        <f>VLOOKUP(C792,'Location Summary'!$C$4:$D$602,2,0)</f>
        <v>DA+1.5</v>
      </c>
      <c r="E792" s="278" t="s">
        <v>416</v>
      </c>
      <c r="F792" s="279" t="s">
        <v>696</v>
      </c>
      <c r="M792" s="169">
        <v>1</v>
      </c>
      <c r="P792" s="169">
        <v>1</v>
      </c>
      <c r="X792" s="38">
        <f t="shared" si="82"/>
        <v>45665</v>
      </c>
      <c r="Y792" s="38">
        <f t="shared" si="83"/>
        <v>45693</v>
      </c>
    </row>
    <row r="793" spans="1:25" ht="20.149999999999999" customHeight="1">
      <c r="A793" s="10">
        <f>SUBTOTAL(103,$B$4:B793)</f>
        <v>790</v>
      </c>
      <c r="B793" s="122">
        <v>45665</v>
      </c>
      <c r="C793" s="125" t="s">
        <v>174</v>
      </c>
      <c r="D793" s="3" t="str">
        <f>VLOOKUP(C793,'Location Summary'!$C$4:$D$602,2,0)</f>
        <v>DA+3</v>
      </c>
      <c r="E793" s="278" t="s">
        <v>416</v>
      </c>
      <c r="F793" s="279" t="s">
        <v>696</v>
      </c>
      <c r="H793" s="168">
        <v>1</v>
      </c>
      <c r="I793" s="167">
        <v>1</v>
      </c>
      <c r="Q793" s="168">
        <v>1</v>
      </c>
      <c r="R793" s="167">
        <v>1</v>
      </c>
      <c r="X793" s="38">
        <f t="shared" si="82"/>
        <v>45665</v>
      </c>
      <c r="Y793" s="38">
        <f t="shared" si="83"/>
        <v>45693</v>
      </c>
    </row>
    <row r="794" spans="1:25" ht="20.149999999999999" customHeight="1">
      <c r="A794" s="10">
        <f>SUBTOTAL(103,$B$4:B794)</f>
        <v>791</v>
      </c>
      <c r="B794" s="122">
        <v>45666</v>
      </c>
      <c r="C794" s="125" t="s">
        <v>648</v>
      </c>
      <c r="D794" s="3" t="str">
        <f>VLOOKUP(C794,'Location Summary'!$C$4:$D$602,2,0)</f>
        <v>DA+3</v>
      </c>
      <c r="E794" s="278" t="s">
        <v>416</v>
      </c>
      <c r="F794" s="279" t="s">
        <v>696</v>
      </c>
      <c r="Q794" s="168">
        <v>1</v>
      </c>
      <c r="R794" s="167">
        <v>1</v>
      </c>
      <c r="X794" s="38">
        <f t="shared" si="82"/>
        <v>45666</v>
      </c>
      <c r="Y794" s="38">
        <f t="shared" si="83"/>
        <v>45694</v>
      </c>
    </row>
    <row r="795" spans="1:25" ht="20.149999999999999" customHeight="1">
      <c r="A795" s="10">
        <f>SUBTOTAL(103,$B$4:B795)</f>
        <v>792</v>
      </c>
      <c r="B795" s="122">
        <v>45666</v>
      </c>
      <c r="C795" s="125" t="s">
        <v>265</v>
      </c>
      <c r="D795" s="3" t="str">
        <f>VLOOKUP(C795,'Location Summary'!$C$4:$D$602,2,0)</f>
        <v>DB1+0</v>
      </c>
      <c r="E795" s="278" t="s">
        <v>416</v>
      </c>
      <c r="F795" s="279" t="s">
        <v>696</v>
      </c>
      <c r="K795" s="168">
        <v>1</v>
      </c>
      <c r="L795" s="167">
        <v>1</v>
      </c>
      <c r="P795" s="169">
        <v>1</v>
      </c>
      <c r="X795" s="38">
        <f t="shared" si="82"/>
        <v>45666</v>
      </c>
      <c r="Y795" s="38">
        <f t="shared" si="83"/>
        <v>45694</v>
      </c>
    </row>
    <row r="796" spans="1:25" ht="20.149999999999999" customHeight="1">
      <c r="A796" s="10">
        <f>SUBTOTAL(103,$B$4:B796)</f>
        <v>793</v>
      </c>
      <c r="B796" s="122">
        <v>45666</v>
      </c>
      <c r="C796" s="125" t="s">
        <v>453</v>
      </c>
      <c r="D796" s="3" t="str">
        <f>VLOOKUP(C796,'Location Summary'!$C$4:$D$602,2,0)</f>
        <v>DA-3</v>
      </c>
      <c r="E796" s="278" t="s">
        <v>416</v>
      </c>
      <c r="F796" s="279" t="s">
        <v>696</v>
      </c>
      <c r="H796" s="168">
        <v>1</v>
      </c>
      <c r="I796" s="167">
        <v>1</v>
      </c>
      <c r="K796" s="168">
        <v>1</v>
      </c>
      <c r="L796" s="167">
        <v>1</v>
      </c>
      <c r="N796" s="168">
        <v>1</v>
      </c>
      <c r="O796" s="167">
        <v>1</v>
      </c>
      <c r="Q796" s="168">
        <v>1</v>
      </c>
      <c r="X796" s="38">
        <f t="shared" si="82"/>
        <v>45666</v>
      </c>
      <c r="Y796" s="38">
        <f t="shared" si="83"/>
        <v>45694</v>
      </c>
    </row>
    <row r="797" spans="1:25" ht="20.149999999999999" customHeight="1">
      <c r="A797" s="10">
        <f>SUBTOTAL(103,$B$4:B797)</f>
        <v>794</v>
      </c>
      <c r="B797" s="122">
        <v>45666</v>
      </c>
      <c r="C797" s="125" t="s">
        <v>636</v>
      </c>
      <c r="D797" s="3" t="str">
        <f>VLOOKUP(C797,'Location Summary'!$C$4:$D$602,2,0)</f>
        <v>DA+1.5</v>
      </c>
      <c r="E797" s="278" t="s">
        <v>416</v>
      </c>
      <c r="F797" s="279" t="s">
        <v>696</v>
      </c>
      <c r="N797" s="168">
        <v>1</v>
      </c>
      <c r="O797" s="167">
        <v>1</v>
      </c>
      <c r="Q797" s="168">
        <v>1</v>
      </c>
      <c r="R797" s="167">
        <v>1</v>
      </c>
      <c r="X797" s="38">
        <f t="shared" si="82"/>
        <v>45666</v>
      </c>
      <c r="Y797" s="38">
        <f t="shared" si="83"/>
        <v>45694</v>
      </c>
    </row>
    <row r="798" spans="1:25" ht="20.149999999999999" customHeight="1">
      <c r="A798" s="10">
        <f>SUBTOTAL(103,$B$4:B798)</f>
        <v>795</v>
      </c>
      <c r="B798" s="122">
        <v>45666</v>
      </c>
      <c r="C798" s="125" t="s">
        <v>649</v>
      </c>
      <c r="D798" s="3" t="str">
        <f>VLOOKUP(C798,'Location Summary'!$C$4:$D$602,2,0)</f>
        <v>DA+9</v>
      </c>
      <c r="E798" s="278" t="s">
        <v>416</v>
      </c>
      <c r="F798" s="279" t="s">
        <v>696</v>
      </c>
      <c r="G798" s="169">
        <v>1</v>
      </c>
      <c r="J798" s="169">
        <v>1</v>
      </c>
      <c r="X798" s="38">
        <f t="shared" si="82"/>
        <v>45666</v>
      </c>
      <c r="Y798" s="38">
        <f t="shared" si="83"/>
        <v>45694</v>
      </c>
    </row>
    <row r="799" spans="1:25" ht="20.149999999999999" customHeight="1">
      <c r="A799" s="10">
        <f>SUBTOTAL(103,$B$4:B799)</f>
        <v>796</v>
      </c>
      <c r="B799" s="122">
        <v>45667</v>
      </c>
      <c r="C799" s="125" t="s">
        <v>649</v>
      </c>
      <c r="D799" s="3" t="str">
        <f>VLOOKUP(C799,'Location Summary'!$C$4:$D$602,2,0)</f>
        <v>DA+9</v>
      </c>
      <c r="E799" s="278" t="s">
        <v>416</v>
      </c>
      <c r="F799" s="279" t="s">
        <v>696</v>
      </c>
      <c r="H799" s="168">
        <v>1</v>
      </c>
      <c r="K799" s="168">
        <v>1</v>
      </c>
      <c r="P799" s="169">
        <v>1</v>
      </c>
      <c r="X799" s="38">
        <f t="shared" si="82"/>
        <v>45667</v>
      </c>
      <c r="Y799" s="38">
        <f t="shared" si="83"/>
        <v>45695</v>
      </c>
    </row>
    <row r="800" spans="1:25" ht="20.149999999999999" customHeight="1">
      <c r="A800" s="10">
        <f>SUBTOTAL(103,$B$4:B800)</f>
        <v>797</v>
      </c>
      <c r="B800" s="122">
        <v>45667</v>
      </c>
      <c r="C800" s="125" t="s">
        <v>265</v>
      </c>
      <c r="D800" s="3" t="str">
        <f>VLOOKUP(C800,'Location Summary'!$C$4:$D$602,2,0)</f>
        <v>DB1+0</v>
      </c>
      <c r="E800" s="278" t="s">
        <v>416</v>
      </c>
      <c r="F800" s="279" t="s">
        <v>696</v>
      </c>
      <c r="Q800" s="168">
        <v>1</v>
      </c>
      <c r="R800" s="167">
        <v>1</v>
      </c>
      <c r="X800" s="38">
        <f t="shared" si="82"/>
        <v>45667</v>
      </c>
      <c r="Y800" s="38">
        <f t="shared" si="83"/>
        <v>45695</v>
      </c>
    </row>
    <row r="801" spans="1:25" ht="20.149999999999999" customHeight="1">
      <c r="A801" s="10">
        <f>SUBTOTAL(103,$B$4:B801)</f>
        <v>798</v>
      </c>
      <c r="B801" s="122">
        <v>45667</v>
      </c>
      <c r="C801" s="125" t="s">
        <v>453</v>
      </c>
      <c r="D801" s="3" t="str">
        <f>VLOOKUP(C801,'Location Summary'!$C$4:$D$602,2,0)</f>
        <v>DA-3</v>
      </c>
      <c r="E801" s="278" t="s">
        <v>416</v>
      </c>
      <c r="F801" s="279" t="s">
        <v>696</v>
      </c>
      <c r="R801" s="167">
        <v>1</v>
      </c>
      <c r="X801" s="38">
        <f t="shared" si="82"/>
        <v>45667</v>
      </c>
      <c r="Y801" s="38">
        <f t="shared" si="83"/>
        <v>45695</v>
      </c>
    </row>
    <row r="802" spans="1:25" ht="20.149999999999999" customHeight="1">
      <c r="A802" s="10">
        <f>SUBTOTAL(103,$B$4:B802)</f>
        <v>799</v>
      </c>
      <c r="B802" s="122">
        <v>45667</v>
      </c>
      <c r="C802" s="125" t="s">
        <v>175</v>
      </c>
      <c r="D802" s="3" t="str">
        <f>VLOOKUP(C802,'Location Summary'!$C$4:$D$602,2,0)</f>
        <v>DA+9</v>
      </c>
      <c r="E802" s="278" t="s">
        <v>416</v>
      </c>
      <c r="F802" s="279" t="s">
        <v>696</v>
      </c>
      <c r="G802" s="169">
        <v>1</v>
      </c>
      <c r="M802" s="169">
        <v>1</v>
      </c>
      <c r="X802" s="38">
        <f t="shared" si="82"/>
        <v>45667</v>
      </c>
      <c r="Y802" s="38">
        <f t="shared" si="83"/>
        <v>45695</v>
      </c>
    </row>
    <row r="803" spans="1:25" ht="20.149999999999999" customHeight="1">
      <c r="A803" s="10">
        <f>SUBTOTAL(103,$B$4:B803)</f>
        <v>800</v>
      </c>
      <c r="B803" s="122">
        <v>45668</v>
      </c>
      <c r="C803" s="125" t="s">
        <v>649</v>
      </c>
      <c r="D803" s="3" t="str">
        <f>VLOOKUP(C803,'Location Summary'!$C$4:$D$602,2,0)</f>
        <v>DA+9</v>
      </c>
      <c r="E803" s="278" t="s">
        <v>416</v>
      </c>
      <c r="F803" s="279" t="s">
        <v>696</v>
      </c>
      <c r="I803" s="167">
        <v>1</v>
      </c>
      <c r="L803" s="167">
        <v>1</v>
      </c>
      <c r="X803" s="38">
        <f t="shared" si="82"/>
        <v>45668</v>
      </c>
      <c r="Y803" s="38">
        <f t="shared" si="83"/>
        <v>45696</v>
      </c>
    </row>
    <row r="804" spans="1:25" ht="20.149999999999999" customHeight="1">
      <c r="A804" s="10">
        <f>SUBTOTAL(103,$B$4:B804)</f>
        <v>801</v>
      </c>
      <c r="B804" s="122">
        <v>45668</v>
      </c>
      <c r="C804" s="125" t="s">
        <v>454</v>
      </c>
      <c r="D804" s="3" t="str">
        <f>VLOOKUP(C804,'Location Summary'!$C$4:$D$602,2,0)</f>
        <v>DA+3</v>
      </c>
      <c r="E804" s="278" t="s">
        <v>416</v>
      </c>
      <c r="F804" s="279" t="s">
        <v>696</v>
      </c>
      <c r="G804" s="169">
        <v>1</v>
      </c>
      <c r="P804" s="169">
        <v>1</v>
      </c>
      <c r="X804" s="38">
        <f t="shared" si="82"/>
        <v>45668</v>
      </c>
      <c r="Y804" s="38">
        <f t="shared" si="83"/>
        <v>45696</v>
      </c>
    </row>
    <row r="805" spans="1:25" ht="20.149999999999999" customHeight="1">
      <c r="A805" s="10">
        <f>SUBTOTAL(103,$B$4:B805)</f>
        <v>802</v>
      </c>
      <c r="B805" s="122">
        <v>45669</v>
      </c>
      <c r="C805" s="125" t="s">
        <v>649</v>
      </c>
      <c r="D805" s="3" t="str">
        <f>VLOOKUP(C805,'Location Summary'!$C$4:$D$602,2,0)</f>
        <v>DA+9</v>
      </c>
      <c r="E805" s="278" t="s">
        <v>416</v>
      </c>
      <c r="F805" s="279" t="s">
        <v>696</v>
      </c>
      <c r="M805" s="169">
        <v>1</v>
      </c>
      <c r="Q805" s="168">
        <v>1</v>
      </c>
      <c r="X805" s="38">
        <f t="shared" si="82"/>
        <v>45669</v>
      </c>
      <c r="Y805" s="38">
        <f t="shared" si="83"/>
        <v>45697</v>
      </c>
    </row>
    <row r="806" spans="1:25" ht="20.149999999999999" customHeight="1">
      <c r="A806" s="10">
        <f>SUBTOTAL(103,$B$4:B806)</f>
        <v>803</v>
      </c>
      <c r="B806" s="122">
        <v>45669</v>
      </c>
      <c r="C806" s="125" t="s">
        <v>265</v>
      </c>
      <c r="D806" s="3" t="str">
        <f>VLOOKUP(C806,'Location Summary'!$C$4:$D$602,2,0)</f>
        <v>DB1+0</v>
      </c>
      <c r="E806" s="278" t="s">
        <v>416</v>
      </c>
      <c r="F806" s="279" t="s">
        <v>696</v>
      </c>
      <c r="G806" s="169">
        <v>1</v>
      </c>
      <c r="X806" s="38">
        <f t="shared" si="82"/>
        <v>45669</v>
      </c>
      <c r="Y806" s="38">
        <f t="shared" si="83"/>
        <v>45697</v>
      </c>
    </row>
    <row r="807" spans="1:25" ht="20.149999999999999" customHeight="1">
      <c r="A807" s="10">
        <f>SUBTOTAL(103,$B$4:B807)</f>
        <v>804</v>
      </c>
      <c r="B807" s="122">
        <v>45669</v>
      </c>
      <c r="C807" s="125" t="s">
        <v>454</v>
      </c>
      <c r="D807" s="3" t="str">
        <f>VLOOKUP(C807,'Location Summary'!$C$4:$D$602,2,0)</f>
        <v>DA+3</v>
      </c>
      <c r="E807" s="278" t="s">
        <v>416</v>
      </c>
      <c r="F807" s="279" t="s">
        <v>696</v>
      </c>
      <c r="H807" s="168">
        <v>1</v>
      </c>
      <c r="I807" s="167">
        <v>1</v>
      </c>
      <c r="J807" s="169">
        <v>1</v>
      </c>
      <c r="M807" s="169">
        <v>1</v>
      </c>
      <c r="Q807" s="168">
        <v>1</v>
      </c>
      <c r="R807" s="167">
        <v>1</v>
      </c>
      <c r="X807" s="38">
        <f t="shared" si="82"/>
        <v>45669</v>
      </c>
      <c r="Y807" s="38">
        <f t="shared" si="83"/>
        <v>45697</v>
      </c>
    </row>
    <row r="808" spans="1:25" ht="20.149999999999999" customHeight="1">
      <c r="A808" s="10">
        <f>SUBTOTAL(103,$B$4:B808)</f>
        <v>805</v>
      </c>
      <c r="B808" s="122">
        <v>45669</v>
      </c>
      <c r="C808" s="125" t="s">
        <v>406</v>
      </c>
      <c r="D808" s="3" t="str">
        <f>VLOOKUP(C808,'Location Summary'!$C$4:$D$602,2,0)</f>
        <v>DA+6</v>
      </c>
      <c r="E808" s="278" t="s">
        <v>416</v>
      </c>
      <c r="F808" s="279" t="s">
        <v>696</v>
      </c>
      <c r="G808" s="169">
        <v>1</v>
      </c>
      <c r="X808" s="38">
        <f t="shared" si="82"/>
        <v>45669</v>
      </c>
      <c r="Y808" s="38">
        <f t="shared" si="83"/>
        <v>45697</v>
      </c>
    </row>
    <row r="809" spans="1:25" ht="20.149999999999999" customHeight="1">
      <c r="A809" s="10">
        <f>SUBTOTAL(103,$B$4:B809)</f>
        <v>806</v>
      </c>
      <c r="B809" s="122">
        <v>45669</v>
      </c>
      <c r="C809" s="125" t="s">
        <v>175</v>
      </c>
      <c r="D809" s="3" t="str">
        <f>VLOOKUP(C809,'Location Summary'!$C$4:$D$602,2,0)</f>
        <v>DA+9</v>
      </c>
      <c r="E809" s="278" t="s">
        <v>416</v>
      </c>
      <c r="F809" s="279" t="s">
        <v>696</v>
      </c>
      <c r="H809" s="168">
        <v>1</v>
      </c>
      <c r="I809" s="167">
        <v>1</v>
      </c>
      <c r="J809" s="169">
        <v>1</v>
      </c>
      <c r="N809" s="168">
        <v>1</v>
      </c>
      <c r="O809" s="167">
        <v>1</v>
      </c>
      <c r="P809" s="169">
        <v>1</v>
      </c>
      <c r="X809" s="38">
        <f t="shared" si="82"/>
        <v>45669</v>
      </c>
      <c r="Y809" s="38">
        <f t="shared" si="83"/>
        <v>45697</v>
      </c>
    </row>
    <row r="810" spans="1:25" ht="20.149999999999999" customHeight="1">
      <c r="A810" s="10">
        <f>SUBTOTAL(103,$B$4:B810)</f>
        <v>807</v>
      </c>
      <c r="B810" s="122">
        <v>45670</v>
      </c>
      <c r="C810" s="125" t="s">
        <v>649</v>
      </c>
      <c r="D810" s="3" t="str">
        <f>VLOOKUP(C810,'Location Summary'!$C$4:$D$602,2,0)</f>
        <v>DA+9</v>
      </c>
      <c r="E810" s="278" t="s">
        <v>416</v>
      </c>
      <c r="F810" s="279" t="s">
        <v>320</v>
      </c>
      <c r="N810" s="168">
        <v>1</v>
      </c>
      <c r="O810" s="167">
        <v>1</v>
      </c>
      <c r="R810" s="167">
        <v>1</v>
      </c>
      <c r="X810" s="38">
        <f t="shared" si="82"/>
        <v>45670</v>
      </c>
      <c r="Y810" s="38">
        <f t="shared" si="83"/>
        <v>45698</v>
      </c>
    </row>
    <row r="811" spans="1:25" ht="20.149999999999999" customHeight="1">
      <c r="A811" s="10">
        <f>SUBTOTAL(103,$B$4:B811)</f>
        <v>808</v>
      </c>
      <c r="B811" s="122">
        <v>45670</v>
      </c>
      <c r="C811" s="125" t="s">
        <v>265</v>
      </c>
      <c r="D811" s="3" t="str">
        <f>VLOOKUP(C811,'Location Summary'!$C$4:$D$602,2,0)</f>
        <v>DB1+0</v>
      </c>
      <c r="E811" s="278" t="s">
        <v>416</v>
      </c>
      <c r="F811" s="279" t="s">
        <v>696</v>
      </c>
      <c r="H811" s="168">
        <v>1</v>
      </c>
      <c r="I811" s="167">
        <v>1</v>
      </c>
      <c r="X811" s="38">
        <f t="shared" si="82"/>
        <v>45670</v>
      </c>
      <c r="Y811" s="38">
        <f t="shared" si="83"/>
        <v>45698</v>
      </c>
    </row>
    <row r="812" spans="1:25" ht="20.149999999999999" customHeight="1">
      <c r="A812" s="10">
        <f>SUBTOTAL(103,$B$4:B812)</f>
        <v>809</v>
      </c>
      <c r="B812" s="122">
        <v>45670</v>
      </c>
      <c r="C812" s="125" t="s">
        <v>454</v>
      </c>
      <c r="D812" s="3" t="str">
        <f>VLOOKUP(C812,'Location Summary'!$C$4:$D$602,2,0)</f>
        <v>DA+3</v>
      </c>
      <c r="E812" s="278" t="s">
        <v>416</v>
      </c>
      <c r="F812" s="279" t="s">
        <v>696</v>
      </c>
      <c r="K812" s="168">
        <v>1</v>
      </c>
      <c r="L812" s="167">
        <v>1</v>
      </c>
      <c r="N812" s="168">
        <v>1</v>
      </c>
      <c r="O812" s="167">
        <v>1</v>
      </c>
      <c r="X812" s="38">
        <f t="shared" si="82"/>
        <v>45670</v>
      </c>
      <c r="Y812" s="38">
        <f t="shared" si="83"/>
        <v>45698</v>
      </c>
    </row>
    <row r="813" spans="1:25" ht="20.149999999999999" customHeight="1">
      <c r="A813" s="10">
        <f>SUBTOTAL(103,$B$4:B813)</f>
        <v>810</v>
      </c>
      <c r="B813" s="122">
        <v>45670</v>
      </c>
      <c r="C813" s="125" t="s">
        <v>406</v>
      </c>
      <c r="D813" s="3" t="str">
        <f>VLOOKUP(C813,'Location Summary'!$C$4:$D$602,2,0)</f>
        <v>DA+6</v>
      </c>
      <c r="E813" s="278" t="s">
        <v>416</v>
      </c>
      <c r="F813" s="279" t="s">
        <v>696</v>
      </c>
      <c r="M813" s="169">
        <v>1</v>
      </c>
      <c r="X813" s="38">
        <f t="shared" ref="X813:X825" si="84">B813</f>
        <v>45670</v>
      </c>
      <c r="Y813" s="38">
        <f t="shared" ref="Y813:Y825" si="85">B813+28</f>
        <v>45698</v>
      </c>
    </row>
    <row r="814" spans="1:25" ht="20.149999999999999" customHeight="1">
      <c r="A814" s="10">
        <f>SUBTOTAL(103,$B$4:B814)</f>
        <v>811</v>
      </c>
      <c r="B814" s="122">
        <v>45670</v>
      </c>
      <c r="C814" s="125" t="s">
        <v>175</v>
      </c>
      <c r="D814" s="3" t="str">
        <f>VLOOKUP(C814,'Location Summary'!$C$4:$D$602,2,0)</f>
        <v>DA+9</v>
      </c>
      <c r="E814" s="278" t="s">
        <v>416</v>
      </c>
      <c r="F814" s="279" t="s">
        <v>696</v>
      </c>
      <c r="K814" s="168">
        <v>1</v>
      </c>
      <c r="L814" s="167">
        <v>1</v>
      </c>
      <c r="Q814" s="168">
        <v>1</v>
      </c>
      <c r="R814" s="167">
        <v>1</v>
      </c>
      <c r="X814" s="38">
        <f t="shared" si="84"/>
        <v>45670</v>
      </c>
      <c r="Y814" s="38">
        <f t="shared" si="85"/>
        <v>45698</v>
      </c>
    </row>
    <row r="815" spans="1:25" ht="20.149999999999999" customHeight="1">
      <c r="A815" s="10">
        <f>SUBTOTAL(103,$B$4:B815)</f>
        <v>812</v>
      </c>
      <c r="B815" s="122">
        <v>45670</v>
      </c>
      <c r="C815" s="125" t="s">
        <v>56</v>
      </c>
      <c r="D815" s="3" t="str">
        <f>VLOOKUP(C815,'Location Summary'!$C$4:$D$602,2,0)</f>
        <v>DC2+15</v>
      </c>
      <c r="E815" s="278" t="s">
        <v>416</v>
      </c>
      <c r="F815" s="279" t="s">
        <v>696</v>
      </c>
      <c r="H815" s="168">
        <v>1</v>
      </c>
      <c r="M815" s="169">
        <v>1</v>
      </c>
      <c r="X815" s="38">
        <f t="shared" si="84"/>
        <v>45670</v>
      </c>
      <c r="Y815" s="38">
        <f t="shared" si="85"/>
        <v>45698</v>
      </c>
    </row>
    <row r="816" spans="1:25" ht="20.149999999999999" customHeight="1">
      <c r="A816" s="10">
        <f>SUBTOTAL(103,$B$4:B816)</f>
        <v>813</v>
      </c>
      <c r="B816" s="122">
        <v>45670</v>
      </c>
      <c r="C816" s="125" t="s">
        <v>637</v>
      </c>
      <c r="D816" s="3" t="str">
        <f>VLOOKUP(C816,'Location Summary'!$C$4:$D$602,2,0)</f>
        <v>DA+3</v>
      </c>
      <c r="E816" s="278" t="s">
        <v>416</v>
      </c>
      <c r="F816" s="279" t="s">
        <v>696</v>
      </c>
      <c r="G816" s="169">
        <v>1</v>
      </c>
      <c r="J816" s="169">
        <v>1</v>
      </c>
      <c r="X816" s="38">
        <f t="shared" si="84"/>
        <v>45670</v>
      </c>
      <c r="Y816" s="38">
        <f t="shared" si="85"/>
        <v>45698</v>
      </c>
    </row>
    <row r="817" spans="1:25" ht="20.149999999999999" customHeight="1">
      <c r="A817" s="10">
        <f>SUBTOTAL(103,$B$4:B817)</f>
        <v>814</v>
      </c>
      <c r="B817" s="122">
        <v>45671</v>
      </c>
      <c r="C817" s="125" t="s">
        <v>651</v>
      </c>
      <c r="D817" s="3" t="str">
        <f>VLOOKUP(C817,'Location Summary'!$C$4:$D$602,2,0)</f>
        <v>DB1+9</v>
      </c>
      <c r="E817" s="278" t="s">
        <v>416</v>
      </c>
      <c r="F817" s="279" t="s">
        <v>696</v>
      </c>
      <c r="M817" s="169">
        <v>1</v>
      </c>
      <c r="X817" s="38">
        <f t="shared" si="84"/>
        <v>45671</v>
      </c>
      <c r="Y817" s="38">
        <f t="shared" si="85"/>
        <v>45699</v>
      </c>
    </row>
    <row r="818" spans="1:25" ht="20.149999999999999" customHeight="1">
      <c r="A818" s="10">
        <f>SUBTOTAL(103,$B$4:B818)</f>
        <v>815</v>
      </c>
      <c r="B818" s="122">
        <v>45671</v>
      </c>
      <c r="C818" s="125" t="s">
        <v>56</v>
      </c>
      <c r="D818" s="3" t="str">
        <f>VLOOKUP(C818,'Location Summary'!$C$4:$D$602,2,0)</f>
        <v>DC2+15</v>
      </c>
      <c r="E818" s="278" t="s">
        <v>416</v>
      </c>
      <c r="F818" s="279" t="s">
        <v>696</v>
      </c>
      <c r="I818" s="167">
        <v>1</v>
      </c>
      <c r="N818" s="168">
        <v>1</v>
      </c>
      <c r="P818" s="169">
        <v>1</v>
      </c>
      <c r="X818" s="38">
        <f t="shared" si="84"/>
        <v>45671</v>
      </c>
      <c r="Y818" s="38">
        <f t="shared" si="85"/>
        <v>45699</v>
      </c>
    </row>
    <row r="819" spans="1:25" ht="20.149999999999999" customHeight="1">
      <c r="A819" s="10">
        <f>SUBTOTAL(103,$B$4:B819)</f>
        <v>816</v>
      </c>
      <c r="B819" s="122">
        <v>45671</v>
      </c>
      <c r="C819" s="125" t="s">
        <v>637</v>
      </c>
      <c r="D819" s="3" t="str">
        <f>VLOOKUP(C819,'Location Summary'!$C$4:$D$602,2,0)</f>
        <v>DA+3</v>
      </c>
      <c r="E819" s="278" t="s">
        <v>416</v>
      </c>
      <c r="F819" s="279" t="s">
        <v>696</v>
      </c>
      <c r="H819" s="168">
        <v>1</v>
      </c>
      <c r="J819" s="169">
        <v>1</v>
      </c>
      <c r="K819" s="168">
        <v>1</v>
      </c>
      <c r="X819" s="38">
        <f t="shared" si="84"/>
        <v>45671</v>
      </c>
      <c r="Y819" s="38">
        <f t="shared" si="85"/>
        <v>45699</v>
      </c>
    </row>
    <row r="820" spans="1:25" ht="20.149999999999999" customHeight="1">
      <c r="A820" s="10">
        <f>SUBTOTAL(103,$B$4:B820)</f>
        <v>817</v>
      </c>
      <c r="B820" s="122">
        <v>45672</v>
      </c>
      <c r="C820" s="125" t="s">
        <v>651</v>
      </c>
      <c r="D820" s="3" t="str">
        <f>VLOOKUP(C820,'Location Summary'!$C$4:$D$602,2,0)</f>
        <v>DB1+9</v>
      </c>
      <c r="E820" s="278" t="s">
        <v>416</v>
      </c>
      <c r="F820" s="279" t="s">
        <v>696</v>
      </c>
      <c r="N820" s="168">
        <v>1</v>
      </c>
      <c r="O820" s="167">
        <v>1</v>
      </c>
      <c r="P820" s="169">
        <v>1</v>
      </c>
      <c r="X820" s="38">
        <f t="shared" si="84"/>
        <v>45672</v>
      </c>
      <c r="Y820" s="38">
        <f t="shared" si="85"/>
        <v>45700</v>
      </c>
    </row>
    <row r="821" spans="1:25" ht="20.149999999999999" customHeight="1">
      <c r="A821" s="10">
        <f>SUBTOTAL(103,$B$4:B821)</f>
        <v>818</v>
      </c>
      <c r="B821" s="122">
        <v>45672</v>
      </c>
      <c r="C821" s="125" t="s">
        <v>455</v>
      </c>
      <c r="D821" s="3" t="str">
        <f>VLOOKUP(C821,'Location Summary'!$C$4:$D$602,2,0)</f>
        <v>DA-3</v>
      </c>
      <c r="E821" s="278" t="s">
        <v>416</v>
      </c>
      <c r="F821" s="279" t="s">
        <v>696</v>
      </c>
      <c r="G821" s="169">
        <v>1</v>
      </c>
      <c r="J821" s="169">
        <v>1</v>
      </c>
      <c r="X821" s="38">
        <f t="shared" si="84"/>
        <v>45672</v>
      </c>
      <c r="Y821" s="38">
        <f t="shared" si="85"/>
        <v>45700</v>
      </c>
    </row>
    <row r="822" spans="1:25" ht="20.149999999999999" customHeight="1">
      <c r="A822" s="10">
        <f>SUBTOTAL(103,$B$4:B822)</f>
        <v>819</v>
      </c>
      <c r="B822" s="122">
        <v>45672</v>
      </c>
      <c r="C822" s="125" t="s">
        <v>56</v>
      </c>
      <c r="D822" s="3" t="str">
        <f>VLOOKUP(C822,'Location Summary'!$C$4:$D$602,2,0)</f>
        <v>DC2+15</v>
      </c>
      <c r="E822" s="278" t="s">
        <v>416</v>
      </c>
      <c r="F822" s="279" t="s">
        <v>696</v>
      </c>
      <c r="O822" s="167">
        <v>1</v>
      </c>
      <c r="Q822" s="168">
        <v>1</v>
      </c>
      <c r="R822" s="167">
        <v>1</v>
      </c>
      <c r="X822" s="38">
        <f t="shared" si="84"/>
        <v>45672</v>
      </c>
      <c r="Y822" s="38">
        <f t="shared" si="85"/>
        <v>45700</v>
      </c>
    </row>
    <row r="823" spans="1:25" ht="20.149999999999999" customHeight="1">
      <c r="A823" s="10">
        <f>SUBTOTAL(103,$B$4:B823)</f>
        <v>820</v>
      </c>
      <c r="B823" s="122">
        <v>45672</v>
      </c>
      <c r="C823" s="125" t="s">
        <v>76</v>
      </c>
      <c r="D823" s="3" t="str">
        <f>VLOOKUP(C823,'Location Summary'!$C$4:$D$602,2,0)</f>
        <v>DB1+9</v>
      </c>
      <c r="E823" s="278" t="s">
        <v>416</v>
      </c>
      <c r="F823" s="279" t="s">
        <v>696</v>
      </c>
      <c r="M823" s="169">
        <v>1</v>
      </c>
      <c r="P823" s="169">
        <v>1</v>
      </c>
      <c r="X823" s="38">
        <f t="shared" si="84"/>
        <v>45672</v>
      </c>
      <c r="Y823" s="38">
        <f t="shared" si="85"/>
        <v>45700</v>
      </c>
    </row>
    <row r="824" spans="1:25" ht="20.149999999999999" customHeight="1">
      <c r="A824" s="10">
        <f>SUBTOTAL(103,$B$4:B824)</f>
        <v>821</v>
      </c>
      <c r="B824" s="122">
        <v>45673</v>
      </c>
      <c r="C824" s="125" t="s">
        <v>651</v>
      </c>
      <c r="D824" s="3" t="str">
        <f>VLOOKUP(C824,'Location Summary'!$C$4:$D$602,2,0)</f>
        <v>DB1+9</v>
      </c>
      <c r="E824" s="278" t="s">
        <v>416</v>
      </c>
      <c r="F824" s="279" t="s">
        <v>696</v>
      </c>
      <c r="J824" s="169">
        <v>1</v>
      </c>
      <c r="Q824" s="168">
        <v>1</v>
      </c>
      <c r="R824" s="167">
        <v>1</v>
      </c>
      <c r="X824" s="38">
        <f t="shared" si="84"/>
        <v>45673</v>
      </c>
      <c r="Y824" s="38">
        <f t="shared" si="85"/>
        <v>45701</v>
      </c>
    </row>
    <row r="825" spans="1:25" ht="20.149999999999999" customHeight="1">
      <c r="A825" s="10">
        <f>SUBTOTAL(103,$B$4:B825)</f>
        <v>822</v>
      </c>
      <c r="B825" s="122">
        <v>45673</v>
      </c>
      <c r="C825" s="125" t="s">
        <v>455</v>
      </c>
      <c r="D825" s="3" t="str">
        <f>VLOOKUP(C825,'Location Summary'!$C$4:$D$602,2,0)</f>
        <v>DA-3</v>
      </c>
      <c r="E825" s="278" t="s">
        <v>416</v>
      </c>
      <c r="F825" s="279" t="s">
        <v>696</v>
      </c>
      <c r="H825" s="168">
        <v>1</v>
      </c>
      <c r="I825" s="167">
        <v>1</v>
      </c>
      <c r="K825" s="168">
        <v>1</v>
      </c>
      <c r="L825" s="167">
        <v>1</v>
      </c>
      <c r="M825" s="169">
        <v>1</v>
      </c>
      <c r="P825" s="169">
        <v>1</v>
      </c>
      <c r="X825" s="38">
        <f t="shared" si="84"/>
        <v>45673</v>
      </c>
      <c r="Y825" s="38">
        <f t="shared" si="85"/>
        <v>45701</v>
      </c>
    </row>
    <row r="826" spans="1:25" ht="20.149999999999999" customHeight="1">
      <c r="A826" s="10">
        <f>SUBTOTAL(103,$B$4:B826)</f>
        <v>823</v>
      </c>
      <c r="B826" s="122">
        <v>45673</v>
      </c>
      <c r="C826" s="125" t="s">
        <v>57</v>
      </c>
      <c r="D826" s="3" t="str">
        <f>VLOOKUP(C826,'Location Summary'!$C$4:$D$602,2,0)</f>
        <v>DB2+9</v>
      </c>
      <c r="E826" s="278" t="s">
        <v>416</v>
      </c>
      <c r="F826" s="279" t="s">
        <v>696</v>
      </c>
      <c r="G826" s="169">
        <v>1</v>
      </c>
      <c r="X826" s="38">
        <f>B826</f>
        <v>45673</v>
      </c>
      <c r="Y826" s="38">
        <f>B826+28</f>
        <v>45701</v>
      </c>
    </row>
    <row r="827" spans="1:25" ht="20.149999999999999" customHeight="1">
      <c r="A827" s="10">
        <f>SUBTOTAL(103,$B$4:B827)</f>
        <v>824</v>
      </c>
      <c r="B827" s="122">
        <v>45673</v>
      </c>
      <c r="C827" s="125" t="s">
        <v>637</v>
      </c>
      <c r="D827" s="3" t="str">
        <f>VLOOKUP(C827,'Location Summary'!$C$4:$D$602,2,0)</f>
        <v>DA+3</v>
      </c>
      <c r="E827" s="278" t="s">
        <v>416</v>
      </c>
      <c r="F827" s="279" t="s">
        <v>696</v>
      </c>
      <c r="I827" s="167">
        <v>1</v>
      </c>
      <c r="L827" s="167">
        <v>1</v>
      </c>
      <c r="M827" s="169">
        <v>1</v>
      </c>
      <c r="P827" s="169">
        <v>1</v>
      </c>
      <c r="X827" s="38">
        <f>B827</f>
        <v>45673</v>
      </c>
      <c r="Y827" s="38">
        <f>B827+28</f>
        <v>45701</v>
      </c>
    </row>
    <row r="828" spans="1:25" ht="20.149999999999999" customHeight="1">
      <c r="A828" s="10">
        <f>SUBTOTAL(103,$B$4:B828)</f>
        <v>825</v>
      </c>
      <c r="B828" s="122">
        <v>45673</v>
      </c>
      <c r="C828" s="125" t="s">
        <v>76</v>
      </c>
      <c r="D828" s="3" t="str">
        <f>VLOOKUP(C828,'Location Summary'!$C$4:$D$602,2,0)</f>
        <v>DB1+9</v>
      </c>
      <c r="E828" s="278" t="s">
        <v>416</v>
      </c>
      <c r="F828" s="279" t="s">
        <v>696</v>
      </c>
      <c r="N828" s="168">
        <v>1</v>
      </c>
      <c r="O828" s="167">
        <v>1</v>
      </c>
      <c r="Q828" s="168">
        <v>1</v>
      </c>
      <c r="R828" s="167">
        <v>1</v>
      </c>
      <c r="X828" s="38">
        <f>B828</f>
        <v>45673</v>
      </c>
      <c r="Y828" s="38">
        <f>B828+28</f>
        <v>45701</v>
      </c>
    </row>
    <row r="829" spans="1:25" ht="20.149999999999999" customHeight="1">
      <c r="A829" s="10">
        <f>SUBTOTAL(103,$B$4:B829)</f>
        <v>826</v>
      </c>
      <c r="B829" s="122">
        <v>45674</v>
      </c>
      <c r="C829" s="125" t="s">
        <v>651</v>
      </c>
      <c r="D829" s="3" t="str">
        <f>VLOOKUP(C829,'Location Summary'!$C$4:$D$602,2,0)</f>
        <v>DB1+9</v>
      </c>
      <c r="E829" s="278" t="s">
        <v>416</v>
      </c>
      <c r="F829" s="279" t="s">
        <v>696</v>
      </c>
      <c r="K829" s="168">
        <v>1</v>
      </c>
      <c r="X829" s="38">
        <f>B829</f>
        <v>45674</v>
      </c>
      <c r="Y829" s="38">
        <f>B829+28</f>
        <v>45702</v>
      </c>
    </row>
    <row r="830" spans="1:25" ht="20.149999999999999" customHeight="1">
      <c r="A830" s="10">
        <f>SUBTOTAL(103,$B$4:B830)</f>
        <v>827</v>
      </c>
      <c r="B830" s="122">
        <v>45674</v>
      </c>
      <c r="C830" s="125" t="s">
        <v>267</v>
      </c>
      <c r="D830" s="3" t="str">
        <f>VLOOKUP(C830,'Location Summary'!$C$4:$D$602,2,0)</f>
        <v>DB1+6</v>
      </c>
      <c r="E830" s="278" t="s">
        <v>416</v>
      </c>
      <c r="F830" s="279" t="s">
        <v>696</v>
      </c>
      <c r="G830" s="169">
        <v>1</v>
      </c>
      <c r="P830" s="169">
        <v>1</v>
      </c>
      <c r="X830" s="38">
        <f t="shared" ref="X830:X857" si="86">B830</f>
        <v>45674</v>
      </c>
      <c r="Y830" s="38">
        <f t="shared" ref="Y830:Y857" si="87">B830+28</f>
        <v>45702</v>
      </c>
    </row>
    <row r="831" spans="1:25" ht="20.149999999999999" customHeight="1">
      <c r="A831" s="10">
        <f>SUBTOTAL(103,$B$4:B831)</f>
        <v>828</v>
      </c>
      <c r="B831" s="122">
        <v>45674</v>
      </c>
      <c r="C831" s="125" t="s">
        <v>57</v>
      </c>
      <c r="D831" s="3" t="str">
        <f>VLOOKUP(C831,'Location Summary'!$C$4:$D$602,2,0)</f>
        <v>DB2+9</v>
      </c>
      <c r="E831" s="278" t="s">
        <v>416</v>
      </c>
      <c r="F831" s="279" t="s">
        <v>696</v>
      </c>
      <c r="H831" s="168">
        <v>1</v>
      </c>
      <c r="X831" s="38">
        <f t="shared" si="86"/>
        <v>45674</v>
      </c>
      <c r="Y831" s="38">
        <f t="shared" si="87"/>
        <v>45702</v>
      </c>
    </row>
    <row r="832" spans="1:25" ht="20.149999999999999" customHeight="1">
      <c r="A832" s="10">
        <f>SUBTOTAL(103,$B$4:B832)</f>
        <v>829</v>
      </c>
      <c r="B832" s="122">
        <v>45674</v>
      </c>
      <c r="C832" s="125" t="s">
        <v>76</v>
      </c>
      <c r="D832" s="3" t="str">
        <f>VLOOKUP(C832,'Location Summary'!$C$4:$D$602,2,0)</f>
        <v>DB1+9</v>
      </c>
      <c r="E832" s="278" t="s">
        <v>416</v>
      </c>
      <c r="F832" s="279" t="s">
        <v>696</v>
      </c>
      <c r="G832" s="169">
        <v>1</v>
      </c>
      <c r="J832" s="169">
        <v>1</v>
      </c>
      <c r="X832" s="38">
        <f t="shared" si="86"/>
        <v>45674</v>
      </c>
      <c r="Y832" s="38">
        <f t="shared" si="87"/>
        <v>45702</v>
      </c>
    </row>
    <row r="833" spans="1:25" ht="20.149999999999999" customHeight="1">
      <c r="A833" s="10">
        <f>SUBTOTAL(103,$B$4:B833)</f>
        <v>830</v>
      </c>
      <c r="B833" s="122">
        <v>45674</v>
      </c>
      <c r="C833" s="125" t="s">
        <v>455</v>
      </c>
      <c r="D833" s="3" t="str">
        <f>VLOOKUP(C833,'Location Summary'!$C$4:$D$602,2,0)</f>
        <v>DA-3</v>
      </c>
      <c r="E833" s="278" t="s">
        <v>416</v>
      </c>
      <c r="F833" s="279" t="s">
        <v>696</v>
      </c>
      <c r="N833" s="168">
        <v>1</v>
      </c>
      <c r="O833" s="167">
        <v>1</v>
      </c>
      <c r="Q833" s="168">
        <v>1</v>
      </c>
      <c r="R833" s="167">
        <v>1</v>
      </c>
      <c r="X833" s="38">
        <f t="shared" si="86"/>
        <v>45674</v>
      </c>
      <c r="Y833" s="38">
        <f t="shared" si="87"/>
        <v>45702</v>
      </c>
    </row>
    <row r="834" spans="1:25" ht="20.149999999999999" customHeight="1">
      <c r="A834" s="10">
        <f>SUBTOTAL(103,$B$4:B834)</f>
        <v>831</v>
      </c>
      <c r="B834" s="122">
        <v>45674</v>
      </c>
      <c r="C834" s="125" t="s">
        <v>406</v>
      </c>
      <c r="D834" s="3" t="str">
        <f>VLOOKUP(C834,'Location Summary'!$C$4:$D$602,2,0)</f>
        <v>DA+6</v>
      </c>
      <c r="E834" s="278" t="s">
        <v>416</v>
      </c>
      <c r="F834" s="279" t="s">
        <v>696</v>
      </c>
      <c r="H834" s="168">
        <v>1</v>
      </c>
      <c r="N834" s="168">
        <v>1</v>
      </c>
      <c r="X834" s="38">
        <f t="shared" si="86"/>
        <v>45674</v>
      </c>
      <c r="Y834" s="38">
        <f t="shared" si="87"/>
        <v>45702</v>
      </c>
    </row>
    <row r="835" spans="1:25" ht="20.149999999999999" customHeight="1">
      <c r="A835" s="10">
        <f>SUBTOTAL(103,$B$4:B835)</f>
        <v>832</v>
      </c>
      <c r="B835" s="122">
        <v>45674</v>
      </c>
      <c r="C835" s="125" t="s">
        <v>637</v>
      </c>
      <c r="D835" s="3" t="str">
        <f>VLOOKUP(C835,'Location Summary'!$C$4:$D$602,2,0)</f>
        <v>DA+3</v>
      </c>
      <c r="E835" s="278" t="s">
        <v>416</v>
      </c>
      <c r="F835" s="279" t="s">
        <v>696</v>
      </c>
      <c r="N835" s="168">
        <v>1</v>
      </c>
      <c r="O835" s="167">
        <v>1</v>
      </c>
      <c r="Q835" s="168">
        <v>1</v>
      </c>
      <c r="R835" s="167">
        <v>1</v>
      </c>
      <c r="X835" s="38">
        <f t="shared" si="86"/>
        <v>45674</v>
      </c>
      <c r="Y835" s="38">
        <f t="shared" si="87"/>
        <v>45702</v>
      </c>
    </row>
    <row r="836" spans="1:25" ht="20.149999999999999" customHeight="1">
      <c r="A836" s="10">
        <f>SUBTOTAL(103,$B$4:B836)</f>
        <v>833</v>
      </c>
      <c r="B836" s="122">
        <v>45674</v>
      </c>
      <c r="C836" s="125" t="s">
        <v>661</v>
      </c>
      <c r="D836" s="3" t="str">
        <f>VLOOKUP(C836,'Location Summary'!$C$4:$D$602,2,0)</f>
        <v>DA+0</v>
      </c>
      <c r="E836" s="278" t="s">
        <v>416</v>
      </c>
      <c r="F836" s="279" t="s">
        <v>696</v>
      </c>
      <c r="G836" s="169">
        <v>1</v>
      </c>
      <c r="J836" s="169">
        <v>1</v>
      </c>
      <c r="X836" s="38">
        <f t="shared" si="86"/>
        <v>45674</v>
      </c>
      <c r="Y836" s="38">
        <f t="shared" si="87"/>
        <v>45702</v>
      </c>
    </row>
    <row r="837" spans="1:25" ht="20.149999999999999" customHeight="1">
      <c r="A837" s="10">
        <f>SUBTOTAL(103,$B$4:B837)</f>
        <v>834</v>
      </c>
      <c r="B837" s="122">
        <v>45675</v>
      </c>
      <c r="C837" s="125" t="s">
        <v>651</v>
      </c>
      <c r="D837" s="3" t="str">
        <f>VLOOKUP(C837,'Location Summary'!$C$4:$D$602,2,0)</f>
        <v>DB1+9</v>
      </c>
      <c r="E837" s="278" t="s">
        <v>416</v>
      </c>
      <c r="F837" s="279" t="s">
        <v>696</v>
      </c>
      <c r="L837" s="167">
        <v>1</v>
      </c>
      <c r="X837" s="38">
        <f t="shared" si="86"/>
        <v>45675</v>
      </c>
      <c r="Y837" s="38">
        <f t="shared" si="87"/>
        <v>45703</v>
      </c>
    </row>
    <row r="838" spans="1:25" ht="20.149999999999999" customHeight="1">
      <c r="A838" s="10">
        <f>SUBTOTAL(103,$B$4:B838)</f>
        <v>835</v>
      </c>
      <c r="B838" s="122">
        <v>45675</v>
      </c>
      <c r="C838" s="125" t="s">
        <v>267</v>
      </c>
      <c r="D838" s="3" t="str">
        <f>VLOOKUP(C838,'Location Summary'!$C$4:$D$602,2,0)</f>
        <v>DB1+6</v>
      </c>
      <c r="E838" s="278" t="s">
        <v>416</v>
      </c>
      <c r="F838" s="279" t="s">
        <v>696</v>
      </c>
      <c r="H838" s="168">
        <v>1</v>
      </c>
      <c r="I838" s="167">
        <v>1</v>
      </c>
      <c r="Q838" s="168">
        <v>1</v>
      </c>
      <c r="X838" s="38">
        <f t="shared" si="86"/>
        <v>45675</v>
      </c>
      <c r="Y838" s="38">
        <f t="shared" si="87"/>
        <v>45703</v>
      </c>
    </row>
    <row r="839" spans="1:25" ht="20.149999999999999" customHeight="1">
      <c r="A839" s="10">
        <f>SUBTOTAL(103,$B$4:B839)</f>
        <v>836</v>
      </c>
      <c r="B839" s="122">
        <v>45675</v>
      </c>
      <c r="C839" s="125" t="s">
        <v>57</v>
      </c>
      <c r="D839" s="3" t="str">
        <f>VLOOKUP(C839,'Location Summary'!$C$4:$D$602,2,0)</f>
        <v>DB2+9</v>
      </c>
      <c r="E839" s="278" t="s">
        <v>416</v>
      </c>
      <c r="F839" s="279" t="s">
        <v>696</v>
      </c>
      <c r="I839" s="167">
        <v>1</v>
      </c>
      <c r="J839" s="169">
        <v>1</v>
      </c>
      <c r="X839" s="38">
        <f t="shared" si="86"/>
        <v>45675</v>
      </c>
      <c r="Y839" s="38">
        <f t="shared" si="87"/>
        <v>45703</v>
      </c>
    </row>
    <row r="840" spans="1:25" ht="20.149999999999999" customHeight="1">
      <c r="A840" s="10">
        <f>SUBTOTAL(103,$B$4:B840)</f>
        <v>837</v>
      </c>
      <c r="B840" s="122">
        <v>45675</v>
      </c>
      <c r="C840" s="125" t="s">
        <v>406</v>
      </c>
      <c r="D840" s="3" t="str">
        <f>VLOOKUP(C840,'Location Summary'!$C$4:$D$602,2,0)</f>
        <v>DA+6</v>
      </c>
      <c r="E840" s="278" t="s">
        <v>416</v>
      </c>
      <c r="F840" s="279" t="s">
        <v>696</v>
      </c>
      <c r="I840" s="167">
        <v>1</v>
      </c>
      <c r="O840" s="167">
        <v>1</v>
      </c>
      <c r="X840" s="38">
        <f t="shared" si="86"/>
        <v>45675</v>
      </c>
      <c r="Y840" s="38">
        <f t="shared" si="87"/>
        <v>45703</v>
      </c>
    </row>
    <row r="841" spans="1:25" ht="20.149999999999999" customHeight="1">
      <c r="A841" s="10">
        <f>SUBTOTAL(103,$B$4:B841)</f>
        <v>838</v>
      </c>
      <c r="B841" s="122">
        <v>45675</v>
      </c>
      <c r="C841" s="125" t="s">
        <v>76</v>
      </c>
      <c r="D841" s="3" t="str">
        <f>VLOOKUP(C841,'Location Summary'!$C$4:$D$602,2,0)</f>
        <v>DB1+9</v>
      </c>
      <c r="E841" s="278" t="s">
        <v>416</v>
      </c>
      <c r="F841" s="279" t="s">
        <v>696</v>
      </c>
      <c r="H841" s="168">
        <v>1</v>
      </c>
      <c r="I841" s="167">
        <v>1</v>
      </c>
      <c r="X841" s="38">
        <f t="shared" si="86"/>
        <v>45675</v>
      </c>
      <c r="Y841" s="38">
        <f t="shared" si="87"/>
        <v>45703</v>
      </c>
    </row>
    <row r="842" spans="1:25" ht="20.149999999999999" customHeight="1">
      <c r="A842" s="10">
        <f>SUBTOTAL(103,$B$4:B842)</f>
        <v>839</v>
      </c>
      <c r="B842" s="122">
        <v>45676</v>
      </c>
      <c r="C842" s="125" t="s">
        <v>651</v>
      </c>
      <c r="D842" s="3" t="str">
        <f>VLOOKUP(C842,'Location Summary'!$C$4:$D$602,2,0)</f>
        <v>DB1+9</v>
      </c>
      <c r="E842" s="278" t="s">
        <v>416</v>
      </c>
      <c r="F842" s="279" t="s">
        <v>696</v>
      </c>
      <c r="G842" s="169">
        <v>1</v>
      </c>
      <c r="X842" s="38">
        <f t="shared" si="86"/>
        <v>45676</v>
      </c>
      <c r="Y842" s="38">
        <f t="shared" si="87"/>
        <v>45704</v>
      </c>
    </row>
    <row r="843" spans="1:25" ht="20.149999999999999" customHeight="1">
      <c r="A843" s="10">
        <f>SUBTOTAL(103,$B$4:B843)</f>
        <v>840</v>
      </c>
      <c r="B843" s="122">
        <v>45676</v>
      </c>
      <c r="C843" s="125" t="s">
        <v>267</v>
      </c>
      <c r="D843" s="3" t="str">
        <f>VLOOKUP(C843,'Location Summary'!$C$4:$D$602,2,0)</f>
        <v>DB1+6</v>
      </c>
      <c r="E843" s="278" t="s">
        <v>416</v>
      </c>
      <c r="F843" s="279" t="s">
        <v>696</v>
      </c>
      <c r="J843" s="169">
        <v>1</v>
      </c>
      <c r="R843" s="167">
        <v>1</v>
      </c>
      <c r="X843" s="38">
        <f t="shared" si="86"/>
        <v>45676</v>
      </c>
      <c r="Y843" s="38">
        <f t="shared" si="87"/>
        <v>45704</v>
      </c>
    </row>
    <row r="844" spans="1:25" ht="20.149999999999999" customHeight="1">
      <c r="A844" s="10">
        <f>SUBTOTAL(103,$B$4:B844)</f>
        <v>841</v>
      </c>
      <c r="B844" s="122">
        <v>45676</v>
      </c>
      <c r="C844" s="125" t="s">
        <v>456</v>
      </c>
      <c r="D844" s="3" t="str">
        <f>VLOOKUP(C844,'Location Summary'!$C$4:$D$602,2,0)</f>
        <v>DA+3</v>
      </c>
      <c r="E844" s="278" t="s">
        <v>416</v>
      </c>
      <c r="F844" s="279" t="s">
        <v>696</v>
      </c>
      <c r="J844" s="169">
        <v>1</v>
      </c>
      <c r="M844" s="169">
        <v>1</v>
      </c>
      <c r="X844" s="38">
        <f t="shared" si="86"/>
        <v>45676</v>
      </c>
      <c r="Y844" s="38">
        <f t="shared" si="87"/>
        <v>45704</v>
      </c>
    </row>
    <row r="845" spans="1:25" ht="20.149999999999999" customHeight="1">
      <c r="A845" s="10">
        <f>SUBTOTAL(103,$B$4:B845)</f>
        <v>842</v>
      </c>
      <c r="B845" s="122">
        <v>45676</v>
      </c>
      <c r="C845" s="125" t="s">
        <v>57</v>
      </c>
      <c r="D845" s="3" t="str">
        <f>VLOOKUP(C845,'Location Summary'!$C$4:$D$602,2,0)</f>
        <v>DB2+9</v>
      </c>
      <c r="E845" s="278" t="s">
        <v>416</v>
      </c>
      <c r="F845" s="279" t="s">
        <v>696</v>
      </c>
      <c r="K845" s="168">
        <v>1</v>
      </c>
      <c r="X845" s="38">
        <f t="shared" si="86"/>
        <v>45676</v>
      </c>
      <c r="Y845" s="38">
        <f t="shared" si="87"/>
        <v>45704</v>
      </c>
    </row>
    <row r="846" spans="1:25" ht="20.149999999999999" customHeight="1">
      <c r="A846" s="10">
        <f>SUBTOTAL(103,$B$4:B846)</f>
        <v>843</v>
      </c>
      <c r="B846" s="122">
        <v>45676</v>
      </c>
      <c r="C846" s="125" t="s">
        <v>638</v>
      </c>
      <c r="D846" s="3" t="str">
        <f>VLOOKUP(C846,'Location Summary'!$C$4:$D$602,2,0)</f>
        <v>DA+1.5</v>
      </c>
      <c r="E846" s="278" t="s">
        <v>416</v>
      </c>
      <c r="F846" s="279" t="s">
        <v>696</v>
      </c>
      <c r="G846" s="169">
        <v>1</v>
      </c>
      <c r="J846" s="169">
        <v>1</v>
      </c>
      <c r="X846" s="38">
        <f t="shared" si="86"/>
        <v>45676</v>
      </c>
      <c r="Y846" s="38">
        <f t="shared" si="87"/>
        <v>45704</v>
      </c>
    </row>
    <row r="847" spans="1:25" ht="20.149999999999999" customHeight="1">
      <c r="A847" s="10">
        <f>SUBTOTAL(103,$B$4:B847)</f>
        <v>844</v>
      </c>
      <c r="B847" s="122">
        <v>45676</v>
      </c>
      <c r="C847" s="125" t="s">
        <v>76</v>
      </c>
      <c r="D847" s="3" t="str">
        <f>VLOOKUP(C847,'Location Summary'!$C$4:$D$602,2,0)</f>
        <v>DB1+9</v>
      </c>
      <c r="E847" s="278" t="s">
        <v>416</v>
      </c>
      <c r="F847" s="279" t="s">
        <v>696</v>
      </c>
      <c r="K847" s="168">
        <v>1</v>
      </c>
      <c r="L847" s="167">
        <v>1</v>
      </c>
      <c r="X847" s="38">
        <f t="shared" si="86"/>
        <v>45676</v>
      </c>
      <c r="Y847" s="38">
        <f t="shared" si="87"/>
        <v>45704</v>
      </c>
    </row>
    <row r="848" spans="1:25" ht="20.149999999999999" customHeight="1">
      <c r="A848" s="10">
        <f>SUBTOTAL(103,$B$4:B848)</f>
        <v>845</v>
      </c>
      <c r="B848" s="122">
        <v>45676</v>
      </c>
      <c r="C848" s="125" t="s">
        <v>661</v>
      </c>
      <c r="D848" s="3" t="str">
        <f>VLOOKUP(C848,'Location Summary'!$C$4:$D$602,2,0)</f>
        <v>DA+0</v>
      </c>
      <c r="E848" s="278" t="s">
        <v>416</v>
      </c>
      <c r="F848" s="279" t="s">
        <v>696</v>
      </c>
      <c r="H848" s="168">
        <v>1</v>
      </c>
      <c r="I848" s="167">
        <v>1</v>
      </c>
      <c r="K848" s="168">
        <v>1</v>
      </c>
      <c r="L848" s="167">
        <v>1</v>
      </c>
      <c r="M848" s="169">
        <v>1</v>
      </c>
      <c r="X848" s="38">
        <f t="shared" si="86"/>
        <v>45676</v>
      </c>
      <c r="Y848" s="38">
        <f t="shared" si="87"/>
        <v>45704</v>
      </c>
    </row>
    <row r="849" spans="1:25" ht="20.149999999999999" customHeight="1">
      <c r="A849" s="10">
        <f>SUBTOTAL(103,$B$4:B849)</f>
        <v>846</v>
      </c>
      <c r="B849" s="122">
        <v>45677</v>
      </c>
      <c r="C849" s="125" t="s">
        <v>651</v>
      </c>
      <c r="D849" s="3" t="str">
        <f>VLOOKUP(C849,'Location Summary'!$C$4:$D$602,2,0)</f>
        <v>DB1+9</v>
      </c>
      <c r="E849" s="278" t="s">
        <v>416</v>
      </c>
      <c r="F849" s="279" t="s">
        <v>696</v>
      </c>
      <c r="H849" s="168">
        <v>1</v>
      </c>
      <c r="I849" s="167">
        <v>1</v>
      </c>
      <c r="X849" s="38">
        <f t="shared" si="86"/>
        <v>45677</v>
      </c>
      <c r="Y849" s="38">
        <f t="shared" si="87"/>
        <v>45705</v>
      </c>
    </row>
    <row r="850" spans="1:25" ht="20.149999999999999" customHeight="1">
      <c r="A850" s="10">
        <f>SUBTOTAL(103,$B$4:B850)</f>
        <v>847</v>
      </c>
      <c r="B850" s="122">
        <v>45677</v>
      </c>
      <c r="C850" s="125" t="s">
        <v>267</v>
      </c>
      <c r="D850" s="3" t="str">
        <f>VLOOKUP(C850,'Location Summary'!$C$4:$D$602,2,0)</f>
        <v>DB1+6</v>
      </c>
      <c r="E850" s="278" t="s">
        <v>416</v>
      </c>
      <c r="F850" s="279" t="s">
        <v>696</v>
      </c>
      <c r="K850" s="168">
        <v>1</v>
      </c>
      <c r="L850" s="167">
        <v>1</v>
      </c>
      <c r="M850" s="169">
        <v>1</v>
      </c>
      <c r="X850" s="38">
        <f t="shared" si="86"/>
        <v>45677</v>
      </c>
      <c r="Y850" s="38">
        <f t="shared" si="87"/>
        <v>45705</v>
      </c>
    </row>
    <row r="851" spans="1:25" ht="20.149999999999999" customHeight="1">
      <c r="A851" s="10">
        <f>SUBTOTAL(103,$B$4:B851)</f>
        <v>848</v>
      </c>
      <c r="B851" s="122">
        <v>45677</v>
      </c>
      <c r="C851" s="125" t="s">
        <v>456</v>
      </c>
      <c r="D851" s="3" t="str">
        <f>VLOOKUP(C851,'Location Summary'!$C$4:$D$602,2,0)</f>
        <v>DA+3</v>
      </c>
      <c r="E851" s="278" t="s">
        <v>416</v>
      </c>
      <c r="F851" s="279" t="s">
        <v>696</v>
      </c>
      <c r="G851" s="169">
        <v>1</v>
      </c>
      <c r="K851" s="168">
        <v>1</v>
      </c>
      <c r="L851" s="167">
        <v>1</v>
      </c>
      <c r="N851" s="168">
        <v>1</v>
      </c>
      <c r="O851" s="167">
        <v>1</v>
      </c>
      <c r="P851" s="169">
        <v>1</v>
      </c>
      <c r="X851" s="38">
        <f t="shared" si="86"/>
        <v>45677</v>
      </c>
      <c r="Y851" s="38">
        <f t="shared" si="87"/>
        <v>45705</v>
      </c>
    </row>
    <row r="852" spans="1:25" ht="20.149999999999999" customHeight="1">
      <c r="A852" s="10">
        <f>SUBTOTAL(103,$B$4:B852)</f>
        <v>849</v>
      </c>
      <c r="B852" s="122">
        <v>45677</v>
      </c>
      <c r="C852" s="125" t="s">
        <v>57</v>
      </c>
      <c r="D852" s="3" t="str">
        <f>VLOOKUP(C852,'Location Summary'!$C$4:$D$602,2,0)</f>
        <v>DB2+9</v>
      </c>
      <c r="E852" s="278" t="s">
        <v>416</v>
      </c>
      <c r="F852" s="279" t="s">
        <v>696</v>
      </c>
      <c r="L852" s="167">
        <v>1</v>
      </c>
      <c r="P852" s="169">
        <v>1</v>
      </c>
      <c r="X852" s="38">
        <f t="shared" si="86"/>
        <v>45677</v>
      </c>
      <c r="Y852" s="38">
        <f t="shared" si="87"/>
        <v>45705</v>
      </c>
    </row>
    <row r="853" spans="1:25" ht="20.149999999999999" customHeight="1">
      <c r="A853" s="10">
        <f>SUBTOTAL(103,$B$4:B853)</f>
        <v>850</v>
      </c>
      <c r="B853" s="122">
        <v>45677</v>
      </c>
      <c r="C853" s="125" t="s">
        <v>406</v>
      </c>
      <c r="D853" s="3" t="str">
        <f>VLOOKUP(C853,'Location Summary'!$C$4:$D$602,2,0)</f>
        <v>DA+6</v>
      </c>
      <c r="E853" s="278" t="s">
        <v>416</v>
      </c>
      <c r="F853" s="279" t="s">
        <v>696</v>
      </c>
      <c r="J853" s="169">
        <v>1</v>
      </c>
      <c r="X853" s="38">
        <f t="shared" si="86"/>
        <v>45677</v>
      </c>
      <c r="Y853" s="38">
        <f t="shared" si="87"/>
        <v>45705</v>
      </c>
    </row>
    <row r="854" spans="1:25" ht="20.149999999999999" customHeight="1">
      <c r="A854" s="10">
        <f>SUBTOTAL(103,$B$4:B854)</f>
        <v>851</v>
      </c>
      <c r="B854" s="122">
        <v>45677</v>
      </c>
      <c r="C854" s="125" t="s">
        <v>661</v>
      </c>
      <c r="D854" s="3" t="str">
        <f>VLOOKUP(C854,'Location Summary'!$C$4:$D$602,2,0)</f>
        <v>DA+0</v>
      </c>
      <c r="E854" s="278" t="s">
        <v>416</v>
      </c>
      <c r="F854" s="279" t="s">
        <v>696</v>
      </c>
      <c r="P854" s="169">
        <v>1</v>
      </c>
      <c r="X854" s="38">
        <f t="shared" si="86"/>
        <v>45677</v>
      </c>
      <c r="Y854" s="38">
        <f t="shared" si="87"/>
        <v>45705</v>
      </c>
    </row>
    <row r="855" spans="1:25" ht="20.149999999999999" customHeight="1">
      <c r="A855" s="10">
        <f>SUBTOTAL(103,$B$4:B855)</f>
        <v>852</v>
      </c>
      <c r="B855" s="122">
        <v>45678</v>
      </c>
      <c r="C855" s="125" t="s">
        <v>657</v>
      </c>
      <c r="D855" s="3" t="str">
        <f>VLOOKUP(C855,'Location Summary'!$C$4:$D$602,2,0)</f>
        <v>DA-1.5</v>
      </c>
      <c r="E855" s="278" t="s">
        <v>416</v>
      </c>
      <c r="F855" s="279" t="s">
        <v>696</v>
      </c>
      <c r="J855" s="169">
        <v>1</v>
      </c>
      <c r="P855" s="169">
        <v>1</v>
      </c>
      <c r="X855" s="38">
        <f t="shared" si="86"/>
        <v>45678</v>
      </c>
      <c r="Y855" s="38">
        <f t="shared" si="87"/>
        <v>45706</v>
      </c>
    </row>
    <row r="856" spans="1:25" ht="20.149999999999999" customHeight="1">
      <c r="A856" s="10">
        <f>SUBTOTAL(103,$B$4:B856)</f>
        <v>853</v>
      </c>
      <c r="B856" s="122">
        <v>45678</v>
      </c>
      <c r="C856" s="125" t="s">
        <v>267</v>
      </c>
      <c r="D856" s="3" t="str">
        <f>VLOOKUP(C856,'Location Summary'!$C$4:$D$602,2,0)</f>
        <v>DB1+6</v>
      </c>
      <c r="E856" s="278" t="s">
        <v>416</v>
      </c>
      <c r="F856" s="279" t="s">
        <v>696</v>
      </c>
      <c r="N856" s="168">
        <v>1</v>
      </c>
      <c r="O856" s="167">
        <v>1</v>
      </c>
      <c r="X856" s="38">
        <f t="shared" si="86"/>
        <v>45678</v>
      </c>
      <c r="Y856" s="38">
        <f t="shared" si="87"/>
        <v>45706</v>
      </c>
    </row>
    <row r="857" spans="1:25" ht="20.149999999999999" customHeight="1">
      <c r="A857" s="10">
        <f>SUBTOTAL(103,$B$4:B857)</f>
        <v>854</v>
      </c>
      <c r="B857" s="122">
        <v>45678</v>
      </c>
      <c r="C857" s="125" t="s">
        <v>456</v>
      </c>
      <c r="D857" s="3" t="str">
        <f>VLOOKUP(C857,'Location Summary'!$C$4:$D$602,2,0)</f>
        <v>DA+3</v>
      </c>
      <c r="E857" s="278" t="s">
        <v>416</v>
      </c>
      <c r="F857" s="279" t="s">
        <v>696</v>
      </c>
      <c r="H857" s="168">
        <v>1</v>
      </c>
      <c r="I857" s="167">
        <v>1</v>
      </c>
      <c r="Q857" s="168">
        <v>1</v>
      </c>
      <c r="R857" s="167">
        <v>1</v>
      </c>
      <c r="X857" s="38">
        <f t="shared" si="86"/>
        <v>45678</v>
      </c>
      <c r="Y857" s="38">
        <f t="shared" si="87"/>
        <v>45706</v>
      </c>
    </row>
    <row r="858" spans="1:25" ht="20.149999999999999" customHeight="1">
      <c r="A858" s="10">
        <f>SUBTOTAL(103,$B$4:B858)</f>
        <v>855</v>
      </c>
      <c r="B858" s="122">
        <v>45678</v>
      </c>
      <c r="C858" s="125" t="s">
        <v>57</v>
      </c>
      <c r="D858" s="3" t="str">
        <f>VLOOKUP(C858,'Location Summary'!$C$4:$D$602,2,0)</f>
        <v>DB2+9</v>
      </c>
      <c r="E858" s="278" t="s">
        <v>416</v>
      </c>
      <c r="F858" s="279" t="s">
        <v>696</v>
      </c>
      <c r="M858" s="169">
        <v>1</v>
      </c>
      <c r="Q858" s="168">
        <v>1</v>
      </c>
      <c r="R858" s="167">
        <v>1</v>
      </c>
      <c r="X858" s="38">
        <f t="shared" ref="X858:X895" si="88">B858</f>
        <v>45678</v>
      </c>
      <c r="Y858" s="38">
        <f t="shared" ref="Y858:Y895" si="89">B858+28</f>
        <v>45706</v>
      </c>
    </row>
    <row r="859" spans="1:25" ht="20.149999999999999" customHeight="1">
      <c r="A859" s="10">
        <f>SUBTOTAL(103,$B$4:B859)</f>
        <v>856</v>
      </c>
      <c r="B859" s="122">
        <v>45678</v>
      </c>
      <c r="C859" s="125" t="s">
        <v>406</v>
      </c>
      <c r="D859" s="3" t="str">
        <f>VLOOKUP(C859,'Location Summary'!$C$4:$D$602,2,0)</f>
        <v>DA+6</v>
      </c>
      <c r="E859" s="278" t="s">
        <v>416</v>
      </c>
      <c r="F859" s="279" t="s">
        <v>696</v>
      </c>
      <c r="K859" s="168">
        <v>1</v>
      </c>
      <c r="X859" s="38">
        <f t="shared" si="88"/>
        <v>45678</v>
      </c>
      <c r="Y859" s="38">
        <f t="shared" si="89"/>
        <v>45706</v>
      </c>
    </row>
    <row r="860" spans="1:25" ht="20.149999999999999" customHeight="1">
      <c r="A860" s="10">
        <f>SUBTOTAL(103,$B$4:B860)</f>
        <v>857</v>
      </c>
      <c r="B860" s="122">
        <v>45678</v>
      </c>
      <c r="C860" s="125" t="s">
        <v>661</v>
      </c>
      <c r="D860" s="3" t="str">
        <f>VLOOKUP(C860,'Location Summary'!$C$4:$D$602,2,0)</f>
        <v>DA+0</v>
      </c>
      <c r="E860" s="278" t="s">
        <v>416</v>
      </c>
      <c r="F860" s="279" t="s">
        <v>696</v>
      </c>
      <c r="N860" s="168">
        <v>1</v>
      </c>
      <c r="O860" s="167">
        <v>1</v>
      </c>
      <c r="Q860" s="168">
        <v>1</v>
      </c>
      <c r="R860" s="167">
        <v>1</v>
      </c>
      <c r="X860" s="38">
        <f t="shared" si="88"/>
        <v>45678</v>
      </c>
      <c r="Y860" s="38">
        <f t="shared" si="89"/>
        <v>45706</v>
      </c>
    </row>
    <row r="861" spans="1:25" ht="20.149999999999999" customHeight="1">
      <c r="A861" s="10">
        <f>SUBTOTAL(103,$B$4:B861)</f>
        <v>858</v>
      </c>
      <c r="B861" s="122">
        <v>45679</v>
      </c>
      <c r="C861" s="125" t="s">
        <v>657</v>
      </c>
      <c r="D861" s="3" t="str">
        <f>VLOOKUP(C861,'Location Summary'!$C$4:$D$602,2,0)</f>
        <v>DA-1.5</v>
      </c>
      <c r="E861" s="278" t="s">
        <v>416</v>
      </c>
      <c r="F861" s="279" t="s">
        <v>696</v>
      </c>
      <c r="G861" s="169">
        <v>1</v>
      </c>
      <c r="K861" s="168">
        <v>1</v>
      </c>
      <c r="L861" s="167">
        <v>1</v>
      </c>
      <c r="M861" s="169">
        <v>1</v>
      </c>
      <c r="Q861" s="168">
        <v>1</v>
      </c>
      <c r="R861" s="167">
        <v>1</v>
      </c>
      <c r="X861" s="38">
        <f t="shared" si="88"/>
        <v>45679</v>
      </c>
      <c r="Y861" s="38">
        <f t="shared" si="89"/>
        <v>45707</v>
      </c>
    </row>
    <row r="862" spans="1:25" ht="20.149999999999999" customHeight="1">
      <c r="A862" s="10">
        <f>SUBTOTAL(103,$B$4:B862)</f>
        <v>859</v>
      </c>
      <c r="B862" s="122">
        <v>45679</v>
      </c>
      <c r="C862" s="125" t="s">
        <v>57</v>
      </c>
      <c r="D862" s="3" t="str">
        <f>VLOOKUP(C862,'Location Summary'!$C$4:$D$602,2,0)</f>
        <v>DB2+9</v>
      </c>
      <c r="E862" s="278" t="s">
        <v>416</v>
      </c>
      <c r="F862" s="279" t="s">
        <v>696</v>
      </c>
      <c r="N862" s="168">
        <v>1</v>
      </c>
      <c r="O862" s="167">
        <v>1</v>
      </c>
      <c r="X862" s="38">
        <f t="shared" si="88"/>
        <v>45679</v>
      </c>
      <c r="Y862" s="38">
        <f t="shared" si="89"/>
        <v>45707</v>
      </c>
    </row>
    <row r="863" spans="1:25" ht="20.149999999999999" customHeight="1">
      <c r="A863" s="10">
        <f>SUBTOTAL(103,$B$4:B863)</f>
        <v>860</v>
      </c>
      <c r="B863" s="122">
        <v>45679</v>
      </c>
      <c r="C863" s="125" t="s">
        <v>638</v>
      </c>
      <c r="D863" s="3" t="str">
        <f>VLOOKUP(C863,'Location Summary'!$C$4:$D$602,2,0)</f>
        <v>DA+1.5</v>
      </c>
      <c r="E863" s="278" t="s">
        <v>416</v>
      </c>
      <c r="F863" s="279" t="s">
        <v>696</v>
      </c>
      <c r="H863" s="168">
        <v>1</v>
      </c>
      <c r="I863" s="167">
        <v>1</v>
      </c>
      <c r="K863" s="168">
        <v>1</v>
      </c>
      <c r="L863" s="167">
        <v>1</v>
      </c>
      <c r="X863" s="38">
        <f t="shared" si="88"/>
        <v>45679</v>
      </c>
      <c r="Y863" s="38">
        <f t="shared" si="89"/>
        <v>45707</v>
      </c>
    </row>
    <row r="864" spans="1:25" ht="20.149999999999999" customHeight="1">
      <c r="A864" s="10">
        <f>SUBTOTAL(103,$B$4:B864)</f>
        <v>861</v>
      </c>
      <c r="B864" s="122">
        <v>45679</v>
      </c>
      <c r="C864" s="125" t="s">
        <v>79</v>
      </c>
      <c r="D864" s="3" t="str">
        <f>VLOOKUP(C864,'Location Summary'!$C$4:$D$602,2,0)</f>
        <v>DB1+0</v>
      </c>
      <c r="E864" s="278" t="s">
        <v>416</v>
      </c>
      <c r="F864" s="279" t="s">
        <v>696</v>
      </c>
      <c r="M864" s="169">
        <v>1</v>
      </c>
      <c r="P864" s="169">
        <v>1</v>
      </c>
      <c r="X864" s="38">
        <f t="shared" si="88"/>
        <v>45679</v>
      </c>
      <c r="Y864" s="38">
        <f t="shared" si="89"/>
        <v>45707</v>
      </c>
    </row>
    <row r="865" spans="1:25" ht="20.149999999999999" customHeight="1">
      <c r="A865" s="10">
        <f>SUBTOTAL(103,$B$4:B865)</f>
        <v>862</v>
      </c>
      <c r="B865" s="122">
        <v>45680</v>
      </c>
      <c r="C865" s="125" t="s">
        <v>657</v>
      </c>
      <c r="D865" s="3" t="str">
        <f>VLOOKUP(C865,'Location Summary'!$C$4:$D$602,2,0)</f>
        <v>DA-1.5</v>
      </c>
      <c r="E865" s="278" t="s">
        <v>416</v>
      </c>
      <c r="F865" s="279" t="s">
        <v>696</v>
      </c>
      <c r="H865" s="168">
        <v>1</v>
      </c>
      <c r="I865" s="167">
        <v>1</v>
      </c>
      <c r="N865" s="168">
        <v>1</v>
      </c>
      <c r="O865" s="167">
        <v>1</v>
      </c>
      <c r="X865" s="38">
        <f t="shared" si="88"/>
        <v>45680</v>
      </c>
      <c r="Y865" s="38">
        <f t="shared" si="89"/>
        <v>45708</v>
      </c>
    </row>
    <row r="866" spans="1:25" ht="20.149999999999999" customHeight="1">
      <c r="A866" s="10">
        <f>SUBTOTAL(103,$B$4:B866)</f>
        <v>863</v>
      </c>
      <c r="B866" s="122">
        <v>45680</v>
      </c>
      <c r="C866" s="125" t="s">
        <v>311</v>
      </c>
      <c r="D866" s="3" t="str">
        <f>VLOOKUP(C866,'Location Summary'!$C$4:$D$602,2,0)</f>
        <v>DA+6</v>
      </c>
      <c r="E866" s="278" t="s">
        <v>416</v>
      </c>
      <c r="F866" s="279" t="s">
        <v>696</v>
      </c>
      <c r="J866" s="169">
        <v>1</v>
      </c>
      <c r="X866" s="38">
        <f t="shared" si="88"/>
        <v>45680</v>
      </c>
      <c r="Y866" s="38">
        <f t="shared" si="89"/>
        <v>45708</v>
      </c>
    </row>
    <row r="867" spans="1:25" ht="20.149999999999999" customHeight="1">
      <c r="A867" s="10">
        <f>SUBTOTAL(103,$B$4:B867)</f>
        <v>864</v>
      </c>
      <c r="B867" s="122">
        <v>45680</v>
      </c>
      <c r="C867" s="125" t="s">
        <v>9</v>
      </c>
      <c r="D867" s="3" t="str">
        <f>VLOOKUP(C867,'Location Summary'!$C$4:$D$602,2,0)</f>
        <v>DB1+0</v>
      </c>
      <c r="E867" s="278" t="s">
        <v>416</v>
      </c>
      <c r="F867" s="279" t="s">
        <v>696</v>
      </c>
      <c r="G867" s="169">
        <v>1</v>
      </c>
      <c r="X867" s="38">
        <f t="shared" si="88"/>
        <v>45680</v>
      </c>
      <c r="Y867" s="38">
        <f t="shared" si="89"/>
        <v>45708</v>
      </c>
    </row>
    <row r="868" spans="1:25" ht="20.149999999999999" customHeight="1">
      <c r="A868" s="10">
        <f>SUBTOTAL(103,$B$4:B868)</f>
        <v>865</v>
      </c>
      <c r="B868" s="122">
        <v>45680</v>
      </c>
      <c r="C868" s="125" t="s">
        <v>406</v>
      </c>
      <c r="D868" s="3" t="str">
        <f>VLOOKUP(C868,'Location Summary'!$C$4:$D$602,2,0)</f>
        <v>DA+6</v>
      </c>
      <c r="E868" s="278" t="s">
        <v>416</v>
      </c>
      <c r="F868" s="279" t="s">
        <v>696</v>
      </c>
      <c r="L868" s="167">
        <v>1</v>
      </c>
      <c r="P868" s="169">
        <v>1</v>
      </c>
      <c r="X868" s="38">
        <f t="shared" si="88"/>
        <v>45680</v>
      </c>
      <c r="Y868" s="38">
        <f t="shared" si="89"/>
        <v>45708</v>
      </c>
    </row>
    <row r="869" spans="1:25" ht="20.149999999999999" customHeight="1">
      <c r="A869" s="10">
        <f>SUBTOTAL(103,$B$4:B869)</f>
        <v>866</v>
      </c>
      <c r="B869" s="122">
        <v>45680</v>
      </c>
      <c r="C869" s="125" t="s">
        <v>638</v>
      </c>
      <c r="D869" s="3" t="str">
        <f>VLOOKUP(C869,'Location Summary'!$C$4:$D$602,2,0)</f>
        <v>DA+1.5</v>
      </c>
      <c r="E869" s="278" t="s">
        <v>416</v>
      </c>
      <c r="F869" s="279" t="s">
        <v>696</v>
      </c>
      <c r="M869" s="169">
        <v>1</v>
      </c>
      <c r="P869" s="169">
        <v>1</v>
      </c>
      <c r="X869" s="38">
        <f t="shared" si="88"/>
        <v>45680</v>
      </c>
      <c r="Y869" s="38">
        <f t="shared" si="89"/>
        <v>45708</v>
      </c>
    </row>
    <row r="870" spans="1:25" ht="20.149999999999999" customHeight="1">
      <c r="A870" s="10">
        <f>SUBTOTAL(103,$B$4:B870)</f>
        <v>867</v>
      </c>
      <c r="B870" s="122">
        <v>45680</v>
      </c>
      <c r="C870" s="125" t="s">
        <v>79</v>
      </c>
      <c r="D870" s="3" t="str">
        <f>VLOOKUP(C870,'Location Summary'!$C$4:$D$602,2,0)</f>
        <v>DB1+0</v>
      </c>
      <c r="E870" s="278" t="s">
        <v>416</v>
      </c>
      <c r="F870" s="279" t="s">
        <v>696</v>
      </c>
      <c r="N870" s="168">
        <v>1</v>
      </c>
      <c r="O870" s="167">
        <v>1</v>
      </c>
      <c r="Q870" s="168">
        <v>1</v>
      </c>
      <c r="R870" s="167">
        <v>1</v>
      </c>
      <c r="X870" s="38">
        <f t="shared" si="88"/>
        <v>45680</v>
      </c>
      <c r="Y870" s="38">
        <f t="shared" si="89"/>
        <v>45708</v>
      </c>
    </row>
    <row r="871" spans="1:25" ht="20.149999999999999" customHeight="1">
      <c r="A871" s="10">
        <f>SUBTOTAL(103,$B$4:B871)</f>
        <v>868</v>
      </c>
      <c r="B871" s="122">
        <v>45680</v>
      </c>
      <c r="C871" s="125" t="s">
        <v>662</v>
      </c>
      <c r="D871" s="3" t="str">
        <f>VLOOKUP(C871,'Location Summary'!$C$4:$D$602,2,0)</f>
        <v>DA+9</v>
      </c>
      <c r="E871" s="278" t="s">
        <v>416</v>
      </c>
      <c r="F871" s="279" t="s">
        <v>696</v>
      </c>
      <c r="J871" s="169">
        <v>1</v>
      </c>
      <c r="M871" s="169">
        <v>1</v>
      </c>
      <c r="P871" s="169">
        <v>1</v>
      </c>
      <c r="X871" s="38">
        <f t="shared" si="88"/>
        <v>45680</v>
      </c>
      <c r="Y871" s="38">
        <f t="shared" si="89"/>
        <v>45708</v>
      </c>
    </row>
    <row r="872" spans="1:25" ht="20.149999999999999" customHeight="1">
      <c r="A872" s="10">
        <f>SUBTOTAL(103,$B$4:B872)</f>
        <v>869</v>
      </c>
      <c r="B872" s="122">
        <v>45681</v>
      </c>
      <c r="C872" s="125" t="s">
        <v>311</v>
      </c>
      <c r="D872" s="3" t="str">
        <f>VLOOKUP(C872,'Location Summary'!$C$4:$D$602,2,0)</f>
        <v>DA+6</v>
      </c>
      <c r="E872" s="278" t="s">
        <v>416</v>
      </c>
      <c r="F872" s="279" t="s">
        <v>696</v>
      </c>
      <c r="G872" s="169">
        <v>1</v>
      </c>
      <c r="K872" s="168">
        <v>1</v>
      </c>
      <c r="L872" s="167">
        <v>1</v>
      </c>
      <c r="P872" s="169">
        <v>1</v>
      </c>
      <c r="X872" s="38">
        <f t="shared" si="88"/>
        <v>45681</v>
      </c>
      <c r="Y872" s="38">
        <f t="shared" si="89"/>
        <v>45709</v>
      </c>
    </row>
    <row r="873" spans="1:25" ht="20.149999999999999" customHeight="1">
      <c r="A873" s="10">
        <f>SUBTOTAL(103,$B$4:B873)</f>
        <v>870</v>
      </c>
      <c r="B873" s="122">
        <v>45681</v>
      </c>
      <c r="C873" s="125" t="s">
        <v>9</v>
      </c>
      <c r="D873" s="3" t="str">
        <f>VLOOKUP(C873,'Location Summary'!$C$4:$D$602,2,0)</f>
        <v>DB1+0</v>
      </c>
      <c r="E873" s="278" t="s">
        <v>416</v>
      </c>
      <c r="F873" s="279" t="s">
        <v>696</v>
      </c>
      <c r="H873" s="168">
        <v>1</v>
      </c>
      <c r="I873" s="167">
        <v>1</v>
      </c>
      <c r="P873" s="169">
        <v>1</v>
      </c>
      <c r="X873" s="38">
        <f t="shared" si="88"/>
        <v>45681</v>
      </c>
      <c r="Y873" s="38">
        <f t="shared" si="89"/>
        <v>45709</v>
      </c>
    </row>
    <row r="874" spans="1:25" ht="20.149999999999999" customHeight="1">
      <c r="A874" s="10">
        <f>SUBTOTAL(103,$B$4:B874)</f>
        <v>871</v>
      </c>
      <c r="B874" s="122">
        <v>45681</v>
      </c>
      <c r="C874" s="125" t="s">
        <v>406</v>
      </c>
      <c r="D874" s="3" t="str">
        <f>VLOOKUP(C874,'Location Summary'!$C$4:$D$602,2,0)</f>
        <v>DA+6</v>
      </c>
      <c r="E874" s="278" t="s">
        <v>416</v>
      </c>
      <c r="F874" s="279" t="s">
        <v>696</v>
      </c>
      <c r="Q874" s="168">
        <v>1</v>
      </c>
      <c r="R874" s="167">
        <v>1</v>
      </c>
      <c r="X874" s="38">
        <f t="shared" si="88"/>
        <v>45681</v>
      </c>
      <c r="Y874" s="38">
        <f t="shared" si="89"/>
        <v>45709</v>
      </c>
    </row>
    <row r="875" spans="1:25" ht="20.149999999999999" customHeight="1">
      <c r="A875" s="10">
        <f>SUBTOTAL(103,$B$4:B875)</f>
        <v>872</v>
      </c>
      <c r="B875" s="122">
        <v>45681</v>
      </c>
      <c r="C875" s="125" t="s">
        <v>638</v>
      </c>
      <c r="D875" s="3" t="str">
        <f>VLOOKUP(C875,'Location Summary'!$C$4:$D$602,2,0)</f>
        <v>DA+1.5</v>
      </c>
      <c r="E875" s="278" t="s">
        <v>416</v>
      </c>
      <c r="F875" s="279" t="s">
        <v>696</v>
      </c>
      <c r="N875" s="168">
        <v>1</v>
      </c>
      <c r="O875" s="167">
        <v>1</v>
      </c>
      <c r="Q875" s="168">
        <v>1</v>
      </c>
      <c r="R875" s="167">
        <v>1</v>
      </c>
      <c r="X875" s="38">
        <f t="shared" si="88"/>
        <v>45681</v>
      </c>
      <c r="Y875" s="38">
        <f t="shared" si="89"/>
        <v>45709</v>
      </c>
    </row>
    <row r="876" spans="1:25" ht="20.149999999999999" customHeight="1">
      <c r="A876" s="10">
        <f>SUBTOTAL(103,$B$4:B876)</f>
        <v>873</v>
      </c>
      <c r="B876" s="122">
        <v>45681</v>
      </c>
      <c r="C876" s="125" t="s">
        <v>79</v>
      </c>
      <c r="D876" s="3" t="str">
        <f>VLOOKUP(C876,'Location Summary'!$C$4:$D$602,2,0)</f>
        <v>DB1+0</v>
      </c>
      <c r="E876" s="278" t="s">
        <v>416</v>
      </c>
      <c r="F876" s="279" t="s">
        <v>696</v>
      </c>
      <c r="G876" s="169">
        <v>1</v>
      </c>
      <c r="J876" s="169">
        <v>1</v>
      </c>
      <c r="X876" s="38">
        <f t="shared" si="88"/>
        <v>45681</v>
      </c>
      <c r="Y876" s="38">
        <f t="shared" si="89"/>
        <v>45709</v>
      </c>
    </row>
    <row r="877" spans="1:25" ht="20.149999999999999" customHeight="1">
      <c r="A877" s="10">
        <f>SUBTOTAL(103,$B$4:B877)</f>
        <v>874</v>
      </c>
      <c r="B877" s="122">
        <v>45681</v>
      </c>
      <c r="C877" s="125" t="s">
        <v>662</v>
      </c>
      <c r="D877" s="3" t="str">
        <f>VLOOKUP(C877,'Location Summary'!$C$4:$D$602,2,0)</f>
        <v>DA+9</v>
      </c>
      <c r="E877" s="278" t="s">
        <v>416</v>
      </c>
      <c r="F877" s="279" t="s">
        <v>696</v>
      </c>
      <c r="G877" s="169">
        <v>1</v>
      </c>
      <c r="K877" s="168">
        <v>1</v>
      </c>
      <c r="L877" s="167">
        <v>1</v>
      </c>
      <c r="N877" s="168">
        <v>1</v>
      </c>
      <c r="O877" s="167">
        <v>1</v>
      </c>
      <c r="X877" s="38">
        <f t="shared" si="88"/>
        <v>45681</v>
      </c>
      <c r="Y877" s="38">
        <f t="shared" si="89"/>
        <v>45709</v>
      </c>
    </row>
    <row r="878" spans="1:25" ht="20.149999999999999" customHeight="1">
      <c r="A878" s="10">
        <f>SUBTOTAL(103,$B$4:B878)</f>
        <v>875</v>
      </c>
      <c r="B878" s="122">
        <v>45682</v>
      </c>
      <c r="C878" s="125" t="s">
        <v>658</v>
      </c>
      <c r="D878" s="3" t="str">
        <f>VLOOKUP(C878,'Location Summary'!$C$4:$D$602,2,0)</f>
        <v>DA+0</v>
      </c>
      <c r="E878" s="278" t="s">
        <v>416</v>
      </c>
      <c r="F878" s="279" t="s">
        <v>696</v>
      </c>
      <c r="G878" s="169">
        <v>1</v>
      </c>
      <c r="P878" s="169">
        <v>1</v>
      </c>
      <c r="X878" s="38">
        <f t="shared" si="88"/>
        <v>45682</v>
      </c>
      <c r="Y878" s="38">
        <f t="shared" si="89"/>
        <v>45710</v>
      </c>
    </row>
    <row r="879" spans="1:25" ht="20.149999999999999" customHeight="1">
      <c r="A879" s="10">
        <f>SUBTOTAL(103,$B$4:B879)</f>
        <v>876</v>
      </c>
      <c r="B879" s="122">
        <v>45682</v>
      </c>
      <c r="C879" s="125" t="s">
        <v>311</v>
      </c>
      <c r="D879" s="3" t="str">
        <f>VLOOKUP(C879,'Location Summary'!$C$4:$D$602,2,0)</f>
        <v>DA+6</v>
      </c>
      <c r="E879" s="278" t="s">
        <v>416</v>
      </c>
      <c r="F879" s="279" t="s">
        <v>696</v>
      </c>
      <c r="H879" s="168">
        <v>1</v>
      </c>
      <c r="M879" s="169">
        <v>1</v>
      </c>
      <c r="Q879" s="168">
        <v>1</v>
      </c>
      <c r="X879" s="38">
        <f t="shared" si="88"/>
        <v>45682</v>
      </c>
      <c r="Y879" s="38">
        <f t="shared" si="89"/>
        <v>45710</v>
      </c>
    </row>
    <row r="880" spans="1:25" ht="20.149999999999999" customHeight="1">
      <c r="A880" s="10">
        <f>SUBTOTAL(103,$B$4:B880)</f>
        <v>877</v>
      </c>
      <c r="B880" s="122">
        <v>45682</v>
      </c>
      <c r="C880" s="125" t="s">
        <v>687</v>
      </c>
      <c r="D880" s="3" t="str">
        <f>VLOOKUP(C880,'Location Summary'!$C$4:$D$602,2,0)</f>
        <v>DB1+9</v>
      </c>
      <c r="E880" s="278" t="s">
        <v>416</v>
      </c>
      <c r="F880" s="279" t="s">
        <v>696</v>
      </c>
      <c r="J880" s="169">
        <v>1</v>
      </c>
      <c r="X880" s="38">
        <f t="shared" si="88"/>
        <v>45682</v>
      </c>
      <c r="Y880" s="38">
        <f t="shared" si="89"/>
        <v>45710</v>
      </c>
    </row>
    <row r="881" spans="1:25" ht="20.149999999999999" customHeight="1">
      <c r="A881" s="10">
        <f>SUBTOTAL(103,$B$4:B881)</f>
        <v>878</v>
      </c>
      <c r="B881" s="122">
        <v>45682</v>
      </c>
      <c r="C881" s="125" t="s">
        <v>639</v>
      </c>
      <c r="D881" s="3" t="str">
        <f>VLOOKUP(C881,'Location Summary'!$C$4:$D$602,2,0)</f>
        <v>DA+6</v>
      </c>
      <c r="E881" s="278" t="s">
        <v>416</v>
      </c>
      <c r="F881" s="279" t="s">
        <v>696</v>
      </c>
      <c r="P881" s="169">
        <v>1</v>
      </c>
      <c r="X881" s="38">
        <f t="shared" si="88"/>
        <v>45682</v>
      </c>
      <c r="Y881" s="38">
        <f t="shared" si="89"/>
        <v>45710</v>
      </c>
    </row>
    <row r="882" spans="1:25" ht="20.149999999999999" customHeight="1">
      <c r="A882" s="10">
        <f>SUBTOTAL(103,$B$4:B882)</f>
        <v>879</v>
      </c>
      <c r="B882" s="122">
        <v>45682</v>
      </c>
      <c r="C882" s="125" t="s">
        <v>79</v>
      </c>
      <c r="D882" s="3" t="str">
        <f>VLOOKUP(C882,'Location Summary'!$C$4:$D$602,2,0)</f>
        <v>DB1+0</v>
      </c>
      <c r="E882" s="278" t="s">
        <v>416</v>
      </c>
      <c r="F882" s="279" t="s">
        <v>696</v>
      </c>
      <c r="H882" s="168">
        <v>1</v>
      </c>
      <c r="I882" s="167">
        <v>1</v>
      </c>
      <c r="K882" s="168">
        <v>1</v>
      </c>
      <c r="L882" s="167">
        <v>1</v>
      </c>
      <c r="X882" s="38">
        <f t="shared" si="88"/>
        <v>45682</v>
      </c>
      <c r="Y882" s="38">
        <f t="shared" si="89"/>
        <v>45710</v>
      </c>
    </row>
    <row r="883" spans="1:25" ht="20.149999999999999" customHeight="1">
      <c r="A883" s="10">
        <f>SUBTOTAL(103,$B$4:B883)</f>
        <v>880</v>
      </c>
      <c r="B883" s="122">
        <v>45682</v>
      </c>
      <c r="C883" s="125" t="s">
        <v>662</v>
      </c>
      <c r="D883" s="3" t="str">
        <f>VLOOKUP(C883,'Location Summary'!$C$4:$D$602,2,0)</f>
        <v>DA+9</v>
      </c>
      <c r="E883" s="278" t="s">
        <v>416</v>
      </c>
      <c r="F883" s="279" t="s">
        <v>696</v>
      </c>
      <c r="H883" s="168">
        <v>1</v>
      </c>
      <c r="I883" s="167">
        <v>1</v>
      </c>
      <c r="Q883" s="168">
        <v>1</v>
      </c>
      <c r="R883" s="167">
        <v>1</v>
      </c>
      <c r="X883" s="38">
        <f t="shared" si="88"/>
        <v>45682</v>
      </c>
      <c r="Y883" s="38">
        <f t="shared" si="89"/>
        <v>45710</v>
      </c>
    </row>
    <row r="884" spans="1:25" ht="20.149999999999999" customHeight="1">
      <c r="A884" s="10">
        <f>SUBTOTAL(103,$B$4:B884)</f>
        <v>881</v>
      </c>
      <c r="B884" s="122">
        <v>45684</v>
      </c>
      <c r="C884" s="125" t="s">
        <v>658</v>
      </c>
      <c r="D884" s="3" t="str">
        <f>VLOOKUP(C884,'Location Summary'!$C$4:$D$602,2,0)</f>
        <v>DA+0</v>
      </c>
      <c r="E884" s="278" t="s">
        <v>416</v>
      </c>
      <c r="F884" s="279" t="s">
        <v>696</v>
      </c>
      <c r="H884" s="168">
        <v>1</v>
      </c>
      <c r="I884" s="167">
        <v>1</v>
      </c>
      <c r="J884" s="169">
        <v>1</v>
      </c>
      <c r="M884" s="169">
        <v>1</v>
      </c>
      <c r="Q884" s="168">
        <v>1</v>
      </c>
      <c r="R884" s="167">
        <v>1</v>
      </c>
      <c r="X884" s="38">
        <f t="shared" si="88"/>
        <v>45684</v>
      </c>
      <c r="Y884" s="38">
        <f t="shared" si="89"/>
        <v>45712</v>
      </c>
    </row>
    <row r="885" spans="1:25" ht="20.149999999999999" customHeight="1">
      <c r="A885" s="10">
        <f>SUBTOTAL(103,$B$4:B885)</f>
        <v>882</v>
      </c>
      <c r="B885" s="122">
        <v>45684</v>
      </c>
      <c r="C885" s="125" t="s">
        <v>687</v>
      </c>
      <c r="D885" s="3" t="str">
        <f>VLOOKUP(C885,'Location Summary'!$C$4:$D$602,2,0)</f>
        <v>DB1+9</v>
      </c>
      <c r="E885" s="278" t="s">
        <v>416</v>
      </c>
      <c r="F885" s="279" t="s">
        <v>696</v>
      </c>
      <c r="G885" s="169">
        <v>1</v>
      </c>
      <c r="K885" s="168">
        <v>1</v>
      </c>
      <c r="L885" s="167">
        <v>1</v>
      </c>
      <c r="P885" s="169">
        <v>1</v>
      </c>
      <c r="X885" s="38">
        <f t="shared" si="88"/>
        <v>45684</v>
      </c>
      <c r="Y885" s="38">
        <f t="shared" si="89"/>
        <v>45712</v>
      </c>
    </row>
    <row r="886" spans="1:25" ht="20.149999999999999" customHeight="1">
      <c r="A886" s="10">
        <f>SUBTOTAL(103,$B$4:B886)</f>
        <v>883</v>
      </c>
      <c r="B886" s="122">
        <v>45684</v>
      </c>
      <c r="C886" s="125" t="s">
        <v>9</v>
      </c>
      <c r="D886" s="3" t="str">
        <f>VLOOKUP(C886,'Location Summary'!$C$4:$D$602,2,0)</f>
        <v>DB1+0</v>
      </c>
      <c r="E886" s="278" t="s">
        <v>416</v>
      </c>
      <c r="F886" s="279" t="s">
        <v>696</v>
      </c>
      <c r="M886" s="169">
        <v>1</v>
      </c>
      <c r="Q886" s="168">
        <v>1</v>
      </c>
      <c r="R886" s="167">
        <v>1</v>
      </c>
      <c r="X886" s="38">
        <f t="shared" si="88"/>
        <v>45684</v>
      </c>
      <c r="Y886" s="38">
        <f t="shared" si="89"/>
        <v>45712</v>
      </c>
    </row>
    <row r="887" spans="1:25" ht="20.149999999999999" customHeight="1">
      <c r="A887" s="10">
        <f>SUBTOTAL(103,$B$4:B887)</f>
        <v>884</v>
      </c>
      <c r="B887" s="122">
        <v>45684</v>
      </c>
      <c r="C887" s="683" t="s">
        <v>639</v>
      </c>
      <c r="D887" s="3" t="str">
        <f>VLOOKUP(C887,'Location Summary'!$C$4:$D$602,2,0)</f>
        <v>DA+6</v>
      </c>
      <c r="E887" s="278" t="s">
        <v>416</v>
      </c>
      <c r="F887" s="279" t="s">
        <v>696</v>
      </c>
      <c r="G887" s="169">
        <v>1</v>
      </c>
      <c r="Q887" s="168">
        <v>1</v>
      </c>
      <c r="X887" s="38">
        <f t="shared" si="88"/>
        <v>45684</v>
      </c>
      <c r="Y887" s="38">
        <f t="shared" si="89"/>
        <v>45712</v>
      </c>
    </row>
    <row r="888" spans="1:25" ht="20.149999999999999" customHeight="1">
      <c r="A888" s="10">
        <f>SUBTOTAL(103,$B$4:B888)</f>
        <v>885</v>
      </c>
      <c r="B888" s="122">
        <v>45684</v>
      </c>
      <c r="C888" s="125" t="s">
        <v>311</v>
      </c>
      <c r="D888" s="3" t="str">
        <f>VLOOKUP(C888,'Location Summary'!$C$4:$D$602,2,0)</f>
        <v>DA+6</v>
      </c>
      <c r="E888" s="278" t="s">
        <v>416</v>
      </c>
      <c r="F888" s="279" t="s">
        <v>696</v>
      </c>
      <c r="I888" s="167">
        <v>1</v>
      </c>
      <c r="N888" s="168">
        <v>1</v>
      </c>
      <c r="O888" s="167">
        <v>1</v>
      </c>
      <c r="R888" s="167">
        <v>1</v>
      </c>
      <c r="X888" s="38">
        <f t="shared" si="88"/>
        <v>45684</v>
      </c>
      <c r="Y888" s="38">
        <f t="shared" si="89"/>
        <v>45712</v>
      </c>
    </row>
    <row r="889" spans="1:25" ht="20.149999999999999" customHeight="1">
      <c r="A889" s="10">
        <f>SUBTOTAL(103,$B$4:B889)</f>
        <v>886</v>
      </c>
      <c r="B889" s="122">
        <v>45685</v>
      </c>
      <c r="C889" s="125" t="s">
        <v>658</v>
      </c>
      <c r="D889" s="3" t="str">
        <f>VLOOKUP(C889,'Location Summary'!$C$4:$D$602,2,0)</f>
        <v>DA+0</v>
      </c>
      <c r="E889" s="278" t="s">
        <v>416</v>
      </c>
      <c r="F889" s="279" t="s">
        <v>696</v>
      </c>
      <c r="K889" s="168">
        <v>1</v>
      </c>
      <c r="L889" s="167">
        <v>1</v>
      </c>
      <c r="N889" s="168">
        <v>1</v>
      </c>
      <c r="O889" s="167">
        <v>1</v>
      </c>
      <c r="X889" s="38">
        <f t="shared" si="88"/>
        <v>45685</v>
      </c>
      <c r="Y889" s="38">
        <f t="shared" si="89"/>
        <v>45713</v>
      </c>
    </row>
    <row r="890" spans="1:25" ht="20.149999999999999" customHeight="1">
      <c r="A890" s="10">
        <f>SUBTOTAL(103,$B$4:B890)</f>
        <v>887</v>
      </c>
      <c r="B890" s="122">
        <v>45685</v>
      </c>
      <c r="C890" s="125" t="s">
        <v>687</v>
      </c>
      <c r="D890" s="3" t="str">
        <f>VLOOKUP(C890,'Location Summary'!$C$4:$D$602,2,0)</f>
        <v>DB1+9</v>
      </c>
      <c r="E890" s="278" t="s">
        <v>416</v>
      </c>
      <c r="F890" s="279" t="s">
        <v>696</v>
      </c>
      <c r="H890" s="168">
        <v>1</v>
      </c>
      <c r="I890" s="167">
        <v>1</v>
      </c>
      <c r="Q890" s="168">
        <v>1</v>
      </c>
      <c r="R890" s="167">
        <v>1</v>
      </c>
      <c r="X890" s="38">
        <f t="shared" si="88"/>
        <v>45685</v>
      </c>
      <c r="Y890" s="38">
        <f t="shared" si="89"/>
        <v>45713</v>
      </c>
    </row>
    <row r="891" spans="1:25" ht="20.149999999999999" customHeight="1">
      <c r="A891" s="10">
        <f>SUBTOTAL(103,$B$4:B891)</f>
        <v>888</v>
      </c>
      <c r="B891" s="122">
        <v>45685</v>
      </c>
      <c r="C891" s="125" t="s">
        <v>172</v>
      </c>
      <c r="D891" s="3" t="str">
        <f>VLOOKUP(C891,'Location Summary'!$C$4:$D$602,2,0)</f>
        <v>DB1+9</v>
      </c>
      <c r="E891" s="278" t="s">
        <v>416</v>
      </c>
      <c r="F891" s="279" t="s">
        <v>696</v>
      </c>
      <c r="G891" s="169">
        <v>1</v>
      </c>
      <c r="P891" s="169">
        <v>1</v>
      </c>
      <c r="X891" s="38">
        <f t="shared" si="88"/>
        <v>45685</v>
      </c>
      <c r="Y891" s="38">
        <f t="shared" si="89"/>
        <v>45713</v>
      </c>
    </row>
    <row r="892" spans="1:25" ht="20.149999999999999" customHeight="1">
      <c r="A892" s="10">
        <f>SUBTOTAL(103,$B$4:B892)</f>
        <v>889</v>
      </c>
      <c r="B892" s="122">
        <v>45685</v>
      </c>
      <c r="C892" s="125" t="s">
        <v>639</v>
      </c>
      <c r="D892" s="3" t="str">
        <f>VLOOKUP(C892,'Location Summary'!$C$4:$D$602,2,0)</f>
        <v>DA+6</v>
      </c>
      <c r="E892" s="278" t="s">
        <v>416</v>
      </c>
      <c r="F892" s="279" t="s">
        <v>696</v>
      </c>
      <c r="H892" s="168">
        <v>1</v>
      </c>
      <c r="M892" s="169">
        <v>1</v>
      </c>
      <c r="R892" s="167">
        <v>1</v>
      </c>
      <c r="X892" s="38">
        <f t="shared" si="88"/>
        <v>45685</v>
      </c>
      <c r="Y892" s="38">
        <f t="shared" si="89"/>
        <v>45713</v>
      </c>
    </row>
    <row r="893" spans="1:25" ht="20.149999999999999" customHeight="1">
      <c r="A893" s="10">
        <f>SUBTOTAL(103,$B$4:B893)</f>
        <v>890</v>
      </c>
      <c r="B893" s="122">
        <v>45685</v>
      </c>
      <c r="C893" s="125" t="s">
        <v>9</v>
      </c>
      <c r="D893" s="3" t="str">
        <f>VLOOKUP(C893,'Location Summary'!$C$4:$D$602,2,0)</f>
        <v>DB1+0</v>
      </c>
      <c r="E893" s="278" t="s">
        <v>416</v>
      </c>
      <c r="F893" s="279" t="s">
        <v>696</v>
      </c>
      <c r="J893" s="169">
        <v>1</v>
      </c>
      <c r="N893" s="168">
        <v>1</v>
      </c>
      <c r="O893" s="167">
        <v>1</v>
      </c>
      <c r="X893" s="38">
        <f t="shared" si="88"/>
        <v>45685</v>
      </c>
      <c r="Y893" s="38">
        <f t="shared" si="89"/>
        <v>45713</v>
      </c>
    </row>
    <row r="894" spans="1:25" ht="20.149999999999999" customHeight="1">
      <c r="A894" s="10">
        <f>SUBTOTAL(103,$B$4:B894)</f>
        <v>891</v>
      </c>
      <c r="B894" s="122">
        <v>45686</v>
      </c>
      <c r="C894" s="125" t="s">
        <v>687</v>
      </c>
      <c r="D894" s="3" t="str">
        <f>VLOOKUP(C894,'Location Summary'!$C$4:$D$602,2,0)</f>
        <v>DB1+9</v>
      </c>
      <c r="E894" s="278" t="s">
        <v>416</v>
      </c>
      <c r="F894" s="279" t="s">
        <v>696</v>
      </c>
      <c r="M894" s="169">
        <v>1</v>
      </c>
      <c r="X894" s="38">
        <f t="shared" si="88"/>
        <v>45686</v>
      </c>
      <c r="Y894" s="38">
        <f t="shared" si="89"/>
        <v>45714</v>
      </c>
    </row>
    <row r="895" spans="1:25" s="709" customFormat="1" ht="20.149999999999999" customHeight="1">
      <c r="A895" s="701">
        <f>SUBTOTAL(103,$B$4:B895)</f>
        <v>892</v>
      </c>
      <c r="B895" s="702">
        <v>45686</v>
      </c>
      <c r="C895" s="682" t="s">
        <v>9</v>
      </c>
      <c r="D895" s="703" t="str">
        <f>VLOOKUP(C895,'Location Summary'!$C$4:$D$602,2,0)</f>
        <v>DB1+0</v>
      </c>
      <c r="E895" s="704" t="s">
        <v>416</v>
      </c>
      <c r="F895" s="705" t="s">
        <v>696</v>
      </c>
      <c r="G895" s="706"/>
      <c r="H895" s="707"/>
      <c r="I895" s="708"/>
      <c r="J895" s="706"/>
      <c r="K895" s="711">
        <v>1</v>
      </c>
      <c r="L895" s="712">
        <v>1</v>
      </c>
      <c r="M895" s="706"/>
      <c r="N895" s="707"/>
      <c r="O895" s="708"/>
      <c r="P895" s="706"/>
      <c r="Q895" s="707"/>
      <c r="R895" s="708"/>
      <c r="T895" s="703"/>
      <c r="U895" s="703"/>
      <c r="V895" s="703"/>
      <c r="W895" s="703"/>
      <c r="X895" s="710">
        <f t="shared" si="88"/>
        <v>45686</v>
      </c>
      <c r="Y895" s="710">
        <f t="shared" si="89"/>
        <v>45714</v>
      </c>
    </row>
    <row r="896" spans="1:25" ht="20.149999999999999" customHeight="1">
      <c r="A896" s="10">
        <f>SUBTOTAL(103,$B$4:B896)</f>
        <v>893</v>
      </c>
      <c r="B896" s="122">
        <v>45686</v>
      </c>
      <c r="C896" s="125" t="s">
        <v>639</v>
      </c>
      <c r="D896" s="3" t="str">
        <f>VLOOKUP(C896,'Location Summary'!$C$4:$D$602,2,0)</f>
        <v>DA+6</v>
      </c>
      <c r="E896" s="278" t="s">
        <v>416</v>
      </c>
      <c r="F896" s="279" t="s">
        <v>696</v>
      </c>
      <c r="I896" s="167">
        <v>1</v>
      </c>
      <c r="X896" s="628">
        <f t="shared" ref="X896:X930" si="90">B896</f>
        <v>45686</v>
      </c>
      <c r="Y896" s="628">
        <f t="shared" ref="Y896:Y930" si="91">B896+28</f>
        <v>45714</v>
      </c>
    </row>
    <row r="897" spans="1:25" ht="20.149999999999999" customHeight="1">
      <c r="A897" s="10">
        <f>SUBTOTAL(103,$B$4:B897)</f>
        <v>894</v>
      </c>
      <c r="B897" s="122">
        <v>45686</v>
      </c>
      <c r="C897" s="125" t="s">
        <v>172</v>
      </c>
      <c r="D897" s="3" t="str">
        <f>VLOOKUP(C897,'Location Summary'!$C$4:$D$602,2,0)</f>
        <v>DB1+9</v>
      </c>
      <c r="E897" s="278" t="s">
        <v>416</v>
      </c>
      <c r="F897" s="279" t="s">
        <v>696</v>
      </c>
      <c r="H897" s="168">
        <v>1</v>
      </c>
      <c r="I897" s="167">
        <v>1</v>
      </c>
      <c r="Q897" s="168">
        <v>1</v>
      </c>
      <c r="R897" s="167">
        <v>1</v>
      </c>
      <c r="X897" s="628">
        <f t="shared" si="90"/>
        <v>45686</v>
      </c>
      <c r="Y897" s="628">
        <f t="shared" si="91"/>
        <v>45714</v>
      </c>
    </row>
    <row r="898" spans="1:25" ht="20.149999999999999" customHeight="1">
      <c r="A898" s="10">
        <f>SUBTOTAL(103,$B$4:B898)</f>
        <v>895</v>
      </c>
      <c r="B898" s="122">
        <v>45686</v>
      </c>
      <c r="C898" s="125" t="s">
        <v>67</v>
      </c>
      <c r="D898" s="3" t="str">
        <f>VLOOKUP(C898,'Location Summary'!$C$4:$D$602,2,0)</f>
        <v>DA+6</v>
      </c>
      <c r="E898" s="278" t="s">
        <v>416</v>
      </c>
      <c r="F898" s="279" t="s">
        <v>696</v>
      </c>
      <c r="G898" s="169">
        <v>1</v>
      </c>
      <c r="P898" s="169">
        <v>1</v>
      </c>
      <c r="X898" s="628">
        <f t="shared" si="90"/>
        <v>45686</v>
      </c>
      <c r="Y898" s="628">
        <f t="shared" si="91"/>
        <v>45714</v>
      </c>
    </row>
    <row r="899" spans="1:25" ht="20.149999999999999" customHeight="1">
      <c r="A899" s="10">
        <f>SUBTOTAL(103,$B$4:B899)</f>
        <v>896</v>
      </c>
      <c r="B899" s="122">
        <v>45687</v>
      </c>
      <c r="C899" s="125" t="s">
        <v>660</v>
      </c>
      <c r="D899" s="3" t="str">
        <f>VLOOKUP(C899,'Location Summary'!$C$4:$D$602,2,0)</f>
        <v>DA+3</v>
      </c>
      <c r="E899" s="278" t="s">
        <v>416</v>
      </c>
      <c r="F899" s="279" t="s">
        <v>696</v>
      </c>
      <c r="G899" s="169">
        <v>1</v>
      </c>
      <c r="J899" s="169">
        <v>1</v>
      </c>
      <c r="M899" s="169">
        <v>1</v>
      </c>
      <c r="X899" s="38">
        <f t="shared" si="90"/>
        <v>45687</v>
      </c>
      <c r="Y899" s="38">
        <f t="shared" si="91"/>
        <v>45715</v>
      </c>
    </row>
    <row r="900" spans="1:25" ht="20.149999999999999" customHeight="1">
      <c r="A900" s="10">
        <f>SUBTOTAL(103,$B$4:B900)</f>
        <v>897</v>
      </c>
      <c r="B900" s="122">
        <v>45687</v>
      </c>
      <c r="C900" s="125" t="s">
        <v>687</v>
      </c>
      <c r="D900" s="3" t="str">
        <f>VLOOKUP(C900,'Location Summary'!$C$4:$D$602,2,0)</f>
        <v>DB1+9</v>
      </c>
      <c r="E900" s="278" t="s">
        <v>416</v>
      </c>
      <c r="F900" s="279" t="s">
        <v>696</v>
      </c>
      <c r="N900" s="168">
        <v>1</v>
      </c>
      <c r="O900" s="167">
        <v>1</v>
      </c>
      <c r="X900" s="38">
        <f t="shared" si="90"/>
        <v>45687</v>
      </c>
      <c r="Y900" s="38">
        <f t="shared" si="91"/>
        <v>45715</v>
      </c>
    </row>
    <row r="901" spans="1:25" ht="20.149999999999999" customHeight="1">
      <c r="A901" s="10">
        <f>SUBTOTAL(103,$B$4:B901)</f>
        <v>898</v>
      </c>
      <c r="B901" s="122">
        <v>45687</v>
      </c>
      <c r="C901" s="125" t="s">
        <v>166</v>
      </c>
      <c r="D901" s="3" t="str">
        <f>VLOOKUP(C901,'Location Summary'!$C$4:$D$602,2,0)</f>
        <v>DA+1.5</v>
      </c>
      <c r="E901" s="278" t="s">
        <v>416</v>
      </c>
      <c r="F901" s="279" t="s">
        <v>696</v>
      </c>
      <c r="G901" s="169">
        <v>1</v>
      </c>
      <c r="J901" s="169">
        <v>1</v>
      </c>
      <c r="P901" s="169">
        <v>1</v>
      </c>
      <c r="X901" s="38">
        <f t="shared" si="90"/>
        <v>45687</v>
      </c>
      <c r="Y901" s="38">
        <f t="shared" si="91"/>
        <v>45715</v>
      </c>
    </row>
    <row r="902" spans="1:25" ht="20.149999999999999" customHeight="1">
      <c r="A902" s="10">
        <f>SUBTOTAL(103,$B$4:B902)</f>
        <v>899</v>
      </c>
      <c r="B902" s="122">
        <v>45687</v>
      </c>
      <c r="C902" s="125" t="s">
        <v>413</v>
      </c>
      <c r="D902" s="3" t="str">
        <f>VLOOKUP(C902,'Location Summary'!$C$4:$D$602,2,0)</f>
        <v>DA+9</v>
      </c>
      <c r="E902" s="278" t="s">
        <v>416</v>
      </c>
      <c r="F902" s="279" t="s">
        <v>696</v>
      </c>
      <c r="P902" s="169">
        <v>1</v>
      </c>
      <c r="X902" s="38">
        <f t="shared" si="90"/>
        <v>45687</v>
      </c>
      <c r="Y902" s="38">
        <f t="shared" si="91"/>
        <v>45715</v>
      </c>
    </row>
    <row r="903" spans="1:25" ht="20.149999999999999" customHeight="1">
      <c r="A903" s="10">
        <f>SUBTOTAL(103,$B$4:B903)</f>
        <v>900</v>
      </c>
      <c r="B903" s="122">
        <v>45687</v>
      </c>
      <c r="C903" s="125" t="s">
        <v>639</v>
      </c>
      <c r="D903" s="3" t="str">
        <f>VLOOKUP(C903,'Location Summary'!$C$4:$D$602,2,0)</f>
        <v>DA+6</v>
      </c>
      <c r="E903" s="278" t="s">
        <v>416</v>
      </c>
      <c r="F903" s="279" t="s">
        <v>696</v>
      </c>
      <c r="J903" s="169">
        <v>1</v>
      </c>
      <c r="X903" s="38">
        <f t="shared" si="90"/>
        <v>45687</v>
      </c>
      <c r="Y903" s="38">
        <f t="shared" si="91"/>
        <v>45715</v>
      </c>
    </row>
    <row r="904" spans="1:25" ht="20.149999999999999" customHeight="1">
      <c r="A904" s="10">
        <f>SUBTOTAL(103,$B$4:B904)</f>
        <v>901</v>
      </c>
      <c r="B904" s="122">
        <v>45687</v>
      </c>
      <c r="C904" s="125" t="s">
        <v>172</v>
      </c>
      <c r="D904" s="3" t="str">
        <f>VLOOKUP(C904,'Location Summary'!$C$4:$D$602,2,0)</f>
        <v>DB1+9</v>
      </c>
      <c r="E904" s="278" t="s">
        <v>416</v>
      </c>
      <c r="F904" s="279" t="s">
        <v>696</v>
      </c>
      <c r="J904" s="169">
        <v>1</v>
      </c>
      <c r="M904" s="169">
        <v>1</v>
      </c>
      <c r="X904" s="38">
        <f t="shared" si="90"/>
        <v>45687</v>
      </c>
      <c r="Y904" s="38">
        <f t="shared" si="91"/>
        <v>45715</v>
      </c>
    </row>
    <row r="905" spans="1:25" ht="20.149999999999999" customHeight="1">
      <c r="A905" s="10">
        <f>SUBTOTAL(103,$B$4:B905)</f>
        <v>902</v>
      </c>
      <c r="B905" s="122">
        <v>45687</v>
      </c>
      <c r="C905" s="125" t="s">
        <v>67</v>
      </c>
      <c r="D905" s="3" t="str">
        <f>VLOOKUP(C905,'Location Summary'!$C$4:$D$602,2,0)</f>
        <v>DA+6</v>
      </c>
      <c r="E905" s="278" t="s">
        <v>416</v>
      </c>
      <c r="F905" s="279" t="s">
        <v>696</v>
      </c>
      <c r="H905" s="168">
        <v>1</v>
      </c>
      <c r="I905" s="167">
        <v>1</v>
      </c>
      <c r="J905" s="169">
        <v>1</v>
      </c>
      <c r="M905" s="169">
        <v>1</v>
      </c>
      <c r="Q905" s="168">
        <v>1</v>
      </c>
      <c r="R905" s="167">
        <v>1</v>
      </c>
      <c r="X905" s="38">
        <f t="shared" si="90"/>
        <v>45687</v>
      </c>
      <c r="Y905" s="38">
        <f t="shared" si="91"/>
        <v>45715</v>
      </c>
    </row>
    <row r="906" spans="1:25" ht="20.149999999999999" customHeight="1">
      <c r="A906" s="10">
        <f>SUBTOTAL(103,$B$4:B906)</f>
        <v>903</v>
      </c>
      <c r="B906" s="122">
        <v>45688</v>
      </c>
      <c r="C906" s="125" t="s">
        <v>660</v>
      </c>
      <c r="D906" s="3" t="str">
        <f>VLOOKUP(C906,'Location Summary'!$C$4:$D$602,2,0)</f>
        <v>DA+3</v>
      </c>
      <c r="E906" s="278" t="s">
        <v>416</v>
      </c>
      <c r="F906" s="279" t="s">
        <v>696</v>
      </c>
      <c r="H906" s="168">
        <v>1</v>
      </c>
      <c r="I906" s="167">
        <v>1</v>
      </c>
      <c r="K906" s="168">
        <v>1</v>
      </c>
      <c r="L906" s="167">
        <v>1</v>
      </c>
      <c r="N906" s="168">
        <v>1</v>
      </c>
      <c r="O906" s="167">
        <v>1</v>
      </c>
      <c r="P906" s="169">
        <v>1</v>
      </c>
      <c r="X906" s="38">
        <f t="shared" si="90"/>
        <v>45688</v>
      </c>
      <c r="Y906" s="38">
        <f t="shared" si="91"/>
        <v>45716</v>
      </c>
    </row>
    <row r="907" spans="1:25" ht="20.149999999999999" customHeight="1">
      <c r="A907" s="10">
        <f>SUBTOTAL(103,$B$4:B907)</f>
        <v>904</v>
      </c>
      <c r="B907" s="122">
        <v>45688</v>
      </c>
      <c r="C907" s="125" t="s">
        <v>166</v>
      </c>
      <c r="D907" s="3" t="str">
        <f>VLOOKUP(C907,'Location Summary'!$C$4:$D$602,2,0)</f>
        <v>DA+1.5</v>
      </c>
      <c r="E907" s="278" t="s">
        <v>416</v>
      </c>
      <c r="F907" s="279" t="s">
        <v>696</v>
      </c>
      <c r="H907" s="168">
        <v>1</v>
      </c>
      <c r="I907" s="167">
        <v>1</v>
      </c>
      <c r="K907" s="168">
        <v>1</v>
      </c>
      <c r="L907" s="167">
        <v>1</v>
      </c>
      <c r="M907" s="169">
        <v>1</v>
      </c>
      <c r="Q907" s="168">
        <v>1</v>
      </c>
      <c r="R907" s="167">
        <v>1</v>
      </c>
      <c r="X907" s="38">
        <f t="shared" si="90"/>
        <v>45688</v>
      </c>
      <c r="Y907" s="38">
        <f t="shared" si="91"/>
        <v>45716</v>
      </c>
    </row>
    <row r="908" spans="1:25" ht="20.149999999999999" customHeight="1">
      <c r="A908" s="10">
        <f>SUBTOTAL(103,$B$4:B908)</f>
        <v>905</v>
      </c>
      <c r="B908" s="122">
        <v>45688</v>
      </c>
      <c r="C908" s="125" t="s">
        <v>413</v>
      </c>
      <c r="D908" s="3" t="str">
        <f>VLOOKUP(C908,'Location Summary'!$C$4:$D$602,2,0)</f>
        <v>DA+9</v>
      </c>
      <c r="E908" s="278" t="s">
        <v>416</v>
      </c>
      <c r="F908" s="279" t="s">
        <v>696</v>
      </c>
      <c r="Q908" s="168">
        <v>1</v>
      </c>
      <c r="X908" s="38">
        <f t="shared" si="90"/>
        <v>45688</v>
      </c>
      <c r="Y908" s="38">
        <f t="shared" si="91"/>
        <v>45716</v>
      </c>
    </row>
    <row r="909" spans="1:25" ht="20.149999999999999" customHeight="1">
      <c r="A909" s="10">
        <f>SUBTOTAL(103,$B$4:B909)</f>
        <v>906</v>
      </c>
      <c r="B909" s="122">
        <v>45688</v>
      </c>
      <c r="C909" s="125" t="s">
        <v>639</v>
      </c>
      <c r="D909" s="3" t="str">
        <f>VLOOKUP(C909,'Location Summary'!$C$4:$D$602,2,0)</f>
        <v>DA+6</v>
      </c>
      <c r="E909" s="278" t="s">
        <v>416</v>
      </c>
      <c r="F909" s="279" t="s">
        <v>696</v>
      </c>
      <c r="K909" s="168">
        <v>1</v>
      </c>
      <c r="L909" s="167">
        <v>1</v>
      </c>
      <c r="N909" s="168">
        <v>1</v>
      </c>
      <c r="O909" s="167">
        <v>1</v>
      </c>
      <c r="X909" s="38">
        <f t="shared" si="90"/>
        <v>45688</v>
      </c>
      <c r="Y909" s="38">
        <f t="shared" si="91"/>
        <v>45716</v>
      </c>
    </row>
    <row r="910" spans="1:25" ht="20.149999999999999" customHeight="1">
      <c r="A910" s="10">
        <f>SUBTOTAL(103,$B$4:B910)</f>
        <v>907</v>
      </c>
      <c r="B910" s="122">
        <v>45688</v>
      </c>
      <c r="C910" s="683" t="s">
        <v>172</v>
      </c>
      <c r="D910" s="3" t="str">
        <f>VLOOKUP(C910,'Location Summary'!$C$4:$D$602,2,0)</f>
        <v>DB1+9</v>
      </c>
      <c r="E910" s="278" t="s">
        <v>416</v>
      </c>
      <c r="F910" s="279" t="s">
        <v>696</v>
      </c>
      <c r="K910" s="168">
        <v>1</v>
      </c>
      <c r="L910" s="167">
        <v>1</v>
      </c>
      <c r="N910" s="168">
        <v>1</v>
      </c>
      <c r="O910" s="167">
        <v>1</v>
      </c>
      <c r="X910" s="38">
        <f t="shared" si="90"/>
        <v>45688</v>
      </c>
      <c r="Y910" s="38">
        <f t="shared" si="91"/>
        <v>45716</v>
      </c>
    </row>
    <row r="911" spans="1:25" ht="20.149999999999999" customHeight="1">
      <c r="A911" s="10">
        <f>SUBTOTAL(103,$B$4:B911)</f>
        <v>908</v>
      </c>
      <c r="B911" s="122">
        <v>45688</v>
      </c>
      <c r="C911" s="125" t="s">
        <v>7</v>
      </c>
      <c r="D911" s="3" t="str">
        <f>VLOOKUP(C911,'Location Summary'!$C$4:$D$602,2,0)</f>
        <v>DB1+6</v>
      </c>
      <c r="E911" s="278" t="s">
        <v>416</v>
      </c>
      <c r="F911" s="279" t="s">
        <v>696</v>
      </c>
      <c r="P911" s="169">
        <v>1</v>
      </c>
      <c r="X911" s="38">
        <f t="shared" si="90"/>
        <v>45688</v>
      </c>
      <c r="Y911" s="38">
        <f t="shared" si="91"/>
        <v>45716</v>
      </c>
    </row>
    <row r="912" spans="1:25" ht="20.149999999999999" customHeight="1">
      <c r="A912" s="10">
        <f>SUBTOTAL(103,$B$4:B912)</f>
        <v>909</v>
      </c>
      <c r="B912" s="122">
        <v>45688</v>
      </c>
      <c r="C912" s="125" t="s">
        <v>67</v>
      </c>
      <c r="D912" s="3" t="str">
        <f>VLOOKUP(C912,'Location Summary'!$C$4:$D$602,2,0)</f>
        <v>DA+6</v>
      </c>
      <c r="E912" s="278" t="s">
        <v>416</v>
      </c>
      <c r="F912" s="279" t="s">
        <v>696</v>
      </c>
      <c r="K912" s="168">
        <v>1</v>
      </c>
      <c r="L912" s="167">
        <v>1</v>
      </c>
      <c r="N912" s="168">
        <v>1</v>
      </c>
      <c r="O912" s="167">
        <v>1</v>
      </c>
      <c r="X912" s="38">
        <f t="shared" si="90"/>
        <v>45688</v>
      </c>
      <c r="Y912" s="38">
        <f t="shared" si="91"/>
        <v>45716</v>
      </c>
    </row>
    <row r="913" spans="1:25" ht="20.149999999999999" customHeight="1">
      <c r="A913" s="10">
        <f>SUBTOTAL(103,$B$4:B913)</f>
        <v>910</v>
      </c>
      <c r="B913" s="122">
        <v>45689</v>
      </c>
      <c r="C913" s="125" t="s">
        <v>660</v>
      </c>
      <c r="D913" s="3" t="str">
        <f>VLOOKUP(C913,'Location Summary'!$C$4:$D$602,2,0)</f>
        <v>DA+3</v>
      </c>
      <c r="E913" s="278" t="s">
        <v>416</v>
      </c>
      <c r="F913" s="279" t="s">
        <v>696</v>
      </c>
      <c r="Q913" s="168">
        <v>1</v>
      </c>
      <c r="X913" s="38">
        <f t="shared" si="90"/>
        <v>45689</v>
      </c>
      <c r="Y913" s="38">
        <f t="shared" si="91"/>
        <v>45717</v>
      </c>
    </row>
    <row r="914" spans="1:25" ht="20.149999999999999" customHeight="1">
      <c r="A914" s="10">
        <f>SUBTOTAL(103,$B$4:B914)</f>
        <v>911</v>
      </c>
      <c r="B914" s="122">
        <v>45689</v>
      </c>
      <c r="C914" s="125" t="s">
        <v>437</v>
      </c>
      <c r="D914" s="3" t="str">
        <f>VLOOKUP(C914,'Location Summary'!$C$4:$D$602,2,0)</f>
        <v>DA+1.5</v>
      </c>
      <c r="E914" s="278" t="s">
        <v>416</v>
      </c>
      <c r="F914" s="279" t="s">
        <v>696</v>
      </c>
      <c r="M914" s="169">
        <v>1</v>
      </c>
      <c r="P914" s="169">
        <v>1</v>
      </c>
      <c r="X914" s="38">
        <f t="shared" si="90"/>
        <v>45689</v>
      </c>
      <c r="Y914" s="38">
        <f t="shared" si="91"/>
        <v>45717</v>
      </c>
    </row>
    <row r="915" spans="1:25" ht="20.149999999999999" customHeight="1">
      <c r="A915" s="10">
        <f>SUBTOTAL(103,$B$4:B915)</f>
        <v>912</v>
      </c>
      <c r="B915" s="122">
        <v>45689</v>
      </c>
      <c r="C915" s="125" t="s">
        <v>166</v>
      </c>
      <c r="D915" s="3" t="str">
        <f>VLOOKUP(C915,'Location Summary'!$C$4:$D$602,2,0)</f>
        <v>DA+1.5</v>
      </c>
      <c r="E915" s="278" t="s">
        <v>416</v>
      </c>
      <c r="F915" s="279" t="s">
        <v>696</v>
      </c>
      <c r="N915" s="168">
        <v>1</v>
      </c>
      <c r="O915" s="167">
        <v>1</v>
      </c>
      <c r="X915" s="38">
        <f t="shared" si="90"/>
        <v>45689</v>
      </c>
      <c r="Y915" s="38">
        <f t="shared" si="91"/>
        <v>45717</v>
      </c>
    </row>
    <row r="916" spans="1:25" ht="20.149999999999999" customHeight="1">
      <c r="A916" s="10">
        <f>SUBTOTAL(103,$B$4:B916)</f>
        <v>913</v>
      </c>
      <c r="B916" s="122">
        <v>45689</v>
      </c>
      <c r="C916" s="125" t="s">
        <v>413</v>
      </c>
      <c r="D916" s="3" t="str">
        <f>VLOOKUP(C916,'Location Summary'!$C$4:$D$602,2,0)</f>
        <v>DA+9</v>
      </c>
      <c r="E916" s="278" t="s">
        <v>416</v>
      </c>
      <c r="F916" s="279" t="s">
        <v>696</v>
      </c>
      <c r="M916" s="169">
        <v>1</v>
      </c>
      <c r="X916" s="38">
        <f t="shared" si="90"/>
        <v>45689</v>
      </c>
      <c r="Y916" s="38">
        <f t="shared" si="91"/>
        <v>45717</v>
      </c>
    </row>
    <row r="917" spans="1:25" ht="20.149999999999999" customHeight="1">
      <c r="A917" s="10">
        <f>SUBTOTAL(103,$B$4:B917)</f>
        <v>914</v>
      </c>
      <c r="B917" s="122">
        <v>45689</v>
      </c>
      <c r="C917" s="125" t="s">
        <v>7</v>
      </c>
      <c r="D917" s="3" t="str">
        <f>VLOOKUP(C917,'Location Summary'!$C$4:$D$602,2,0)</f>
        <v>DB1+6</v>
      </c>
      <c r="E917" s="278" t="s">
        <v>416</v>
      </c>
      <c r="F917" s="279" t="s">
        <v>696</v>
      </c>
      <c r="G917" s="169">
        <v>1</v>
      </c>
      <c r="Q917" s="168">
        <v>1</v>
      </c>
      <c r="R917" s="167">
        <v>1</v>
      </c>
      <c r="X917" s="38">
        <f t="shared" si="90"/>
        <v>45689</v>
      </c>
      <c r="Y917" s="38">
        <f t="shared" si="91"/>
        <v>45717</v>
      </c>
    </row>
    <row r="918" spans="1:25" ht="20.149999999999999" customHeight="1">
      <c r="A918" s="10">
        <f>SUBTOTAL(103,$B$4:B918)</f>
        <v>915</v>
      </c>
      <c r="B918" s="122">
        <v>45689</v>
      </c>
      <c r="C918" s="125" t="s">
        <v>270</v>
      </c>
      <c r="D918" s="3" t="str">
        <f>VLOOKUP(C918,'Location Summary'!$C$4:$D$602,2,0)</f>
        <v>DD60+9</v>
      </c>
      <c r="E918" s="278" t="s">
        <v>416</v>
      </c>
      <c r="F918" s="279" t="s">
        <v>696</v>
      </c>
      <c r="G918" s="169">
        <v>1</v>
      </c>
      <c r="X918" s="38">
        <f t="shared" si="90"/>
        <v>45689</v>
      </c>
      <c r="Y918" s="38">
        <f t="shared" si="91"/>
        <v>45717</v>
      </c>
    </row>
    <row r="919" spans="1:25" ht="20.149999999999999" customHeight="1">
      <c r="A919" s="10">
        <f>SUBTOTAL(103,$B$4:B919)</f>
        <v>916</v>
      </c>
      <c r="B919" s="122">
        <v>45689</v>
      </c>
      <c r="C919" s="125" t="s">
        <v>168</v>
      </c>
      <c r="D919" s="3" t="str">
        <f>VLOOKUP(C919,'Location Summary'!$C$4:$D$602,2,0)</f>
        <v>DA+9</v>
      </c>
      <c r="E919" s="278" t="s">
        <v>416</v>
      </c>
      <c r="F919" s="279" t="s">
        <v>696</v>
      </c>
      <c r="G919" s="169">
        <v>1</v>
      </c>
      <c r="J919" s="169">
        <v>1</v>
      </c>
      <c r="X919" s="38">
        <f t="shared" si="90"/>
        <v>45689</v>
      </c>
      <c r="Y919" s="38">
        <f t="shared" si="91"/>
        <v>45717</v>
      </c>
    </row>
    <row r="920" spans="1:25" ht="20.149999999999999" customHeight="1">
      <c r="A920" s="10">
        <f>SUBTOTAL(103,$B$4:B920)</f>
        <v>917</v>
      </c>
      <c r="B920" s="122">
        <v>45690</v>
      </c>
      <c r="C920" s="125" t="s">
        <v>660</v>
      </c>
      <c r="D920" s="3" t="str">
        <f>VLOOKUP(C920,'Location Summary'!$C$4:$D$602,2,0)</f>
        <v>DA+3</v>
      </c>
      <c r="E920" s="278" t="s">
        <v>416</v>
      </c>
      <c r="F920" s="279" t="s">
        <v>696</v>
      </c>
      <c r="R920" s="167">
        <v>1</v>
      </c>
      <c r="X920" s="38">
        <f t="shared" si="90"/>
        <v>45690</v>
      </c>
      <c r="Y920" s="38">
        <f t="shared" si="91"/>
        <v>45718</v>
      </c>
    </row>
    <row r="921" spans="1:25" ht="20.149999999999999" customHeight="1">
      <c r="A921" s="10">
        <f>SUBTOTAL(103,$B$4:B921)</f>
        <v>918</v>
      </c>
      <c r="B921" s="122">
        <v>45690</v>
      </c>
      <c r="C921" s="125" t="s">
        <v>437</v>
      </c>
      <c r="D921" s="3" t="str">
        <f>VLOOKUP(C921,'Location Summary'!$C$4:$D$602,2,0)</f>
        <v>DA+1.5</v>
      </c>
      <c r="E921" s="278" t="s">
        <v>416</v>
      </c>
      <c r="F921" s="279" t="s">
        <v>696</v>
      </c>
      <c r="G921" s="169">
        <v>1</v>
      </c>
      <c r="J921" s="169">
        <v>1</v>
      </c>
      <c r="N921" s="168">
        <v>1</v>
      </c>
      <c r="Q921" s="168">
        <v>1</v>
      </c>
      <c r="X921" s="38">
        <f t="shared" si="90"/>
        <v>45690</v>
      </c>
      <c r="Y921" s="38">
        <f t="shared" si="91"/>
        <v>45718</v>
      </c>
    </row>
    <row r="922" spans="1:25" ht="20.149999999999999" customHeight="1">
      <c r="A922" s="10">
        <f>SUBTOTAL(103,$B$4:B922)</f>
        <v>919</v>
      </c>
      <c r="B922" s="122">
        <v>45690</v>
      </c>
      <c r="C922" s="125" t="s">
        <v>7</v>
      </c>
      <c r="D922" s="3" t="str">
        <f>VLOOKUP(C922,'Location Summary'!$C$4:$D$602,2,0)</f>
        <v>DB1+6</v>
      </c>
      <c r="E922" s="278" t="s">
        <v>416</v>
      </c>
      <c r="F922" s="279" t="s">
        <v>696</v>
      </c>
      <c r="H922" s="168">
        <v>1</v>
      </c>
      <c r="J922" s="169">
        <v>1</v>
      </c>
      <c r="M922" s="169">
        <v>1</v>
      </c>
      <c r="X922" s="38">
        <f t="shared" si="90"/>
        <v>45690</v>
      </c>
      <c r="Y922" s="38">
        <f t="shared" si="91"/>
        <v>45718</v>
      </c>
    </row>
    <row r="923" spans="1:25" ht="20.149999999999999" customHeight="1">
      <c r="A923" s="10">
        <f>SUBTOTAL(103,$B$4:B923)</f>
        <v>920</v>
      </c>
      <c r="B923" s="122">
        <v>45690</v>
      </c>
      <c r="C923" s="125" t="s">
        <v>168</v>
      </c>
      <c r="D923" s="3" t="str">
        <f>VLOOKUP(C923,'Location Summary'!$C$4:$D$602,2,0)</f>
        <v>DA+9</v>
      </c>
      <c r="E923" s="278" t="s">
        <v>416</v>
      </c>
      <c r="F923" s="279" t="s">
        <v>696</v>
      </c>
      <c r="H923" s="168">
        <v>1</v>
      </c>
      <c r="I923" s="167">
        <v>1</v>
      </c>
      <c r="K923" s="168">
        <v>1</v>
      </c>
      <c r="L923" s="167">
        <v>1</v>
      </c>
      <c r="M923" s="169">
        <v>1</v>
      </c>
      <c r="X923" s="38">
        <f t="shared" si="90"/>
        <v>45690</v>
      </c>
      <c r="Y923" s="38">
        <f t="shared" si="91"/>
        <v>45718</v>
      </c>
    </row>
    <row r="924" spans="1:25" ht="20.149999999999999" customHeight="1">
      <c r="A924" s="10">
        <f>SUBTOTAL(103,$B$4:B924)</f>
        <v>921</v>
      </c>
      <c r="B924" s="122">
        <v>45691</v>
      </c>
      <c r="C924" s="125" t="s">
        <v>659</v>
      </c>
      <c r="D924" s="3" t="str">
        <f>VLOOKUP(C924,'Location Summary'!$C$4:$D$602,2,0)</f>
        <v>DC2+0</v>
      </c>
      <c r="E924" s="278" t="s">
        <v>416</v>
      </c>
      <c r="F924" s="279" t="s">
        <v>696</v>
      </c>
      <c r="G924" s="169">
        <v>1</v>
      </c>
      <c r="X924" s="38">
        <f t="shared" si="90"/>
        <v>45691</v>
      </c>
      <c r="Y924" s="38">
        <f t="shared" si="91"/>
        <v>45719</v>
      </c>
    </row>
    <row r="925" spans="1:25" ht="20.149999999999999" customHeight="1">
      <c r="A925" s="10">
        <f>SUBTOTAL(103,$B$4:B925)</f>
        <v>922</v>
      </c>
      <c r="B925" s="122">
        <v>45691</v>
      </c>
      <c r="C925" s="125" t="s">
        <v>437</v>
      </c>
      <c r="D925" s="3" t="str">
        <f>VLOOKUP(C925,'Location Summary'!$C$4:$D$602,2,0)</f>
        <v>DA+1.5</v>
      </c>
      <c r="E925" s="278" t="s">
        <v>416</v>
      </c>
      <c r="F925" s="279" t="s">
        <v>696</v>
      </c>
      <c r="H925" s="168">
        <v>1</v>
      </c>
      <c r="K925" s="168">
        <v>1</v>
      </c>
      <c r="O925" s="167">
        <v>1</v>
      </c>
      <c r="R925" s="167">
        <v>1</v>
      </c>
      <c r="X925" s="38">
        <f t="shared" si="90"/>
        <v>45691</v>
      </c>
      <c r="Y925" s="38">
        <f t="shared" si="91"/>
        <v>45719</v>
      </c>
    </row>
    <row r="926" spans="1:25" ht="20.149999999999999" customHeight="1">
      <c r="A926" s="10">
        <f>SUBTOTAL(103,$B$4:B926)</f>
        <v>923</v>
      </c>
      <c r="B926" s="122">
        <v>45691</v>
      </c>
      <c r="C926" s="125" t="s">
        <v>457</v>
      </c>
      <c r="D926" s="3" t="str">
        <f>VLOOKUP(C926,'Location Summary'!$C$4:$D$602,2,0)</f>
        <v>DA-1.5</v>
      </c>
      <c r="E926" s="278" t="s">
        <v>416</v>
      </c>
      <c r="F926" s="279" t="s">
        <v>696</v>
      </c>
      <c r="G926" s="169">
        <v>1</v>
      </c>
      <c r="J926" s="169">
        <v>1</v>
      </c>
      <c r="M926" s="169">
        <v>1</v>
      </c>
      <c r="P926" s="169">
        <v>1</v>
      </c>
      <c r="X926" s="38">
        <f t="shared" si="90"/>
        <v>45691</v>
      </c>
      <c r="Y926" s="38">
        <f t="shared" si="91"/>
        <v>45719</v>
      </c>
    </row>
    <row r="927" spans="1:25" ht="20.149999999999999" customHeight="1">
      <c r="A927" s="10">
        <f>SUBTOTAL(103,$B$4:B927)</f>
        <v>924</v>
      </c>
      <c r="B927" s="122">
        <v>45691</v>
      </c>
      <c r="C927" s="125" t="s">
        <v>655</v>
      </c>
      <c r="D927" s="3" t="str">
        <f>VLOOKUP(C927,'Location Summary'!$C$4:$D$602,2,0)</f>
        <v>DA-1.5</v>
      </c>
      <c r="E927" s="278" t="s">
        <v>416</v>
      </c>
      <c r="F927" s="279" t="s">
        <v>696</v>
      </c>
      <c r="G927" s="169">
        <v>1</v>
      </c>
      <c r="J927" s="169">
        <v>1</v>
      </c>
      <c r="M927" s="169">
        <v>1</v>
      </c>
      <c r="X927" s="38">
        <f t="shared" si="90"/>
        <v>45691</v>
      </c>
      <c r="Y927" s="38">
        <f t="shared" si="91"/>
        <v>45719</v>
      </c>
    </row>
    <row r="928" spans="1:25" ht="20.149999999999999" customHeight="1">
      <c r="A928" s="10">
        <f>SUBTOTAL(103,$B$4:B928)</f>
        <v>925</v>
      </c>
      <c r="B928" s="122">
        <v>45691</v>
      </c>
      <c r="C928" s="125" t="s">
        <v>7</v>
      </c>
      <c r="D928" s="3" t="str">
        <f>VLOOKUP(C928,'Location Summary'!$C$4:$D$602,2,0)</f>
        <v>DB1+6</v>
      </c>
      <c r="E928" s="278" t="s">
        <v>416</v>
      </c>
      <c r="F928" s="279" t="s">
        <v>696</v>
      </c>
      <c r="I928" s="167">
        <v>1</v>
      </c>
      <c r="K928" s="168">
        <v>1</v>
      </c>
      <c r="L928" s="167">
        <v>1</v>
      </c>
      <c r="X928" s="38">
        <f t="shared" si="90"/>
        <v>45691</v>
      </c>
      <c r="Y928" s="38">
        <f t="shared" si="91"/>
        <v>45719</v>
      </c>
    </row>
    <row r="929" spans="1:25" ht="20.149999999999999" customHeight="1">
      <c r="A929" s="10">
        <f>SUBTOTAL(103,$B$4:B929)</f>
        <v>926</v>
      </c>
      <c r="B929" s="122">
        <v>45691</v>
      </c>
      <c r="C929" s="125" t="s">
        <v>168</v>
      </c>
      <c r="D929" s="3" t="str">
        <f>VLOOKUP(C929,'Location Summary'!$C$4:$D$602,2,0)</f>
        <v>DA+9</v>
      </c>
      <c r="E929" s="278" t="s">
        <v>416</v>
      </c>
      <c r="F929" s="279" t="s">
        <v>696</v>
      </c>
      <c r="N929" s="168">
        <v>1</v>
      </c>
      <c r="P929" s="169">
        <v>1</v>
      </c>
      <c r="X929" s="38">
        <f t="shared" si="90"/>
        <v>45691</v>
      </c>
      <c r="Y929" s="38">
        <f t="shared" si="91"/>
        <v>45719</v>
      </c>
    </row>
    <row r="930" spans="1:25" ht="20.149999999999999" customHeight="1">
      <c r="A930" s="10">
        <f>SUBTOTAL(103,$B$4:B930)</f>
        <v>927</v>
      </c>
      <c r="B930" s="122">
        <v>45692</v>
      </c>
      <c r="C930" s="125" t="s">
        <v>659</v>
      </c>
      <c r="D930" s="3" t="str">
        <f>VLOOKUP(C930,'Location Summary'!$C$4:$D$602,2,0)</f>
        <v>DC2+0</v>
      </c>
      <c r="E930" s="278" t="s">
        <v>416</v>
      </c>
      <c r="F930" s="279" t="s">
        <v>696</v>
      </c>
      <c r="H930" s="168">
        <v>1</v>
      </c>
      <c r="P930" s="169">
        <v>1</v>
      </c>
      <c r="X930" s="38">
        <f t="shared" si="90"/>
        <v>45692</v>
      </c>
      <c r="Y930" s="38">
        <f t="shared" si="91"/>
        <v>45720</v>
      </c>
    </row>
    <row r="931" spans="1:25" ht="20.149999999999999" customHeight="1">
      <c r="A931" s="10">
        <f>SUBTOTAL(103,$B$4:B931)</f>
        <v>928</v>
      </c>
      <c r="B931" s="122">
        <v>45692</v>
      </c>
      <c r="C931" s="125" t="s">
        <v>437</v>
      </c>
      <c r="D931" s="3" t="str">
        <f>VLOOKUP(C931,'Location Summary'!$C$4:$D$602,2,0)</f>
        <v>DA+1.5</v>
      </c>
      <c r="E931" s="278" t="s">
        <v>416</v>
      </c>
      <c r="F931" s="279" t="s">
        <v>696</v>
      </c>
      <c r="I931" s="167">
        <v>1</v>
      </c>
      <c r="L931" s="167">
        <v>1</v>
      </c>
      <c r="X931" s="38">
        <f>B931</f>
        <v>45692</v>
      </c>
      <c r="Y931" s="38">
        <f>B931+28</f>
        <v>45720</v>
      </c>
    </row>
    <row r="932" spans="1:25" ht="20.149999999999999" customHeight="1">
      <c r="A932" s="10">
        <f>SUBTOTAL(103,$B$4:B932)</f>
        <v>929</v>
      </c>
      <c r="B932" s="122">
        <v>45692</v>
      </c>
      <c r="C932" s="125" t="s">
        <v>413</v>
      </c>
      <c r="D932" s="3" t="str">
        <f>VLOOKUP(C932,'Location Summary'!$C$4:$D$602,2,0)</f>
        <v>DA+9</v>
      </c>
      <c r="E932" s="278" t="s">
        <v>416</v>
      </c>
      <c r="F932" s="279" t="s">
        <v>696</v>
      </c>
      <c r="N932" s="168">
        <v>1</v>
      </c>
      <c r="O932" s="167">
        <v>1</v>
      </c>
      <c r="R932" s="167">
        <v>1</v>
      </c>
      <c r="X932" s="38">
        <f>B932</f>
        <v>45692</v>
      </c>
      <c r="Y932" s="38">
        <f>B932+28</f>
        <v>45720</v>
      </c>
    </row>
    <row r="933" spans="1:25" ht="20.149999999999999" customHeight="1">
      <c r="A933" s="10">
        <f>SUBTOTAL(103,$B$4:B933)</f>
        <v>930</v>
      </c>
      <c r="B933" s="122">
        <v>45692</v>
      </c>
      <c r="C933" s="125" t="s">
        <v>640</v>
      </c>
      <c r="D933" s="3" t="str">
        <f>VLOOKUP(C933,'Location Summary'!$C$4:$D$602,2,0)</f>
        <v>DA+3</v>
      </c>
      <c r="E933" s="278" t="s">
        <v>416</v>
      </c>
      <c r="F933" s="279" t="s">
        <v>696</v>
      </c>
      <c r="G933" s="169">
        <v>1</v>
      </c>
      <c r="J933" s="169">
        <v>1</v>
      </c>
      <c r="X933" s="38">
        <f>B933</f>
        <v>45692</v>
      </c>
      <c r="Y933" s="38">
        <f>B933+28</f>
        <v>45720</v>
      </c>
    </row>
    <row r="934" spans="1:25" ht="20.149999999999999" customHeight="1">
      <c r="A934" s="10">
        <f>SUBTOTAL(103,$B$4:B934)</f>
        <v>931</v>
      </c>
      <c r="B934" s="122">
        <v>45692</v>
      </c>
      <c r="C934" s="125" t="s">
        <v>655</v>
      </c>
      <c r="D934" s="3" t="str">
        <f>VLOOKUP(C934,'Location Summary'!$C$4:$D$602,2,0)</f>
        <v>DA-1.5</v>
      </c>
      <c r="E934" s="278" t="s">
        <v>416</v>
      </c>
      <c r="F934" s="279" t="s">
        <v>696</v>
      </c>
      <c r="X934" s="38">
        <f t="shared" ref="X934:X964" si="92">B934</f>
        <v>45692</v>
      </c>
      <c r="Y934" s="38">
        <f t="shared" ref="Y934:Y964" si="93">B934+28</f>
        <v>45720</v>
      </c>
    </row>
    <row r="935" spans="1:25" ht="20.149999999999999" customHeight="1">
      <c r="A935" s="10">
        <f>SUBTOTAL(103,$B$4:B935)</f>
        <v>932</v>
      </c>
      <c r="B935" s="122">
        <v>45692</v>
      </c>
      <c r="C935" s="125" t="s">
        <v>655</v>
      </c>
      <c r="D935" s="3" t="str">
        <f>VLOOKUP(C935,'Location Summary'!$C$4:$D$602,2,0)</f>
        <v>DA-1.5</v>
      </c>
      <c r="E935" s="278" t="s">
        <v>416</v>
      </c>
      <c r="F935" s="279" t="s">
        <v>696</v>
      </c>
      <c r="H935" s="168">
        <v>1</v>
      </c>
      <c r="I935" s="167">
        <v>1</v>
      </c>
      <c r="K935" s="168">
        <v>1</v>
      </c>
      <c r="L935" s="167">
        <v>1</v>
      </c>
      <c r="N935" s="168">
        <v>1</v>
      </c>
      <c r="O935" s="167">
        <v>1</v>
      </c>
      <c r="P935" s="169">
        <v>1</v>
      </c>
      <c r="X935" s="38">
        <f t="shared" si="92"/>
        <v>45692</v>
      </c>
      <c r="Y935" s="38">
        <f t="shared" si="93"/>
        <v>45720</v>
      </c>
    </row>
    <row r="936" spans="1:25" ht="20.149999999999999" customHeight="1">
      <c r="A936" s="10">
        <f>SUBTOTAL(103,$B$4:B936)</f>
        <v>933</v>
      </c>
      <c r="B936" s="122">
        <v>45692</v>
      </c>
      <c r="C936" s="125" t="s">
        <v>7</v>
      </c>
      <c r="D936" s="3" t="str">
        <f>VLOOKUP(C936,'Location Summary'!$C$4:$D$602,2,0)</f>
        <v>DB1+6</v>
      </c>
      <c r="E936" s="278" t="s">
        <v>416</v>
      </c>
      <c r="F936" s="279" t="s">
        <v>696</v>
      </c>
      <c r="N936" s="168">
        <v>1</v>
      </c>
      <c r="O936" s="167">
        <v>1</v>
      </c>
      <c r="X936" s="38">
        <f t="shared" si="92"/>
        <v>45692</v>
      </c>
      <c r="Y936" s="38">
        <f t="shared" si="93"/>
        <v>45720</v>
      </c>
    </row>
    <row r="937" spans="1:25" ht="20.149999999999999" customHeight="1">
      <c r="A937" s="10">
        <f>SUBTOTAL(103,$B$4:B937)</f>
        <v>934</v>
      </c>
      <c r="B937" s="122">
        <v>45692</v>
      </c>
      <c r="C937" s="125" t="s">
        <v>270</v>
      </c>
      <c r="D937" s="3" t="str">
        <f>VLOOKUP(C937,'Location Summary'!$C$4:$D$602,2,0)</f>
        <v>DD60+9</v>
      </c>
      <c r="E937" s="278" t="s">
        <v>416</v>
      </c>
      <c r="F937" s="279" t="s">
        <v>696</v>
      </c>
      <c r="J937" s="169">
        <v>1</v>
      </c>
      <c r="X937" s="38">
        <f t="shared" si="92"/>
        <v>45692</v>
      </c>
      <c r="Y937" s="38">
        <f t="shared" si="93"/>
        <v>45720</v>
      </c>
    </row>
    <row r="938" spans="1:25" ht="20.149999999999999" customHeight="1">
      <c r="A938" s="10">
        <f>SUBTOTAL(103,$B$4:B938)</f>
        <v>935</v>
      </c>
      <c r="B938" s="122">
        <v>45692</v>
      </c>
      <c r="C938" s="125" t="s">
        <v>168</v>
      </c>
      <c r="D938" s="3" t="str">
        <f>VLOOKUP(C938,'Location Summary'!$C$4:$D$602,2,0)</f>
        <v>DA+9</v>
      </c>
      <c r="E938" s="278" t="s">
        <v>416</v>
      </c>
      <c r="F938" s="279" t="s">
        <v>696</v>
      </c>
      <c r="O938" s="167">
        <v>1</v>
      </c>
      <c r="Q938" s="168">
        <v>1</v>
      </c>
      <c r="R938" s="167">
        <v>1</v>
      </c>
      <c r="X938" s="38">
        <f t="shared" si="92"/>
        <v>45692</v>
      </c>
      <c r="Y938" s="38">
        <f t="shared" si="93"/>
        <v>45720</v>
      </c>
    </row>
    <row r="939" spans="1:25" ht="20.149999999999999" customHeight="1">
      <c r="A939" s="10">
        <f>SUBTOTAL(103,$B$4:B939)</f>
        <v>936</v>
      </c>
      <c r="B939" s="122">
        <v>45693</v>
      </c>
      <c r="C939" s="125" t="s">
        <v>659</v>
      </c>
      <c r="D939" s="3" t="str">
        <f>VLOOKUP(C939,'Location Summary'!$C$4:$D$602,2,0)</f>
        <v>DC2+0</v>
      </c>
      <c r="E939" s="278" t="s">
        <v>416</v>
      </c>
      <c r="F939" s="279" t="s">
        <v>696</v>
      </c>
      <c r="I939" s="167">
        <v>1</v>
      </c>
      <c r="M939" s="169">
        <v>1</v>
      </c>
      <c r="X939" s="38">
        <f t="shared" si="92"/>
        <v>45693</v>
      </c>
      <c r="Y939" s="38">
        <f t="shared" si="93"/>
        <v>45721</v>
      </c>
    </row>
    <row r="940" spans="1:25" ht="20.149999999999999" customHeight="1">
      <c r="A940" s="10">
        <f>SUBTOTAL(103,$B$4:B940)</f>
        <v>937</v>
      </c>
      <c r="B940" s="122">
        <v>45693</v>
      </c>
      <c r="C940" s="125" t="s">
        <v>270</v>
      </c>
      <c r="D940" s="3" t="str">
        <f>VLOOKUP(C940,'Location Summary'!$C$4:$D$602,2,0)</f>
        <v>DD60+9</v>
      </c>
      <c r="E940" s="278" t="s">
        <v>416</v>
      </c>
      <c r="F940" s="279" t="s">
        <v>696</v>
      </c>
      <c r="M940" s="169">
        <v>1</v>
      </c>
      <c r="X940" s="38">
        <f t="shared" si="92"/>
        <v>45693</v>
      </c>
      <c r="Y940" s="38">
        <f t="shared" si="93"/>
        <v>45721</v>
      </c>
    </row>
    <row r="941" spans="1:25" ht="20.149999999999999" customHeight="1">
      <c r="A941" s="10">
        <f>SUBTOTAL(103,$B$4:B941)</f>
        <v>938</v>
      </c>
      <c r="B941" s="122">
        <v>45693</v>
      </c>
      <c r="C941" s="125" t="s">
        <v>640</v>
      </c>
      <c r="D941" s="3" t="str">
        <f>VLOOKUP(C941,'Location Summary'!$C$4:$D$602,2,0)</f>
        <v>DA+3</v>
      </c>
      <c r="E941" s="278" t="s">
        <v>416</v>
      </c>
      <c r="F941" s="279" t="s">
        <v>696</v>
      </c>
      <c r="H941" s="168">
        <v>1</v>
      </c>
      <c r="I941" s="167">
        <v>1</v>
      </c>
      <c r="K941" s="168">
        <v>1</v>
      </c>
      <c r="L941" s="167">
        <v>1</v>
      </c>
      <c r="X941" s="38">
        <f t="shared" si="92"/>
        <v>45693</v>
      </c>
      <c r="Y941" s="38">
        <f t="shared" si="93"/>
        <v>45721</v>
      </c>
    </row>
    <row r="942" spans="1:25" ht="20.149999999999999" customHeight="1">
      <c r="A942" s="10">
        <f>SUBTOTAL(103,$B$4:B942)</f>
        <v>939</v>
      </c>
      <c r="B942" s="122">
        <v>45693</v>
      </c>
      <c r="C942" s="125" t="s">
        <v>655</v>
      </c>
      <c r="D942" s="3" t="str">
        <f>VLOOKUP(C942,'Location Summary'!$C$4:$D$602,2,0)</f>
        <v>DA-1.5</v>
      </c>
      <c r="E942" s="278" t="s">
        <v>416</v>
      </c>
      <c r="F942" s="279" t="s">
        <v>696</v>
      </c>
      <c r="Q942" s="168">
        <v>1</v>
      </c>
      <c r="R942" s="167">
        <v>1</v>
      </c>
      <c r="X942" s="38">
        <f t="shared" si="92"/>
        <v>45693</v>
      </c>
      <c r="Y942" s="38">
        <f t="shared" si="93"/>
        <v>45721</v>
      </c>
    </row>
    <row r="943" spans="1:25" ht="20.149999999999999" customHeight="1">
      <c r="A943" s="10">
        <f>SUBTOTAL(103,$B$4:B943)</f>
        <v>940</v>
      </c>
      <c r="B943" s="122">
        <v>45693</v>
      </c>
      <c r="C943" s="125" t="s">
        <v>10</v>
      </c>
      <c r="D943" s="3" t="str">
        <f>VLOOKUP(C943,'Location Summary'!$C$4:$D$602,2,0)</f>
        <v>DB2+0</v>
      </c>
      <c r="E943" s="278" t="s">
        <v>416</v>
      </c>
      <c r="F943" s="279" t="s">
        <v>696</v>
      </c>
      <c r="J943" s="169">
        <v>1</v>
      </c>
      <c r="X943" s="38">
        <f t="shared" si="92"/>
        <v>45693</v>
      </c>
      <c r="Y943" s="38">
        <f t="shared" si="93"/>
        <v>45721</v>
      </c>
    </row>
    <row r="944" spans="1:25" ht="20.149999999999999" customHeight="1">
      <c r="A944" s="10">
        <f>SUBTOTAL(103,$B$4:B944)</f>
        <v>941</v>
      </c>
      <c r="B944" s="122">
        <v>45694</v>
      </c>
      <c r="C944" s="125" t="s">
        <v>270</v>
      </c>
      <c r="D944" s="3" t="str">
        <f>VLOOKUP(C944,'Location Summary'!$C$4:$D$602,2,0)</f>
        <v>DD60+9</v>
      </c>
      <c r="E944" s="278" t="s">
        <v>416</v>
      </c>
      <c r="F944" s="279" t="s">
        <v>696</v>
      </c>
      <c r="P944" s="169">
        <v>1</v>
      </c>
      <c r="X944" s="38">
        <f t="shared" si="92"/>
        <v>45694</v>
      </c>
      <c r="Y944" s="38">
        <f t="shared" si="93"/>
        <v>45722</v>
      </c>
    </row>
    <row r="945" spans="1:25" ht="20.149999999999999" customHeight="1">
      <c r="A945" s="10">
        <f>SUBTOTAL(103,$B$4:B945)</f>
        <v>942</v>
      </c>
      <c r="B945" s="122">
        <v>45694</v>
      </c>
      <c r="C945" s="125" t="s">
        <v>659</v>
      </c>
      <c r="D945" s="3" t="str">
        <f>VLOOKUP(C945,'Location Summary'!$C$4:$D$602,2,0)</f>
        <v>DC2+0</v>
      </c>
      <c r="E945" s="278" t="s">
        <v>416</v>
      </c>
      <c r="F945" s="279" t="s">
        <v>696</v>
      </c>
      <c r="N945" s="168">
        <v>1</v>
      </c>
      <c r="Q945" s="168">
        <v>1</v>
      </c>
      <c r="X945" s="38">
        <f t="shared" si="92"/>
        <v>45694</v>
      </c>
      <c r="Y945" s="38">
        <f t="shared" si="93"/>
        <v>45722</v>
      </c>
    </row>
    <row r="946" spans="1:25" ht="20.149999999999999" customHeight="1">
      <c r="A946" s="10">
        <f>SUBTOTAL(103,$B$4:B946)</f>
        <v>943</v>
      </c>
      <c r="B946" s="122">
        <v>45694</v>
      </c>
      <c r="C946" s="125" t="s">
        <v>457</v>
      </c>
      <c r="D946" s="3" t="str">
        <f>VLOOKUP(C946,'Location Summary'!$C$4:$D$602,2,0)</f>
        <v>DA-1.5</v>
      </c>
      <c r="E946" s="278" t="s">
        <v>416</v>
      </c>
      <c r="F946" s="279" t="s">
        <v>696</v>
      </c>
      <c r="H946" s="168">
        <v>1</v>
      </c>
      <c r="I946" s="167">
        <v>1</v>
      </c>
      <c r="N946" s="168">
        <v>1</v>
      </c>
      <c r="Q946" s="168">
        <v>1</v>
      </c>
      <c r="R946" s="167">
        <v>1</v>
      </c>
      <c r="X946" s="38">
        <f t="shared" si="92"/>
        <v>45694</v>
      </c>
      <c r="Y946" s="38">
        <f t="shared" si="93"/>
        <v>45722</v>
      </c>
    </row>
    <row r="947" spans="1:25" ht="20.149999999999999" customHeight="1">
      <c r="A947" s="10">
        <f>SUBTOTAL(103,$B$4:B947)</f>
        <v>944</v>
      </c>
      <c r="B947" s="122">
        <v>45694</v>
      </c>
      <c r="C947" s="125" t="s">
        <v>640</v>
      </c>
      <c r="D947" s="3" t="str">
        <f>VLOOKUP(C947,'Location Summary'!$C$4:$D$602,2,0)</f>
        <v>DA+3</v>
      </c>
      <c r="E947" s="278" t="s">
        <v>416</v>
      </c>
      <c r="F947" s="279" t="s">
        <v>696</v>
      </c>
      <c r="M947" s="169">
        <v>1</v>
      </c>
      <c r="X947" s="38">
        <f t="shared" si="92"/>
        <v>45694</v>
      </c>
      <c r="Y947" s="38">
        <f t="shared" si="93"/>
        <v>45722</v>
      </c>
    </row>
    <row r="948" spans="1:25" ht="20.149999999999999" customHeight="1">
      <c r="A948" s="10">
        <f>SUBTOTAL(103,$B$4:B948)</f>
        <v>945</v>
      </c>
      <c r="B948" s="122">
        <v>45694</v>
      </c>
      <c r="C948" s="125" t="s">
        <v>10</v>
      </c>
      <c r="D948" s="3" t="str">
        <f>VLOOKUP(C948,'Location Summary'!$C$4:$D$602,2,0)</f>
        <v>DB2+0</v>
      </c>
      <c r="E948" s="278" t="s">
        <v>416</v>
      </c>
      <c r="F948" s="279" t="s">
        <v>696</v>
      </c>
      <c r="K948" s="168">
        <v>1</v>
      </c>
      <c r="L948" s="167">
        <v>1</v>
      </c>
      <c r="X948" s="38">
        <f t="shared" si="92"/>
        <v>45694</v>
      </c>
      <c r="Y948" s="38">
        <f t="shared" si="93"/>
        <v>45722</v>
      </c>
    </row>
    <row r="949" spans="1:25" ht="20.149999999999999" customHeight="1">
      <c r="A949" s="10">
        <f>SUBTOTAL(103,$B$4:B949)</f>
        <v>946</v>
      </c>
      <c r="B949" s="122">
        <v>45695</v>
      </c>
      <c r="C949" s="125" t="s">
        <v>659</v>
      </c>
      <c r="D949" s="3" t="str">
        <f>VLOOKUP(C949,'Location Summary'!$C$4:$D$602,2,0)</f>
        <v>DC2+0</v>
      </c>
      <c r="E949" s="278" t="s">
        <v>416</v>
      </c>
      <c r="F949" s="279" t="s">
        <v>696</v>
      </c>
      <c r="O949" s="167">
        <v>1</v>
      </c>
      <c r="R949" s="167">
        <v>1</v>
      </c>
      <c r="X949" s="38">
        <f t="shared" si="92"/>
        <v>45695</v>
      </c>
      <c r="Y949" s="38">
        <f t="shared" si="93"/>
        <v>45723</v>
      </c>
    </row>
    <row r="950" spans="1:25" ht="20.149999999999999" customHeight="1">
      <c r="A950" s="10">
        <f>SUBTOTAL(103,$B$4:B950)</f>
        <v>947</v>
      </c>
      <c r="B950" s="122">
        <v>45695</v>
      </c>
      <c r="C950" s="125" t="s">
        <v>457</v>
      </c>
      <c r="D950" s="3" t="str">
        <f>VLOOKUP(C950,'Location Summary'!$C$4:$D$602,2,0)</f>
        <v>DA-1.5</v>
      </c>
      <c r="E950" s="278" t="s">
        <v>416</v>
      </c>
      <c r="F950" s="279" t="s">
        <v>696</v>
      </c>
      <c r="K950" s="168">
        <v>1</v>
      </c>
      <c r="L950" s="167">
        <v>1</v>
      </c>
      <c r="O950" s="167">
        <v>1</v>
      </c>
      <c r="X950" s="38">
        <f t="shared" si="92"/>
        <v>45695</v>
      </c>
      <c r="Y950" s="38">
        <f t="shared" si="93"/>
        <v>45723</v>
      </c>
    </row>
    <row r="951" spans="1:25" ht="20.149999999999999" customHeight="1">
      <c r="A951" s="10">
        <f>SUBTOTAL(103,$B$4:B951)</f>
        <v>948</v>
      </c>
      <c r="B951" s="122">
        <v>45695</v>
      </c>
      <c r="C951" s="125" t="s">
        <v>640</v>
      </c>
      <c r="D951" s="3" t="str">
        <f>VLOOKUP(C951,'Location Summary'!$C$4:$D$602,2,0)</f>
        <v>DA+3</v>
      </c>
      <c r="E951" s="278" t="s">
        <v>416</v>
      </c>
      <c r="F951" s="279" t="s">
        <v>696</v>
      </c>
      <c r="N951" s="168">
        <v>1</v>
      </c>
      <c r="X951" s="38">
        <f t="shared" si="92"/>
        <v>45695</v>
      </c>
      <c r="Y951" s="38">
        <f t="shared" si="93"/>
        <v>45723</v>
      </c>
    </row>
    <row r="952" spans="1:25" ht="20.149999999999999" customHeight="1">
      <c r="A952" s="10">
        <f>SUBTOTAL(103,$B$4:B952)</f>
        <v>949</v>
      </c>
      <c r="B952" s="122">
        <v>45695</v>
      </c>
      <c r="C952" s="125" t="s">
        <v>656</v>
      </c>
      <c r="D952" s="3" t="str">
        <f>VLOOKUP(C952,'Location Summary'!$C$4:$D$602,2,0)</f>
        <v>DA+6</v>
      </c>
      <c r="E952" s="278" t="s">
        <v>416</v>
      </c>
      <c r="F952" s="279" t="s">
        <v>696</v>
      </c>
      <c r="G952" s="169">
        <v>1</v>
      </c>
      <c r="J952" s="169">
        <v>1</v>
      </c>
      <c r="M952" s="169">
        <v>1</v>
      </c>
      <c r="P952" s="169">
        <v>1</v>
      </c>
      <c r="X952" s="38">
        <f t="shared" si="92"/>
        <v>45695</v>
      </c>
      <c r="Y952" s="38">
        <f t="shared" si="93"/>
        <v>45723</v>
      </c>
    </row>
    <row r="953" spans="1:25" ht="20.149999999999999" customHeight="1">
      <c r="A953" s="10">
        <f>SUBTOTAL(103,$B$4:B953)</f>
        <v>950</v>
      </c>
      <c r="B953" s="122">
        <v>45695</v>
      </c>
      <c r="C953" s="125" t="s">
        <v>10</v>
      </c>
      <c r="D953" s="3" t="str">
        <f>VLOOKUP(C953,'Location Summary'!$C$4:$D$602,2,0)</f>
        <v>DB2+0</v>
      </c>
      <c r="E953" s="278" t="s">
        <v>416</v>
      </c>
      <c r="F953" s="279" t="s">
        <v>696</v>
      </c>
      <c r="M953" s="169">
        <v>1</v>
      </c>
      <c r="P953" s="169">
        <v>1</v>
      </c>
      <c r="X953" s="38">
        <f t="shared" si="92"/>
        <v>45695</v>
      </c>
      <c r="Y953" s="38">
        <f t="shared" si="93"/>
        <v>45723</v>
      </c>
    </row>
    <row r="954" spans="1:25" ht="20.149999999999999" customHeight="1">
      <c r="A954" s="10">
        <f>SUBTOTAL(103,$B$4:B954)</f>
        <v>951</v>
      </c>
      <c r="B954" s="122">
        <v>45696</v>
      </c>
      <c r="C954" s="125" t="s">
        <v>659</v>
      </c>
      <c r="D954" s="3" t="str">
        <f>VLOOKUP(C954,'Location Summary'!$C$4:$D$602,2,0)</f>
        <v>DC2+0</v>
      </c>
      <c r="E954" s="278" t="s">
        <v>416</v>
      </c>
      <c r="F954" s="279" t="s">
        <v>696</v>
      </c>
      <c r="J954" s="169">
        <v>1</v>
      </c>
      <c r="X954" s="38">
        <f t="shared" si="92"/>
        <v>45696</v>
      </c>
      <c r="Y954" s="38">
        <f t="shared" si="93"/>
        <v>45724</v>
      </c>
    </row>
    <row r="955" spans="1:25" ht="20.149999999999999" customHeight="1">
      <c r="A955" s="10">
        <f>SUBTOTAL(103,$B$4:B955)</f>
        <v>952</v>
      </c>
      <c r="B955" s="122">
        <v>45696</v>
      </c>
      <c r="C955" s="125" t="s">
        <v>656</v>
      </c>
      <c r="D955" s="3" t="str">
        <f>VLOOKUP(C955,'Location Summary'!$C$4:$D$602,2,0)</f>
        <v>DA+6</v>
      </c>
      <c r="E955" s="278" t="s">
        <v>416</v>
      </c>
      <c r="F955" s="279" t="s">
        <v>696</v>
      </c>
      <c r="H955" s="168">
        <v>1</v>
      </c>
      <c r="I955" s="167">
        <v>1</v>
      </c>
      <c r="K955" s="168">
        <v>1</v>
      </c>
      <c r="L955" s="167">
        <v>1</v>
      </c>
      <c r="N955" s="168">
        <v>1</v>
      </c>
      <c r="O955" s="167">
        <v>1</v>
      </c>
      <c r="Q955" s="168">
        <v>1</v>
      </c>
      <c r="R955" s="167">
        <v>1</v>
      </c>
      <c r="X955" s="38">
        <f t="shared" si="92"/>
        <v>45696</v>
      </c>
      <c r="Y955" s="38">
        <f t="shared" si="93"/>
        <v>45724</v>
      </c>
    </row>
    <row r="956" spans="1:25" ht="20.149999999999999" customHeight="1">
      <c r="A956" s="10">
        <f>SUBTOTAL(103,$B$4:B956)</f>
        <v>953</v>
      </c>
      <c r="B956" s="122">
        <v>45696</v>
      </c>
      <c r="C956" s="125" t="s">
        <v>270</v>
      </c>
      <c r="D956" s="3" t="str">
        <f>VLOOKUP(C956,'Location Summary'!$C$4:$D$602,2,0)</f>
        <v>DD60+9</v>
      </c>
      <c r="E956" s="278" t="s">
        <v>416</v>
      </c>
      <c r="F956" s="279" t="s">
        <v>696</v>
      </c>
      <c r="K956" s="168">
        <v>1</v>
      </c>
      <c r="Q956" s="168">
        <v>1</v>
      </c>
      <c r="X956" s="38">
        <f t="shared" si="92"/>
        <v>45696</v>
      </c>
      <c r="Y956" s="38">
        <f t="shared" si="93"/>
        <v>45724</v>
      </c>
    </row>
    <row r="957" spans="1:25" ht="20.149999999999999" customHeight="1">
      <c r="A957" s="10">
        <f>SUBTOTAL(103,$B$4:B957)</f>
        <v>954</v>
      </c>
      <c r="B957" s="122">
        <v>45696</v>
      </c>
      <c r="C957" s="125" t="s">
        <v>10</v>
      </c>
      <c r="D957" s="3" t="str">
        <f>VLOOKUP(C957,'Location Summary'!$C$4:$D$602,2,0)</f>
        <v>DB2+0</v>
      </c>
      <c r="E957" s="278" t="s">
        <v>416</v>
      </c>
      <c r="F957" s="279" t="s">
        <v>696</v>
      </c>
      <c r="G957" s="169">
        <v>1</v>
      </c>
      <c r="N957" s="168">
        <v>1</v>
      </c>
      <c r="O957" s="167">
        <v>1</v>
      </c>
      <c r="X957" s="38">
        <f t="shared" si="92"/>
        <v>45696</v>
      </c>
      <c r="Y957" s="38">
        <f t="shared" si="93"/>
        <v>45724</v>
      </c>
    </row>
    <row r="958" spans="1:25" ht="20.149999999999999" customHeight="1">
      <c r="A958" s="10">
        <f>SUBTOTAL(103,$B$4:B958)</f>
        <v>955</v>
      </c>
      <c r="B958" s="122">
        <v>45697</v>
      </c>
      <c r="C958" s="125" t="s">
        <v>659</v>
      </c>
      <c r="D958" s="3" t="str">
        <f>VLOOKUP(C958,'Location Summary'!$C$4:$D$602,2,0)</f>
        <v>DC2+0</v>
      </c>
      <c r="E958" s="278" t="s">
        <v>416</v>
      </c>
      <c r="F958" s="279" t="s">
        <v>696</v>
      </c>
      <c r="K958" s="168">
        <v>1</v>
      </c>
      <c r="L958" s="167">
        <v>1</v>
      </c>
      <c r="X958" s="38">
        <f t="shared" si="92"/>
        <v>45697</v>
      </c>
      <c r="Y958" s="38">
        <f t="shared" si="93"/>
        <v>45725</v>
      </c>
    </row>
    <row r="959" spans="1:25" ht="20.149999999999999" customHeight="1">
      <c r="A959" s="10">
        <f>SUBTOTAL(103,$B$4:B959)</f>
        <v>956</v>
      </c>
      <c r="B959" s="122">
        <v>45697</v>
      </c>
      <c r="C959" s="125" t="s">
        <v>178</v>
      </c>
      <c r="D959" s="3" t="str">
        <f>VLOOKUP(C959,'Location Summary'!$C$4:$D$602,2,0)</f>
        <v>DA-3</v>
      </c>
      <c r="E959" s="278" t="s">
        <v>416</v>
      </c>
      <c r="F959" s="279" t="s">
        <v>696</v>
      </c>
      <c r="G959" s="169">
        <v>1</v>
      </c>
      <c r="P959" s="169">
        <v>1</v>
      </c>
      <c r="X959" s="38">
        <f t="shared" si="92"/>
        <v>45697</v>
      </c>
      <c r="Y959" s="38">
        <f t="shared" si="93"/>
        <v>45725</v>
      </c>
    </row>
    <row r="960" spans="1:25" ht="20.149999999999999" customHeight="1">
      <c r="A960" s="10">
        <f>SUBTOTAL(103,$B$4:B960)</f>
        <v>957</v>
      </c>
      <c r="B960" s="122">
        <v>45697</v>
      </c>
      <c r="C960" s="125" t="s">
        <v>458</v>
      </c>
      <c r="D960" s="3" t="str">
        <f>VLOOKUP(C960,'Location Summary'!$C$4:$D$602,2,0)</f>
        <v>DA+6</v>
      </c>
      <c r="E960" s="278" t="s">
        <v>416</v>
      </c>
      <c r="F960" s="279" t="s">
        <v>696</v>
      </c>
      <c r="H960" s="168">
        <v>1</v>
      </c>
      <c r="I960" s="167">
        <v>1</v>
      </c>
      <c r="J960" s="169">
        <v>1</v>
      </c>
      <c r="M960" s="169">
        <v>1</v>
      </c>
      <c r="P960" s="169">
        <v>1</v>
      </c>
      <c r="X960" s="38">
        <f t="shared" si="92"/>
        <v>45697</v>
      </c>
      <c r="Y960" s="38">
        <f t="shared" si="93"/>
        <v>45725</v>
      </c>
    </row>
    <row r="961" spans="1:25" ht="20.149999999999999" customHeight="1">
      <c r="A961" s="10">
        <f>SUBTOTAL(103,$B$4:B961)</f>
        <v>958</v>
      </c>
      <c r="B961" s="122">
        <v>45697</v>
      </c>
      <c r="C961" s="125" t="s">
        <v>270</v>
      </c>
      <c r="D961" s="3" t="str">
        <f>VLOOKUP(C961,'Location Summary'!$C$4:$D$602,2,0)</f>
        <v>DD60+9</v>
      </c>
      <c r="E961" s="278" t="s">
        <v>416</v>
      </c>
      <c r="F961" s="279" t="s">
        <v>696</v>
      </c>
      <c r="L961" s="167">
        <v>1</v>
      </c>
      <c r="R961" s="167">
        <v>1</v>
      </c>
      <c r="X961" s="38">
        <f t="shared" si="92"/>
        <v>45697</v>
      </c>
      <c r="Y961" s="38">
        <f t="shared" si="93"/>
        <v>45725</v>
      </c>
    </row>
    <row r="962" spans="1:25" ht="20.149999999999999" customHeight="1">
      <c r="A962" s="10">
        <f>SUBTOTAL(103,$B$4:B962)</f>
        <v>959</v>
      </c>
      <c r="B962" s="122">
        <v>45697</v>
      </c>
      <c r="C962" s="125" t="s">
        <v>10</v>
      </c>
      <c r="D962" s="3" t="str">
        <f>VLOOKUP(C962,'Location Summary'!$C$4:$D$602,2,0)</f>
        <v>DB2+0</v>
      </c>
      <c r="E962" s="278" t="s">
        <v>416</v>
      </c>
      <c r="F962" s="279" t="s">
        <v>696</v>
      </c>
      <c r="H962" s="168">
        <v>1</v>
      </c>
      <c r="I962" s="167">
        <v>1</v>
      </c>
      <c r="Q962" s="168">
        <v>1</v>
      </c>
      <c r="R962" s="167">
        <v>1</v>
      </c>
      <c r="X962" s="38">
        <f t="shared" si="92"/>
        <v>45697</v>
      </c>
      <c r="Y962" s="38">
        <f t="shared" si="93"/>
        <v>45725</v>
      </c>
    </row>
    <row r="963" spans="1:25" ht="20.149999999999999" customHeight="1">
      <c r="A963" s="10">
        <f>SUBTOTAL(103,$B$4:B963)</f>
        <v>960</v>
      </c>
      <c r="B963" s="122">
        <v>45698</v>
      </c>
      <c r="C963" s="125" t="s">
        <v>178</v>
      </c>
      <c r="D963" s="3" t="str">
        <f>VLOOKUP(C963,'Location Summary'!$C$4:$D$602,2,0)</f>
        <v>DA-3</v>
      </c>
      <c r="E963" s="278" t="s">
        <v>416</v>
      </c>
      <c r="F963" s="279" t="s">
        <v>696</v>
      </c>
      <c r="H963" s="168">
        <v>1</v>
      </c>
      <c r="M963" s="169">
        <v>1</v>
      </c>
      <c r="Q963" s="168">
        <v>1</v>
      </c>
      <c r="X963" s="38">
        <f t="shared" si="92"/>
        <v>45698</v>
      </c>
      <c r="Y963" s="38">
        <f t="shared" si="93"/>
        <v>45726</v>
      </c>
    </row>
    <row r="964" spans="1:25" ht="20.149999999999999" customHeight="1">
      <c r="A964" s="10">
        <f>SUBTOTAL(103,$B$4:B964)</f>
        <v>961</v>
      </c>
      <c r="B964" s="122">
        <v>45698</v>
      </c>
      <c r="C964" s="125" t="s">
        <v>458</v>
      </c>
      <c r="D964" s="3" t="str">
        <f>VLOOKUP(C964,'Location Summary'!$C$4:$D$602,2,0)</f>
        <v>DA+6</v>
      </c>
      <c r="E964" s="278" t="s">
        <v>416</v>
      </c>
      <c r="F964" s="279" t="s">
        <v>696</v>
      </c>
      <c r="K964" s="168">
        <v>1</v>
      </c>
      <c r="L964" s="167">
        <v>1</v>
      </c>
      <c r="N964" s="168">
        <v>1</v>
      </c>
      <c r="O964" s="167">
        <v>1</v>
      </c>
      <c r="Q964" s="168">
        <v>1</v>
      </c>
      <c r="R964" s="167">
        <v>1</v>
      </c>
      <c r="X964" s="38">
        <f t="shared" si="92"/>
        <v>45698</v>
      </c>
      <c r="Y964" s="38">
        <f t="shared" si="93"/>
        <v>45726</v>
      </c>
    </row>
    <row r="965" spans="1:25" ht="20.149999999999999" customHeight="1">
      <c r="A965" s="10">
        <f>SUBTOTAL(103,$B$4:B965)</f>
        <v>962</v>
      </c>
      <c r="B965" s="122">
        <v>45698</v>
      </c>
      <c r="C965" s="125" t="s">
        <v>413</v>
      </c>
      <c r="D965" s="3" t="str">
        <f>VLOOKUP(C965,'Location Summary'!$C$4:$D$602,2,0)</f>
        <v>DA+9</v>
      </c>
      <c r="E965" s="278" t="s">
        <v>416</v>
      </c>
      <c r="F965" s="279" t="s">
        <v>696</v>
      </c>
      <c r="G965" s="169">
        <v>1</v>
      </c>
      <c r="X965" s="38">
        <f t="shared" ref="X965:X1000" si="94">B965</f>
        <v>45698</v>
      </c>
      <c r="Y965" s="38">
        <f t="shared" ref="Y965:Y1000" si="95">B965+28</f>
        <v>45726</v>
      </c>
    </row>
    <row r="966" spans="1:25" ht="20.149999999999999" customHeight="1">
      <c r="A966" s="10">
        <f>SUBTOTAL(103,$B$4:B966)</f>
        <v>963</v>
      </c>
      <c r="B966" s="122">
        <v>45698</v>
      </c>
      <c r="C966" s="125" t="s">
        <v>640</v>
      </c>
      <c r="D966" s="3" t="str">
        <f>VLOOKUP(C966,'Location Summary'!$C$4:$D$602,2,0)</f>
        <v>DA+3</v>
      </c>
      <c r="E966" s="278" t="s">
        <v>416</v>
      </c>
      <c r="F966" s="279" t="s">
        <v>696</v>
      </c>
      <c r="O966" s="167">
        <v>1</v>
      </c>
      <c r="P966" s="169">
        <v>1</v>
      </c>
      <c r="X966" s="38">
        <f t="shared" si="94"/>
        <v>45698</v>
      </c>
      <c r="Y966" s="38">
        <f t="shared" si="95"/>
        <v>45726</v>
      </c>
    </row>
    <row r="967" spans="1:25" ht="20.149999999999999" customHeight="1">
      <c r="A967" s="10">
        <f>SUBTOTAL(103,$B$4:B967)</f>
        <v>964</v>
      </c>
      <c r="B967" s="122">
        <v>45698</v>
      </c>
      <c r="C967" s="125" t="s">
        <v>270</v>
      </c>
      <c r="D967" s="3" t="str">
        <f>VLOOKUP(C967,'Location Summary'!$C$4:$D$602,2,0)</f>
        <v>DD60+9</v>
      </c>
      <c r="E967" s="278" t="s">
        <v>416</v>
      </c>
      <c r="F967" s="279" t="s">
        <v>696</v>
      </c>
      <c r="H967" s="168">
        <v>1</v>
      </c>
      <c r="N967" s="168">
        <v>1</v>
      </c>
      <c r="X967" s="38">
        <f t="shared" si="94"/>
        <v>45698</v>
      </c>
      <c r="Y967" s="38">
        <f t="shared" si="95"/>
        <v>45726</v>
      </c>
    </row>
    <row r="968" spans="1:25" ht="20.149999999999999" customHeight="1">
      <c r="A968" s="10">
        <f>SUBTOTAL(103,$B$4:B968)</f>
        <v>965</v>
      </c>
      <c r="B968" s="122">
        <v>45699</v>
      </c>
      <c r="C968" s="125" t="s">
        <v>178</v>
      </c>
      <c r="D968" s="3" t="str">
        <f>VLOOKUP(C968,'Location Summary'!$C$4:$D$602,2,0)</f>
        <v>DA-3</v>
      </c>
      <c r="E968" s="278" t="s">
        <v>416</v>
      </c>
      <c r="F968" s="279" t="s">
        <v>696</v>
      </c>
      <c r="I968" s="167">
        <v>1</v>
      </c>
      <c r="J968" s="169">
        <v>1</v>
      </c>
      <c r="N968" s="168">
        <v>1</v>
      </c>
      <c r="R968" s="167">
        <v>1</v>
      </c>
      <c r="X968" s="38">
        <f t="shared" si="94"/>
        <v>45699</v>
      </c>
      <c r="Y968" s="38">
        <f t="shared" si="95"/>
        <v>45727</v>
      </c>
    </row>
    <row r="969" spans="1:25" ht="20.149999999999999" customHeight="1">
      <c r="A969" s="10">
        <f>SUBTOTAL(103,$B$4:B969)</f>
        <v>966</v>
      </c>
      <c r="B969" s="122">
        <v>45699</v>
      </c>
      <c r="C969" s="125" t="s">
        <v>413</v>
      </c>
      <c r="D969" s="3" t="str">
        <f>VLOOKUP(C969,'Location Summary'!$C$4:$D$602,2,0)</f>
        <v>DA+9</v>
      </c>
      <c r="E969" s="278" t="s">
        <v>416</v>
      </c>
      <c r="F969" s="279" t="s">
        <v>696</v>
      </c>
      <c r="J969" s="169">
        <v>1</v>
      </c>
      <c r="X969" s="38">
        <f t="shared" si="94"/>
        <v>45699</v>
      </c>
      <c r="Y969" s="38">
        <f t="shared" si="95"/>
        <v>45727</v>
      </c>
    </row>
    <row r="970" spans="1:25" ht="20.149999999999999" customHeight="1">
      <c r="A970" s="10">
        <f>SUBTOTAL(103,$B$4:B970)</f>
        <v>967</v>
      </c>
      <c r="B970" s="122">
        <v>45699</v>
      </c>
      <c r="C970" s="125" t="s">
        <v>640</v>
      </c>
      <c r="D970" s="3" t="str">
        <f>VLOOKUP(C970,'Location Summary'!$C$4:$D$602,2,0)</f>
        <v>DA+3</v>
      </c>
      <c r="E970" s="278" t="s">
        <v>416</v>
      </c>
      <c r="F970" s="279" t="s">
        <v>696</v>
      </c>
      <c r="Q970" s="168">
        <v>1</v>
      </c>
      <c r="R970" s="167">
        <v>1</v>
      </c>
      <c r="X970" s="38">
        <f t="shared" si="94"/>
        <v>45699</v>
      </c>
      <c r="Y970" s="38">
        <f t="shared" si="95"/>
        <v>45727</v>
      </c>
    </row>
    <row r="971" spans="1:25" ht="20.149999999999999" customHeight="1">
      <c r="A971" s="10">
        <f>SUBTOTAL(103,$B$4:B971)</f>
        <v>968</v>
      </c>
      <c r="B971" s="122">
        <v>45699</v>
      </c>
      <c r="C971" s="125" t="s">
        <v>270</v>
      </c>
      <c r="D971" s="3" t="str">
        <f>VLOOKUP(C971,'Location Summary'!$C$4:$D$602,2,0)</f>
        <v>DD60+9</v>
      </c>
      <c r="E971" s="278" t="s">
        <v>416</v>
      </c>
      <c r="F971" s="279" t="s">
        <v>696</v>
      </c>
      <c r="I971" s="167">
        <v>1</v>
      </c>
      <c r="O971" s="167">
        <v>1</v>
      </c>
      <c r="X971" s="38">
        <f t="shared" si="94"/>
        <v>45699</v>
      </c>
      <c r="Y971" s="38">
        <f t="shared" si="95"/>
        <v>45727</v>
      </c>
    </row>
    <row r="972" spans="1:25" ht="20.149999999999999" customHeight="1">
      <c r="A972" s="10">
        <f>SUBTOTAL(103,$B$4:B972)</f>
        <v>969</v>
      </c>
      <c r="B972" s="122">
        <v>45699</v>
      </c>
      <c r="C972" s="125" t="s">
        <v>890</v>
      </c>
      <c r="D972" s="3" t="str">
        <f>VLOOKUP(C972,'Location Summary'!$C$4:$D$602,2,0)</f>
        <v>DA+3</v>
      </c>
      <c r="E972" s="278" t="s">
        <v>416</v>
      </c>
      <c r="F972" s="279" t="s">
        <v>696</v>
      </c>
      <c r="G972" s="169">
        <v>1</v>
      </c>
      <c r="J972" s="169">
        <v>1</v>
      </c>
      <c r="M972" s="169">
        <v>1</v>
      </c>
      <c r="X972" s="38">
        <f t="shared" si="94"/>
        <v>45699</v>
      </c>
      <c r="Y972" s="38">
        <f t="shared" si="95"/>
        <v>45727</v>
      </c>
    </row>
    <row r="973" spans="1:25" ht="20.149999999999999" customHeight="1">
      <c r="A973" s="10">
        <f>SUBTOTAL(103,$B$4:B973)</f>
        <v>970</v>
      </c>
      <c r="B973" s="122">
        <v>45700</v>
      </c>
      <c r="C973" s="125" t="s">
        <v>178</v>
      </c>
      <c r="D973" s="3" t="str">
        <f>VLOOKUP(C973,'Location Summary'!$C$4:$D$602,2,0)</f>
        <v>DA-3</v>
      </c>
      <c r="E973" s="278" t="s">
        <v>416</v>
      </c>
      <c r="F973" s="279" t="s">
        <v>696</v>
      </c>
      <c r="K973" s="168">
        <v>1</v>
      </c>
      <c r="L973" s="167">
        <v>1</v>
      </c>
      <c r="O973" s="167">
        <v>1</v>
      </c>
      <c r="X973" s="38">
        <f t="shared" si="94"/>
        <v>45700</v>
      </c>
      <c r="Y973" s="38">
        <f t="shared" si="95"/>
        <v>45728</v>
      </c>
    </row>
    <row r="974" spans="1:25" ht="20.149999999999999" customHeight="1">
      <c r="A974" s="10">
        <f>SUBTOTAL(103,$B$4:B974)</f>
        <v>971</v>
      </c>
      <c r="B974" s="122">
        <v>45700</v>
      </c>
      <c r="C974" s="125" t="s">
        <v>413</v>
      </c>
      <c r="D974" s="3" t="str">
        <f>VLOOKUP(C974,'Location Summary'!$C$4:$D$602,2,0)</f>
        <v>DA+9</v>
      </c>
      <c r="E974" s="278" t="s">
        <v>416</v>
      </c>
      <c r="F974" s="279" t="s">
        <v>696</v>
      </c>
      <c r="H974" s="168">
        <v>1</v>
      </c>
      <c r="K974" s="168">
        <v>1</v>
      </c>
      <c r="X974" s="38">
        <f t="shared" si="94"/>
        <v>45700</v>
      </c>
      <c r="Y974" s="38">
        <f t="shared" si="95"/>
        <v>45728</v>
      </c>
    </row>
    <row r="975" spans="1:25" ht="20.149999999999999" customHeight="1">
      <c r="A975" s="10">
        <f>SUBTOTAL(103,$B$4:B975)</f>
        <v>972</v>
      </c>
      <c r="B975" s="122">
        <v>45700</v>
      </c>
      <c r="C975" s="125" t="s">
        <v>890</v>
      </c>
      <c r="D975" s="3" t="str">
        <f>VLOOKUP(C975,'Location Summary'!$C$4:$D$602,2,0)</f>
        <v>DA+3</v>
      </c>
      <c r="E975" s="278" t="s">
        <v>416</v>
      </c>
      <c r="F975" s="279" t="s">
        <v>696</v>
      </c>
      <c r="K975" s="168">
        <v>1</v>
      </c>
      <c r="L975" s="167">
        <v>1</v>
      </c>
      <c r="N975" s="168">
        <v>1</v>
      </c>
      <c r="O975" s="167">
        <v>1</v>
      </c>
      <c r="X975" s="38">
        <f t="shared" si="94"/>
        <v>45700</v>
      </c>
      <c r="Y975" s="38">
        <f t="shared" si="95"/>
        <v>45728</v>
      </c>
    </row>
    <row r="976" spans="1:25" ht="20.149999999999999" customHeight="1">
      <c r="A976" s="10">
        <f>SUBTOTAL(103,$B$4:B976)</f>
        <v>973</v>
      </c>
      <c r="B976" s="122">
        <v>45700</v>
      </c>
      <c r="C976" s="125" t="s">
        <v>440</v>
      </c>
      <c r="D976" s="3" t="str">
        <f>VLOOKUP(C976,'Location Summary'!$C$4:$D$602,2,0)</f>
        <v>DA+0</v>
      </c>
      <c r="E976" s="278" t="s">
        <v>416</v>
      </c>
      <c r="F976" s="279" t="s">
        <v>696</v>
      </c>
      <c r="G976" s="169">
        <v>1</v>
      </c>
      <c r="P976" s="169">
        <v>1</v>
      </c>
      <c r="X976" s="38">
        <f t="shared" si="94"/>
        <v>45700</v>
      </c>
      <c r="Y976" s="38">
        <f t="shared" si="95"/>
        <v>45728</v>
      </c>
    </row>
    <row r="977" spans="1:25" ht="20.149999999999999" customHeight="1">
      <c r="A977" s="10">
        <f>SUBTOTAL(103,$B$4:B977)</f>
        <v>974</v>
      </c>
      <c r="B977" s="122">
        <v>45701</v>
      </c>
      <c r="C977" s="125" t="s">
        <v>177</v>
      </c>
      <c r="D977" s="3" t="str">
        <f>VLOOKUP(C977,'Location Summary'!$C$4:$D$602,2,0)</f>
        <v>DA-3</v>
      </c>
      <c r="E977" s="278" t="s">
        <v>416</v>
      </c>
      <c r="F977" s="279" t="s">
        <v>696</v>
      </c>
      <c r="M977" s="169">
        <v>1</v>
      </c>
      <c r="P977" s="169">
        <v>1</v>
      </c>
      <c r="X977" s="38">
        <f t="shared" si="94"/>
        <v>45701</v>
      </c>
      <c r="Y977" s="38">
        <f t="shared" si="95"/>
        <v>45729</v>
      </c>
    </row>
    <row r="978" spans="1:25" ht="20.149999999999999" customHeight="1">
      <c r="A978" s="10">
        <f>SUBTOTAL(103,$B$4:B978)</f>
        <v>975</v>
      </c>
      <c r="B978" s="122">
        <v>45701</v>
      </c>
      <c r="C978" s="125" t="s">
        <v>65</v>
      </c>
      <c r="D978" s="3" t="str">
        <f>VLOOKUP(C978,'Location Summary'!$C$4:$D$602,2,0)</f>
        <v>DC1+0</v>
      </c>
      <c r="E978" s="278" t="s">
        <v>416</v>
      </c>
      <c r="F978" s="279" t="s">
        <v>696</v>
      </c>
      <c r="J978" s="169">
        <v>1</v>
      </c>
      <c r="X978" s="38">
        <f t="shared" si="94"/>
        <v>45701</v>
      </c>
      <c r="Y978" s="38">
        <f t="shared" si="95"/>
        <v>45729</v>
      </c>
    </row>
    <row r="979" spans="1:25" ht="20.149999999999999" customHeight="1">
      <c r="A979" s="10">
        <f>SUBTOTAL(103,$B$4:B979)</f>
        <v>976</v>
      </c>
      <c r="B979" s="122">
        <v>45701</v>
      </c>
      <c r="C979" s="125" t="s">
        <v>413</v>
      </c>
      <c r="D979" s="3" t="str">
        <f>VLOOKUP(C979,'Location Summary'!$C$4:$D$602,2,0)</f>
        <v>DA+9</v>
      </c>
      <c r="E979" s="278" t="s">
        <v>416</v>
      </c>
      <c r="F979" s="279" t="s">
        <v>696</v>
      </c>
      <c r="I979" s="167">
        <v>1</v>
      </c>
      <c r="L979" s="167">
        <v>1</v>
      </c>
      <c r="X979" s="38">
        <f t="shared" si="94"/>
        <v>45701</v>
      </c>
      <c r="Y979" s="38">
        <f t="shared" si="95"/>
        <v>45729</v>
      </c>
    </row>
    <row r="980" spans="1:25" ht="20.149999999999999" customHeight="1">
      <c r="A980" s="10">
        <f>SUBTOTAL(103,$B$4:B980)</f>
        <v>977</v>
      </c>
      <c r="B980" s="122">
        <v>45701</v>
      </c>
      <c r="C980" s="125" t="s">
        <v>496</v>
      </c>
      <c r="D980" s="3" t="str">
        <f>VLOOKUP(C980,'Location Summary'!$C$4:$D$602,2,0)</f>
        <v>DB1+9</v>
      </c>
      <c r="E980" s="278" t="s">
        <v>416</v>
      </c>
      <c r="F980" s="279" t="s">
        <v>696</v>
      </c>
      <c r="G980" s="169">
        <v>1</v>
      </c>
      <c r="J980" s="169">
        <v>1</v>
      </c>
      <c r="X980" s="38">
        <f t="shared" si="94"/>
        <v>45701</v>
      </c>
      <c r="Y980" s="38">
        <f t="shared" si="95"/>
        <v>45729</v>
      </c>
    </row>
    <row r="981" spans="1:25" ht="20.149999999999999" customHeight="1">
      <c r="A981" s="10">
        <f>SUBTOTAL(103,$B$4:B981)</f>
        <v>978</v>
      </c>
      <c r="B981" s="122">
        <v>45701</v>
      </c>
      <c r="C981" s="125" t="s">
        <v>890</v>
      </c>
      <c r="D981" s="3" t="str">
        <f>VLOOKUP(C981,'Location Summary'!$C$4:$D$602,2,0)</f>
        <v>DA+3</v>
      </c>
      <c r="E981" s="278" t="s">
        <v>416</v>
      </c>
      <c r="F981" s="279" t="s">
        <v>696</v>
      </c>
      <c r="H981" s="168">
        <v>1</v>
      </c>
      <c r="P981" s="169">
        <v>1</v>
      </c>
      <c r="X981" s="38">
        <f t="shared" si="94"/>
        <v>45701</v>
      </c>
      <c r="Y981" s="38">
        <f t="shared" si="95"/>
        <v>45729</v>
      </c>
    </row>
    <row r="982" spans="1:25" ht="20.149999999999999" customHeight="1">
      <c r="A982" s="10">
        <f>SUBTOTAL(103,$B$4:B982)</f>
        <v>979</v>
      </c>
      <c r="B982" s="122">
        <v>45701</v>
      </c>
      <c r="C982" s="125" t="s">
        <v>440</v>
      </c>
      <c r="D982" s="3" t="str">
        <f>VLOOKUP(C982,'Location Summary'!$C$4:$D$602,2,0)</f>
        <v>DA+0</v>
      </c>
      <c r="E982" s="278" t="s">
        <v>416</v>
      </c>
      <c r="F982" s="279" t="s">
        <v>696</v>
      </c>
      <c r="M982" s="169">
        <v>1</v>
      </c>
      <c r="X982" s="38">
        <f t="shared" si="94"/>
        <v>45701</v>
      </c>
      <c r="Y982" s="38">
        <f t="shared" si="95"/>
        <v>45729</v>
      </c>
    </row>
    <row r="983" spans="1:25" ht="20.149999999999999" customHeight="1">
      <c r="A983" s="10">
        <f>SUBTOTAL(103,$B$4:B983)</f>
        <v>980</v>
      </c>
      <c r="B983" s="122">
        <v>45702</v>
      </c>
      <c r="C983" s="125" t="s">
        <v>177</v>
      </c>
      <c r="D983" s="3" t="str">
        <f>VLOOKUP(C983,'Location Summary'!$C$4:$D$602,2,0)</f>
        <v>DA-3</v>
      </c>
      <c r="E983" s="278" t="s">
        <v>416</v>
      </c>
      <c r="F983" s="279" t="s">
        <v>696</v>
      </c>
      <c r="G983" s="169">
        <v>1</v>
      </c>
      <c r="J983" s="169">
        <v>1</v>
      </c>
      <c r="N983" s="168">
        <v>1</v>
      </c>
      <c r="O983" s="167">
        <v>1</v>
      </c>
      <c r="Q983" s="168">
        <v>1</v>
      </c>
      <c r="R983" s="167">
        <v>1</v>
      </c>
      <c r="X983" s="38">
        <f t="shared" si="94"/>
        <v>45702</v>
      </c>
      <c r="Y983" s="38">
        <f t="shared" si="95"/>
        <v>45730</v>
      </c>
    </row>
    <row r="984" spans="1:25" ht="20.149999999999999" customHeight="1">
      <c r="A984" s="10">
        <f>SUBTOTAL(103,$B$4:B984)</f>
        <v>981</v>
      </c>
      <c r="B984" s="122">
        <v>45702</v>
      </c>
      <c r="C984" s="125" t="s">
        <v>65</v>
      </c>
      <c r="D984" s="3" t="str">
        <f>VLOOKUP(C984,'Location Summary'!$C$4:$D$602,2,0)</f>
        <v>DC1+0</v>
      </c>
      <c r="E984" s="278" t="s">
        <v>416</v>
      </c>
      <c r="F984" s="279" t="s">
        <v>696</v>
      </c>
      <c r="G984" s="169">
        <v>1</v>
      </c>
      <c r="K984" s="168">
        <v>1</v>
      </c>
      <c r="L984" s="167">
        <v>1</v>
      </c>
      <c r="X984" s="38">
        <f t="shared" si="94"/>
        <v>45702</v>
      </c>
      <c r="Y984" s="38">
        <f t="shared" si="95"/>
        <v>45730</v>
      </c>
    </row>
    <row r="985" spans="1:25" ht="20.149999999999999" customHeight="1">
      <c r="A985" s="10">
        <f>SUBTOTAL(103,$B$4:B985)</f>
        <v>982</v>
      </c>
      <c r="B985" s="122">
        <v>45702</v>
      </c>
      <c r="C985" s="125" t="s">
        <v>496</v>
      </c>
      <c r="D985" s="3" t="str">
        <f>VLOOKUP(C985,'Location Summary'!$C$4:$D$602,2,0)</f>
        <v>DB1+9</v>
      </c>
      <c r="E985" s="278" t="s">
        <v>416</v>
      </c>
      <c r="F985" s="279" t="s">
        <v>696</v>
      </c>
      <c r="H985" s="168">
        <v>1</v>
      </c>
      <c r="K985" s="168">
        <v>1</v>
      </c>
      <c r="X985" s="38">
        <f t="shared" si="94"/>
        <v>45702</v>
      </c>
      <c r="Y985" s="38">
        <f t="shared" si="95"/>
        <v>45730</v>
      </c>
    </row>
    <row r="986" spans="1:25" ht="20.149999999999999" customHeight="1">
      <c r="A986" s="10">
        <f>SUBTOTAL(103,$B$4:B986)</f>
        <v>983</v>
      </c>
      <c r="B986" s="122">
        <v>45702</v>
      </c>
      <c r="C986" s="125" t="s">
        <v>440</v>
      </c>
      <c r="D986" s="3" t="str">
        <f>VLOOKUP(C986,'Location Summary'!$C$4:$D$602,2,0)</f>
        <v>DA+0</v>
      </c>
      <c r="E986" s="278" t="s">
        <v>416</v>
      </c>
      <c r="F986" s="279" t="s">
        <v>696</v>
      </c>
      <c r="H986" s="168">
        <v>1</v>
      </c>
      <c r="I986" s="167">
        <v>1</v>
      </c>
      <c r="J986" s="169">
        <v>1</v>
      </c>
      <c r="Q986" s="168">
        <v>1</v>
      </c>
      <c r="R986" s="167">
        <v>1</v>
      </c>
      <c r="X986" s="38">
        <f t="shared" si="94"/>
        <v>45702</v>
      </c>
      <c r="Y986" s="38">
        <f t="shared" si="95"/>
        <v>45730</v>
      </c>
    </row>
    <row r="987" spans="1:25" ht="18.75" customHeight="1">
      <c r="A987" s="10">
        <f>SUBTOTAL(103,$B$4:B987)</f>
        <v>984</v>
      </c>
      <c r="B987" s="122">
        <v>45702</v>
      </c>
      <c r="C987" s="125" t="s">
        <v>383</v>
      </c>
      <c r="D987" s="3" t="str">
        <f>VLOOKUP(C987,'Location Summary'!$C$4:$D$602,2,0)</f>
        <v>DA+3</v>
      </c>
      <c r="E987" s="278" t="s">
        <v>416</v>
      </c>
      <c r="F987" s="279" t="s">
        <v>696</v>
      </c>
      <c r="M987" s="169">
        <v>1</v>
      </c>
      <c r="X987" s="38">
        <f t="shared" si="94"/>
        <v>45702</v>
      </c>
      <c r="Y987" s="38">
        <f t="shared" si="95"/>
        <v>45730</v>
      </c>
    </row>
    <row r="988" spans="1:25" ht="20.149999999999999" customHeight="1">
      <c r="A988" s="10">
        <f>SUBTOTAL(103,$B$4:B988)</f>
        <v>985</v>
      </c>
      <c r="B988" s="122">
        <v>45702</v>
      </c>
      <c r="C988" s="125" t="s">
        <v>786</v>
      </c>
      <c r="D988" s="3" t="str">
        <f>VLOOKUP(C988,'Location Summary'!$C$4:$D$602,2,0)</f>
        <v>DB1+9</v>
      </c>
      <c r="E988" s="278" t="s">
        <v>416</v>
      </c>
      <c r="F988" s="279" t="s">
        <v>696</v>
      </c>
      <c r="G988" s="169">
        <v>1</v>
      </c>
      <c r="P988" s="169">
        <v>1</v>
      </c>
      <c r="X988" s="38">
        <f t="shared" si="94"/>
        <v>45702</v>
      </c>
      <c r="Y988" s="38">
        <f t="shared" si="95"/>
        <v>45730</v>
      </c>
    </row>
    <row r="989" spans="1:25" ht="20.149999999999999" customHeight="1">
      <c r="A989" s="10">
        <f>SUBTOTAL(103,$B$4:B989)</f>
        <v>986</v>
      </c>
      <c r="B989" s="122">
        <v>45703</v>
      </c>
      <c r="C989" s="125" t="s">
        <v>496</v>
      </c>
      <c r="D989" s="3" t="str">
        <f>VLOOKUP(C989,'Location Summary'!$C$4:$D$602,2,0)</f>
        <v>DB1+9</v>
      </c>
      <c r="E989" s="278" t="s">
        <v>416</v>
      </c>
      <c r="F989" s="279" t="s">
        <v>696</v>
      </c>
      <c r="I989" s="167">
        <v>1</v>
      </c>
      <c r="L989" s="167">
        <v>1</v>
      </c>
      <c r="X989" s="38">
        <f t="shared" si="94"/>
        <v>45703</v>
      </c>
      <c r="Y989" s="38">
        <f t="shared" si="95"/>
        <v>45731</v>
      </c>
    </row>
    <row r="990" spans="1:25" ht="20.149999999999999" customHeight="1">
      <c r="A990" s="10">
        <f>SUBTOTAL(103,$B$4:B990)</f>
        <v>987</v>
      </c>
      <c r="B990" s="122">
        <v>45703</v>
      </c>
      <c r="C990" s="125" t="s">
        <v>383</v>
      </c>
      <c r="D990" s="3" t="str">
        <f>VLOOKUP(C990,'Location Summary'!$C$4:$D$602,2,0)</f>
        <v>DA+3</v>
      </c>
      <c r="E990" s="278" t="s">
        <v>416</v>
      </c>
      <c r="F990" s="279" t="s">
        <v>696</v>
      </c>
      <c r="N990" s="168">
        <v>1</v>
      </c>
      <c r="O990" s="167">
        <v>1</v>
      </c>
      <c r="P990" s="169">
        <v>1</v>
      </c>
      <c r="X990" s="38">
        <f t="shared" si="94"/>
        <v>45703</v>
      </c>
      <c r="Y990" s="38">
        <f t="shared" si="95"/>
        <v>45731</v>
      </c>
    </row>
    <row r="991" spans="1:25" ht="20.149999999999999" customHeight="1">
      <c r="A991" s="10">
        <f>SUBTOTAL(103,$B$4:B991)</f>
        <v>988</v>
      </c>
      <c r="B991" s="122">
        <v>45703</v>
      </c>
      <c r="C991" s="125" t="s">
        <v>786</v>
      </c>
      <c r="D991" s="3" t="str">
        <f>VLOOKUP(C991,'Location Summary'!$C$4:$D$602,2,0)</f>
        <v>DB1+9</v>
      </c>
      <c r="E991" s="278" t="s">
        <v>416</v>
      </c>
      <c r="F991" s="279" t="s">
        <v>696</v>
      </c>
      <c r="H991" s="168">
        <v>1</v>
      </c>
      <c r="I991" s="167">
        <v>1</v>
      </c>
      <c r="J991" s="169">
        <v>1</v>
      </c>
      <c r="Q991" s="168">
        <v>1</v>
      </c>
      <c r="R991" s="167">
        <v>1</v>
      </c>
      <c r="X991" s="38">
        <f t="shared" si="94"/>
        <v>45703</v>
      </c>
      <c r="Y991" s="38">
        <f t="shared" si="95"/>
        <v>45731</v>
      </c>
    </row>
    <row r="992" spans="1:25" ht="20.149999999999999" customHeight="1">
      <c r="A992" s="10">
        <f>SUBTOTAL(103,$B$4:B992)</f>
        <v>989</v>
      </c>
      <c r="B992" s="122">
        <v>45704</v>
      </c>
      <c r="C992" s="125" t="s">
        <v>177</v>
      </c>
      <c r="D992" s="3" t="str">
        <f>VLOOKUP(C992,'Location Summary'!$C$4:$D$602,2,0)</f>
        <v>DA-3</v>
      </c>
      <c r="E992" s="278" t="s">
        <v>416</v>
      </c>
      <c r="F992" s="279" t="s">
        <v>696</v>
      </c>
      <c r="H992" s="168">
        <v>1</v>
      </c>
      <c r="I992" s="167">
        <v>1</v>
      </c>
      <c r="K992" s="168">
        <v>1</v>
      </c>
      <c r="L992" s="167">
        <v>1</v>
      </c>
      <c r="X992" s="38">
        <f t="shared" si="94"/>
        <v>45704</v>
      </c>
      <c r="Y992" s="38">
        <f t="shared" si="95"/>
        <v>45732</v>
      </c>
    </row>
    <row r="993" spans="1:25" ht="20.149999999999999" customHeight="1">
      <c r="A993" s="10">
        <f>SUBTOTAL(103,$B$4:B993)</f>
        <v>990</v>
      </c>
      <c r="B993" s="122">
        <v>45704</v>
      </c>
      <c r="C993" s="125" t="s">
        <v>65</v>
      </c>
      <c r="D993" s="3" t="str">
        <f>VLOOKUP(C993,'Location Summary'!$C$4:$D$602,2,0)</f>
        <v>DC1+0</v>
      </c>
      <c r="E993" s="278" t="s">
        <v>416</v>
      </c>
      <c r="F993" s="279" t="s">
        <v>696</v>
      </c>
      <c r="H993" s="168">
        <v>1</v>
      </c>
      <c r="I993" s="167">
        <v>1</v>
      </c>
      <c r="P993" s="169">
        <v>1</v>
      </c>
      <c r="X993" s="38">
        <f t="shared" si="94"/>
        <v>45704</v>
      </c>
      <c r="Y993" s="38">
        <f t="shared" si="95"/>
        <v>45732</v>
      </c>
    </row>
    <row r="994" spans="1:25" ht="20.149999999999999" customHeight="1">
      <c r="A994" s="10">
        <f>SUBTOTAL(103,$B$4:B994)</f>
        <v>991</v>
      </c>
      <c r="B994" s="122">
        <v>45704</v>
      </c>
      <c r="C994" s="125" t="s">
        <v>496</v>
      </c>
      <c r="D994" s="3" t="str">
        <f>VLOOKUP(C994,'Location Summary'!$C$4:$D$602,2,0)</f>
        <v>DB1+9</v>
      </c>
      <c r="E994" s="278" t="s">
        <v>416</v>
      </c>
      <c r="F994" s="279" t="s">
        <v>696</v>
      </c>
      <c r="M994" s="169">
        <v>1</v>
      </c>
      <c r="P994" s="169">
        <v>1</v>
      </c>
      <c r="X994" s="38">
        <f t="shared" si="94"/>
        <v>45704</v>
      </c>
      <c r="Y994" s="38">
        <f t="shared" si="95"/>
        <v>45732</v>
      </c>
    </row>
    <row r="995" spans="1:25" ht="20.149999999999999" customHeight="1">
      <c r="A995" s="10">
        <f>SUBTOTAL(103,$B$4:B995)</f>
        <v>992</v>
      </c>
      <c r="B995" s="122">
        <v>45704</v>
      </c>
      <c r="C995" s="125" t="s">
        <v>890</v>
      </c>
      <c r="D995" s="3" t="str">
        <f>VLOOKUP(C995,'Location Summary'!$C$4:$D$602,2,0)</f>
        <v>DA+3</v>
      </c>
      <c r="E995" s="278" t="s">
        <v>416</v>
      </c>
      <c r="F995" s="279" t="s">
        <v>696</v>
      </c>
      <c r="X995" s="38">
        <f t="shared" si="94"/>
        <v>45704</v>
      </c>
      <c r="Y995" s="38">
        <f t="shared" si="95"/>
        <v>45732</v>
      </c>
    </row>
    <row r="996" spans="1:25" ht="20.149999999999999" customHeight="1">
      <c r="A996" s="10">
        <f>SUBTOTAL(103,$B$4:B996)</f>
        <v>993</v>
      </c>
      <c r="B996" s="122">
        <v>45704</v>
      </c>
      <c r="C996" s="125" t="s">
        <v>440</v>
      </c>
      <c r="D996" s="3" t="str">
        <f>VLOOKUP(C996,'Location Summary'!$C$4:$D$602,2,0)</f>
        <v>DA+0</v>
      </c>
      <c r="E996" s="278" t="s">
        <v>416</v>
      </c>
      <c r="F996" s="279" t="s">
        <v>696</v>
      </c>
      <c r="K996" s="168">
        <v>1</v>
      </c>
      <c r="L996" s="167">
        <v>1</v>
      </c>
      <c r="N996" s="168">
        <v>1</v>
      </c>
      <c r="O996" s="167">
        <v>1</v>
      </c>
      <c r="X996" s="38">
        <f t="shared" si="94"/>
        <v>45704</v>
      </c>
      <c r="Y996" s="38">
        <f t="shared" si="95"/>
        <v>45732</v>
      </c>
    </row>
    <row r="997" spans="1:25" ht="20.149999999999999" customHeight="1">
      <c r="A997" s="10">
        <f>SUBTOTAL(103,$B$4:B997)</f>
        <v>994</v>
      </c>
      <c r="B997" s="122">
        <v>45704</v>
      </c>
      <c r="C997" s="125" t="s">
        <v>383</v>
      </c>
      <c r="D997" s="3" t="str">
        <f>VLOOKUP(C997,'Location Summary'!$C$4:$D$602,2,0)</f>
        <v>DA+3</v>
      </c>
      <c r="E997" s="278" t="s">
        <v>416</v>
      </c>
      <c r="F997" s="279" t="s">
        <v>696</v>
      </c>
      <c r="J997" s="169">
        <v>1</v>
      </c>
      <c r="Q997" s="168">
        <v>1</v>
      </c>
      <c r="R997" s="167">
        <v>1</v>
      </c>
      <c r="X997" s="38">
        <f t="shared" si="94"/>
        <v>45704</v>
      </c>
      <c r="Y997" s="38">
        <f t="shared" si="95"/>
        <v>45732</v>
      </c>
    </row>
    <row r="998" spans="1:25" ht="20.149999999999999" customHeight="1">
      <c r="A998" s="10">
        <f>SUBTOTAL(103,$B$4:B998)</f>
        <v>995</v>
      </c>
      <c r="B998" s="122">
        <v>45705</v>
      </c>
      <c r="C998" s="125" t="s">
        <v>65</v>
      </c>
      <c r="D998" s="3" t="str">
        <f>VLOOKUP(C998,'Location Summary'!$C$4:$D$602,2,0)</f>
        <v>DC1+0</v>
      </c>
      <c r="E998" s="278" t="s">
        <v>416</v>
      </c>
      <c r="F998" s="279" t="s">
        <v>696</v>
      </c>
      <c r="M998" s="169">
        <v>1</v>
      </c>
      <c r="X998" s="38">
        <f t="shared" si="94"/>
        <v>45705</v>
      </c>
      <c r="Y998" s="38">
        <f t="shared" si="95"/>
        <v>45733</v>
      </c>
    </row>
    <row r="999" spans="1:25" ht="20.149999999999999" customHeight="1">
      <c r="A999" s="10">
        <f>SUBTOTAL(103,$B$4:B999)</f>
        <v>996</v>
      </c>
      <c r="B999" s="122">
        <v>45705</v>
      </c>
      <c r="C999" s="125" t="s">
        <v>496</v>
      </c>
      <c r="D999" s="3" t="str">
        <f>VLOOKUP(C999,'Location Summary'!$C$4:$D$602,2,0)</f>
        <v>DB1+9</v>
      </c>
      <c r="E999" s="278" t="s">
        <v>416</v>
      </c>
      <c r="F999" s="279" t="s">
        <v>696</v>
      </c>
      <c r="N999" s="168">
        <v>1</v>
      </c>
      <c r="Q999" s="168">
        <v>1</v>
      </c>
      <c r="X999" s="38">
        <f t="shared" si="94"/>
        <v>45705</v>
      </c>
      <c r="Y999" s="38">
        <f t="shared" si="95"/>
        <v>45733</v>
      </c>
    </row>
    <row r="1000" spans="1:25" ht="20.149999999999999" customHeight="1">
      <c r="A1000" s="10">
        <f>SUBTOTAL(103,$B$4:B1000)</f>
        <v>997</v>
      </c>
      <c r="B1000" s="122">
        <v>45705</v>
      </c>
      <c r="C1000" s="125" t="s">
        <v>890</v>
      </c>
      <c r="D1000" s="3" t="str">
        <f>VLOOKUP(C1000,'Location Summary'!$C$4:$D$602,2,0)</f>
        <v>DA+3</v>
      </c>
      <c r="E1000" s="278" t="s">
        <v>416</v>
      </c>
      <c r="F1000" s="279" t="s">
        <v>696</v>
      </c>
      <c r="I1000" s="167">
        <v>1</v>
      </c>
      <c r="Q1000" s="168">
        <v>1</v>
      </c>
      <c r="R1000" s="167">
        <v>1</v>
      </c>
      <c r="X1000" s="38">
        <f t="shared" si="94"/>
        <v>45705</v>
      </c>
      <c r="Y1000" s="38">
        <f t="shared" si="95"/>
        <v>45733</v>
      </c>
    </row>
    <row r="1001" spans="1:25" ht="20.149999999999999" customHeight="1">
      <c r="A1001" s="10">
        <f>SUBTOTAL(103,$B$4:B1001)</f>
        <v>998</v>
      </c>
      <c r="B1001" s="122">
        <v>45705</v>
      </c>
      <c r="C1001" s="125" t="s">
        <v>61</v>
      </c>
      <c r="D1001" s="3" t="str">
        <f>VLOOKUP(C1001,'Location Summary'!$C$4:$D$602,2,0)</f>
        <v>DD60+35</v>
      </c>
      <c r="E1001" s="278" t="s">
        <v>416</v>
      </c>
      <c r="F1001" s="279" t="s">
        <v>696</v>
      </c>
      <c r="J1001" s="169">
        <v>1</v>
      </c>
      <c r="X1001" s="38">
        <f t="shared" ref="X1001:X1044" si="96">B1001</f>
        <v>45705</v>
      </c>
      <c r="Y1001" s="38">
        <f t="shared" ref="Y1001:Y1044" si="97">B1001+28</f>
        <v>45733</v>
      </c>
    </row>
    <row r="1002" spans="1:25" ht="20.149999999999999" customHeight="1">
      <c r="A1002" s="10">
        <f>SUBTOTAL(103,$B$4:B1002)</f>
        <v>999</v>
      </c>
      <c r="B1002" s="122">
        <v>45705</v>
      </c>
      <c r="C1002" s="125" t="s">
        <v>786</v>
      </c>
      <c r="D1002" s="3" t="str">
        <f>VLOOKUP(C1002,'Location Summary'!$C$4:$D$602,2,0)</f>
        <v>DB1+9</v>
      </c>
      <c r="E1002" s="278" t="s">
        <v>416</v>
      </c>
      <c r="F1002" s="279" t="s">
        <v>696</v>
      </c>
      <c r="K1002" s="168">
        <v>1</v>
      </c>
      <c r="L1002" s="167">
        <v>1</v>
      </c>
      <c r="M1002" s="169">
        <v>1</v>
      </c>
      <c r="X1002" s="38">
        <f t="shared" si="96"/>
        <v>45705</v>
      </c>
      <c r="Y1002" s="38">
        <f t="shared" si="97"/>
        <v>45733</v>
      </c>
    </row>
    <row r="1003" spans="1:25" ht="20.149999999999999" customHeight="1">
      <c r="A1003" s="10">
        <f>SUBTOTAL(103,$B$4:B1003)</f>
        <v>1000</v>
      </c>
      <c r="B1003" s="122">
        <v>45706</v>
      </c>
      <c r="C1003" s="125" t="s">
        <v>421</v>
      </c>
      <c r="D1003" s="3" t="str">
        <f>VLOOKUP(C1003,'Location Summary'!$C$4:$D$602,2,0)</f>
        <v>DA+0</v>
      </c>
      <c r="E1003" s="278" t="s">
        <v>416</v>
      </c>
      <c r="F1003" s="279" t="s">
        <v>696</v>
      </c>
      <c r="G1003" s="169">
        <v>1</v>
      </c>
      <c r="X1003" s="38">
        <f t="shared" si="96"/>
        <v>45706</v>
      </c>
      <c r="Y1003" s="38">
        <f t="shared" si="97"/>
        <v>45734</v>
      </c>
    </row>
    <row r="1004" spans="1:25" ht="20.149999999999999" customHeight="1">
      <c r="A1004" s="10">
        <f>SUBTOTAL(103,$B$4:B1004)</f>
        <v>1001</v>
      </c>
      <c r="B1004" s="122">
        <v>45706</v>
      </c>
      <c r="C1004" s="125" t="s">
        <v>496</v>
      </c>
      <c r="D1004" s="3" t="str">
        <f>VLOOKUP(C1004,'Location Summary'!$C$4:$D$602,2,0)</f>
        <v>DB1+9</v>
      </c>
      <c r="E1004" s="278" t="s">
        <v>416</v>
      </c>
      <c r="F1004" s="279" t="s">
        <v>696</v>
      </c>
      <c r="O1004" s="167">
        <v>1</v>
      </c>
      <c r="R1004" s="167">
        <v>1</v>
      </c>
      <c r="X1004" s="38">
        <f t="shared" si="96"/>
        <v>45706</v>
      </c>
      <c r="Y1004" s="38">
        <f t="shared" si="97"/>
        <v>45734</v>
      </c>
    </row>
    <row r="1005" spans="1:25" ht="20.149999999999999" customHeight="1">
      <c r="A1005" s="10">
        <f>SUBTOTAL(103,$B$4:B1005)</f>
        <v>1002</v>
      </c>
      <c r="B1005" s="122">
        <v>45706</v>
      </c>
      <c r="C1005" s="125" t="s">
        <v>61</v>
      </c>
      <c r="D1005" s="3" t="str">
        <f>VLOOKUP(C1005,'Location Summary'!$C$4:$D$602,2,0)</f>
        <v>DD60+35</v>
      </c>
      <c r="E1005" s="278" t="s">
        <v>416</v>
      </c>
      <c r="F1005" s="279" t="s">
        <v>696</v>
      </c>
      <c r="K1005" s="168">
        <v>1</v>
      </c>
      <c r="L1005" s="167">
        <v>1</v>
      </c>
      <c r="M1005" s="169">
        <v>1</v>
      </c>
      <c r="X1005" s="38">
        <f t="shared" si="96"/>
        <v>45706</v>
      </c>
      <c r="Y1005" s="38">
        <f t="shared" si="97"/>
        <v>45734</v>
      </c>
    </row>
    <row r="1006" spans="1:25" ht="20.149999999999999" customHeight="1">
      <c r="A1006" s="10">
        <f>SUBTOTAL(103,$B$4:B1006)</f>
        <v>1003</v>
      </c>
      <c r="B1006" s="122">
        <v>45706</v>
      </c>
      <c r="C1006" s="125" t="s">
        <v>383</v>
      </c>
      <c r="D1006" s="3" t="str">
        <f>VLOOKUP(C1006,'Location Summary'!$C$4:$D$602,2,0)</f>
        <v>DA+3</v>
      </c>
      <c r="E1006" s="278" t="s">
        <v>416</v>
      </c>
      <c r="F1006" s="279" t="s">
        <v>696</v>
      </c>
      <c r="G1006" s="169">
        <v>1</v>
      </c>
      <c r="K1006" s="168">
        <v>1</v>
      </c>
      <c r="L1006" s="167">
        <v>1</v>
      </c>
      <c r="X1006" s="38">
        <f t="shared" si="96"/>
        <v>45706</v>
      </c>
      <c r="Y1006" s="38">
        <f t="shared" si="97"/>
        <v>45734</v>
      </c>
    </row>
    <row r="1007" spans="1:25" ht="20.149999999999999" customHeight="1">
      <c r="A1007" s="10">
        <f>SUBTOTAL(103,$B$4:B1007)</f>
        <v>1004</v>
      </c>
      <c r="B1007" s="122">
        <v>45706</v>
      </c>
      <c r="C1007" s="125" t="s">
        <v>786</v>
      </c>
      <c r="D1007" s="3" t="str">
        <f>VLOOKUP(C1007,'Location Summary'!$C$4:$D$602,2,0)</f>
        <v>DB1+9</v>
      </c>
      <c r="E1007" s="278" t="s">
        <v>416</v>
      </c>
      <c r="F1007" s="279" t="s">
        <v>696</v>
      </c>
      <c r="N1007" s="168">
        <v>1</v>
      </c>
      <c r="O1007" s="167">
        <v>1</v>
      </c>
      <c r="X1007" s="38">
        <f t="shared" si="96"/>
        <v>45706</v>
      </c>
      <c r="Y1007" s="38">
        <f t="shared" si="97"/>
        <v>45734</v>
      </c>
    </row>
    <row r="1008" spans="1:25" ht="20.149999999999999" customHeight="1">
      <c r="A1008" s="10">
        <f>SUBTOTAL(103,$B$4:B1008)</f>
        <v>1005</v>
      </c>
      <c r="B1008" s="122">
        <v>45707</v>
      </c>
      <c r="C1008" s="125" t="s">
        <v>65</v>
      </c>
      <c r="D1008" s="3" t="str">
        <f>VLOOKUP(C1008,'Location Summary'!$C$4:$D$602,2,0)</f>
        <v>DC1+0</v>
      </c>
      <c r="E1008" s="278" t="s">
        <v>416</v>
      </c>
      <c r="F1008" s="279" t="s">
        <v>696</v>
      </c>
      <c r="Q1008" s="168">
        <v>1</v>
      </c>
      <c r="R1008" s="167">
        <v>1</v>
      </c>
      <c r="X1008" s="38">
        <f t="shared" si="96"/>
        <v>45707</v>
      </c>
      <c r="Y1008" s="38">
        <f t="shared" si="97"/>
        <v>45735</v>
      </c>
    </row>
    <row r="1009" spans="1:25" ht="20.149999999999999" customHeight="1">
      <c r="A1009" s="10">
        <f>SUBTOTAL(103,$B$4:B1009)</f>
        <v>1006</v>
      </c>
      <c r="B1009" s="122">
        <v>45707</v>
      </c>
      <c r="C1009" s="125" t="s">
        <v>421</v>
      </c>
      <c r="D1009" s="3" t="str">
        <f>VLOOKUP(C1009,'Location Summary'!$C$4:$D$602,2,0)</f>
        <v>DA+0</v>
      </c>
      <c r="E1009" s="278" t="s">
        <v>416</v>
      </c>
      <c r="F1009" s="279" t="s">
        <v>696</v>
      </c>
      <c r="H1009" s="168">
        <v>1</v>
      </c>
      <c r="I1009" s="167">
        <v>1</v>
      </c>
      <c r="X1009" s="38">
        <f t="shared" si="96"/>
        <v>45707</v>
      </c>
      <c r="Y1009" s="38">
        <f t="shared" si="97"/>
        <v>45735</v>
      </c>
    </row>
    <row r="1010" spans="1:25" ht="20.149999999999999" customHeight="1">
      <c r="A1010" s="10">
        <f>SUBTOTAL(103,$B$4:B1010)</f>
        <v>1007</v>
      </c>
      <c r="B1010" s="122">
        <v>45707</v>
      </c>
      <c r="C1010" s="125" t="s">
        <v>641</v>
      </c>
      <c r="D1010" s="3" t="str">
        <f>VLOOKUP(C1010,'Location Summary'!$C$4:$D$602,2,0)</f>
        <v>DA+6</v>
      </c>
      <c r="E1010" s="278" t="s">
        <v>416</v>
      </c>
      <c r="F1010" s="279" t="s">
        <v>696</v>
      </c>
      <c r="M1010" s="169">
        <v>1</v>
      </c>
      <c r="P1010" s="169">
        <v>1</v>
      </c>
      <c r="X1010" s="38">
        <f t="shared" si="96"/>
        <v>45707</v>
      </c>
      <c r="Y1010" s="38">
        <f t="shared" si="97"/>
        <v>45735</v>
      </c>
    </row>
    <row r="1011" spans="1:25" ht="20.149999999999999" customHeight="1">
      <c r="A1011" s="10">
        <f>SUBTOTAL(103,$B$4:B1011)</f>
        <v>1008</v>
      </c>
      <c r="B1011" s="122">
        <v>45707</v>
      </c>
      <c r="C1011" s="125" t="s">
        <v>70</v>
      </c>
      <c r="D1011" s="3" t="str">
        <f>VLOOKUP(C1011,'Location Summary'!$C$4:$D$602,2,0)</f>
        <v>DA+9</v>
      </c>
      <c r="E1011" s="278" t="s">
        <v>416</v>
      </c>
      <c r="F1011" s="279" t="s">
        <v>696</v>
      </c>
      <c r="G1011" s="169">
        <v>1</v>
      </c>
      <c r="J1011" s="169">
        <v>1</v>
      </c>
      <c r="M1011" s="169">
        <v>1</v>
      </c>
      <c r="P1011" s="169">
        <v>1</v>
      </c>
      <c r="X1011" s="38">
        <f t="shared" si="96"/>
        <v>45707</v>
      </c>
      <c r="Y1011" s="38">
        <f t="shared" si="97"/>
        <v>45735</v>
      </c>
    </row>
    <row r="1012" spans="1:25" ht="20.149999999999999" customHeight="1">
      <c r="A1012" s="10">
        <f>SUBTOTAL(103,$B$4:B1012)</f>
        <v>1009</v>
      </c>
      <c r="B1012" s="122">
        <v>45707</v>
      </c>
      <c r="C1012" s="125" t="s">
        <v>383</v>
      </c>
      <c r="D1012" s="3" t="str">
        <f>VLOOKUP(C1012,'Location Summary'!$C$4:$D$602,2,0)</f>
        <v>DA+3</v>
      </c>
      <c r="E1012" s="278" t="s">
        <v>416</v>
      </c>
      <c r="F1012" s="279" t="s">
        <v>696</v>
      </c>
      <c r="H1012" s="168">
        <v>1</v>
      </c>
      <c r="I1012" s="167">
        <v>1</v>
      </c>
      <c r="X1012" s="38">
        <f t="shared" si="96"/>
        <v>45707</v>
      </c>
      <c r="Y1012" s="38">
        <f t="shared" si="97"/>
        <v>45735</v>
      </c>
    </row>
    <row r="1013" spans="1:25" ht="20.149999999999999" customHeight="1">
      <c r="A1013" s="10">
        <f>SUBTOTAL(103,$B$4:B1013)</f>
        <v>1010</v>
      </c>
      <c r="B1013" s="122">
        <v>45707</v>
      </c>
      <c r="C1013" s="125" t="s">
        <v>419</v>
      </c>
      <c r="D1013" s="3" t="str">
        <f>VLOOKUP(C1013,'Location Summary'!$C$4:$D$602,2,0)</f>
        <v>DA+9</v>
      </c>
      <c r="E1013" s="278" t="s">
        <v>416</v>
      </c>
      <c r="F1013" s="279" t="s">
        <v>696</v>
      </c>
      <c r="G1013" s="169">
        <v>1</v>
      </c>
      <c r="X1013" s="38">
        <f t="shared" si="96"/>
        <v>45707</v>
      </c>
      <c r="Y1013" s="38">
        <f t="shared" si="97"/>
        <v>45735</v>
      </c>
    </row>
    <row r="1014" spans="1:25" ht="20.149999999999999" customHeight="1">
      <c r="A1014" s="10">
        <f>SUBTOTAL(103,$B$4:B1014)</f>
        <v>1011</v>
      </c>
      <c r="B1014" s="122">
        <v>45708</v>
      </c>
      <c r="C1014" s="125" t="s">
        <v>58</v>
      </c>
      <c r="D1014" s="3" t="str">
        <f>VLOOKUP(C1014,'Location Summary'!$C$4:$D$602,2,0)</f>
        <v>DD60+18</v>
      </c>
      <c r="E1014" s="278" t="s">
        <v>416</v>
      </c>
      <c r="F1014" s="279" t="s">
        <v>696</v>
      </c>
      <c r="G1014" s="169">
        <v>1</v>
      </c>
      <c r="X1014" s="38">
        <f t="shared" si="96"/>
        <v>45708</v>
      </c>
      <c r="Y1014" s="38">
        <f t="shared" si="97"/>
        <v>45736</v>
      </c>
    </row>
    <row r="1015" spans="1:25" ht="20.149999999999999" customHeight="1">
      <c r="A1015" s="10">
        <f>SUBTOTAL(103,$B$4:B1015)</f>
        <v>1012</v>
      </c>
      <c r="B1015" s="122">
        <v>45708</v>
      </c>
      <c r="C1015" s="125" t="s">
        <v>421</v>
      </c>
      <c r="D1015" s="3" t="str">
        <f>VLOOKUP(C1015,'Location Summary'!$C$4:$D$602,2,0)</f>
        <v>DA+0</v>
      </c>
      <c r="E1015" s="278" t="s">
        <v>416</v>
      </c>
      <c r="F1015" s="279" t="s">
        <v>696</v>
      </c>
      <c r="M1015" s="169">
        <v>1</v>
      </c>
      <c r="X1015" s="38">
        <f t="shared" si="96"/>
        <v>45708</v>
      </c>
      <c r="Y1015" s="38">
        <f t="shared" si="97"/>
        <v>45736</v>
      </c>
    </row>
    <row r="1016" spans="1:25" ht="20.149999999999999" customHeight="1">
      <c r="A1016" s="10">
        <f>SUBTOTAL(103,$B$4:B1016)</f>
        <v>1013</v>
      </c>
      <c r="B1016" s="122">
        <v>45708</v>
      </c>
      <c r="C1016" s="125" t="s">
        <v>641</v>
      </c>
      <c r="D1016" s="3" t="str">
        <f>VLOOKUP(C1016,'Location Summary'!$C$4:$D$602,2,0)</f>
        <v>DA+6</v>
      </c>
      <c r="E1016" s="278" t="s">
        <v>416</v>
      </c>
      <c r="F1016" s="279" t="s">
        <v>696</v>
      </c>
      <c r="N1016" s="168">
        <v>1</v>
      </c>
      <c r="O1016" s="167">
        <v>1</v>
      </c>
      <c r="Q1016" s="168">
        <v>1</v>
      </c>
      <c r="R1016" s="167">
        <v>1</v>
      </c>
      <c r="X1016" s="38">
        <f t="shared" si="96"/>
        <v>45708</v>
      </c>
      <c r="Y1016" s="38">
        <f t="shared" si="97"/>
        <v>45736</v>
      </c>
    </row>
    <row r="1017" spans="1:25" ht="20.149999999999999" customHeight="1">
      <c r="A1017" s="10">
        <f>SUBTOTAL(103,$B$4:B1017)</f>
        <v>1014</v>
      </c>
      <c r="B1017" s="122">
        <v>45708</v>
      </c>
      <c r="C1017" s="125" t="s">
        <v>70</v>
      </c>
      <c r="D1017" s="3" t="str">
        <f>VLOOKUP(C1017,'Location Summary'!$C$4:$D$602,2,0)</f>
        <v>DA+9</v>
      </c>
      <c r="E1017" s="278" t="s">
        <v>416</v>
      </c>
      <c r="F1017" s="279" t="s">
        <v>696</v>
      </c>
      <c r="H1017" s="168">
        <v>1</v>
      </c>
      <c r="I1017" s="167">
        <v>1</v>
      </c>
      <c r="K1017" s="168">
        <v>1</v>
      </c>
      <c r="L1017" s="167">
        <v>1</v>
      </c>
      <c r="N1017" s="168">
        <v>1</v>
      </c>
      <c r="O1017" s="167">
        <v>1</v>
      </c>
      <c r="Q1017" s="168">
        <v>1</v>
      </c>
      <c r="R1017" s="167">
        <v>1</v>
      </c>
      <c r="X1017" s="38">
        <f t="shared" si="96"/>
        <v>45708</v>
      </c>
      <c r="Y1017" s="38">
        <f t="shared" si="97"/>
        <v>45736</v>
      </c>
    </row>
    <row r="1018" spans="1:25" ht="20.149999999999999" customHeight="1">
      <c r="A1018" s="10">
        <f>SUBTOTAL(103,$B$4:B1018)</f>
        <v>1015</v>
      </c>
      <c r="B1018" s="122">
        <v>45708</v>
      </c>
      <c r="C1018" s="125" t="s">
        <v>61</v>
      </c>
      <c r="D1018" s="3" t="str">
        <f>VLOOKUP(C1018,'Location Summary'!$C$4:$D$602,2,0)</f>
        <v>DD60+35</v>
      </c>
      <c r="E1018" s="278" t="s">
        <v>416</v>
      </c>
      <c r="F1018" s="279" t="s">
        <v>696</v>
      </c>
      <c r="N1018" s="168">
        <v>1</v>
      </c>
      <c r="O1018" s="167">
        <v>1</v>
      </c>
      <c r="X1018" s="38">
        <f t="shared" si="96"/>
        <v>45708</v>
      </c>
      <c r="Y1018" s="38">
        <f t="shared" si="97"/>
        <v>45736</v>
      </c>
    </row>
    <row r="1019" spans="1:25" ht="20.149999999999999" customHeight="1">
      <c r="A1019" s="10">
        <f>SUBTOTAL(103,$B$4:B1019)</f>
        <v>1016</v>
      </c>
      <c r="B1019" s="122">
        <v>45708</v>
      </c>
      <c r="C1019" s="125" t="s">
        <v>185</v>
      </c>
      <c r="D1019" s="3" t="str">
        <f>VLOOKUP(C1019,'Location Summary'!$C$4:$D$602,2,0)</f>
        <v>DA+0</v>
      </c>
      <c r="E1019" s="278" t="s">
        <v>416</v>
      </c>
      <c r="F1019" s="279" t="s">
        <v>696</v>
      </c>
      <c r="J1019" s="169">
        <v>1</v>
      </c>
      <c r="X1019" s="38">
        <f t="shared" si="96"/>
        <v>45708</v>
      </c>
      <c r="Y1019" s="38">
        <f t="shared" si="97"/>
        <v>45736</v>
      </c>
    </row>
    <row r="1020" spans="1:25" ht="20.149999999999999" customHeight="1">
      <c r="A1020" s="10">
        <f>SUBTOTAL(103,$B$4:B1020)</f>
        <v>1017</v>
      </c>
      <c r="B1020" s="122">
        <v>45708</v>
      </c>
      <c r="C1020" s="125" t="s">
        <v>419</v>
      </c>
      <c r="D1020" s="3" t="str">
        <f>VLOOKUP(C1020,'Location Summary'!$C$4:$D$602,2,0)</f>
        <v>DA+9</v>
      </c>
      <c r="E1020" s="278" t="s">
        <v>416</v>
      </c>
      <c r="F1020" s="279" t="s">
        <v>696</v>
      </c>
      <c r="H1020" s="168">
        <v>1</v>
      </c>
      <c r="I1020" s="167">
        <v>1</v>
      </c>
      <c r="J1020" s="169">
        <v>1</v>
      </c>
      <c r="X1020" s="38">
        <f t="shared" si="96"/>
        <v>45708</v>
      </c>
      <c r="Y1020" s="38">
        <f t="shared" si="97"/>
        <v>45736</v>
      </c>
    </row>
    <row r="1021" spans="1:25" ht="20.149999999999999" customHeight="1">
      <c r="A1021" s="10">
        <f>SUBTOTAL(103,$B$4:B1021)</f>
        <v>1018</v>
      </c>
      <c r="B1021" s="122">
        <v>45708</v>
      </c>
      <c r="C1021" s="125" t="s">
        <v>64</v>
      </c>
      <c r="D1021" s="3" t="str">
        <f>VLOOKUP(C1021,'Location Summary'!$C$4:$D$602,2,0)</f>
        <v>DC2-3</v>
      </c>
      <c r="E1021" s="278" t="s">
        <v>416</v>
      </c>
      <c r="F1021" s="279" t="s">
        <v>696</v>
      </c>
      <c r="J1021" s="169">
        <v>1</v>
      </c>
      <c r="X1021" s="38">
        <f t="shared" si="96"/>
        <v>45708</v>
      </c>
      <c r="Y1021" s="38">
        <f t="shared" si="97"/>
        <v>45736</v>
      </c>
    </row>
    <row r="1022" spans="1:25" ht="20.149999999999999" customHeight="1">
      <c r="A1022" s="10">
        <f>SUBTOTAL(103,$B$4:B1022)</f>
        <v>1019</v>
      </c>
      <c r="B1022" s="122">
        <v>45709</v>
      </c>
      <c r="C1022" s="125" t="s">
        <v>58</v>
      </c>
      <c r="D1022" s="3" t="str">
        <f>VLOOKUP(C1022,'Location Summary'!$C$4:$D$602,2,0)</f>
        <v>DD60+18</v>
      </c>
      <c r="E1022" s="278" t="s">
        <v>416</v>
      </c>
      <c r="F1022" s="279" t="s">
        <v>696</v>
      </c>
      <c r="H1022" s="168">
        <v>1</v>
      </c>
      <c r="I1022" s="167">
        <v>1</v>
      </c>
      <c r="X1022" s="38">
        <f t="shared" si="96"/>
        <v>45709</v>
      </c>
      <c r="Y1022" s="38">
        <f t="shared" si="97"/>
        <v>45737</v>
      </c>
    </row>
    <row r="1023" spans="1:25" ht="20.149999999999999" customHeight="1">
      <c r="A1023" s="10">
        <f>SUBTOTAL(103,$B$4:B1023)</f>
        <v>1020</v>
      </c>
      <c r="B1023" s="122">
        <v>45709</v>
      </c>
      <c r="C1023" s="125" t="s">
        <v>421</v>
      </c>
      <c r="D1023" s="3" t="str">
        <f>VLOOKUP(C1023,'Location Summary'!$C$4:$D$602,2,0)</f>
        <v>DA+0</v>
      </c>
      <c r="E1023" s="278" t="s">
        <v>416</v>
      </c>
      <c r="F1023" s="279" t="s">
        <v>696</v>
      </c>
      <c r="N1023" s="168">
        <v>1</v>
      </c>
      <c r="O1023" s="167">
        <v>1</v>
      </c>
      <c r="X1023" s="38">
        <f t="shared" si="96"/>
        <v>45709</v>
      </c>
      <c r="Y1023" s="38">
        <f t="shared" si="97"/>
        <v>45737</v>
      </c>
    </row>
    <row r="1024" spans="1:25" ht="20.149999999999999" customHeight="1">
      <c r="A1024" s="10">
        <f>SUBTOTAL(103,$B$4:B1024)</f>
        <v>1021</v>
      </c>
      <c r="B1024" s="122">
        <v>45709</v>
      </c>
      <c r="C1024" s="125" t="s">
        <v>787</v>
      </c>
      <c r="D1024" s="3" t="str">
        <f>VLOOKUP(C1024,'Location Summary'!$C$4:$D$602,2,0)</f>
        <v>DA+6</v>
      </c>
      <c r="E1024" s="278" t="s">
        <v>416</v>
      </c>
      <c r="F1024" s="279" t="s">
        <v>696</v>
      </c>
      <c r="G1024" s="169">
        <v>1</v>
      </c>
      <c r="J1024" s="169">
        <v>1</v>
      </c>
      <c r="M1024" s="169">
        <v>1</v>
      </c>
      <c r="P1024" s="169">
        <v>1</v>
      </c>
      <c r="X1024" s="38">
        <f t="shared" si="96"/>
        <v>45709</v>
      </c>
      <c r="Y1024" s="38">
        <f t="shared" si="97"/>
        <v>45737</v>
      </c>
    </row>
    <row r="1025" spans="1:25" ht="20.149999999999999" customHeight="1">
      <c r="A1025" s="10">
        <f>SUBTOTAL(103,$B$4:B1025)</f>
        <v>1022</v>
      </c>
      <c r="B1025" s="122">
        <v>45709</v>
      </c>
      <c r="C1025" s="125" t="s">
        <v>61</v>
      </c>
      <c r="D1025" s="3" t="str">
        <f>VLOOKUP(C1025,'Location Summary'!$C$4:$D$602,2,0)</f>
        <v>DD60+35</v>
      </c>
      <c r="E1025" s="278" t="s">
        <v>416</v>
      </c>
      <c r="F1025" s="279" t="s">
        <v>696</v>
      </c>
      <c r="G1025" s="169">
        <v>1</v>
      </c>
      <c r="X1025" s="38">
        <f t="shared" si="96"/>
        <v>45709</v>
      </c>
      <c r="Y1025" s="38">
        <f t="shared" si="97"/>
        <v>45737</v>
      </c>
    </row>
    <row r="1026" spans="1:25" ht="20.149999999999999" customHeight="1">
      <c r="A1026" s="10">
        <f>SUBTOTAL(103,$B$4:B1026)</f>
        <v>1023</v>
      </c>
      <c r="B1026" s="122">
        <v>45709</v>
      </c>
      <c r="C1026" s="125" t="s">
        <v>185</v>
      </c>
      <c r="D1026" s="3" t="str">
        <f>VLOOKUP(C1026,'Location Summary'!$C$4:$D$602,2,0)</f>
        <v>DA+0</v>
      </c>
      <c r="E1026" s="278" t="s">
        <v>416</v>
      </c>
      <c r="F1026" s="279" t="s">
        <v>696</v>
      </c>
      <c r="I1026" s="167">
        <v>1</v>
      </c>
      <c r="K1026" s="168">
        <v>1</v>
      </c>
      <c r="L1026" s="167">
        <v>1</v>
      </c>
      <c r="M1026" s="169">
        <v>1</v>
      </c>
      <c r="P1026" s="169">
        <v>1</v>
      </c>
      <c r="X1026" s="38">
        <f t="shared" si="96"/>
        <v>45709</v>
      </c>
      <c r="Y1026" s="38">
        <f t="shared" si="97"/>
        <v>45737</v>
      </c>
    </row>
    <row r="1027" spans="1:25" ht="20.149999999999999" customHeight="1">
      <c r="A1027" s="10">
        <f>SUBTOTAL(103,$B$4:B1027)</f>
        <v>1024</v>
      </c>
      <c r="B1027" s="122">
        <v>45709</v>
      </c>
      <c r="C1027" s="125" t="s">
        <v>419</v>
      </c>
      <c r="D1027" s="3" t="str">
        <f>VLOOKUP(C1027,'Location Summary'!$C$4:$D$602,2,0)</f>
        <v>DA+9</v>
      </c>
      <c r="E1027" s="278" t="s">
        <v>416</v>
      </c>
      <c r="F1027" s="279" t="s">
        <v>696</v>
      </c>
      <c r="K1027" s="168">
        <v>1</v>
      </c>
      <c r="L1027" s="167">
        <v>1</v>
      </c>
      <c r="M1027" s="169">
        <v>1</v>
      </c>
      <c r="X1027" s="38">
        <f t="shared" si="96"/>
        <v>45709</v>
      </c>
      <c r="Y1027" s="38">
        <f t="shared" si="97"/>
        <v>45737</v>
      </c>
    </row>
    <row r="1028" spans="1:25" ht="20.149999999999999" customHeight="1">
      <c r="A1028" s="10">
        <f>SUBTOTAL(103,$B$4:B1028)</f>
        <v>1025</v>
      </c>
      <c r="B1028" s="122">
        <v>45709</v>
      </c>
      <c r="C1028" s="125" t="s">
        <v>64</v>
      </c>
      <c r="D1028" s="3" t="str">
        <f>VLOOKUP(C1028,'Location Summary'!$C$4:$D$602,2,0)</f>
        <v>DC2-3</v>
      </c>
      <c r="E1028" s="278" t="s">
        <v>416</v>
      </c>
      <c r="F1028" s="279" t="s">
        <v>696</v>
      </c>
      <c r="G1028" s="169">
        <v>1</v>
      </c>
      <c r="X1028" s="38">
        <f t="shared" si="96"/>
        <v>45709</v>
      </c>
      <c r="Y1028" s="38">
        <f t="shared" si="97"/>
        <v>45737</v>
      </c>
    </row>
    <row r="1029" spans="1:25" ht="20.149999999999999" customHeight="1">
      <c r="A1029" s="10">
        <f>SUBTOTAL(103,$B$4:B1029)</f>
        <v>1026</v>
      </c>
      <c r="B1029" s="122">
        <v>45710</v>
      </c>
      <c r="C1029" s="125" t="s">
        <v>58</v>
      </c>
      <c r="D1029" s="3" t="str">
        <f>VLOOKUP(C1029,'Location Summary'!$C$4:$D$602,2,0)</f>
        <v>DD60+18</v>
      </c>
      <c r="E1029" s="278" t="s">
        <v>416</v>
      </c>
      <c r="F1029" s="279" t="s">
        <v>696</v>
      </c>
      <c r="P1029" s="169">
        <v>1</v>
      </c>
      <c r="X1029" s="38">
        <f t="shared" si="96"/>
        <v>45710</v>
      </c>
      <c r="Y1029" s="38">
        <f t="shared" si="97"/>
        <v>45738</v>
      </c>
    </row>
    <row r="1030" spans="1:25" ht="20.149999999999999" customHeight="1">
      <c r="A1030" s="10">
        <f>SUBTOTAL(103,$B$4:B1030)</f>
        <v>1027</v>
      </c>
      <c r="B1030" s="122">
        <v>45710</v>
      </c>
      <c r="C1030" s="125" t="s">
        <v>421</v>
      </c>
      <c r="D1030" s="3" t="str">
        <f>VLOOKUP(C1030,'Location Summary'!$C$4:$D$602,2,0)</f>
        <v>DA+0</v>
      </c>
      <c r="E1030" s="278" t="s">
        <v>416</v>
      </c>
      <c r="F1030" s="279" t="s">
        <v>696</v>
      </c>
      <c r="P1030" s="169">
        <v>1</v>
      </c>
      <c r="X1030" s="38">
        <f t="shared" si="96"/>
        <v>45710</v>
      </c>
      <c r="Y1030" s="38">
        <f t="shared" si="97"/>
        <v>45738</v>
      </c>
    </row>
    <row r="1031" spans="1:25" ht="20.149999999999999" customHeight="1">
      <c r="A1031" s="10">
        <f>SUBTOTAL(103,$B$4:B1031)</f>
        <v>1028</v>
      </c>
      <c r="B1031" s="122">
        <v>45710</v>
      </c>
      <c r="C1031" s="125" t="s">
        <v>641</v>
      </c>
      <c r="D1031" s="3" t="str">
        <f>VLOOKUP(C1031,'Location Summary'!$C$4:$D$602,2,0)</f>
        <v>DA+6</v>
      </c>
      <c r="E1031" s="278" t="s">
        <v>416</v>
      </c>
      <c r="F1031" s="279" t="s">
        <v>696</v>
      </c>
      <c r="G1031" s="169">
        <v>1</v>
      </c>
      <c r="X1031" s="38">
        <f t="shared" si="96"/>
        <v>45710</v>
      </c>
      <c r="Y1031" s="38">
        <f t="shared" si="97"/>
        <v>45738</v>
      </c>
    </row>
    <row r="1032" spans="1:25" ht="20.149999999999999" customHeight="1">
      <c r="A1032" s="10">
        <f>SUBTOTAL(103,$B$4:B1032)</f>
        <v>1029</v>
      </c>
      <c r="B1032" s="122">
        <v>45710</v>
      </c>
      <c r="C1032" s="125" t="s">
        <v>787</v>
      </c>
      <c r="D1032" s="3" t="str">
        <f>VLOOKUP(C1032,'Location Summary'!$C$4:$D$602,2,0)</f>
        <v>DA+6</v>
      </c>
      <c r="E1032" s="278" t="s">
        <v>416</v>
      </c>
      <c r="F1032" s="279" t="s">
        <v>696</v>
      </c>
      <c r="H1032" s="168">
        <v>1</v>
      </c>
      <c r="I1032" s="167">
        <v>1</v>
      </c>
      <c r="K1032" s="168">
        <v>1</v>
      </c>
      <c r="L1032" s="167">
        <v>1</v>
      </c>
      <c r="N1032" s="168">
        <v>1</v>
      </c>
      <c r="O1032" s="167">
        <v>1</v>
      </c>
      <c r="Q1032" s="168">
        <v>1</v>
      </c>
      <c r="R1032" s="167">
        <v>1</v>
      </c>
      <c r="X1032" s="38">
        <f t="shared" si="96"/>
        <v>45710</v>
      </c>
      <c r="Y1032" s="38">
        <f t="shared" si="97"/>
        <v>45738</v>
      </c>
    </row>
    <row r="1033" spans="1:25" ht="20.149999999999999" customHeight="1">
      <c r="A1033" s="10">
        <f>SUBTOTAL(103,$B$4:B1033)</f>
        <v>1030</v>
      </c>
      <c r="B1033" s="122">
        <v>45710</v>
      </c>
      <c r="C1033" s="125" t="s">
        <v>61</v>
      </c>
      <c r="D1033" s="3" t="str">
        <f>VLOOKUP(C1033,'Location Summary'!$C$4:$D$602,2,0)</f>
        <v>DD60+35</v>
      </c>
      <c r="E1033" s="278" t="s">
        <v>416</v>
      </c>
      <c r="F1033" s="279" t="s">
        <v>696</v>
      </c>
      <c r="P1033" s="169">
        <v>1</v>
      </c>
      <c r="X1033" s="38">
        <f t="shared" si="96"/>
        <v>45710</v>
      </c>
      <c r="Y1033" s="38">
        <f t="shared" si="97"/>
        <v>45738</v>
      </c>
    </row>
    <row r="1034" spans="1:25" ht="20.149999999999999" customHeight="1">
      <c r="A1034" s="10">
        <f>SUBTOTAL(103,$B$4:B1034)</f>
        <v>1031</v>
      </c>
      <c r="B1034" s="122">
        <v>45710</v>
      </c>
      <c r="C1034" s="125" t="s">
        <v>185</v>
      </c>
      <c r="D1034" s="3" t="str">
        <f>VLOOKUP(C1034,'Location Summary'!$C$4:$D$602,2,0)</f>
        <v>DA+0</v>
      </c>
      <c r="E1034" s="278" t="s">
        <v>416</v>
      </c>
      <c r="F1034" s="279" t="s">
        <v>696</v>
      </c>
      <c r="N1034" s="168">
        <v>1</v>
      </c>
      <c r="O1034" s="167">
        <v>1</v>
      </c>
      <c r="Q1034" s="168">
        <v>1</v>
      </c>
      <c r="R1034" s="167">
        <v>1</v>
      </c>
      <c r="X1034" s="38">
        <f t="shared" si="96"/>
        <v>45710</v>
      </c>
      <c r="Y1034" s="38">
        <f t="shared" si="97"/>
        <v>45738</v>
      </c>
    </row>
    <row r="1035" spans="1:25" ht="20.149999999999999" customHeight="1">
      <c r="A1035" s="10">
        <f>SUBTOTAL(103,$B$4:B1035)</f>
        <v>1032</v>
      </c>
      <c r="B1035" s="122">
        <v>45710</v>
      </c>
      <c r="C1035" s="125" t="s">
        <v>419</v>
      </c>
      <c r="D1035" s="3" t="str">
        <f>VLOOKUP(C1035,'Location Summary'!$C$4:$D$602,2,0)</f>
        <v>DA+9</v>
      </c>
      <c r="E1035" s="278" t="s">
        <v>416</v>
      </c>
      <c r="F1035" s="279" t="s">
        <v>696</v>
      </c>
      <c r="N1035" s="168">
        <v>1</v>
      </c>
      <c r="O1035" s="167">
        <v>1</v>
      </c>
      <c r="X1035" s="38">
        <f t="shared" si="96"/>
        <v>45710</v>
      </c>
      <c r="Y1035" s="38">
        <f t="shared" si="97"/>
        <v>45738</v>
      </c>
    </row>
    <row r="1036" spans="1:25" ht="20.149999999999999" customHeight="1">
      <c r="A1036" s="10">
        <f>SUBTOTAL(103,$B$4:B1036)</f>
        <v>1033</v>
      </c>
      <c r="B1036" s="122">
        <v>45710</v>
      </c>
      <c r="C1036" s="125" t="s">
        <v>64</v>
      </c>
      <c r="D1036" s="3" t="str">
        <f>VLOOKUP(C1036,'Location Summary'!$C$4:$D$602,2,0)</f>
        <v>DC2-3</v>
      </c>
      <c r="E1036" s="278" t="s">
        <v>416</v>
      </c>
      <c r="F1036" s="279" t="s">
        <v>696</v>
      </c>
      <c r="H1036" s="168">
        <v>1</v>
      </c>
      <c r="I1036" s="167">
        <v>1</v>
      </c>
      <c r="K1036" s="168">
        <v>1</v>
      </c>
      <c r="L1036" s="167">
        <v>1</v>
      </c>
      <c r="P1036" s="169">
        <v>1</v>
      </c>
      <c r="X1036" s="38">
        <f t="shared" si="96"/>
        <v>45710</v>
      </c>
      <c r="Y1036" s="38">
        <f t="shared" si="97"/>
        <v>45738</v>
      </c>
    </row>
    <row r="1037" spans="1:25" ht="20.149999999999999" customHeight="1">
      <c r="A1037" s="10">
        <f>SUBTOTAL(103,$B$4:B1037)</f>
        <v>1034</v>
      </c>
      <c r="B1037" s="122">
        <v>45711</v>
      </c>
      <c r="C1037" s="125" t="s">
        <v>58</v>
      </c>
      <c r="D1037" s="3" t="str">
        <f>VLOOKUP(C1037,'Location Summary'!$C$4:$D$602,2,0)</f>
        <v>DD60+18</v>
      </c>
      <c r="E1037" s="278" t="s">
        <v>416</v>
      </c>
      <c r="F1037" s="279" t="s">
        <v>696</v>
      </c>
      <c r="Q1037" s="168">
        <v>1</v>
      </c>
      <c r="X1037" s="38">
        <f t="shared" si="96"/>
        <v>45711</v>
      </c>
      <c r="Y1037" s="38">
        <f t="shared" si="97"/>
        <v>45739</v>
      </c>
    </row>
    <row r="1038" spans="1:25" ht="20.149999999999999" customHeight="1">
      <c r="A1038" s="10">
        <f>SUBTOTAL(103,$B$4:B1038)</f>
        <v>1035</v>
      </c>
      <c r="B1038" s="122">
        <v>45711</v>
      </c>
      <c r="C1038" s="125" t="s">
        <v>65</v>
      </c>
      <c r="D1038" s="3" t="str">
        <f>VLOOKUP(C1038,'Location Summary'!$C$4:$D$602,2,0)</f>
        <v>DC1+0</v>
      </c>
      <c r="E1038" s="278" t="s">
        <v>416</v>
      </c>
      <c r="F1038" s="279" t="s">
        <v>696</v>
      </c>
      <c r="N1038" s="168">
        <v>1</v>
      </c>
      <c r="O1038" s="167">
        <v>1</v>
      </c>
      <c r="X1038" s="38">
        <f t="shared" si="96"/>
        <v>45711</v>
      </c>
      <c r="Y1038" s="38">
        <f t="shared" si="97"/>
        <v>45739</v>
      </c>
    </row>
    <row r="1039" spans="1:25" ht="20.149999999999999" customHeight="1">
      <c r="A1039" s="10">
        <f>SUBTOTAL(103,$B$4:B1039)</f>
        <v>1036</v>
      </c>
      <c r="B1039" s="122">
        <v>45711</v>
      </c>
      <c r="C1039" s="125" t="s">
        <v>421</v>
      </c>
      <c r="D1039" s="3" t="str">
        <f>VLOOKUP(C1039,'Location Summary'!$C$4:$D$602,2,0)</f>
        <v>DA+0</v>
      </c>
      <c r="E1039" s="278" t="s">
        <v>416</v>
      </c>
      <c r="F1039" s="279" t="s">
        <v>696</v>
      </c>
      <c r="Q1039" s="168">
        <v>1</v>
      </c>
      <c r="R1039" s="167">
        <v>1</v>
      </c>
      <c r="X1039" s="38">
        <f t="shared" si="96"/>
        <v>45711</v>
      </c>
      <c r="Y1039" s="38">
        <f t="shared" si="97"/>
        <v>45739</v>
      </c>
    </row>
    <row r="1040" spans="1:25" ht="20.149999999999999" customHeight="1">
      <c r="A1040" s="10">
        <f>SUBTOTAL(103,$B$4:B1040)</f>
        <v>1037</v>
      </c>
      <c r="B1040" s="122">
        <v>45711</v>
      </c>
      <c r="C1040" s="125" t="s">
        <v>641</v>
      </c>
      <c r="D1040" s="3" t="str">
        <f>VLOOKUP(C1040,'Location Summary'!$C$4:$D$602,2,0)</f>
        <v>DA+6</v>
      </c>
      <c r="E1040" s="278" t="s">
        <v>416</v>
      </c>
      <c r="F1040" s="279" t="s">
        <v>696</v>
      </c>
      <c r="H1040" s="168">
        <v>1</v>
      </c>
      <c r="J1040" s="169">
        <v>1</v>
      </c>
      <c r="X1040" s="38">
        <f t="shared" si="96"/>
        <v>45711</v>
      </c>
      <c r="Y1040" s="38">
        <f t="shared" si="97"/>
        <v>45739</v>
      </c>
    </row>
    <row r="1041" spans="1:25" ht="20.149999999999999" customHeight="1">
      <c r="A1041" s="10">
        <f>SUBTOTAL(103,$B$4:B1041)</f>
        <v>1038</v>
      </c>
      <c r="B1041" s="122">
        <v>45711</v>
      </c>
      <c r="C1041" s="125" t="s">
        <v>170</v>
      </c>
      <c r="D1041" s="3" t="str">
        <f>VLOOKUP(C1041,'Location Summary'!$C$4:$D$602,2,0)</f>
        <v>DD60+25</v>
      </c>
      <c r="E1041" s="278" t="s">
        <v>416</v>
      </c>
      <c r="F1041" s="279" t="s">
        <v>696</v>
      </c>
      <c r="G1041" s="169">
        <v>1</v>
      </c>
      <c r="X1041" s="38">
        <f t="shared" si="96"/>
        <v>45711</v>
      </c>
      <c r="Y1041" s="38">
        <f t="shared" si="97"/>
        <v>45739</v>
      </c>
    </row>
    <row r="1042" spans="1:25" ht="20.149999999999999" customHeight="1">
      <c r="A1042" s="10">
        <f>SUBTOTAL(103,$B$4:B1042)</f>
        <v>1039</v>
      </c>
      <c r="B1042" s="122">
        <v>45711</v>
      </c>
      <c r="C1042" s="125" t="s">
        <v>61</v>
      </c>
      <c r="D1042" s="3" t="str">
        <f>VLOOKUP(C1042,'Location Summary'!$C$4:$D$602,2,0)</f>
        <v>DD60+35</v>
      </c>
      <c r="E1042" s="278" t="s">
        <v>416</v>
      </c>
      <c r="F1042" s="279" t="s">
        <v>696</v>
      </c>
      <c r="H1042" s="168">
        <v>1</v>
      </c>
      <c r="I1042" s="167">
        <v>1</v>
      </c>
      <c r="X1042" s="38">
        <f t="shared" si="96"/>
        <v>45711</v>
      </c>
      <c r="Y1042" s="38">
        <f t="shared" si="97"/>
        <v>45739</v>
      </c>
    </row>
    <row r="1043" spans="1:25" ht="20.149999999999999" customHeight="1">
      <c r="A1043" s="10">
        <f>SUBTOTAL(103,$B$4:B1043)</f>
        <v>1040</v>
      </c>
      <c r="B1043" s="122">
        <v>45712</v>
      </c>
      <c r="C1043" s="125" t="s">
        <v>58</v>
      </c>
      <c r="D1043" s="3" t="str">
        <f>VLOOKUP(C1043,'Location Summary'!$C$4:$D$602,2,0)</f>
        <v>DD60+18</v>
      </c>
      <c r="E1043" s="278" t="s">
        <v>416</v>
      </c>
      <c r="F1043" s="279" t="s">
        <v>696</v>
      </c>
      <c r="M1043" s="169">
        <v>1</v>
      </c>
      <c r="R1043" s="167">
        <v>1</v>
      </c>
      <c r="X1043" s="38">
        <f t="shared" si="96"/>
        <v>45712</v>
      </c>
      <c r="Y1043" s="38">
        <f t="shared" si="97"/>
        <v>45740</v>
      </c>
    </row>
    <row r="1044" spans="1:25" ht="20.149999999999999" customHeight="1">
      <c r="A1044" s="10">
        <f>SUBTOTAL(103,$B$4:B1044)</f>
        <v>1041</v>
      </c>
      <c r="B1044" s="122">
        <v>45712</v>
      </c>
      <c r="C1044" s="125" t="s">
        <v>421</v>
      </c>
      <c r="D1044" s="3" t="str">
        <f>VLOOKUP(C1044,'Location Summary'!$C$4:$D$602,2,0)</f>
        <v>DA+0</v>
      </c>
      <c r="E1044" s="278" t="s">
        <v>416</v>
      </c>
      <c r="F1044" s="279" t="s">
        <v>696</v>
      </c>
      <c r="J1044" s="169">
        <v>1</v>
      </c>
      <c r="X1044" s="38">
        <f t="shared" si="96"/>
        <v>45712</v>
      </c>
      <c r="Y1044" s="38">
        <f t="shared" si="97"/>
        <v>45740</v>
      </c>
    </row>
    <row r="1045" spans="1:25" ht="20.149999999999999" customHeight="1">
      <c r="A1045" s="10">
        <f>SUBTOTAL(103,$B$4:B1045)</f>
        <v>1042</v>
      </c>
      <c r="B1045" s="122">
        <v>45712</v>
      </c>
      <c r="C1045" s="125" t="s">
        <v>641</v>
      </c>
      <c r="D1045" s="3" t="str">
        <f>VLOOKUP(C1045,'Location Summary'!$C$4:$D$602,2,0)</f>
        <v>DA+6</v>
      </c>
      <c r="E1045" s="278" t="s">
        <v>416</v>
      </c>
      <c r="F1045" s="279" t="s">
        <v>696</v>
      </c>
      <c r="I1045" s="167">
        <v>1</v>
      </c>
      <c r="K1045" s="168">
        <v>1</v>
      </c>
      <c r="L1045" s="167">
        <v>1</v>
      </c>
      <c r="X1045" s="38">
        <f t="shared" ref="X1045:X1069" si="98">B1045</f>
        <v>45712</v>
      </c>
      <c r="Y1045" s="38">
        <f t="shared" ref="Y1045:Y1069" si="99">B1045+28</f>
        <v>45740</v>
      </c>
    </row>
    <row r="1046" spans="1:25" ht="20.149999999999999" customHeight="1">
      <c r="A1046" s="10">
        <f>SUBTOTAL(103,$B$4:B1046)</f>
        <v>1043</v>
      </c>
      <c r="B1046" s="122">
        <v>45712</v>
      </c>
      <c r="C1046" s="125" t="s">
        <v>170</v>
      </c>
      <c r="D1046" s="3" t="str">
        <f>VLOOKUP(C1046,'Location Summary'!$C$4:$D$602,2,0)</f>
        <v>DD60+25</v>
      </c>
      <c r="E1046" s="278" t="s">
        <v>416</v>
      </c>
      <c r="F1046" s="279" t="s">
        <v>696</v>
      </c>
      <c r="M1046" s="169">
        <v>1</v>
      </c>
      <c r="X1046" s="38">
        <f t="shared" si="98"/>
        <v>45712</v>
      </c>
      <c r="Y1046" s="38">
        <f t="shared" si="99"/>
        <v>45740</v>
      </c>
    </row>
    <row r="1047" spans="1:25" ht="20.149999999999999" customHeight="1">
      <c r="A1047" s="10">
        <f>SUBTOTAL(103,$B$4:B1047)</f>
        <v>1044</v>
      </c>
      <c r="B1047" s="122">
        <v>45712</v>
      </c>
      <c r="C1047" s="125" t="s">
        <v>419</v>
      </c>
      <c r="D1047" s="3" t="str">
        <f>VLOOKUP(C1047,'Location Summary'!$C$4:$D$602,2,0)</f>
        <v>DA+9</v>
      </c>
      <c r="E1047" s="278" t="s">
        <v>416</v>
      </c>
      <c r="F1047" s="279" t="s">
        <v>696</v>
      </c>
      <c r="P1047" s="169">
        <v>1</v>
      </c>
      <c r="X1047" s="38">
        <f t="shared" si="98"/>
        <v>45712</v>
      </c>
      <c r="Y1047" s="38">
        <f t="shared" si="99"/>
        <v>45740</v>
      </c>
    </row>
    <row r="1048" spans="1:25" ht="20.149999999999999" customHeight="1">
      <c r="A1048" s="10">
        <f>SUBTOTAL(103,$B$4:B1048)</f>
        <v>1045</v>
      </c>
      <c r="B1048" s="122">
        <v>45712</v>
      </c>
      <c r="C1048" s="125" t="s">
        <v>64</v>
      </c>
      <c r="D1048" s="3" t="str">
        <f>VLOOKUP(C1048,'Location Summary'!$C$4:$D$602,2,0)</f>
        <v>DC2-3</v>
      </c>
      <c r="E1048" s="278" t="s">
        <v>416</v>
      </c>
      <c r="F1048" s="279" t="s">
        <v>696</v>
      </c>
      <c r="Q1048" s="168">
        <v>1</v>
      </c>
      <c r="R1048" s="167">
        <v>1</v>
      </c>
      <c r="X1048" s="38">
        <f t="shared" si="98"/>
        <v>45712</v>
      </c>
      <c r="Y1048" s="38">
        <f t="shared" si="99"/>
        <v>45740</v>
      </c>
    </row>
    <row r="1049" spans="1:25" ht="20.149999999999999" customHeight="1">
      <c r="A1049" s="10">
        <f>SUBTOTAL(103,$B$4:B1049)</f>
        <v>1046</v>
      </c>
      <c r="B1049" s="122">
        <v>45713</v>
      </c>
      <c r="C1049" s="125" t="s">
        <v>58</v>
      </c>
      <c r="D1049" s="3" t="str">
        <f>VLOOKUP(C1049,'Location Summary'!$C$4:$D$602,2,0)</f>
        <v>DD60+18</v>
      </c>
      <c r="E1049" s="278" t="s">
        <v>416</v>
      </c>
      <c r="F1049" s="279" t="s">
        <v>696</v>
      </c>
      <c r="N1049" s="168">
        <v>1</v>
      </c>
      <c r="O1049" s="167">
        <v>1</v>
      </c>
      <c r="X1049" s="38">
        <f t="shared" si="98"/>
        <v>45713</v>
      </c>
      <c r="Y1049" s="38">
        <f t="shared" si="99"/>
        <v>45741</v>
      </c>
    </row>
    <row r="1050" spans="1:25" ht="20.149999999999999" customHeight="1">
      <c r="A1050" s="10">
        <f>SUBTOTAL(103,$B$4:B1050)</f>
        <v>1047</v>
      </c>
      <c r="B1050" s="122">
        <v>45713</v>
      </c>
      <c r="C1050" s="125" t="s">
        <v>421</v>
      </c>
      <c r="D1050" s="3" t="str">
        <f>VLOOKUP(C1050,'Location Summary'!$C$4:$D$602,2,0)</f>
        <v>DA+0</v>
      </c>
      <c r="E1050" s="278" t="s">
        <v>416</v>
      </c>
      <c r="F1050" s="279" t="s">
        <v>696</v>
      </c>
      <c r="K1050" s="168">
        <v>1</v>
      </c>
      <c r="L1050" s="167">
        <v>1</v>
      </c>
      <c r="X1050" s="38">
        <f t="shared" si="98"/>
        <v>45713</v>
      </c>
      <c r="Y1050" s="38">
        <f t="shared" si="99"/>
        <v>45741</v>
      </c>
    </row>
    <row r="1051" spans="1:25" ht="20.149999999999999" customHeight="1">
      <c r="A1051" s="10">
        <f>SUBTOTAL(103,$B$4:B1051)</f>
        <v>1048</v>
      </c>
      <c r="B1051" s="122">
        <v>45713</v>
      </c>
      <c r="C1051" s="125" t="s">
        <v>170</v>
      </c>
      <c r="D1051" s="3" t="str">
        <f>VLOOKUP(C1051,'Location Summary'!$C$4:$D$602,2,0)</f>
        <v>DD60+25</v>
      </c>
      <c r="E1051" s="278" t="s">
        <v>416</v>
      </c>
      <c r="F1051" s="279" t="s">
        <v>696</v>
      </c>
      <c r="H1051" s="168">
        <v>1</v>
      </c>
      <c r="I1051" s="167">
        <v>1</v>
      </c>
      <c r="X1051" s="38">
        <f t="shared" si="98"/>
        <v>45713</v>
      </c>
      <c r="Y1051" s="38">
        <f t="shared" si="99"/>
        <v>45741</v>
      </c>
    </row>
    <row r="1052" spans="1:25" ht="20.149999999999999" customHeight="1">
      <c r="A1052" s="10">
        <f>SUBTOTAL(103,$B$4:B1052)</f>
        <v>1049</v>
      </c>
      <c r="B1052" s="122">
        <v>45713</v>
      </c>
      <c r="C1052" s="125" t="s">
        <v>61</v>
      </c>
      <c r="D1052" s="3" t="str">
        <f>VLOOKUP(C1052,'Location Summary'!$C$4:$D$602,2,0)</f>
        <v>DD60+35</v>
      </c>
      <c r="E1052" s="278" t="s">
        <v>416</v>
      </c>
      <c r="F1052" s="279" t="s">
        <v>696</v>
      </c>
      <c r="H1052" s="168">
        <v>1</v>
      </c>
      <c r="I1052" s="167">
        <v>1</v>
      </c>
      <c r="Q1052" s="168">
        <v>1</v>
      </c>
      <c r="R1052" s="167">
        <v>1</v>
      </c>
      <c r="X1052" s="38">
        <f t="shared" si="98"/>
        <v>45713</v>
      </c>
      <c r="Y1052" s="38">
        <f t="shared" si="99"/>
        <v>45741</v>
      </c>
    </row>
    <row r="1053" spans="1:25" ht="20.149999999999999" customHeight="1">
      <c r="A1053" s="10">
        <f>SUBTOTAL(103,$B$4:B1053)</f>
        <v>1050</v>
      </c>
      <c r="B1053" s="122">
        <v>45713</v>
      </c>
      <c r="C1053" s="125" t="s">
        <v>420</v>
      </c>
      <c r="D1053" s="3" t="str">
        <f>VLOOKUP(C1053,'Location Summary'!$C$4:$D$602,2,0)</f>
        <v>DA+0</v>
      </c>
      <c r="E1053" s="278" t="s">
        <v>416</v>
      </c>
      <c r="F1053" s="279" t="s">
        <v>696</v>
      </c>
      <c r="J1053" s="169">
        <v>1</v>
      </c>
      <c r="X1053" s="38">
        <f t="shared" si="98"/>
        <v>45713</v>
      </c>
      <c r="Y1053" s="38">
        <f t="shared" si="99"/>
        <v>45741</v>
      </c>
    </row>
    <row r="1054" spans="1:25" ht="20.149999999999999" customHeight="1">
      <c r="A1054" s="10">
        <f>SUBTOTAL(103,$B$4:B1054)</f>
        <v>1051</v>
      </c>
      <c r="B1054" s="122">
        <v>45713</v>
      </c>
      <c r="C1054" s="125" t="s">
        <v>419</v>
      </c>
      <c r="D1054" s="3" t="str">
        <f>VLOOKUP(C1054,'Location Summary'!$C$4:$D$602,2,0)</f>
        <v>DA+9</v>
      </c>
      <c r="E1054" s="278" t="s">
        <v>416</v>
      </c>
      <c r="F1054" s="279" t="s">
        <v>696</v>
      </c>
      <c r="Q1054" s="168">
        <v>1</v>
      </c>
      <c r="X1054" s="38">
        <f t="shared" si="98"/>
        <v>45713</v>
      </c>
      <c r="Y1054" s="38">
        <f t="shared" si="99"/>
        <v>45741</v>
      </c>
    </row>
    <row r="1055" spans="1:25" ht="20.149999999999999" customHeight="1">
      <c r="A1055" s="10">
        <f>SUBTOTAL(103,$B$4:B1055)</f>
        <v>1052</v>
      </c>
      <c r="B1055" s="122">
        <v>45714</v>
      </c>
      <c r="C1055" s="125" t="s">
        <v>58</v>
      </c>
      <c r="D1055" s="3" t="str">
        <f>VLOOKUP(C1055,'Location Summary'!$C$4:$D$602,2,0)</f>
        <v>DD60+18</v>
      </c>
      <c r="E1055" s="278" t="s">
        <v>416</v>
      </c>
      <c r="F1055" s="279" t="s">
        <v>696</v>
      </c>
      <c r="J1055" s="169">
        <v>1</v>
      </c>
      <c r="X1055" s="38">
        <f t="shared" si="98"/>
        <v>45714</v>
      </c>
      <c r="Y1055" s="38">
        <f t="shared" si="99"/>
        <v>45742</v>
      </c>
    </row>
    <row r="1056" spans="1:25" ht="20.149999999999999" customHeight="1">
      <c r="A1056" s="10">
        <f>SUBTOTAL(103,$B$4:B1056)</f>
        <v>1053</v>
      </c>
      <c r="B1056" s="122">
        <v>45714</v>
      </c>
      <c r="C1056" s="125" t="s">
        <v>1264</v>
      </c>
      <c r="D1056" s="3" t="s">
        <v>2</v>
      </c>
      <c r="E1056" s="278" t="s">
        <v>416</v>
      </c>
      <c r="F1056" s="279" t="s">
        <v>696</v>
      </c>
      <c r="G1056" s="169">
        <v>1</v>
      </c>
      <c r="J1056" s="169">
        <v>1</v>
      </c>
      <c r="X1056" s="38">
        <f t="shared" si="98"/>
        <v>45714</v>
      </c>
      <c r="Y1056" s="38">
        <f t="shared" si="99"/>
        <v>45742</v>
      </c>
    </row>
    <row r="1057" spans="1:25" ht="20.149999999999999" customHeight="1">
      <c r="A1057" s="10">
        <f>SUBTOTAL(103,$B$4:B1057)</f>
        <v>1054</v>
      </c>
      <c r="B1057" s="122">
        <v>45714</v>
      </c>
      <c r="C1057" s="125" t="s">
        <v>420</v>
      </c>
      <c r="D1057" s="3" t="str">
        <f>VLOOKUP(C1057,'Location Summary'!$C$4:$D$602,2,0)</f>
        <v>DA+0</v>
      </c>
      <c r="E1057" s="278" t="s">
        <v>416</v>
      </c>
      <c r="F1057" s="279" t="s">
        <v>696</v>
      </c>
      <c r="G1057" s="169">
        <v>1</v>
      </c>
      <c r="X1057" s="38">
        <f t="shared" si="98"/>
        <v>45714</v>
      </c>
      <c r="Y1057" s="38">
        <f t="shared" si="99"/>
        <v>45742</v>
      </c>
    </row>
    <row r="1058" spans="1:25" ht="20.149999999999999" customHeight="1">
      <c r="A1058" s="10">
        <f>SUBTOTAL(103,$B$4:B1058)</f>
        <v>1055</v>
      </c>
      <c r="B1058" s="122">
        <v>45714</v>
      </c>
      <c r="C1058" s="125" t="s">
        <v>419</v>
      </c>
      <c r="D1058" s="3" t="str">
        <f>VLOOKUP(C1058,'Location Summary'!$C$4:$D$602,2,0)</f>
        <v>DA+9</v>
      </c>
      <c r="E1058" s="278" t="s">
        <v>416</v>
      </c>
      <c r="F1058" s="279" t="s">
        <v>696</v>
      </c>
      <c r="R1058" s="167">
        <v>1</v>
      </c>
      <c r="X1058" s="38">
        <f t="shared" si="98"/>
        <v>45714</v>
      </c>
      <c r="Y1058" s="38">
        <f t="shared" si="99"/>
        <v>45742</v>
      </c>
    </row>
    <row r="1059" spans="1:25" ht="20.149999999999999" customHeight="1">
      <c r="A1059" s="10">
        <f>SUBTOTAL(103,$B$4:B1059)</f>
        <v>1056</v>
      </c>
      <c r="B1059" s="122">
        <v>45714</v>
      </c>
      <c r="C1059" s="125" t="s">
        <v>64</v>
      </c>
      <c r="D1059" s="3" t="str">
        <f>VLOOKUP(C1059,'Location Summary'!$C$4:$D$602,2,0)</f>
        <v>DC2-3</v>
      </c>
      <c r="E1059" s="278" t="s">
        <v>416</v>
      </c>
      <c r="F1059" s="279" t="s">
        <v>696</v>
      </c>
      <c r="N1059" s="168">
        <v>1</v>
      </c>
      <c r="O1059" s="167">
        <v>1</v>
      </c>
      <c r="X1059" s="38">
        <f t="shared" si="98"/>
        <v>45714</v>
      </c>
      <c r="Y1059" s="38">
        <f t="shared" si="99"/>
        <v>45742</v>
      </c>
    </row>
    <row r="1060" spans="1:25" ht="20.149999999999999" customHeight="1">
      <c r="A1060" s="10">
        <f>SUBTOTAL(103,$B$4:B1060)</f>
        <v>1057</v>
      </c>
      <c r="B1060" s="122">
        <v>45715</v>
      </c>
      <c r="C1060" s="125" t="s">
        <v>170</v>
      </c>
      <c r="D1060" s="3" t="str">
        <f>VLOOKUP(C1060,'Location Summary'!$C$4:$D$602,2,0)</f>
        <v>DD60+25</v>
      </c>
      <c r="E1060" s="278" t="s">
        <v>416</v>
      </c>
      <c r="F1060" s="279" t="s">
        <v>696</v>
      </c>
      <c r="N1060" s="168">
        <v>1</v>
      </c>
      <c r="O1060" s="167">
        <v>1</v>
      </c>
      <c r="X1060" s="38">
        <f t="shared" si="98"/>
        <v>45715</v>
      </c>
      <c r="Y1060" s="38">
        <f t="shared" si="99"/>
        <v>45743</v>
      </c>
    </row>
    <row r="1061" spans="1:25" ht="20.149999999999999" customHeight="1">
      <c r="A1061" s="10">
        <f>SUBTOTAL(103,$B$4:B1061)</f>
        <v>1058</v>
      </c>
      <c r="B1061" s="122">
        <v>45715</v>
      </c>
      <c r="C1061" s="125" t="s">
        <v>58</v>
      </c>
      <c r="D1061" s="3" t="str">
        <f>VLOOKUP(C1061,'Location Summary'!$C$4:$D$602,2,0)</f>
        <v>DD60+18</v>
      </c>
      <c r="E1061" s="278" t="s">
        <v>416</v>
      </c>
      <c r="F1061" s="279" t="s">
        <v>696</v>
      </c>
      <c r="K1061" s="168">
        <v>1</v>
      </c>
      <c r="L1061" s="167">
        <v>1</v>
      </c>
      <c r="X1061" s="38">
        <f t="shared" si="98"/>
        <v>45715</v>
      </c>
      <c r="Y1061" s="38">
        <f t="shared" si="99"/>
        <v>45743</v>
      </c>
    </row>
    <row r="1062" spans="1:25" ht="20.149999999999999" customHeight="1">
      <c r="A1062" s="10">
        <f>SUBTOTAL(103,$B$4:B1062)</f>
        <v>1059</v>
      </c>
      <c r="B1062" s="122">
        <v>45715</v>
      </c>
      <c r="C1062" s="125" t="s">
        <v>60</v>
      </c>
      <c r="D1062" s="3" t="str">
        <f>VLOOKUP(C1062,'Location Summary'!$C$4:$D$602,2,0)</f>
        <v>DD60+35</v>
      </c>
      <c r="E1062" s="278" t="s">
        <v>416</v>
      </c>
      <c r="F1062" s="279" t="s">
        <v>696</v>
      </c>
      <c r="J1062" s="169">
        <v>1</v>
      </c>
      <c r="X1062" s="38">
        <f t="shared" si="98"/>
        <v>45715</v>
      </c>
      <c r="Y1062" s="38">
        <f t="shared" si="99"/>
        <v>45743</v>
      </c>
    </row>
    <row r="1063" spans="1:25" ht="20.149999999999999" customHeight="1">
      <c r="A1063" s="10">
        <f>SUBTOTAL(103,$B$4:B1063)</f>
        <v>1060</v>
      </c>
      <c r="B1063" s="122">
        <v>45715</v>
      </c>
      <c r="C1063" s="125" t="s">
        <v>68</v>
      </c>
      <c r="D1063" s="3" t="str">
        <f>VLOOKUP(C1063,'Location Summary'!$C$4:$D$602,2,0)</f>
        <v>DB1+9</v>
      </c>
      <c r="E1063" s="278" t="s">
        <v>416</v>
      </c>
      <c r="F1063" s="103" t="s">
        <v>696</v>
      </c>
      <c r="P1063" s="169">
        <v>1</v>
      </c>
      <c r="X1063" s="38">
        <f t="shared" si="98"/>
        <v>45715</v>
      </c>
      <c r="Y1063" s="38">
        <f t="shared" si="99"/>
        <v>45743</v>
      </c>
    </row>
    <row r="1064" spans="1:25" ht="20.149999999999999" customHeight="1">
      <c r="A1064" s="10">
        <f>SUBTOTAL(103,$B$4:B1064)</f>
        <v>1061</v>
      </c>
      <c r="B1064" s="122">
        <v>45715</v>
      </c>
      <c r="C1064" s="125" t="s">
        <v>1264</v>
      </c>
      <c r="D1064" s="3" t="str">
        <f>VLOOKUP(C1064,'Location Summary'!$C$4:$D$678,2,0)</f>
        <v>DA+3</v>
      </c>
      <c r="E1064" s="278" t="s">
        <v>416</v>
      </c>
      <c r="F1064" s="279" t="s">
        <v>696</v>
      </c>
      <c r="H1064" s="168">
        <v>1</v>
      </c>
      <c r="I1064" s="167">
        <v>1</v>
      </c>
      <c r="K1064" s="168">
        <v>1</v>
      </c>
      <c r="L1064" s="167">
        <v>1</v>
      </c>
      <c r="X1064" s="38">
        <f t="shared" si="98"/>
        <v>45715</v>
      </c>
      <c r="Y1064" s="38">
        <f t="shared" si="99"/>
        <v>45743</v>
      </c>
    </row>
    <row r="1065" spans="1:25" ht="20.149999999999999" customHeight="1">
      <c r="A1065" s="10">
        <f>SUBTOTAL(103,$B$4:B1065)</f>
        <v>1062</v>
      </c>
      <c r="B1065" s="122">
        <v>45715</v>
      </c>
      <c r="C1065" s="125" t="s">
        <v>68</v>
      </c>
      <c r="D1065" s="3" t="str">
        <f>VLOOKUP(C1065,'Location Summary'!$C$4:$D$678,2,0)</f>
        <v>DB1+9</v>
      </c>
      <c r="E1065" s="278" t="s">
        <v>416</v>
      </c>
      <c r="F1065" s="103" t="s">
        <v>696</v>
      </c>
      <c r="G1065" s="169">
        <v>1</v>
      </c>
      <c r="M1065" s="169">
        <v>1</v>
      </c>
      <c r="Q1065" s="168">
        <v>1</v>
      </c>
      <c r="R1065" s="167">
        <v>0.5</v>
      </c>
      <c r="X1065" s="38">
        <f t="shared" si="98"/>
        <v>45715</v>
      </c>
      <c r="Y1065" s="38">
        <f t="shared" si="99"/>
        <v>45743</v>
      </c>
    </row>
    <row r="1066" spans="1:25" ht="20.149999999999999" customHeight="1">
      <c r="A1066" s="10">
        <f>SUBTOTAL(103,$B$4:B1066)</f>
        <v>1063</v>
      </c>
      <c r="B1066" s="122">
        <v>45716</v>
      </c>
      <c r="C1066" s="125" t="s">
        <v>1264</v>
      </c>
      <c r="D1066" s="3" t="str">
        <f>VLOOKUP(C1066,'Location Summary'!$C$4:$D$678,2,0)</f>
        <v>DA+3</v>
      </c>
      <c r="E1066" s="278" t="s">
        <v>416</v>
      </c>
      <c r="F1066" s="279" t="s">
        <v>696</v>
      </c>
      <c r="M1066" s="169">
        <v>1</v>
      </c>
      <c r="P1066" s="169">
        <v>1</v>
      </c>
      <c r="X1066" s="38">
        <f t="shared" si="98"/>
        <v>45716</v>
      </c>
      <c r="Y1066" s="38">
        <f t="shared" si="99"/>
        <v>45744</v>
      </c>
    </row>
    <row r="1067" spans="1:25" ht="20.149999999999999" customHeight="1">
      <c r="A1067" s="10">
        <f>SUBTOTAL(103,$B$4:B1067)</f>
        <v>1064</v>
      </c>
      <c r="B1067" s="122">
        <v>45716</v>
      </c>
      <c r="C1067" s="125" t="s">
        <v>60</v>
      </c>
      <c r="D1067" s="3" t="str">
        <f>VLOOKUP(C1067,'Location Summary'!$C$4:$D$678,2,0)</f>
        <v>DD60+35</v>
      </c>
      <c r="E1067" s="278" t="s">
        <v>416</v>
      </c>
      <c r="F1067" s="279" t="s">
        <v>696</v>
      </c>
      <c r="K1067" s="168">
        <v>1</v>
      </c>
      <c r="M1067" s="169">
        <v>1</v>
      </c>
      <c r="X1067" s="38">
        <f t="shared" si="98"/>
        <v>45716</v>
      </c>
      <c r="Y1067" s="38">
        <f t="shared" si="99"/>
        <v>45744</v>
      </c>
    </row>
    <row r="1068" spans="1:25" ht="20.149999999999999" customHeight="1">
      <c r="A1068" s="10">
        <f>SUBTOTAL(103,$B$4:B1068)</f>
        <v>1065</v>
      </c>
      <c r="B1068" s="122">
        <v>45716</v>
      </c>
      <c r="C1068" s="125" t="s">
        <v>420</v>
      </c>
      <c r="D1068" s="3" t="str">
        <f>VLOOKUP(C1068,'Location Summary'!$C$4:$D$678,2,0)</f>
        <v>DA+0</v>
      </c>
      <c r="E1068" s="278" t="s">
        <v>416</v>
      </c>
      <c r="F1068" s="279" t="s">
        <v>696</v>
      </c>
      <c r="H1068" s="168">
        <v>1</v>
      </c>
      <c r="I1068" s="167">
        <v>1</v>
      </c>
      <c r="K1068" s="168">
        <v>1</v>
      </c>
      <c r="L1068" s="167">
        <v>1</v>
      </c>
      <c r="X1068" s="38">
        <f t="shared" si="98"/>
        <v>45716</v>
      </c>
      <c r="Y1068" s="38">
        <f t="shared" si="99"/>
        <v>45744</v>
      </c>
    </row>
    <row r="1069" spans="1:25" ht="20.149999999999999" customHeight="1">
      <c r="A1069" s="10">
        <f>SUBTOTAL(103,$B$4:B1069)</f>
        <v>1066</v>
      </c>
      <c r="B1069" s="122">
        <v>45717</v>
      </c>
      <c r="C1069" s="125" t="s">
        <v>75</v>
      </c>
      <c r="D1069" s="3" t="str">
        <f>VLOOKUP(C1069,'Location Summary'!$C$4:$D$678,2,0)</f>
        <v>DB1+6</v>
      </c>
      <c r="E1069" s="278" t="s">
        <v>416</v>
      </c>
      <c r="F1069" s="279" t="s">
        <v>696</v>
      </c>
      <c r="G1069" s="169">
        <v>1</v>
      </c>
      <c r="X1069" s="38">
        <f t="shared" si="98"/>
        <v>45717</v>
      </c>
      <c r="Y1069" s="38">
        <f t="shared" si="99"/>
        <v>45745</v>
      </c>
    </row>
    <row r="1070" spans="1:25" ht="20.149999999999999" customHeight="1">
      <c r="A1070" s="10">
        <f>SUBTOTAL(103,$B$4:B1070)</f>
        <v>1067</v>
      </c>
      <c r="B1070" s="122">
        <v>45717</v>
      </c>
      <c r="C1070" s="125" t="s">
        <v>68</v>
      </c>
      <c r="D1070" s="3" t="str">
        <f>VLOOKUP(C1070,'Location Summary'!$C$4:$D$678,2,0)</f>
        <v>DB1+9</v>
      </c>
      <c r="E1070" s="278" t="s">
        <v>416</v>
      </c>
      <c r="F1070" s="103" t="s">
        <v>696</v>
      </c>
      <c r="J1070" s="169">
        <v>1</v>
      </c>
      <c r="N1070" s="168">
        <v>1</v>
      </c>
      <c r="O1070" s="167">
        <v>0.5</v>
      </c>
      <c r="X1070" s="38">
        <f>B1070</f>
        <v>45717</v>
      </c>
      <c r="Y1070" s="38">
        <f>B1070+28</f>
        <v>45745</v>
      </c>
    </row>
    <row r="1071" spans="1:25" ht="20.149999999999999" customHeight="1">
      <c r="A1071" s="10">
        <f>SUBTOTAL(103,$B$4:B1071)</f>
        <v>1068</v>
      </c>
      <c r="B1071" s="122">
        <v>45717</v>
      </c>
      <c r="C1071" s="125" t="s">
        <v>1264</v>
      </c>
      <c r="D1071" s="3" t="str">
        <f>VLOOKUP(C1071,'Location Summary'!$C$4:$D$678,2,0)</f>
        <v>DA+3</v>
      </c>
      <c r="E1071" s="278" t="s">
        <v>416</v>
      </c>
      <c r="F1071" s="279" t="s">
        <v>696</v>
      </c>
      <c r="N1071" s="168">
        <v>1</v>
      </c>
      <c r="O1071" s="167">
        <v>1</v>
      </c>
      <c r="Q1071" s="168">
        <v>1</v>
      </c>
      <c r="R1071" s="167">
        <v>1</v>
      </c>
      <c r="X1071" s="38">
        <f>B1071</f>
        <v>45717</v>
      </c>
      <c r="Y1071" s="38">
        <f>B1071+28</f>
        <v>45745</v>
      </c>
    </row>
    <row r="1072" spans="1:25" ht="20.149999999999999" customHeight="1">
      <c r="A1072" s="10">
        <f>SUBTOTAL(103,$B$4:B1072)</f>
        <v>1069</v>
      </c>
      <c r="B1072" s="122">
        <v>45717</v>
      </c>
      <c r="C1072" s="125" t="s">
        <v>60</v>
      </c>
      <c r="D1072" s="3" t="str">
        <f>VLOOKUP(C1072,'Location Summary'!$C$4:$D$678,2,0)</f>
        <v>DD60+35</v>
      </c>
      <c r="E1072" s="278" t="s">
        <v>416</v>
      </c>
      <c r="F1072" s="279" t="s">
        <v>696</v>
      </c>
      <c r="G1072" s="169">
        <v>1</v>
      </c>
      <c r="L1072" s="167">
        <v>1</v>
      </c>
      <c r="X1072" s="38">
        <f>B1072</f>
        <v>45717</v>
      </c>
      <c r="Y1072" s="38">
        <f>B1072+28</f>
        <v>45745</v>
      </c>
    </row>
    <row r="1073" spans="1:25" ht="20.149999999999999" customHeight="1">
      <c r="A1073" s="10">
        <f>SUBTOTAL(103,$B$4:B1073)</f>
        <v>1070</v>
      </c>
      <c r="B1073" s="122">
        <v>45717</v>
      </c>
      <c r="C1073" s="125" t="s">
        <v>170</v>
      </c>
      <c r="D1073" s="3" t="str">
        <f>VLOOKUP(C1073,'Location Summary'!$C$4:$D$678,2,0)</f>
        <v>DD60+25</v>
      </c>
      <c r="E1073" s="278" t="s">
        <v>416</v>
      </c>
      <c r="F1073" s="279" t="s">
        <v>696</v>
      </c>
      <c r="J1073" s="169">
        <v>1</v>
      </c>
      <c r="X1073" s="38">
        <f>B1073</f>
        <v>45717</v>
      </c>
      <c r="Y1073" s="38">
        <f>B1073+28</f>
        <v>45745</v>
      </c>
    </row>
    <row r="1074" spans="1:25" ht="20.149999999999999" customHeight="1">
      <c r="A1074" s="10">
        <f>SUBTOTAL(103,$B$4:B1074)</f>
        <v>1071</v>
      </c>
      <c r="B1074" s="122">
        <v>45718</v>
      </c>
      <c r="C1074" s="125" t="s">
        <v>75</v>
      </c>
      <c r="D1074" s="3" t="str">
        <f>VLOOKUP(C1074,'Location Summary'!$C$4:$D$678,2,0)</f>
        <v>DB1+6</v>
      </c>
      <c r="E1074" s="278" t="s">
        <v>416</v>
      </c>
      <c r="F1074" s="279" t="s">
        <v>696</v>
      </c>
      <c r="H1074" s="168">
        <v>1</v>
      </c>
      <c r="I1074" s="167">
        <v>1</v>
      </c>
      <c r="X1074" s="38">
        <f>B1074</f>
        <v>45718</v>
      </c>
      <c r="Y1074" s="38">
        <f>B1074+28</f>
        <v>45746</v>
      </c>
    </row>
    <row r="1075" spans="1:25" ht="20.149999999999999" customHeight="1">
      <c r="A1075" s="10">
        <f>SUBTOTAL(103,$B$4:B1075)</f>
        <v>1072</v>
      </c>
      <c r="B1075" s="122">
        <v>45718</v>
      </c>
      <c r="C1075" s="125" t="s">
        <v>68</v>
      </c>
      <c r="D1075" s="3" t="str">
        <f>VLOOKUP(C1075,'Location Summary'!$C$4:$D$678,2,0)</f>
        <v>DB1+9</v>
      </c>
      <c r="E1075" s="278" t="s">
        <v>416</v>
      </c>
      <c r="F1075" s="103" t="s">
        <v>696</v>
      </c>
      <c r="H1075" s="168">
        <v>1</v>
      </c>
      <c r="I1075" s="167">
        <v>0.5</v>
      </c>
      <c r="X1075" s="38">
        <f t="shared" ref="X1075:X1138" si="100">B1075</f>
        <v>45718</v>
      </c>
      <c r="Y1075" s="38">
        <f t="shared" ref="Y1075:Y1138" si="101">B1075+28</f>
        <v>45746</v>
      </c>
    </row>
    <row r="1076" spans="1:25" ht="20.149999999999999" customHeight="1">
      <c r="A1076" s="10">
        <f>SUBTOTAL(103,$B$4:B1076)</f>
        <v>1073</v>
      </c>
      <c r="B1076" s="122">
        <v>45718</v>
      </c>
      <c r="C1076" s="125" t="s">
        <v>60</v>
      </c>
      <c r="D1076" s="3" t="str">
        <f>VLOOKUP(C1076,'Location Summary'!$C$4:$D$678,2,0)</f>
        <v>DD60+35</v>
      </c>
      <c r="E1076" s="278" t="s">
        <v>416</v>
      </c>
      <c r="F1076" s="279" t="s">
        <v>696</v>
      </c>
      <c r="H1076" s="168">
        <v>1</v>
      </c>
      <c r="N1076" s="168">
        <v>1</v>
      </c>
      <c r="X1076" s="38">
        <f t="shared" si="100"/>
        <v>45718</v>
      </c>
      <c r="Y1076" s="38">
        <f t="shared" si="101"/>
        <v>45746</v>
      </c>
    </row>
    <row r="1077" spans="1:25" ht="20.149999999999999" customHeight="1">
      <c r="A1077" s="10">
        <f>SUBTOTAL(103,$B$4:B1077)</f>
        <v>1074</v>
      </c>
      <c r="B1077" s="122">
        <v>45718</v>
      </c>
      <c r="C1077" s="125" t="s">
        <v>170</v>
      </c>
      <c r="D1077" s="3" t="str">
        <f>VLOOKUP(C1077,'Location Summary'!$C$4:$D$678,2,0)</f>
        <v>DD60+25</v>
      </c>
      <c r="E1077" s="278" t="s">
        <v>416</v>
      </c>
      <c r="F1077" s="279" t="s">
        <v>696</v>
      </c>
      <c r="K1077" s="168">
        <v>1</v>
      </c>
      <c r="X1077" s="38">
        <f t="shared" si="100"/>
        <v>45718</v>
      </c>
      <c r="Y1077" s="38">
        <f t="shared" si="101"/>
        <v>45746</v>
      </c>
    </row>
    <row r="1078" spans="1:25" ht="20.149999999999999" customHeight="1">
      <c r="A1078" s="10">
        <f>SUBTOTAL(103,$B$4:B1078)</f>
        <v>1075</v>
      </c>
      <c r="B1078" s="122">
        <v>45718</v>
      </c>
      <c r="C1078" s="125" t="s">
        <v>420</v>
      </c>
      <c r="D1078" s="3" t="str">
        <f>VLOOKUP(C1078,'Location Summary'!$C$4:$D$678,2,0)</f>
        <v>DA+0</v>
      </c>
      <c r="E1078" s="278" t="s">
        <v>416</v>
      </c>
      <c r="F1078" s="279" t="s">
        <v>696</v>
      </c>
      <c r="M1078" s="169">
        <v>1</v>
      </c>
      <c r="X1078" s="38">
        <f t="shared" si="100"/>
        <v>45718</v>
      </c>
      <c r="Y1078" s="38">
        <f t="shared" si="101"/>
        <v>45746</v>
      </c>
    </row>
    <row r="1079" spans="1:25" ht="20.149999999999999" customHeight="1">
      <c r="A1079" s="10">
        <f>SUBTOTAL(103,$B$4:B1079)</f>
        <v>1076</v>
      </c>
      <c r="B1079" s="122">
        <v>45719</v>
      </c>
      <c r="C1079" s="125" t="s">
        <v>75</v>
      </c>
      <c r="D1079" s="3" t="str">
        <f>VLOOKUP(C1079,'Location Summary'!$C$4:$D$678,2,0)</f>
        <v>DB1+6</v>
      </c>
      <c r="E1079" s="278" t="s">
        <v>416</v>
      </c>
      <c r="F1079" s="279" t="s">
        <v>696</v>
      </c>
      <c r="J1079" s="169">
        <v>1</v>
      </c>
      <c r="X1079" s="38">
        <f t="shared" si="100"/>
        <v>45719</v>
      </c>
      <c r="Y1079" s="38">
        <f t="shared" si="101"/>
        <v>45747</v>
      </c>
    </row>
    <row r="1080" spans="1:25" ht="20.149999999999999" customHeight="1">
      <c r="A1080" s="10">
        <f>SUBTOTAL(103,$B$4:B1080)</f>
        <v>1077</v>
      </c>
      <c r="B1080" s="122">
        <v>45719</v>
      </c>
      <c r="C1080" s="125" t="s">
        <v>68</v>
      </c>
      <c r="D1080" s="3" t="str">
        <f>VLOOKUP(C1080,'Location Summary'!$C$4:$D$678,2,0)</f>
        <v>DB1+9</v>
      </c>
      <c r="E1080" s="278" t="s">
        <v>416</v>
      </c>
      <c r="F1080" s="103" t="s">
        <v>696</v>
      </c>
      <c r="K1080" s="168">
        <v>1</v>
      </c>
      <c r="L1080" s="167">
        <v>0.5</v>
      </c>
      <c r="X1080" s="38">
        <f t="shared" si="100"/>
        <v>45719</v>
      </c>
      <c r="Y1080" s="38">
        <f t="shared" si="101"/>
        <v>45747</v>
      </c>
    </row>
    <row r="1081" spans="1:25" ht="20.149999999999999" customHeight="1">
      <c r="A1081" s="10">
        <f>SUBTOTAL(103,$B$4:B1081)</f>
        <v>1078</v>
      </c>
      <c r="B1081" s="122">
        <v>45719</v>
      </c>
      <c r="C1081" s="125" t="s">
        <v>60</v>
      </c>
      <c r="D1081" s="3" t="str">
        <f>VLOOKUP(C1081,'Location Summary'!$C$4:$D$678,2,0)</f>
        <v>DD60+35</v>
      </c>
      <c r="E1081" s="278" t="s">
        <v>416</v>
      </c>
      <c r="F1081" s="279" t="s">
        <v>696</v>
      </c>
      <c r="I1081" s="167">
        <v>1</v>
      </c>
      <c r="O1081" s="167">
        <v>1</v>
      </c>
      <c r="P1081" s="169">
        <v>1</v>
      </c>
      <c r="X1081" s="38">
        <f t="shared" si="100"/>
        <v>45719</v>
      </c>
      <c r="Y1081" s="38">
        <f t="shared" si="101"/>
        <v>45747</v>
      </c>
    </row>
    <row r="1082" spans="1:25" ht="20.149999999999999" customHeight="1">
      <c r="A1082" s="10">
        <f>SUBTOTAL(103,$B$4:B1082)</f>
        <v>1079</v>
      </c>
      <c r="B1082" s="122">
        <v>45719</v>
      </c>
      <c r="C1082" s="125" t="s">
        <v>420</v>
      </c>
      <c r="D1082" s="3" t="str">
        <f>VLOOKUP(C1082,'Location Summary'!$C$4:$D$678,2,0)</f>
        <v>DA+0</v>
      </c>
      <c r="E1082" s="278" t="s">
        <v>416</v>
      </c>
      <c r="F1082" s="279" t="s">
        <v>696</v>
      </c>
      <c r="N1082" s="168">
        <v>1</v>
      </c>
      <c r="O1082" s="167">
        <v>1</v>
      </c>
      <c r="X1082" s="38">
        <f t="shared" si="100"/>
        <v>45719</v>
      </c>
      <c r="Y1082" s="38">
        <f t="shared" si="101"/>
        <v>45747</v>
      </c>
    </row>
    <row r="1083" spans="1:25" ht="20.149999999999999" customHeight="1">
      <c r="A1083" s="10">
        <f>SUBTOTAL(103,$B$4:B1083)</f>
        <v>1080</v>
      </c>
      <c r="B1083" s="122">
        <v>45720</v>
      </c>
      <c r="C1083" s="125" t="s">
        <v>75</v>
      </c>
      <c r="D1083" s="3" t="str">
        <f>VLOOKUP(C1083,'Location Summary'!$C$4:$D$678,2,0)</f>
        <v>DB1+6</v>
      </c>
      <c r="E1083" s="278" t="s">
        <v>416</v>
      </c>
      <c r="F1083" s="279" t="s">
        <v>696</v>
      </c>
      <c r="K1083" s="168">
        <v>1</v>
      </c>
      <c r="L1083" s="167">
        <v>1</v>
      </c>
      <c r="X1083" s="38">
        <f t="shared" si="100"/>
        <v>45720</v>
      </c>
      <c r="Y1083" s="38">
        <f t="shared" si="101"/>
        <v>45748</v>
      </c>
    </row>
    <row r="1084" spans="1:25" ht="20.149999999999999" customHeight="1">
      <c r="A1084" s="10">
        <f>SUBTOTAL(103,$B$4:B1084)</f>
        <v>1081</v>
      </c>
      <c r="B1084" s="122">
        <v>45720</v>
      </c>
      <c r="C1084" s="125" t="s">
        <v>69</v>
      </c>
      <c r="D1084" s="3" t="str">
        <f>VLOOKUP(C1084,'Location Summary'!$C$4:$D$678,2,0)</f>
        <v>DA+9</v>
      </c>
      <c r="E1084" s="278" t="s">
        <v>416</v>
      </c>
      <c r="F1084" s="279" t="s">
        <v>696</v>
      </c>
      <c r="M1084" s="169">
        <v>1</v>
      </c>
      <c r="P1084" s="169">
        <v>1</v>
      </c>
      <c r="X1084" s="38">
        <f t="shared" si="100"/>
        <v>45720</v>
      </c>
      <c r="Y1084" s="38">
        <f t="shared" si="101"/>
        <v>45748</v>
      </c>
    </row>
    <row r="1085" spans="1:25" ht="20.149999999999999" customHeight="1">
      <c r="A1085" s="10">
        <f>SUBTOTAL(103,$B$4:B1085)</f>
        <v>1082</v>
      </c>
      <c r="B1085" s="122">
        <v>45720</v>
      </c>
      <c r="C1085" s="125" t="s">
        <v>1266</v>
      </c>
      <c r="D1085" s="3" t="str">
        <f>VLOOKUP(C1085,'Location Summary'!$C$4:$D$678,2,0)</f>
        <v>DA+3</v>
      </c>
      <c r="E1085" s="278" t="s">
        <v>416</v>
      </c>
      <c r="F1085" s="279" t="s">
        <v>696</v>
      </c>
      <c r="G1085" s="169">
        <v>1</v>
      </c>
      <c r="M1085" s="169">
        <v>1</v>
      </c>
      <c r="P1085" s="169">
        <v>1</v>
      </c>
      <c r="X1085" s="38">
        <f t="shared" si="100"/>
        <v>45720</v>
      </c>
      <c r="Y1085" s="38">
        <f t="shared" si="101"/>
        <v>45748</v>
      </c>
    </row>
    <row r="1086" spans="1:25" ht="20.149999999999999" customHeight="1">
      <c r="A1086" s="10">
        <f>SUBTOTAL(103,$B$4:B1086)</f>
        <v>1083</v>
      </c>
      <c r="B1086" s="122">
        <v>45720</v>
      </c>
      <c r="C1086" s="125" t="s">
        <v>60</v>
      </c>
      <c r="D1086" s="3" t="str">
        <f>VLOOKUP(C1086,'Location Summary'!$C$4:$D$678,2,0)</f>
        <v>DD60+35</v>
      </c>
      <c r="E1086" s="278" t="s">
        <v>416</v>
      </c>
      <c r="F1086" s="279" t="s">
        <v>696</v>
      </c>
      <c r="Q1086" s="168">
        <v>1</v>
      </c>
      <c r="X1086" s="38">
        <f t="shared" si="100"/>
        <v>45720</v>
      </c>
      <c r="Y1086" s="38">
        <f t="shared" si="101"/>
        <v>45748</v>
      </c>
    </row>
    <row r="1087" spans="1:25" ht="20.149999999999999" customHeight="1">
      <c r="A1087" s="10">
        <f>SUBTOTAL(103,$B$4:B1087)</f>
        <v>1084</v>
      </c>
      <c r="B1087" s="122">
        <v>45720</v>
      </c>
      <c r="C1087" s="125" t="s">
        <v>170</v>
      </c>
      <c r="D1087" s="3" t="str">
        <f>VLOOKUP(C1087,'Location Summary'!$C$4:$D$678,2,0)</f>
        <v>DD60+25</v>
      </c>
      <c r="E1087" s="278" t="s">
        <v>416</v>
      </c>
      <c r="F1087" s="279" t="s">
        <v>696</v>
      </c>
      <c r="L1087" s="167">
        <v>1</v>
      </c>
      <c r="P1087" s="169">
        <v>1</v>
      </c>
      <c r="X1087" s="38">
        <f t="shared" si="100"/>
        <v>45720</v>
      </c>
      <c r="Y1087" s="38">
        <f t="shared" si="101"/>
        <v>45748</v>
      </c>
    </row>
    <row r="1088" spans="1:25" ht="20.149999999999999" customHeight="1">
      <c r="A1088" s="10">
        <f>SUBTOTAL(103,$B$4:B1088)</f>
        <v>1085</v>
      </c>
      <c r="B1088" s="122">
        <v>45720</v>
      </c>
      <c r="C1088" s="125" t="s">
        <v>420</v>
      </c>
      <c r="D1088" s="3" t="str">
        <f>VLOOKUP(C1088,'Location Summary'!$C$4:$D$678,2,0)</f>
        <v>DA+0</v>
      </c>
      <c r="E1088" s="278" t="s">
        <v>416</v>
      </c>
      <c r="F1088" s="279" t="s">
        <v>696</v>
      </c>
      <c r="P1088" s="169">
        <v>1</v>
      </c>
      <c r="X1088" s="38">
        <f t="shared" si="100"/>
        <v>45720</v>
      </c>
      <c r="Y1088" s="38">
        <f t="shared" si="101"/>
        <v>45748</v>
      </c>
    </row>
    <row r="1089" spans="1:25" ht="20.149999999999999" customHeight="1">
      <c r="A1089" s="10">
        <f>SUBTOTAL(103,$B$4:B1089)</f>
        <v>1086</v>
      </c>
      <c r="B1089" s="122">
        <v>45721</v>
      </c>
      <c r="C1089" s="125" t="s">
        <v>75</v>
      </c>
      <c r="D1089" s="3" t="str">
        <f>VLOOKUP(C1089,'Location Summary'!$C$4:$D$678,2,0)</f>
        <v>DB1+6</v>
      </c>
      <c r="E1089" s="278" t="s">
        <v>416</v>
      </c>
      <c r="F1089" s="279" t="s">
        <v>696</v>
      </c>
      <c r="P1089" s="169">
        <v>1</v>
      </c>
      <c r="X1089" s="38">
        <f t="shared" si="100"/>
        <v>45721</v>
      </c>
      <c r="Y1089" s="38">
        <f t="shared" si="101"/>
        <v>45749</v>
      </c>
    </row>
    <row r="1090" spans="1:25" ht="20.149999999999999" customHeight="1">
      <c r="A1090" s="10">
        <f>SUBTOTAL(103,$B$4:B1090)</f>
        <v>1087</v>
      </c>
      <c r="B1090" s="122">
        <v>45721</v>
      </c>
      <c r="C1090" s="125" t="s">
        <v>69</v>
      </c>
      <c r="D1090" s="3" t="str">
        <f>VLOOKUP(C1090,'Location Summary'!$C$4:$D$678,2,0)</f>
        <v>DA+9</v>
      </c>
      <c r="E1090" s="278" t="s">
        <v>416</v>
      </c>
      <c r="F1090" s="279" t="s">
        <v>696</v>
      </c>
      <c r="G1090" s="169">
        <v>1</v>
      </c>
      <c r="J1090" s="169">
        <v>1</v>
      </c>
      <c r="N1090" s="168">
        <v>1</v>
      </c>
      <c r="O1090" s="167">
        <v>0.5</v>
      </c>
      <c r="Q1090" s="168">
        <v>1</v>
      </c>
      <c r="R1090" s="167">
        <v>0.5</v>
      </c>
      <c r="X1090" s="38">
        <f t="shared" si="100"/>
        <v>45721</v>
      </c>
      <c r="Y1090" s="38">
        <f t="shared" si="101"/>
        <v>45749</v>
      </c>
    </row>
    <row r="1091" spans="1:25" ht="20.149999999999999" customHeight="1">
      <c r="A1091" s="10">
        <f>SUBTOTAL(103,$B$4:B1091)</f>
        <v>1088</v>
      </c>
      <c r="B1091" s="122">
        <v>45721</v>
      </c>
      <c r="C1091" s="125" t="s">
        <v>1266</v>
      </c>
      <c r="D1091" s="3" t="str">
        <f>VLOOKUP(C1091,'Location Summary'!$C$4:$D$678,2,0)</f>
        <v>DA+3</v>
      </c>
      <c r="E1091" s="278" t="s">
        <v>416</v>
      </c>
      <c r="F1091" s="279" t="s">
        <v>696</v>
      </c>
      <c r="H1091" s="168">
        <v>1</v>
      </c>
      <c r="I1091" s="167">
        <v>1</v>
      </c>
      <c r="J1091" s="169">
        <v>1</v>
      </c>
      <c r="N1091" s="168">
        <v>1</v>
      </c>
      <c r="O1091" s="167">
        <v>1</v>
      </c>
      <c r="Q1091" s="168">
        <v>1</v>
      </c>
      <c r="R1091" s="167">
        <v>1</v>
      </c>
      <c r="X1091" s="38">
        <f t="shared" si="100"/>
        <v>45721</v>
      </c>
      <c r="Y1091" s="38">
        <f t="shared" si="101"/>
        <v>45749</v>
      </c>
    </row>
    <row r="1092" spans="1:25" ht="20.149999999999999" customHeight="1">
      <c r="A1092" s="10">
        <f>SUBTOTAL(103,$B$4:B1092)</f>
        <v>1089</v>
      </c>
      <c r="B1092" s="122">
        <v>45721</v>
      </c>
      <c r="C1092" s="125" t="s">
        <v>60</v>
      </c>
      <c r="D1092" s="3" t="str">
        <f>VLOOKUP(C1092,'Location Summary'!$C$4:$D$678,2,0)</f>
        <v>DD60+35</v>
      </c>
      <c r="E1092" s="278" t="s">
        <v>416</v>
      </c>
      <c r="F1092" s="279" t="s">
        <v>696</v>
      </c>
      <c r="R1092" s="167">
        <v>1</v>
      </c>
      <c r="X1092" s="38">
        <f t="shared" si="100"/>
        <v>45721</v>
      </c>
      <c r="Y1092" s="38">
        <f t="shared" si="101"/>
        <v>45749</v>
      </c>
    </row>
    <row r="1093" spans="1:25" ht="20.149999999999999" customHeight="1">
      <c r="A1093" s="10">
        <f>SUBTOTAL(103,$B$4:B1093)</f>
        <v>1090</v>
      </c>
      <c r="B1093" s="122">
        <v>45721</v>
      </c>
      <c r="C1093" s="125" t="s">
        <v>170</v>
      </c>
      <c r="D1093" s="3" t="str">
        <f>VLOOKUP(C1093,'Location Summary'!$C$4:$D$678,2,0)</f>
        <v>DD60+25</v>
      </c>
      <c r="E1093" s="278" t="s">
        <v>416</v>
      </c>
      <c r="F1093" s="279" t="s">
        <v>696</v>
      </c>
      <c r="Q1093" s="168">
        <v>1</v>
      </c>
      <c r="X1093" s="38">
        <f t="shared" si="100"/>
        <v>45721</v>
      </c>
      <c r="Y1093" s="38">
        <f t="shared" si="101"/>
        <v>45749</v>
      </c>
    </row>
    <row r="1094" spans="1:25" ht="20.149999999999999" customHeight="1">
      <c r="A1094" s="10">
        <f>SUBTOTAL(103,$B$4:B1094)</f>
        <v>1091</v>
      </c>
      <c r="B1094" s="122">
        <v>45721</v>
      </c>
      <c r="C1094" s="125" t="s">
        <v>420</v>
      </c>
      <c r="D1094" s="3" t="str">
        <f>VLOOKUP(C1094,'Location Summary'!$C$4:$D$678,2,0)</f>
        <v>DA+0</v>
      </c>
      <c r="E1094" s="278" t="s">
        <v>416</v>
      </c>
      <c r="F1094" s="279" t="s">
        <v>696</v>
      </c>
      <c r="Q1094" s="168">
        <v>1</v>
      </c>
      <c r="R1094" s="167">
        <v>1</v>
      </c>
      <c r="X1094" s="38">
        <f t="shared" si="100"/>
        <v>45721</v>
      </c>
      <c r="Y1094" s="38">
        <f t="shared" si="101"/>
        <v>45749</v>
      </c>
    </row>
    <row r="1095" spans="1:25" ht="20.149999999999999" customHeight="1">
      <c r="A1095" s="10">
        <f>SUBTOTAL(103,$B$4:B1095)</f>
        <v>1092</v>
      </c>
      <c r="B1095" s="122">
        <v>45721</v>
      </c>
      <c r="C1095" s="125" t="s">
        <v>59</v>
      </c>
      <c r="D1095" s="3" t="str">
        <f>VLOOKUP(C1095,'Location Summary'!$C$4:$D$678,2,0)</f>
        <v>DD60+18</v>
      </c>
      <c r="E1095" s="278" t="s">
        <v>416</v>
      </c>
      <c r="F1095" s="279" t="s">
        <v>696</v>
      </c>
      <c r="G1095" s="169">
        <v>1</v>
      </c>
      <c r="P1095" s="169">
        <v>1</v>
      </c>
      <c r="X1095" s="38">
        <f t="shared" si="100"/>
        <v>45721</v>
      </c>
      <c r="Y1095" s="38">
        <f t="shared" si="101"/>
        <v>45749</v>
      </c>
    </row>
    <row r="1096" spans="1:25" ht="20.149999999999999" customHeight="1">
      <c r="A1096" s="10">
        <f>SUBTOTAL(103,$B$4:B1096)</f>
        <v>1093</v>
      </c>
      <c r="B1096" s="122">
        <v>45722</v>
      </c>
      <c r="C1096" s="125" t="s">
        <v>75</v>
      </c>
      <c r="D1096" s="3" t="str">
        <f>VLOOKUP(C1096,'Location Summary'!$C$4:$D$678,2,0)</f>
        <v>DB1+6</v>
      </c>
      <c r="E1096" s="278" t="s">
        <v>416</v>
      </c>
      <c r="F1096" s="279" t="s">
        <v>696</v>
      </c>
      <c r="Q1096" s="168">
        <v>1</v>
      </c>
      <c r="R1096" s="167">
        <v>1</v>
      </c>
      <c r="X1096" s="38">
        <f t="shared" si="100"/>
        <v>45722</v>
      </c>
      <c r="Y1096" s="38">
        <f t="shared" si="101"/>
        <v>45750</v>
      </c>
    </row>
    <row r="1097" spans="1:25" ht="20.149999999999999" customHeight="1">
      <c r="A1097" s="10">
        <f>SUBTOTAL(103,$B$4:B1097)</f>
        <v>1094</v>
      </c>
      <c r="B1097" s="122">
        <v>45722</v>
      </c>
      <c r="C1097" s="125" t="s">
        <v>69</v>
      </c>
      <c r="D1097" s="3" t="str">
        <f>VLOOKUP(C1097,'Location Summary'!$C$4:$D$678,2,0)</f>
        <v>DA+9</v>
      </c>
      <c r="E1097" s="278" t="s">
        <v>416</v>
      </c>
      <c r="F1097" s="279" t="s">
        <v>696</v>
      </c>
      <c r="H1097" s="168">
        <v>1</v>
      </c>
      <c r="I1097" s="167">
        <v>0.5</v>
      </c>
      <c r="K1097" s="168">
        <v>1</v>
      </c>
      <c r="L1097" s="167">
        <v>0.5</v>
      </c>
      <c r="X1097" s="38">
        <f t="shared" si="100"/>
        <v>45722</v>
      </c>
      <c r="Y1097" s="38">
        <f t="shared" si="101"/>
        <v>45750</v>
      </c>
    </row>
    <row r="1098" spans="1:25" ht="20.149999999999999" customHeight="1">
      <c r="A1098" s="10">
        <f>SUBTOTAL(103,$B$4:B1098)</f>
        <v>1095</v>
      </c>
      <c r="B1098" s="122">
        <v>45722</v>
      </c>
      <c r="C1098" s="125" t="s">
        <v>1266</v>
      </c>
      <c r="D1098" s="3" t="str">
        <f>VLOOKUP(C1098,'Location Summary'!$C$4:$D$678,2,0)</f>
        <v>DA+3</v>
      </c>
      <c r="E1098" s="278" t="s">
        <v>416</v>
      </c>
      <c r="F1098" s="279" t="s">
        <v>696</v>
      </c>
      <c r="K1098" s="168">
        <v>1</v>
      </c>
      <c r="L1098" s="167">
        <v>1</v>
      </c>
      <c r="X1098" s="38">
        <f t="shared" si="100"/>
        <v>45722</v>
      </c>
      <c r="Y1098" s="38">
        <f t="shared" si="101"/>
        <v>45750</v>
      </c>
    </row>
    <row r="1099" spans="1:25" ht="20.149999999999999" customHeight="1">
      <c r="A1099" s="10">
        <f>SUBTOTAL(103,$B$4:B1099)</f>
        <v>1096</v>
      </c>
      <c r="B1099" s="122">
        <v>45722</v>
      </c>
      <c r="C1099" s="125" t="s">
        <v>170</v>
      </c>
      <c r="D1099" s="3" t="str">
        <f>VLOOKUP(C1099,'Location Summary'!$C$4:$D$678,2,0)</f>
        <v>DD60+25</v>
      </c>
      <c r="E1099" s="278" t="s">
        <v>416</v>
      </c>
      <c r="F1099" s="279" t="s">
        <v>696</v>
      </c>
      <c r="R1099" s="167">
        <v>1</v>
      </c>
      <c r="X1099" s="38">
        <f t="shared" si="100"/>
        <v>45722</v>
      </c>
      <c r="Y1099" s="38">
        <f t="shared" si="101"/>
        <v>45750</v>
      </c>
    </row>
    <row r="1100" spans="1:25" ht="21" customHeight="1">
      <c r="A1100" s="10">
        <f>SUBTOTAL(103,$B$4:B1100)</f>
        <v>1097</v>
      </c>
      <c r="B1100" s="122">
        <v>45722</v>
      </c>
      <c r="C1100" s="125" t="s">
        <v>59</v>
      </c>
      <c r="D1100" s="3" t="str">
        <f>VLOOKUP(C1100,'Location Summary'!$C$4:$D$678,2,0)</f>
        <v>DD60+18</v>
      </c>
      <c r="E1100" s="278" t="s">
        <v>416</v>
      </c>
      <c r="F1100" s="279" t="s">
        <v>696</v>
      </c>
      <c r="H1100" s="168">
        <v>1</v>
      </c>
      <c r="I1100" s="167">
        <v>1</v>
      </c>
      <c r="Q1100" s="168">
        <v>1</v>
      </c>
      <c r="X1100" s="38">
        <f t="shared" si="100"/>
        <v>45722</v>
      </c>
      <c r="Y1100" s="38">
        <f t="shared" si="101"/>
        <v>45750</v>
      </c>
    </row>
    <row r="1101" spans="1:25" ht="21" customHeight="1">
      <c r="A1101" s="10">
        <f>SUBTOTAL(103,$B$4:B1101)</f>
        <v>1098</v>
      </c>
      <c r="B1101" s="122">
        <v>45723</v>
      </c>
      <c r="C1101" s="125" t="s">
        <v>75</v>
      </c>
      <c r="D1101" s="3" t="str">
        <f>VLOOKUP(C1101,'Location Summary'!$C$4:$D$678,2,0)</f>
        <v>DB1+6</v>
      </c>
      <c r="E1101" s="278" t="s">
        <v>416</v>
      </c>
      <c r="F1101" s="279" t="s">
        <v>696</v>
      </c>
      <c r="M1101" s="169">
        <v>1</v>
      </c>
      <c r="X1101" s="38">
        <f t="shared" si="100"/>
        <v>45723</v>
      </c>
      <c r="Y1101" s="38">
        <f t="shared" si="101"/>
        <v>45751</v>
      </c>
    </row>
    <row r="1102" spans="1:25" ht="21" customHeight="1">
      <c r="A1102" s="10">
        <f>SUBTOTAL(103,$B$4:B1102)</f>
        <v>1099</v>
      </c>
      <c r="B1102" s="122">
        <v>45723</v>
      </c>
      <c r="C1102" s="125" t="s">
        <v>1267</v>
      </c>
      <c r="D1102" s="3" t="str">
        <f>VLOOKUP(C1102,'Location Summary'!$C$4:$D$678,2,0)</f>
        <v>DA+3</v>
      </c>
      <c r="E1102" s="278" t="s">
        <v>416</v>
      </c>
      <c r="F1102" s="279" t="s">
        <v>696</v>
      </c>
      <c r="G1102" s="169">
        <v>1</v>
      </c>
      <c r="J1102" s="169">
        <v>1</v>
      </c>
      <c r="X1102" s="38">
        <f t="shared" si="100"/>
        <v>45723</v>
      </c>
      <c r="Y1102" s="38">
        <f t="shared" si="101"/>
        <v>45751</v>
      </c>
    </row>
    <row r="1103" spans="1:25" ht="21" customHeight="1">
      <c r="A1103" s="10">
        <f>SUBTOTAL(103,$B$4:B1103)</f>
        <v>1100</v>
      </c>
      <c r="B1103" s="122">
        <v>45723</v>
      </c>
      <c r="C1103" s="125" t="s">
        <v>59</v>
      </c>
      <c r="D1103" s="3" t="str">
        <f>VLOOKUP(C1103,'Location Summary'!$C$4:$D$678,2,0)</f>
        <v>DD60+18</v>
      </c>
      <c r="E1103" s="278" t="s">
        <v>416</v>
      </c>
      <c r="F1103" s="279" t="s">
        <v>696</v>
      </c>
      <c r="J1103" s="169">
        <v>1</v>
      </c>
      <c r="M1103" s="169">
        <v>1</v>
      </c>
      <c r="R1103" s="167">
        <v>1</v>
      </c>
      <c r="X1103" s="38">
        <f t="shared" si="100"/>
        <v>45723</v>
      </c>
      <c r="Y1103" s="38">
        <f t="shared" si="101"/>
        <v>45751</v>
      </c>
    </row>
    <row r="1104" spans="1:25" ht="21" customHeight="1">
      <c r="A1104" s="10">
        <f>SUBTOTAL(103,$B$4:B1104)</f>
        <v>1101</v>
      </c>
      <c r="B1104" s="122">
        <v>45724</v>
      </c>
      <c r="C1104" s="125" t="s">
        <v>75</v>
      </c>
      <c r="D1104" s="3" t="str">
        <f>VLOOKUP(C1104,'Location Summary'!$C$4:$D$678,2,0)</f>
        <v>DB1+6</v>
      </c>
      <c r="E1104" s="278" t="s">
        <v>416</v>
      </c>
      <c r="F1104" s="279" t="s">
        <v>696</v>
      </c>
      <c r="N1104" s="168">
        <v>1</v>
      </c>
      <c r="O1104" s="167">
        <v>1</v>
      </c>
      <c r="X1104" s="38">
        <f t="shared" si="100"/>
        <v>45724</v>
      </c>
      <c r="Y1104" s="38">
        <f t="shared" si="101"/>
        <v>45752</v>
      </c>
    </row>
    <row r="1105" spans="1:25" ht="21" customHeight="1">
      <c r="A1105" s="10">
        <f>SUBTOTAL(103,$B$4:B1105)</f>
        <v>1102</v>
      </c>
      <c r="B1105" s="122">
        <v>45724</v>
      </c>
      <c r="C1105" s="125" t="s">
        <v>889</v>
      </c>
      <c r="D1105" s="3" t="str">
        <f>VLOOKUP(C1105,'Location Summary'!$C$4:$D$678,2,0)</f>
        <v>DA+9</v>
      </c>
      <c r="E1105" s="278" t="s">
        <v>416</v>
      </c>
      <c r="F1105" s="279" t="s">
        <v>320</v>
      </c>
      <c r="G1105" s="169">
        <v>1</v>
      </c>
      <c r="P1105" s="169">
        <v>1</v>
      </c>
      <c r="X1105" s="38">
        <f t="shared" si="100"/>
        <v>45724</v>
      </c>
      <c r="Y1105" s="38">
        <f t="shared" si="101"/>
        <v>45752</v>
      </c>
    </row>
    <row r="1106" spans="1:25" ht="21" customHeight="1">
      <c r="A1106" s="10">
        <f>SUBTOTAL(103,$B$4:B1106)</f>
        <v>1103</v>
      </c>
      <c r="B1106" s="122">
        <v>45724</v>
      </c>
      <c r="C1106" s="125" t="s">
        <v>1267</v>
      </c>
      <c r="D1106" s="3" t="str">
        <f>VLOOKUP(C1106,'Location Summary'!$C$4:$D$678,2,0)</f>
        <v>DA+3</v>
      </c>
      <c r="E1106" s="278" t="s">
        <v>416</v>
      </c>
      <c r="F1106" s="279" t="s">
        <v>696</v>
      </c>
      <c r="K1106" s="168">
        <v>1</v>
      </c>
      <c r="L1106" s="167">
        <v>1</v>
      </c>
      <c r="P1106" s="169">
        <v>1</v>
      </c>
      <c r="X1106" s="38">
        <f t="shared" si="100"/>
        <v>45724</v>
      </c>
      <c r="Y1106" s="38">
        <f t="shared" si="101"/>
        <v>45752</v>
      </c>
    </row>
    <row r="1107" spans="1:25" ht="21" customHeight="1">
      <c r="A1107" s="10">
        <f>SUBTOTAL(103,$B$4:B1107)</f>
        <v>1104</v>
      </c>
      <c r="B1107" s="122">
        <v>45724</v>
      </c>
      <c r="C1107" s="125" t="s">
        <v>59</v>
      </c>
      <c r="D1107" s="3" t="str">
        <f>VLOOKUP(C1107,'Location Summary'!$C$4:$D$678,2,0)</f>
        <v>DD60+18</v>
      </c>
      <c r="E1107" s="278" t="s">
        <v>416</v>
      </c>
      <c r="F1107" s="279" t="s">
        <v>696</v>
      </c>
      <c r="K1107" s="168">
        <v>1</v>
      </c>
      <c r="L1107" s="167">
        <v>1</v>
      </c>
      <c r="N1107" s="168">
        <v>1</v>
      </c>
      <c r="O1107" s="167">
        <v>1</v>
      </c>
      <c r="X1107" s="38">
        <f t="shared" si="100"/>
        <v>45724</v>
      </c>
      <c r="Y1107" s="38">
        <f t="shared" si="101"/>
        <v>45752</v>
      </c>
    </row>
    <row r="1108" spans="1:25" ht="21" customHeight="1">
      <c r="A1108" s="10">
        <f>SUBTOTAL(103,$B$4:B1108)</f>
        <v>1105</v>
      </c>
      <c r="B1108" s="122">
        <v>45725</v>
      </c>
      <c r="C1108" s="125" t="s">
        <v>889</v>
      </c>
      <c r="D1108" s="3" t="str">
        <f>VLOOKUP(C1108,'Location Summary'!$C$4:$D$678,2,0)</f>
        <v>DA+9</v>
      </c>
      <c r="E1108" s="278" t="s">
        <v>416</v>
      </c>
      <c r="F1108" s="279" t="s">
        <v>320</v>
      </c>
      <c r="H1108" s="168">
        <v>1</v>
      </c>
      <c r="I1108" s="167">
        <v>0.5</v>
      </c>
      <c r="J1108" s="169">
        <v>1</v>
      </c>
      <c r="M1108" s="169">
        <v>1</v>
      </c>
      <c r="Q1108" s="168">
        <v>1</v>
      </c>
      <c r="R1108" s="167">
        <v>0.5</v>
      </c>
      <c r="X1108" s="38">
        <f t="shared" si="100"/>
        <v>45725</v>
      </c>
      <c r="Y1108" s="38">
        <f t="shared" si="101"/>
        <v>45753</v>
      </c>
    </row>
    <row r="1109" spans="1:25" ht="21" customHeight="1">
      <c r="A1109" s="10">
        <f>SUBTOTAL(103,$B$4:B1109)</f>
        <v>1106</v>
      </c>
      <c r="B1109" s="122">
        <v>45725</v>
      </c>
      <c r="C1109" s="125" t="s">
        <v>1267</v>
      </c>
      <c r="D1109" s="3" t="str">
        <f>VLOOKUP(C1109,'Location Summary'!$C$4:$D$678,2,0)</f>
        <v>DA+3</v>
      </c>
      <c r="E1109" s="278" t="s">
        <v>416</v>
      </c>
      <c r="F1109" s="279" t="s">
        <v>696</v>
      </c>
      <c r="H1109" s="168">
        <v>1</v>
      </c>
      <c r="I1109" s="167">
        <v>1</v>
      </c>
      <c r="Q1109" s="168">
        <v>1</v>
      </c>
      <c r="R1109" s="167">
        <v>1</v>
      </c>
      <c r="X1109" s="38">
        <f t="shared" si="100"/>
        <v>45725</v>
      </c>
      <c r="Y1109" s="38">
        <f t="shared" si="101"/>
        <v>45753</v>
      </c>
    </row>
    <row r="1110" spans="1:25" ht="21" customHeight="1">
      <c r="A1110" s="10">
        <f>SUBTOTAL(103,$B$4:B1110)</f>
        <v>1107</v>
      </c>
      <c r="B1110" s="122">
        <v>45725</v>
      </c>
      <c r="C1110" s="125" t="s">
        <v>260</v>
      </c>
      <c r="D1110" s="3" t="str">
        <f>VLOOKUP(C1110,'Location Summary'!$C$4:$D$678,2,0)</f>
        <v>DB1+6</v>
      </c>
      <c r="E1110" s="278" t="s">
        <v>416</v>
      </c>
      <c r="F1110" s="279" t="s">
        <v>696</v>
      </c>
      <c r="G1110" s="169">
        <v>1</v>
      </c>
      <c r="X1110" s="38">
        <f t="shared" si="100"/>
        <v>45725</v>
      </c>
      <c r="Y1110" s="38">
        <f t="shared" si="101"/>
        <v>45753</v>
      </c>
    </row>
    <row r="1111" spans="1:25" ht="21" customHeight="1">
      <c r="A1111" s="10">
        <f>SUBTOTAL(103,$B$4:B1111)</f>
        <v>1108</v>
      </c>
      <c r="B1111" s="122">
        <v>45726</v>
      </c>
      <c r="C1111" s="125" t="s">
        <v>889</v>
      </c>
      <c r="D1111" s="3" t="str">
        <f>VLOOKUP(C1111,'Location Summary'!$C$4:$D$678,2,0)</f>
        <v>DA+9</v>
      </c>
      <c r="E1111" s="278" t="s">
        <v>416</v>
      </c>
      <c r="F1111" s="279" t="s">
        <v>320</v>
      </c>
      <c r="K1111" s="168">
        <v>1</v>
      </c>
      <c r="L1111" s="167">
        <v>0.5</v>
      </c>
      <c r="N1111" s="168">
        <v>1</v>
      </c>
      <c r="O1111" s="167">
        <v>0.5</v>
      </c>
      <c r="X1111" s="38">
        <f t="shared" si="100"/>
        <v>45726</v>
      </c>
      <c r="Y1111" s="38">
        <f t="shared" si="101"/>
        <v>45754</v>
      </c>
    </row>
    <row r="1112" spans="1:25" ht="21" customHeight="1">
      <c r="A1112" s="10">
        <f>SUBTOTAL(103,$B$4:B1112)</f>
        <v>1109</v>
      </c>
      <c r="B1112" s="122">
        <v>45726</v>
      </c>
      <c r="C1112" s="125" t="s">
        <v>260</v>
      </c>
      <c r="D1112" s="3" t="str">
        <f>VLOOKUP(C1112,'Location Summary'!$C$4:$D$678,2,0)</f>
        <v>DB1+6</v>
      </c>
      <c r="E1112" s="278" t="s">
        <v>416</v>
      </c>
      <c r="F1112" s="279" t="s">
        <v>696</v>
      </c>
      <c r="H1112" s="168">
        <v>1</v>
      </c>
      <c r="M1112" s="169">
        <v>1</v>
      </c>
      <c r="X1112" s="38">
        <f t="shared" si="100"/>
        <v>45726</v>
      </c>
      <c r="Y1112" s="38">
        <f t="shared" si="101"/>
        <v>45754</v>
      </c>
    </row>
    <row r="1113" spans="1:25" ht="21" customHeight="1">
      <c r="A1113" s="10">
        <f>SUBTOTAL(103,$B$4:B1113)</f>
        <v>1110</v>
      </c>
      <c r="B1113" s="122">
        <v>45727</v>
      </c>
      <c r="C1113" s="125" t="s">
        <v>888</v>
      </c>
      <c r="D1113" s="3" t="str">
        <f>VLOOKUP(C1113,'Location Summary'!$C$4:$D$678,2,0)</f>
        <v>DA+9</v>
      </c>
      <c r="E1113" s="278" t="s">
        <v>416</v>
      </c>
      <c r="F1113" s="279" t="s">
        <v>696</v>
      </c>
      <c r="M1113" s="169">
        <v>1</v>
      </c>
      <c r="P1113" s="169">
        <v>1</v>
      </c>
      <c r="X1113" s="38">
        <f t="shared" si="100"/>
        <v>45727</v>
      </c>
      <c r="Y1113" s="38">
        <f t="shared" si="101"/>
        <v>45755</v>
      </c>
    </row>
    <row r="1114" spans="1:25" ht="21" customHeight="1">
      <c r="A1114" s="10">
        <f>SUBTOTAL(103,$B$4:B1114)</f>
        <v>1111</v>
      </c>
      <c r="B1114" s="122">
        <v>45727</v>
      </c>
      <c r="C1114" s="125" t="s">
        <v>260</v>
      </c>
      <c r="D1114" s="3" t="str">
        <f>VLOOKUP(C1114,'Location Summary'!$C$4:$D$678,2,0)</f>
        <v>DB1+6</v>
      </c>
      <c r="E1114" s="278" t="s">
        <v>416</v>
      </c>
      <c r="F1114" s="279" t="s">
        <v>696</v>
      </c>
      <c r="I1114" s="167">
        <v>1</v>
      </c>
      <c r="N1114" s="168">
        <v>1</v>
      </c>
      <c r="X1114" s="38">
        <f t="shared" si="100"/>
        <v>45727</v>
      </c>
      <c r="Y1114" s="38">
        <f t="shared" si="101"/>
        <v>45755</v>
      </c>
    </row>
    <row r="1115" spans="1:25" ht="21" customHeight="1">
      <c r="A1115" s="10">
        <f>SUBTOTAL(103,$B$4:B1115)</f>
        <v>1112</v>
      </c>
      <c r="B1115" s="122">
        <v>45727</v>
      </c>
      <c r="C1115" s="125" t="s">
        <v>1268</v>
      </c>
      <c r="D1115" s="3" t="str">
        <f>VLOOKUP(C1115,'Location Summary'!$C$4:$D$678,2,0)</f>
        <v>DA+0</v>
      </c>
      <c r="E1115" s="278" t="s">
        <v>416</v>
      </c>
      <c r="F1115" s="279" t="s">
        <v>696</v>
      </c>
      <c r="G1115" s="169">
        <v>1</v>
      </c>
      <c r="J1115" s="169">
        <v>1</v>
      </c>
      <c r="M1115" s="169">
        <v>1</v>
      </c>
      <c r="P1115" s="169">
        <v>1</v>
      </c>
      <c r="X1115" s="38">
        <f t="shared" si="100"/>
        <v>45727</v>
      </c>
      <c r="Y1115" s="38">
        <f t="shared" si="101"/>
        <v>45755</v>
      </c>
    </row>
    <row r="1116" spans="1:25" ht="21" customHeight="1">
      <c r="A1116" s="10">
        <f>SUBTOTAL(103,$B$4:B1116)</f>
        <v>1113</v>
      </c>
      <c r="B1116" s="122">
        <v>45728</v>
      </c>
      <c r="C1116" s="125" t="s">
        <v>888</v>
      </c>
      <c r="D1116" s="3" t="str">
        <f>VLOOKUP(C1116,'Location Summary'!$C$4:$D$678,2,0)</f>
        <v>DA+9</v>
      </c>
      <c r="E1116" s="278" t="s">
        <v>416</v>
      </c>
      <c r="F1116" s="279" t="s">
        <v>696</v>
      </c>
      <c r="J1116" s="169">
        <v>1</v>
      </c>
      <c r="N1116" s="168">
        <v>1</v>
      </c>
      <c r="O1116" s="167">
        <v>0.5</v>
      </c>
      <c r="Q1116" s="168">
        <v>1</v>
      </c>
      <c r="R1116" s="167">
        <v>0.5</v>
      </c>
      <c r="X1116" s="38">
        <f t="shared" si="100"/>
        <v>45728</v>
      </c>
      <c r="Y1116" s="38">
        <f t="shared" si="101"/>
        <v>45756</v>
      </c>
    </row>
    <row r="1117" spans="1:25" ht="21" customHeight="1">
      <c r="A1117" s="10">
        <f>SUBTOTAL(103,$B$4:B1117)</f>
        <v>1114</v>
      </c>
      <c r="B1117" s="122">
        <v>45728</v>
      </c>
      <c r="C1117" s="125" t="s">
        <v>1267</v>
      </c>
      <c r="D1117" s="3" t="str">
        <f>VLOOKUP(C1117,'Location Summary'!$C$4:$D$678,2,0)</f>
        <v>DA+3</v>
      </c>
      <c r="E1117" s="278" t="s">
        <v>416</v>
      </c>
      <c r="F1117" s="279" t="s">
        <v>696</v>
      </c>
      <c r="M1117" s="169">
        <v>1</v>
      </c>
      <c r="X1117" s="38">
        <f t="shared" si="100"/>
        <v>45728</v>
      </c>
      <c r="Y1117" s="38">
        <f t="shared" si="101"/>
        <v>45756</v>
      </c>
    </row>
    <row r="1118" spans="1:25" ht="21" customHeight="1">
      <c r="A1118" s="10">
        <f>SUBTOTAL(103,$B$4:B1118)</f>
        <v>1115</v>
      </c>
      <c r="B1118" s="122">
        <v>45728</v>
      </c>
      <c r="C1118" s="125" t="s">
        <v>260</v>
      </c>
      <c r="D1118" s="3" t="str">
        <f>VLOOKUP(C1118,'Location Summary'!$C$4:$D$678,2,0)</f>
        <v>DB1+6</v>
      </c>
      <c r="E1118" s="278" t="s">
        <v>416</v>
      </c>
      <c r="F1118" s="279" t="s">
        <v>696</v>
      </c>
      <c r="O1118" s="167">
        <v>1</v>
      </c>
      <c r="P1118" s="169">
        <v>1</v>
      </c>
      <c r="X1118" s="38">
        <f t="shared" si="100"/>
        <v>45728</v>
      </c>
      <c r="Y1118" s="38">
        <f t="shared" si="101"/>
        <v>45756</v>
      </c>
    </row>
    <row r="1119" spans="1:25" ht="21" customHeight="1">
      <c r="A1119" s="10">
        <f>SUBTOTAL(103,$B$4:B1119)</f>
        <v>1116</v>
      </c>
      <c r="B1119" s="122">
        <v>45728</v>
      </c>
      <c r="C1119" s="125" t="s">
        <v>1268</v>
      </c>
      <c r="D1119" s="3" t="str">
        <f>VLOOKUP(C1119,'Location Summary'!$C$4:$D$678,2,0)</f>
        <v>DA+0</v>
      </c>
      <c r="E1119" s="278" t="s">
        <v>416</v>
      </c>
      <c r="F1119" s="279" t="s">
        <v>696</v>
      </c>
      <c r="H1119" s="168">
        <v>1</v>
      </c>
      <c r="I1119" s="167">
        <v>1</v>
      </c>
      <c r="K1119" s="168">
        <v>1</v>
      </c>
      <c r="L1119" s="167">
        <v>1</v>
      </c>
      <c r="N1119" s="168">
        <v>1</v>
      </c>
      <c r="O1119" s="167">
        <v>1</v>
      </c>
      <c r="Q1119" s="168">
        <v>1</v>
      </c>
      <c r="R1119" s="167">
        <v>1</v>
      </c>
      <c r="X1119" s="38">
        <f t="shared" si="100"/>
        <v>45728</v>
      </c>
      <c r="Y1119" s="38">
        <f t="shared" si="101"/>
        <v>45756</v>
      </c>
    </row>
    <row r="1120" spans="1:25" ht="21" customHeight="1">
      <c r="A1120" s="10">
        <f>SUBTOTAL(103,$B$4:B1120)</f>
        <v>1117</v>
      </c>
      <c r="B1120" s="122">
        <v>45729</v>
      </c>
      <c r="C1120" s="125" t="s">
        <v>888</v>
      </c>
      <c r="D1120" s="3" t="str">
        <f>VLOOKUP(C1120,'Location Summary'!$C$4:$D$678,2,0)</f>
        <v>DA+9</v>
      </c>
      <c r="E1120" s="278" t="s">
        <v>416</v>
      </c>
      <c r="F1120" s="279" t="s">
        <v>696</v>
      </c>
      <c r="G1120" s="169">
        <v>1</v>
      </c>
      <c r="H1120" s="168">
        <v>1</v>
      </c>
      <c r="I1120" s="167">
        <v>0.5</v>
      </c>
      <c r="X1120" s="38">
        <f t="shared" si="100"/>
        <v>45729</v>
      </c>
      <c r="Y1120" s="38">
        <f t="shared" si="101"/>
        <v>45757</v>
      </c>
    </row>
    <row r="1121" spans="1:25" ht="21" customHeight="1">
      <c r="A1121" s="10">
        <f>SUBTOTAL(103,$B$4:B1121)</f>
        <v>1118</v>
      </c>
      <c r="B1121" s="122">
        <v>45729</v>
      </c>
      <c r="C1121" s="125" t="s">
        <v>1267</v>
      </c>
      <c r="D1121" s="3" t="str">
        <f>VLOOKUP(C1121,'Location Summary'!$C$4:$D$678,2,0)</f>
        <v>DA+3</v>
      </c>
      <c r="E1121" s="278" t="s">
        <v>416</v>
      </c>
      <c r="F1121" s="279" t="s">
        <v>696</v>
      </c>
      <c r="N1121" s="168">
        <v>1</v>
      </c>
      <c r="O1121" s="167">
        <v>1</v>
      </c>
      <c r="X1121" s="38">
        <f t="shared" si="100"/>
        <v>45729</v>
      </c>
      <c r="Y1121" s="38">
        <f t="shared" si="101"/>
        <v>45757</v>
      </c>
    </row>
    <row r="1122" spans="1:25" ht="21" customHeight="1">
      <c r="A1122" s="10">
        <f>SUBTOTAL(103,$B$4:B1122)</f>
        <v>1119</v>
      </c>
      <c r="B1122" s="122">
        <v>45729</v>
      </c>
      <c r="C1122" s="125" t="s">
        <v>260</v>
      </c>
      <c r="D1122" s="3" t="str">
        <f>VLOOKUP(C1122,'Location Summary'!$C$4:$D$678,2,0)</f>
        <v>DB1+6</v>
      </c>
      <c r="E1122" s="278" t="s">
        <v>416</v>
      </c>
      <c r="F1122" s="279" t="s">
        <v>696</v>
      </c>
      <c r="J1122" s="169">
        <v>1</v>
      </c>
      <c r="X1122" s="38">
        <f t="shared" si="100"/>
        <v>45729</v>
      </c>
      <c r="Y1122" s="38">
        <f t="shared" si="101"/>
        <v>45757</v>
      </c>
    </row>
    <row r="1123" spans="1:25" ht="21" customHeight="1">
      <c r="A1123" s="10">
        <f>SUBTOTAL(103,$B$4:B1123)</f>
        <v>1120</v>
      </c>
      <c r="B1123" s="122">
        <v>45731</v>
      </c>
      <c r="C1123" s="125" t="s">
        <v>888</v>
      </c>
      <c r="D1123" s="3" t="str">
        <f>VLOOKUP(C1123,'Location Summary'!$C$4:$D$678,2,0)</f>
        <v>DA+9</v>
      </c>
      <c r="E1123" s="278" t="s">
        <v>416</v>
      </c>
      <c r="F1123" s="279" t="s">
        <v>696</v>
      </c>
      <c r="K1123" s="168">
        <v>1</v>
      </c>
      <c r="L1123" s="167">
        <v>0.5</v>
      </c>
      <c r="X1123" s="38">
        <f t="shared" si="100"/>
        <v>45731</v>
      </c>
      <c r="Y1123" s="38">
        <f t="shared" si="101"/>
        <v>45759</v>
      </c>
    </row>
    <row r="1124" spans="1:25" ht="21" customHeight="1">
      <c r="A1124" s="10">
        <f>SUBTOTAL(103,$B$4:B1124)</f>
        <v>1121</v>
      </c>
      <c r="B1124" s="122">
        <v>45731</v>
      </c>
      <c r="C1124" s="125" t="s">
        <v>260</v>
      </c>
      <c r="D1124" s="3" t="str">
        <f>VLOOKUP(C1124,'Location Summary'!$C$4:$D$678,2,0)</f>
        <v>DB1+6</v>
      </c>
      <c r="E1124" s="278" t="s">
        <v>416</v>
      </c>
      <c r="F1124" s="279" t="s">
        <v>696</v>
      </c>
      <c r="K1124" s="168">
        <v>1</v>
      </c>
      <c r="Q1124" s="168">
        <v>1</v>
      </c>
      <c r="R1124" s="167">
        <v>1</v>
      </c>
      <c r="X1124" s="38">
        <f t="shared" si="100"/>
        <v>45731</v>
      </c>
      <c r="Y1124" s="38">
        <f t="shared" si="101"/>
        <v>45759</v>
      </c>
    </row>
    <row r="1125" spans="1:25" ht="21" customHeight="1">
      <c r="A1125" s="10">
        <f>SUBTOTAL(103,$B$4:B1125)</f>
        <v>1122</v>
      </c>
      <c r="B1125" s="122">
        <v>45732</v>
      </c>
      <c r="C1125" s="125" t="s">
        <v>1269</v>
      </c>
      <c r="D1125" s="3" t="str">
        <f>VLOOKUP(C1125,'Location Summary'!$C$4:$D$678,2,0)</f>
        <v>DA+0</v>
      </c>
      <c r="E1125" s="278" t="s">
        <v>416</v>
      </c>
      <c r="F1125" s="279" t="s">
        <v>696</v>
      </c>
      <c r="G1125" s="169">
        <v>1</v>
      </c>
      <c r="J1125" s="169">
        <v>1</v>
      </c>
      <c r="M1125" s="169">
        <v>1</v>
      </c>
      <c r="P1125" s="169">
        <v>1</v>
      </c>
      <c r="X1125" s="38">
        <f t="shared" si="100"/>
        <v>45732</v>
      </c>
      <c r="Y1125" s="38">
        <f t="shared" si="101"/>
        <v>45760</v>
      </c>
    </row>
    <row r="1126" spans="1:25" ht="21" customHeight="1">
      <c r="A1126" s="10">
        <f>SUBTOTAL(103,$B$4:B1126)</f>
        <v>1123</v>
      </c>
      <c r="B1126" s="122">
        <v>45732</v>
      </c>
      <c r="C1126" s="125" t="s">
        <v>260</v>
      </c>
      <c r="D1126" s="3" t="str">
        <f>VLOOKUP(C1126,'Location Summary'!$C$4:$D$678,2,0)</f>
        <v>DB1+6</v>
      </c>
      <c r="E1126" s="278" t="s">
        <v>416</v>
      </c>
      <c r="F1126" s="279" t="s">
        <v>696</v>
      </c>
      <c r="L1126" s="167">
        <v>1</v>
      </c>
      <c r="X1126" s="38">
        <f t="shared" si="100"/>
        <v>45732</v>
      </c>
      <c r="Y1126" s="38">
        <f t="shared" si="101"/>
        <v>45760</v>
      </c>
    </row>
    <row r="1127" spans="1:25" ht="21" customHeight="1">
      <c r="A1127" s="10">
        <f>SUBTOTAL(103,$B$4:B1127)</f>
        <v>1124</v>
      </c>
      <c r="B1127" s="122">
        <v>45733</v>
      </c>
      <c r="C1127" s="125" t="s">
        <v>1269</v>
      </c>
      <c r="D1127" s="3" t="str">
        <f>VLOOKUP(C1127,'Location Summary'!$C$4:$D$678,2,0)</f>
        <v>DA+0</v>
      </c>
      <c r="E1127" s="278" t="s">
        <v>416</v>
      </c>
      <c r="F1127" s="279" t="s">
        <v>696</v>
      </c>
      <c r="H1127" s="168">
        <v>1</v>
      </c>
      <c r="I1127" s="167">
        <v>1</v>
      </c>
      <c r="K1127" s="168">
        <v>1</v>
      </c>
      <c r="L1127" s="167">
        <v>1</v>
      </c>
      <c r="N1127" s="168">
        <v>1</v>
      </c>
      <c r="O1127" s="167">
        <v>1</v>
      </c>
      <c r="Q1127" s="168">
        <v>1</v>
      </c>
      <c r="R1127" s="167">
        <v>1</v>
      </c>
      <c r="X1127" s="38">
        <f t="shared" si="100"/>
        <v>45733</v>
      </c>
      <c r="Y1127" s="38">
        <f t="shared" si="101"/>
        <v>45761</v>
      </c>
    </row>
    <row r="1128" spans="1:25" ht="21" customHeight="1">
      <c r="A1128" s="10">
        <f>SUBTOTAL(103,$B$4:B1128)</f>
        <v>1125</v>
      </c>
      <c r="B1128" s="122">
        <v>45733</v>
      </c>
      <c r="C1128" s="125" t="s">
        <v>470</v>
      </c>
      <c r="D1128" s="3" t="str">
        <f>VLOOKUP(C1128,'Location Summary'!$C$4:$D$678,2,0)</f>
        <v>DA+6</v>
      </c>
      <c r="E1128" s="278" t="s">
        <v>416</v>
      </c>
      <c r="F1128" s="279" t="s">
        <v>696</v>
      </c>
      <c r="J1128" s="169">
        <v>1</v>
      </c>
      <c r="M1128" s="169">
        <v>1</v>
      </c>
      <c r="X1128" s="38">
        <f t="shared" si="100"/>
        <v>45733</v>
      </c>
      <c r="Y1128" s="38">
        <f t="shared" si="101"/>
        <v>45761</v>
      </c>
    </row>
    <row r="1129" spans="1:25" ht="21" customHeight="1">
      <c r="A1129" s="10">
        <f>SUBTOTAL(103,$B$4:B1129)</f>
        <v>1126</v>
      </c>
      <c r="B1129" s="122">
        <v>45734</v>
      </c>
      <c r="C1129" s="125" t="s">
        <v>470</v>
      </c>
      <c r="D1129" s="3" t="str">
        <f>VLOOKUP(C1129,'Location Summary'!$C$4:$D$678,2,0)</f>
        <v>DA+6</v>
      </c>
      <c r="E1129" s="278" t="s">
        <v>416</v>
      </c>
      <c r="F1129" s="279" t="s">
        <v>696</v>
      </c>
      <c r="K1129" s="168">
        <v>1</v>
      </c>
      <c r="L1129" s="167">
        <v>1</v>
      </c>
      <c r="N1129" s="168">
        <v>1</v>
      </c>
      <c r="O1129" s="167">
        <v>1</v>
      </c>
      <c r="X1129" s="38">
        <f t="shared" si="100"/>
        <v>45734</v>
      </c>
      <c r="Y1129" s="38">
        <f t="shared" si="101"/>
        <v>45762</v>
      </c>
    </row>
    <row r="1130" spans="1:25" ht="21" customHeight="1">
      <c r="A1130" s="10">
        <f>SUBTOTAL(103,$B$4:B1130)</f>
        <v>1127</v>
      </c>
      <c r="B1130" s="122">
        <v>45735</v>
      </c>
      <c r="C1130" s="125" t="s">
        <v>470</v>
      </c>
      <c r="D1130" s="3" t="str">
        <f>VLOOKUP(C1130,'Location Summary'!$C$4:$D$678,2,0)</f>
        <v>DA+6</v>
      </c>
      <c r="E1130" s="278" t="s">
        <v>416</v>
      </c>
      <c r="F1130" s="279" t="s">
        <v>696</v>
      </c>
      <c r="G1130" s="169">
        <v>1</v>
      </c>
      <c r="X1130" s="38">
        <f t="shared" si="100"/>
        <v>45735</v>
      </c>
      <c r="Y1130" s="38">
        <f t="shared" si="101"/>
        <v>45763</v>
      </c>
    </row>
    <row r="1131" spans="1:25" ht="21" customHeight="1">
      <c r="A1131" s="10">
        <f>SUBTOTAL(103,$B$4:B1131)</f>
        <v>1128</v>
      </c>
      <c r="B1131" s="122">
        <v>45735</v>
      </c>
      <c r="C1131" s="125" t="s">
        <v>1277</v>
      </c>
      <c r="D1131" s="3" t="str">
        <f>VLOOKUP(C1131,'Location Summary'!$C$4:$D$678,2,0)</f>
        <v>DA+3</v>
      </c>
      <c r="E1131" s="278" t="s">
        <v>416</v>
      </c>
      <c r="F1131" s="279" t="s">
        <v>696</v>
      </c>
      <c r="G1131" s="169">
        <v>1</v>
      </c>
      <c r="P1131" s="169">
        <v>1</v>
      </c>
      <c r="X1131" s="38">
        <f t="shared" si="100"/>
        <v>45735</v>
      </c>
      <c r="Y1131" s="38">
        <f t="shared" si="101"/>
        <v>45763</v>
      </c>
    </row>
    <row r="1132" spans="1:25" ht="21" customHeight="1">
      <c r="A1132" s="10">
        <f>SUBTOTAL(103,$B$4:B1132)</f>
        <v>1129</v>
      </c>
      <c r="B1132" s="122">
        <v>45736</v>
      </c>
      <c r="C1132" s="125" t="s">
        <v>209</v>
      </c>
      <c r="D1132" s="3" t="str">
        <f>VLOOKUP(C1132,'Location Summary'!$C$4:$D$678,2,0)</f>
        <v>DA+9</v>
      </c>
      <c r="E1132" s="278" t="s">
        <v>416</v>
      </c>
      <c r="F1132" s="279" t="s">
        <v>320</v>
      </c>
      <c r="G1132" s="169">
        <v>1</v>
      </c>
      <c r="X1132" s="38">
        <f t="shared" si="100"/>
        <v>45736</v>
      </c>
      <c r="Y1132" s="38">
        <f t="shared" si="101"/>
        <v>45764</v>
      </c>
    </row>
    <row r="1133" spans="1:25" ht="21" customHeight="1">
      <c r="A1133" s="10">
        <f>SUBTOTAL(103,$B$4:B1133)</f>
        <v>1130</v>
      </c>
      <c r="B1133" s="122">
        <v>45736</v>
      </c>
      <c r="C1133" s="125" t="s">
        <v>470</v>
      </c>
      <c r="D1133" s="3" t="str">
        <f>VLOOKUP(C1133,'Location Summary'!$C$4:$D$678,2,0)</f>
        <v>DA+6</v>
      </c>
      <c r="E1133" s="278" t="s">
        <v>416</v>
      </c>
      <c r="F1133" s="279" t="s">
        <v>696</v>
      </c>
      <c r="H1133" s="168">
        <v>1</v>
      </c>
      <c r="I1133" s="167">
        <v>1</v>
      </c>
      <c r="X1133" s="38">
        <f t="shared" si="100"/>
        <v>45736</v>
      </c>
      <c r="Y1133" s="38">
        <f t="shared" si="101"/>
        <v>45764</v>
      </c>
    </row>
    <row r="1134" spans="1:25" ht="21" customHeight="1">
      <c r="A1134" s="10">
        <f>SUBTOTAL(103,$B$4:B1134)</f>
        <v>1131</v>
      </c>
      <c r="B1134" s="122">
        <v>45736</v>
      </c>
      <c r="C1134" s="125" t="s">
        <v>1277</v>
      </c>
      <c r="D1134" s="3" t="str">
        <f>VLOOKUP(C1134,'Location Summary'!$C$4:$D$678,2,0)</f>
        <v>DA+3</v>
      </c>
      <c r="E1134" s="278" t="s">
        <v>416</v>
      </c>
      <c r="F1134" s="279" t="s">
        <v>696</v>
      </c>
      <c r="H1134" s="168">
        <v>1</v>
      </c>
      <c r="J1134" s="169">
        <v>1</v>
      </c>
      <c r="M1134" s="169">
        <v>1</v>
      </c>
      <c r="Q1134" s="168">
        <v>1</v>
      </c>
      <c r="X1134" s="38">
        <f t="shared" si="100"/>
        <v>45736</v>
      </c>
      <c r="Y1134" s="38">
        <f t="shared" si="101"/>
        <v>45764</v>
      </c>
    </row>
    <row r="1135" spans="1:25" ht="21" customHeight="1">
      <c r="A1135" s="10">
        <f>SUBTOTAL(103,$B$4:B1135)</f>
        <v>1132</v>
      </c>
      <c r="B1135" s="122">
        <v>45737</v>
      </c>
      <c r="C1135" s="125" t="s">
        <v>209</v>
      </c>
      <c r="D1135" s="3" t="str">
        <f>VLOOKUP(C1135,'Location Summary'!$C$4:$D$678,2,0)</f>
        <v>DA+9</v>
      </c>
      <c r="E1135" s="278" t="s">
        <v>416</v>
      </c>
      <c r="F1135" s="279" t="s">
        <v>320</v>
      </c>
      <c r="H1135" s="168">
        <v>1</v>
      </c>
      <c r="J1135" s="169">
        <v>1</v>
      </c>
      <c r="X1135" s="38">
        <f t="shared" si="100"/>
        <v>45737</v>
      </c>
      <c r="Y1135" s="38">
        <f t="shared" si="101"/>
        <v>45765</v>
      </c>
    </row>
    <row r="1136" spans="1:25" ht="21" customHeight="1">
      <c r="A1136" s="10">
        <f>SUBTOTAL(103,$B$4:B1136)</f>
        <v>1133</v>
      </c>
      <c r="B1136" s="122">
        <v>45737</v>
      </c>
      <c r="C1136" s="125" t="s">
        <v>1277</v>
      </c>
      <c r="D1136" s="3" t="str">
        <f>VLOOKUP(C1136,'Location Summary'!$C$4:$D$678,2,0)</f>
        <v>DA+3</v>
      </c>
      <c r="E1136" s="278" t="s">
        <v>416</v>
      </c>
      <c r="F1136" s="279" t="s">
        <v>696</v>
      </c>
      <c r="I1136" s="167">
        <v>1</v>
      </c>
      <c r="N1136" s="168">
        <v>1</v>
      </c>
      <c r="R1136" s="167">
        <v>1</v>
      </c>
      <c r="X1136" s="38">
        <f t="shared" si="100"/>
        <v>45737</v>
      </c>
      <c r="Y1136" s="38">
        <f t="shared" si="101"/>
        <v>45765</v>
      </c>
    </row>
    <row r="1137" spans="1:25" ht="21" customHeight="1">
      <c r="A1137" s="10">
        <f>SUBTOTAL(103,$B$4:B1137)</f>
        <v>1134</v>
      </c>
      <c r="B1137" s="122">
        <v>45737</v>
      </c>
      <c r="C1137" s="125" t="s">
        <v>1291</v>
      </c>
      <c r="D1137" s="3" t="str">
        <f>VLOOKUP(C1137,'Location Summary'!$C$4:$D$678,2,0)</f>
        <v>DA+9</v>
      </c>
      <c r="E1137" s="278" t="s">
        <v>416</v>
      </c>
      <c r="F1137" s="279" t="s">
        <v>320</v>
      </c>
      <c r="G1137" s="169">
        <v>1</v>
      </c>
      <c r="J1137" s="169">
        <v>1</v>
      </c>
      <c r="X1137" s="38">
        <f t="shared" si="100"/>
        <v>45737</v>
      </c>
      <c r="Y1137" s="38">
        <f t="shared" si="101"/>
        <v>45765</v>
      </c>
    </row>
    <row r="1138" spans="1:25" ht="21" customHeight="1">
      <c r="A1138" s="10">
        <f>SUBTOTAL(103,$B$4:B1138)</f>
        <v>1135</v>
      </c>
      <c r="B1138" s="122">
        <v>45738</v>
      </c>
      <c r="C1138" s="125" t="s">
        <v>209</v>
      </c>
      <c r="D1138" s="3" t="str">
        <f>VLOOKUP(C1138,'Location Summary'!$C$4:$D$678,2,0)</f>
        <v>DA+9</v>
      </c>
      <c r="E1138" s="278" t="s">
        <v>416</v>
      </c>
      <c r="F1138" s="279" t="s">
        <v>320</v>
      </c>
      <c r="I1138" s="167">
        <v>1</v>
      </c>
      <c r="K1138" s="168">
        <v>1</v>
      </c>
      <c r="X1138" s="38">
        <f t="shared" si="100"/>
        <v>45738</v>
      </c>
      <c r="Y1138" s="38">
        <f t="shared" si="101"/>
        <v>45766</v>
      </c>
    </row>
    <row r="1139" spans="1:25" ht="21" customHeight="1">
      <c r="A1139" s="10">
        <f>SUBTOTAL(103,$B$4:B1139)</f>
        <v>1136</v>
      </c>
      <c r="B1139" s="122">
        <v>45738</v>
      </c>
      <c r="C1139" s="125" t="s">
        <v>470</v>
      </c>
      <c r="D1139" s="3" t="str">
        <f>VLOOKUP(C1139,'Location Summary'!$C$4:$D$678,2,0)</f>
        <v>DA+6</v>
      </c>
      <c r="E1139" s="278" t="s">
        <v>416</v>
      </c>
      <c r="F1139" s="279" t="s">
        <v>696</v>
      </c>
      <c r="P1139" s="169">
        <v>1</v>
      </c>
      <c r="X1139" s="38">
        <f t="shared" ref="X1139:X1170" si="102">B1139</f>
        <v>45738</v>
      </c>
      <c r="Y1139" s="38">
        <f t="shared" ref="Y1139:Y1170" si="103">B1139+28</f>
        <v>45766</v>
      </c>
    </row>
    <row r="1140" spans="1:25" ht="21" customHeight="1">
      <c r="A1140" s="10">
        <f>SUBTOTAL(103,$B$4:B1140)</f>
        <v>1137</v>
      </c>
      <c r="B1140" s="122">
        <v>45738</v>
      </c>
      <c r="C1140" s="125" t="s">
        <v>1278</v>
      </c>
      <c r="D1140" s="3" t="str">
        <f>VLOOKUP(C1140,'Location Summary'!$C$4:$D$678,2,0)</f>
        <v>DA+3</v>
      </c>
      <c r="E1140" s="278" t="s">
        <v>416</v>
      </c>
      <c r="F1140" s="279" t="s">
        <v>320</v>
      </c>
      <c r="G1140" s="169">
        <v>1</v>
      </c>
      <c r="J1140" s="169">
        <v>1</v>
      </c>
      <c r="X1140" s="38">
        <f t="shared" si="102"/>
        <v>45738</v>
      </c>
      <c r="Y1140" s="38">
        <f t="shared" si="103"/>
        <v>45766</v>
      </c>
    </row>
    <row r="1141" spans="1:25" ht="21" customHeight="1">
      <c r="A1141" s="10">
        <f>SUBTOTAL(103,$B$4:B1141)</f>
        <v>1138</v>
      </c>
      <c r="B1141" s="122">
        <v>45738</v>
      </c>
      <c r="C1141" s="122" t="s">
        <v>1291</v>
      </c>
      <c r="D1141" s="3" t="str">
        <f>VLOOKUP(C1141,'Location Summary'!$C$4:$D$678,2,0)</f>
        <v>DA+9</v>
      </c>
      <c r="E1141" s="278" t="s">
        <v>416</v>
      </c>
      <c r="F1141" s="279" t="s">
        <v>320</v>
      </c>
      <c r="H1141" s="168">
        <v>1</v>
      </c>
      <c r="K1141" s="168">
        <v>1</v>
      </c>
      <c r="M1141" s="169">
        <v>1</v>
      </c>
      <c r="P1141" s="169">
        <v>1</v>
      </c>
      <c r="X1141" s="38">
        <f t="shared" si="102"/>
        <v>45738</v>
      </c>
      <c r="Y1141" s="38">
        <f t="shared" si="103"/>
        <v>45766</v>
      </c>
    </row>
    <row r="1142" spans="1:25">
      <c r="A1142" s="10">
        <f>SUBTOTAL(103,$B$4:B1142)</f>
        <v>1139</v>
      </c>
      <c r="B1142" s="38">
        <v>45739</v>
      </c>
      <c r="C1142" s="26" t="s">
        <v>209</v>
      </c>
      <c r="D1142" s="3" t="str">
        <f>VLOOKUP(C1142,'Location Summary'!$C$4:$D$678,2,0)</f>
        <v>DA+9</v>
      </c>
      <c r="E1142" s="278" t="s">
        <v>416</v>
      </c>
      <c r="F1142" s="103" t="s">
        <v>320</v>
      </c>
      <c r="P1142" s="169">
        <v>1</v>
      </c>
      <c r="X1142" s="38">
        <f t="shared" si="102"/>
        <v>45739</v>
      </c>
      <c r="Y1142" s="38">
        <f t="shared" si="103"/>
        <v>45767</v>
      </c>
    </row>
    <row r="1143" spans="1:25">
      <c r="A1143" s="10">
        <f>SUBTOTAL(103,$B$4:B1143)</f>
        <v>1140</v>
      </c>
      <c r="B1143" s="38">
        <v>45739</v>
      </c>
      <c r="C1143" s="26" t="s">
        <v>470</v>
      </c>
      <c r="D1143" s="3" t="str">
        <f>VLOOKUP(C1143,'Location Summary'!$C$4:$D$678,2,0)</f>
        <v>DA+6</v>
      </c>
      <c r="E1143" s="278" t="s">
        <v>416</v>
      </c>
      <c r="F1143" s="103" t="s">
        <v>696</v>
      </c>
      <c r="Q1143" s="168">
        <v>1</v>
      </c>
      <c r="R1143" s="167">
        <v>1</v>
      </c>
      <c r="X1143" s="38">
        <f t="shared" si="102"/>
        <v>45739</v>
      </c>
      <c r="Y1143" s="38">
        <f t="shared" si="103"/>
        <v>45767</v>
      </c>
    </row>
    <row r="1144" spans="1:25">
      <c r="A1144" s="10">
        <f>SUBTOTAL(103,$B$4:B1144)</f>
        <v>1141</v>
      </c>
      <c r="B1144" s="38">
        <v>45739</v>
      </c>
      <c r="C1144" s="26" t="s">
        <v>1398</v>
      </c>
      <c r="D1144" s="3" t="str">
        <f>VLOOKUP(C1144,'Location Summary'!$C$4:$D$678,2,0)</f>
        <v>DA+3</v>
      </c>
      <c r="E1144" s="278" t="s">
        <v>416</v>
      </c>
      <c r="F1144" s="103" t="s">
        <v>696</v>
      </c>
      <c r="K1144" s="168">
        <v>1</v>
      </c>
      <c r="L1144" s="167">
        <v>1</v>
      </c>
      <c r="O1144" s="167">
        <v>1</v>
      </c>
      <c r="X1144" s="38">
        <f t="shared" si="102"/>
        <v>45739</v>
      </c>
      <c r="Y1144" s="38">
        <f t="shared" si="103"/>
        <v>45767</v>
      </c>
    </row>
    <row r="1145" spans="1:25">
      <c r="A1145" s="10">
        <f>SUBTOTAL(103,$B$4:B1145)</f>
        <v>1142</v>
      </c>
      <c r="B1145" s="38">
        <v>45739</v>
      </c>
      <c r="C1145" s="26" t="s">
        <v>1291</v>
      </c>
      <c r="D1145" s="3" t="str">
        <f>VLOOKUP(C1145,'Location Summary'!$C$4:$D$678,2,0)</f>
        <v>DA+9</v>
      </c>
      <c r="E1145" s="278" t="s">
        <v>416</v>
      </c>
      <c r="F1145" s="103" t="s">
        <v>696</v>
      </c>
      <c r="N1145" s="168">
        <v>1</v>
      </c>
      <c r="O1145" s="167">
        <v>1</v>
      </c>
      <c r="Q1145" s="168">
        <v>1</v>
      </c>
      <c r="R1145" s="167">
        <v>1</v>
      </c>
      <c r="X1145" s="38">
        <f t="shared" si="102"/>
        <v>45739</v>
      </c>
      <c r="Y1145" s="38">
        <f t="shared" si="103"/>
        <v>45767</v>
      </c>
    </row>
    <row r="1146" spans="1:25">
      <c r="A1146" s="10">
        <f>SUBTOTAL(103,$B$4:B1146)</f>
        <v>1143</v>
      </c>
      <c r="B1146" s="38">
        <v>45740</v>
      </c>
      <c r="C1146" s="26" t="s">
        <v>209</v>
      </c>
      <c r="D1146" s="3" t="str">
        <f>VLOOKUP(C1146,'Location Summary'!$C$4:$D$678,2,0)</f>
        <v>DA+9</v>
      </c>
      <c r="E1146" s="278" t="s">
        <v>416</v>
      </c>
      <c r="F1146" s="103" t="s">
        <v>320</v>
      </c>
      <c r="L1146" s="167">
        <v>1</v>
      </c>
      <c r="Q1146" s="168">
        <v>1</v>
      </c>
      <c r="X1146" s="38">
        <f t="shared" si="102"/>
        <v>45740</v>
      </c>
      <c r="Y1146" s="38">
        <f t="shared" si="103"/>
        <v>45768</v>
      </c>
    </row>
    <row r="1147" spans="1:25">
      <c r="A1147" s="10">
        <f>SUBTOTAL(103,$B$4:B1147)</f>
        <v>1144</v>
      </c>
      <c r="B1147" s="38">
        <v>45740</v>
      </c>
      <c r="C1147" s="26" t="s">
        <v>1400</v>
      </c>
      <c r="D1147" s="3" t="str">
        <f>VLOOKUP(C1147,'Location Summary'!$C$4:$D$678,2,0)</f>
        <v>DA+3</v>
      </c>
      <c r="E1147" s="278" t="s">
        <v>416</v>
      </c>
      <c r="F1147" s="103" t="s">
        <v>320</v>
      </c>
      <c r="G1147" s="169">
        <v>1</v>
      </c>
      <c r="M1147" s="169">
        <v>1</v>
      </c>
      <c r="P1147" s="169">
        <v>1</v>
      </c>
      <c r="X1147" s="38">
        <f t="shared" si="102"/>
        <v>45740</v>
      </c>
      <c r="Y1147" s="38">
        <f t="shared" si="103"/>
        <v>45768</v>
      </c>
    </row>
    <row r="1148" spans="1:25">
      <c r="A1148" s="10">
        <f>SUBTOTAL(103,$B$4:B1148)</f>
        <v>1145</v>
      </c>
      <c r="B1148" s="38">
        <v>45740</v>
      </c>
      <c r="C1148" s="26" t="s">
        <v>1278</v>
      </c>
      <c r="D1148" s="3" t="str">
        <f>VLOOKUP(C1148,'Location Summary'!$C$4:$D$678,2,0)</f>
        <v>DA+3</v>
      </c>
      <c r="E1148" s="278" t="s">
        <v>416</v>
      </c>
      <c r="F1148" s="103" t="s">
        <v>696</v>
      </c>
      <c r="H1148" s="168">
        <v>1</v>
      </c>
      <c r="M1148" s="169">
        <v>1</v>
      </c>
      <c r="X1148" s="38">
        <f t="shared" si="102"/>
        <v>45740</v>
      </c>
      <c r="Y1148" s="38">
        <f t="shared" si="103"/>
        <v>45768</v>
      </c>
    </row>
    <row r="1149" spans="1:25">
      <c r="A1149" s="10">
        <f>SUBTOTAL(103,$B$4:B1149)</f>
        <v>1146</v>
      </c>
      <c r="B1149" s="38">
        <v>45741</v>
      </c>
      <c r="C1149" s="26" t="s">
        <v>1290</v>
      </c>
      <c r="D1149" s="3" t="str">
        <f>VLOOKUP(C1149,'Location Summary'!$C$4:$D$678,2,0)</f>
        <v>DA+3</v>
      </c>
      <c r="E1149" s="278" t="s">
        <v>416</v>
      </c>
      <c r="F1149" s="103" t="s">
        <v>320</v>
      </c>
      <c r="H1149" s="168">
        <v>1</v>
      </c>
      <c r="I1149" s="167">
        <v>1</v>
      </c>
      <c r="J1149" s="169">
        <v>1</v>
      </c>
      <c r="N1149" s="168">
        <v>1</v>
      </c>
      <c r="O1149" s="167">
        <v>1</v>
      </c>
      <c r="Q1149" s="168">
        <v>1</v>
      </c>
      <c r="R1149" s="167">
        <v>1</v>
      </c>
      <c r="X1149" s="38">
        <f t="shared" si="102"/>
        <v>45741</v>
      </c>
      <c r="Y1149" s="38">
        <f t="shared" si="103"/>
        <v>45769</v>
      </c>
    </row>
    <row r="1150" spans="1:25">
      <c r="A1150" s="10">
        <f>SUBTOTAL(103,$B$4:B1150)</f>
        <v>1147</v>
      </c>
      <c r="B1150" s="38">
        <v>45741</v>
      </c>
      <c r="C1150" s="26" t="s">
        <v>1278</v>
      </c>
      <c r="D1150" s="3" t="str">
        <f>VLOOKUP(C1150,'Location Summary'!$C$4:$D$678,2,0)</f>
        <v>DA+3</v>
      </c>
      <c r="E1150" s="278" t="s">
        <v>416</v>
      </c>
      <c r="F1150" s="103" t="s">
        <v>696</v>
      </c>
      <c r="I1150" s="167">
        <v>1</v>
      </c>
      <c r="K1150" s="168">
        <v>1</v>
      </c>
      <c r="L1150" s="167">
        <v>1</v>
      </c>
      <c r="N1150" s="168">
        <v>1</v>
      </c>
      <c r="X1150" s="38">
        <f t="shared" si="102"/>
        <v>45741</v>
      </c>
      <c r="Y1150" s="38">
        <f t="shared" si="103"/>
        <v>45769</v>
      </c>
    </row>
    <row r="1151" spans="1:25">
      <c r="A1151" s="10">
        <f>SUBTOTAL(103,$B$4:B1151)</f>
        <v>1148</v>
      </c>
      <c r="B1151" s="38">
        <v>45742</v>
      </c>
      <c r="C1151" s="26" t="s">
        <v>1290</v>
      </c>
      <c r="D1151" s="3" t="str">
        <f>VLOOKUP(C1151,'Location Summary'!$C$4:$D$678,2,0)</f>
        <v>DA+3</v>
      </c>
      <c r="E1151" s="278" t="s">
        <v>416</v>
      </c>
      <c r="F1151" s="103" t="s">
        <v>696</v>
      </c>
      <c r="K1151" s="168">
        <v>1</v>
      </c>
      <c r="L1151" s="167">
        <v>1</v>
      </c>
      <c r="X1151" s="38">
        <f t="shared" si="102"/>
        <v>45742</v>
      </c>
      <c r="Y1151" s="38">
        <f t="shared" si="103"/>
        <v>45770</v>
      </c>
    </row>
    <row r="1152" spans="1:25">
      <c r="A1152" s="10">
        <f>SUBTOTAL(103,$B$4:B1152)</f>
        <v>1149</v>
      </c>
      <c r="B1152" s="38">
        <v>45742</v>
      </c>
      <c r="C1152" s="26" t="s">
        <v>1278</v>
      </c>
      <c r="D1152" s="3" t="str">
        <f>VLOOKUP(C1152,'Location Summary'!$C$4:$D$678,2,0)</f>
        <v>DA+3</v>
      </c>
      <c r="E1152" s="278" t="s">
        <v>416</v>
      </c>
      <c r="F1152" s="103" t="s">
        <v>696</v>
      </c>
      <c r="O1152" s="167">
        <v>1</v>
      </c>
      <c r="P1152" s="169">
        <v>1</v>
      </c>
      <c r="Q1152" s="168">
        <v>1</v>
      </c>
      <c r="X1152" s="38">
        <f t="shared" si="102"/>
        <v>45742</v>
      </c>
      <c r="Y1152" s="38">
        <f t="shared" si="103"/>
        <v>45770</v>
      </c>
    </row>
    <row r="1153" spans="1:25">
      <c r="A1153" s="10">
        <f>SUBTOTAL(103,$B$4:B1153)</f>
        <v>1150</v>
      </c>
      <c r="B1153" s="38">
        <v>45743</v>
      </c>
      <c r="C1153" s="26" t="s">
        <v>209</v>
      </c>
      <c r="D1153" s="3" t="str">
        <f>VLOOKUP(C1153,'Location Summary'!$C$4:$D$678,2,0)</f>
        <v>DA+9</v>
      </c>
      <c r="E1153" s="278" t="s">
        <v>416</v>
      </c>
      <c r="F1153" s="103" t="s">
        <v>320</v>
      </c>
      <c r="I1153" s="167">
        <v>1</v>
      </c>
      <c r="X1153" s="38">
        <f t="shared" si="102"/>
        <v>45743</v>
      </c>
      <c r="Y1153" s="38">
        <f t="shared" si="103"/>
        <v>45771</v>
      </c>
    </row>
    <row r="1154" spans="1:25">
      <c r="A1154" s="10">
        <f>SUBTOTAL(103,$B$4:B1154)</f>
        <v>1151</v>
      </c>
      <c r="B1154" s="38">
        <v>45743</v>
      </c>
      <c r="C1154" s="26" t="s">
        <v>685</v>
      </c>
      <c r="D1154" s="3" t="str">
        <f>VLOOKUP(C1154,'Location Summary'!$C$4:$D$678,2,0)</f>
        <v>DB1+12</v>
      </c>
      <c r="E1154" s="278" t="s">
        <v>416</v>
      </c>
      <c r="F1154" s="103" t="s">
        <v>320</v>
      </c>
      <c r="G1154" s="169">
        <v>1</v>
      </c>
      <c r="J1154" s="169">
        <v>1</v>
      </c>
      <c r="X1154" s="38">
        <f t="shared" si="102"/>
        <v>45743</v>
      </c>
      <c r="Y1154" s="38">
        <f t="shared" si="103"/>
        <v>45771</v>
      </c>
    </row>
    <row r="1155" spans="1:25">
      <c r="A1155" s="10">
        <f>SUBTOTAL(103,$B$4:B1155)</f>
        <v>1152</v>
      </c>
      <c r="B1155" s="38">
        <v>45743</v>
      </c>
      <c r="C1155" s="26" t="s">
        <v>1278</v>
      </c>
      <c r="D1155" s="3" t="str">
        <f>VLOOKUP(C1155,'Location Summary'!$C$4:$D$678,2,0)</f>
        <v>DA+3</v>
      </c>
      <c r="E1155" s="278" t="s">
        <v>416</v>
      </c>
      <c r="F1155" s="103" t="s">
        <v>696</v>
      </c>
      <c r="R1155" s="167">
        <v>1</v>
      </c>
      <c r="X1155" s="38">
        <f t="shared" si="102"/>
        <v>45743</v>
      </c>
      <c r="Y1155" s="38">
        <f t="shared" si="103"/>
        <v>45771</v>
      </c>
    </row>
    <row r="1156" spans="1:25">
      <c r="A1156" s="10">
        <f>SUBTOTAL(103,$B$4:B1156)</f>
        <v>1153</v>
      </c>
      <c r="B1156" s="38">
        <v>45744</v>
      </c>
      <c r="C1156" s="26" t="s">
        <v>209</v>
      </c>
      <c r="D1156" s="3" t="str">
        <f>VLOOKUP(C1156,'Location Summary'!$C$4:$D$678,2,0)</f>
        <v>DA+9</v>
      </c>
      <c r="E1156" s="278" t="s">
        <v>416</v>
      </c>
      <c r="F1156" s="103" t="s">
        <v>320</v>
      </c>
      <c r="M1156" s="169">
        <v>1</v>
      </c>
      <c r="X1156" s="38">
        <f t="shared" si="102"/>
        <v>45744</v>
      </c>
      <c r="Y1156" s="38">
        <f t="shared" si="103"/>
        <v>45772</v>
      </c>
    </row>
    <row r="1157" spans="1:25">
      <c r="A1157" s="10">
        <f>SUBTOTAL(103,$B$4:B1157)</f>
        <v>1154</v>
      </c>
      <c r="B1157" s="38">
        <v>45744</v>
      </c>
      <c r="C1157" s="26" t="s">
        <v>685</v>
      </c>
      <c r="D1157" s="3" t="str">
        <f>VLOOKUP(C1157,'Location Summary'!$C$4:$D$678,2,0)</f>
        <v>DB1+12</v>
      </c>
      <c r="E1157" s="278" t="s">
        <v>416</v>
      </c>
      <c r="F1157" s="103" t="s">
        <v>320</v>
      </c>
      <c r="H1157" s="168">
        <v>1</v>
      </c>
      <c r="I1157" s="167">
        <v>1</v>
      </c>
      <c r="K1157" s="168">
        <v>1</v>
      </c>
      <c r="L1157" s="167">
        <v>1</v>
      </c>
      <c r="X1157" s="38">
        <f t="shared" si="102"/>
        <v>45744</v>
      </c>
      <c r="Y1157" s="38">
        <f t="shared" si="103"/>
        <v>45772</v>
      </c>
    </row>
    <row r="1158" spans="1:25">
      <c r="A1158" s="10">
        <f>SUBTOTAL(103,$B$4:B1158)</f>
        <v>1155</v>
      </c>
      <c r="B1158" s="38">
        <v>45744</v>
      </c>
      <c r="C1158" s="26" t="s">
        <v>1289</v>
      </c>
      <c r="D1158" s="3" t="str">
        <f>VLOOKUP(C1158,'Location Summary'!$C$4:$D$678,2,0)</f>
        <v>DB1+9</v>
      </c>
      <c r="E1158" s="278" t="s">
        <v>416</v>
      </c>
      <c r="F1158" s="103" t="s">
        <v>320</v>
      </c>
      <c r="J1158" s="169">
        <v>1</v>
      </c>
      <c r="M1158" s="169">
        <v>1</v>
      </c>
      <c r="X1158" s="38">
        <f t="shared" si="102"/>
        <v>45744</v>
      </c>
      <c r="Y1158" s="38">
        <f t="shared" si="103"/>
        <v>45772</v>
      </c>
    </row>
    <row r="1159" spans="1:25">
      <c r="A1159" s="10">
        <f>SUBTOTAL(103,$B$4:B1159)</f>
        <v>1156</v>
      </c>
      <c r="B1159" s="38">
        <v>45744</v>
      </c>
      <c r="C1159" s="26" t="s">
        <v>1279</v>
      </c>
      <c r="D1159" s="3" t="str">
        <f>VLOOKUP(C1159,'Location Summary'!$C$4:$D$678,2,0)</f>
        <v>DA+3</v>
      </c>
      <c r="E1159" s="278" t="s">
        <v>416</v>
      </c>
      <c r="F1159" s="103" t="s">
        <v>696</v>
      </c>
      <c r="G1159" s="169">
        <v>1</v>
      </c>
      <c r="M1159" s="169">
        <v>1</v>
      </c>
      <c r="P1159" s="169">
        <v>1</v>
      </c>
      <c r="X1159" s="38">
        <f t="shared" si="102"/>
        <v>45744</v>
      </c>
      <c r="Y1159" s="38">
        <f t="shared" si="103"/>
        <v>45772</v>
      </c>
    </row>
    <row r="1160" spans="1:25">
      <c r="A1160" s="10">
        <f>SUBTOTAL(103,$B$4:B1160)</f>
        <v>1157</v>
      </c>
      <c r="B1160" s="38">
        <v>45745</v>
      </c>
      <c r="C1160" s="26" t="s">
        <v>209</v>
      </c>
      <c r="D1160" s="3" t="str">
        <f>VLOOKUP(C1160,'Location Summary'!$C$4:$D$678,2,0)</f>
        <v>DA+9</v>
      </c>
      <c r="E1160" s="278" t="s">
        <v>416</v>
      </c>
      <c r="F1160" s="103" t="s">
        <v>320</v>
      </c>
      <c r="L1160" s="167">
        <v>1</v>
      </c>
      <c r="N1160" s="168">
        <v>1</v>
      </c>
      <c r="O1160" s="167">
        <v>1</v>
      </c>
      <c r="X1160" s="38">
        <f t="shared" si="102"/>
        <v>45745</v>
      </c>
      <c r="Y1160" s="38">
        <f t="shared" si="103"/>
        <v>45773</v>
      </c>
    </row>
    <row r="1161" spans="1:25">
      <c r="A1161" s="10">
        <f>SUBTOTAL(103,$B$4:B1161)</f>
        <v>1158</v>
      </c>
      <c r="B1161" s="38">
        <v>45745</v>
      </c>
      <c r="C1161" s="26" t="s">
        <v>685</v>
      </c>
      <c r="D1161" s="3" t="str">
        <f>VLOOKUP(C1161,'Location Summary'!$C$4:$D$678,2,0)</f>
        <v>DB1+12</v>
      </c>
      <c r="E1161" s="278" t="s">
        <v>416</v>
      </c>
      <c r="F1161" s="103" t="s">
        <v>320</v>
      </c>
      <c r="P1161" s="169">
        <v>1</v>
      </c>
      <c r="X1161" s="38">
        <f t="shared" si="102"/>
        <v>45745</v>
      </c>
      <c r="Y1161" s="38">
        <f t="shared" si="103"/>
        <v>45773</v>
      </c>
    </row>
    <row r="1162" spans="1:25">
      <c r="A1162" s="10">
        <f>SUBTOTAL(103,$B$4:B1162)</f>
        <v>1159</v>
      </c>
      <c r="B1162" s="38">
        <v>45745</v>
      </c>
      <c r="C1162" s="26" t="s">
        <v>1289</v>
      </c>
      <c r="D1162" s="3" t="str">
        <f>VLOOKUP(C1162,'Location Summary'!$C$4:$D$678,2,0)</f>
        <v>DB1+9</v>
      </c>
      <c r="E1162" s="278" t="s">
        <v>416</v>
      </c>
      <c r="F1162" s="103" t="s">
        <v>320</v>
      </c>
      <c r="G1162" s="169">
        <v>1</v>
      </c>
      <c r="K1162" s="168">
        <v>1</v>
      </c>
      <c r="L1162" s="167">
        <v>1</v>
      </c>
      <c r="P1162" s="169">
        <v>1</v>
      </c>
      <c r="Q1162" s="168">
        <v>1</v>
      </c>
      <c r="R1162" s="167">
        <v>1</v>
      </c>
      <c r="X1162" s="38">
        <f t="shared" si="102"/>
        <v>45745</v>
      </c>
      <c r="Y1162" s="38">
        <f t="shared" si="103"/>
        <v>45773</v>
      </c>
    </row>
    <row r="1163" spans="1:25">
      <c r="A1163" s="10">
        <f>SUBTOTAL(103,$B$4:B1163)</f>
        <v>1160</v>
      </c>
      <c r="B1163" s="38">
        <v>45745</v>
      </c>
      <c r="C1163" s="26" t="s">
        <v>1279</v>
      </c>
      <c r="D1163" s="3" t="str">
        <f>VLOOKUP(C1163,'Location Summary'!$C$4:$D$678,2,0)</f>
        <v>DA+3</v>
      </c>
      <c r="E1163" s="278" t="s">
        <v>416</v>
      </c>
      <c r="F1163" s="103" t="s">
        <v>696</v>
      </c>
      <c r="J1163" s="169">
        <v>1</v>
      </c>
      <c r="N1163" s="168">
        <v>1</v>
      </c>
      <c r="O1163" s="167">
        <v>1</v>
      </c>
      <c r="Q1163" s="168">
        <v>1</v>
      </c>
      <c r="R1163" s="167">
        <v>1</v>
      </c>
      <c r="X1163" s="38">
        <f t="shared" si="102"/>
        <v>45745</v>
      </c>
      <c r="Y1163" s="38">
        <f t="shared" si="103"/>
        <v>45773</v>
      </c>
    </row>
    <row r="1164" spans="1:25">
      <c r="A1164" s="10">
        <f>SUBTOTAL(103,$B$4:B1164)</f>
        <v>1161</v>
      </c>
      <c r="B1164" s="38">
        <v>45746</v>
      </c>
      <c r="C1164" s="26" t="s">
        <v>209</v>
      </c>
      <c r="D1164" s="3" t="str">
        <f>VLOOKUP(C1164,'Location Summary'!$C$4:$D$678,2,0)</f>
        <v>DA+9</v>
      </c>
      <c r="E1164" s="278" t="s">
        <v>416</v>
      </c>
      <c r="F1164" s="103" t="s">
        <v>696</v>
      </c>
      <c r="O1164" s="167">
        <v>1</v>
      </c>
      <c r="R1164" s="167">
        <v>1</v>
      </c>
      <c r="X1164" s="38">
        <f t="shared" si="102"/>
        <v>45746</v>
      </c>
      <c r="Y1164" s="38">
        <f t="shared" si="103"/>
        <v>45774</v>
      </c>
    </row>
    <row r="1165" spans="1:25">
      <c r="A1165" s="10">
        <f>SUBTOTAL(103,$B$4:B1165)</f>
        <v>1162</v>
      </c>
      <c r="B1165" s="38">
        <v>45746</v>
      </c>
      <c r="C1165" s="26" t="s">
        <v>1289</v>
      </c>
      <c r="D1165" s="3" t="str">
        <f>VLOOKUP(C1165,'Location Summary'!$C$4:$D$678,2,0)</f>
        <v>DB1+9</v>
      </c>
      <c r="E1165" s="278" t="s">
        <v>416</v>
      </c>
      <c r="F1165" s="103" t="s">
        <v>696</v>
      </c>
      <c r="H1165" s="168">
        <v>1</v>
      </c>
      <c r="I1165" s="167">
        <v>1</v>
      </c>
      <c r="Q1165" s="168">
        <v>1</v>
      </c>
      <c r="R1165" s="167">
        <v>1</v>
      </c>
      <c r="X1165" s="38">
        <f t="shared" si="102"/>
        <v>45746</v>
      </c>
      <c r="Y1165" s="38">
        <f t="shared" si="103"/>
        <v>45774</v>
      </c>
    </row>
    <row r="1166" spans="1:25">
      <c r="A1166" s="10">
        <f>SUBTOTAL(103,$B$4:B1166)</f>
        <v>1163</v>
      </c>
      <c r="B1166" s="38">
        <v>45746</v>
      </c>
      <c r="C1166" s="26" t="s">
        <v>1279</v>
      </c>
      <c r="D1166" s="3" t="str">
        <f>VLOOKUP(C1166,'Location Summary'!$C$4:$D$678,2,0)</f>
        <v>DA+3</v>
      </c>
      <c r="E1166" s="278" t="s">
        <v>416</v>
      </c>
      <c r="F1166" s="103" t="s">
        <v>696</v>
      </c>
      <c r="H1166" s="168">
        <v>1</v>
      </c>
      <c r="I1166" s="167">
        <v>1</v>
      </c>
      <c r="K1166" s="168">
        <v>1</v>
      </c>
      <c r="L1166" s="167">
        <v>1</v>
      </c>
      <c r="X1166" s="38">
        <f t="shared" si="102"/>
        <v>45746</v>
      </c>
      <c r="Y1166" s="38">
        <f t="shared" si="103"/>
        <v>45774</v>
      </c>
    </row>
    <row r="1167" spans="1:25">
      <c r="A1167" s="10">
        <f>SUBTOTAL(103,$B$4:B1167)</f>
        <v>1164</v>
      </c>
      <c r="B1167" s="38">
        <v>45747</v>
      </c>
      <c r="C1167" s="131" t="s">
        <v>685</v>
      </c>
      <c r="D1167" s="3" t="str">
        <f>VLOOKUP(C1167,'Location Summary'!$C$4:$D$678,2,0)</f>
        <v>DB1+12</v>
      </c>
      <c r="E1167" s="278" t="s">
        <v>416</v>
      </c>
      <c r="F1167" s="103" t="s">
        <v>696</v>
      </c>
      <c r="M1167" s="169">
        <v>1</v>
      </c>
      <c r="Q1167" s="168">
        <v>1</v>
      </c>
      <c r="X1167" s="38">
        <f t="shared" si="102"/>
        <v>45747</v>
      </c>
      <c r="Y1167" s="38">
        <f t="shared" si="103"/>
        <v>45775</v>
      </c>
    </row>
    <row r="1168" spans="1:25">
      <c r="A1168" s="10">
        <f>SUBTOTAL(103,$B$4:B1168)</f>
        <v>1165</v>
      </c>
      <c r="B1168" s="38">
        <v>45748</v>
      </c>
      <c r="C1168" s="131" t="s">
        <v>685</v>
      </c>
      <c r="D1168" s="3" t="str">
        <f>VLOOKUP(C1168,'Location Summary'!$C$4:$D$678,2,0)</f>
        <v>DB1+12</v>
      </c>
      <c r="E1168" s="278" t="s">
        <v>416</v>
      </c>
      <c r="F1168" s="103" t="s">
        <v>696</v>
      </c>
      <c r="N1168" s="168">
        <v>1</v>
      </c>
      <c r="O1168" s="167">
        <v>1</v>
      </c>
      <c r="R1168" s="167">
        <v>1</v>
      </c>
      <c r="X1168" s="38">
        <f t="shared" si="102"/>
        <v>45748</v>
      </c>
      <c r="Y1168" s="38">
        <f t="shared" si="103"/>
        <v>45776</v>
      </c>
    </row>
    <row r="1169" spans="1:25">
      <c r="A1169" s="10">
        <f>SUBTOTAL(103,$B$4:B1169)</f>
        <v>1166</v>
      </c>
      <c r="B1169" s="38">
        <v>45748</v>
      </c>
      <c r="C1169" s="26" t="s">
        <v>1288</v>
      </c>
      <c r="D1169" s="3" t="str">
        <f>VLOOKUP(C1169,'Location Summary'!$C$4:$D$678,2,0)</f>
        <v>DA+0</v>
      </c>
      <c r="E1169" s="278" t="s">
        <v>416</v>
      </c>
      <c r="F1169" s="103" t="s">
        <v>320</v>
      </c>
      <c r="G1169" s="169">
        <v>1</v>
      </c>
      <c r="J1169" s="169">
        <v>1</v>
      </c>
      <c r="M1169" s="169">
        <v>1</v>
      </c>
      <c r="P1169" s="169">
        <v>1</v>
      </c>
      <c r="X1169" s="38">
        <f t="shared" si="102"/>
        <v>45748</v>
      </c>
      <c r="Y1169" s="38">
        <f t="shared" si="103"/>
        <v>45776</v>
      </c>
    </row>
    <row r="1170" spans="1:25">
      <c r="A1170" s="10">
        <f>SUBTOTAL(103,$B$4:B1170)</f>
        <v>1167</v>
      </c>
      <c r="B1170" s="38">
        <v>45748</v>
      </c>
      <c r="C1170" s="26" t="s">
        <v>1280</v>
      </c>
      <c r="D1170" s="3" t="str">
        <f>VLOOKUP(C1170,'Location Summary'!$C$4:$D$678,2,0)</f>
        <v>DA+3</v>
      </c>
      <c r="E1170" s="278" t="s">
        <v>416</v>
      </c>
      <c r="F1170" s="103" t="s">
        <v>320</v>
      </c>
      <c r="G1170" s="169">
        <v>1</v>
      </c>
      <c r="J1170" s="169">
        <v>1</v>
      </c>
      <c r="X1170" s="38">
        <f t="shared" si="102"/>
        <v>45748</v>
      </c>
      <c r="Y1170" s="38">
        <f t="shared" si="103"/>
        <v>45776</v>
      </c>
    </row>
    <row r="1171" spans="1:25">
      <c r="A1171" s="10">
        <f>SUBTOTAL(103,$B$4:B1171)</f>
        <v>1168</v>
      </c>
      <c r="B1171" s="38">
        <v>45749</v>
      </c>
      <c r="C1171" s="26" t="s">
        <v>1288</v>
      </c>
      <c r="D1171" s="3" t="str">
        <f>VLOOKUP(C1171,'Location Summary'!$C$4:$D$678,2,0)</f>
        <v>DA+0</v>
      </c>
      <c r="E1171" s="278" t="s">
        <v>416</v>
      </c>
      <c r="F1171" s="103" t="s">
        <v>320</v>
      </c>
      <c r="H1171" s="168">
        <v>1</v>
      </c>
      <c r="K1171" s="168">
        <v>1</v>
      </c>
      <c r="N1171" s="168">
        <v>1</v>
      </c>
      <c r="Q1171" s="168">
        <v>1</v>
      </c>
      <c r="X1171" s="38">
        <f t="shared" ref="X1171:X1200" si="104">B1171</f>
        <v>45749</v>
      </c>
      <c r="Y1171" s="38">
        <f t="shared" ref="Y1171:Y1200" si="105">B1171+28</f>
        <v>45777</v>
      </c>
    </row>
    <row r="1172" spans="1:25">
      <c r="A1172" s="10">
        <f>SUBTOTAL(103,$B$4:B1172)</f>
        <v>1169</v>
      </c>
      <c r="B1172" s="38">
        <v>45749</v>
      </c>
      <c r="C1172" s="131" t="s">
        <v>1280</v>
      </c>
      <c r="D1172" s="3" t="str">
        <f>VLOOKUP(C1172,'Location Summary'!$C$4:$D$678,2,0)</f>
        <v>DA+3</v>
      </c>
      <c r="E1172" s="278" t="s">
        <v>416</v>
      </c>
      <c r="F1172" s="103" t="s">
        <v>320</v>
      </c>
      <c r="H1172" s="168">
        <v>1</v>
      </c>
      <c r="I1172" s="167">
        <v>1</v>
      </c>
      <c r="K1172" s="168">
        <v>1</v>
      </c>
      <c r="L1172" s="167">
        <v>1</v>
      </c>
      <c r="M1172" s="169">
        <v>1</v>
      </c>
      <c r="P1172" s="169">
        <v>1</v>
      </c>
      <c r="X1172" s="38">
        <f t="shared" si="104"/>
        <v>45749</v>
      </c>
      <c r="Y1172" s="38">
        <f t="shared" si="105"/>
        <v>45777</v>
      </c>
    </row>
    <row r="1173" spans="1:25">
      <c r="A1173" s="10">
        <f>SUBTOTAL(103,$B$4:B1173)</f>
        <v>1170</v>
      </c>
      <c r="B1173" s="38">
        <v>45750</v>
      </c>
      <c r="C1173" s="26" t="s">
        <v>1288</v>
      </c>
      <c r="D1173" s="3" t="str">
        <f>VLOOKUP(C1173,'Location Summary'!$C$4:$D$678,2,0)</f>
        <v>DA+0</v>
      </c>
      <c r="E1173" s="278" t="s">
        <v>416</v>
      </c>
      <c r="F1173" s="103" t="s">
        <v>696</v>
      </c>
      <c r="I1173" s="167">
        <v>1</v>
      </c>
      <c r="L1173" s="167">
        <v>1</v>
      </c>
      <c r="O1173" s="167">
        <v>1</v>
      </c>
      <c r="R1173" s="167">
        <v>1</v>
      </c>
      <c r="X1173" s="38">
        <f t="shared" si="104"/>
        <v>45750</v>
      </c>
      <c r="Y1173" s="38">
        <f t="shared" si="105"/>
        <v>45778</v>
      </c>
    </row>
    <row r="1174" spans="1:25">
      <c r="A1174" s="10">
        <f>SUBTOTAL(103,$B$4:B1174)</f>
        <v>1171</v>
      </c>
      <c r="B1174" s="38">
        <v>45750</v>
      </c>
      <c r="C1174" s="131" t="s">
        <v>1280</v>
      </c>
      <c r="D1174" s="3" t="str">
        <f>VLOOKUP(C1174,'Location Summary'!$C$4:$D$678,2,0)</f>
        <v>DA+3</v>
      </c>
      <c r="E1174" s="278" t="s">
        <v>416</v>
      </c>
      <c r="F1174" s="103" t="s">
        <v>320</v>
      </c>
      <c r="N1174" s="168">
        <v>1</v>
      </c>
      <c r="Q1174" s="168">
        <v>1</v>
      </c>
      <c r="X1174" s="38">
        <f t="shared" si="104"/>
        <v>45750</v>
      </c>
      <c r="Y1174" s="38">
        <f t="shared" si="105"/>
        <v>45778</v>
      </c>
    </row>
    <row r="1175" spans="1:25">
      <c r="A1175" s="10">
        <f>SUBTOTAL(103,$B$4:B1175)</f>
        <v>1172</v>
      </c>
      <c r="B1175" s="38">
        <v>45751</v>
      </c>
      <c r="C1175" s="26" t="s">
        <v>603</v>
      </c>
      <c r="D1175" s="3" t="str">
        <f>VLOOKUP(C1175,'Location Summary'!$C$4:$D$678,2,0)</f>
        <v>DA-3</v>
      </c>
      <c r="E1175" s="278" t="s">
        <v>416</v>
      </c>
      <c r="F1175" s="103" t="s">
        <v>320</v>
      </c>
      <c r="P1175" s="169">
        <v>1</v>
      </c>
      <c r="X1175" s="38">
        <f t="shared" si="104"/>
        <v>45751</v>
      </c>
      <c r="Y1175" s="38">
        <f t="shared" si="105"/>
        <v>45779</v>
      </c>
    </row>
    <row r="1176" spans="1:25">
      <c r="A1176" s="10">
        <f>SUBTOTAL(103,$B$4:B1176)</f>
        <v>1173</v>
      </c>
      <c r="B1176" s="38">
        <v>45752</v>
      </c>
      <c r="C1176" s="26" t="s">
        <v>603</v>
      </c>
      <c r="D1176" s="3" t="str">
        <f>VLOOKUP(C1176,'Location Summary'!$C$4:$D$678,2,0)</f>
        <v>DA-3</v>
      </c>
      <c r="E1176" s="278" t="s">
        <v>416</v>
      </c>
      <c r="F1176" s="103" t="s">
        <v>320</v>
      </c>
      <c r="G1176" s="169">
        <v>1</v>
      </c>
      <c r="Q1176" s="168">
        <v>1</v>
      </c>
      <c r="X1176" s="38">
        <f t="shared" si="104"/>
        <v>45752</v>
      </c>
      <c r="Y1176" s="38">
        <f t="shared" si="105"/>
        <v>45780</v>
      </c>
    </row>
    <row r="1177" spans="1:25">
      <c r="A1177" s="10">
        <f>SUBTOTAL(103,$B$4:B1177)</f>
        <v>1174</v>
      </c>
      <c r="B1177" s="38">
        <v>45752</v>
      </c>
      <c r="C1177" s="26" t="s">
        <v>11</v>
      </c>
      <c r="D1177" s="3" t="str">
        <f>VLOOKUP(C1177,'Location Summary'!$C$4:$D$678,2,0)</f>
        <v>DD60+18</v>
      </c>
      <c r="E1177" s="278" t="s">
        <v>416</v>
      </c>
      <c r="F1177" s="103" t="s">
        <v>696</v>
      </c>
      <c r="P1177" s="169">
        <v>1</v>
      </c>
      <c r="X1177" s="38">
        <f t="shared" si="104"/>
        <v>45752</v>
      </c>
      <c r="Y1177" s="38">
        <f t="shared" si="105"/>
        <v>45780</v>
      </c>
    </row>
    <row r="1178" spans="1:25">
      <c r="A1178" s="10">
        <f>SUBTOTAL(103,$B$4:B1178)</f>
        <v>1175</v>
      </c>
      <c r="B1178" s="38">
        <v>45752</v>
      </c>
      <c r="C1178" s="26" t="s">
        <v>1280</v>
      </c>
      <c r="D1178" s="3" t="str">
        <f>VLOOKUP(C1178,'Location Summary'!$C$4:$D$678,2,0)</f>
        <v>DA+3</v>
      </c>
      <c r="E1178" s="278" t="s">
        <v>416</v>
      </c>
      <c r="F1178" s="103" t="s">
        <v>696</v>
      </c>
      <c r="O1178" s="167">
        <v>1</v>
      </c>
      <c r="R1178" s="167">
        <v>1</v>
      </c>
      <c r="X1178" s="38">
        <f t="shared" si="104"/>
        <v>45752</v>
      </c>
      <c r="Y1178" s="38">
        <f t="shared" si="105"/>
        <v>45780</v>
      </c>
    </row>
    <row r="1179" spans="1:25">
      <c r="A1179" s="10">
        <f>SUBTOTAL(103,$B$4:B1179)</f>
        <v>1176</v>
      </c>
      <c r="B1179" s="38">
        <v>45752</v>
      </c>
      <c r="C1179" s="26" t="s">
        <v>1287</v>
      </c>
      <c r="D1179" s="3" t="str">
        <f>VLOOKUP(C1179,'Location Summary'!$C$4:$D$678,2,0)</f>
        <v>DA+3</v>
      </c>
      <c r="E1179" s="278" t="s">
        <v>416</v>
      </c>
      <c r="F1179" s="103" t="s">
        <v>320</v>
      </c>
      <c r="M1179" s="169">
        <v>1</v>
      </c>
      <c r="P1179" s="169">
        <v>1</v>
      </c>
      <c r="X1179" s="38">
        <f t="shared" si="104"/>
        <v>45752</v>
      </c>
      <c r="Y1179" s="38">
        <f t="shared" si="105"/>
        <v>45780</v>
      </c>
    </row>
    <row r="1180" spans="1:25">
      <c r="A1180" s="10">
        <f>SUBTOTAL(103,$B$4:B1180)</f>
        <v>1177</v>
      </c>
      <c r="B1180" s="38">
        <v>45753</v>
      </c>
      <c r="C1180" s="26" t="s">
        <v>603</v>
      </c>
      <c r="D1180" s="3" t="str">
        <f>VLOOKUP(C1180,'Location Summary'!$C$4:$D$678,2,0)</f>
        <v>DA-3</v>
      </c>
      <c r="E1180" s="278" t="s">
        <v>416</v>
      </c>
      <c r="F1180" s="103" t="s">
        <v>320</v>
      </c>
      <c r="H1180" s="168">
        <v>1</v>
      </c>
      <c r="X1180" s="38">
        <f t="shared" si="104"/>
        <v>45753</v>
      </c>
      <c r="Y1180" s="38">
        <f t="shared" si="105"/>
        <v>45781</v>
      </c>
    </row>
    <row r="1181" spans="1:25">
      <c r="A1181" s="10">
        <f>SUBTOTAL(103,$B$4:B1181)</f>
        <v>1178</v>
      </c>
      <c r="B1181" s="38">
        <v>45753</v>
      </c>
      <c r="C1181" s="26" t="s">
        <v>1283</v>
      </c>
      <c r="D1181" s="3" t="str">
        <f>VLOOKUP(C1181,'Location Summary'!$C$4:$D$678,2,0)</f>
        <v>DA+3</v>
      </c>
      <c r="E1181" s="278" t="s">
        <v>416</v>
      </c>
      <c r="F1181" s="103" t="s">
        <v>696</v>
      </c>
      <c r="G1181" s="169">
        <v>1</v>
      </c>
      <c r="M1181" s="169">
        <v>1</v>
      </c>
      <c r="P1181" s="169">
        <v>1</v>
      </c>
      <c r="X1181" s="38">
        <f t="shared" si="104"/>
        <v>45753</v>
      </c>
      <c r="Y1181" s="38">
        <f t="shared" si="105"/>
        <v>45781</v>
      </c>
    </row>
    <row r="1182" spans="1:25">
      <c r="A1182" s="10">
        <f>SUBTOTAL(103,$B$4:B1182)</f>
        <v>1179</v>
      </c>
      <c r="B1182" s="38">
        <v>45753</v>
      </c>
      <c r="C1182" s="131" t="s">
        <v>11</v>
      </c>
      <c r="D1182" s="3" t="str">
        <f>VLOOKUP(C1182,'Location Summary'!$C$4:$D$678,2,0)</f>
        <v>DD60+18</v>
      </c>
      <c r="E1182" s="278" t="s">
        <v>416</v>
      </c>
      <c r="F1182" s="103" t="s">
        <v>696</v>
      </c>
      <c r="R1182" s="167">
        <v>0.5</v>
      </c>
      <c r="X1182" s="38">
        <f t="shared" si="104"/>
        <v>45753</v>
      </c>
      <c r="Y1182" s="38">
        <f t="shared" si="105"/>
        <v>45781</v>
      </c>
    </row>
    <row r="1183" spans="1:25">
      <c r="A1183" s="10">
        <f>SUBTOTAL(103,$B$4:B1183)</f>
        <v>1180</v>
      </c>
      <c r="B1183" s="38">
        <v>45753</v>
      </c>
      <c r="C1183" s="26" t="s">
        <v>1287</v>
      </c>
      <c r="D1183" s="3" t="str">
        <f>VLOOKUP(C1183,'Location Summary'!$C$4:$D$678,2,0)</f>
        <v>DA+3</v>
      </c>
      <c r="E1183" s="278" t="s">
        <v>416</v>
      </c>
      <c r="F1183" s="103" t="s">
        <v>320</v>
      </c>
      <c r="G1183" s="169">
        <v>1</v>
      </c>
      <c r="J1183" s="169">
        <v>1</v>
      </c>
      <c r="X1183" s="38">
        <f t="shared" si="104"/>
        <v>45753</v>
      </c>
      <c r="Y1183" s="38">
        <f t="shared" si="105"/>
        <v>45781</v>
      </c>
    </row>
    <row r="1184" spans="1:25">
      <c r="A1184" s="10">
        <f>SUBTOTAL(103,$B$4:B1184)</f>
        <v>1181</v>
      </c>
      <c r="B1184" s="38">
        <v>45754</v>
      </c>
      <c r="C1184" s="26" t="s">
        <v>1283</v>
      </c>
      <c r="D1184" s="3" t="str">
        <f>VLOOKUP(C1184,'Location Summary'!$C$4:$D$678,2,0)</f>
        <v>DA+3</v>
      </c>
      <c r="E1184" s="129" t="s">
        <v>416</v>
      </c>
      <c r="F1184" s="103" t="s">
        <v>696</v>
      </c>
      <c r="H1184" s="168">
        <v>1</v>
      </c>
      <c r="I1184" s="167">
        <v>1</v>
      </c>
      <c r="J1184" s="169">
        <v>1</v>
      </c>
      <c r="N1184" s="168">
        <v>1</v>
      </c>
      <c r="O1184" s="167">
        <v>1</v>
      </c>
      <c r="X1184" s="38">
        <f t="shared" si="104"/>
        <v>45754</v>
      </c>
      <c r="Y1184" s="38">
        <f t="shared" si="105"/>
        <v>45782</v>
      </c>
    </row>
    <row r="1185" spans="1:25">
      <c r="A1185" s="10">
        <f>SUBTOTAL(103,$B$4:B1185)</f>
        <v>1182</v>
      </c>
      <c r="B1185" s="38">
        <v>45754</v>
      </c>
      <c r="C1185" s="26" t="s">
        <v>11</v>
      </c>
      <c r="D1185" s="3" t="str">
        <f>VLOOKUP(C1185,'Location Summary'!$C$4:$D$678,2,0)</f>
        <v>DD60+18</v>
      </c>
      <c r="E1185" s="129" t="s">
        <v>416</v>
      </c>
      <c r="F1185" s="103" t="s">
        <v>696</v>
      </c>
      <c r="M1185" s="169">
        <v>1</v>
      </c>
      <c r="R1185" s="167">
        <v>0.5</v>
      </c>
      <c r="X1185" s="38">
        <f t="shared" si="104"/>
        <v>45754</v>
      </c>
      <c r="Y1185" s="38">
        <f t="shared" si="105"/>
        <v>45782</v>
      </c>
    </row>
    <row r="1186" spans="1:25">
      <c r="A1186" s="10">
        <f>SUBTOTAL(103,$B$4:B1186)</f>
        <v>1183</v>
      </c>
      <c r="B1186" s="38">
        <v>45754</v>
      </c>
      <c r="C1186" s="26" t="s">
        <v>1287</v>
      </c>
      <c r="D1186" s="3" t="str">
        <f>VLOOKUP(C1186,'Location Summary'!$C$4:$D$678,2,0)</f>
        <v>DA+3</v>
      </c>
      <c r="E1186" s="129" t="s">
        <v>416</v>
      </c>
      <c r="F1186" s="103" t="s">
        <v>320</v>
      </c>
      <c r="H1186" s="168">
        <v>1</v>
      </c>
      <c r="K1186" s="168">
        <v>1</v>
      </c>
      <c r="N1186" s="168">
        <v>1</v>
      </c>
      <c r="O1186" s="167">
        <v>1</v>
      </c>
      <c r="Q1186" s="168">
        <v>1</v>
      </c>
      <c r="R1186" s="167">
        <v>1</v>
      </c>
      <c r="X1186" s="38">
        <f t="shared" si="104"/>
        <v>45754</v>
      </c>
      <c r="Y1186" s="38">
        <f t="shared" si="105"/>
        <v>45782</v>
      </c>
    </row>
    <row r="1187" spans="1:25">
      <c r="A1187" s="10">
        <f>SUBTOTAL(103,$B$4:B1187)</f>
        <v>1184</v>
      </c>
      <c r="B1187" s="38">
        <v>45755</v>
      </c>
      <c r="C1187" s="26" t="s">
        <v>603</v>
      </c>
      <c r="D1187" s="3" t="str">
        <f>VLOOKUP(C1187,'Location Summary'!$C$4:$D$678,2,0)</f>
        <v>DA-3</v>
      </c>
      <c r="E1187" s="129" t="s">
        <v>416</v>
      </c>
      <c r="F1187" s="103" t="s">
        <v>696</v>
      </c>
      <c r="I1187" s="167">
        <v>1</v>
      </c>
      <c r="M1187" s="169">
        <v>1</v>
      </c>
      <c r="R1187" s="167">
        <v>1</v>
      </c>
      <c r="X1187" s="38">
        <f t="shared" si="104"/>
        <v>45755</v>
      </c>
      <c r="Y1187" s="38">
        <f t="shared" si="105"/>
        <v>45783</v>
      </c>
    </row>
    <row r="1188" spans="1:25">
      <c r="A1188" s="10">
        <f>SUBTOTAL(103,$B$4:B1188)</f>
        <v>1185</v>
      </c>
      <c r="B1188" s="38">
        <v>45755</v>
      </c>
      <c r="C1188" s="26" t="s">
        <v>1283</v>
      </c>
      <c r="D1188" s="3" t="str">
        <f>VLOOKUP(C1188,'Location Summary'!$C$4:$D$678,2,0)</f>
        <v>DA+3</v>
      </c>
      <c r="E1188" s="129" t="s">
        <v>416</v>
      </c>
      <c r="F1188" s="103" t="s">
        <v>696</v>
      </c>
      <c r="K1188" s="168">
        <v>1</v>
      </c>
      <c r="L1188" s="167">
        <v>1</v>
      </c>
      <c r="Q1188" s="168">
        <v>1</v>
      </c>
      <c r="R1188" s="167">
        <v>1</v>
      </c>
      <c r="X1188" s="38">
        <f t="shared" si="104"/>
        <v>45755</v>
      </c>
      <c r="Y1188" s="38">
        <f t="shared" si="105"/>
        <v>45783</v>
      </c>
    </row>
    <row r="1189" spans="1:25">
      <c r="A1189" s="10">
        <f>SUBTOTAL(103,$B$4:B1189)</f>
        <v>1186</v>
      </c>
      <c r="B1189" s="38">
        <v>45755</v>
      </c>
      <c r="C1189" s="26" t="s">
        <v>1287</v>
      </c>
      <c r="D1189" s="3" t="str">
        <f>VLOOKUP(C1189,'Location Summary'!$C$4:$D$678,2,0)</f>
        <v>DA+3</v>
      </c>
      <c r="E1189" s="278" t="s">
        <v>416</v>
      </c>
      <c r="F1189" s="103" t="s">
        <v>696</v>
      </c>
      <c r="I1189" s="167">
        <v>1</v>
      </c>
      <c r="L1189" s="167">
        <v>1</v>
      </c>
      <c r="X1189" s="38">
        <f t="shared" si="104"/>
        <v>45755</v>
      </c>
      <c r="Y1189" s="38">
        <f t="shared" si="105"/>
        <v>45783</v>
      </c>
    </row>
    <row r="1190" spans="1:25">
      <c r="A1190" s="10">
        <f>SUBTOTAL(103,$B$4:B1190)</f>
        <v>1187</v>
      </c>
      <c r="B1190" s="38">
        <v>45755</v>
      </c>
      <c r="C1190" s="26" t="s">
        <v>888</v>
      </c>
      <c r="D1190" s="3" t="s">
        <v>1442</v>
      </c>
      <c r="E1190" s="129" t="s">
        <v>416</v>
      </c>
      <c r="F1190" s="103" t="s">
        <v>696</v>
      </c>
      <c r="I1190" s="167">
        <v>0.5</v>
      </c>
      <c r="L1190" s="167">
        <v>0.5</v>
      </c>
      <c r="O1190" s="167">
        <v>0.5</v>
      </c>
      <c r="R1190" s="167">
        <v>0.5</v>
      </c>
      <c r="X1190" s="38">
        <f t="shared" si="104"/>
        <v>45755</v>
      </c>
      <c r="Y1190" s="38">
        <f t="shared" si="105"/>
        <v>45783</v>
      </c>
    </row>
    <row r="1191" spans="1:25">
      <c r="A1191" s="10">
        <f>SUBTOTAL(103,$B$4:B1191)</f>
        <v>1188</v>
      </c>
      <c r="B1191" s="38">
        <v>45756</v>
      </c>
      <c r="C1191" s="26" t="s">
        <v>1286</v>
      </c>
      <c r="D1191" s="3" t="str">
        <f>VLOOKUP(C1191,'Location Summary'!$C$4:$D$678,2,0)</f>
        <v>DA+0</v>
      </c>
      <c r="E1191" s="129" t="s">
        <v>416</v>
      </c>
      <c r="F1191" s="103" t="s">
        <v>320</v>
      </c>
      <c r="G1191" s="169">
        <v>1</v>
      </c>
      <c r="H1191" s="168">
        <v>1</v>
      </c>
      <c r="J1191" s="169">
        <v>1</v>
      </c>
      <c r="K1191" s="168">
        <v>1</v>
      </c>
      <c r="M1191" s="169">
        <v>1</v>
      </c>
      <c r="P1191" s="169">
        <v>1</v>
      </c>
      <c r="X1191" s="38">
        <f t="shared" si="104"/>
        <v>45756</v>
      </c>
      <c r="Y1191" s="38">
        <f t="shared" si="105"/>
        <v>45784</v>
      </c>
    </row>
    <row r="1192" spans="1:25">
      <c r="A1192" s="10">
        <f>SUBTOTAL(103,$B$4:B1192)</f>
        <v>1189</v>
      </c>
      <c r="B1192" s="38">
        <v>45757</v>
      </c>
      <c r="C1192" s="26" t="s">
        <v>11</v>
      </c>
      <c r="D1192" s="3" t="str">
        <f>VLOOKUP(C1192,'Location Summary'!$C$4:$D$678,2,0)</f>
        <v>DD60+18</v>
      </c>
      <c r="E1192" s="129" t="s">
        <v>416</v>
      </c>
      <c r="F1192" s="103" t="s">
        <v>696</v>
      </c>
      <c r="O1192" s="167">
        <v>0.5</v>
      </c>
      <c r="X1192" s="38">
        <f t="shared" si="104"/>
        <v>45757</v>
      </c>
      <c r="Y1192" s="38">
        <f t="shared" si="105"/>
        <v>45785</v>
      </c>
    </row>
    <row r="1193" spans="1:25">
      <c r="A1193" s="10">
        <f>SUBTOTAL(103,$B$4:B1193)</f>
        <v>1190</v>
      </c>
      <c r="B1193" s="38">
        <v>45757</v>
      </c>
      <c r="C1193" s="26" t="s">
        <v>1286</v>
      </c>
      <c r="D1193" s="3" t="str">
        <f>VLOOKUP(C1193,'Location Summary'!$C$4:$D$678,2,0)</f>
        <v>DA+0</v>
      </c>
      <c r="E1193" s="129" t="s">
        <v>416</v>
      </c>
      <c r="F1193" s="103" t="s">
        <v>696</v>
      </c>
      <c r="I1193" s="167">
        <v>1</v>
      </c>
      <c r="L1193" s="167">
        <v>1</v>
      </c>
      <c r="N1193" s="168">
        <v>1</v>
      </c>
      <c r="O1193" s="167">
        <v>1</v>
      </c>
      <c r="Q1193" s="168">
        <v>1</v>
      </c>
      <c r="R1193" s="167">
        <v>1</v>
      </c>
      <c r="X1193" s="38">
        <f t="shared" si="104"/>
        <v>45757</v>
      </c>
      <c r="Y1193" s="38">
        <f t="shared" si="105"/>
        <v>45785</v>
      </c>
    </row>
    <row r="1194" spans="1:25">
      <c r="A1194" s="10">
        <f>SUBTOTAL(103,$B$4:B1194)</f>
        <v>1191</v>
      </c>
      <c r="B1194" s="38">
        <v>45758</v>
      </c>
      <c r="C1194" s="26" t="s">
        <v>603</v>
      </c>
      <c r="D1194" s="3" t="str">
        <f>VLOOKUP(C1194,'Location Summary'!$C$4:$D$678,2,0)</f>
        <v>DA-3</v>
      </c>
      <c r="E1194" s="129" t="s">
        <v>416</v>
      </c>
      <c r="F1194" s="103" t="s">
        <v>696</v>
      </c>
      <c r="J1194" s="169">
        <v>1</v>
      </c>
      <c r="K1194" s="168">
        <v>1</v>
      </c>
      <c r="N1194" s="168">
        <v>1</v>
      </c>
      <c r="X1194" s="38">
        <f t="shared" si="104"/>
        <v>45758</v>
      </c>
      <c r="Y1194" s="38">
        <f t="shared" si="105"/>
        <v>45786</v>
      </c>
    </row>
    <row r="1195" spans="1:25">
      <c r="A1195" s="10">
        <f>SUBTOTAL(103,$B$4:B1195)</f>
        <v>1192</v>
      </c>
      <c r="B1195" s="38">
        <v>45758</v>
      </c>
      <c r="C1195" s="26" t="s">
        <v>1282</v>
      </c>
      <c r="D1195" s="3" t="str">
        <f>VLOOKUP(C1195,'Location Summary'!$C$4:$D$678,2,0)</f>
        <v>DD45+3</v>
      </c>
      <c r="E1195" s="129" t="s">
        <v>416</v>
      </c>
      <c r="F1195" s="103" t="s">
        <v>696</v>
      </c>
      <c r="J1195" s="169">
        <v>1</v>
      </c>
      <c r="X1195" s="38">
        <f t="shared" si="104"/>
        <v>45758</v>
      </c>
      <c r="Y1195" s="38">
        <f t="shared" si="105"/>
        <v>45786</v>
      </c>
    </row>
    <row r="1196" spans="1:25">
      <c r="A1196" s="10">
        <f>SUBTOTAL(103,$B$4:B1196)</f>
        <v>1193</v>
      </c>
      <c r="B1196" s="38">
        <v>45758</v>
      </c>
      <c r="C1196" s="26" t="s">
        <v>11</v>
      </c>
      <c r="D1196" s="3" t="str">
        <f>VLOOKUP(C1196,'Location Summary'!$C$4:$D$678,2,0)</f>
        <v>DD60+18</v>
      </c>
      <c r="E1196" s="129" t="s">
        <v>416</v>
      </c>
      <c r="F1196" s="103" t="s">
        <v>696</v>
      </c>
      <c r="G1196" s="169">
        <v>1</v>
      </c>
      <c r="X1196" s="38">
        <f t="shared" si="104"/>
        <v>45758</v>
      </c>
      <c r="Y1196" s="38">
        <f t="shared" si="105"/>
        <v>45786</v>
      </c>
    </row>
    <row r="1197" spans="1:25">
      <c r="A1197" s="10">
        <f>SUBTOTAL(103,$B$4:B1197)</f>
        <v>1194</v>
      </c>
      <c r="B1197" s="38">
        <v>45758</v>
      </c>
      <c r="C1197" s="26" t="s">
        <v>184</v>
      </c>
      <c r="D1197" s="3" t="str">
        <f>VLOOKUP(C1197,'Location Summary'!$C$4:$D$678,2,0)</f>
        <v>DA+6</v>
      </c>
      <c r="E1197" s="129" t="s">
        <v>416</v>
      </c>
      <c r="F1197" s="103" t="s">
        <v>696</v>
      </c>
      <c r="G1197" s="169">
        <v>1</v>
      </c>
      <c r="J1197" s="169">
        <v>1</v>
      </c>
      <c r="X1197" s="38">
        <f t="shared" si="104"/>
        <v>45758</v>
      </c>
      <c r="Y1197" s="38">
        <f t="shared" si="105"/>
        <v>45786</v>
      </c>
    </row>
    <row r="1198" spans="1:25">
      <c r="A1198" s="10">
        <f>SUBTOTAL(103,$B$4:B1198)</f>
        <v>1195</v>
      </c>
      <c r="B1198" s="38">
        <v>45758</v>
      </c>
      <c r="C1198" s="26" t="s">
        <v>1285</v>
      </c>
      <c r="D1198" s="3" t="str">
        <f>VLOOKUP(C1198,'Location Summary'!$C$4:$D$678,2,0)</f>
        <v>DA+0</v>
      </c>
      <c r="E1198" s="129" t="s">
        <v>416</v>
      </c>
      <c r="F1198" s="103" t="s">
        <v>696</v>
      </c>
      <c r="G1198" s="169">
        <v>1</v>
      </c>
      <c r="J1198" s="169">
        <v>1</v>
      </c>
      <c r="M1198" s="169">
        <v>1</v>
      </c>
      <c r="P1198" s="169">
        <v>1</v>
      </c>
      <c r="X1198" s="38">
        <f t="shared" si="104"/>
        <v>45758</v>
      </c>
      <c r="Y1198" s="38">
        <f t="shared" si="105"/>
        <v>45786</v>
      </c>
    </row>
    <row r="1199" spans="1:25">
      <c r="A1199" s="10">
        <f>SUBTOTAL(103,$B$4:B1199)</f>
        <v>1196</v>
      </c>
      <c r="B1199" s="38">
        <v>45758</v>
      </c>
      <c r="C1199" s="26" t="s">
        <v>889</v>
      </c>
      <c r="D1199" s="3" t="str">
        <f>VLOOKUP(C1199,'Location Summary'!$C$4:$D$678,2,0)</f>
        <v>DA+9</v>
      </c>
      <c r="E1199" s="129" t="s">
        <v>416</v>
      </c>
      <c r="F1199" s="103" t="s">
        <v>696</v>
      </c>
      <c r="I1199" s="167">
        <v>0.5</v>
      </c>
      <c r="L1199" s="167">
        <v>0.5</v>
      </c>
      <c r="O1199" s="167">
        <v>0.5</v>
      </c>
      <c r="R1199" s="167">
        <v>0.5</v>
      </c>
      <c r="X1199" s="38">
        <f t="shared" si="104"/>
        <v>45758</v>
      </c>
      <c r="Y1199" s="38">
        <f t="shared" si="105"/>
        <v>45786</v>
      </c>
    </row>
    <row r="1200" spans="1:25">
      <c r="A1200" s="10">
        <f>SUBTOTAL(103,$B$4:B1200)</f>
        <v>1197</v>
      </c>
      <c r="B1200" s="38">
        <v>45759</v>
      </c>
      <c r="C1200" s="26" t="s">
        <v>603</v>
      </c>
      <c r="D1200" s="3" t="str">
        <f>VLOOKUP(C1200,'Location Summary'!$C$4:$D$678,2,0)</f>
        <v>DA-3</v>
      </c>
      <c r="E1200" s="129" t="s">
        <v>416</v>
      </c>
      <c r="F1200" s="103" t="s">
        <v>696</v>
      </c>
      <c r="L1200" s="167">
        <v>1</v>
      </c>
      <c r="O1200" s="167">
        <v>1</v>
      </c>
      <c r="X1200" s="38">
        <f t="shared" si="104"/>
        <v>45759</v>
      </c>
      <c r="Y1200" s="38">
        <f t="shared" si="105"/>
        <v>45787</v>
      </c>
    </row>
    <row r="1201" spans="1:25">
      <c r="A1201" s="10">
        <f>SUBTOTAL(103,$B$4:B1201)</f>
        <v>1198</v>
      </c>
      <c r="B1201" s="38">
        <v>45759</v>
      </c>
      <c r="C1201" s="26" t="s">
        <v>184</v>
      </c>
      <c r="D1201" s="3" t="str">
        <f>VLOOKUP(C1201,'Location Summary'!$C$4:$D$678,2,0)</f>
        <v>DA+6</v>
      </c>
      <c r="E1201" s="129" t="s">
        <v>416</v>
      </c>
      <c r="F1201" s="103" t="s">
        <v>696</v>
      </c>
      <c r="H1201" s="168">
        <v>1</v>
      </c>
      <c r="K1201" s="168">
        <v>1</v>
      </c>
      <c r="M1201" s="169">
        <v>1</v>
      </c>
      <c r="X1201" s="38">
        <f t="shared" ref="X1201:X1207" si="106">B1201</f>
        <v>45759</v>
      </c>
      <c r="Y1201" s="38">
        <f t="shared" ref="Y1201:Y1207" si="107">B1201+28</f>
        <v>45787</v>
      </c>
    </row>
    <row r="1202" spans="1:25">
      <c r="A1202" s="10">
        <f>SUBTOTAL(103,$B$4:B1202)</f>
        <v>1199</v>
      </c>
      <c r="B1202" s="38">
        <v>45759</v>
      </c>
      <c r="C1202" s="26" t="s">
        <v>1285</v>
      </c>
      <c r="D1202" s="3" t="str">
        <f>VLOOKUP(C1202,'Location Summary'!$C$4:$D$678,2,0)</f>
        <v>DA+0</v>
      </c>
      <c r="E1202" s="129" t="s">
        <v>416</v>
      </c>
      <c r="F1202" s="103" t="s">
        <v>696</v>
      </c>
      <c r="H1202" s="168">
        <v>1</v>
      </c>
      <c r="I1202" s="167">
        <v>1</v>
      </c>
      <c r="K1202" s="168">
        <v>1</v>
      </c>
      <c r="L1202" s="167">
        <v>1</v>
      </c>
      <c r="N1202" s="168">
        <v>1</v>
      </c>
      <c r="O1202" s="167">
        <v>1</v>
      </c>
      <c r="Q1202" s="168">
        <v>1</v>
      </c>
      <c r="R1202" s="167">
        <v>1</v>
      </c>
      <c r="X1202" s="38">
        <f t="shared" si="106"/>
        <v>45759</v>
      </c>
      <c r="Y1202" s="38">
        <f t="shared" si="107"/>
        <v>45787</v>
      </c>
    </row>
    <row r="1203" spans="1:25">
      <c r="A1203" s="10">
        <f>SUBTOTAL(103,$B$4:B1203)</f>
        <v>1200</v>
      </c>
      <c r="B1203" s="38">
        <v>45759</v>
      </c>
      <c r="C1203" s="26" t="s">
        <v>602</v>
      </c>
      <c r="D1203" s="3" t="str">
        <f>VLOOKUP(C1203,'Location Summary'!$C$4:$D$678,2,0)</f>
        <v>DA+6</v>
      </c>
      <c r="E1203" s="129" t="s">
        <v>416</v>
      </c>
      <c r="F1203" s="103" t="s">
        <v>320</v>
      </c>
      <c r="J1203" s="169">
        <v>1</v>
      </c>
      <c r="X1203" s="38">
        <f t="shared" si="106"/>
        <v>45759</v>
      </c>
      <c r="Y1203" s="38">
        <f t="shared" si="107"/>
        <v>45787</v>
      </c>
    </row>
    <row r="1204" spans="1:25">
      <c r="A1204" s="10">
        <f>SUBTOTAL(103,$B$4:B1204)</f>
        <v>1201</v>
      </c>
      <c r="B1204" s="38">
        <v>45760</v>
      </c>
      <c r="C1204" s="26" t="s">
        <v>602</v>
      </c>
      <c r="D1204" s="3" t="str">
        <f>VLOOKUP(C1204,'Location Summary'!$C$4:$D$678,2,0)</f>
        <v>DA+6</v>
      </c>
      <c r="E1204" s="129" t="s">
        <v>416</v>
      </c>
      <c r="F1204" s="103" t="s">
        <v>320</v>
      </c>
      <c r="G1204" s="169">
        <v>1</v>
      </c>
      <c r="K1204" s="168">
        <v>1</v>
      </c>
      <c r="L1204" s="167">
        <v>1</v>
      </c>
      <c r="P1204" s="169">
        <v>1</v>
      </c>
      <c r="X1204" s="38">
        <f t="shared" si="106"/>
        <v>45760</v>
      </c>
      <c r="Y1204" s="38">
        <f t="shared" si="107"/>
        <v>45788</v>
      </c>
    </row>
    <row r="1205" spans="1:25">
      <c r="A1205" s="10">
        <f>SUBTOTAL(103,$B$4:B1205)</f>
        <v>1202</v>
      </c>
      <c r="B1205" s="38">
        <v>45760</v>
      </c>
      <c r="C1205" s="26" t="s">
        <v>1282</v>
      </c>
      <c r="D1205" s="3" t="str">
        <f>VLOOKUP(C1205,'Location Summary'!$C$4:$D$678,2,0)</f>
        <v>DD45+3</v>
      </c>
      <c r="E1205" s="129" t="s">
        <v>416</v>
      </c>
      <c r="F1205" s="103" t="s">
        <v>696</v>
      </c>
      <c r="P1205" s="169">
        <v>1</v>
      </c>
      <c r="X1205" s="38">
        <f t="shared" si="106"/>
        <v>45760</v>
      </c>
      <c r="Y1205" s="38">
        <f t="shared" si="107"/>
        <v>45788</v>
      </c>
    </row>
    <row r="1206" spans="1:25">
      <c r="A1206" s="10">
        <f>SUBTOTAL(103,$B$4:B1206)</f>
        <v>1203</v>
      </c>
      <c r="B1206" s="38">
        <v>45760</v>
      </c>
      <c r="C1206" s="26" t="s">
        <v>11</v>
      </c>
      <c r="D1206" s="3" t="str">
        <f>VLOOKUP(C1206,'Location Summary'!$C$4:$D$678,2,0)</f>
        <v>DD60+18</v>
      </c>
      <c r="E1206" s="129" t="s">
        <v>416</v>
      </c>
      <c r="F1206" s="103" t="s">
        <v>696</v>
      </c>
      <c r="I1206" s="167">
        <v>0.5</v>
      </c>
      <c r="J1206" s="169">
        <v>1</v>
      </c>
      <c r="X1206" s="38">
        <f t="shared" si="106"/>
        <v>45760</v>
      </c>
      <c r="Y1206" s="38">
        <f t="shared" si="107"/>
        <v>45788</v>
      </c>
    </row>
    <row r="1207" spans="1:25">
      <c r="A1207" s="10">
        <f>SUBTOTAL(103,$B$4:B1207)</f>
        <v>1204</v>
      </c>
      <c r="B1207" s="38">
        <v>45761</v>
      </c>
      <c r="C1207" s="26" t="s">
        <v>602</v>
      </c>
      <c r="D1207" s="3" t="str">
        <f>VLOOKUP(C1207,'Location Summary'!$C$4:$D$678,2,0)</f>
        <v>DA+6</v>
      </c>
      <c r="E1207" s="129" t="s">
        <v>416</v>
      </c>
      <c r="F1207" s="103" t="s">
        <v>696</v>
      </c>
      <c r="H1207" s="168">
        <v>1</v>
      </c>
      <c r="I1207" s="167">
        <v>1</v>
      </c>
      <c r="M1207" s="169">
        <v>1</v>
      </c>
      <c r="Q1207" s="168">
        <v>1</v>
      </c>
      <c r="R1207" s="167">
        <v>1</v>
      </c>
      <c r="X1207" s="38">
        <f t="shared" si="106"/>
        <v>45761</v>
      </c>
      <c r="Y1207" s="38">
        <f t="shared" si="107"/>
        <v>45789</v>
      </c>
    </row>
    <row r="1208" spans="1:25">
      <c r="A1208" s="10">
        <f>SUBTOTAL(103,$B$4:B1208)</f>
        <v>1205</v>
      </c>
      <c r="B1208" s="38">
        <v>45761</v>
      </c>
      <c r="C1208" s="26" t="s">
        <v>11</v>
      </c>
      <c r="D1208" s="3" t="str">
        <f>VLOOKUP(C1208,'Location Summary'!$C$4:$D$678,2,0)</f>
        <v>DD60+18</v>
      </c>
      <c r="E1208" s="129" t="s">
        <v>416</v>
      </c>
      <c r="F1208" s="103" t="s">
        <v>696</v>
      </c>
      <c r="L1208" s="167">
        <v>0.5</v>
      </c>
      <c r="X1208" s="38">
        <f>B1208</f>
        <v>45761</v>
      </c>
      <c r="Y1208" s="38">
        <f>B1208+28</f>
        <v>45789</v>
      </c>
    </row>
    <row r="1209" spans="1:25">
      <c r="A1209" s="10">
        <f>SUBTOTAL(103,$B$4:B1209)</f>
        <v>1206</v>
      </c>
      <c r="B1209" s="38">
        <v>45761</v>
      </c>
      <c r="C1209" s="26" t="s">
        <v>1284</v>
      </c>
      <c r="D1209" s="3" t="str">
        <f>VLOOKUP(C1209,'Location Summary'!$C$4:$D$678,2,0)</f>
        <v>DA+3</v>
      </c>
      <c r="E1209" s="129" t="s">
        <v>416</v>
      </c>
      <c r="F1209" s="103" t="s">
        <v>696</v>
      </c>
      <c r="G1209" s="169">
        <v>1</v>
      </c>
      <c r="J1209" s="169">
        <v>1</v>
      </c>
      <c r="M1209" s="169">
        <v>1</v>
      </c>
      <c r="P1209" s="169">
        <v>1</v>
      </c>
      <c r="X1209" s="38">
        <f>B1209</f>
        <v>45761</v>
      </c>
      <c r="Y1209" s="38">
        <f>B1209+28</f>
        <v>45789</v>
      </c>
    </row>
    <row r="1210" spans="1:25">
      <c r="A1210" s="10">
        <f>SUBTOTAL(103,$B$4:B1210)</f>
        <v>1207</v>
      </c>
      <c r="B1210" s="38">
        <v>45761</v>
      </c>
      <c r="C1210" s="26" t="s">
        <v>69</v>
      </c>
      <c r="D1210" s="3" t="str">
        <f>VLOOKUP(C1210,'Location Summary'!$C$4:$D$678,2,0)</f>
        <v>DA+9</v>
      </c>
      <c r="E1210" s="129" t="s">
        <v>416</v>
      </c>
      <c r="F1210" s="103" t="s">
        <v>696</v>
      </c>
      <c r="I1210" s="167">
        <v>0.5</v>
      </c>
      <c r="L1210" s="167">
        <v>0.5</v>
      </c>
      <c r="O1210" s="167">
        <v>0.5</v>
      </c>
      <c r="R1210" s="167">
        <v>0.5</v>
      </c>
      <c r="X1210" s="38">
        <f>B1210</f>
        <v>45761</v>
      </c>
      <c r="Y1210" s="38">
        <f>B1210+28</f>
        <v>45789</v>
      </c>
    </row>
    <row r="1211" spans="1:25">
      <c r="A1211" s="10">
        <f>SUBTOTAL(103,$B$4:B1211)</f>
        <v>1208</v>
      </c>
      <c r="B1211" s="38">
        <v>45762</v>
      </c>
      <c r="C1211" s="26" t="s">
        <v>602</v>
      </c>
      <c r="D1211" s="3" t="str">
        <f>VLOOKUP(C1211,'Location Summary'!$C$4:$D$678,2,0)</f>
        <v>DA+6</v>
      </c>
      <c r="E1211" s="129" t="s">
        <v>416</v>
      </c>
      <c r="F1211" s="103" t="s">
        <v>696</v>
      </c>
      <c r="N1211" s="168">
        <v>1</v>
      </c>
      <c r="O1211" s="167">
        <v>1</v>
      </c>
      <c r="X1211" s="38">
        <f>B1211</f>
        <v>45762</v>
      </c>
      <c r="Y1211" s="38">
        <f>B1211+28</f>
        <v>45790</v>
      </c>
    </row>
    <row r="1212" spans="1:25">
      <c r="A1212" s="10">
        <f>SUBTOTAL(103,$B$4:B1212)</f>
        <v>1209</v>
      </c>
      <c r="B1212" s="38">
        <v>45762</v>
      </c>
      <c r="C1212" s="26" t="s">
        <v>1282</v>
      </c>
      <c r="D1212" s="3" t="str">
        <f>VLOOKUP(C1212,'Location Summary'!$C$4:$D$678,2,0)</f>
        <v>DD45+3</v>
      </c>
      <c r="E1212" s="129" t="s">
        <v>416</v>
      </c>
      <c r="F1212" s="103" t="s">
        <v>696</v>
      </c>
      <c r="L1212" s="167">
        <v>1</v>
      </c>
      <c r="R1212" s="167">
        <v>1</v>
      </c>
      <c r="X1212" s="38">
        <f t="shared" ref="X1212:X1229" si="108">B1212</f>
        <v>45762</v>
      </c>
      <c r="Y1212" s="38">
        <f t="shared" ref="Y1212:Y1229" si="109">B1212+28</f>
        <v>45790</v>
      </c>
    </row>
    <row r="1213" spans="1:25">
      <c r="A1213" s="10">
        <f>SUBTOTAL(103,$B$4:B1213)</f>
        <v>1210</v>
      </c>
      <c r="B1213" s="38">
        <v>45762</v>
      </c>
      <c r="C1213" s="26" t="s">
        <v>11</v>
      </c>
      <c r="D1213" s="3" t="str">
        <f>VLOOKUP(C1213,'Location Summary'!$C$4:$D$678,2,0)</f>
        <v>DD60+18</v>
      </c>
      <c r="E1213" s="129" t="s">
        <v>416</v>
      </c>
      <c r="F1213" s="103" t="s">
        <v>696</v>
      </c>
      <c r="I1213" s="167">
        <v>0.5</v>
      </c>
      <c r="O1213" s="167">
        <v>0.5</v>
      </c>
      <c r="X1213" s="38">
        <f t="shared" si="108"/>
        <v>45762</v>
      </c>
      <c r="Y1213" s="38">
        <f t="shared" si="109"/>
        <v>45790</v>
      </c>
    </row>
    <row r="1214" spans="1:25">
      <c r="A1214" s="10">
        <f>SUBTOTAL(103,$B$4:B1214)</f>
        <v>1211</v>
      </c>
      <c r="B1214" s="38">
        <v>45762</v>
      </c>
      <c r="C1214" s="26" t="s">
        <v>1284</v>
      </c>
      <c r="D1214" s="3" t="str">
        <f>VLOOKUP(C1214,'Location Summary'!$C$4:$D$678,2,0)</f>
        <v>DA+3</v>
      </c>
      <c r="E1214" s="129" t="s">
        <v>416</v>
      </c>
      <c r="F1214" s="103" t="s">
        <v>696</v>
      </c>
      <c r="H1214" s="168">
        <v>1</v>
      </c>
      <c r="I1214" s="167">
        <v>1</v>
      </c>
      <c r="K1214" s="168">
        <v>1</v>
      </c>
      <c r="L1214" s="167">
        <v>1</v>
      </c>
      <c r="N1214" s="168">
        <v>1</v>
      </c>
      <c r="O1214" s="167">
        <v>1</v>
      </c>
      <c r="Q1214" s="168">
        <v>1</v>
      </c>
      <c r="R1214" s="167">
        <v>1</v>
      </c>
      <c r="X1214" s="38">
        <f t="shared" si="108"/>
        <v>45762</v>
      </c>
      <c r="Y1214" s="38">
        <f t="shared" si="109"/>
        <v>45790</v>
      </c>
    </row>
    <row r="1215" spans="1:25">
      <c r="A1215" s="10">
        <f>SUBTOTAL(103,$B$4:B1215)</f>
        <v>1212</v>
      </c>
      <c r="B1215" s="38">
        <v>45763</v>
      </c>
      <c r="C1215" s="26" t="s">
        <v>1282</v>
      </c>
      <c r="D1215" s="3" t="str">
        <f>VLOOKUP(C1215,'Location Summary'!$C$4:$D$678,2,0)</f>
        <v>DD45+3</v>
      </c>
      <c r="E1215" s="129" t="s">
        <v>416</v>
      </c>
      <c r="F1215" s="103" t="s">
        <v>696</v>
      </c>
      <c r="G1215" s="169">
        <v>1</v>
      </c>
      <c r="X1215" s="38">
        <f t="shared" si="108"/>
        <v>45763</v>
      </c>
      <c r="Y1215" s="38">
        <f t="shared" si="109"/>
        <v>45791</v>
      </c>
    </row>
    <row r="1216" spans="1:25">
      <c r="A1216" s="10">
        <f>SUBTOTAL(103,$B$4:B1216)</f>
        <v>1213</v>
      </c>
      <c r="B1216" s="38">
        <v>45763</v>
      </c>
      <c r="C1216" s="26" t="s">
        <v>11</v>
      </c>
      <c r="D1216" s="3" t="str">
        <f>VLOOKUP(C1216,'Location Summary'!$C$4:$D$678,2,0)</f>
        <v>DD60+18</v>
      </c>
      <c r="E1216" s="129" t="s">
        <v>416</v>
      </c>
      <c r="F1216" s="103" t="s">
        <v>696</v>
      </c>
      <c r="L1216" s="167">
        <v>0.5</v>
      </c>
      <c r="X1216" s="38">
        <f t="shared" si="108"/>
        <v>45763</v>
      </c>
      <c r="Y1216" s="38">
        <f t="shared" si="109"/>
        <v>45791</v>
      </c>
    </row>
    <row r="1217" spans="1:25">
      <c r="A1217" s="10">
        <f>SUBTOTAL(103,$B$4:B1217)</f>
        <v>1214</v>
      </c>
      <c r="B1217" s="38">
        <v>45764</v>
      </c>
      <c r="C1217" s="26" t="s">
        <v>1282</v>
      </c>
      <c r="D1217" s="3" t="str">
        <f>VLOOKUP(C1217,'Location Summary'!$C$4:$D$678,2,0)</f>
        <v>DD45+3</v>
      </c>
      <c r="E1217" s="129" t="s">
        <v>416</v>
      </c>
      <c r="F1217" s="103" t="s">
        <v>696</v>
      </c>
      <c r="M1217" s="169">
        <v>1</v>
      </c>
      <c r="X1217" s="38">
        <f t="shared" si="108"/>
        <v>45764</v>
      </c>
      <c r="Y1217" s="38">
        <f t="shared" si="109"/>
        <v>45792</v>
      </c>
    </row>
    <row r="1218" spans="1:25">
      <c r="A1218" s="10">
        <f>SUBTOTAL(103,$B$4:B1218)</f>
        <v>1215</v>
      </c>
      <c r="B1218" s="38">
        <v>45764</v>
      </c>
      <c r="C1218" s="26" t="s">
        <v>68</v>
      </c>
      <c r="D1218" s="3" t="str">
        <f>VLOOKUP(C1218,'Location Summary'!$C$4:$D$678,2,0)</f>
        <v>DB1+9</v>
      </c>
      <c r="E1218" s="129" t="s">
        <v>416</v>
      </c>
      <c r="F1218" s="103" t="s">
        <v>696</v>
      </c>
      <c r="I1218" s="167">
        <v>0.5</v>
      </c>
      <c r="L1218" s="167">
        <v>0.5</v>
      </c>
      <c r="O1218" s="167">
        <v>0.5</v>
      </c>
      <c r="R1218" s="167">
        <v>0.5</v>
      </c>
      <c r="X1218" s="38">
        <f t="shared" si="108"/>
        <v>45764</v>
      </c>
      <c r="Y1218" s="38">
        <f t="shared" si="109"/>
        <v>45792</v>
      </c>
    </row>
    <row r="1219" spans="1:25">
      <c r="A1219" s="10">
        <f>SUBTOTAL(103,$B$4:B1219)</f>
        <v>1216</v>
      </c>
      <c r="B1219" s="38">
        <v>45765</v>
      </c>
      <c r="C1219" s="26" t="s">
        <v>1282</v>
      </c>
      <c r="D1219" s="3" t="str">
        <f>VLOOKUP(C1219,'Location Summary'!$C$4:$D$678,2,0)</f>
        <v>DD45+3</v>
      </c>
      <c r="E1219" s="129" t="s">
        <v>416</v>
      </c>
      <c r="F1219" s="103" t="s">
        <v>696</v>
      </c>
      <c r="I1219" s="167">
        <v>1</v>
      </c>
      <c r="O1219" s="167">
        <v>1</v>
      </c>
      <c r="X1219" s="38">
        <f t="shared" si="108"/>
        <v>45765</v>
      </c>
      <c r="Y1219" s="38">
        <f t="shared" si="109"/>
        <v>45793</v>
      </c>
    </row>
    <row r="1220" spans="1:25">
      <c r="A1220" s="10">
        <f>SUBTOTAL(103,$B$4:B1220)</f>
        <v>1217</v>
      </c>
      <c r="B1220" s="38">
        <v>45765</v>
      </c>
      <c r="C1220" s="26" t="s">
        <v>1292</v>
      </c>
      <c r="D1220" s="3" t="str">
        <f>VLOOKUP(C1220,'Location Summary'!$C$4:$D$678,2,0)</f>
        <v>DA+6</v>
      </c>
      <c r="E1220" s="129" t="s">
        <v>416</v>
      </c>
      <c r="F1220" s="103" t="s">
        <v>696</v>
      </c>
      <c r="G1220" s="169">
        <v>1</v>
      </c>
      <c r="J1220" s="169">
        <v>1</v>
      </c>
      <c r="M1220" s="169">
        <v>1</v>
      </c>
      <c r="P1220" s="169">
        <v>1</v>
      </c>
      <c r="X1220" s="38">
        <f t="shared" si="108"/>
        <v>45765</v>
      </c>
      <c r="Y1220" s="38">
        <f t="shared" si="109"/>
        <v>45793</v>
      </c>
    </row>
    <row r="1221" spans="1:25">
      <c r="A1221" s="10">
        <f>SUBTOTAL(103,$B$4:B1221)</f>
        <v>1218</v>
      </c>
      <c r="B1221" s="38">
        <v>45766</v>
      </c>
      <c r="C1221" s="26" t="s">
        <v>1292</v>
      </c>
      <c r="D1221" s="3" t="str">
        <f>VLOOKUP(C1221,'Location Summary'!$C$4:$D$678,2,0)</f>
        <v>DA+6</v>
      </c>
      <c r="E1221" s="129" t="s">
        <v>416</v>
      </c>
      <c r="F1221" s="103" t="s">
        <v>696</v>
      </c>
      <c r="H1221" s="168">
        <v>1</v>
      </c>
      <c r="I1221" s="167">
        <v>1</v>
      </c>
      <c r="K1221" s="168">
        <v>1</v>
      </c>
      <c r="L1221" s="167">
        <v>1</v>
      </c>
      <c r="N1221" s="168">
        <v>1</v>
      </c>
      <c r="O1221" s="167">
        <v>1</v>
      </c>
      <c r="Q1221" s="168">
        <v>1</v>
      </c>
      <c r="R1221" s="167">
        <v>1</v>
      </c>
      <c r="X1221" s="38">
        <f t="shared" si="108"/>
        <v>45766</v>
      </c>
      <c r="Y1221" s="38">
        <f t="shared" si="109"/>
        <v>45794</v>
      </c>
    </row>
    <row r="1222" spans="1:25">
      <c r="A1222" s="10">
        <f>SUBTOTAL(103,$B$4:B1222)</f>
        <v>1219</v>
      </c>
      <c r="B1222" s="38">
        <v>45767</v>
      </c>
      <c r="C1222" s="26" t="s">
        <v>495</v>
      </c>
      <c r="D1222" s="3" t="str">
        <f>VLOOKUP(C1222,'Location Summary'!$C$4:$D$678,2,0)</f>
        <v>DB1+12</v>
      </c>
      <c r="E1222" s="129" t="s">
        <v>416</v>
      </c>
      <c r="F1222" s="103" t="s">
        <v>696</v>
      </c>
      <c r="M1222" s="169">
        <v>1</v>
      </c>
      <c r="X1222" s="38">
        <f t="shared" si="108"/>
        <v>45767</v>
      </c>
      <c r="Y1222" s="38">
        <f t="shared" si="109"/>
        <v>45795</v>
      </c>
    </row>
    <row r="1223" spans="1:25">
      <c r="A1223" s="10">
        <f>SUBTOTAL(103,$B$4:B1223)</f>
        <v>1220</v>
      </c>
      <c r="B1223" s="38">
        <v>45767</v>
      </c>
      <c r="C1223" s="26" t="s">
        <v>184</v>
      </c>
      <c r="D1223" s="3" t="str">
        <f>VLOOKUP(C1223,'Location Summary'!$C$4:$D$678,2,0)</f>
        <v>DA+6</v>
      </c>
      <c r="E1223" s="129" t="s">
        <v>416</v>
      </c>
      <c r="F1223" s="103" t="s">
        <v>696</v>
      </c>
      <c r="I1223" s="167">
        <v>1</v>
      </c>
      <c r="L1223" s="167">
        <v>1</v>
      </c>
      <c r="P1223" s="169">
        <v>1</v>
      </c>
      <c r="X1223" s="38">
        <f t="shared" si="108"/>
        <v>45767</v>
      </c>
      <c r="Y1223" s="38">
        <f t="shared" si="109"/>
        <v>45795</v>
      </c>
    </row>
    <row r="1224" spans="1:25">
      <c r="A1224" s="10">
        <f>SUBTOTAL(103,$B$4:B1224)</f>
        <v>1221</v>
      </c>
      <c r="B1224" s="38">
        <v>45767</v>
      </c>
      <c r="C1224" s="131" t="s">
        <v>183</v>
      </c>
      <c r="D1224" s="3" t="str">
        <f>VLOOKUP(C1224,'Location Summary'!$C$4:$D$678,2,0)</f>
        <v>DA+6</v>
      </c>
      <c r="E1224" s="129" t="s">
        <v>416</v>
      </c>
      <c r="F1224" s="103" t="s">
        <v>696</v>
      </c>
      <c r="J1224" s="169">
        <v>1</v>
      </c>
      <c r="X1224" s="38">
        <f t="shared" si="108"/>
        <v>45767</v>
      </c>
      <c r="Y1224" s="38">
        <f t="shared" si="109"/>
        <v>45795</v>
      </c>
    </row>
    <row r="1225" spans="1:25">
      <c r="A1225" s="10">
        <f>SUBTOTAL(103,$B$4:B1225)</f>
        <v>1222</v>
      </c>
      <c r="B1225" s="38">
        <v>45768</v>
      </c>
      <c r="C1225" s="26" t="s">
        <v>1281</v>
      </c>
      <c r="D1225" s="3" t="str">
        <f>VLOOKUP(C1225,'Location Summary'!$C$4:$D$678,2,0)</f>
        <v>DA+6</v>
      </c>
      <c r="E1225" s="129" t="s">
        <v>416</v>
      </c>
      <c r="F1225" s="103" t="s">
        <v>696</v>
      </c>
      <c r="G1225" s="169">
        <v>1</v>
      </c>
      <c r="P1225" s="169">
        <v>1</v>
      </c>
      <c r="X1225" s="38">
        <f t="shared" si="108"/>
        <v>45768</v>
      </c>
      <c r="Y1225" s="38">
        <f t="shared" si="109"/>
        <v>45796</v>
      </c>
    </row>
    <row r="1226" spans="1:25">
      <c r="A1226" s="10">
        <f>SUBTOTAL(103,$B$4:B1226)</f>
        <v>1223</v>
      </c>
      <c r="B1226" s="38">
        <v>45768</v>
      </c>
      <c r="C1226" s="26" t="s">
        <v>495</v>
      </c>
      <c r="D1226" s="3" t="str">
        <f>VLOOKUP(C1226,'Location Summary'!$C$4:$D$678,2,0)</f>
        <v>DB1+12</v>
      </c>
      <c r="E1226" s="129" t="s">
        <v>416</v>
      </c>
      <c r="F1226" s="103" t="s">
        <v>696</v>
      </c>
      <c r="N1226" s="168">
        <v>1</v>
      </c>
      <c r="O1226" s="167">
        <v>1</v>
      </c>
      <c r="P1226" s="169">
        <v>1</v>
      </c>
      <c r="X1226" s="38">
        <f t="shared" si="108"/>
        <v>45768</v>
      </c>
      <c r="Y1226" s="38">
        <f t="shared" si="109"/>
        <v>45796</v>
      </c>
    </row>
    <row r="1227" spans="1:25">
      <c r="A1227" s="10">
        <f>SUBTOTAL(103,$B$4:B1227)</f>
        <v>1224</v>
      </c>
      <c r="B1227" s="38">
        <v>45768</v>
      </c>
      <c r="C1227" s="26" t="s">
        <v>184</v>
      </c>
      <c r="D1227" s="3" t="str">
        <f>VLOOKUP(C1227,'Location Summary'!$C$4:$D$678,2,0)</f>
        <v>DA+6</v>
      </c>
      <c r="E1227" s="129" t="s">
        <v>416</v>
      </c>
      <c r="F1227" s="103" t="s">
        <v>696</v>
      </c>
      <c r="N1227" s="168">
        <v>1</v>
      </c>
      <c r="Q1227" s="168">
        <v>1</v>
      </c>
      <c r="X1227" s="38">
        <f t="shared" si="108"/>
        <v>45768</v>
      </c>
      <c r="Y1227" s="38">
        <f t="shared" si="109"/>
        <v>45796</v>
      </c>
    </row>
    <row r="1228" spans="1:25">
      <c r="A1228" s="10">
        <f>SUBTOTAL(103,$B$4:B1228)</f>
        <v>1225</v>
      </c>
      <c r="B1228" s="38">
        <v>45769</v>
      </c>
      <c r="C1228" s="26" t="s">
        <v>1281</v>
      </c>
      <c r="D1228" s="3" t="str">
        <f>VLOOKUP(C1228,'Location Summary'!$C$4:$D$678,2,0)</f>
        <v>DA+6</v>
      </c>
      <c r="E1228" s="129" t="s">
        <v>416</v>
      </c>
      <c r="F1228" s="103" t="s">
        <v>696</v>
      </c>
      <c r="H1228" s="168">
        <v>1</v>
      </c>
      <c r="I1228" s="167">
        <v>1</v>
      </c>
      <c r="J1228" s="169">
        <v>1</v>
      </c>
      <c r="M1228" s="169">
        <v>1</v>
      </c>
      <c r="Q1228" s="168">
        <v>1</v>
      </c>
      <c r="R1228" s="167">
        <v>1</v>
      </c>
      <c r="X1228" s="38">
        <f t="shared" si="108"/>
        <v>45769</v>
      </c>
      <c r="Y1228" s="38">
        <f t="shared" si="109"/>
        <v>45797</v>
      </c>
    </row>
    <row r="1229" spans="1:25">
      <c r="A1229" s="10">
        <f>SUBTOTAL(103,$B$4:B1229)</f>
        <v>1226</v>
      </c>
      <c r="B1229" s="38">
        <v>45769</v>
      </c>
      <c r="C1229" s="26" t="s">
        <v>184</v>
      </c>
      <c r="D1229" s="3" t="str">
        <f>VLOOKUP(C1229,'Location Summary'!$C$4:$D$678,2,0)</f>
        <v>DA+6</v>
      </c>
      <c r="E1229" s="129" t="s">
        <v>416</v>
      </c>
      <c r="F1229" s="103" t="s">
        <v>696</v>
      </c>
      <c r="O1229" s="167">
        <v>1</v>
      </c>
      <c r="R1229" s="167">
        <v>1</v>
      </c>
      <c r="X1229" s="38">
        <f t="shared" si="108"/>
        <v>45769</v>
      </c>
      <c r="Y1229" s="38">
        <f t="shared" si="109"/>
        <v>45797</v>
      </c>
    </row>
    <row r="1230" spans="1:25">
      <c r="A1230" s="10">
        <f>SUBTOTAL(103,$B$4:B1230)</f>
        <v>1227</v>
      </c>
      <c r="B1230" s="38">
        <v>45769</v>
      </c>
      <c r="C1230" s="26" t="s">
        <v>183</v>
      </c>
      <c r="D1230" s="3" t="str">
        <f>VLOOKUP(C1230,'Location Summary'!$C$4:$D$678,2,0)</f>
        <v>DA+6</v>
      </c>
      <c r="E1230" s="129" t="s">
        <v>416</v>
      </c>
      <c r="F1230" s="103" t="s">
        <v>696</v>
      </c>
      <c r="G1230" s="169">
        <v>1</v>
      </c>
      <c r="P1230" s="169">
        <v>1</v>
      </c>
      <c r="X1230" s="38">
        <f t="shared" ref="X1230:X1240" si="110">B1230</f>
        <v>45769</v>
      </c>
      <c r="Y1230" s="38">
        <f t="shared" ref="Y1230:Y1240" si="111">B1230+28</f>
        <v>45797</v>
      </c>
    </row>
    <row r="1231" spans="1:25">
      <c r="A1231" s="10">
        <f>SUBTOTAL(103,$B$4:B1231)</f>
        <v>1228</v>
      </c>
      <c r="B1231" s="38">
        <v>45769</v>
      </c>
      <c r="C1231" s="26" t="s">
        <v>266</v>
      </c>
      <c r="D1231" s="3" t="str">
        <f>VLOOKUP(C1231,'Location Summary'!$C$4:$D$678,2,0)</f>
        <v>DB1+12</v>
      </c>
      <c r="E1231" s="129" t="s">
        <v>416</v>
      </c>
      <c r="F1231" s="103" t="s">
        <v>320</v>
      </c>
      <c r="G1231" s="169">
        <v>1</v>
      </c>
      <c r="X1231" s="38">
        <f t="shared" si="110"/>
        <v>45769</v>
      </c>
      <c r="Y1231" s="38">
        <f t="shared" si="111"/>
        <v>45797</v>
      </c>
    </row>
    <row r="1232" spans="1:25">
      <c r="A1232" s="10">
        <f>SUBTOTAL(103,$B$4:B1232)</f>
        <v>1229</v>
      </c>
      <c r="B1232" s="38">
        <v>45769</v>
      </c>
      <c r="C1232" s="26" t="s">
        <v>259</v>
      </c>
      <c r="D1232" s="3" t="str">
        <f>VLOOKUP(C1232,'Location Summary'!$C$4:$D$678,2,0)</f>
        <v>DB2+9</v>
      </c>
      <c r="E1232" s="129" t="s">
        <v>416</v>
      </c>
      <c r="F1232" s="103" t="s">
        <v>696</v>
      </c>
      <c r="G1232" s="169">
        <v>1</v>
      </c>
      <c r="J1232" s="169">
        <v>1</v>
      </c>
      <c r="X1232" s="38">
        <f t="shared" si="110"/>
        <v>45769</v>
      </c>
      <c r="Y1232" s="38">
        <f t="shared" si="111"/>
        <v>45797</v>
      </c>
    </row>
    <row r="1233" spans="1:25">
      <c r="A1233" s="10">
        <f>SUBTOTAL(103,$B$4:B1233)</f>
        <v>1230</v>
      </c>
      <c r="B1233" s="38">
        <v>45770</v>
      </c>
      <c r="C1233" s="26" t="s">
        <v>1281</v>
      </c>
      <c r="D1233" s="3" t="str">
        <f>VLOOKUP(C1233,'Location Summary'!$C$4:$D$678,2,0)</f>
        <v>DA+6</v>
      </c>
      <c r="E1233" s="129" t="s">
        <v>416</v>
      </c>
      <c r="F1233" s="103" t="s">
        <v>696</v>
      </c>
      <c r="K1233" s="168">
        <v>1</v>
      </c>
      <c r="L1233" s="167">
        <v>1</v>
      </c>
      <c r="N1233" s="168">
        <v>1</v>
      </c>
      <c r="O1233" s="167">
        <v>1</v>
      </c>
      <c r="X1233" s="38">
        <f t="shared" si="110"/>
        <v>45770</v>
      </c>
      <c r="Y1233" s="38">
        <f t="shared" si="111"/>
        <v>45798</v>
      </c>
    </row>
    <row r="1234" spans="1:25">
      <c r="A1234" s="10">
        <f>SUBTOTAL(103,$B$4:B1234)</f>
        <v>1231</v>
      </c>
      <c r="B1234" s="38">
        <v>45770</v>
      </c>
      <c r="C1234" s="26" t="s">
        <v>495</v>
      </c>
      <c r="D1234" s="3" t="str">
        <f>VLOOKUP(C1234,'Location Summary'!$C$4:$D$678,2,0)</f>
        <v>DB1+12</v>
      </c>
      <c r="E1234" s="129" t="s">
        <v>416</v>
      </c>
      <c r="F1234" s="103" t="s">
        <v>696</v>
      </c>
      <c r="G1234" s="169">
        <v>1</v>
      </c>
      <c r="Q1234" s="168">
        <v>1</v>
      </c>
      <c r="R1234" s="167">
        <v>1</v>
      </c>
      <c r="X1234" s="38">
        <f t="shared" si="110"/>
        <v>45770</v>
      </c>
      <c r="Y1234" s="38">
        <f t="shared" si="111"/>
        <v>45798</v>
      </c>
    </row>
    <row r="1235" spans="1:25">
      <c r="A1235" s="10">
        <f>SUBTOTAL(103,$B$4:B1235)</f>
        <v>1232</v>
      </c>
      <c r="B1235" s="38">
        <v>45770</v>
      </c>
      <c r="C1235" s="26" t="s">
        <v>183</v>
      </c>
      <c r="D1235" s="3" t="str">
        <f>VLOOKUP(C1235,'Location Summary'!$C$4:$D$678,2,0)</f>
        <v>DA+6</v>
      </c>
      <c r="E1235" s="129" t="s">
        <v>416</v>
      </c>
      <c r="F1235" s="103" t="s">
        <v>696</v>
      </c>
      <c r="H1235" s="168">
        <v>1</v>
      </c>
      <c r="I1235" s="167">
        <v>1</v>
      </c>
      <c r="K1235" s="168">
        <v>1</v>
      </c>
      <c r="L1235" s="167">
        <v>1</v>
      </c>
      <c r="M1235" s="169">
        <v>1</v>
      </c>
      <c r="X1235" s="38">
        <f t="shared" si="110"/>
        <v>45770</v>
      </c>
      <c r="Y1235" s="38">
        <f t="shared" si="111"/>
        <v>45798</v>
      </c>
    </row>
    <row r="1236" spans="1:25">
      <c r="A1236" s="10">
        <f>SUBTOTAL(103,$B$4:B1236)</f>
        <v>1233</v>
      </c>
      <c r="B1236" s="38">
        <v>45770</v>
      </c>
      <c r="C1236" s="26" t="s">
        <v>259</v>
      </c>
      <c r="D1236" s="3" t="str">
        <f>VLOOKUP(C1236,'Location Summary'!$C$4:$D$678,2,0)</f>
        <v>DB2+9</v>
      </c>
      <c r="E1236" s="129" t="s">
        <v>416</v>
      </c>
      <c r="F1236" s="103" t="s">
        <v>696</v>
      </c>
      <c r="H1236" s="168">
        <v>1</v>
      </c>
      <c r="K1236" s="168">
        <v>1</v>
      </c>
      <c r="X1236" s="38">
        <f t="shared" si="110"/>
        <v>45770</v>
      </c>
      <c r="Y1236" s="38">
        <f t="shared" si="111"/>
        <v>45798</v>
      </c>
    </row>
    <row r="1237" spans="1:25">
      <c r="A1237" s="10">
        <f>SUBTOTAL(103,$B$4:B1237)</f>
        <v>1234</v>
      </c>
      <c r="B1237" s="38">
        <v>45771</v>
      </c>
      <c r="C1237" s="26" t="s">
        <v>259</v>
      </c>
      <c r="D1237" s="3" t="str">
        <f>VLOOKUP(C1237,'Location Summary'!$C$4:$D$678,2,0)</f>
        <v>DB2+9</v>
      </c>
      <c r="E1237" s="129" t="s">
        <v>416</v>
      </c>
      <c r="F1237" s="103" t="s">
        <v>696</v>
      </c>
      <c r="I1237" s="167">
        <v>1</v>
      </c>
      <c r="L1237" s="167">
        <v>1</v>
      </c>
      <c r="M1237" s="169">
        <v>1</v>
      </c>
      <c r="P1237" s="169">
        <v>1</v>
      </c>
      <c r="X1237" s="38">
        <f t="shared" si="110"/>
        <v>45771</v>
      </c>
      <c r="Y1237" s="38">
        <f t="shared" si="111"/>
        <v>45799</v>
      </c>
    </row>
    <row r="1238" spans="1:25">
      <c r="A1238" s="10">
        <f>SUBTOTAL(103,$B$4:B1238)</f>
        <v>1235</v>
      </c>
      <c r="B1238" s="38">
        <v>45771</v>
      </c>
      <c r="C1238" s="26" t="s">
        <v>495</v>
      </c>
      <c r="D1238" s="3" t="str">
        <f>VLOOKUP(C1238,'Location Summary'!$C$4:$D$678,2,0)</f>
        <v>DB1+12</v>
      </c>
      <c r="E1238" s="129" t="s">
        <v>416</v>
      </c>
      <c r="F1238" s="103" t="s">
        <v>696</v>
      </c>
      <c r="H1238" s="168">
        <v>1</v>
      </c>
      <c r="I1238" s="167">
        <v>1</v>
      </c>
      <c r="J1238" s="169">
        <v>1</v>
      </c>
      <c r="X1238" s="38">
        <f t="shared" si="110"/>
        <v>45771</v>
      </c>
      <c r="Y1238" s="38">
        <f t="shared" si="111"/>
        <v>45799</v>
      </c>
    </row>
    <row r="1239" spans="1:25">
      <c r="A1239" s="10">
        <f>SUBTOTAL(103,$B$4:B1239)</f>
        <v>1236</v>
      </c>
      <c r="B1239" s="38">
        <v>45771</v>
      </c>
      <c r="C1239" s="26" t="s">
        <v>183</v>
      </c>
      <c r="D1239" s="3" t="str">
        <f>VLOOKUP(C1239,'Location Summary'!$C$4:$D$678,2,0)</f>
        <v>DA+6</v>
      </c>
      <c r="E1239" s="129" t="s">
        <v>416</v>
      </c>
      <c r="F1239" s="103" t="s">
        <v>696</v>
      </c>
      <c r="N1239" s="168">
        <v>1</v>
      </c>
      <c r="O1239" s="167">
        <v>1</v>
      </c>
      <c r="Q1239" s="168">
        <v>1</v>
      </c>
      <c r="R1239" s="167">
        <v>1</v>
      </c>
      <c r="X1239" s="38">
        <f t="shared" si="110"/>
        <v>45771</v>
      </c>
      <c r="Y1239" s="38">
        <f t="shared" si="111"/>
        <v>45799</v>
      </c>
    </row>
    <row r="1240" spans="1:25">
      <c r="A1240" s="10">
        <f>SUBTOTAL(103,$B$4:B1240)</f>
        <v>1237</v>
      </c>
      <c r="B1240" s="38">
        <v>45772</v>
      </c>
      <c r="C1240" s="26" t="s">
        <v>495</v>
      </c>
      <c r="D1240" s="3" t="str">
        <f>VLOOKUP(C1240,'Location Summary'!$C$4:$D$678,2,0)</f>
        <v>DB1+12</v>
      </c>
      <c r="E1240" s="129" t="s">
        <v>416</v>
      </c>
      <c r="F1240" s="103" t="s">
        <v>696</v>
      </c>
      <c r="K1240" s="168">
        <v>1</v>
      </c>
      <c r="L1240" s="167">
        <v>1</v>
      </c>
      <c r="X1240" s="38">
        <f t="shared" si="110"/>
        <v>45772</v>
      </c>
      <c r="Y1240" s="38">
        <f t="shared" si="111"/>
        <v>45800</v>
      </c>
    </row>
    <row r="1241" spans="1:25">
      <c r="A1241" s="10">
        <f>SUBTOTAL(103,$B$4:B1241)</f>
        <v>1238</v>
      </c>
      <c r="B1241" s="38">
        <v>45772</v>
      </c>
      <c r="C1241" s="26" t="s">
        <v>259</v>
      </c>
      <c r="D1241" s="3" t="str">
        <f>VLOOKUP(C1241,'Location Summary'!$C$4:$D$678,2,0)</f>
        <v>DB2+9</v>
      </c>
      <c r="E1241" s="129" t="s">
        <v>416</v>
      </c>
      <c r="F1241" s="103" t="s">
        <v>696</v>
      </c>
      <c r="N1241" s="168">
        <v>1</v>
      </c>
      <c r="O1241" s="167">
        <v>1</v>
      </c>
      <c r="Q1241" s="168">
        <v>1</v>
      </c>
      <c r="R1241" s="167">
        <v>1</v>
      </c>
      <c r="X1241" s="38">
        <f>B1241</f>
        <v>45772</v>
      </c>
      <c r="Y1241" s="38">
        <f t="shared" ref="Y1241:Y1266" si="112">B1241+28</f>
        <v>45800</v>
      </c>
    </row>
    <row r="1242" spans="1:25">
      <c r="A1242" s="10">
        <f>SUBTOTAL(103,$B$4:B1242)</f>
        <v>1239</v>
      </c>
      <c r="B1242" s="38">
        <v>45773</v>
      </c>
      <c r="C1242" s="26" t="s">
        <v>182</v>
      </c>
      <c r="D1242" s="3" t="str">
        <f>VLOOKUP(C1242,'Location Summary'!$C$4:$D$678,2,0)</f>
        <v>DA+0</v>
      </c>
      <c r="E1242" s="129" t="s">
        <v>416</v>
      </c>
      <c r="F1242" s="103" t="s">
        <v>696</v>
      </c>
      <c r="J1242" s="169">
        <v>1</v>
      </c>
      <c r="M1242" s="169">
        <v>1</v>
      </c>
      <c r="X1242" s="38">
        <f>B1242</f>
        <v>45773</v>
      </c>
      <c r="Y1242" s="38">
        <f t="shared" si="112"/>
        <v>45801</v>
      </c>
    </row>
    <row r="1243" spans="1:25">
      <c r="A1243" s="10">
        <f>SUBTOTAL(103,$B$4:B1243)</f>
        <v>1240</v>
      </c>
      <c r="B1243" s="38">
        <v>45774</v>
      </c>
      <c r="C1243" s="26" t="s">
        <v>182</v>
      </c>
      <c r="D1243" s="3" t="str">
        <f>VLOOKUP(C1243,'Location Summary'!$C$4:$D$678,2,0)</f>
        <v>DA+0</v>
      </c>
      <c r="E1243" s="129" t="s">
        <v>416</v>
      </c>
      <c r="F1243" s="103" t="s">
        <v>696</v>
      </c>
      <c r="K1243" s="168">
        <v>1</v>
      </c>
      <c r="L1243" s="167">
        <v>1</v>
      </c>
      <c r="N1243" s="168">
        <v>1</v>
      </c>
      <c r="O1243" s="167">
        <v>1</v>
      </c>
      <c r="P1243" s="169">
        <v>1</v>
      </c>
      <c r="X1243" s="38">
        <f t="shared" ref="X1243:X1266" si="113">B1243</f>
        <v>45774</v>
      </c>
      <c r="Y1243" s="38">
        <f t="shared" si="112"/>
        <v>45802</v>
      </c>
    </row>
    <row r="1244" spans="1:25">
      <c r="A1244" s="10">
        <f>SUBTOTAL(103,$B$4:B1244)</f>
        <v>1241</v>
      </c>
      <c r="B1244" s="38">
        <v>45775</v>
      </c>
      <c r="C1244" s="26" t="s">
        <v>182</v>
      </c>
      <c r="D1244" s="3" t="str">
        <f>VLOOKUP(C1244,'Location Summary'!$C$4:$D$678,2,0)</f>
        <v>DA+0</v>
      </c>
      <c r="E1244" s="129" t="s">
        <v>416</v>
      </c>
      <c r="F1244" s="103" t="s">
        <v>696</v>
      </c>
      <c r="G1244" s="169">
        <v>1</v>
      </c>
      <c r="Q1244" s="168">
        <v>1</v>
      </c>
      <c r="R1244" s="167">
        <v>1</v>
      </c>
      <c r="X1244" s="38">
        <f t="shared" si="113"/>
        <v>45775</v>
      </c>
      <c r="Y1244" s="38">
        <f t="shared" si="112"/>
        <v>45803</v>
      </c>
    </row>
    <row r="1245" spans="1:25">
      <c r="A1245" s="10">
        <f>SUBTOTAL(103,$B$4:B1245)</f>
        <v>1242</v>
      </c>
      <c r="B1245" s="38">
        <v>45776</v>
      </c>
      <c r="C1245" s="26" t="s">
        <v>182</v>
      </c>
      <c r="D1245" s="3" t="str">
        <f>VLOOKUP(C1245,'Location Summary'!$C$4:$D$678,2,0)</f>
        <v>DA+0</v>
      </c>
      <c r="E1245" s="129" t="s">
        <v>416</v>
      </c>
      <c r="F1245" s="103" t="s">
        <v>696</v>
      </c>
      <c r="H1245" s="168">
        <v>1</v>
      </c>
      <c r="I1245" s="167">
        <v>1</v>
      </c>
      <c r="X1245" s="38">
        <f t="shared" si="113"/>
        <v>45776</v>
      </c>
      <c r="Y1245" s="38">
        <f t="shared" si="112"/>
        <v>45804</v>
      </c>
    </row>
    <row r="1246" spans="1:25">
      <c r="A1246" s="10">
        <f>SUBTOTAL(103,$B$4:B1246)</f>
        <v>1243</v>
      </c>
      <c r="B1246" s="38">
        <v>45776</v>
      </c>
      <c r="C1246" s="131" t="s">
        <v>266</v>
      </c>
      <c r="D1246" s="3" t="str">
        <f>VLOOKUP(C1246,'Location Summary'!$C$4:$D$678,2,0)</f>
        <v>DB1+12</v>
      </c>
      <c r="E1246" s="129" t="s">
        <v>416</v>
      </c>
      <c r="F1246" s="103" t="s">
        <v>320</v>
      </c>
      <c r="H1246" s="168">
        <v>1</v>
      </c>
      <c r="I1246" s="167">
        <v>1</v>
      </c>
      <c r="M1246" s="169">
        <v>1</v>
      </c>
      <c r="P1246" s="169">
        <v>1</v>
      </c>
      <c r="X1246" s="38">
        <f t="shared" si="113"/>
        <v>45776</v>
      </c>
      <c r="Y1246" s="38">
        <f t="shared" si="112"/>
        <v>45804</v>
      </c>
    </row>
    <row r="1247" spans="1:25">
      <c r="A1247" s="10">
        <f>SUBTOTAL(103,$B$4:B1247)</f>
        <v>1244</v>
      </c>
      <c r="B1247" s="38">
        <v>45777</v>
      </c>
      <c r="C1247" s="26" t="s">
        <v>610</v>
      </c>
      <c r="D1247" s="3" t="str">
        <f>VLOOKUP(C1247,'Location Summary'!$C$4:$D$678,2,0)</f>
        <v>DA+3</v>
      </c>
      <c r="E1247" s="129" t="s">
        <v>416</v>
      </c>
      <c r="F1247" s="103" t="s">
        <v>696</v>
      </c>
      <c r="M1247" s="169">
        <v>1</v>
      </c>
      <c r="N1247" s="168">
        <v>1</v>
      </c>
      <c r="O1247" s="167">
        <v>1</v>
      </c>
      <c r="P1247" s="169">
        <v>1</v>
      </c>
      <c r="Q1247" s="168">
        <v>1</v>
      </c>
      <c r="R1247" s="167">
        <v>1</v>
      </c>
      <c r="X1247" s="38">
        <f t="shared" si="113"/>
        <v>45777</v>
      </c>
      <c r="Y1247" s="38">
        <f t="shared" si="112"/>
        <v>45805</v>
      </c>
    </row>
    <row r="1248" spans="1:25">
      <c r="A1248" s="10">
        <f>SUBTOTAL(103,$B$4:B1248)</f>
        <v>1245</v>
      </c>
      <c r="B1248" s="38">
        <v>45778</v>
      </c>
      <c r="C1248" s="131" t="s">
        <v>266</v>
      </c>
      <c r="D1248" s="3" t="str">
        <f>VLOOKUP(C1248,'Location Summary'!$C$4:$D$678,2,0)</f>
        <v>DB1+12</v>
      </c>
      <c r="E1248" s="129" t="s">
        <v>416</v>
      </c>
      <c r="F1248" s="103" t="s">
        <v>696</v>
      </c>
      <c r="N1248" s="168">
        <v>1</v>
      </c>
      <c r="O1248" s="167">
        <v>1</v>
      </c>
      <c r="Q1248" s="168">
        <v>1</v>
      </c>
      <c r="R1248" s="167">
        <v>1</v>
      </c>
      <c r="X1248" s="38">
        <f t="shared" si="113"/>
        <v>45778</v>
      </c>
      <c r="Y1248" s="38">
        <f t="shared" si="112"/>
        <v>45806</v>
      </c>
    </row>
    <row r="1249" spans="1:25">
      <c r="A1249" s="10">
        <f>SUBTOTAL(103,$B$4:B1249)</f>
        <v>1246</v>
      </c>
      <c r="B1249" s="38">
        <v>45778</v>
      </c>
      <c r="C1249" s="26" t="s">
        <v>610</v>
      </c>
      <c r="D1249" s="3" t="str">
        <f>VLOOKUP(C1249,'Location Summary'!$C$4:$D$678,2,0)</f>
        <v>DA+3</v>
      </c>
      <c r="E1249" s="129" t="s">
        <v>416</v>
      </c>
      <c r="F1249" s="103" t="s">
        <v>696</v>
      </c>
      <c r="J1249" s="169">
        <v>1</v>
      </c>
      <c r="X1249" s="38">
        <f t="shared" si="113"/>
        <v>45778</v>
      </c>
      <c r="Y1249" s="38">
        <f t="shared" si="112"/>
        <v>45806</v>
      </c>
    </row>
    <row r="1250" spans="1:25">
      <c r="A1250" s="10">
        <f>SUBTOTAL(103,$B$4:B1250)</f>
        <v>1247</v>
      </c>
      <c r="B1250" s="38">
        <v>45778</v>
      </c>
      <c r="C1250" s="26" t="s">
        <v>1270</v>
      </c>
      <c r="D1250" s="3" t="str">
        <f>VLOOKUP(C1250,'Location Summary'!$C$4:$D$678,2,0)</f>
        <v>DB1+9</v>
      </c>
      <c r="E1250" s="129" t="s">
        <v>416</v>
      </c>
      <c r="F1250" s="103" t="s">
        <v>696</v>
      </c>
      <c r="G1250" s="169">
        <v>1</v>
      </c>
      <c r="X1250" s="38">
        <f t="shared" si="113"/>
        <v>45778</v>
      </c>
      <c r="Y1250" s="38">
        <f t="shared" si="112"/>
        <v>45806</v>
      </c>
    </row>
    <row r="1251" spans="1:25">
      <c r="A1251" s="10">
        <f>SUBTOTAL(103,$B$4:B1251)</f>
        <v>1248</v>
      </c>
      <c r="B1251" s="38">
        <v>45779</v>
      </c>
      <c r="C1251" s="26" t="s">
        <v>610</v>
      </c>
      <c r="D1251" s="3" t="str">
        <f>VLOOKUP(C1251,'Location Summary'!$C$4:$D$678,2,0)</f>
        <v>DA+3</v>
      </c>
      <c r="E1251" s="129" t="s">
        <v>416</v>
      </c>
      <c r="F1251" s="103" t="s">
        <v>696</v>
      </c>
      <c r="G1251" s="169">
        <v>1</v>
      </c>
      <c r="H1251" s="168">
        <v>1</v>
      </c>
      <c r="I1251" s="167">
        <v>1</v>
      </c>
      <c r="K1251" s="168">
        <v>1</v>
      </c>
      <c r="L1251" s="167">
        <v>1</v>
      </c>
      <c r="X1251" s="38">
        <f t="shared" si="113"/>
        <v>45779</v>
      </c>
      <c r="Y1251" s="38">
        <f t="shared" si="112"/>
        <v>45807</v>
      </c>
    </row>
    <row r="1252" spans="1:25">
      <c r="A1252" s="10">
        <f>SUBTOTAL(103,$B$4:B1252)</f>
        <v>1249</v>
      </c>
      <c r="B1252" s="38">
        <v>45779</v>
      </c>
      <c r="C1252" s="26" t="s">
        <v>1270</v>
      </c>
      <c r="D1252" s="3" t="str">
        <f>VLOOKUP(C1252,'Location Summary'!$C$4:$D$678,2,0)</f>
        <v>DB1+9</v>
      </c>
      <c r="E1252" s="129" t="s">
        <v>416</v>
      </c>
      <c r="F1252" s="103" t="s">
        <v>696</v>
      </c>
      <c r="H1252" s="168">
        <v>1</v>
      </c>
      <c r="I1252" s="167">
        <v>1</v>
      </c>
      <c r="J1252" s="169">
        <v>1</v>
      </c>
      <c r="X1252" s="38">
        <f t="shared" si="113"/>
        <v>45779</v>
      </c>
      <c r="Y1252" s="38">
        <f t="shared" si="112"/>
        <v>45807</v>
      </c>
    </row>
    <row r="1253" spans="1:25">
      <c r="A1253" s="10">
        <f>SUBTOTAL(103,$B$4:B1253)</f>
        <v>1250</v>
      </c>
      <c r="B1253" s="38">
        <v>45779</v>
      </c>
      <c r="C1253" s="131" t="s">
        <v>266</v>
      </c>
      <c r="D1253" s="3" t="str">
        <f>VLOOKUP(C1253,'Location Summary'!$C$4:$D$678,2,0)</f>
        <v>DB1+12</v>
      </c>
      <c r="E1253" s="129" t="s">
        <v>416</v>
      </c>
      <c r="F1253" s="103" t="s">
        <v>696</v>
      </c>
      <c r="J1253" s="169">
        <v>1</v>
      </c>
      <c r="X1253" s="38">
        <f t="shared" si="113"/>
        <v>45779</v>
      </c>
      <c r="Y1253" s="38">
        <f t="shared" si="112"/>
        <v>45807</v>
      </c>
    </row>
    <row r="1254" spans="1:25">
      <c r="A1254" s="10">
        <f>SUBTOTAL(103,$B$4:B1254)</f>
        <v>1251</v>
      </c>
      <c r="B1254" s="38">
        <v>45780</v>
      </c>
      <c r="C1254" s="26" t="s">
        <v>1270</v>
      </c>
      <c r="D1254" s="3" t="str">
        <f>VLOOKUP(C1254,'Location Summary'!$C$4:$D$678,2,0)</f>
        <v>DB1+9</v>
      </c>
      <c r="E1254" s="129" t="s">
        <v>416</v>
      </c>
      <c r="F1254" s="103" t="s">
        <v>696</v>
      </c>
      <c r="K1254" s="168">
        <v>1</v>
      </c>
      <c r="L1254" s="167">
        <v>1</v>
      </c>
      <c r="M1254" s="169">
        <v>1</v>
      </c>
      <c r="P1254" s="169">
        <v>1</v>
      </c>
      <c r="X1254" s="38">
        <f t="shared" si="113"/>
        <v>45780</v>
      </c>
      <c r="Y1254" s="38">
        <f t="shared" si="112"/>
        <v>45808</v>
      </c>
    </row>
    <row r="1255" spans="1:25">
      <c r="A1255" s="10">
        <f>SUBTOTAL(103,$B$4:B1255)</f>
        <v>1252</v>
      </c>
      <c r="B1255" s="38">
        <v>45780</v>
      </c>
      <c r="C1255" s="131" t="s">
        <v>266</v>
      </c>
      <c r="D1255" s="3" t="str">
        <f>VLOOKUP(C1255,'Location Summary'!$C$4:$D$678,2,0)</f>
        <v>DB1+12</v>
      </c>
      <c r="E1255" s="129" t="s">
        <v>416</v>
      </c>
      <c r="F1255" s="103" t="s">
        <v>696</v>
      </c>
      <c r="K1255" s="168">
        <v>1</v>
      </c>
      <c r="L1255" s="167">
        <v>1</v>
      </c>
      <c r="X1255" s="38">
        <f t="shared" si="113"/>
        <v>45780</v>
      </c>
      <c r="Y1255" s="38">
        <f t="shared" si="112"/>
        <v>45808</v>
      </c>
    </row>
    <row r="1256" spans="1:25">
      <c r="A1256" s="10">
        <f>SUBTOTAL(103,$B$4:B1256)</f>
        <v>1253</v>
      </c>
      <c r="B1256" s="38">
        <v>45781</v>
      </c>
      <c r="C1256" s="26" t="s">
        <v>439</v>
      </c>
      <c r="D1256" s="3" t="str">
        <f>VLOOKUP(C1256,'Location Summary'!$C$4:$D$678,2,0)</f>
        <v>DA-3</v>
      </c>
      <c r="E1256" s="129" t="s">
        <v>416</v>
      </c>
      <c r="F1256" s="103" t="s">
        <v>696</v>
      </c>
      <c r="G1256" s="169">
        <v>1</v>
      </c>
      <c r="X1256" s="38">
        <f t="shared" si="113"/>
        <v>45781</v>
      </c>
      <c r="Y1256" s="38">
        <f t="shared" si="112"/>
        <v>45809</v>
      </c>
    </row>
    <row r="1257" spans="1:25">
      <c r="A1257" s="10">
        <f>SUBTOTAL(103,$B$4:B1257)</f>
        <v>1254</v>
      </c>
      <c r="B1257" s="38">
        <v>45781</v>
      </c>
      <c r="C1257" s="26" t="s">
        <v>1270</v>
      </c>
      <c r="D1257" s="3" t="str">
        <f>VLOOKUP(C1257,'Location Summary'!$C$4:$D$678,2,0)</f>
        <v>DB1+9</v>
      </c>
      <c r="E1257" s="129" t="s">
        <v>416</v>
      </c>
      <c r="F1257" s="103" t="s">
        <v>696</v>
      </c>
      <c r="N1257" s="168">
        <v>1</v>
      </c>
      <c r="Q1257" s="168">
        <v>1</v>
      </c>
      <c r="R1257" s="167">
        <v>1</v>
      </c>
      <c r="X1257" s="38">
        <f t="shared" si="113"/>
        <v>45781</v>
      </c>
      <c r="Y1257" s="38">
        <f t="shared" si="112"/>
        <v>45809</v>
      </c>
    </row>
    <row r="1258" spans="1:25">
      <c r="A1258" s="10">
        <f>SUBTOTAL(103,$B$4:B1258)</f>
        <v>1255</v>
      </c>
      <c r="B1258" s="38">
        <v>45782</v>
      </c>
      <c r="C1258" s="26" t="s">
        <v>439</v>
      </c>
      <c r="D1258" s="3" t="str">
        <f>VLOOKUP(C1258,'Location Summary'!$C$4:$D$678,2,0)</f>
        <v>DA-3</v>
      </c>
      <c r="E1258" s="129" t="s">
        <v>416</v>
      </c>
      <c r="F1258" s="103" t="s">
        <v>696</v>
      </c>
      <c r="H1258" s="168">
        <v>1</v>
      </c>
      <c r="M1258" s="169">
        <v>1</v>
      </c>
      <c r="P1258" s="169">
        <v>1</v>
      </c>
      <c r="X1258" s="38">
        <f t="shared" si="113"/>
        <v>45782</v>
      </c>
      <c r="Y1258" s="38">
        <f t="shared" si="112"/>
        <v>45810</v>
      </c>
    </row>
    <row r="1259" spans="1:25">
      <c r="A1259" s="10">
        <f>SUBTOTAL(103,$B$4:B1259)</f>
        <v>1256</v>
      </c>
      <c r="B1259" s="38">
        <v>45782</v>
      </c>
      <c r="C1259" s="26" t="s">
        <v>1270</v>
      </c>
      <c r="D1259" s="3" t="str">
        <f>VLOOKUP(C1259,'Location Summary'!$C$4:$D$678,2,0)</f>
        <v>DB1+9</v>
      </c>
      <c r="E1259" s="129" t="s">
        <v>416</v>
      </c>
      <c r="F1259" s="103" t="s">
        <v>696</v>
      </c>
      <c r="O1259" s="167">
        <v>1</v>
      </c>
      <c r="X1259" s="38">
        <f t="shared" si="113"/>
        <v>45782</v>
      </c>
      <c r="Y1259" s="38">
        <f t="shared" si="112"/>
        <v>45810</v>
      </c>
    </row>
    <row r="1260" spans="1:25">
      <c r="A1260" s="10">
        <f>SUBTOTAL(103,$B$4:B1260)</f>
        <v>1257</v>
      </c>
      <c r="B1260" s="38">
        <v>45782</v>
      </c>
      <c r="C1260" s="26" t="s">
        <v>1271</v>
      </c>
      <c r="D1260" s="3" t="str">
        <f>VLOOKUP(C1260,'Location Summary'!$C$4:$D$678,2,0)</f>
        <v>DB1+12</v>
      </c>
      <c r="E1260" s="129" t="s">
        <v>416</v>
      </c>
      <c r="F1260" s="103" t="s">
        <v>696</v>
      </c>
      <c r="M1260" s="169">
        <v>1</v>
      </c>
      <c r="P1260" s="169">
        <v>1</v>
      </c>
      <c r="X1260" s="38">
        <f t="shared" si="113"/>
        <v>45782</v>
      </c>
      <c r="Y1260" s="38">
        <f t="shared" si="112"/>
        <v>45810</v>
      </c>
    </row>
    <row r="1261" spans="1:25">
      <c r="A1261" s="10">
        <f>SUBTOTAL(103,$B$4:B1261)</f>
        <v>1258</v>
      </c>
      <c r="B1261" s="38">
        <v>45783</v>
      </c>
      <c r="C1261" s="26" t="s">
        <v>1271</v>
      </c>
      <c r="D1261" s="3" t="str">
        <f>VLOOKUP(C1261,'Location Summary'!$C$4:$D$678,2,0)</f>
        <v>DB1+12</v>
      </c>
      <c r="E1261" s="129" t="s">
        <v>416</v>
      </c>
      <c r="F1261" s="103" t="s">
        <v>696</v>
      </c>
      <c r="G1261" s="169">
        <v>1</v>
      </c>
      <c r="J1261" s="169">
        <v>1</v>
      </c>
      <c r="N1261" s="168">
        <v>1</v>
      </c>
      <c r="O1261" s="167">
        <v>1</v>
      </c>
      <c r="Q1261" s="168">
        <v>1</v>
      </c>
      <c r="R1261" s="167">
        <v>1</v>
      </c>
      <c r="X1261" s="38">
        <f t="shared" si="113"/>
        <v>45783</v>
      </c>
      <c r="Y1261" s="38">
        <f t="shared" si="112"/>
        <v>45811</v>
      </c>
    </row>
    <row r="1262" spans="1:25">
      <c r="A1262" s="10">
        <f>SUBTOTAL(103,$B$4:B1262)</f>
        <v>1259</v>
      </c>
      <c r="B1262" s="38">
        <v>45784</v>
      </c>
      <c r="C1262" s="131" t="s">
        <v>439</v>
      </c>
      <c r="D1262" s="3" t="str">
        <f>VLOOKUP(C1262,'Location Summary'!$C$4:$D$678,2,0)</f>
        <v>DA-3</v>
      </c>
      <c r="E1262" s="129" t="s">
        <v>416</v>
      </c>
      <c r="F1262" s="103" t="s">
        <v>696</v>
      </c>
      <c r="Q1262" s="168">
        <v>1</v>
      </c>
      <c r="X1262" s="38">
        <f t="shared" si="113"/>
        <v>45784</v>
      </c>
      <c r="Y1262" s="38">
        <f t="shared" si="112"/>
        <v>45812</v>
      </c>
    </row>
    <row r="1263" spans="1:25">
      <c r="A1263" s="10">
        <f>SUBTOTAL(103,$B$4:B1263)</f>
        <v>1260</v>
      </c>
      <c r="B1263" s="38">
        <v>45784</v>
      </c>
      <c r="C1263" s="26" t="s">
        <v>1271</v>
      </c>
      <c r="D1263" s="3" t="str">
        <f>VLOOKUP(C1263,'Location Summary'!$C$4:$D$678,2,0)</f>
        <v>DB1+12</v>
      </c>
      <c r="E1263" s="129" t="s">
        <v>416</v>
      </c>
      <c r="F1263" s="103" t="s">
        <v>696</v>
      </c>
      <c r="H1263" s="168">
        <v>1</v>
      </c>
      <c r="I1263" s="167">
        <v>1</v>
      </c>
      <c r="K1263" s="168">
        <v>1</v>
      </c>
      <c r="L1263" s="167">
        <v>1</v>
      </c>
      <c r="X1263" s="38">
        <f t="shared" si="113"/>
        <v>45784</v>
      </c>
      <c r="Y1263" s="38">
        <f t="shared" si="112"/>
        <v>45812</v>
      </c>
    </row>
    <row r="1264" spans="1:25">
      <c r="A1264" s="10">
        <f>SUBTOTAL(103,$B$4:B1264)</f>
        <v>1261</v>
      </c>
      <c r="B1264" s="38">
        <v>45785</v>
      </c>
      <c r="C1264" s="26" t="s">
        <v>55</v>
      </c>
      <c r="D1264" s="3" t="str">
        <f>VLOOKUP(C1264,'Location Summary'!$C$4:$D$678,2,0)</f>
        <v>DB1+0</v>
      </c>
      <c r="E1264" s="129" t="s">
        <v>416</v>
      </c>
      <c r="F1264" s="103" t="s">
        <v>696</v>
      </c>
      <c r="G1264" s="169">
        <v>1</v>
      </c>
      <c r="P1264" s="169">
        <v>1</v>
      </c>
      <c r="X1264" s="38">
        <f t="shared" si="113"/>
        <v>45785</v>
      </c>
      <c r="Y1264" s="38">
        <f t="shared" si="112"/>
        <v>45813</v>
      </c>
    </row>
    <row r="1265" spans="1:25">
      <c r="A1265" s="10">
        <f>SUBTOTAL(103,$B$4:B1265)</f>
        <v>1262</v>
      </c>
      <c r="B1265" s="38">
        <v>45785</v>
      </c>
      <c r="C1265" s="26" t="s">
        <v>439</v>
      </c>
      <c r="D1265" s="3" t="str">
        <f>VLOOKUP(C1265,'Location Summary'!$C$4:$D$678,2,0)</f>
        <v>DA-3</v>
      </c>
      <c r="E1265" s="129" t="s">
        <v>416</v>
      </c>
      <c r="F1265" s="103" t="s">
        <v>696</v>
      </c>
      <c r="I1265" s="167">
        <v>1</v>
      </c>
      <c r="J1265" s="169">
        <v>1</v>
      </c>
      <c r="R1265" s="167">
        <v>1</v>
      </c>
      <c r="X1265" s="38">
        <f t="shared" si="113"/>
        <v>45785</v>
      </c>
      <c r="Y1265" s="38">
        <f t="shared" si="112"/>
        <v>45813</v>
      </c>
    </row>
    <row r="1266" spans="1:25">
      <c r="A1266" s="10">
        <f>SUBTOTAL(103,$B$4:B1266)</f>
        <v>1263</v>
      </c>
      <c r="B1266" s="38">
        <v>45786</v>
      </c>
      <c r="C1266" s="26" t="s">
        <v>439</v>
      </c>
      <c r="D1266" s="3" t="str">
        <f>VLOOKUP(C1266,'Location Summary'!$C$4:$D$678,2,0)</f>
        <v>DA-3</v>
      </c>
      <c r="E1266" s="129" t="s">
        <v>416</v>
      </c>
      <c r="F1266" s="103" t="s">
        <v>696</v>
      </c>
      <c r="K1266" s="168">
        <v>1</v>
      </c>
      <c r="L1266" s="167">
        <v>1</v>
      </c>
      <c r="N1266" s="168">
        <v>1</v>
      </c>
      <c r="O1266" s="167">
        <v>1</v>
      </c>
      <c r="X1266" s="38">
        <f t="shared" si="113"/>
        <v>45786</v>
      </c>
      <c r="Y1266" s="38">
        <f t="shared" si="112"/>
        <v>45814</v>
      </c>
    </row>
    <row r="1267" spans="1:25">
      <c r="A1267" s="10">
        <f>SUBTOTAL(103,$B$4:B1267)</f>
        <v>1264</v>
      </c>
      <c r="B1267" s="38">
        <v>45786</v>
      </c>
      <c r="C1267" s="26" t="s">
        <v>55</v>
      </c>
      <c r="D1267" s="3" t="str">
        <f>VLOOKUP(C1267,'Location Summary'!$C$4:$D$678,2,0)</f>
        <v>DB1+0</v>
      </c>
      <c r="E1267" s="129" t="s">
        <v>416</v>
      </c>
      <c r="F1267" s="103" t="s">
        <v>696</v>
      </c>
      <c r="H1267" s="168">
        <v>1</v>
      </c>
      <c r="Q1267" s="168">
        <v>1</v>
      </c>
      <c r="X1267" s="38">
        <f t="shared" ref="X1267:X1301" si="114">B1267</f>
        <v>45786</v>
      </c>
      <c r="Y1267" s="38">
        <f t="shared" ref="Y1267:Y1301" si="115">B1267+28</f>
        <v>45814</v>
      </c>
    </row>
    <row r="1268" spans="1:25">
      <c r="A1268" s="10">
        <f>SUBTOTAL(103,$B$4:B1268)</f>
        <v>1265</v>
      </c>
      <c r="B1268" s="38">
        <v>45787</v>
      </c>
      <c r="C1268" s="26" t="s">
        <v>438</v>
      </c>
      <c r="D1268" s="3" t="str">
        <f>VLOOKUP(C1268,'Location Summary'!$C$4:$D$678,2,0)</f>
        <v>DA+0</v>
      </c>
      <c r="E1268" s="129" t="s">
        <v>416</v>
      </c>
      <c r="F1268" s="103" t="s">
        <v>696</v>
      </c>
      <c r="G1268" s="169">
        <v>1</v>
      </c>
      <c r="J1268" s="169">
        <v>1</v>
      </c>
      <c r="M1268" s="169">
        <v>1</v>
      </c>
      <c r="P1268" s="169">
        <v>1</v>
      </c>
      <c r="X1268" s="38">
        <f t="shared" si="114"/>
        <v>45787</v>
      </c>
      <c r="Y1268" s="38">
        <f t="shared" si="115"/>
        <v>45815</v>
      </c>
    </row>
    <row r="1269" spans="1:25">
      <c r="A1269" s="10">
        <f>SUBTOTAL(103,$B$4:B1269)</f>
        <v>1266</v>
      </c>
      <c r="B1269" s="38">
        <v>45787</v>
      </c>
      <c r="C1269" s="26" t="s">
        <v>55</v>
      </c>
      <c r="D1269" s="3" t="str">
        <f>VLOOKUP(C1269,'Location Summary'!$C$4:$D$678,2,0)</f>
        <v>DB1+0</v>
      </c>
      <c r="E1269" s="129" t="s">
        <v>416</v>
      </c>
      <c r="F1269" s="103" t="s">
        <v>696</v>
      </c>
      <c r="I1269" s="167">
        <v>1</v>
      </c>
      <c r="J1269" s="169">
        <v>1</v>
      </c>
      <c r="R1269" s="167">
        <v>1</v>
      </c>
      <c r="X1269" s="38">
        <f t="shared" si="114"/>
        <v>45787</v>
      </c>
      <c r="Y1269" s="38">
        <f t="shared" si="115"/>
        <v>45815</v>
      </c>
    </row>
    <row r="1270" spans="1:25">
      <c r="A1270" s="10">
        <f>SUBTOTAL(103,$B$4:B1270)</f>
        <v>1267</v>
      </c>
      <c r="B1270" s="38">
        <v>45788</v>
      </c>
      <c r="C1270" s="26" t="s">
        <v>55</v>
      </c>
      <c r="D1270" s="3" t="str">
        <f>VLOOKUP(C1270,'Location Summary'!$C$4:$D$678,2,0)</f>
        <v>DB1+0</v>
      </c>
      <c r="E1270" s="129" t="s">
        <v>416</v>
      </c>
      <c r="F1270" s="103" t="s">
        <v>696</v>
      </c>
      <c r="K1270" s="168">
        <v>1</v>
      </c>
      <c r="M1270" s="169">
        <v>1</v>
      </c>
      <c r="X1270" s="38">
        <f t="shared" si="114"/>
        <v>45788</v>
      </c>
      <c r="Y1270" s="38">
        <f t="shared" si="115"/>
        <v>45816</v>
      </c>
    </row>
    <row r="1271" spans="1:25">
      <c r="A1271" s="10">
        <f>SUBTOTAL(103,$B$4:B1271)</f>
        <v>1268</v>
      </c>
      <c r="B1271" s="38">
        <v>45788</v>
      </c>
      <c r="C1271" s="26" t="s">
        <v>438</v>
      </c>
      <c r="D1271" s="3" t="str">
        <f>VLOOKUP(C1271,'Location Summary'!$C$4:$D$678,2,0)</f>
        <v>DA+0</v>
      </c>
      <c r="E1271" s="129" t="s">
        <v>416</v>
      </c>
      <c r="F1271" s="103" t="s">
        <v>696</v>
      </c>
      <c r="K1271" s="168">
        <v>1</v>
      </c>
      <c r="L1271" s="167">
        <v>1</v>
      </c>
      <c r="N1271" s="168">
        <v>1</v>
      </c>
      <c r="X1271" s="38">
        <f t="shared" si="114"/>
        <v>45788</v>
      </c>
      <c r="Y1271" s="38">
        <f t="shared" si="115"/>
        <v>45816</v>
      </c>
    </row>
    <row r="1272" spans="1:25">
      <c r="A1272" s="10">
        <f>SUBTOTAL(103,$B$4:B1272)</f>
        <v>1269</v>
      </c>
      <c r="B1272" s="38">
        <v>45789</v>
      </c>
      <c r="C1272" s="26" t="s">
        <v>438</v>
      </c>
      <c r="D1272" s="3" t="str">
        <f>VLOOKUP(C1272,'Location Summary'!$C$4:$D$678,2,0)</f>
        <v>DA+0</v>
      </c>
      <c r="E1272" s="129" t="s">
        <v>416</v>
      </c>
      <c r="F1272" s="103" t="s">
        <v>696</v>
      </c>
      <c r="O1272" s="167">
        <v>1</v>
      </c>
      <c r="Q1272" s="168">
        <v>1</v>
      </c>
      <c r="X1272" s="38">
        <f t="shared" si="114"/>
        <v>45789</v>
      </c>
      <c r="Y1272" s="38">
        <f t="shared" si="115"/>
        <v>45817</v>
      </c>
    </row>
    <row r="1273" spans="1:25">
      <c r="A1273" s="10">
        <f>SUBTOTAL(103,$B$4:B1273)</f>
        <v>1270</v>
      </c>
      <c r="B1273" s="38">
        <v>45790</v>
      </c>
      <c r="C1273" s="131" t="s">
        <v>55</v>
      </c>
      <c r="D1273" s="3" t="str">
        <f>VLOOKUP(C1273,'Location Summary'!$C$4:$D$678,2,0)</f>
        <v>DB1+0</v>
      </c>
      <c r="E1273" s="129" t="s">
        <v>416</v>
      </c>
      <c r="F1273" s="103" t="s">
        <v>696</v>
      </c>
      <c r="L1273" s="167">
        <v>1</v>
      </c>
      <c r="N1273" s="168">
        <v>1</v>
      </c>
      <c r="O1273" s="167">
        <v>1</v>
      </c>
      <c r="X1273" s="38">
        <f t="shared" si="114"/>
        <v>45790</v>
      </c>
      <c r="Y1273" s="38">
        <f t="shared" si="115"/>
        <v>45818</v>
      </c>
    </row>
    <row r="1274" spans="1:25">
      <c r="A1274" s="10">
        <f>SUBTOTAL(103,$B$4:B1274)</f>
        <v>1271</v>
      </c>
      <c r="B1274" s="38">
        <v>45790</v>
      </c>
      <c r="C1274" s="131" t="s">
        <v>438</v>
      </c>
      <c r="D1274" s="3" t="str">
        <f>VLOOKUP(C1274,'Location Summary'!$C$4:$D$678,2,0)</f>
        <v>DA+0</v>
      </c>
      <c r="E1274" s="129" t="s">
        <v>416</v>
      </c>
      <c r="F1274" s="103" t="s">
        <v>696</v>
      </c>
      <c r="H1274" s="168">
        <v>1</v>
      </c>
      <c r="I1274" s="167">
        <v>1</v>
      </c>
      <c r="R1274" s="167">
        <v>1</v>
      </c>
      <c r="X1274" s="38">
        <f t="shared" si="114"/>
        <v>45790</v>
      </c>
      <c r="Y1274" s="38">
        <f t="shared" si="115"/>
        <v>45818</v>
      </c>
    </row>
    <row r="1275" spans="1:25">
      <c r="A1275" s="10">
        <f>SUBTOTAL(103,$B$4:B1275)</f>
        <v>1272</v>
      </c>
      <c r="B1275" s="38">
        <v>45790</v>
      </c>
      <c r="C1275" s="131" t="s">
        <v>180</v>
      </c>
      <c r="D1275" s="3" t="str">
        <f>VLOOKUP(C1275,'Location Summary'!$C$4:$D$678,2,0)</f>
        <v>DA+3</v>
      </c>
      <c r="E1275" s="129" t="s">
        <v>416</v>
      </c>
      <c r="F1275" s="103" t="s">
        <v>696</v>
      </c>
      <c r="G1275" s="169">
        <v>1</v>
      </c>
      <c r="X1275" s="38">
        <f t="shared" si="114"/>
        <v>45790</v>
      </c>
      <c r="Y1275" s="38">
        <f t="shared" si="115"/>
        <v>45818</v>
      </c>
    </row>
    <row r="1276" spans="1:25">
      <c r="A1276" s="10">
        <f>SUBTOTAL(103,$B$4:B1276)</f>
        <v>1273</v>
      </c>
      <c r="B1276" s="38">
        <v>45792</v>
      </c>
      <c r="C1276" s="131" t="s">
        <v>180</v>
      </c>
      <c r="D1276" s="3" t="str">
        <f>VLOOKUP(C1276,'Location Summary'!$C$4:$D$678,2,0)</f>
        <v>DA+3</v>
      </c>
      <c r="E1276" s="129" t="s">
        <v>416</v>
      </c>
      <c r="F1276" s="103" t="s">
        <v>696</v>
      </c>
      <c r="H1276" s="168">
        <v>1</v>
      </c>
      <c r="P1276" s="169">
        <v>1</v>
      </c>
      <c r="X1276" s="38">
        <f t="shared" si="114"/>
        <v>45792</v>
      </c>
      <c r="Y1276" s="38">
        <f t="shared" si="115"/>
        <v>45820</v>
      </c>
    </row>
    <row r="1277" spans="1:25">
      <c r="A1277" s="10">
        <f>SUBTOTAL(103,$B$4:B1277)</f>
        <v>1274</v>
      </c>
      <c r="B1277" s="38">
        <v>45794</v>
      </c>
      <c r="C1277" s="131" t="s">
        <v>180</v>
      </c>
      <c r="D1277" s="3" t="str">
        <f>VLOOKUP(C1277,'Location Summary'!$C$4:$D$678,2,0)</f>
        <v>DA+3</v>
      </c>
      <c r="E1277" s="129" t="s">
        <v>416</v>
      </c>
      <c r="F1277" s="103" t="s">
        <v>696</v>
      </c>
      <c r="I1277" s="167">
        <v>1</v>
      </c>
      <c r="J1277" s="169">
        <v>1</v>
      </c>
      <c r="M1277" s="169">
        <v>1</v>
      </c>
      <c r="Q1277" s="168">
        <v>1</v>
      </c>
      <c r="R1277" s="167">
        <v>1</v>
      </c>
      <c r="X1277" s="38">
        <f t="shared" si="114"/>
        <v>45794</v>
      </c>
      <c r="Y1277" s="38">
        <f t="shared" si="115"/>
        <v>45822</v>
      </c>
    </row>
    <row r="1278" spans="1:25">
      <c r="A1278" s="10">
        <f>SUBTOTAL(103,$B$4:B1278)</f>
        <v>1275</v>
      </c>
      <c r="B1278" s="38">
        <v>45795</v>
      </c>
      <c r="C1278" s="131" t="s">
        <v>180</v>
      </c>
      <c r="D1278" s="3" t="str">
        <f>VLOOKUP(C1278,'Location Summary'!$C$4:$D$678,2,0)</f>
        <v>DA+3</v>
      </c>
      <c r="E1278" s="129" t="s">
        <v>416</v>
      </c>
      <c r="F1278" s="103" t="s">
        <v>696</v>
      </c>
      <c r="K1278" s="168">
        <v>1</v>
      </c>
      <c r="L1278" s="167">
        <v>1</v>
      </c>
      <c r="N1278" s="168">
        <v>1</v>
      </c>
      <c r="O1278" s="167">
        <v>1</v>
      </c>
      <c r="X1278" s="38">
        <f t="shared" si="114"/>
        <v>45795</v>
      </c>
      <c r="Y1278" s="38">
        <f t="shared" si="115"/>
        <v>45823</v>
      </c>
    </row>
    <row r="1279" spans="1:25">
      <c r="A1279" s="10">
        <f>SUBTOTAL(103,$B$4:B1279)</f>
        <v>1276</v>
      </c>
      <c r="B1279" s="38">
        <v>45798</v>
      </c>
      <c r="C1279" s="131" t="s">
        <v>179</v>
      </c>
      <c r="D1279" s="3" t="str">
        <f>VLOOKUP(C1279,'Location Summary'!$C$4:$D$678,2,0)</f>
        <v>DA+1.5</v>
      </c>
      <c r="E1279" s="129" t="s">
        <v>416</v>
      </c>
      <c r="F1279" s="103" t="s">
        <v>696</v>
      </c>
      <c r="G1279" s="169">
        <v>1</v>
      </c>
      <c r="J1279" s="169">
        <v>1</v>
      </c>
      <c r="M1279" s="169">
        <v>1</v>
      </c>
      <c r="P1279" s="169">
        <v>1</v>
      </c>
      <c r="X1279" s="38">
        <f t="shared" si="114"/>
        <v>45798</v>
      </c>
      <c r="Y1279" s="38">
        <f t="shared" si="115"/>
        <v>45826</v>
      </c>
    </row>
    <row r="1280" spans="1:25">
      <c r="A1280" s="10">
        <f>SUBTOTAL(103,$B$4:B1280)</f>
        <v>1277</v>
      </c>
      <c r="B1280" s="38">
        <v>45799</v>
      </c>
      <c r="C1280" s="131" t="s">
        <v>179</v>
      </c>
      <c r="D1280" s="3" t="str">
        <f>VLOOKUP(C1280,'Location Summary'!$C$4:$D$678,2,0)</f>
        <v>DA+1.5</v>
      </c>
      <c r="E1280" s="129" t="s">
        <v>416</v>
      </c>
      <c r="F1280" s="103" t="s">
        <v>696</v>
      </c>
      <c r="H1280" s="168">
        <v>1</v>
      </c>
      <c r="I1280" s="167">
        <v>1</v>
      </c>
      <c r="K1280" s="168">
        <v>1</v>
      </c>
      <c r="L1280" s="167">
        <v>1</v>
      </c>
      <c r="N1280" s="168">
        <v>1</v>
      </c>
      <c r="O1280" s="167">
        <v>1</v>
      </c>
      <c r="Q1280" s="168">
        <v>1</v>
      </c>
      <c r="R1280" s="167">
        <v>1</v>
      </c>
      <c r="X1280" s="38">
        <f t="shared" si="114"/>
        <v>45799</v>
      </c>
      <c r="Y1280" s="38">
        <f t="shared" si="115"/>
        <v>45827</v>
      </c>
    </row>
    <row r="1281" spans="1:25">
      <c r="A1281" s="10">
        <f>SUBTOTAL(103,$B$4:B1281)</f>
        <v>1278</v>
      </c>
      <c r="B1281" s="38">
        <v>45799</v>
      </c>
      <c r="C1281" s="131" t="s">
        <v>53</v>
      </c>
      <c r="D1281" s="3" t="str">
        <f>VLOOKUP(C1281,'Location Summary'!$C$4:$D$678,2,0)</f>
        <v>DD60+3</v>
      </c>
      <c r="E1281" s="129" t="s">
        <v>416</v>
      </c>
      <c r="F1281" s="103" t="s">
        <v>696</v>
      </c>
      <c r="G1281" s="169">
        <v>1</v>
      </c>
      <c r="X1281" s="38">
        <f t="shared" si="114"/>
        <v>45799</v>
      </c>
      <c r="Y1281" s="38">
        <f t="shared" si="115"/>
        <v>45827</v>
      </c>
    </row>
    <row r="1282" spans="1:25">
      <c r="A1282" s="10">
        <f>SUBTOTAL(103,$B$4:B1282)</f>
        <v>1279</v>
      </c>
      <c r="B1282" s="38">
        <v>45800</v>
      </c>
      <c r="C1282" s="131" t="s">
        <v>53</v>
      </c>
      <c r="D1282" s="3" t="str">
        <f>VLOOKUP(C1282,'Location Summary'!$C$4:$D$678,2,0)</f>
        <v>DD60+3</v>
      </c>
      <c r="E1282" s="129" t="s">
        <v>416</v>
      </c>
      <c r="F1282" s="103" t="s">
        <v>696</v>
      </c>
      <c r="H1282" s="168">
        <v>1</v>
      </c>
      <c r="I1282" s="167">
        <v>1</v>
      </c>
      <c r="P1282" s="169">
        <v>1</v>
      </c>
      <c r="X1282" s="38">
        <f t="shared" si="114"/>
        <v>45800</v>
      </c>
      <c r="Y1282" s="38">
        <f t="shared" si="115"/>
        <v>45828</v>
      </c>
    </row>
    <row r="1283" spans="1:25">
      <c r="A1283" s="10">
        <f>SUBTOTAL(103,$B$4:B1283)</f>
        <v>1280</v>
      </c>
      <c r="B1283" s="38">
        <v>45801</v>
      </c>
      <c r="C1283" s="131" t="s">
        <v>53</v>
      </c>
      <c r="D1283" s="3" t="str">
        <f>VLOOKUP(C1283,'Location Summary'!$C$4:$D$678,2,0)</f>
        <v>DD60+3</v>
      </c>
      <c r="E1283" s="129" t="s">
        <v>416</v>
      </c>
      <c r="F1283" s="103" t="s">
        <v>696</v>
      </c>
      <c r="M1283" s="169">
        <v>1</v>
      </c>
      <c r="Q1283" s="168">
        <v>1</v>
      </c>
      <c r="R1283" s="167">
        <v>1</v>
      </c>
      <c r="X1283" s="38">
        <f t="shared" si="114"/>
        <v>45801</v>
      </c>
      <c r="Y1283" s="38">
        <f t="shared" si="115"/>
        <v>45829</v>
      </c>
    </row>
    <row r="1284" spans="1:25">
      <c r="A1284" s="10">
        <f>SUBTOTAL(103,$B$4:B1284)</f>
        <v>1281</v>
      </c>
      <c r="B1284" s="38">
        <v>45802</v>
      </c>
      <c r="C1284" s="131" t="s">
        <v>53</v>
      </c>
      <c r="D1284" s="3" t="str">
        <f>VLOOKUP(C1284,'Location Summary'!$C$4:$D$678,2,0)</f>
        <v>DD60+3</v>
      </c>
      <c r="E1284" s="129" t="s">
        <v>416</v>
      </c>
      <c r="F1284" s="103" t="s">
        <v>696</v>
      </c>
      <c r="J1284" s="169">
        <v>1</v>
      </c>
      <c r="X1284" s="38">
        <f t="shared" si="114"/>
        <v>45802</v>
      </c>
      <c r="Y1284" s="38">
        <f t="shared" si="115"/>
        <v>45830</v>
      </c>
    </row>
    <row r="1285" spans="1:25">
      <c r="A1285" s="10">
        <f>SUBTOTAL(103,$B$4:B1285)</f>
        <v>1282</v>
      </c>
      <c r="B1285" s="38">
        <v>45803</v>
      </c>
      <c r="C1285" s="131" t="s">
        <v>53</v>
      </c>
      <c r="D1285" s="3" t="str">
        <f>VLOOKUP(C1285,'Location Summary'!$C$4:$D$678,2,0)</f>
        <v>DD60+3</v>
      </c>
      <c r="E1285" s="129" t="s">
        <v>416</v>
      </c>
      <c r="F1285" s="103" t="s">
        <v>696</v>
      </c>
      <c r="K1285" s="168">
        <v>1</v>
      </c>
      <c r="L1285" s="167">
        <v>1</v>
      </c>
      <c r="N1285" s="168">
        <v>1</v>
      </c>
      <c r="O1285" s="167">
        <v>1</v>
      </c>
      <c r="X1285" s="38">
        <f t="shared" si="114"/>
        <v>45803</v>
      </c>
      <c r="Y1285" s="38">
        <f t="shared" si="115"/>
        <v>45831</v>
      </c>
    </row>
    <row r="1286" spans="1:25">
      <c r="A1286" s="10">
        <f>SUBTOTAL(103,$B$4:B1286)</f>
        <v>1283</v>
      </c>
      <c r="B1286" s="38">
        <v>45806</v>
      </c>
      <c r="C1286" s="26" t="s">
        <v>54</v>
      </c>
      <c r="D1286" s="3" t="str">
        <f>VLOOKUP(C1286,'Location Summary'!$C$4:$D$678,2,0)</f>
        <v>DD60+3</v>
      </c>
      <c r="E1286" s="129" t="s">
        <v>416</v>
      </c>
      <c r="F1286" s="103" t="s">
        <v>696</v>
      </c>
      <c r="J1286" s="169">
        <v>1</v>
      </c>
      <c r="X1286" s="38">
        <f t="shared" si="114"/>
        <v>45806</v>
      </c>
      <c r="Y1286" s="38">
        <f t="shared" si="115"/>
        <v>45834</v>
      </c>
    </row>
    <row r="1287" spans="1:25">
      <c r="A1287" s="10">
        <f>SUBTOTAL(103,$B$4:B1287)</f>
        <v>1284</v>
      </c>
      <c r="B1287" s="38">
        <v>45807</v>
      </c>
      <c r="C1287" s="26" t="s">
        <v>54</v>
      </c>
      <c r="D1287" s="3" t="str">
        <f>VLOOKUP(C1287,'Location Summary'!$C$4:$D$678,2,0)</f>
        <v>DD60+3</v>
      </c>
      <c r="E1287" s="129" t="s">
        <v>416</v>
      </c>
      <c r="F1287" s="103" t="s">
        <v>696</v>
      </c>
      <c r="P1287" s="169">
        <v>1</v>
      </c>
      <c r="X1287" s="38">
        <f t="shared" si="114"/>
        <v>45807</v>
      </c>
      <c r="Y1287" s="38">
        <f t="shared" si="115"/>
        <v>45835</v>
      </c>
    </row>
    <row r="1288" spans="1:25">
      <c r="A1288" s="10">
        <f>SUBTOTAL(103,$B$4:B1288)</f>
        <v>1285</v>
      </c>
      <c r="B1288" s="38">
        <v>45807</v>
      </c>
      <c r="C1288" s="131" t="s">
        <v>268</v>
      </c>
      <c r="D1288" s="3" t="str">
        <f>VLOOKUP(C1288,'Location Summary'!$C$4:$D$678,2,0)</f>
        <v>DD45+0</v>
      </c>
      <c r="E1288" s="129" t="s">
        <v>416</v>
      </c>
      <c r="F1288" s="103" t="s">
        <v>696</v>
      </c>
      <c r="M1288" s="169">
        <v>1</v>
      </c>
      <c r="N1288" s="168">
        <v>1</v>
      </c>
      <c r="X1288" s="38">
        <f t="shared" si="114"/>
        <v>45807</v>
      </c>
      <c r="Y1288" s="38">
        <f t="shared" si="115"/>
        <v>45835</v>
      </c>
    </row>
    <row r="1289" spans="1:25">
      <c r="A1289" s="10">
        <f>SUBTOTAL(103,$B$4:B1289)</f>
        <v>1286</v>
      </c>
      <c r="B1289" s="38">
        <v>45808</v>
      </c>
      <c r="C1289" s="131" t="s">
        <v>54</v>
      </c>
      <c r="D1289" s="3" t="str">
        <f>VLOOKUP(C1289,'Location Summary'!$C$4:$D$678,2,0)</f>
        <v>DD60+3</v>
      </c>
      <c r="E1289" s="129" t="s">
        <v>416</v>
      </c>
      <c r="F1289" s="103" t="s">
        <v>696</v>
      </c>
      <c r="K1289" s="168">
        <v>1</v>
      </c>
      <c r="L1289" s="167">
        <v>1</v>
      </c>
      <c r="M1289" s="169">
        <v>1</v>
      </c>
      <c r="Q1289" s="168">
        <v>1</v>
      </c>
      <c r="R1289" s="167">
        <v>1</v>
      </c>
      <c r="X1289" s="38">
        <f t="shared" si="114"/>
        <v>45808</v>
      </c>
      <c r="Y1289" s="38">
        <f t="shared" si="115"/>
        <v>45836</v>
      </c>
    </row>
    <row r="1290" spans="1:25">
      <c r="A1290" s="10">
        <f>SUBTOTAL(103,$B$4:B1290)</f>
        <v>1287</v>
      </c>
      <c r="B1290" s="38">
        <v>45809</v>
      </c>
      <c r="C1290" s="131" t="s">
        <v>54</v>
      </c>
      <c r="D1290" s="3" t="str">
        <f>VLOOKUP(C1290,'Location Summary'!$C$4:$D$678,2,0)</f>
        <v>DD60+3</v>
      </c>
      <c r="E1290" s="129" t="s">
        <v>416</v>
      </c>
      <c r="F1290" s="103" t="s">
        <v>696</v>
      </c>
      <c r="G1290" s="169">
        <v>1</v>
      </c>
      <c r="N1290" s="168">
        <v>1</v>
      </c>
      <c r="O1290" s="167">
        <v>1</v>
      </c>
      <c r="X1290" s="38">
        <f t="shared" si="114"/>
        <v>45809</v>
      </c>
      <c r="Y1290" s="38">
        <f t="shared" si="115"/>
        <v>45837</v>
      </c>
    </row>
    <row r="1291" spans="1:25">
      <c r="A1291" s="10">
        <f>SUBTOTAL(103,$B$4:B1291)</f>
        <v>1288</v>
      </c>
      <c r="B1291" s="38">
        <v>45809</v>
      </c>
      <c r="C1291" s="131" t="s">
        <v>268</v>
      </c>
      <c r="D1291" s="3" t="str">
        <f>VLOOKUP(C1291,'Location Summary'!$C$4:$D$678,2,0)</f>
        <v>DD45+0</v>
      </c>
      <c r="E1291" s="129" t="s">
        <v>416</v>
      </c>
      <c r="F1291" s="103" t="s">
        <v>696</v>
      </c>
      <c r="G1291" s="169">
        <v>1</v>
      </c>
      <c r="H1291" s="168">
        <v>1</v>
      </c>
      <c r="X1291" s="38">
        <f t="shared" si="114"/>
        <v>45809</v>
      </c>
      <c r="Y1291" s="38">
        <f t="shared" si="115"/>
        <v>45837</v>
      </c>
    </row>
    <row r="1292" spans="1:25">
      <c r="A1292" s="10">
        <f>SUBTOTAL(103,$B$4:B1292)</f>
        <v>1289</v>
      </c>
      <c r="B1292" s="38">
        <v>45810</v>
      </c>
      <c r="C1292" s="131" t="s">
        <v>54</v>
      </c>
      <c r="D1292" s="3" t="str">
        <f>VLOOKUP(C1292,'Location Summary'!$C$4:$D$678,2,0)</f>
        <v>DD60+3</v>
      </c>
      <c r="E1292" s="129" t="s">
        <v>416</v>
      </c>
      <c r="F1292" s="103" t="s">
        <v>696</v>
      </c>
      <c r="H1292" s="168">
        <v>1</v>
      </c>
      <c r="I1292" s="167">
        <v>1</v>
      </c>
      <c r="X1292" s="38">
        <f t="shared" si="114"/>
        <v>45810</v>
      </c>
      <c r="Y1292" s="38">
        <f t="shared" si="115"/>
        <v>45838</v>
      </c>
    </row>
    <row r="1293" spans="1:25">
      <c r="A1293" s="10">
        <f>SUBTOTAL(103,$B$4:B1293)</f>
        <v>1290</v>
      </c>
      <c r="B1293" s="38">
        <v>45811</v>
      </c>
      <c r="C1293" s="26" t="s">
        <v>268</v>
      </c>
      <c r="D1293" s="3" t="str">
        <f>VLOOKUP(C1293,'Location Summary'!$C$4:$D$678,2,0)</f>
        <v>DD45+0</v>
      </c>
      <c r="E1293" s="129" t="s">
        <v>416</v>
      </c>
      <c r="F1293" s="103" t="s">
        <v>696</v>
      </c>
      <c r="I1293" s="167">
        <v>1</v>
      </c>
      <c r="O1293" s="167">
        <v>1</v>
      </c>
      <c r="X1293" s="38">
        <f t="shared" si="114"/>
        <v>45811</v>
      </c>
      <c r="Y1293" s="38">
        <f t="shared" si="115"/>
        <v>45839</v>
      </c>
    </row>
    <row r="1294" spans="1:25">
      <c r="A1294" s="10">
        <f>SUBTOTAL(103,$B$4:B1294)</f>
        <v>1291</v>
      </c>
      <c r="B1294" s="38">
        <v>45813</v>
      </c>
      <c r="C1294" s="26" t="s">
        <v>268</v>
      </c>
      <c r="D1294" s="3" t="str">
        <f>VLOOKUP(C1294,'Location Summary'!$C$4:$D$678,2,0)</f>
        <v>DD45+0</v>
      </c>
      <c r="E1294" s="129" t="s">
        <v>416</v>
      </c>
      <c r="F1294" s="103" t="s">
        <v>696</v>
      </c>
      <c r="P1294" s="169">
        <v>1</v>
      </c>
      <c r="Q1294" s="168">
        <v>1</v>
      </c>
      <c r="X1294" s="38">
        <f t="shared" si="114"/>
        <v>45813</v>
      </c>
      <c r="Y1294" s="38">
        <f t="shared" si="115"/>
        <v>45841</v>
      </c>
    </row>
    <row r="1295" spans="1:25">
      <c r="A1295" s="10">
        <f>SUBTOTAL(103,$B$4:B1295)</f>
        <v>1292</v>
      </c>
      <c r="B1295" s="38">
        <v>45815</v>
      </c>
      <c r="C1295" s="26" t="s">
        <v>268</v>
      </c>
      <c r="D1295" s="3" t="str">
        <f>VLOOKUP(C1295,'Location Summary'!$C$4:$D$678,2,0)</f>
        <v>DD45+0</v>
      </c>
      <c r="E1295" s="129" t="s">
        <v>416</v>
      </c>
      <c r="F1295" s="103" t="s">
        <v>696</v>
      </c>
      <c r="J1295" s="169">
        <v>1</v>
      </c>
      <c r="K1295" s="168">
        <v>1</v>
      </c>
      <c r="X1295" s="38">
        <f t="shared" si="114"/>
        <v>45815</v>
      </c>
      <c r="Y1295" s="38">
        <f t="shared" si="115"/>
        <v>45843</v>
      </c>
    </row>
    <row r="1296" spans="1:25">
      <c r="A1296" s="10">
        <f>SUBTOTAL(103,$B$4:B1296)</f>
        <v>1293</v>
      </c>
      <c r="B1296" s="38">
        <v>45816</v>
      </c>
      <c r="C1296" s="26" t="s">
        <v>268</v>
      </c>
      <c r="D1296" s="3" t="str">
        <f>VLOOKUP(C1296,'Location Summary'!$C$4:$D$678,2,0)</f>
        <v>DD45+0</v>
      </c>
      <c r="E1296" s="129" t="s">
        <v>416</v>
      </c>
      <c r="F1296" s="103" t="s">
        <v>696</v>
      </c>
      <c r="L1296" s="167">
        <v>1</v>
      </c>
      <c r="R1296" s="167">
        <v>1</v>
      </c>
      <c r="X1296" s="38">
        <f t="shared" si="114"/>
        <v>45816</v>
      </c>
      <c r="Y1296" s="38">
        <f t="shared" si="115"/>
        <v>45844</v>
      </c>
    </row>
    <row r="1297" spans="1:25">
      <c r="A1297" s="10">
        <f>SUBTOTAL(103,$B$4:B1297)</f>
        <v>1294</v>
      </c>
      <c r="B1297" s="38">
        <v>45818</v>
      </c>
      <c r="C1297" s="131" t="s">
        <v>269</v>
      </c>
      <c r="D1297" s="3" t="str">
        <f>VLOOKUP(C1297,'Location Summary'!$C$4:$D$678,2,0)</f>
        <v>DB1+9</v>
      </c>
      <c r="E1297" s="129" t="s">
        <v>416</v>
      </c>
      <c r="F1297" s="103" t="s">
        <v>696</v>
      </c>
      <c r="G1297" s="169">
        <v>1</v>
      </c>
      <c r="P1297" s="169">
        <v>1</v>
      </c>
      <c r="X1297" s="38">
        <f t="shared" si="114"/>
        <v>45818</v>
      </c>
      <c r="Y1297" s="38">
        <f t="shared" si="115"/>
        <v>45846</v>
      </c>
    </row>
    <row r="1298" spans="1:25">
      <c r="A1298" s="10">
        <f>SUBTOTAL(103,$B$4:B1298)</f>
        <v>1295</v>
      </c>
      <c r="B1298" s="38">
        <v>45819</v>
      </c>
      <c r="C1298" s="131" t="s">
        <v>269</v>
      </c>
      <c r="D1298" s="3" t="str">
        <f>VLOOKUP(C1298,'Location Summary'!$C$4:$D$678,2,0)</f>
        <v>DB1+9</v>
      </c>
      <c r="E1298" s="129" t="s">
        <v>416</v>
      </c>
      <c r="F1298" s="103" t="s">
        <v>696</v>
      </c>
      <c r="H1298" s="168">
        <v>1</v>
      </c>
      <c r="I1298" s="167">
        <v>1</v>
      </c>
      <c r="Q1298" s="168">
        <v>1</v>
      </c>
      <c r="R1298" s="167">
        <v>1</v>
      </c>
      <c r="X1298" s="38">
        <f t="shared" si="114"/>
        <v>45819</v>
      </c>
      <c r="Y1298" s="38">
        <f t="shared" si="115"/>
        <v>45847</v>
      </c>
    </row>
    <row r="1299" spans="1:25">
      <c r="A1299" s="10">
        <f>SUBTOTAL(103,$B$4:B1299)</f>
        <v>1296</v>
      </c>
      <c r="B1299" s="38">
        <v>45821</v>
      </c>
      <c r="C1299" s="131" t="s">
        <v>269</v>
      </c>
      <c r="D1299" s="3" t="str">
        <f>VLOOKUP(C1299,'Location Summary'!$C$4:$D$678,2,0)</f>
        <v>DB1+9</v>
      </c>
      <c r="E1299" s="129" t="s">
        <v>416</v>
      </c>
      <c r="F1299" s="103" t="s">
        <v>696</v>
      </c>
      <c r="J1299" s="169">
        <v>1</v>
      </c>
      <c r="M1299" s="169">
        <v>1</v>
      </c>
      <c r="X1299" s="38">
        <f t="shared" si="114"/>
        <v>45821</v>
      </c>
      <c r="Y1299" s="38">
        <f t="shared" si="115"/>
        <v>45849</v>
      </c>
    </row>
    <row r="1300" spans="1:25">
      <c r="A1300" s="10">
        <f>SUBTOTAL(103,$B$4:B1300)</f>
        <v>1297</v>
      </c>
      <c r="B1300" s="38">
        <v>45822</v>
      </c>
      <c r="C1300" s="131" t="s">
        <v>269</v>
      </c>
      <c r="D1300" s="3" t="str">
        <f>VLOOKUP(C1300,'Location Summary'!$C$4:$D$678,2,0)</f>
        <v>DB1+9</v>
      </c>
      <c r="E1300" s="129" t="s">
        <v>416</v>
      </c>
      <c r="F1300" s="103" t="s">
        <v>696</v>
      </c>
      <c r="K1300" s="168">
        <v>1</v>
      </c>
      <c r="L1300" s="167">
        <v>1</v>
      </c>
      <c r="N1300" s="168">
        <v>1</v>
      </c>
      <c r="O1300" s="167">
        <v>1</v>
      </c>
      <c r="X1300" s="38">
        <f t="shared" si="114"/>
        <v>45822</v>
      </c>
      <c r="Y1300" s="38">
        <f t="shared" si="115"/>
        <v>45850</v>
      </c>
    </row>
    <row r="1301" spans="1:25">
      <c r="A1301" s="10">
        <f>SUBTOTAL(103,$B$4:B1301)</f>
        <v>1298</v>
      </c>
      <c r="B1301" s="38">
        <v>45824</v>
      </c>
      <c r="C1301" s="26" t="s">
        <v>271</v>
      </c>
      <c r="D1301" s="3" t="str">
        <f>VLOOKUP(C1301,'Location Summary'!$C$4:$D$678,2,0)</f>
        <v>DD60+0</v>
      </c>
      <c r="E1301" s="129" t="s">
        <v>416</v>
      </c>
      <c r="F1301" s="103" t="s">
        <v>696</v>
      </c>
      <c r="J1301" s="169">
        <v>1</v>
      </c>
      <c r="X1301" s="38">
        <f t="shared" si="114"/>
        <v>45824</v>
      </c>
      <c r="Y1301" s="38">
        <f t="shared" si="115"/>
        <v>45852</v>
      </c>
    </row>
    <row r="1302" spans="1:25">
      <c r="A1302" s="10">
        <f>SUBTOTAL(103,$B$4:B1302)</f>
        <v>1299</v>
      </c>
      <c r="B1302" s="38">
        <v>45826</v>
      </c>
      <c r="C1302" s="131" t="s">
        <v>271</v>
      </c>
      <c r="D1302" s="3" t="str">
        <f>VLOOKUP(C1302,'Location Summary'!$C$4:$D$678,2,0)</f>
        <v>DD60+0</v>
      </c>
      <c r="E1302" s="129" t="s">
        <v>416</v>
      </c>
      <c r="F1302" s="103" t="s">
        <v>696</v>
      </c>
      <c r="G1302" s="169">
        <v>1</v>
      </c>
      <c r="X1302" s="38">
        <f t="shared" ref="X1302:X1317" si="116">B1302</f>
        <v>45826</v>
      </c>
      <c r="Y1302" s="38">
        <f t="shared" ref="Y1302:Y1317" si="117">B1302+28</f>
        <v>45854</v>
      </c>
    </row>
    <row r="1303" spans="1:25">
      <c r="A1303" s="10">
        <f>SUBTOTAL(103,$B$4:B1303)</f>
        <v>1300</v>
      </c>
      <c r="B1303" s="38">
        <v>45828</v>
      </c>
      <c r="C1303" s="131" t="s">
        <v>271</v>
      </c>
      <c r="D1303" s="3" t="str">
        <f>VLOOKUP(C1303,'Location Summary'!$C$4:$D$678,2,0)</f>
        <v>DD60+0</v>
      </c>
      <c r="E1303" s="129" t="s">
        <v>416</v>
      </c>
      <c r="F1303" s="103" t="s">
        <v>696</v>
      </c>
      <c r="H1303" s="168">
        <v>1</v>
      </c>
      <c r="K1303" s="168">
        <v>1</v>
      </c>
      <c r="X1303" s="38">
        <f t="shared" si="116"/>
        <v>45828</v>
      </c>
      <c r="Y1303" s="38">
        <f t="shared" si="117"/>
        <v>45856</v>
      </c>
    </row>
    <row r="1304" spans="1:25">
      <c r="A1304" s="10">
        <f>SUBTOTAL(103,$B$4:B1304)</f>
        <v>1301</v>
      </c>
      <c r="B1304" s="38">
        <v>45829</v>
      </c>
      <c r="C1304" s="131" t="s">
        <v>271</v>
      </c>
      <c r="D1304" s="3" t="str">
        <f>VLOOKUP(C1304,'Location Summary'!$C$4:$D$678,2,0)</f>
        <v>DD60+0</v>
      </c>
      <c r="E1304" s="129" t="s">
        <v>416</v>
      </c>
      <c r="F1304" s="103" t="s">
        <v>696</v>
      </c>
      <c r="I1304" s="167">
        <v>1</v>
      </c>
      <c r="L1304" s="167">
        <v>1</v>
      </c>
      <c r="X1304" s="38">
        <f t="shared" si="116"/>
        <v>45829</v>
      </c>
      <c r="Y1304" s="38">
        <f t="shared" si="117"/>
        <v>45857</v>
      </c>
    </row>
    <row r="1305" spans="1:25">
      <c r="A1305" s="10">
        <f>SUBTOTAL(103,$B$4:B1305)</f>
        <v>1302</v>
      </c>
      <c r="B1305" s="38">
        <v>45830</v>
      </c>
      <c r="C1305" s="131" t="s">
        <v>271</v>
      </c>
      <c r="D1305" s="3" t="str">
        <f>VLOOKUP(C1305,'Location Summary'!$C$4:$D$678,2,0)</f>
        <v>DD60+0</v>
      </c>
      <c r="E1305" s="129" t="s">
        <v>416</v>
      </c>
      <c r="F1305" s="103" t="s">
        <v>696</v>
      </c>
      <c r="M1305" s="169">
        <v>1</v>
      </c>
      <c r="X1305" s="38">
        <f t="shared" si="116"/>
        <v>45830</v>
      </c>
      <c r="Y1305" s="38">
        <f t="shared" si="117"/>
        <v>45858</v>
      </c>
    </row>
    <row r="1306" spans="1:25">
      <c r="A1306" s="10">
        <f>SUBTOTAL(103,$B$4:B1306)</f>
        <v>1303</v>
      </c>
      <c r="B1306" s="38">
        <v>45833</v>
      </c>
      <c r="C1306" s="131" t="s">
        <v>271</v>
      </c>
      <c r="D1306" s="3" t="str">
        <f>VLOOKUP(C1306,'Location Summary'!$C$4:$D$678,2,0)</f>
        <v>DD60+0</v>
      </c>
      <c r="E1306" s="129" t="s">
        <v>416</v>
      </c>
      <c r="F1306" s="103" t="s">
        <v>696</v>
      </c>
      <c r="N1306" s="168">
        <v>1</v>
      </c>
      <c r="X1306" s="38">
        <f t="shared" si="116"/>
        <v>45833</v>
      </c>
      <c r="Y1306" s="38">
        <f t="shared" si="117"/>
        <v>45861</v>
      </c>
    </row>
    <row r="1307" spans="1:25">
      <c r="A1307" s="10">
        <f>SUBTOTAL(103,$B$4:B1307)</f>
        <v>1304</v>
      </c>
      <c r="B1307" s="38">
        <v>45834</v>
      </c>
      <c r="C1307" s="131" t="s">
        <v>271</v>
      </c>
      <c r="D1307" s="3" t="str">
        <f>VLOOKUP(C1307,'Location Summary'!$C$4:$D$678,2,0)</f>
        <v>DD60+0</v>
      </c>
      <c r="E1307" s="129" t="s">
        <v>416</v>
      </c>
      <c r="F1307" s="103" t="s">
        <v>696</v>
      </c>
      <c r="O1307" s="167">
        <v>1</v>
      </c>
      <c r="P1307" s="169">
        <v>1</v>
      </c>
      <c r="X1307" s="38">
        <f t="shared" si="116"/>
        <v>45834</v>
      </c>
      <c r="Y1307" s="38">
        <f t="shared" si="117"/>
        <v>45862</v>
      </c>
    </row>
    <row r="1308" spans="1:25">
      <c r="A1308" s="10">
        <f>SUBTOTAL(103,$B$4:B1308)</f>
        <v>1305</v>
      </c>
      <c r="B1308" s="38">
        <v>45835</v>
      </c>
      <c r="C1308" s="131" t="s">
        <v>271</v>
      </c>
      <c r="D1308" s="3" t="str">
        <f>VLOOKUP(C1308,'Location Summary'!$C$4:$D$678,2,0)</f>
        <v>DD60+0</v>
      </c>
      <c r="E1308" s="129" t="s">
        <v>416</v>
      </c>
      <c r="F1308" s="103" t="s">
        <v>696</v>
      </c>
      <c r="Q1308" s="168">
        <v>1</v>
      </c>
      <c r="R1308" s="167">
        <v>1</v>
      </c>
      <c r="X1308" s="38">
        <f t="shared" si="116"/>
        <v>45835</v>
      </c>
      <c r="Y1308" s="38">
        <f t="shared" si="117"/>
        <v>45863</v>
      </c>
    </row>
    <row r="1309" spans="1:25">
      <c r="A1309" s="10">
        <f>SUBTOTAL(103,$B$4:B1309)</f>
        <v>1306</v>
      </c>
      <c r="B1309" s="38">
        <v>45839</v>
      </c>
      <c r="C1309" s="26" t="s">
        <v>1276</v>
      </c>
      <c r="D1309" s="3" t="str">
        <f>VLOOKUP(C1309,'Location Summary'!$C$4:$D$678,2,0)</f>
        <v>DA+0</v>
      </c>
      <c r="E1309" s="129" t="s">
        <v>416</v>
      </c>
      <c r="F1309" s="103" t="s">
        <v>696</v>
      </c>
      <c r="G1309" s="169">
        <v>1</v>
      </c>
      <c r="J1309" s="169">
        <v>1</v>
      </c>
      <c r="M1309" s="169">
        <v>1</v>
      </c>
      <c r="P1309" s="169">
        <v>1</v>
      </c>
      <c r="X1309" s="38">
        <f t="shared" si="116"/>
        <v>45839</v>
      </c>
      <c r="Y1309" s="38">
        <f t="shared" si="117"/>
        <v>45867</v>
      </c>
    </row>
    <row r="1310" spans="1:25">
      <c r="A1310" s="10">
        <f>SUBTOTAL(103,$B$4:B1310)</f>
        <v>1307</v>
      </c>
      <c r="B1310" s="38">
        <v>45841</v>
      </c>
      <c r="C1310" s="26" t="s">
        <v>1276</v>
      </c>
      <c r="D1310" s="3" t="str">
        <f>VLOOKUP(C1310,'Location Summary'!$C$4:$D$678,2,0)</f>
        <v>DA+0</v>
      </c>
      <c r="E1310" s="129" t="s">
        <v>416</v>
      </c>
      <c r="F1310" s="103" t="s">
        <v>696</v>
      </c>
      <c r="H1310" s="168">
        <v>1</v>
      </c>
      <c r="I1310" s="167">
        <v>1</v>
      </c>
      <c r="K1310" s="168">
        <v>1</v>
      </c>
      <c r="L1310" s="167">
        <v>1</v>
      </c>
      <c r="X1310" s="38">
        <f t="shared" si="116"/>
        <v>45841</v>
      </c>
      <c r="Y1310" s="38">
        <f t="shared" si="117"/>
        <v>45869</v>
      </c>
    </row>
    <row r="1311" spans="1:25">
      <c r="A1311" s="10">
        <f>SUBTOTAL(103,$B$4:B1311)</f>
        <v>1308</v>
      </c>
      <c r="B1311" s="38">
        <v>45843</v>
      </c>
      <c r="C1311" s="26" t="s">
        <v>1276</v>
      </c>
      <c r="D1311" s="3" t="str">
        <f>VLOOKUP(C1311,'Location Summary'!$C$4:$D$678,2,0)</f>
        <v>DA+0</v>
      </c>
      <c r="E1311" s="129" t="s">
        <v>416</v>
      </c>
      <c r="F1311" s="103" t="s">
        <v>696</v>
      </c>
      <c r="N1311" s="168">
        <v>1</v>
      </c>
      <c r="O1311" s="167">
        <v>1</v>
      </c>
      <c r="Q1311" s="168">
        <v>1</v>
      </c>
      <c r="R1311" s="167">
        <v>1</v>
      </c>
      <c r="X1311" s="38">
        <f t="shared" si="116"/>
        <v>45843</v>
      </c>
      <c r="Y1311" s="38">
        <f t="shared" si="117"/>
        <v>45871</v>
      </c>
    </row>
    <row r="1312" spans="1:25">
      <c r="A1312" s="10">
        <f>SUBTOTAL(103,$B$4:B1312)</f>
        <v>1309</v>
      </c>
      <c r="B1312" s="38">
        <v>45846</v>
      </c>
      <c r="C1312" s="26" t="s">
        <v>1274</v>
      </c>
      <c r="D1312" s="3" t="str">
        <f>VLOOKUP(C1312,'Location Summary'!$C$4:$D$678,2,0)</f>
        <v>DD45+0</v>
      </c>
      <c r="E1312" s="129" t="s">
        <v>416</v>
      </c>
      <c r="F1312" s="103" t="s">
        <v>696</v>
      </c>
      <c r="J1312" s="169">
        <v>1</v>
      </c>
      <c r="K1312" s="168">
        <v>1</v>
      </c>
      <c r="X1312" s="38">
        <f t="shared" si="116"/>
        <v>45846</v>
      </c>
      <c r="Y1312" s="38">
        <f t="shared" si="117"/>
        <v>45874</v>
      </c>
    </row>
    <row r="1313" spans="1:25">
      <c r="A1313" s="10">
        <f>SUBTOTAL(103,$B$4:B1313)</f>
        <v>1310</v>
      </c>
      <c r="B1313" s="38">
        <v>45847</v>
      </c>
      <c r="C1313" s="26" t="s">
        <v>1274</v>
      </c>
      <c r="D1313" s="3" t="str">
        <f>VLOOKUP(C1313,'Location Summary'!$C$4:$D$678,2,0)</f>
        <v>DD45+0</v>
      </c>
      <c r="E1313" s="129" t="s">
        <v>416</v>
      </c>
      <c r="F1313" s="103" t="s">
        <v>696</v>
      </c>
      <c r="M1313" s="169">
        <v>1</v>
      </c>
      <c r="N1313" s="168">
        <v>1</v>
      </c>
      <c r="X1313" s="38">
        <f t="shared" si="116"/>
        <v>45847</v>
      </c>
      <c r="Y1313" s="38">
        <f t="shared" si="117"/>
        <v>45875</v>
      </c>
    </row>
    <row r="1314" spans="1:25">
      <c r="A1314" s="10">
        <f>SUBTOTAL(103,$B$4:B1314)</f>
        <v>1311</v>
      </c>
      <c r="B1314" s="38">
        <v>45848</v>
      </c>
      <c r="C1314" s="26" t="s">
        <v>1274</v>
      </c>
      <c r="D1314" s="3" t="str">
        <f>VLOOKUP(C1314,'Location Summary'!$C$4:$D$678,2,0)</f>
        <v>DD45+0</v>
      </c>
      <c r="E1314" s="129" t="s">
        <v>416</v>
      </c>
      <c r="F1314" s="103" t="s">
        <v>696</v>
      </c>
      <c r="L1314" s="167">
        <v>1</v>
      </c>
      <c r="O1314" s="167">
        <v>1</v>
      </c>
      <c r="X1314" s="38">
        <f t="shared" si="116"/>
        <v>45848</v>
      </c>
      <c r="Y1314" s="38">
        <f t="shared" si="117"/>
        <v>45876</v>
      </c>
    </row>
    <row r="1315" spans="1:25">
      <c r="A1315" s="10">
        <f>SUBTOTAL(103,$B$4:B1315)</f>
        <v>1312</v>
      </c>
      <c r="B1315" s="38">
        <v>45849</v>
      </c>
      <c r="C1315" s="26" t="s">
        <v>1274</v>
      </c>
      <c r="D1315" s="3" t="str">
        <f>VLOOKUP(C1315,'Location Summary'!$C$4:$D$678,2,0)</f>
        <v>DD45+0</v>
      </c>
      <c r="E1315" s="129" t="s">
        <v>416</v>
      </c>
      <c r="F1315" s="103" t="s">
        <v>696</v>
      </c>
      <c r="P1315" s="169">
        <v>1</v>
      </c>
      <c r="Q1315" s="168">
        <v>1</v>
      </c>
      <c r="X1315" s="38">
        <f t="shared" si="116"/>
        <v>45849</v>
      </c>
      <c r="Y1315" s="38">
        <f t="shared" si="117"/>
        <v>45877</v>
      </c>
    </row>
    <row r="1316" spans="1:25">
      <c r="A1316" s="10">
        <f>SUBTOTAL(103,$B$4:B1316)</f>
        <v>1313</v>
      </c>
      <c r="B1316" s="38">
        <v>45850</v>
      </c>
      <c r="C1316" s="26" t="s">
        <v>1274</v>
      </c>
      <c r="D1316" s="3" t="str">
        <f>VLOOKUP(C1316,'Location Summary'!$C$4:$D$678,2,0)</f>
        <v>DD45+0</v>
      </c>
      <c r="E1316" s="129" t="s">
        <v>416</v>
      </c>
      <c r="F1316" s="103" t="s">
        <v>696</v>
      </c>
      <c r="R1316" s="167">
        <v>1</v>
      </c>
      <c r="X1316" s="38">
        <f t="shared" si="116"/>
        <v>45850</v>
      </c>
      <c r="Y1316" s="38">
        <f t="shared" si="117"/>
        <v>45878</v>
      </c>
    </row>
    <row r="1317" spans="1:25">
      <c r="A1317" s="10">
        <f>SUBTOTAL(103,$B$4:B1317)</f>
        <v>1314</v>
      </c>
      <c r="B1317" s="38">
        <v>45851</v>
      </c>
      <c r="C1317" s="26" t="s">
        <v>1274</v>
      </c>
      <c r="D1317" s="3" t="str">
        <f>VLOOKUP(C1317,'Location Summary'!$C$4:$D$678,2,0)</f>
        <v>DD45+0</v>
      </c>
      <c r="E1317" s="129" t="s">
        <v>416</v>
      </c>
      <c r="F1317" s="103" t="s">
        <v>696</v>
      </c>
      <c r="G1317" s="169">
        <v>1</v>
      </c>
      <c r="H1317" s="168">
        <v>1</v>
      </c>
      <c r="X1317" s="38">
        <f t="shared" si="116"/>
        <v>45851</v>
      </c>
      <c r="Y1317" s="38">
        <f t="shared" si="117"/>
        <v>45879</v>
      </c>
    </row>
    <row r="1318" spans="1:25">
      <c r="A1318" s="10">
        <f>SUBTOTAL(103,$B$4:B1318)</f>
        <v>1315</v>
      </c>
      <c r="B1318" s="38">
        <v>45852</v>
      </c>
      <c r="C1318" s="26" t="s">
        <v>1274</v>
      </c>
      <c r="D1318" s="3" t="str">
        <f>VLOOKUP(C1318,'Location Summary'!$C$4:$D$678,2,0)</f>
        <v>DD45+0</v>
      </c>
      <c r="E1318" s="129" t="s">
        <v>416</v>
      </c>
      <c r="F1318" s="103" t="s">
        <v>696</v>
      </c>
      <c r="I1318" s="167">
        <v>1</v>
      </c>
      <c r="X1318" s="38">
        <f>B1318</f>
        <v>45852</v>
      </c>
      <c r="Y1318" s="38">
        <f>B1318+28</f>
        <v>45880</v>
      </c>
    </row>
    <row r="1319" spans="1:25">
      <c r="X1319" s="38"/>
      <c r="Y1319" s="38"/>
    </row>
    <row r="1320" spans="1:25">
      <c r="X1320" s="38"/>
      <c r="Y1320" s="38"/>
    </row>
    <row r="1321" spans="1:25">
      <c r="X1321" s="38"/>
      <c r="Y1321" s="38"/>
    </row>
    <row r="1322" spans="1:25">
      <c r="X1322" s="38"/>
      <c r="Y1322" s="38"/>
    </row>
    <row r="1323" spans="1:25">
      <c r="X1323" s="38"/>
      <c r="Y1323" s="38"/>
    </row>
    <row r="1324" spans="1:25">
      <c r="X1324" s="38"/>
      <c r="Y1324" s="38"/>
    </row>
    <row r="1325" spans="1:25">
      <c r="X1325" s="38"/>
      <c r="Y1325" s="38"/>
    </row>
    <row r="1326" spans="1:25">
      <c r="X1326" s="38"/>
      <c r="Y1326" s="38"/>
    </row>
    <row r="1327" spans="1:25">
      <c r="X1327" s="38"/>
      <c r="Y1327" s="38"/>
    </row>
    <row r="1328" spans="1:25">
      <c r="X1328" s="38"/>
      <c r="Y1328" s="38"/>
    </row>
    <row r="1329" spans="24:25">
      <c r="X1329" s="38"/>
      <c r="Y1329" s="38"/>
    </row>
    <row r="1330" spans="24:25">
      <c r="X1330" s="38"/>
      <c r="Y1330" s="38"/>
    </row>
    <row r="1331" spans="24:25">
      <c r="X1331" s="38"/>
      <c r="Y1331" s="38"/>
    </row>
    <row r="1332" spans="24:25">
      <c r="X1332" s="38"/>
      <c r="Y1332" s="38"/>
    </row>
    <row r="1333" spans="24:25">
      <c r="X1333" s="38"/>
      <c r="Y1333" s="38"/>
    </row>
    <row r="1334" spans="24:25">
      <c r="X1334" s="38"/>
      <c r="Y1334" s="38"/>
    </row>
    <row r="1335" spans="24:25">
      <c r="X1335" s="38"/>
      <c r="Y1335" s="38"/>
    </row>
    <row r="1336" spans="24:25">
      <c r="X1336" s="38"/>
      <c r="Y1336" s="38"/>
    </row>
    <row r="1337" spans="24:25">
      <c r="X1337" s="38"/>
      <c r="Y1337" s="38"/>
    </row>
    <row r="1338" spans="24:25">
      <c r="X1338" s="38"/>
      <c r="Y1338" s="38"/>
    </row>
    <row r="1339" spans="24:25">
      <c r="X1339" s="38"/>
      <c r="Y1339" s="38"/>
    </row>
    <row r="1340" spans="24:25">
      <c r="X1340" s="38"/>
      <c r="Y1340" s="38"/>
    </row>
  </sheetData>
  <autoFilter ref="B3:R1318" xr:uid="{B1FF8795-19A8-487A-85D8-85D72E7B2FE7}"/>
  <mergeCells count="5">
    <mergeCell ref="G1:I1"/>
    <mergeCell ref="J1:L1"/>
    <mergeCell ref="M1:O1"/>
    <mergeCell ref="P1:R1"/>
    <mergeCell ref="U3:W3"/>
  </mergeCells>
  <conditionalFormatting sqref="A1:A2 B2 A3:C3">
    <cfRule type="expression" dxfId="11" priority="1250" stopIfTrue="1">
      <formula>AND(COUNTIF($D$672:$D$66027, A1)+COUNTIF($D$83:$D$84, A1)+COUNTIF($D$65:$D$70, A1)+COUNTIF($D$1:$D$14, A1)+COUNTIF($D$16:$D$21, A1)+COUNTIF($D$25:$D$41, A1)+COUNTIF($D$44:$D$60, A1)+COUNTIF($D$73:$D$73, A1)+COUNTIF($D$91:$D$116, A1)+COUNTIF($D$320:$D$349, A1)+COUNTIF($D$352:$D$354, A1)+COUNTIF($D$417:$D$481, A1)+COUNTIF($D$507:$D$524, A1)&gt;1,NOT(ISBLANK(A1)))</formula>
    </cfRule>
    <cfRule type="expression" dxfId="10" priority="1251" stopIfTrue="1">
      <formula>AND(COUNTIF($D$672:$D$66027, A1)+COUNTIF($D$83:$D$84, A1)+COUNTIF($D$65:$D$70, A1)+COUNTIF($D$1:$D$21, A1)+COUNTIF($D$25:$D$41, A1)+COUNTIF($D$44:$D$60, A1)+COUNTIF($D$73:$D$73, A1)+COUNTIF($D$91:$D$116, A1)+COUNTIF($D$320:$D$349, A1)+COUNTIF($D$352:$D$354, A1)+COUNTIF($D$417:$D$481, A1)+COUNTIF($D$507:$D$524, A1)&gt;1,NOT(ISBLANK(A1)))</formula>
    </cfRule>
  </conditionalFormatting>
  <pageMargins left="0.39370078740157483" right="0.27559055118110237" top="0.74803149606299213" bottom="0.74803149606299213" header="0.31496062992125984" footer="0.31496062992125984"/>
  <pageSetup paperSize="9" scale="66" fitToHeight="0" orientation="portrait" blackAndWhite="1" horizontalDpi="300" verticalDpi="300" r:id="rId1"/>
  <rowBreaks count="5" manualBreakCount="5">
    <brk id="87" max="16383" man="1"/>
    <brk id="210" max="16383" man="1"/>
    <brk id="951" max="24" man="1"/>
    <brk id="1065" max="24" man="1"/>
    <brk id="1182" max="24" man="1"/>
  </rowBreaks>
  <ignoredErrors>
    <ignoredError sqref="A238:A293 A295:A996 A997:E997 G1004:N1004 G998:L998 N998:XFD998 G999:M999 O999:P999 R999:W999 G1000 S1000:W1000 J1000:P1000 G1001:I1001 K1001:W1001 A998:B1002 G1002:J1002 N1002:W1002 H1003:W1003 S1004:W1004 P1004:Q1004 Z999:XFD1004 G997:XFD997 A5:A236 A1003:A1311 A1313 A1312 A1314 A1315:A1317" formulaRange="1"/>
    <ignoredError sqref="D459:D462 D464:D477 D479:D484 D486:D490" evalError="1"/>
  </ignoredErrors>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3EDFA-3A1A-4D5E-AD20-A90E2A5A48E7}">
  <sheetPr codeName="Sheet27">
    <tabColor rgb="FFFFFF00"/>
    <pageSetUpPr fitToPage="1"/>
  </sheetPr>
  <dimension ref="A1:K43"/>
  <sheetViews>
    <sheetView showGridLines="0" workbookViewId="0">
      <selection activeCell="N38" sqref="N38"/>
    </sheetView>
  </sheetViews>
  <sheetFormatPr defaultColWidth="9.1796875" defaultRowHeight="14.5"/>
  <cols>
    <col min="1" max="1" width="9.1796875" style="13"/>
    <col min="2" max="2" width="16.26953125" style="7" bestFit="1" customWidth="1"/>
    <col min="3" max="3" width="10.54296875" style="13" bestFit="1" customWidth="1"/>
    <col min="4" max="4" width="16.54296875" style="13" customWidth="1"/>
    <col min="5" max="5" width="18" style="13" customWidth="1"/>
    <col min="6" max="6" width="12.54296875" style="13" bestFit="1" customWidth="1"/>
    <col min="7" max="8" width="12.54296875" style="13" customWidth="1"/>
    <col min="9" max="9" width="9.7265625" style="13" bestFit="1" customWidth="1"/>
    <col min="10" max="10" width="11.453125" style="13" bestFit="1" customWidth="1"/>
    <col min="11" max="11" width="16.453125" style="13" customWidth="1"/>
    <col min="12" max="16384" width="9.1796875" style="7"/>
  </cols>
  <sheetData>
    <row r="1" spans="1:11" ht="27" customHeight="1" thickBot="1">
      <c r="A1" s="1638" t="s">
        <v>919</v>
      </c>
      <c r="B1" s="1638"/>
      <c r="C1" s="1638"/>
      <c r="D1" s="1638"/>
      <c r="E1" s="1638"/>
      <c r="F1" s="1638"/>
      <c r="G1" s="1638"/>
      <c r="H1" s="1638"/>
      <c r="I1" s="1638"/>
      <c r="J1" s="1638"/>
      <c r="K1" s="1638"/>
    </row>
    <row r="2" spans="1:11">
      <c r="A2" s="1639" t="s">
        <v>82</v>
      </c>
      <c r="B2" s="1640"/>
      <c r="C2" s="289">
        <f>SUM(C5:C43)</f>
        <v>287</v>
      </c>
      <c r="D2" s="289">
        <f t="shared" ref="D2:K2" si="0">SUM(D5:D43)</f>
        <v>298</v>
      </c>
      <c r="E2" s="289">
        <f t="shared" si="0"/>
        <v>306</v>
      </c>
      <c r="F2" s="290">
        <f t="shared" si="0"/>
        <v>306</v>
      </c>
      <c r="G2" s="290">
        <f t="shared" si="0"/>
        <v>309</v>
      </c>
      <c r="H2" s="290">
        <f>SUM(H5:H43)</f>
        <v>-3</v>
      </c>
      <c r="I2" s="291">
        <f t="shared" si="0"/>
        <v>306</v>
      </c>
      <c r="J2" s="291">
        <f t="shared" si="0"/>
        <v>309</v>
      </c>
      <c r="K2" s="292">
        <f t="shared" si="0"/>
        <v>-3</v>
      </c>
    </row>
    <row r="3" spans="1:11" ht="28.5" customHeight="1" thickBot="1">
      <c r="A3" s="293"/>
      <c r="B3" s="272"/>
      <c r="C3" s="272"/>
      <c r="D3" s="272"/>
      <c r="E3" s="951"/>
      <c r="F3" s="1641" t="s">
        <v>996</v>
      </c>
      <c r="G3" s="1642"/>
      <c r="H3" s="1643"/>
      <c r="I3" s="1644" t="s">
        <v>920</v>
      </c>
      <c r="J3" s="1645"/>
      <c r="K3" s="1646"/>
    </row>
    <row r="4" spans="1:11" s="299" customFormat="1" ht="30" customHeight="1" thickBot="1">
      <c r="A4" s="288" t="s">
        <v>387</v>
      </c>
      <c r="B4" s="294" t="s">
        <v>921</v>
      </c>
      <c r="C4" s="295" t="s">
        <v>248</v>
      </c>
      <c r="D4" s="295" t="s">
        <v>1386</v>
      </c>
      <c r="E4" s="295" t="s">
        <v>1387</v>
      </c>
      <c r="F4" s="296" t="s">
        <v>922</v>
      </c>
      <c r="G4" s="296" t="s">
        <v>923</v>
      </c>
      <c r="H4" s="296" t="s">
        <v>0</v>
      </c>
      <c r="I4" s="297" t="s">
        <v>51</v>
      </c>
      <c r="J4" s="297" t="s">
        <v>923</v>
      </c>
      <c r="K4" s="298" t="s">
        <v>0</v>
      </c>
    </row>
    <row r="5" spans="1:11">
      <c r="A5" s="27">
        <v>1</v>
      </c>
      <c r="B5" s="300" t="s">
        <v>4</v>
      </c>
      <c r="C5" s="1647">
        <v>241</v>
      </c>
      <c r="D5" s="1647">
        <v>241</v>
      </c>
      <c r="E5" s="1622">
        <v>246</v>
      </c>
      <c r="F5" s="301">
        <f>COUNTIF('Location Summary'!$D$4:$D$616,'Tower PRS abstract '!B5)</f>
        <v>12</v>
      </c>
      <c r="G5" s="301">
        <v>12</v>
      </c>
      <c r="H5" s="301">
        <f t="shared" ref="H5:H42" si="1">F5-G5</f>
        <v>0</v>
      </c>
      <c r="I5" s="302">
        <f t="shared" ref="I5:I12" si="2">F5</f>
        <v>12</v>
      </c>
      <c r="J5" s="302">
        <f t="shared" ref="J5:J42" si="3">G5</f>
        <v>12</v>
      </c>
      <c r="K5" s="303">
        <f t="shared" ref="K5:K42" si="4">I5-J5</f>
        <v>0</v>
      </c>
    </row>
    <row r="6" spans="1:11">
      <c r="A6" s="4">
        <f t="shared" ref="A6:A42" si="5">A5+1</f>
        <v>2</v>
      </c>
      <c r="B6" s="76" t="s">
        <v>155</v>
      </c>
      <c r="C6" s="1648"/>
      <c r="D6" s="1648"/>
      <c r="E6" s="1623"/>
      <c r="F6" s="304">
        <f>COUNTIF('Location Summary'!$D$4:$D$616,'Tower PRS abstract '!B6)</f>
        <v>12</v>
      </c>
      <c r="G6" s="304">
        <v>12</v>
      </c>
      <c r="H6" s="304">
        <f t="shared" si="1"/>
        <v>0</v>
      </c>
      <c r="I6" s="305">
        <f t="shared" si="2"/>
        <v>12</v>
      </c>
      <c r="J6" s="305">
        <f t="shared" si="3"/>
        <v>12</v>
      </c>
      <c r="K6" s="306">
        <f t="shared" si="4"/>
        <v>0</v>
      </c>
    </row>
    <row r="7" spans="1:11">
      <c r="A7" s="4">
        <f t="shared" si="5"/>
        <v>3</v>
      </c>
      <c r="B7" s="76" t="s">
        <v>3</v>
      </c>
      <c r="C7" s="1648"/>
      <c r="D7" s="1648"/>
      <c r="E7" s="1623"/>
      <c r="F7" s="304">
        <f>COUNTIF('Location Summary'!$D$4:$D$616,'Tower PRS abstract '!B7)</f>
        <v>33</v>
      </c>
      <c r="G7" s="304">
        <v>33</v>
      </c>
      <c r="H7" s="304">
        <f t="shared" si="1"/>
        <v>0</v>
      </c>
      <c r="I7" s="305">
        <f t="shared" si="2"/>
        <v>33</v>
      </c>
      <c r="J7" s="305">
        <f t="shared" si="3"/>
        <v>33</v>
      </c>
      <c r="K7" s="306">
        <f t="shared" si="4"/>
        <v>0</v>
      </c>
    </row>
    <row r="8" spans="1:11">
      <c r="A8" s="4">
        <f t="shared" si="5"/>
        <v>4</v>
      </c>
      <c r="B8" s="76" t="s">
        <v>173</v>
      </c>
      <c r="C8" s="1648"/>
      <c r="D8" s="1648"/>
      <c r="E8" s="1623"/>
      <c r="F8" s="304">
        <f>COUNTIF('Location Summary'!$D$4:$D$616,'Tower PRS abstract '!B8)</f>
        <v>24</v>
      </c>
      <c r="G8" s="304">
        <v>24</v>
      </c>
      <c r="H8" s="304">
        <f t="shared" si="1"/>
        <v>0</v>
      </c>
      <c r="I8" s="305">
        <f t="shared" si="2"/>
        <v>24</v>
      </c>
      <c r="J8" s="305">
        <f t="shared" si="3"/>
        <v>24</v>
      </c>
      <c r="K8" s="306">
        <f t="shared" si="4"/>
        <v>0</v>
      </c>
    </row>
    <row r="9" spans="1:11">
      <c r="A9" s="4">
        <f t="shared" si="5"/>
        <v>5</v>
      </c>
      <c r="B9" s="76" t="s">
        <v>2</v>
      </c>
      <c r="C9" s="1648"/>
      <c r="D9" s="1648"/>
      <c r="E9" s="1623"/>
      <c r="F9" s="304">
        <f>COUNTIF('Location Summary'!$D$4:$D$616,'Tower PRS abstract '!B9)</f>
        <v>69</v>
      </c>
      <c r="G9" s="304">
        <v>70</v>
      </c>
      <c r="H9" s="304">
        <f t="shared" si="1"/>
        <v>-1</v>
      </c>
      <c r="I9" s="305">
        <f t="shared" si="2"/>
        <v>69</v>
      </c>
      <c r="J9" s="305">
        <f t="shared" si="3"/>
        <v>70</v>
      </c>
      <c r="K9" s="306">
        <f t="shared" si="4"/>
        <v>-1</v>
      </c>
    </row>
    <row r="10" spans="1:11">
      <c r="A10" s="4">
        <f t="shared" si="5"/>
        <v>6</v>
      </c>
      <c r="B10" s="76" t="s">
        <v>1000</v>
      </c>
      <c r="C10" s="1648"/>
      <c r="D10" s="1648"/>
      <c r="E10" s="1623"/>
      <c r="F10" s="304">
        <f>COUNTIF('Location Summary'!$D$4:$D$616,'Tower PRS abstract '!B10)</f>
        <v>1</v>
      </c>
      <c r="G10" s="304">
        <v>1</v>
      </c>
      <c r="H10" s="304">
        <f t="shared" si="1"/>
        <v>0</v>
      </c>
      <c r="I10" s="305">
        <f t="shared" si="2"/>
        <v>1</v>
      </c>
      <c r="J10" s="305">
        <f t="shared" si="3"/>
        <v>1</v>
      </c>
      <c r="K10" s="306">
        <f t="shared" si="4"/>
        <v>0</v>
      </c>
    </row>
    <row r="11" spans="1:11">
      <c r="A11" s="4">
        <f t="shared" si="5"/>
        <v>7</v>
      </c>
      <c r="B11" s="76" t="s">
        <v>80</v>
      </c>
      <c r="C11" s="1648"/>
      <c r="D11" s="1648"/>
      <c r="E11" s="1623"/>
      <c r="F11" s="304">
        <f>COUNTIF('Location Summary'!$D$4:$D$616,'Tower PRS abstract '!B11)</f>
        <v>47</v>
      </c>
      <c r="G11" s="304">
        <v>49</v>
      </c>
      <c r="H11" s="948">
        <f t="shared" si="1"/>
        <v>-2</v>
      </c>
      <c r="I11" s="305">
        <f t="shared" si="2"/>
        <v>47</v>
      </c>
      <c r="J11" s="305">
        <f t="shared" si="3"/>
        <v>49</v>
      </c>
      <c r="K11" s="306">
        <f t="shared" si="4"/>
        <v>-2</v>
      </c>
    </row>
    <row r="12" spans="1:11" ht="15" thickBot="1">
      <c r="A12" s="30">
        <f t="shared" si="5"/>
        <v>8</v>
      </c>
      <c r="B12" s="189" t="s">
        <v>50</v>
      </c>
      <c r="C12" s="1649"/>
      <c r="D12" s="1649"/>
      <c r="E12" s="1624"/>
      <c r="F12" s="307">
        <f>COUNTIF('Location Summary'!$D$4:$D$616,'Tower PRS abstract '!B12)</f>
        <v>46</v>
      </c>
      <c r="G12" s="307">
        <v>47</v>
      </c>
      <c r="H12" s="307">
        <f t="shared" si="1"/>
        <v>-1</v>
      </c>
      <c r="I12" s="308">
        <f t="shared" si="2"/>
        <v>46</v>
      </c>
      <c r="J12" s="308">
        <f t="shared" si="3"/>
        <v>47</v>
      </c>
      <c r="K12" s="309">
        <f t="shared" si="4"/>
        <v>-1</v>
      </c>
    </row>
    <row r="13" spans="1:11">
      <c r="A13" s="190">
        <f t="shared" si="5"/>
        <v>9</v>
      </c>
      <c r="B13" s="950" t="s">
        <v>200</v>
      </c>
      <c r="C13" s="1633">
        <v>12</v>
      </c>
      <c r="D13" s="1628">
        <v>29</v>
      </c>
      <c r="E13" s="1622">
        <v>31</v>
      </c>
      <c r="F13" s="301">
        <f>COUNTIF('Location Summary'!$D$4:$D$616,'Tower PRS abstract '!B13)</f>
        <v>7</v>
      </c>
      <c r="G13" s="301">
        <v>7</v>
      </c>
      <c r="H13" s="301">
        <f t="shared" si="1"/>
        <v>0</v>
      </c>
      <c r="I13" s="302">
        <f t="shared" ref="I13:I42" si="6">F13</f>
        <v>7</v>
      </c>
      <c r="J13" s="302">
        <f t="shared" si="3"/>
        <v>7</v>
      </c>
      <c r="K13" s="303">
        <f t="shared" si="4"/>
        <v>0</v>
      </c>
    </row>
    <row r="14" spans="1:11">
      <c r="A14" s="4">
        <f t="shared" si="5"/>
        <v>10</v>
      </c>
      <c r="B14" s="198" t="s">
        <v>229</v>
      </c>
      <c r="C14" s="1633"/>
      <c r="D14" s="1629"/>
      <c r="E14" s="1623"/>
      <c r="F14" s="304">
        <f>COUNTIF('Location Summary'!$D$4:$D$616,'Tower PRS abstract '!B14)</f>
        <v>2</v>
      </c>
      <c r="G14" s="304">
        <v>2</v>
      </c>
      <c r="H14" s="304">
        <f t="shared" si="1"/>
        <v>0</v>
      </c>
      <c r="I14" s="305">
        <f t="shared" si="6"/>
        <v>2</v>
      </c>
      <c r="J14" s="305">
        <f t="shared" si="3"/>
        <v>2</v>
      </c>
      <c r="K14" s="306">
        <f t="shared" si="4"/>
        <v>0</v>
      </c>
    </row>
    <row r="15" spans="1:11">
      <c r="A15" s="4">
        <f t="shared" si="5"/>
        <v>11</v>
      </c>
      <c r="B15" s="198" t="s">
        <v>230</v>
      </c>
      <c r="C15" s="1633"/>
      <c r="D15" s="1629"/>
      <c r="E15" s="1623"/>
      <c r="F15" s="304">
        <f>COUNTIF('Location Summary'!$D$4:$D$616,'Tower PRS abstract '!B15)</f>
        <v>6</v>
      </c>
      <c r="G15" s="304">
        <v>6</v>
      </c>
      <c r="H15" s="304">
        <f t="shared" si="1"/>
        <v>0</v>
      </c>
      <c r="I15" s="305">
        <f t="shared" si="6"/>
        <v>6</v>
      </c>
      <c r="J15" s="305">
        <f t="shared" si="3"/>
        <v>6</v>
      </c>
      <c r="K15" s="306">
        <f t="shared" si="4"/>
        <v>0</v>
      </c>
    </row>
    <row r="16" spans="1:11">
      <c r="A16" s="4">
        <f t="shared" si="5"/>
        <v>12</v>
      </c>
      <c r="B16" s="198" t="s">
        <v>214</v>
      </c>
      <c r="C16" s="1633"/>
      <c r="D16" s="1629"/>
      <c r="E16" s="1623"/>
      <c r="F16" s="304">
        <f>COUNTIF('Location Summary'!$D$4:$D$616,'Tower PRS abstract '!B16)</f>
        <v>12</v>
      </c>
      <c r="G16" s="304">
        <v>12</v>
      </c>
      <c r="H16" s="304">
        <f t="shared" si="1"/>
        <v>0</v>
      </c>
      <c r="I16" s="305">
        <f t="shared" si="6"/>
        <v>12</v>
      </c>
      <c r="J16" s="305">
        <f t="shared" si="3"/>
        <v>12</v>
      </c>
      <c r="K16" s="306">
        <f t="shared" si="4"/>
        <v>0</v>
      </c>
    </row>
    <row r="17" spans="1:11" ht="15" thickBot="1">
      <c r="A17" s="30">
        <f t="shared" si="5"/>
        <v>13</v>
      </c>
      <c r="B17" s="199" t="s">
        <v>414</v>
      </c>
      <c r="C17" s="1633"/>
      <c r="D17" s="1630"/>
      <c r="E17" s="1624"/>
      <c r="F17" s="307">
        <f>COUNTIF('Location Summary'!$D$4:$D$616,'Tower PRS abstract '!B17)</f>
        <v>4</v>
      </c>
      <c r="G17" s="307">
        <v>4</v>
      </c>
      <c r="H17" s="307">
        <f t="shared" si="1"/>
        <v>0</v>
      </c>
      <c r="I17" s="308">
        <f t="shared" si="6"/>
        <v>4</v>
      </c>
      <c r="J17" s="308">
        <f t="shared" si="3"/>
        <v>4</v>
      </c>
      <c r="K17" s="309">
        <f t="shared" si="4"/>
        <v>0</v>
      </c>
    </row>
    <row r="18" spans="1:11">
      <c r="A18" s="27">
        <f t="shared" si="5"/>
        <v>14</v>
      </c>
      <c r="B18" s="566" t="s">
        <v>187</v>
      </c>
      <c r="C18" s="1633"/>
      <c r="D18" s="1628">
        <v>10</v>
      </c>
      <c r="E18" s="1622">
        <v>10</v>
      </c>
      <c r="F18" s="301">
        <f>COUNTIF('Location Summary'!$D$4:$D$616,'Tower PRS abstract '!B18)</f>
        <v>5</v>
      </c>
      <c r="G18" s="301">
        <v>5</v>
      </c>
      <c r="H18" s="301">
        <f t="shared" si="1"/>
        <v>0</v>
      </c>
      <c r="I18" s="302">
        <f t="shared" si="6"/>
        <v>5</v>
      </c>
      <c r="J18" s="302">
        <f t="shared" si="3"/>
        <v>5</v>
      </c>
      <c r="K18" s="303">
        <f t="shared" si="4"/>
        <v>0</v>
      </c>
    </row>
    <row r="19" spans="1:11">
      <c r="A19" s="4">
        <f t="shared" si="5"/>
        <v>15</v>
      </c>
      <c r="B19" s="198" t="s">
        <v>231</v>
      </c>
      <c r="C19" s="1633"/>
      <c r="D19" s="1629"/>
      <c r="E19" s="1623"/>
      <c r="F19" s="304">
        <f>COUNTIF('Location Summary'!$D$4:$D$616,'Tower PRS abstract '!B19)</f>
        <v>1</v>
      </c>
      <c r="G19" s="304">
        <v>2</v>
      </c>
      <c r="H19" s="304">
        <f t="shared" si="1"/>
        <v>-1</v>
      </c>
      <c r="I19" s="305">
        <f t="shared" si="6"/>
        <v>1</v>
      </c>
      <c r="J19" s="305">
        <f t="shared" si="3"/>
        <v>2</v>
      </c>
      <c r="K19" s="306">
        <f t="shared" si="4"/>
        <v>-1</v>
      </c>
    </row>
    <row r="20" spans="1:11">
      <c r="A20" s="4">
        <f t="shared" si="5"/>
        <v>16</v>
      </c>
      <c r="B20" s="198" t="s">
        <v>232</v>
      </c>
      <c r="C20" s="1633"/>
      <c r="D20" s="1629"/>
      <c r="E20" s="1623"/>
      <c r="F20" s="304">
        <f>COUNTIF('Location Summary'!$D$4:$D$616,'Tower PRS abstract '!B20)</f>
        <v>1</v>
      </c>
      <c r="G20" s="304">
        <v>1</v>
      </c>
      <c r="H20" s="304">
        <f t="shared" si="1"/>
        <v>0</v>
      </c>
      <c r="I20" s="305">
        <f t="shared" si="6"/>
        <v>1</v>
      </c>
      <c r="J20" s="305">
        <f t="shared" si="3"/>
        <v>1</v>
      </c>
      <c r="K20" s="306">
        <f t="shared" si="4"/>
        <v>0</v>
      </c>
    </row>
    <row r="21" spans="1:11" ht="15" thickBot="1">
      <c r="A21" s="30">
        <f t="shared" si="5"/>
        <v>17</v>
      </c>
      <c r="B21" s="199" t="s">
        <v>218</v>
      </c>
      <c r="C21" s="1634"/>
      <c r="D21" s="1630"/>
      <c r="E21" s="1624"/>
      <c r="F21" s="307">
        <f>COUNTIF('Location Summary'!$D$4:$D$616,'Tower PRS abstract '!B21)</f>
        <v>4</v>
      </c>
      <c r="G21" s="307">
        <v>2</v>
      </c>
      <c r="H21" s="307">
        <f t="shared" si="1"/>
        <v>2</v>
      </c>
      <c r="I21" s="308">
        <f t="shared" si="6"/>
        <v>4</v>
      </c>
      <c r="J21" s="308">
        <f t="shared" si="3"/>
        <v>2</v>
      </c>
      <c r="K21" s="309">
        <f t="shared" si="4"/>
        <v>2</v>
      </c>
    </row>
    <row r="22" spans="1:11">
      <c r="A22" s="27">
        <f t="shared" si="5"/>
        <v>18</v>
      </c>
      <c r="B22" s="566" t="s">
        <v>188</v>
      </c>
      <c r="C22" s="1635">
        <v>5</v>
      </c>
      <c r="D22" s="1628">
        <v>2</v>
      </c>
      <c r="E22" s="1622">
        <v>2</v>
      </c>
      <c r="F22" s="301">
        <f>COUNTIF('Location Summary'!$D$4:$D$616,'Tower PRS abstract '!B22)</f>
        <v>1</v>
      </c>
      <c r="G22" s="301">
        <v>1</v>
      </c>
      <c r="H22" s="301">
        <f t="shared" si="1"/>
        <v>0</v>
      </c>
      <c r="I22" s="302">
        <f t="shared" si="6"/>
        <v>1</v>
      </c>
      <c r="J22" s="302">
        <f t="shared" si="3"/>
        <v>1</v>
      </c>
      <c r="K22" s="303">
        <f t="shared" si="4"/>
        <v>0</v>
      </c>
    </row>
    <row r="23" spans="1:11">
      <c r="A23" s="4">
        <f t="shared" si="5"/>
        <v>19</v>
      </c>
      <c r="B23" s="198" t="s">
        <v>220</v>
      </c>
      <c r="C23" s="1636"/>
      <c r="D23" s="1629"/>
      <c r="E23" s="1623"/>
      <c r="F23" s="304">
        <f>COUNTIF('Location Summary'!$D$4:$D$616,'Tower PRS abstract '!B23)</f>
        <v>1</v>
      </c>
      <c r="G23" s="304">
        <v>1</v>
      </c>
      <c r="H23" s="304">
        <f t="shared" si="1"/>
        <v>0</v>
      </c>
      <c r="I23" s="305">
        <f t="shared" si="6"/>
        <v>1</v>
      </c>
      <c r="J23" s="305">
        <f t="shared" si="3"/>
        <v>1</v>
      </c>
      <c r="K23" s="306">
        <f t="shared" si="4"/>
        <v>0</v>
      </c>
    </row>
    <row r="24" spans="1:11">
      <c r="A24" s="4">
        <f t="shared" si="5"/>
        <v>20</v>
      </c>
      <c r="B24" s="198" t="s">
        <v>217</v>
      </c>
      <c r="C24" s="1636"/>
      <c r="D24" s="1629"/>
      <c r="E24" s="1623"/>
      <c r="F24" s="304">
        <f>COUNTIF('Location Summary'!$D$4:$D$616,'Tower PRS abstract '!B24)</f>
        <v>0</v>
      </c>
      <c r="G24" s="304"/>
      <c r="H24" s="304">
        <f t="shared" si="1"/>
        <v>0</v>
      </c>
      <c r="I24" s="305">
        <f t="shared" si="6"/>
        <v>0</v>
      </c>
      <c r="J24" s="305">
        <f t="shared" si="3"/>
        <v>0</v>
      </c>
      <c r="K24" s="306">
        <f t="shared" si="4"/>
        <v>0</v>
      </c>
    </row>
    <row r="25" spans="1:11" ht="15" thickBot="1">
      <c r="A25" s="30">
        <f t="shared" si="5"/>
        <v>21</v>
      </c>
      <c r="B25" s="199" t="s">
        <v>213</v>
      </c>
      <c r="C25" s="1636"/>
      <c r="D25" s="1630"/>
      <c r="E25" s="1624"/>
      <c r="F25" s="307">
        <f>COUNTIF('Location Summary'!$D$4:$D$616,'Tower PRS abstract '!B25)</f>
        <v>0</v>
      </c>
      <c r="G25" s="307"/>
      <c r="H25" s="307">
        <f t="shared" si="1"/>
        <v>0</v>
      </c>
      <c r="I25" s="308">
        <f t="shared" si="6"/>
        <v>0</v>
      </c>
      <c r="J25" s="308">
        <f t="shared" si="3"/>
        <v>0</v>
      </c>
      <c r="K25" s="309">
        <f t="shared" si="4"/>
        <v>0</v>
      </c>
    </row>
    <row r="26" spans="1:11">
      <c r="A26" s="27">
        <f t="shared" si="5"/>
        <v>22</v>
      </c>
      <c r="B26" s="566" t="s">
        <v>176</v>
      </c>
      <c r="C26" s="1636"/>
      <c r="D26" s="1628">
        <v>4</v>
      </c>
      <c r="E26" s="1622">
        <v>4</v>
      </c>
      <c r="F26" s="301">
        <f>COUNTIF('Location Summary'!$D$4:$D$616,'Tower PRS abstract '!B26)</f>
        <v>2</v>
      </c>
      <c r="G26" s="301">
        <v>2</v>
      </c>
      <c r="H26" s="301">
        <f t="shared" si="1"/>
        <v>0</v>
      </c>
      <c r="I26" s="302">
        <f t="shared" si="6"/>
        <v>2</v>
      </c>
      <c r="J26" s="302">
        <f t="shared" si="3"/>
        <v>2</v>
      </c>
      <c r="K26" s="303">
        <f t="shared" si="4"/>
        <v>0</v>
      </c>
    </row>
    <row r="27" spans="1:11">
      <c r="A27" s="4">
        <f t="shared" si="5"/>
        <v>23</v>
      </c>
      <c r="B27" s="198" t="s">
        <v>253</v>
      </c>
      <c r="C27" s="1636"/>
      <c r="D27" s="1629"/>
      <c r="E27" s="1623"/>
      <c r="F27" s="304">
        <f>COUNTIF('Location Summary'!$D$4:$D$616,'Tower PRS abstract '!B27)</f>
        <v>1</v>
      </c>
      <c r="G27" s="304">
        <v>1</v>
      </c>
      <c r="H27" s="304">
        <f t="shared" si="1"/>
        <v>0</v>
      </c>
      <c r="I27" s="305">
        <f t="shared" si="6"/>
        <v>1</v>
      </c>
      <c r="J27" s="305">
        <f t="shared" si="3"/>
        <v>1</v>
      </c>
      <c r="K27" s="306">
        <f t="shared" si="4"/>
        <v>0</v>
      </c>
    </row>
    <row r="28" spans="1:11">
      <c r="A28" s="4">
        <f t="shared" si="5"/>
        <v>24</v>
      </c>
      <c r="B28" s="198" t="s">
        <v>233</v>
      </c>
      <c r="C28" s="1636"/>
      <c r="D28" s="1629"/>
      <c r="E28" s="1623"/>
      <c r="F28" s="304">
        <f>COUNTIF('Location Summary'!$D$4:$D$616,'Tower PRS abstract '!B28)</f>
        <v>0</v>
      </c>
      <c r="G28" s="304"/>
      <c r="H28" s="304">
        <f t="shared" si="1"/>
        <v>0</v>
      </c>
      <c r="I28" s="305">
        <f t="shared" si="6"/>
        <v>0</v>
      </c>
      <c r="J28" s="305">
        <f t="shared" si="3"/>
        <v>0</v>
      </c>
      <c r="K28" s="306">
        <f t="shared" si="4"/>
        <v>0</v>
      </c>
    </row>
    <row r="29" spans="1:11">
      <c r="A29" s="4">
        <f t="shared" si="5"/>
        <v>25</v>
      </c>
      <c r="B29" s="198" t="s">
        <v>219</v>
      </c>
      <c r="C29" s="1636"/>
      <c r="D29" s="1629"/>
      <c r="E29" s="1623"/>
      <c r="F29" s="304">
        <f>COUNTIF('Location Summary'!$D$4:$D$616,'Tower PRS abstract '!B29)</f>
        <v>0</v>
      </c>
      <c r="G29" s="304"/>
      <c r="H29" s="304">
        <f t="shared" si="1"/>
        <v>0</v>
      </c>
      <c r="I29" s="305">
        <f t="shared" si="6"/>
        <v>0</v>
      </c>
      <c r="J29" s="305">
        <f t="shared" si="3"/>
        <v>0</v>
      </c>
      <c r="K29" s="306">
        <f t="shared" si="4"/>
        <v>0</v>
      </c>
    </row>
    <row r="30" spans="1:11" ht="15" thickBot="1">
      <c r="A30" s="30">
        <f t="shared" si="5"/>
        <v>26</v>
      </c>
      <c r="B30" s="949" t="s">
        <v>441</v>
      </c>
      <c r="C30" s="1637"/>
      <c r="D30" s="1630"/>
      <c r="E30" s="1624"/>
      <c r="F30" s="307">
        <f>COUNTIF('Location Summary'!$D$4:$D$616,'Tower PRS abstract '!B30)</f>
        <v>2</v>
      </c>
      <c r="G30" s="307">
        <v>1</v>
      </c>
      <c r="H30" s="307">
        <f t="shared" si="1"/>
        <v>1</v>
      </c>
      <c r="I30" s="308">
        <f t="shared" si="6"/>
        <v>2</v>
      </c>
      <c r="J30" s="308">
        <f t="shared" si="3"/>
        <v>1</v>
      </c>
      <c r="K30" s="309">
        <f t="shared" si="4"/>
        <v>1</v>
      </c>
    </row>
    <row r="31" spans="1:11">
      <c r="A31" s="27">
        <f t="shared" si="5"/>
        <v>27</v>
      </c>
      <c r="B31" s="300" t="s">
        <v>283</v>
      </c>
      <c r="C31" s="1625">
        <v>5</v>
      </c>
      <c r="D31" s="1628">
        <v>2</v>
      </c>
      <c r="E31" s="1622">
        <v>3</v>
      </c>
      <c r="F31" s="301">
        <f>COUNTIF('Location Summary'!$D$4:$D$616,'Tower PRS abstract '!B31)</f>
        <v>0</v>
      </c>
      <c r="G31" s="301"/>
      <c r="H31" s="301">
        <f t="shared" si="1"/>
        <v>0</v>
      </c>
      <c r="I31" s="302">
        <f t="shared" si="6"/>
        <v>0</v>
      </c>
      <c r="J31" s="302">
        <f t="shared" si="3"/>
        <v>0</v>
      </c>
      <c r="K31" s="303">
        <f t="shared" si="4"/>
        <v>0</v>
      </c>
    </row>
    <row r="32" spans="1:11">
      <c r="A32" s="4">
        <f t="shared" si="5"/>
        <v>28</v>
      </c>
      <c r="B32" s="76" t="s">
        <v>181</v>
      </c>
      <c r="C32" s="1626"/>
      <c r="D32" s="1629"/>
      <c r="E32" s="1623"/>
      <c r="F32" s="304">
        <f>COUNTIF('Location Summary'!$D$4:$D$616,'Tower PRS abstract '!B32)</f>
        <v>2</v>
      </c>
      <c r="G32" s="304">
        <v>2</v>
      </c>
      <c r="H32" s="304">
        <f t="shared" si="1"/>
        <v>0</v>
      </c>
      <c r="I32" s="305">
        <f t="shared" si="6"/>
        <v>2</v>
      </c>
      <c r="J32" s="305">
        <f t="shared" si="3"/>
        <v>2</v>
      </c>
      <c r="K32" s="306">
        <f t="shared" si="4"/>
        <v>0</v>
      </c>
    </row>
    <row r="33" spans="1:11">
      <c r="A33" s="4">
        <f t="shared" si="5"/>
        <v>29</v>
      </c>
      <c r="B33" s="76" t="s">
        <v>186</v>
      </c>
      <c r="C33" s="1626"/>
      <c r="D33" s="1629"/>
      <c r="E33" s="1623"/>
      <c r="F33" s="304">
        <f>COUNTIF('Location Summary'!$D$4:$D$616,'Tower PRS abstract '!B33)</f>
        <v>1</v>
      </c>
      <c r="G33" s="304">
        <v>1</v>
      </c>
      <c r="H33" s="304">
        <f t="shared" si="1"/>
        <v>0</v>
      </c>
      <c r="I33" s="305">
        <f t="shared" si="6"/>
        <v>1</v>
      </c>
      <c r="J33" s="305">
        <f t="shared" si="3"/>
        <v>1</v>
      </c>
      <c r="K33" s="306">
        <f t="shared" si="4"/>
        <v>0</v>
      </c>
    </row>
    <row r="34" spans="1:11">
      <c r="A34" s="4">
        <f t="shared" si="5"/>
        <v>30</v>
      </c>
      <c r="B34" s="76" t="s">
        <v>234</v>
      </c>
      <c r="C34" s="1626"/>
      <c r="D34" s="1629"/>
      <c r="E34" s="1623"/>
      <c r="F34" s="304">
        <f>COUNTIF('Location Summary'!$D$4:$D$616,'Tower PRS abstract '!B34)</f>
        <v>0</v>
      </c>
      <c r="G34" s="304"/>
      <c r="H34" s="304">
        <f t="shared" si="1"/>
        <v>0</v>
      </c>
      <c r="I34" s="305">
        <f t="shared" si="6"/>
        <v>0</v>
      </c>
      <c r="J34" s="305">
        <f t="shared" si="3"/>
        <v>0</v>
      </c>
      <c r="K34" s="306">
        <f t="shared" si="4"/>
        <v>0</v>
      </c>
    </row>
    <row r="35" spans="1:11" ht="15" thickBot="1">
      <c r="A35" s="30">
        <f t="shared" si="5"/>
        <v>31</v>
      </c>
      <c r="B35" s="189" t="s">
        <v>211</v>
      </c>
      <c r="C35" s="1627"/>
      <c r="D35" s="1630"/>
      <c r="E35" s="1624"/>
      <c r="F35" s="307">
        <f>COUNTIF('Location Summary'!$D$4:$D$616,'Tower PRS abstract '!B35)</f>
        <v>0</v>
      </c>
      <c r="G35" s="307"/>
      <c r="H35" s="307">
        <f t="shared" si="1"/>
        <v>0</v>
      </c>
      <c r="I35" s="308">
        <f t="shared" si="6"/>
        <v>0</v>
      </c>
      <c r="J35" s="308">
        <f t="shared" si="3"/>
        <v>0</v>
      </c>
      <c r="K35" s="309">
        <f t="shared" si="4"/>
        <v>0</v>
      </c>
    </row>
    <row r="36" spans="1:11">
      <c r="A36" s="190">
        <f t="shared" si="5"/>
        <v>32</v>
      </c>
      <c r="B36" s="429" t="s">
        <v>191</v>
      </c>
      <c r="C36" s="1631">
        <v>24</v>
      </c>
      <c r="D36" s="1628">
        <v>10</v>
      </c>
      <c r="E36" s="1622">
        <v>10</v>
      </c>
      <c r="F36" s="301">
        <f>COUNTIF('Location Summary'!$D$4:$D$616,'Tower PRS abstract '!B36)</f>
        <v>1</v>
      </c>
      <c r="G36" s="301">
        <v>1</v>
      </c>
      <c r="H36" s="301">
        <f t="shared" si="1"/>
        <v>0</v>
      </c>
      <c r="I36" s="302">
        <f t="shared" si="6"/>
        <v>1</v>
      </c>
      <c r="J36" s="302">
        <f t="shared" si="3"/>
        <v>1</v>
      </c>
      <c r="K36" s="303">
        <f t="shared" si="4"/>
        <v>0</v>
      </c>
    </row>
    <row r="37" spans="1:11">
      <c r="A37" s="4">
        <f t="shared" si="5"/>
        <v>33</v>
      </c>
      <c r="B37" s="76" t="s">
        <v>216</v>
      </c>
      <c r="C37" s="1626"/>
      <c r="D37" s="1629"/>
      <c r="E37" s="1623"/>
      <c r="F37" s="304">
        <f>COUNTIF('Location Summary'!$D$4:$D$616,'Tower PRS abstract '!B37)</f>
        <v>2</v>
      </c>
      <c r="G37" s="304">
        <v>2</v>
      </c>
      <c r="H37" s="304">
        <f t="shared" si="1"/>
        <v>0</v>
      </c>
      <c r="I37" s="305">
        <f t="shared" si="6"/>
        <v>2</v>
      </c>
      <c r="J37" s="305">
        <f t="shared" si="3"/>
        <v>2</v>
      </c>
      <c r="K37" s="306">
        <f t="shared" si="4"/>
        <v>0</v>
      </c>
    </row>
    <row r="38" spans="1:11">
      <c r="A38" s="4">
        <f t="shared" si="5"/>
        <v>34</v>
      </c>
      <c r="B38" s="76" t="s">
        <v>215</v>
      </c>
      <c r="C38" s="1626"/>
      <c r="D38" s="1629"/>
      <c r="E38" s="1623"/>
      <c r="F38" s="304">
        <f>COUNTIF('Location Summary'!$D$4:$D$616,'Tower PRS abstract '!B38)</f>
        <v>0</v>
      </c>
      <c r="G38" s="304">
        <v>0</v>
      </c>
      <c r="H38" s="304">
        <f t="shared" si="1"/>
        <v>0</v>
      </c>
      <c r="I38" s="305">
        <f t="shared" si="6"/>
        <v>0</v>
      </c>
      <c r="J38" s="305">
        <f t="shared" si="3"/>
        <v>0</v>
      </c>
      <c r="K38" s="306">
        <f t="shared" si="4"/>
        <v>0</v>
      </c>
    </row>
    <row r="39" spans="1:11">
      <c r="A39" s="4">
        <f t="shared" si="5"/>
        <v>35</v>
      </c>
      <c r="B39" s="76" t="s">
        <v>212</v>
      </c>
      <c r="C39" s="1626"/>
      <c r="D39" s="1629"/>
      <c r="E39" s="1623"/>
      <c r="F39" s="304">
        <f>COUNTIF('Location Summary'!$D$4:$D$616,'Tower PRS abstract '!B39)</f>
        <v>1</v>
      </c>
      <c r="G39" s="304">
        <v>1</v>
      </c>
      <c r="H39" s="304">
        <f t="shared" si="1"/>
        <v>0</v>
      </c>
      <c r="I39" s="305">
        <f t="shared" si="6"/>
        <v>1</v>
      </c>
      <c r="J39" s="305">
        <f>G39</f>
        <v>1</v>
      </c>
      <c r="K39" s="306">
        <f t="shared" si="4"/>
        <v>0</v>
      </c>
    </row>
    <row r="40" spans="1:11">
      <c r="A40" s="4">
        <f t="shared" si="5"/>
        <v>36</v>
      </c>
      <c r="B40" s="76" t="s">
        <v>189</v>
      </c>
      <c r="C40" s="1626"/>
      <c r="D40" s="1629"/>
      <c r="E40" s="1623"/>
      <c r="F40" s="304">
        <f>COUNTIF('Location Summary'!$D$4:$D$616,'Tower PRS abstract '!B40)</f>
        <v>3</v>
      </c>
      <c r="G40" s="304">
        <v>3</v>
      </c>
      <c r="H40" s="304">
        <f t="shared" si="1"/>
        <v>0</v>
      </c>
      <c r="I40" s="305">
        <f t="shared" si="6"/>
        <v>3</v>
      </c>
      <c r="J40" s="305">
        <f t="shared" si="3"/>
        <v>3</v>
      </c>
      <c r="K40" s="306">
        <f t="shared" si="4"/>
        <v>0</v>
      </c>
    </row>
    <row r="41" spans="1:11">
      <c r="A41" s="4">
        <f t="shared" si="5"/>
        <v>37</v>
      </c>
      <c r="B41" s="76" t="s">
        <v>221</v>
      </c>
      <c r="C41" s="1626"/>
      <c r="D41" s="1629"/>
      <c r="E41" s="1623"/>
      <c r="F41" s="304">
        <f>COUNTIF('Location Summary'!$D$4:$D$616,'Tower PRS abstract '!B41)</f>
        <v>1</v>
      </c>
      <c r="G41" s="304">
        <v>2</v>
      </c>
      <c r="H41" s="948">
        <f t="shared" si="1"/>
        <v>-1</v>
      </c>
      <c r="I41" s="305">
        <f t="shared" si="6"/>
        <v>1</v>
      </c>
      <c r="J41" s="305">
        <f t="shared" si="3"/>
        <v>2</v>
      </c>
      <c r="K41" s="306">
        <f t="shared" si="4"/>
        <v>-1</v>
      </c>
    </row>
    <row r="42" spans="1:11" ht="15" thickBot="1">
      <c r="A42" s="942">
        <f t="shared" si="5"/>
        <v>38</v>
      </c>
      <c r="B42" s="943" t="s">
        <v>442</v>
      </c>
      <c r="C42" s="1632"/>
      <c r="D42" s="1630"/>
      <c r="E42" s="1624"/>
      <c r="F42" s="307">
        <f>COUNTIF('Location Summary'!$D$4:$D$616,'Tower PRS abstract '!B42)</f>
        <v>2</v>
      </c>
      <c r="G42" s="307">
        <v>2</v>
      </c>
      <c r="H42" s="307">
        <f t="shared" si="1"/>
        <v>0</v>
      </c>
      <c r="I42" s="308">
        <f t="shared" si="6"/>
        <v>2</v>
      </c>
      <c r="J42" s="308">
        <f t="shared" si="3"/>
        <v>2</v>
      </c>
      <c r="K42" s="309">
        <f t="shared" si="4"/>
        <v>0</v>
      </c>
    </row>
    <row r="43" spans="1:11" ht="15" thickBot="1">
      <c r="A43" s="944"/>
      <c r="B43" s="945"/>
      <c r="C43" s="946"/>
      <c r="D43" s="946"/>
      <c r="E43" s="946"/>
      <c r="F43" s="946"/>
      <c r="G43" s="946"/>
      <c r="H43" s="946"/>
      <c r="I43" s="946"/>
      <c r="J43" s="946"/>
      <c r="K43" s="947"/>
    </row>
  </sheetData>
  <mergeCells count="23">
    <mergeCell ref="A1:K1"/>
    <mergeCell ref="A2:B2"/>
    <mergeCell ref="F3:H3"/>
    <mergeCell ref="I3:K3"/>
    <mergeCell ref="C5:C12"/>
    <mergeCell ref="D5:D12"/>
    <mergeCell ref="E5:E12"/>
    <mergeCell ref="C31:C35"/>
    <mergeCell ref="D31:D35"/>
    <mergeCell ref="C36:C42"/>
    <mergeCell ref="D36:D42"/>
    <mergeCell ref="C13:C21"/>
    <mergeCell ref="D13:D17"/>
    <mergeCell ref="D18:D21"/>
    <mergeCell ref="C22:C30"/>
    <mergeCell ref="D22:D25"/>
    <mergeCell ref="D26:D30"/>
    <mergeCell ref="E36:E42"/>
    <mergeCell ref="E13:E17"/>
    <mergeCell ref="E18:E21"/>
    <mergeCell ref="E22:E25"/>
    <mergeCell ref="E26:E30"/>
    <mergeCell ref="E31:E35"/>
  </mergeCells>
  <pageMargins left="0.34" right="0.24" top="0.75" bottom="0.75" header="0.3" footer="0.3"/>
  <pageSetup paperSize="9" scale="67" fitToHeight="0" orientation="portrait" horizontalDpi="300" verticalDpi="300"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AED7C-7CE8-4C84-905C-9E3FDE12CA14}">
  <sheetPr codeName="Sheet8">
    <tabColor rgb="FFFFFF00"/>
    <pageSetUpPr fitToPage="1"/>
  </sheetPr>
  <dimension ref="A1:S75"/>
  <sheetViews>
    <sheetView showGridLines="0" topLeftCell="F1" zoomScale="85" zoomScaleNormal="100" zoomScaleSheetLayoutView="89" workbookViewId="0">
      <selection activeCell="R9" sqref="R9"/>
    </sheetView>
  </sheetViews>
  <sheetFormatPr defaultColWidth="9.1796875" defaultRowHeight="13"/>
  <cols>
    <col min="1" max="1" width="8.54296875" style="849" customWidth="1"/>
    <col min="2" max="2" width="18.54296875" style="849" customWidth="1"/>
    <col min="3" max="3" width="13.453125" style="849" customWidth="1"/>
    <col min="4" max="4" width="15.453125" style="849" customWidth="1"/>
    <col min="5" max="5" width="13" style="849" customWidth="1"/>
    <col min="6" max="6" width="14.26953125" style="849" customWidth="1"/>
    <col min="7" max="7" width="11.1796875" style="849" customWidth="1"/>
    <col min="8" max="8" width="7.26953125" style="849" customWidth="1"/>
    <col min="9" max="9" width="27.7265625" style="849" customWidth="1"/>
    <col min="10" max="10" width="13.26953125" style="849" customWidth="1"/>
    <col min="11" max="11" width="9.1796875" style="849"/>
    <col min="12" max="12" width="44.7265625" style="849" customWidth="1"/>
    <col min="13" max="13" width="10.81640625" style="849" customWidth="1"/>
    <col min="14" max="14" width="9.1796875" style="849"/>
    <col min="15" max="15" width="12.26953125" style="849" customWidth="1"/>
    <col min="16" max="16" width="9.1796875" style="849"/>
    <col min="17" max="17" width="9.1796875" style="849" customWidth="1"/>
    <col min="18" max="18" width="10.54296875" style="849" customWidth="1"/>
    <col min="19" max="19" width="13.453125" style="849" customWidth="1"/>
    <col min="20" max="16384" width="9.1796875" style="849"/>
  </cols>
  <sheetData>
    <row r="1" spans="1:19" ht="9.75" customHeight="1"/>
    <row r="2" spans="1:19" ht="16.5" customHeight="1">
      <c r="A2" s="1431" t="s">
        <v>1366</v>
      </c>
      <c r="B2" s="1431"/>
      <c r="C2" s="1431"/>
      <c r="D2" s="1431"/>
      <c r="E2" s="1431"/>
      <c r="F2" s="1431"/>
      <c r="G2" s="1431"/>
      <c r="H2" s="1431"/>
      <c r="I2" s="1431"/>
      <c r="J2" s="1431"/>
      <c r="K2" s="1431"/>
      <c r="L2" s="1431"/>
      <c r="M2" s="1431"/>
      <c r="N2" s="1431"/>
      <c r="O2" s="1431"/>
      <c r="P2" s="1431"/>
      <c r="Q2" s="1431"/>
    </row>
    <row r="3" spans="1:19" ht="16.5" customHeight="1">
      <c r="A3" s="861"/>
      <c r="B3" s="861"/>
      <c r="C3" s="861"/>
      <c r="D3" s="861"/>
      <c r="E3" s="861"/>
      <c r="F3" s="861"/>
      <c r="G3" s="861"/>
      <c r="H3" s="861"/>
      <c r="I3" s="861"/>
      <c r="J3" s="861"/>
      <c r="K3" s="861"/>
      <c r="L3" s="861"/>
      <c r="M3" s="861"/>
      <c r="N3" s="861"/>
      <c r="O3" s="861"/>
      <c r="P3" s="861"/>
      <c r="Q3" s="861"/>
    </row>
    <row r="4" spans="1:19" ht="28.5" customHeight="1">
      <c r="A4" s="861"/>
      <c r="B4" s="871" t="s">
        <v>132</v>
      </c>
      <c r="C4" s="1650" t="s">
        <v>1377</v>
      </c>
      <c r="D4" s="1650"/>
      <c r="E4" s="1651" t="s">
        <v>1378</v>
      </c>
      <c r="F4" s="1652"/>
      <c r="G4" s="1426" t="s">
        <v>258</v>
      </c>
      <c r="H4" s="1426"/>
      <c r="I4" s="1653" t="s">
        <v>1379</v>
      </c>
      <c r="J4" s="1653"/>
      <c r="K4" s="1653" t="s">
        <v>1380</v>
      </c>
      <c r="L4" s="1653"/>
      <c r="M4" s="861"/>
      <c r="N4" s="861"/>
      <c r="O4" s="861"/>
      <c r="P4" s="861"/>
      <c r="Q4" s="861"/>
    </row>
    <row r="5" spans="1:19" ht="16.5" customHeight="1">
      <c r="A5" s="861"/>
      <c r="B5" s="872" t="s">
        <v>1370</v>
      </c>
      <c r="C5" s="1428">
        <f>SUM(C12:C70)/1000</f>
        <v>117.85083100000003</v>
      </c>
      <c r="D5" s="1428"/>
      <c r="E5" s="1654"/>
      <c r="F5" s="1655"/>
      <c r="G5" s="1428"/>
      <c r="H5" s="1428"/>
      <c r="I5" s="1428"/>
      <c r="J5" s="1428"/>
      <c r="K5" s="1428"/>
      <c r="L5" s="1428"/>
      <c r="M5" s="861"/>
      <c r="N5" s="861"/>
      <c r="O5" s="861"/>
      <c r="P5" s="861"/>
      <c r="Q5" s="861"/>
    </row>
    <row r="6" spans="1:19" ht="16.5" customHeight="1">
      <c r="A6" s="861"/>
      <c r="B6" s="872" t="s">
        <v>1429</v>
      </c>
      <c r="C6" s="1428">
        <f>C5-C7</f>
        <v>110.17009600000003</v>
      </c>
      <c r="D6" s="1428"/>
      <c r="E6" s="1654"/>
      <c r="F6" s="1655"/>
      <c r="G6" s="1428"/>
      <c r="H6" s="1428"/>
      <c r="I6" s="1428"/>
      <c r="J6" s="1428"/>
      <c r="K6" s="1428"/>
      <c r="L6" s="1428"/>
      <c r="M6" s="861"/>
      <c r="N6" s="861"/>
      <c r="O6" s="861"/>
      <c r="P6" s="861"/>
      <c r="Q6" s="861"/>
    </row>
    <row r="7" spans="1:19" ht="16.5" customHeight="1">
      <c r="A7" s="861"/>
      <c r="B7" s="872" t="s">
        <v>1305</v>
      </c>
      <c r="C7" s="1428">
        <f>ROUNDUP(SUMIF($D$12:$D$70,$B7,$C$12:$C$70),3)/1000</f>
        <v>7.6807349999999994</v>
      </c>
      <c r="D7" s="1428"/>
      <c r="E7" s="1654"/>
      <c r="F7" s="1655"/>
      <c r="G7" s="1428"/>
      <c r="H7" s="1428"/>
      <c r="I7" s="1428"/>
      <c r="J7" s="1428"/>
      <c r="K7" s="1428"/>
      <c r="L7" s="1428"/>
      <c r="M7" s="861"/>
      <c r="N7" s="861"/>
      <c r="O7" s="861"/>
      <c r="P7" s="861"/>
      <c r="Q7" s="861"/>
    </row>
    <row r="8" spans="1:19" ht="16.5" customHeight="1" thickBot="1">
      <c r="A8" s="861"/>
      <c r="B8" s="861"/>
      <c r="C8" s="861"/>
      <c r="D8" s="861"/>
      <c r="E8" s="861"/>
      <c r="F8" s="861"/>
      <c r="G8" s="861"/>
      <c r="H8" s="861"/>
      <c r="I8" s="861"/>
      <c r="J8" s="861"/>
      <c r="K8" s="861"/>
      <c r="L8" s="861"/>
      <c r="M8" s="861"/>
      <c r="N8" s="861"/>
      <c r="O8" s="861"/>
      <c r="P8" s="861"/>
      <c r="Q8" s="861"/>
    </row>
    <row r="9" spans="1:19" ht="25.5" customHeight="1">
      <c r="A9" s="1438">
        <v>0</v>
      </c>
      <c r="B9" s="1436" t="s">
        <v>95</v>
      </c>
      <c r="C9" s="1436" t="s">
        <v>1367</v>
      </c>
      <c r="D9" s="1436" t="s">
        <v>1303</v>
      </c>
      <c r="E9" s="1436" t="s">
        <v>1304</v>
      </c>
      <c r="F9" s="1436" t="s">
        <v>1374</v>
      </c>
      <c r="G9" s="1434" t="s">
        <v>100</v>
      </c>
      <c r="H9" s="1435"/>
      <c r="I9" s="1656"/>
      <c r="J9" s="1434" t="s">
        <v>1369</v>
      </c>
      <c r="K9" s="1435"/>
      <c r="L9" s="1656"/>
      <c r="M9" s="1434" t="s">
        <v>1370</v>
      </c>
      <c r="N9" s="1435"/>
      <c r="O9" s="1435"/>
      <c r="P9" s="1656"/>
      <c r="Q9" s="265" t="s">
        <v>1</v>
      </c>
      <c r="R9" s="794" t="s">
        <v>1372</v>
      </c>
      <c r="S9" s="868" t="s">
        <v>1373</v>
      </c>
    </row>
    <row r="10" spans="1:19" ht="15" customHeight="1">
      <c r="A10" s="1504"/>
      <c r="B10" s="1510"/>
      <c r="C10" s="1510"/>
      <c r="D10" s="1510"/>
      <c r="E10" s="1510"/>
      <c r="F10" s="1510"/>
      <c r="G10" s="77"/>
      <c r="H10" s="1657" t="s">
        <v>0</v>
      </c>
      <c r="I10" s="1658"/>
      <c r="J10" s="77"/>
      <c r="K10" s="1657" t="s">
        <v>0</v>
      </c>
      <c r="L10" s="1658"/>
      <c r="M10" s="1657" t="s">
        <v>1371</v>
      </c>
      <c r="N10" s="1658"/>
      <c r="O10" s="1657" t="s">
        <v>18</v>
      </c>
      <c r="P10" s="1658"/>
      <c r="Q10" s="862"/>
      <c r="R10" s="862"/>
      <c r="S10" s="869"/>
    </row>
    <row r="11" spans="1:19" ht="16.5" customHeight="1" thickBot="1">
      <c r="A11" s="1439"/>
      <c r="B11" s="1437"/>
      <c r="C11" s="1437"/>
      <c r="D11" s="1437"/>
      <c r="E11" s="1437"/>
      <c r="F11" s="1437"/>
      <c r="G11" s="24" t="s">
        <v>258</v>
      </c>
      <c r="H11" s="24" t="s">
        <v>0</v>
      </c>
      <c r="I11" s="24" t="s">
        <v>1368</v>
      </c>
      <c r="J11" s="24" t="s">
        <v>258</v>
      </c>
      <c r="K11" s="24" t="s">
        <v>0</v>
      </c>
      <c r="L11" s="24" t="s">
        <v>1368</v>
      </c>
      <c r="M11" s="24" t="s">
        <v>258</v>
      </c>
      <c r="N11" s="24" t="s">
        <v>0</v>
      </c>
      <c r="O11" s="24" t="s">
        <v>258</v>
      </c>
      <c r="P11" s="24" t="s">
        <v>0</v>
      </c>
      <c r="Q11" s="858"/>
      <c r="R11" s="858"/>
      <c r="S11" s="870"/>
    </row>
    <row r="12" spans="1:19" customFormat="1" ht="14.25" customHeight="1">
      <c r="A12" s="873">
        <f>IF(B12="","",SUBTOTAL(3,$B$12:B12))</f>
        <v>1</v>
      </c>
      <c r="B12" s="874" t="s">
        <v>1376</v>
      </c>
      <c r="C12" s="875">
        <v>150.01400000000001</v>
      </c>
      <c r="D12" s="430" t="s">
        <v>1305</v>
      </c>
      <c r="E12" s="430"/>
      <c r="F12" s="430">
        <v>1</v>
      </c>
      <c r="G12" s="430">
        <v>0</v>
      </c>
      <c r="H12" s="430">
        <f>F12-G12</f>
        <v>1</v>
      </c>
      <c r="I12" s="430" t="s">
        <v>271</v>
      </c>
      <c r="J12" s="430">
        <v>0</v>
      </c>
      <c r="K12" s="3">
        <f t="shared" ref="K12:K69" si="0">F12-J12</f>
        <v>1</v>
      </c>
      <c r="L12" s="430" t="s">
        <v>271</v>
      </c>
      <c r="M12" s="875"/>
      <c r="N12" s="430"/>
      <c r="O12" s="875"/>
      <c r="P12" s="876"/>
      <c r="Q12" s="430"/>
      <c r="R12" s="876"/>
      <c r="S12" s="877"/>
    </row>
    <row r="13" spans="1:19" customFormat="1" ht="14.25" customHeight="1">
      <c r="A13" s="878">
        <f>IF(B13="","",SUBTOTAL(3,$B$12:B13))</f>
        <v>2</v>
      </c>
      <c r="B13" s="874" t="s">
        <v>1402</v>
      </c>
      <c r="C13" s="875">
        <v>290.20999999999998</v>
      </c>
      <c r="D13" s="304" t="s">
        <v>1305</v>
      </c>
      <c r="E13" s="304"/>
      <c r="F13" s="304">
        <v>1</v>
      </c>
      <c r="G13" s="304">
        <v>0</v>
      </c>
      <c r="H13" s="304">
        <f t="shared" ref="H13:H70" si="1">F13-G13</f>
        <v>1</v>
      </c>
      <c r="I13" s="304" t="s">
        <v>1274</v>
      </c>
      <c r="J13" s="304">
        <v>0</v>
      </c>
      <c r="K13" s="3">
        <f t="shared" si="0"/>
        <v>1</v>
      </c>
      <c r="L13" s="304" t="s">
        <v>1274</v>
      </c>
      <c r="M13" s="880"/>
      <c r="N13" s="304"/>
      <c r="O13" s="880"/>
      <c r="P13" s="881"/>
      <c r="Q13" s="304"/>
      <c r="R13" s="881"/>
      <c r="S13" s="882"/>
    </row>
    <row r="14" spans="1:19" customFormat="1" ht="14.25" customHeight="1">
      <c r="A14" s="873">
        <f>IF(B14="","",SUBTOTAL(3,$B$12:B14))</f>
        <v>3</v>
      </c>
      <c r="B14" s="874" t="s">
        <v>1403</v>
      </c>
      <c r="C14" s="875">
        <v>2836.9920000000002</v>
      </c>
      <c r="D14" s="304" t="s">
        <v>1306</v>
      </c>
      <c r="E14" s="304"/>
      <c r="F14" s="304">
        <v>7</v>
      </c>
      <c r="G14" s="304">
        <v>5</v>
      </c>
      <c r="H14" s="304">
        <f t="shared" si="1"/>
        <v>2</v>
      </c>
      <c r="I14" s="304" t="s">
        <v>1431</v>
      </c>
      <c r="J14" s="304">
        <v>0</v>
      </c>
      <c r="K14" s="3">
        <f t="shared" si="0"/>
        <v>7</v>
      </c>
      <c r="L14" s="304" t="s">
        <v>1404</v>
      </c>
      <c r="M14" s="880"/>
      <c r="N14" s="304"/>
      <c r="O14" s="880"/>
      <c r="P14" s="881"/>
      <c r="Q14" s="304"/>
      <c r="R14" s="881"/>
      <c r="S14" s="882"/>
    </row>
    <row r="15" spans="1:19" customFormat="1" ht="13.9" customHeight="1">
      <c r="A15" s="878">
        <f>IF(B15="","",SUBTOTAL(3,$B$12:B15))</f>
        <v>4</v>
      </c>
      <c r="B15" s="874" t="s">
        <v>1405</v>
      </c>
      <c r="C15" s="875">
        <v>2691.4670000000001</v>
      </c>
      <c r="D15" s="304" t="s">
        <v>1306</v>
      </c>
      <c r="E15" s="304"/>
      <c r="F15" s="304">
        <v>7</v>
      </c>
      <c r="G15" s="304">
        <v>7</v>
      </c>
      <c r="H15" s="304">
        <f t="shared" si="1"/>
        <v>0</v>
      </c>
      <c r="I15" s="304"/>
      <c r="J15" s="304">
        <v>0</v>
      </c>
      <c r="K15" s="3">
        <f t="shared" si="0"/>
        <v>7</v>
      </c>
      <c r="L15" s="304" t="s">
        <v>1406</v>
      </c>
      <c r="M15" s="880"/>
      <c r="N15" s="304"/>
      <c r="O15" s="880"/>
      <c r="P15" s="881"/>
      <c r="Q15" s="304"/>
      <c r="R15" s="881"/>
      <c r="S15" s="882"/>
    </row>
    <row r="16" spans="1:19" customFormat="1" ht="14.25" customHeight="1">
      <c r="A16" s="873">
        <f>IF(B16="","",SUBTOTAL(3,$B$12:B16))</f>
        <v>5</v>
      </c>
      <c r="B16" s="874" t="s">
        <v>1407</v>
      </c>
      <c r="C16" s="875">
        <v>1627.07</v>
      </c>
      <c r="D16" s="304" t="s">
        <v>1306</v>
      </c>
      <c r="E16" s="304"/>
      <c r="F16" s="304">
        <v>4</v>
      </c>
      <c r="G16" s="304">
        <v>2</v>
      </c>
      <c r="H16" s="304">
        <f t="shared" si="1"/>
        <v>2</v>
      </c>
      <c r="I16" s="304" t="s">
        <v>1424</v>
      </c>
      <c r="J16" s="304">
        <v>0</v>
      </c>
      <c r="K16" s="3">
        <f t="shared" si="0"/>
        <v>4</v>
      </c>
      <c r="L16" s="304" t="s">
        <v>1408</v>
      </c>
      <c r="M16" s="880"/>
      <c r="N16" s="304"/>
      <c r="O16" s="880"/>
      <c r="P16" s="881"/>
      <c r="Q16" s="304"/>
      <c r="R16" s="881"/>
      <c r="S16" s="882"/>
    </row>
    <row r="17" spans="1:19" customFormat="1" ht="14.25" customHeight="1">
      <c r="A17" s="878">
        <f>IF(B17="","",SUBTOTAL(3,$B$12:B17))</f>
        <v>6</v>
      </c>
      <c r="B17" s="879" t="s">
        <v>1314</v>
      </c>
      <c r="C17" s="875">
        <v>709.16300000000001</v>
      </c>
      <c r="D17" s="304" t="s">
        <v>1306</v>
      </c>
      <c r="E17" s="304"/>
      <c r="F17" s="304">
        <v>2</v>
      </c>
      <c r="G17" s="304">
        <v>2</v>
      </c>
      <c r="H17" s="304">
        <f t="shared" si="1"/>
        <v>0</v>
      </c>
      <c r="I17" s="304"/>
      <c r="J17" s="304">
        <v>0</v>
      </c>
      <c r="K17" s="3">
        <f t="shared" si="0"/>
        <v>2</v>
      </c>
      <c r="L17" s="304" t="s">
        <v>1409</v>
      </c>
      <c r="M17" s="880"/>
      <c r="N17" s="304"/>
      <c r="O17" s="880"/>
      <c r="P17" s="881"/>
      <c r="Q17" s="304"/>
      <c r="R17" s="881"/>
      <c r="S17" s="882"/>
    </row>
    <row r="18" spans="1:19" customFormat="1" ht="14.25" customHeight="1">
      <c r="A18" s="873">
        <f>IF(B18="","",SUBTOTAL(3,$B$12:B18))</f>
        <v>7</v>
      </c>
      <c r="B18" s="879" t="s">
        <v>1315</v>
      </c>
      <c r="C18" s="875">
        <v>2681.6109999999999</v>
      </c>
      <c r="D18" s="304" t="s">
        <v>1306</v>
      </c>
      <c r="E18" s="304"/>
      <c r="F18" s="304">
        <v>7</v>
      </c>
      <c r="G18" s="304">
        <v>7</v>
      </c>
      <c r="H18" s="304">
        <f t="shared" si="1"/>
        <v>0</v>
      </c>
      <c r="I18" s="304"/>
      <c r="J18" s="304">
        <v>0</v>
      </c>
      <c r="K18" s="3">
        <f t="shared" si="0"/>
        <v>7</v>
      </c>
      <c r="L18" s="304" t="s">
        <v>1410</v>
      </c>
      <c r="M18" s="880"/>
      <c r="N18" s="304"/>
      <c r="O18" s="880"/>
      <c r="P18" s="881"/>
      <c r="Q18" s="304"/>
      <c r="R18" s="881"/>
      <c r="S18" s="882"/>
    </row>
    <row r="19" spans="1:19" customFormat="1" ht="14.25" customHeight="1">
      <c r="A19" s="878">
        <f>IF(B19="","",SUBTOTAL(3,$B$12:B19))</f>
        <v>8</v>
      </c>
      <c r="B19" s="879" t="s">
        <v>1316</v>
      </c>
      <c r="C19" s="875">
        <v>4418.3890000000001</v>
      </c>
      <c r="D19" s="304" t="s">
        <v>1306</v>
      </c>
      <c r="E19" s="304"/>
      <c r="F19" s="304">
        <v>11</v>
      </c>
      <c r="G19" s="304">
        <v>11</v>
      </c>
      <c r="H19" s="304">
        <f t="shared" si="1"/>
        <v>0</v>
      </c>
      <c r="I19" s="304"/>
      <c r="J19" s="304">
        <v>0</v>
      </c>
      <c r="K19" s="3">
        <f t="shared" si="0"/>
        <v>11</v>
      </c>
      <c r="L19" s="304" t="s">
        <v>1411</v>
      </c>
      <c r="M19" s="880"/>
      <c r="N19" s="304"/>
      <c r="O19" s="880"/>
      <c r="P19" s="881"/>
      <c r="Q19" s="304"/>
      <c r="R19" s="881"/>
      <c r="S19" s="882"/>
    </row>
    <row r="20" spans="1:19" customFormat="1" ht="14.25" customHeight="1">
      <c r="A20" s="873">
        <f>IF(B20="","",SUBTOTAL(3,$B$12:B20))</f>
        <v>9</v>
      </c>
      <c r="B20" s="879" t="s">
        <v>1317</v>
      </c>
      <c r="C20" s="875">
        <v>419.48</v>
      </c>
      <c r="D20" s="304" t="s">
        <v>1305</v>
      </c>
      <c r="E20" s="304"/>
      <c r="F20" s="304">
        <v>1</v>
      </c>
      <c r="G20" s="304">
        <v>1</v>
      </c>
      <c r="H20" s="304">
        <f t="shared" si="1"/>
        <v>0</v>
      </c>
      <c r="I20" s="304"/>
      <c r="J20" s="304">
        <v>0</v>
      </c>
      <c r="K20" s="3">
        <f t="shared" si="0"/>
        <v>1</v>
      </c>
      <c r="L20" s="304" t="s">
        <v>261</v>
      </c>
      <c r="M20" s="880"/>
      <c r="N20" s="304"/>
      <c r="O20" s="880"/>
      <c r="P20" s="881"/>
      <c r="Q20" s="304"/>
      <c r="R20" s="881"/>
      <c r="S20" s="882"/>
    </row>
    <row r="21" spans="1:19" customFormat="1" ht="14.25" customHeight="1">
      <c r="A21" s="878">
        <f>IF(B21="","",SUBTOTAL(3,$B$12:B21))</f>
        <v>10</v>
      </c>
      <c r="B21" s="879" t="s">
        <v>1318</v>
      </c>
      <c r="C21" s="875">
        <v>4901.2360000000008</v>
      </c>
      <c r="D21" s="304" t="s">
        <v>1306</v>
      </c>
      <c r="E21" s="304"/>
      <c r="F21" s="304">
        <v>13</v>
      </c>
      <c r="G21" s="304">
        <v>13</v>
      </c>
      <c r="H21" s="304">
        <f t="shared" si="1"/>
        <v>0</v>
      </c>
      <c r="I21" s="304"/>
      <c r="J21" s="304">
        <v>0</v>
      </c>
      <c r="K21" s="3">
        <f t="shared" si="0"/>
        <v>13</v>
      </c>
      <c r="L21" s="304" t="s">
        <v>1412</v>
      </c>
      <c r="M21" s="880"/>
      <c r="N21" s="304"/>
      <c r="O21" s="880"/>
      <c r="P21" s="881"/>
      <c r="Q21" s="304"/>
      <c r="R21" s="881"/>
      <c r="S21" s="882"/>
    </row>
    <row r="22" spans="1:19" customFormat="1" ht="14.25" customHeight="1">
      <c r="A22" s="873">
        <f>IF(B22="","",SUBTOTAL(3,$B$12:B22))</f>
        <v>11</v>
      </c>
      <c r="B22" s="879" t="s">
        <v>1319</v>
      </c>
      <c r="C22" s="875">
        <v>2699.2840000000001</v>
      </c>
      <c r="D22" s="304" t="s">
        <v>1306</v>
      </c>
      <c r="E22" s="304"/>
      <c r="F22" s="304">
        <v>7</v>
      </c>
      <c r="G22" s="304">
        <v>7</v>
      </c>
      <c r="H22" s="304">
        <f t="shared" si="1"/>
        <v>0</v>
      </c>
      <c r="I22" s="304"/>
      <c r="J22" s="304">
        <v>6</v>
      </c>
      <c r="K22" s="3">
        <f t="shared" si="0"/>
        <v>1</v>
      </c>
      <c r="L22" s="965" t="s">
        <v>491</v>
      </c>
      <c r="M22" s="880"/>
      <c r="N22" s="304"/>
      <c r="O22" s="880"/>
      <c r="P22" s="881"/>
      <c r="Q22" s="304"/>
      <c r="R22" s="881"/>
      <c r="S22" s="882"/>
    </row>
    <row r="23" spans="1:19" customFormat="1" ht="14.25" customHeight="1">
      <c r="A23" s="873">
        <f>IF(B23="","",SUBTOTAL(3,$B$12:B23))</f>
        <v>12</v>
      </c>
      <c r="B23" s="879" t="s">
        <v>1320</v>
      </c>
      <c r="C23" s="875">
        <v>2434.77</v>
      </c>
      <c r="D23" s="304" t="s">
        <v>1306</v>
      </c>
      <c r="E23" s="304"/>
      <c r="F23" s="304">
        <v>6</v>
      </c>
      <c r="G23" s="304">
        <v>6</v>
      </c>
      <c r="H23" s="304">
        <f t="shared" si="1"/>
        <v>0</v>
      </c>
      <c r="I23" s="304"/>
      <c r="J23" s="304">
        <v>6</v>
      </c>
      <c r="K23" s="3">
        <f t="shared" si="0"/>
        <v>0</v>
      </c>
      <c r="L23" s="965"/>
      <c r="M23" s="880"/>
      <c r="N23" s="304"/>
      <c r="O23" s="880"/>
      <c r="P23" s="881"/>
      <c r="Q23" s="304"/>
      <c r="R23" s="881"/>
      <c r="S23" s="882"/>
    </row>
    <row r="24" spans="1:19" customFormat="1" ht="14.25" customHeight="1">
      <c r="A24" s="873">
        <f>IF(B24="","",SUBTOTAL(3,$B$12:B24))</f>
        <v>13</v>
      </c>
      <c r="B24" s="879" t="s">
        <v>1321</v>
      </c>
      <c r="C24" s="875">
        <v>4455</v>
      </c>
      <c r="D24" s="304" t="s">
        <v>1306</v>
      </c>
      <c r="E24" s="304"/>
      <c r="F24" s="304">
        <v>12</v>
      </c>
      <c r="G24" s="304">
        <v>11</v>
      </c>
      <c r="H24" s="304">
        <f t="shared" si="1"/>
        <v>1</v>
      </c>
      <c r="I24" s="304" t="s">
        <v>495</v>
      </c>
      <c r="J24" s="304">
        <v>10</v>
      </c>
      <c r="K24" s="3">
        <f t="shared" si="0"/>
        <v>2</v>
      </c>
      <c r="L24" s="304"/>
      <c r="M24" s="880"/>
      <c r="N24" s="304"/>
      <c r="O24" s="880"/>
      <c r="P24" s="881"/>
      <c r="Q24" s="304"/>
      <c r="R24" s="881"/>
      <c r="S24" s="882"/>
    </row>
    <row r="25" spans="1:19" customFormat="1" ht="14.25" customHeight="1">
      <c r="A25" s="878">
        <f>IF(B25="","",SUBTOTAL(3,$B$12:B25))</f>
        <v>14</v>
      </c>
      <c r="B25" s="879" t="s">
        <v>1322</v>
      </c>
      <c r="C25" s="875">
        <v>466.62900000000002</v>
      </c>
      <c r="D25" s="304" t="s">
        <v>1305</v>
      </c>
      <c r="E25" s="304"/>
      <c r="F25" s="304">
        <v>1</v>
      </c>
      <c r="G25" s="304">
        <v>0</v>
      </c>
      <c r="H25" s="304">
        <f t="shared" si="1"/>
        <v>1</v>
      </c>
      <c r="I25" s="304" t="s">
        <v>266</v>
      </c>
      <c r="J25" s="304">
        <v>0</v>
      </c>
      <c r="K25" s="3">
        <f t="shared" si="0"/>
        <v>1</v>
      </c>
      <c r="L25" s="304"/>
      <c r="M25" s="880"/>
      <c r="N25" s="304"/>
      <c r="O25" s="880"/>
      <c r="P25" s="881"/>
      <c r="Q25" s="304"/>
      <c r="R25" s="881"/>
      <c r="S25" s="882"/>
    </row>
    <row r="26" spans="1:19" customFormat="1" ht="14.25" customHeight="1">
      <c r="A26" s="873">
        <f>IF(B26="","",SUBTOTAL(3,$B$12:B26))</f>
        <v>15</v>
      </c>
      <c r="B26" s="879" t="s">
        <v>1323</v>
      </c>
      <c r="C26" s="875">
        <v>4964.92</v>
      </c>
      <c r="D26" s="304" t="s">
        <v>1306</v>
      </c>
      <c r="E26" s="304"/>
      <c r="F26" s="304">
        <v>12</v>
      </c>
      <c r="G26" s="304">
        <v>12</v>
      </c>
      <c r="H26" s="304">
        <f t="shared" si="1"/>
        <v>0</v>
      </c>
      <c r="I26" s="304"/>
      <c r="J26" s="304">
        <v>4</v>
      </c>
      <c r="K26" s="3">
        <f t="shared" si="0"/>
        <v>8</v>
      </c>
      <c r="L26" s="304"/>
      <c r="M26" s="880"/>
      <c r="N26" s="304"/>
      <c r="O26" s="880"/>
      <c r="P26" s="881"/>
      <c r="Q26" s="304"/>
      <c r="R26" s="881"/>
      <c r="S26" s="882"/>
    </row>
    <row r="27" spans="1:19" customFormat="1" ht="14.25" customHeight="1">
      <c r="A27" s="878">
        <f>IF(B27="","",SUBTOTAL(3,$B$12:B27))</f>
        <v>16</v>
      </c>
      <c r="B27" s="879" t="s">
        <v>1324</v>
      </c>
      <c r="C27" s="875">
        <v>1004.183</v>
      </c>
      <c r="D27" s="304" t="s">
        <v>1306</v>
      </c>
      <c r="E27" s="304"/>
      <c r="F27" s="304">
        <v>3</v>
      </c>
      <c r="G27" s="304">
        <v>2</v>
      </c>
      <c r="H27" s="304">
        <f t="shared" si="1"/>
        <v>1</v>
      </c>
      <c r="I27" s="304" t="s">
        <v>268</v>
      </c>
      <c r="J27" s="304"/>
      <c r="K27" s="3">
        <f t="shared" si="0"/>
        <v>3</v>
      </c>
      <c r="L27" s="304"/>
      <c r="M27" s="880"/>
      <c r="N27" s="304"/>
      <c r="O27" s="880"/>
      <c r="P27" s="881"/>
      <c r="Q27" s="304"/>
      <c r="R27" s="881"/>
      <c r="S27" s="882"/>
    </row>
    <row r="28" spans="1:19" customFormat="1" ht="14.25" customHeight="1">
      <c r="A28" s="873">
        <f>IF(B28="","",SUBTOTAL(3,$B$12:B28))</f>
        <v>17</v>
      </c>
      <c r="B28" s="879" t="s">
        <v>1325</v>
      </c>
      <c r="C28" s="875">
        <v>242.893</v>
      </c>
      <c r="D28" s="304" t="s">
        <v>1305</v>
      </c>
      <c r="E28" s="304" t="s">
        <v>700</v>
      </c>
      <c r="F28" s="304">
        <v>1</v>
      </c>
      <c r="G28" s="304">
        <v>0</v>
      </c>
      <c r="H28" s="304">
        <f t="shared" si="1"/>
        <v>1</v>
      </c>
      <c r="I28" s="304" t="s">
        <v>269</v>
      </c>
      <c r="J28" s="304"/>
      <c r="K28" s="3">
        <f t="shared" si="0"/>
        <v>1</v>
      </c>
      <c r="L28" s="304"/>
      <c r="M28" s="880"/>
      <c r="N28" s="304"/>
      <c r="O28" s="880"/>
      <c r="P28" s="881"/>
      <c r="Q28" s="304"/>
      <c r="R28" s="881"/>
      <c r="S28" s="882"/>
    </row>
    <row r="29" spans="1:19" customFormat="1" ht="14.25" customHeight="1">
      <c r="A29" s="878">
        <f>IF(B29="","",SUBTOTAL(3,$B$12:B29))</f>
        <v>18</v>
      </c>
      <c r="B29" s="879" t="s">
        <v>1326</v>
      </c>
      <c r="C29" s="875">
        <v>329.72800000000001</v>
      </c>
      <c r="D29" s="304" t="s">
        <v>1305</v>
      </c>
      <c r="E29" s="304" t="s">
        <v>1307</v>
      </c>
      <c r="F29" s="304">
        <v>1</v>
      </c>
      <c r="G29" s="304">
        <v>1</v>
      </c>
      <c r="H29" s="304">
        <f t="shared" si="1"/>
        <v>0</v>
      </c>
      <c r="I29" s="304"/>
      <c r="J29" s="304"/>
      <c r="K29" s="3">
        <f t="shared" si="0"/>
        <v>1</v>
      </c>
      <c r="L29" s="304"/>
      <c r="M29" s="880"/>
      <c r="N29" s="304"/>
      <c r="O29" s="880"/>
      <c r="P29" s="881"/>
      <c r="Q29" s="304"/>
      <c r="R29" s="881"/>
      <c r="S29" s="882"/>
    </row>
    <row r="30" spans="1:19" customFormat="1" ht="14.25" customHeight="1">
      <c r="A30" s="873">
        <f>IF(B30="","",SUBTOTAL(3,$B$12:B30))</f>
        <v>19</v>
      </c>
      <c r="B30" s="879" t="s">
        <v>1327</v>
      </c>
      <c r="C30" s="875">
        <v>416.87799999999999</v>
      </c>
      <c r="D30" s="304" t="s">
        <v>1305</v>
      </c>
      <c r="E30" s="304"/>
      <c r="F30" s="304">
        <v>1</v>
      </c>
      <c r="G30" s="304">
        <v>1</v>
      </c>
      <c r="H30" s="304">
        <f t="shared" si="1"/>
        <v>0</v>
      </c>
      <c r="I30" s="304"/>
      <c r="J30" s="304"/>
      <c r="K30" s="3">
        <f t="shared" si="0"/>
        <v>1</v>
      </c>
      <c r="L30" s="304"/>
      <c r="M30" s="880"/>
      <c r="N30" s="304"/>
      <c r="O30" s="880"/>
      <c r="P30" s="881"/>
      <c r="Q30" s="304"/>
      <c r="R30" s="881"/>
      <c r="S30" s="882"/>
    </row>
    <row r="31" spans="1:19" customFormat="1" ht="14.25" customHeight="1">
      <c r="A31" s="878">
        <f>IF(B31="","",SUBTOTAL(3,$B$12:B31))</f>
        <v>20</v>
      </c>
      <c r="B31" s="879" t="s">
        <v>1328</v>
      </c>
      <c r="C31" s="875">
        <v>480.26900000000001</v>
      </c>
      <c r="D31" s="304" t="s">
        <v>1305</v>
      </c>
      <c r="E31" s="304"/>
      <c r="F31" s="304">
        <v>1</v>
      </c>
      <c r="G31" s="304">
        <v>0</v>
      </c>
      <c r="H31" s="304">
        <f t="shared" si="1"/>
        <v>1</v>
      </c>
      <c r="I31" s="304" t="s">
        <v>11</v>
      </c>
      <c r="J31" s="304"/>
      <c r="K31" s="3">
        <f t="shared" si="0"/>
        <v>1</v>
      </c>
      <c r="L31" s="304"/>
      <c r="M31" s="880"/>
      <c r="N31" s="304"/>
      <c r="O31" s="880"/>
      <c r="P31" s="881"/>
      <c r="Q31" s="304"/>
      <c r="R31" s="881"/>
      <c r="S31" s="882"/>
    </row>
    <row r="32" spans="1:19" customFormat="1" ht="14.25" customHeight="1">
      <c r="A32" s="873">
        <f>IF(B32="","",SUBTOTAL(3,$B$12:B32))</f>
        <v>21</v>
      </c>
      <c r="B32" s="879" t="s">
        <v>1329</v>
      </c>
      <c r="C32" s="875">
        <v>223.816</v>
      </c>
      <c r="D32" s="304" t="s">
        <v>1305</v>
      </c>
      <c r="E32" s="304" t="s">
        <v>1308</v>
      </c>
      <c r="F32" s="304">
        <v>1</v>
      </c>
      <c r="G32" s="304">
        <v>1</v>
      </c>
      <c r="H32" s="304">
        <f t="shared" si="1"/>
        <v>0</v>
      </c>
      <c r="I32" s="304"/>
      <c r="J32" s="304"/>
      <c r="K32" s="3">
        <f t="shared" si="0"/>
        <v>1</v>
      </c>
      <c r="L32" s="304"/>
      <c r="M32" s="880"/>
      <c r="N32" s="304"/>
      <c r="O32" s="880"/>
      <c r="P32" s="881"/>
      <c r="Q32" s="304"/>
      <c r="R32" s="881"/>
      <c r="S32" s="882"/>
    </row>
    <row r="33" spans="1:19" customFormat="1" ht="14.25" customHeight="1">
      <c r="A33" s="878">
        <f>IF(B33="","",SUBTOTAL(3,$B$12:B33))</f>
        <v>22</v>
      </c>
      <c r="B33" s="879" t="s">
        <v>1330</v>
      </c>
      <c r="C33" s="875">
        <v>5019.34</v>
      </c>
      <c r="D33" s="304" t="s">
        <v>1306</v>
      </c>
      <c r="E33" s="304"/>
      <c r="F33" s="304">
        <v>13</v>
      </c>
      <c r="G33" s="304">
        <v>13</v>
      </c>
      <c r="H33" s="304">
        <f t="shared" si="1"/>
        <v>0</v>
      </c>
      <c r="I33" s="304"/>
      <c r="J33" s="304">
        <v>4</v>
      </c>
      <c r="K33" s="3">
        <f t="shared" si="0"/>
        <v>9</v>
      </c>
      <c r="L33" s="304"/>
      <c r="M33" s="880"/>
      <c r="N33" s="304"/>
      <c r="O33" s="880"/>
      <c r="P33" s="881"/>
      <c r="Q33" s="304"/>
      <c r="R33" s="881"/>
      <c r="S33" s="882"/>
    </row>
    <row r="34" spans="1:19" customFormat="1" ht="14.25" customHeight="1">
      <c r="A34" s="873">
        <f>IF(B34="","",SUBTOTAL(3,$B$12:B34))</f>
        <v>23</v>
      </c>
      <c r="B34" s="879" t="s">
        <v>1331</v>
      </c>
      <c r="C34" s="875">
        <v>392.69400000000002</v>
      </c>
      <c r="D34" s="304" t="s">
        <v>1305</v>
      </c>
      <c r="E34" s="304"/>
      <c r="F34" s="304">
        <v>1</v>
      </c>
      <c r="G34" s="304">
        <v>1</v>
      </c>
      <c r="H34" s="304">
        <f t="shared" si="1"/>
        <v>0</v>
      </c>
      <c r="I34" s="304"/>
      <c r="J34" s="304"/>
      <c r="K34" s="3">
        <f t="shared" si="0"/>
        <v>1</v>
      </c>
      <c r="L34" s="304"/>
      <c r="M34" s="880"/>
      <c r="N34" s="304"/>
      <c r="O34" s="880"/>
      <c r="P34" s="881"/>
      <c r="Q34" s="304"/>
      <c r="R34" s="881"/>
      <c r="S34" s="882"/>
    </row>
    <row r="35" spans="1:19" customFormat="1" ht="14.25" customHeight="1">
      <c r="A35" s="873">
        <f>IF(B35="","",SUBTOTAL(3,$B$12:B35))</f>
        <v>24</v>
      </c>
      <c r="B35" s="879" t="s">
        <v>1332</v>
      </c>
      <c r="C35" s="875">
        <v>398.404</v>
      </c>
      <c r="D35" s="304" t="s">
        <v>1305</v>
      </c>
      <c r="E35" s="304"/>
      <c r="F35" s="304">
        <v>1</v>
      </c>
      <c r="G35" s="304">
        <v>1</v>
      </c>
      <c r="H35" s="304">
        <f t="shared" si="1"/>
        <v>0</v>
      </c>
      <c r="I35" s="304"/>
      <c r="J35" s="304"/>
      <c r="K35" s="3">
        <f t="shared" si="0"/>
        <v>1</v>
      </c>
      <c r="L35" s="304"/>
      <c r="M35" s="880"/>
      <c r="N35" s="304"/>
      <c r="O35" s="880"/>
      <c r="P35" s="881"/>
      <c r="Q35" s="304"/>
      <c r="R35" s="881"/>
      <c r="S35" s="882"/>
    </row>
    <row r="36" spans="1:19" customFormat="1" ht="14.25" customHeight="1">
      <c r="A36" s="873">
        <f>IF(B36="","",SUBTOTAL(3,$B$12:B36))</f>
        <v>25</v>
      </c>
      <c r="B36" s="879" t="s">
        <v>1333</v>
      </c>
      <c r="C36" s="875">
        <v>3030.0290000000005</v>
      </c>
      <c r="D36" s="304" t="s">
        <v>1306</v>
      </c>
      <c r="E36" s="304"/>
      <c r="F36" s="304">
        <v>8</v>
      </c>
      <c r="G36" s="304">
        <v>7</v>
      </c>
      <c r="H36" s="304">
        <f t="shared" si="1"/>
        <v>1</v>
      </c>
      <c r="I36" s="304" t="s">
        <v>53</v>
      </c>
      <c r="J36" s="304"/>
      <c r="K36" s="3">
        <f t="shared" si="0"/>
        <v>8</v>
      </c>
      <c r="L36" s="304"/>
      <c r="M36" s="880"/>
      <c r="N36" s="304"/>
      <c r="O36" s="880"/>
      <c r="P36" s="881"/>
      <c r="Q36" s="304"/>
      <c r="R36" s="881"/>
      <c r="S36" s="882"/>
    </row>
    <row r="37" spans="1:19" customFormat="1" ht="14.25" customHeight="1">
      <c r="A37" s="873">
        <f>IF(B37="","",SUBTOTAL(3,$B$12:B37))</f>
        <v>26</v>
      </c>
      <c r="B37" s="879" t="s">
        <v>1334</v>
      </c>
      <c r="C37" s="875">
        <v>279.36</v>
      </c>
      <c r="D37" s="304" t="s">
        <v>1305</v>
      </c>
      <c r="E37" s="304" t="s">
        <v>1375</v>
      </c>
      <c r="F37" s="304">
        <v>1</v>
      </c>
      <c r="G37" s="304">
        <v>0</v>
      </c>
      <c r="H37" s="304">
        <f t="shared" si="1"/>
        <v>1</v>
      </c>
      <c r="I37" s="304" t="s">
        <v>54</v>
      </c>
      <c r="J37" s="304"/>
      <c r="K37" s="3">
        <f t="shared" si="0"/>
        <v>1</v>
      </c>
      <c r="L37" s="304"/>
      <c r="M37" s="880"/>
      <c r="N37" s="304"/>
      <c r="O37" s="880"/>
      <c r="P37" s="881"/>
      <c r="Q37" s="304"/>
      <c r="R37" s="881"/>
      <c r="S37" s="882"/>
    </row>
    <row r="38" spans="1:19" customFormat="1" ht="14.25" customHeight="1">
      <c r="A38" s="873">
        <f>IF(B38="","",SUBTOTAL(3,$B$12:B38))</f>
        <v>27</v>
      </c>
      <c r="B38" s="879" t="s">
        <v>1335</v>
      </c>
      <c r="C38" s="875">
        <v>2550.1669999999999</v>
      </c>
      <c r="D38" s="304" t="s">
        <v>1306</v>
      </c>
      <c r="E38" s="304"/>
      <c r="F38" s="304">
        <v>7</v>
      </c>
      <c r="G38" s="304">
        <v>2</v>
      </c>
      <c r="H38" s="304">
        <f t="shared" si="1"/>
        <v>5</v>
      </c>
      <c r="I38" s="304" t="s">
        <v>1413</v>
      </c>
      <c r="J38" s="304"/>
      <c r="K38" s="3">
        <f t="shared" si="0"/>
        <v>7</v>
      </c>
      <c r="L38" s="304"/>
      <c r="M38" s="880"/>
      <c r="N38" s="304"/>
      <c r="O38" s="880"/>
      <c r="P38" s="881"/>
      <c r="Q38" s="304"/>
      <c r="R38" s="881"/>
      <c r="S38" s="882"/>
    </row>
    <row r="39" spans="1:19" customFormat="1" ht="14.25" customHeight="1">
      <c r="A39" s="873">
        <f>IF(B39="","",SUBTOTAL(3,$B$12:B39))</f>
        <v>28</v>
      </c>
      <c r="B39" s="879" t="s">
        <v>1336</v>
      </c>
      <c r="C39" s="875">
        <v>2283.5349999999999</v>
      </c>
      <c r="D39" s="304" t="s">
        <v>1306</v>
      </c>
      <c r="E39" s="304"/>
      <c r="F39" s="304">
        <v>6</v>
      </c>
      <c r="G39" s="304">
        <v>3</v>
      </c>
      <c r="H39" s="304">
        <f t="shared" si="1"/>
        <v>3</v>
      </c>
      <c r="I39" s="304" t="s">
        <v>1414</v>
      </c>
      <c r="J39" s="304"/>
      <c r="K39" s="3">
        <f t="shared" si="0"/>
        <v>6</v>
      </c>
      <c r="L39" s="304"/>
      <c r="M39" s="880"/>
      <c r="N39" s="304"/>
      <c r="O39" s="880"/>
      <c r="P39" s="881"/>
      <c r="Q39" s="304"/>
      <c r="R39" s="881"/>
      <c r="S39" s="882"/>
    </row>
    <row r="40" spans="1:19" customFormat="1" ht="14.25" customHeight="1">
      <c r="A40" s="873">
        <f>IF(B40="","",SUBTOTAL(3,$B$12:B40))</f>
        <v>29</v>
      </c>
      <c r="B40" s="879" t="s">
        <v>1337</v>
      </c>
      <c r="C40" s="875">
        <v>259.048</v>
      </c>
      <c r="D40" s="304" t="s">
        <v>1305</v>
      </c>
      <c r="E40" s="304" t="s">
        <v>1309</v>
      </c>
      <c r="F40" s="304">
        <v>1</v>
      </c>
      <c r="G40" s="304">
        <v>1</v>
      </c>
      <c r="H40" s="304">
        <f t="shared" si="1"/>
        <v>0</v>
      </c>
      <c r="I40" s="304"/>
      <c r="J40" s="304"/>
      <c r="K40" s="3">
        <f t="shared" si="0"/>
        <v>1</v>
      </c>
      <c r="L40" s="304"/>
      <c r="M40" s="880"/>
      <c r="N40" s="304"/>
      <c r="O40" s="880"/>
      <c r="P40" s="881"/>
      <c r="Q40" s="304"/>
      <c r="R40" s="881"/>
      <c r="S40" s="882"/>
    </row>
    <row r="41" spans="1:19" customFormat="1" ht="14.25" customHeight="1">
      <c r="A41" s="873">
        <f>IF(B41="","",SUBTOTAL(3,$B$12:B41))</f>
        <v>30</v>
      </c>
      <c r="B41" s="879" t="s">
        <v>1338</v>
      </c>
      <c r="C41" s="875">
        <v>440.45499999999998</v>
      </c>
      <c r="D41" s="304" t="s">
        <v>1305</v>
      </c>
      <c r="E41" s="304"/>
      <c r="F41" s="304">
        <v>1</v>
      </c>
      <c r="G41" s="304">
        <v>1</v>
      </c>
      <c r="H41" s="304">
        <f t="shared" si="1"/>
        <v>0</v>
      </c>
      <c r="I41" s="304"/>
      <c r="J41" s="304"/>
      <c r="K41" s="3">
        <f t="shared" si="0"/>
        <v>1</v>
      </c>
      <c r="L41" s="304"/>
      <c r="M41" s="880"/>
      <c r="N41" s="304"/>
      <c r="O41" s="880"/>
      <c r="P41" s="881"/>
      <c r="Q41" s="304"/>
      <c r="R41" s="881"/>
      <c r="S41" s="882"/>
    </row>
    <row r="42" spans="1:19" customFormat="1" ht="14.25" customHeight="1">
      <c r="A42" s="873">
        <f>IF(B42="","",SUBTOTAL(3,$B$12:B42))</f>
        <v>31</v>
      </c>
      <c r="B42" s="879" t="s">
        <v>1339</v>
      </c>
      <c r="C42" s="875">
        <v>496.685</v>
      </c>
      <c r="D42" s="304" t="s">
        <v>1305</v>
      </c>
      <c r="E42" s="304"/>
      <c r="F42" s="304">
        <v>1</v>
      </c>
      <c r="G42" s="304">
        <v>1</v>
      </c>
      <c r="H42" s="304">
        <f t="shared" si="1"/>
        <v>0</v>
      </c>
      <c r="I42" s="304"/>
      <c r="J42" s="304"/>
      <c r="K42" s="3">
        <f t="shared" si="0"/>
        <v>1</v>
      </c>
      <c r="L42" s="304"/>
      <c r="M42" s="880"/>
      <c r="N42" s="304"/>
      <c r="O42" s="880"/>
      <c r="P42" s="881"/>
      <c r="Q42" s="304"/>
      <c r="R42" s="881"/>
      <c r="S42" s="882"/>
    </row>
    <row r="43" spans="1:19" customFormat="1" ht="14.25" customHeight="1">
      <c r="A43" s="873">
        <f>IF(B43="","",SUBTOTAL(3,$B$12:B43))</f>
        <v>32</v>
      </c>
      <c r="B43" s="879" t="s">
        <v>1340</v>
      </c>
      <c r="C43" s="875">
        <v>244.029</v>
      </c>
      <c r="D43" s="304" t="s">
        <v>1305</v>
      </c>
      <c r="E43" s="304" t="s">
        <v>1308</v>
      </c>
      <c r="F43" s="304">
        <v>1</v>
      </c>
      <c r="G43" s="304">
        <v>1</v>
      </c>
      <c r="H43" s="304">
        <f t="shared" si="1"/>
        <v>0</v>
      </c>
      <c r="I43" s="304"/>
      <c r="J43" s="304"/>
      <c r="K43" s="3">
        <f t="shared" si="0"/>
        <v>1</v>
      </c>
      <c r="L43" s="304"/>
      <c r="M43" s="880"/>
      <c r="N43" s="304"/>
      <c r="O43" s="880"/>
      <c r="P43" s="881"/>
      <c r="Q43" s="304"/>
      <c r="R43" s="881"/>
      <c r="S43" s="882"/>
    </row>
    <row r="44" spans="1:19" customFormat="1" ht="14.25" customHeight="1">
      <c r="A44" s="873">
        <f>IF(B44="","",SUBTOTAL(3,$B$12:B44))</f>
        <v>33</v>
      </c>
      <c r="B44" s="879" t="s">
        <v>1341</v>
      </c>
      <c r="C44" s="875">
        <v>237.428</v>
      </c>
      <c r="D44" s="304" t="s">
        <v>1305</v>
      </c>
      <c r="E44" s="304"/>
      <c r="F44" s="304">
        <v>1</v>
      </c>
      <c r="G44" s="304">
        <v>1</v>
      </c>
      <c r="H44" s="304">
        <f t="shared" si="1"/>
        <v>0</v>
      </c>
      <c r="I44" s="304"/>
      <c r="J44" s="304"/>
      <c r="K44" s="3">
        <f t="shared" si="0"/>
        <v>1</v>
      </c>
      <c r="L44" s="304"/>
      <c r="M44" s="880"/>
      <c r="N44" s="304"/>
      <c r="O44" s="880"/>
      <c r="P44" s="881"/>
      <c r="Q44" s="304"/>
      <c r="R44" s="881"/>
      <c r="S44" s="882"/>
    </row>
    <row r="45" spans="1:19" customFormat="1" ht="14.25" customHeight="1">
      <c r="A45" s="873">
        <f>IF(B45="","",SUBTOTAL(3,$B$12:B45))</f>
        <v>34</v>
      </c>
      <c r="B45" s="879" t="s">
        <v>1342</v>
      </c>
      <c r="C45" s="875">
        <v>203.47900000000001</v>
      </c>
      <c r="D45" s="304" t="s">
        <v>1305</v>
      </c>
      <c r="E45" s="304" t="s">
        <v>1310</v>
      </c>
      <c r="F45" s="304">
        <v>1</v>
      </c>
      <c r="G45" s="304">
        <v>1</v>
      </c>
      <c r="H45" s="304">
        <f t="shared" si="1"/>
        <v>0</v>
      </c>
      <c r="I45" s="304"/>
      <c r="J45" s="304"/>
      <c r="K45" s="3">
        <f t="shared" si="0"/>
        <v>1</v>
      </c>
      <c r="L45" s="304"/>
      <c r="M45" s="880"/>
      <c r="N45" s="304"/>
      <c r="O45" s="880"/>
      <c r="P45" s="881"/>
      <c r="Q45" s="304"/>
      <c r="R45" s="881"/>
      <c r="S45" s="882"/>
    </row>
    <row r="46" spans="1:19" customFormat="1" ht="14.25" customHeight="1">
      <c r="A46" s="873">
        <f>IF(B46="","",SUBTOTAL(3,$B$12:B46))</f>
        <v>35</v>
      </c>
      <c r="B46" s="879" t="s">
        <v>1343</v>
      </c>
      <c r="C46" s="875">
        <v>2548.2750000000001</v>
      </c>
      <c r="D46" s="304" t="s">
        <v>1306</v>
      </c>
      <c r="E46" s="304"/>
      <c r="F46" s="304">
        <v>7</v>
      </c>
      <c r="G46" s="304">
        <v>7</v>
      </c>
      <c r="H46" s="304">
        <f t="shared" si="1"/>
        <v>0</v>
      </c>
      <c r="I46" s="304"/>
      <c r="J46" s="304"/>
      <c r="K46" s="3">
        <f t="shared" si="0"/>
        <v>7</v>
      </c>
      <c r="L46" s="304"/>
      <c r="M46" s="880"/>
      <c r="N46" s="304"/>
      <c r="O46" s="880"/>
      <c r="P46" s="881"/>
      <c r="Q46" s="304"/>
      <c r="R46" s="881"/>
      <c r="S46" s="882"/>
    </row>
    <row r="47" spans="1:19" customFormat="1" ht="14.25" customHeight="1">
      <c r="A47" s="873">
        <f>IF(B47="","",SUBTOTAL(3,$B$12:B47))</f>
        <v>36</v>
      </c>
      <c r="B47" s="879" t="s">
        <v>1344</v>
      </c>
      <c r="C47" s="875">
        <v>211.209</v>
      </c>
      <c r="D47" s="304" t="s">
        <v>1305</v>
      </c>
      <c r="E47" s="304" t="s">
        <v>1311</v>
      </c>
      <c r="F47" s="304">
        <v>1</v>
      </c>
      <c r="G47" s="304">
        <v>1</v>
      </c>
      <c r="H47" s="304">
        <f t="shared" si="1"/>
        <v>0</v>
      </c>
      <c r="I47" s="304"/>
      <c r="J47" s="304"/>
      <c r="K47" s="3">
        <f t="shared" si="0"/>
        <v>1</v>
      </c>
      <c r="L47" s="304"/>
      <c r="M47" s="880"/>
      <c r="N47" s="304"/>
      <c r="O47" s="880"/>
      <c r="P47" s="881"/>
      <c r="Q47" s="304"/>
      <c r="R47" s="881"/>
      <c r="S47" s="882"/>
    </row>
    <row r="48" spans="1:19" customFormat="1" ht="14.25" customHeight="1">
      <c r="A48" s="873">
        <f>IF(B48="","",SUBTOTAL(3,$B$12:B48))</f>
        <v>37</v>
      </c>
      <c r="B48" s="879" t="s">
        <v>1345</v>
      </c>
      <c r="C48" s="875">
        <v>2379.2039999999997</v>
      </c>
      <c r="D48" s="304" t="s">
        <v>1306</v>
      </c>
      <c r="E48" s="304"/>
      <c r="F48" s="304">
        <v>6</v>
      </c>
      <c r="G48" s="304">
        <v>6</v>
      </c>
      <c r="H48" s="304">
        <f t="shared" si="1"/>
        <v>0</v>
      </c>
      <c r="I48" s="304"/>
      <c r="J48" s="304">
        <v>3</v>
      </c>
      <c r="K48" s="3">
        <f t="shared" si="0"/>
        <v>3</v>
      </c>
      <c r="L48" s="304"/>
      <c r="M48" s="880"/>
      <c r="N48" s="304"/>
      <c r="O48" s="880"/>
      <c r="P48" s="881"/>
      <c r="Q48" s="304"/>
      <c r="R48" s="881"/>
      <c r="S48" s="882"/>
    </row>
    <row r="49" spans="1:19" customFormat="1" ht="14.25" customHeight="1">
      <c r="A49" s="873">
        <f>IF(B49="","",SUBTOTAL(3,$B$12:B49))</f>
        <v>38</v>
      </c>
      <c r="B49" s="879" t="s">
        <v>1346</v>
      </c>
      <c r="C49" s="875">
        <v>2669.0070000000001</v>
      </c>
      <c r="D49" s="304" t="s">
        <v>1306</v>
      </c>
      <c r="E49" s="304"/>
      <c r="F49" s="304">
        <v>7</v>
      </c>
      <c r="G49" s="304">
        <v>7</v>
      </c>
      <c r="H49" s="304">
        <f t="shared" si="1"/>
        <v>0</v>
      </c>
      <c r="I49" s="304"/>
      <c r="J49" s="304">
        <v>3</v>
      </c>
      <c r="K49" s="3">
        <f t="shared" si="0"/>
        <v>4</v>
      </c>
      <c r="L49" s="304"/>
      <c r="M49" s="880"/>
      <c r="N49" s="304"/>
      <c r="O49" s="880"/>
      <c r="P49" s="881"/>
      <c r="Q49" s="304"/>
      <c r="R49" s="881"/>
      <c r="S49" s="882"/>
    </row>
    <row r="50" spans="1:19" customFormat="1" ht="14.25" customHeight="1">
      <c r="A50" s="873">
        <f>IF(B50="","",SUBTOTAL(3,$B$12:B50))</f>
        <v>39</v>
      </c>
      <c r="B50" s="879" t="s">
        <v>1347</v>
      </c>
      <c r="C50" s="875">
        <v>4124.232</v>
      </c>
      <c r="D50" s="304" t="s">
        <v>1306</v>
      </c>
      <c r="E50" s="304"/>
      <c r="F50" s="304">
        <v>11</v>
      </c>
      <c r="G50" s="304">
        <v>11</v>
      </c>
      <c r="H50" s="304">
        <f t="shared" si="1"/>
        <v>0</v>
      </c>
      <c r="I50" s="304"/>
      <c r="J50" s="304">
        <v>1</v>
      </c>
      <c r="K50" s="3">
        <f t="shared" si="0"/>
        <v>10</v>
      </c>
      <c r="L50" s="304"/>
      <c r="M50" s="880"/>
      <c r="N50" s="304"/>
      <c r="O50" s="880"/>
      <c r="P50" s="881"/>
      <c r="Q50" s="304"/>
      <c r="R50" s="881"/>
      <c r="S50" s="882"/>
    </row>
    <row r="51" spans="1:19" customFormat="1" ht="14.25" customHeight="1">
      <c r="A51" s="873">
        <f>IF(B51="","",SUBTOTAL(3,$B$12:B51))</f>
        <v>40</v>
      </c>
      <c r="B51" s="879" t="s">
        <v>1348</v>
      </c>
      <c r="C51" s="875">
        <v>4333.3689999999997</v>
      </c>
      <c r="D51" s="304" t="s">
        <v>1306</v>
      </c>
      <c r="E51" s="304"/>
      <c r="F51" s="304">
        <v>11</v>
      </c>
      <c r="G51" s="304">
        <v>11</v>
      </c>
      <c r="H51" s="304">
        <f t="shared" si="1"/>
        <v>0</v>
      </c>
      <c r="I51" s="304"/>
      <c r="J51" s="304"/>
      <c r="K51" s="3">
        <f t="shared" si="0"/>
        <v>11</v>
      </c>
      <c r="L51" s="304"/>
      <c r="M51" s="880"/>
      <c r="N51" s="304"/>
      <c r="O51" s="880"/>
      <c r="P51" s="881"/>
      <c r="Q51" s="304"/>
      <c r="R51" s="881"/>
      <c r="S51" s="882"/>
    </row>
    <row r="52" spans="1:19" customFormat="1" ht="14.25" customHeight="1">
      <c r="A52" s="873">
        <f>IF(B52="","",SUBTOTAL(3,$B$12:B52))</f>
        <v>41</v>
      </c>
      <c r="B52" s="879" t="s">
        <v>1349</v>
      </c>
      <c r="C52" s="875">
        <v>3283.51</v>
      </c>
      <c r="D52" s="304" t="s">
        <v>1306</v>
      </c>
      <c r="E52" s="304"/>
      <c r="F52" s="304">
        <v>8</v>
      </c>
      <c r="G52" s="304">
        <v>6</v>
      </c>
      <c r="H52" s="304">
        <f t="shared" si="1"/>
        <v>2</v>
      </c>
      <c r="I52" s="304"/>
      <c r="J52" s="304"/>
      <c r="K52" s="3">
        <f t="shared" si="0"/>
        <v>8</v>
      </c>
      <c r="L52" s="304"/>
      <c r="M52" s="880"/>
      <c r="N52" s="304"/>
      <c r="O52" s="880"/>
      <c r="P52" s="881"/>
      <c r="Q52" s="304"/>
      <c r="R52" s="881"/>
      <c r="S52" s="882"/>
    </row>
    <row r="53" spans="1:19" customFormat="1" ht="14.25" customHeight="1">
      <c r="A53" s="873">
        <f>IF(B53="","",SUBTOTAL(3,$B$12:B53))</f>
        <v>42</v>
      </c>
      <c r="B53" s="879" t="s">
        <v>1350</v>
      </c>
      <c r="C53" s="875">
        <v>840.43900000000008</v>
      </c>
      <c r="D53" s="304" t="s">
        <v>1306</v>
      </c>
      <c r="E53" s="304"/>
      <c r="F53" s="304">
        <v>2</v>
      </c>
      <c r="G53" s="304">
        <v>1</v>
      </c>
      <c r="H53" s="304">
        <f t="shared" si="1"/>
        <v>1</v>
      </c>
      <c r="I53" s="304" t="s">
        <v>68</v>
      </c>
      <c r="J53" s="304">
        <v>0</v>
      </c>
      <c r="K53" s="3">
        <f t="shared" si="0"/>
        <v>2</v>
      </c>
      <c r="L53" s="304" t="s">
        <v>1415</v>
      </c>
      <c r="M53" s="880"/>
      <c r="N53" s="304"/>
      <c r="O53" s="880"/>
      <c r="P53" s="881"/>
      <c r="Q53" s="304"/>
      <c r="R53" s="881"/>
      <c r="S53" s="882"/>
    </row>
    <row r="54" spans="1:19" customFormat="1" ht="14.25" customHeight="1">
      <c r="A54" s="873">
        <f>IF(B54="","",SUBTOTAL(3,$B$12:B54))</f>
        <v>43</v>
      </c>
      <c r="B54" s="879" t="s">
        <v>1351</v>
      </c>
      <c r="C54" s="875">
        <v>4049.7639999999997</v>
      </c>
      <c r="D54" s="304" t="s">
        <v>1306</v>
      </c>
      <c r="E54" s="304"/>
      <c r="F54" s="304">
        <v>10</v>
      </c>
      <c r="G54" s="304">
        <v>9</v>
      </c>
      <c r="H54" s="304">
        <f t="shared" si="1"/>
        <v>1</v>
      </c>
      <c r="I54" s="304" t="s">
        <v>69</v>
      </c>
      <c r="J54" s="304">
        <v>4</v>
      </c>
      <c r="K54" s="3">
        <f t="shared" si="0"/>
        <v>6</v>
      </c>
      <c r="L54" s="304" t="s">
        <v>1416</v>
      </c>
      <c r="M54" s="880"/>
      <c r="N54" s="304"/>
      <c r="O54" s="880"/>
      <c r="P54" s="881"/>
      <c r="Q54" s="304"/>
      <c r="R54" s="881"/>
      <c r="S54" s="882"/>
    </row>
    <row r="55" spans="1:19" customFormat="1" ht="14.25" customHeight="1">
      <c r="A55" s="873">
        <f>IF(B55="","",SUBTOTAL(3,$B$12:B55))</f>
        <v>44</v>
      </c>
      <c r="B55" s="968" t="s">
        <v>1352</v>
      </c>
      <c r="C55" s="875">
        <v>4898.5879999999997</v>
      </c>
      <c r="D55" s="304" t="s">
        <v>1306</v>
      </c>
      <c r="E55" s="304"/>
      <c r="F55" s="304">
        <v>13</v>
      </c>
      <c r="G55" s="304">
        <v>13</v>
      </c>
      <c r="H55" s="304">
        <f t="shared" si="1"/>
        <v>0</v>
      </c>
      <c r="I55" s="304"/>
      <c r="J55" s="304">
        <v>13</v>
      </c>
      <c r="K55" s="3">
        <f t="shared" si="0"/>
        <v>0</v>
      </c>
      <c r="L55" s="304"/>
      <c r="M55" s="880"/>
      <c r="N55" s="304"/>
      <c r="O55" s="880"/>
      <c r="P55" s="881"/>
      <c r="Q55" s="304"/>
      <c r="R55" s="881"/>
      <c r="S55" s="882"/>
    </row>
    <row r="56" spans="1:19" customFormat="1" ht="14.25" customHeight="1">
      <c r="A56" s="873">
        <f>IF(B56="","",SUBTOTAL(3,$B$12:B56))</f>
        <v>45</v>
      </c>
      <c r="B56" s="879" t="s">
        <v>1353</v>
      </c>
      <c r="C56" s="875">
        <v>4916.2929999999997</v>
      </c>
      <c r="D56" s="304" t="s">
        <v>1306</v>
      </c>
      <c r="E56" s="304"/>
      <c r="F56" s="304">
        <v>12</v>
      </c>
      <c r="G56" s="304">
        <v>9</v>
      </c>
      <c r="H56" s="304">
        <f t="shared" si="1"/>
        <v>3</v>
      </c>
      <c r="I56" s="304" t="s">
        <v>1417</v>
      </c>
      <c r="J56" s="304">
        <v>8</v>
      </c>
      <c r="K56" s="3">
        <f t="shared" si="0"/>
        <v>4</v>
      </c>
      <c r="L56" s="304" t="s">
        <v>1418</v>
      </c>
      <c r="M56" s="880"/>
      <c r="N56" s="304"/>
      <c r="O56" s="880"/>
      <c r="P56" s="881"/>
      <c r="Q56" s="304"/>
      <c r="R56" s="881"/>
      <c r="S56" s="882"/>
    </row>
    <row r="57" spans="1:19" customFormat="1" ht="14.25" customHeight="1">
      <c r="A57" s="873">
        <f>IF(B57="","",SUBTOTAL(3,$B$12:B57))</f>
        <v>46</v>
      </c>
      <c r="B57" s="879" t="s">
        <v>1354</v>
      </c>
      <c r="C57" s="875">
        <v>453.99900000000002</v>
      </c>
      <c r="D57" s="304" t="s">
        <v>1305</v>
      </c>
      <c r="E57" s="304"/>
      <c r="F57" s="304">
        <v>1</v>
      </c>
      <c r="G57" s="304">
        <v>1</v>
      </c>
      <c r="H57" s="304">
        <f t="shared" si="1"/>
        <v>0</v>
      </c>
      <c r="I57" s="304"/>
      <c r="J57" s="304">
        <v>0</v>
      </c>
      <c r="K57" s="3">
        <f t="shared" si="0"/>
        <v>1</v>
      </c>
      <c r="L57" s="304" t="s">
        <v>1082</v>
      </c>
      <c r="M57" s="880"/>
      <c r="N57" s="304"/>
      <c r="O57" s="880"/>
      <c r="P57" s="881"/>
      <c r="Q57" s="304"/>
      <c r="R57" s="881"/>
      <c r="S57" s="882"/>
    </row>
    <row r="58" spans="1:19" customFormat="1" ht="14.25" customHeight="1">
      <c r="A58" s="873">
        <f>IF(B58="","",SUBTOTAL(3,$B$12:B58))</f>
        <v>47</v>
      </c>
      <c r="B58" s="879" t="s">
        <v>1355</v>
      </c>
      <c r="C58" s="875">
        <v>1291.5230000000001</v>
      </c>
      <c r="D58" s="304" t="s">
        <v>1306</v>
      </c>
      <c r="E58" s="304"/>
      <c r="F58" s="304">
        <v>3</v>
      </c>
      <c r="G58" s="304">
        <v>3</v>
      </c>
      <c r="H58" s="304">
        <f t="shared" si="1"/>
        <v>0</v>
      </c>
      <c r="I58" s="304"/>
      <c r="J58" s="304">
        <v>2</v>
      </c>
      <c r="K58" s="3">
        <f t="shared" si="0"/>
        <v>1</v>
      </c>
      <c r="L58" s="304" t="s">
        <v>171</v>
      </c>
      <c r="M58" s="880"/>
      <c r="N58" s="304"/>
      <c r="O58" s="880"/>
      <c r="P58" s="881"/>
      <c r="Q58" s="304"/>
      <c r="R58" s="881"/>
      <c r="S58" s="882"/>
    </row>
    <row r="59" spans="1:19" customFormat="1" ht="13.9" customHeight="1">
      <c r="A59" s="873">
        <f>IF(B59="","",SUBTOTAL(3,$B$12:B59))</f>
        <v>48</v>
      </c>
      <c r="B59" s="879" t="s">
        <v>1356</v>
      </c>
      <c r="C59" s="875">
        <v>2496.3940000000002</v>
      </c>
      <c r="D59" s="304" t="s">
        <v>1306</v>
      </c>
      <c r="E59" s="304"/>
      <c r="F59" s="304">
        <v>6</v>
      </c>
      <c r="G59" s="304">
        <v>6</v>
      </c>
      <c r="H59" s="304">
        <f t="shared" si="1"/>
        <v>0</v>
      </c>
      <c r="I59" s="304"/>
      <c r="J59" s="304">
        <v>3</v>
      </c>
      <c r="K59" s="3">
        <f t="shared" si="0"/>
        <v>3</v>
      </c>
      <c r="L59" s="304" t="s">
        <v>1419</v>
      </c>
      <c r="M59" s="880"/>
      <c r="N59" s="304"/>
      <c r="O59" s="880"/>
      <c r="P59" s="881"/>
      <c r="Q59" s="304"/>
      <c r="R59" s="881"/>
      <c r="S59" s="882"/>
    </row>
    <row r="60" spans="1:19" customFormat="1" ht="14.25" customHeight="1">
      <c r="A60" s="873">
        <f>IF(B60="","",SUBTOTAL(3,$B$12:B60))</f>
        <v>49</v>
      </c>
      <c r="B60" s="969" t="s">
        <v>1357</v>
      </c>
      <c r="C60" s="962">
        <v>2583.5889999999999</v>
      </c>
      <c r="D60" s="304" t="s">
        <v>1306</v>
      </c>
      <c r="E60" s="304"/>
      <c r="F60" s="304">
        <v>7</v>
      </c>
      <c r="G60" s="304">
        <v>7</v>
      </c>
      <c r="H60" s="304">
        <f t="shared" si="1"/>
        <v>0</v>
      </c>
      <c r="I60" s="304"/>
      <c r="J60" s="304">
        <v>6</v>
      </c>
      <c r="K60" s="3">
        <f t="shared" si="0"/>
        <v>1</v>
      </c>
      <c r="L60" s="304" t="s">
        <v>73</v>
      </c>
      <c r="M60" s="880"/>
      <c r="N60" s="304"/>
      <c r="O60" s="880"/>
      <c r="P60" s="881"/>
      <c r="Q60" s="304"/>
      <c r="R60" s="881"/>
      <c r="S60" s="882"/>
    </row>
    <row r="61" spans="1:19" customFormat="1" ht="14.25" customHeight="1">
      <c r="A61" s="873">
        <f>IF(B61="","",SUBTOTAL(3,$B$12:B61))</f>
        <v>50</v>
      </c>
      <c r="B61" s="969" t="s">
        <v>1358</v>
      </c>
      <c r="C61" s="962">
        <v>4163.6769999999997</v>
      </c>
      <c r="D61" s="304" t="s">
        <v>1306</v>
      </c>
      <c r="E61" s="304"/>
      <c r="F61" s="304">
        <v>11</v>
      </c>
      <c r="G61" s="304">
        <v>11</v>
      </c>
      <c r="H61" s="304">
        <f t="shared" si="1"/>
        <v>0</v>
      </c>
      <c r="I61" s="304"/>
      <c r="J61" s="304">
        <v>11</v>
      </c>
      <c r="K61" s="3">
        <f t="shared" si="0"/>
        <v>0</v>
      </c>
      <c r="L61" s="304"/>
      <c r="M61" s="880"/>
      <c r="N61" s="304"/>
      <c r="O61" s="880"/>
      <c r="P61" s="881"/>
      <c r="Q61" s="304"/>
      <c r="R61" s="881"/>
      <c r="S61" s="882"/>
    </row>
    <row r="62" spans="1:19" customFormat="1" ht="14.25" customHeight="1">
      <c r="A62" s="873">
        <f>IF(B62="","",SUBTOTAL(3,$B$12:B62))</f>
        <v>51</v>
      </c>
      <c r="B62" s="879" t="s">
        <v>1359</v>
      </c>
      <c r="C62" s="875">
        <v>4716.8109999999997</v>
      </c>
      <c r="D62" s="304" t="s">
        <v>1306</v>
      </c>
      <c r="E62" s="304"/>
      <c r="F62" s="304">
        <v>12</v>
      </c>
      <c r="G62" s="304">
        <v>12</v>
      </c>
      <c r="H62" s="304">
        <f t="shared" si="1"/>
        <v>0</v>
      </c>
      <c r="I62" s="304"/>
      <c r="J62" s="304">
        <v>8</v>
      </c>
      <c r="K62" s="3">
        <f t="shared" si="0"/>
        <v>4</v>
      </c>
      <c r="L62" s="304" t="s">
        <v>1434</v>
      </c>
      <c r="M62" s="880"/>
      <c r="N62" s="304"/>
      <c r="O62" s="880"/>
      <c r="P62" s="881"/>
      <c r="Q62" s="304"/>
      <c r="R62" s="881"/>
      <c r="S62" s="882"/>
    </row>
    <row r="63" spans="1:19" customFormat="1" ht="14.25" customHeight="1">
      <c r="A63" s="873">
        <f>IF(B63="","",SUBTOTAL(3,$B$12:B63))</f>
        <v>52</v>
      </c>
      <c r="B63" s="879" t="s">
        <v>1360</v>
      </c>
      <c r="C63" s="875">
        <v>4665.9179999999997</v>
      </c>
      <c r="D63" s="304" t="s">
        <v>1306</v>
      </c>
      <c r="E63" s="304"/>
      <c r="F63" s="304">
        <v>12</v>
      </c>
      <c r="G63" s="304">
        <v>12</v>
      </c>
      <c r="H63" s="304">
        <f t="shared" si="1"/>
        <v>0</v>
      </c>
      <c r="I63" s="304"/>
      <c r="J63" s="304">
        <v>1</v>
      </c>
      <c r="K63" s="3">
        <f t="shared" si="0"/>
        <v>11</v>
      </c>
      <c r="L63" s="304"/>
      <c r="M63" s="880"/>
      <c r="N63" s="304"/>
      <c r="O63" s="880"/>
      <c r="P63" s="881"/>
      <c r="Q63" s="304"/>
      <c r="R63" s="881"/>
      <c r="S63" s="882"/>
    </row>
    <row r="64" spans="1:19" customFormat="1" ht="14.25" customHeight="1">
      <c r="A64" s="873">
        <f>IF(B64="","",SUBTOTAL(3,$B$12:B64))</f>
        <v>53</v>
      </c>
      <c r="B64" s="879" t="s">
        <v>1361</v>
      </c>
      <c r="C64" s="875">
        <v>410.60700000000003</v>
      </c>
      <c r="D64" s="304" t="s">
        <v>1305</v>
      </c>
      <c r="E64" s="304"/>
      <c r="F64" s="304">
        <v>1</v>
      </c>
      <c r="G64" s="304">
        <v>1</v>
      </c>
      <c r="H64" s="304">
        <f t="shared" si="1"/>
        <v>0</v>
      </c>
      <c r="I64" s="304"/>
      <c r="J64" s="304">
        <v>0</v>
      </c>
      <c r="K64" s="3">
        <f t="shared" si="0"/>
        <v>1</v>
      </c>
      <c r="L64" s="304"/>
      <c r="M64" s="880"/>
      <c r="N64" s="304"/>
      <c r="O64" s="880"/>
      <c r="P64" s="881"/>
      <c r="Q64" s="304"/>
      <c r="R64" s="881"/>
      <c r="S64" s="882"/>
    </row>
    <row r="65" spans="1:19" customFormat="1" ht="14.25" customHeight="1">
      <c r="A65" s="873">
        <f>IF(B65="","",SUBTOTAL(3,$B$12:B65))</f>
        <v>54</v>
      </c>
      <c r="B65" s="879" t="s">
        <v>1362</v>
      </c>
      <c r="C65" s="875">
        <v>823.78199999999993</v>
      </c>
      <c r="D65" s="304" t="s">
        <v>1306</v>
      </c>
      <c r="E65" s="304"/>
      <c r="F65" s="304">
        <v>2</v>
      </c>
      <c r="G65" s="304">
        <v>2</v>
      </c>
      <c r="H65" s="304">
        <f t="shared" si="1"/>
        <v>0</v>
      </c>
      <c r="I65" s="304"/>
      <c r="J65" s="304">
        <v>0</v>
      </c>
      <c r="K65" s="3">
        <f t="shared" si="0"/>
        <v>2</v>
      </c>
      <c r="L65" s="304"/>
      <c r="M65" s="880"/>
      <c r="N65" s="304"/>
      <c r="O65" s="880"/>
      <c r="P65" s="881"/>
      <c r="Q65" s="304"/>
      <c r="R65" s="881"/>
      <c r="S65" s="882"/>
    </row>
    <row r="66" spans="1:19" customFormat="1" ht="14.25" customHeight="1">
      <c r="A66" s="873">
        <f>IF(B66="","",SUBTOTAL(3,$B$12:B66))</f>
        <v>55</v>
      </c>
      <c r="B66" s="879" t="s">
        <v>1363</v>
      </c>
      <c r="C66" s="875">
        <v>1258.998</v>
      </c>
      <c r="D66" s="304" t="s">
        <v>1306</v>
      </c>
      <c r="E66" s="304"/>
      <c r="F66" s="304">
        <v>3</v>
      </c>
      <c r="G66" s="304">
        <v>3</v>
      </c>
      <c r="H66" s="304">
        <f t="shared" si="1"/>
        <v>0</v>
      </c>
      <c r="I66" s="304"/>
      <c r="J66" s="304">
        <v>0</v>
      </c>
      <c r="K66" s="3">
        <f t="shared" si="0"/>
        <v>3</v>
      </c>
      <c r="L66" s="304"/>
      <c r="M66" s="880"/>
      <c r="N66" s="304"/>
      <c r="O66" s="880"/>
      <c r="P66" s="881"/>
      <c r="Q66" s="304"/>
      <c r="R66" s="881"/>
      <c r="S66" s="882"/>
    </row>
    <row r="67" spans="1:19" customFormat="1" ht="14.25" customHeight="1">
      <c r="A67" s="873">
        <f>IF(B67="","",SUBTOTAL(3,$B$12:B67))</f>
        <v>56</v>
      </c>
      <c r="B67" s="879" t="s">
        <v>1364</v>
      </c>
      <c r="C67" s="875">
        <v>424.89100000000002</v>
      </c>
      <c r="D67" s="304" t="s">
        <v>1305</v>
      </c>
      <c r="E67" s="304"/>
      <c r="F67" s="304">
        <v>1</v>
      </c>
      <c r="G67" s="304">
        <v>1</v>
      </c>
      <c r="H67" s="304">
        <f t="shared" si="1"/>
        <v>0</v>
      </c>
      <c r="I67" s="304"/>
      <c r="J67" s="304">
        <v>0</v>
      </c>
      <c r="K67" s="3">
        <f t="shared" si="0"/>
        <v>1</v>
      </c>
      <c r="L67" s="304" t="s">
        <v>79</v>
      </c>
      <c r="M67" s="880"/>
      <c r="N67" s="304"/>
      <c r="O67" s="880"/>
      <c r="P67" s="881"/>
      <c r="Q67" s="304"/>
      <c r="R67" s="881"/>
      <c r="S67" s="882"/>
    </row>
    <row r="68" spans="1:19" customFormat="1" ht="14.25" customHeight="1">
      <c r="A68" s="873">
        <f>IF(B68="","",SUBTOTAL(3,$B$12:B68))</f>
        <v>57</v>
      </c>
      <c r="B68" s="879" t="s">
        <v>1365</v>
      </c>
      <c r="C68" s="875">
        <v>3436.4119999999998</v>
      </c>
      <c r="D68" s="304" t="s">
        <v>1306</v>
      </c>
      <c r="E68" s="304"/>
      <c r="F68" s="304">
        <v>9</v>
      </c>
      <c r="G68" s="304">
        <v>9</v>
      </c>
      <c r="H68" s="304">
        <f t="shared" si="1"/>
        <v>0</v>
      </c>
      <c r="I68" s="304"/>
      <c r="J68" s="304">
        <v>0</v>
      </c>
      <c r="K68" s="3">
        <f t="shared" si="0"/>
        <v>9</v>
      </c>
      <c r="L68" s="304" t="s">
        <v>1420</v>
      </c>
      <c r="M68" s="880"/>
      <c r="N68" s="304"/>
      <c r="O68" s="880"/>
      <c r="P68" s="881"/>
      <c r="Q68" s="304"/>
      <c r="R68" s="881"/>
      <c r="S68" s="882"/>
    </row>
    <row r="69" spans="1:19" customFormat="1" ht="14.25" customHeight="1">
      <c r="A69" s="873">
        <f>IF(B69="","",SUBTOTAL(3,$B$12:B69))</f>
        <v>58</v>
      </c>
      <c r="B69" s="879" t="s">
        <v>1421</v>
      </c>
      <c r="C69" s="875">
        <v>2383.1549999999997</v>
      </c>
      <c r="D69" s="304" t="s">
        <v>1306</v>
      </c>
      <c r="E69" s="304"/>
      <c r="F69" s="304">
        <v>6</v>
      </c>
      <c r="G69" s="304">
        <v>5</v>
      </c>
      <c r="H69" s="304">
        <f t="shared" si="1"/>
        <v>1</v>
      </c>
      <c r="I69" s="304" t="s">
        <v>1270</v>
      </c>
      <c r="J69" s="304">
        <v>0</v>
      </c>
      <c r="K69" s="3">
        <f t="shared" si="0"/>
        <v>6</v>
      </c>
      <c r="L69" s="304" t="s">
        <v>1422</v>
      </c>
      <c r="M69" s="880"/>
      <c r="N69" s="304"/>
      <c r="O69" s="880"/>
      <c r="P69" s="881"/>
      <c r="Q69" s="304"/>
      <c r="R69" s="881"/>
      <c r="S69" s="882"/>
    </row>
    <row r="70" spans="1:19" customFormat="1" ht="14.25" customHeight="1">
      <c r="A70" s="873">
        <f>IF(B70="","",SUBTOTAL(3,$B$12:B70))</f>
        <v>59</v>
      </c>
      <c r="B70" s="879" t="s">
        <v>1423</v>
      </c>
      <c r="C70" s="875">
        <v>208.53</v>
      </c>
      <c r="D70" s="304" t="s">
        <v>1305</v>
      </c>
      <c r="E70" s="304"/>
      <c r="F70" s="304">
        <v>1</v>
      </c>
      <c r="G70" s="304">
        <v>0</v>
      </c>
      <c r="H70" s="304">
        <f t="shared" si="1"/>
        <v>1</v>
      </c>
      <c r="I70" s="304" t="s">
        <v>1271</v>
      </c>
      <c r="J70" s="304">
        <v>0</v>
      </c>
      <c r="K70" s="3">
        <f>F70-J70</f>
        <v>1</v>
      </c>
      <c r="L70" s="304" t="s">
        <v>1271</v>
      </c>
      <c r="M70" s="880"/>
      <c r="N70" s="304"/>
      <c r="O70" s="880"/>
      <c r="P70" s="881"/>
      <c r="Q70" s="304"/>
      <c r="R70" s="881"/>
      <c r="S70" s="882"/>
    </row>
    <row r="71" spans="1:19" ht="15" thickBot="1">
      <c r="C71" s="854">
        <f>SUM(C12:C70)</f>
        <v>117850.83100000003</v>
      </c>
      <c r="F71" s="3">
        <f>SUM(F12:F70)</f>
        <v>306</v>
      </c>
      <c r="G71" s="3">
        <f>SUM(G12:G70)</f>
        <v>276</v>
      </c>
      <c r="H71" s="3">
        <f>SUM(H12:H70)</f>
        <v>30</v>
      </c>
      <c r="J71" s="3">
        <f>SUM(J12:J70)</f>
        <v>93</v>
      </c>
      <c r="K71" s="3">
        <f>SUM(K12:K70)</f>
        <v>213</v>
      </c>
    </row>
    <row r="72" spans="1:19" ht="38.25" customHeight="1" thickBot="1">
      <c r="A72" s="850" t="s">
        <v>1302</v>
      </c>
      <c r="B72" s="852" t="s">
        <v>1303</v>
      </c>
      <c r="C72" s="851" t="s">
        <v>1312</v>
      </c>
      <c r="D72" s="866"/>
      <c r="E72" s="863"/>
      <c r="F72" s="863"/>
      <c r="H72" s="2"/>
    </row>
    <row r="73" spans="1:19" ht="14.5">
      <c r="A73" s="853">
        <v>1</v>
      </c>
      <c r="B73" s="855" t="s">
        <v>1306</v>
      </c>
      <c r="C73" s="856">
        <f>SUMIF(D12:D70,B73,C12:C70)/1000</f>
        <v>110.170096</v>
      </c>
      <c r="D73" s="854"/>
      <c r="E73" s="864"/>
      <c r="F73" s="864"/>
      <c r="H73" s="2"/>
    </row>
    <row r="74" spans="1:19" ht="15" thickBot="1">
      <c r="A74" s="857">
        <v>2</v>
      </c>
      <c r="B74" s="858" t="s">
        <v>1305</v>
      </c>
      <c r="C74" s="859">
        <f>SUMIF(D12:D70,B74,C12:C70)/1000</f>
        <v>7.6807349999999994</v>
      </c>
      <c r="D74" s="854"/>
      <c r="E74" s="864"/>
      <c r="F74" s="864"/>
      <c r="H74" s="2"/>
    </row>
    <row r="75" spans="1:19" ht="15" thickBot="1">
      <c r="A75" s="1432" t="s">
        <v>1313</v>
      </c>
      <c r="B75" s="1433"/>
      <c r="C75" s="860">
        <f>C74+C73</f>
        <v>117.850831</v>
      </c>
      <c r="D75" s="867"/>
      <c r="E75" s="865"/>
      <c r="F75" s="865"/>
      <c r="H75" s="2"/>
    </row>
  </sheetData>
  <autoFilter ref="A11:S75" xr:uid="{70EC563B-FBAF-4C6C-B646-8C551870EAC0}"/>
  <mergeCells count="35">
    <mergeCell ref="A75:B75"/>
    <mergeCell ref="F9:F11"/>
    <mergeCell ref="G9:I9"/>
    <mergeCell ref="J9:L9"/>
    <mergeCell ref="M9:P9"/>
    <mergeCell ref="H10:I10"/>
    <mergeCell ref="K10:L10"/>
    <mergeCell ref="M10:N10"/>
    <mergeCell ref="O10:P10"/>
    <mergeCell ref="A9:A11"/>
    <mergeCell ref="B9:B11"/>
    <mergeCell ref="C9:C11"/>
    <mergeCell ref="D9:D11"/>
    <mergeCell ref="E9:E11"/>
    <mergeCell ref="C7:D7"/>
    <mergeCell ref="E7:F7"/>
    <mergeCell ref="G7:H7"/>
    <mergeCell ref="I7:J7"/>
    <mergeCell ref="K7:L7"/>
    <mergeCell ref="C5:D5"/>
    <mergeCell ref="E5:F5"/>
    <mergeCell ref="G5:H5"/>
    <mergeCell ref="I5:J5"/>
    <mergeCell ref="K5:L5"/>
    <mergeCell ref="C6:D6"/>
    <mergeCell ref="E6:F6"/>
    <mergeCell ref="G6:H6"/>
    <mergeCell ref="I6:J6"/>
    <mergeCell ref="K6:L6"/>
    <mergeCell ref="A2:Q2"/>
    <mergeCell ref="C4:D4"/>
    <mergeCell ref="E4:F4"/>
    <mergeCell ref="G4:H4"/>
    <mergeCell ref="I4:J4"/>
    <mergeCell ref="K4:L4"/>
  </mergeCells>
  <conditionalFormatting sqref="B71:B76">
    <cfRule type="duplicateValues" dxfId="9" priority="4"/>
    <cfRule type="duplicateValues" dxfId="8" priority="5"/>
  </conditionalFormatting>
  <conditionalFormatting sqref="B71:B1048576">
    <cfRule type="duplicateValues" dxfId="7" priority="3"/>
  </conditionalFormatting>
  <conditionalFormatting sqref="P12:P70">
    <cfRule type="containsText" dxfId="6" priority="1" operator="containsText" text="WIP">
      <formula>NOT(ISERROR(SEARCH("WIP",P12)))</formula>
    </cfRule>
  </conditionalFormatting>
  <conditionalFormatting sqref="Q2:Q9">
    <cfRule type="containsText" dxfId="5" priority="2" operator="containsText" text="WIP">
      <formula>NOT(ISERROR(SEARCH("WIP",Q2)))</formula>
    </cfRule>
  </conditionalFormatting>
  <pageMargins left="0.59" right="0.28000000000000003" top="0.46" bottom="0.31" header="0.3" footer="0.3"/>
  <pageSetup scale="47" orientation="landscape" horizontalDpi="300" vertic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DFF2B-E282-4550-A4E6-01E0C1BDD4F1}">
  <sheetPr codeName="Sheet28"/>
  <dimension ref="A2:T30"/>
  <sheetViews>
    <sheetView topLeftCell="C1" workbookViewId="0">
      <selection activeCell="P7" sqref="P7"/>
    </sheetView>
  </sheetViews>
  <sheetFormatPr defaultRowHeight="14.5"/>
  <cols>
    <col min="1" max="1" width="17.1796875" customWidth="1"/>
    <col min="2" max="2" width="10" bestFit="1" customWidth="1"/>
    <col min="4" max="4" width="19.54296875" style="140" customWidth="1"/>
    <col min="5" max="5" width="22.453125" style="140" customWidth="1"/>
    <col min="7" max="13" width="0" hidden="1" customWidth="1"/>
    <col min="15" max="15" width="28.81640625" bestFit="1" customWidth="1"/>
    <col min="19" max="19" width="28.81640625" bestFit="1" customWidth="1"/>
    <col min="20" max="20" width="15.26953125" customWidth="1"/>
  </cols>
  <sheetData>
    <row r="2" spans="1:20" ht="18.5">
      <c r="A2" s="411" t="s">
        <v>1139</v>
      </c>
      <c r="B2" s="412" t="s">
        <v>965</v>
      </c>
      <c r="C2" s="465" t="s">
        <v>969</v>
      </c>
      <c r="D2" s="465" t="s">
        <v>1140</v>
      </c>
      <c r="E2" s="465" t="s">
        <v>1146</v>
      </c>
      <c r="N2" s="148"/>
    </row>
    <row r="3" spans="1:20" ht="18.5">
      <c r="A3" s="411"/>
      <c r="B3" s="412"/>
      <c r="C3" s="465" t="s">
        <v>84</v>
      </c>
      <c r="D3" s="465" t="s">
        <v>85</v>
      </c>
      <c r="E3" s="79" t="s">
        <v>1147</v>
      </c>
      <c r="N3" s="1659" t="s">
        <v>1148</v>
      </c>
      <c r="O3" s="1659"/>
      <c r="P3" s="1659"/>
      <c r="Q3" s="1659"/>
      <c r="R3" s="1659"/>
      <c r="S3" s="1659"/>
      <c r="T3" s="1659"/>
    </row>
    <row r="4" spans="1:20" ht="18.5">
      <c r="A4" s="555" t="s">
        <v>903</v>
      </c>
      <c r="B4" s="556" t="s">
        <v>229</v>
      </c>
      <c r="C4" s="557"/>
      <c r="D4" s="79">
        <f>P30</f>
        <v>34895460.788644001</v>
      </c>
      <c r="E4" s="79"/>
      <c r="N4" s="611" t="s">
        <v>1130</v>
      </c>
      <c r="O4" s="612"/>
      <c r="P4" s="612"/>
      <c r="R4" s="611" t="s">
        <v>1143</v>
      </c>
      <c r="S4" s="612"/>
      <c r="T4" s="612"/>
    </row>
    <row r="5" spans="1:20" ht="18.5">
      <c r="A5" s="411"/>
      <c r="B5" s="412"/>
      <c r="C5" s="465">
        <v>340</v>
      </c>
      <c r="D5" s="79"/>
      <c r="E5" s="79">
        <f>C5*67</f>
        <v>22780</v>
      </c>
      <c r="N5" s="147" t="s">
        <v>388</v>
      </c>
      <c r="O5" s="100"/>
      <c r="P5" s="100"/>
      <c r="R5" s="147" t="s">
        <v>388</v>
      </c>
      <c r="S5" s="100"/>
      <c r="T5" s="100"/>
    </row>
    <row r="6" spans="1:20" ht="18.5">
      <c r="A6" s="409" t="s">
        <v>904</v>
      </c>
      <c r="B6" s="417" t="s">
        <v>80</v>
      </c>
      <c r="C6" s="465"/>
      <c r="D6" s="79">
        <f>P16</f>
        <v>1163.4222740119999</v>
      </c>
      <c r="E6" s="79"/>
      <c r="N6" s="100"/>
      <c r="O6" s="100" t="s">
        <v>1131</v>
      </c>
      <c r="P6" s="100">
        <v>30.466239999999999</v>
      </c>
      <c r="R6" s="100"/>
      <c r="S6" s="100" t="s">
        <v>1131</v>
      </c>
      <c r="T6" s="100" t="s">
        <v>1141</v>
      </c>
    </row>
    <row r="7" spans="1:20" ht="18.5">
      <c r="A7" s="411"/>
      <c r="B7" s="412"/>
      <c r="C7" s="465">
        <v>419.99900000000002</v>
      </c>
      <c r="D7" s="79"/>
      <c r="E7" s="79">
        <f t="shared" ref="E7:E17" si="0">C7*67</f>
        <v>28139.933000000001</v>
      </c>
      <c r="N7" s="100"/>
      <c r="O7" s="100" t="s">
        <v>1132</v>
      </c>
      <c r="P7" s="100">
        <v>4.55</v>
      </c>
      <c r="R7" s="100"/>
      <c r="S7" s="100" t="s">
        <v>1132</v>
      </c>
      <c r="T7" s="100">
        <v>4.55</v>
      </c>
    </row>
    <row r="8" spans="1:20" ht="18.5">
      <c r="A8" s="409" t="s">
        <v>905</v>
      </c>
      <c r="B8" s="417" t="s">
        <v>80</v>
      </c>
      <c r="C8" s="465"/>
      <c r="D8" s="79">
        <f>P16</f>
        <v>1163.4222740119999</v>
      </c>
      <c r="E8" s="79"/>
      <c r="N8" s="100"/>
      <c r="O8" s="100" t="s">
        <v>1133</v>
      </c>
      <c r="P8" s="100">
        <v>2</v>
      </c>
      <c r="R8" s="100"/>
      <c r="S8" s="100" t="s">
        <v>1133</v>
      </c>
      <c r="T8" s="100">
        <v>2</v>
      </c>
    </row>
    <row r="9" spans="1:20" ht="18.5">
      <c r="A9" s="411"/>
      <c r="B9" s="412"/>
      <c r="C9" s="465">
        <v>415</v>
      </c>
      <c r="D9" s="79"/>
      <c r="E9" s="79">
        <f>C9*67</f>
        <v>27805</v>
      </c>
      <c r="N9" s="100"/>
      <c r="O9" s="100" t="s">
        <v>1134</v>
      </c>
      <c r="P9" s="100">
        <f>SUM(P6:P8)</f>
        <v>37.016239999999996</v>
      </c>
      <c r="R9" s="100"/>
      <c r="S9" s="100" t="s">
        <v>1134</v>
      </c>
      <c r="T9" s="100">
        <f>SUM(T6:T8)</f>
        <v>6.55</v>
      </c>
    </row>
    <row r="10" spans="1:20" ht="18.5">
      <c r="A10" s="409" t="s">
        <v>906</v>
      </c>
      <c r="B10" s="417" t="s">
        <v>50</v>
      </c>
      <c r="C10" s="465"/>
      <c r="D10" s="79">
        <f>T16</f>
        <v>213.67305200000004</v>
      </c>
      <c r="E10" s="79"/>
      <c r="N10" s="147" t="s">
        <v>1135</v>
      </c>
      <c r="O10" s="100"/>
      <c r="P10" s="100"/>
      <c r="R10" s="147" t="s">
        <v>1135</v>
      </c>
      <c r="S10" s="100"/>
      <c r="T10" s="100"/>
    </row>
    <row r="11" spans="1:20" ht="18.5">
      <c r="A11" s="411"/>
      <c r="B11" s="412"/>
      <c r="C11" s="465">
        <v>365</v>
      </c>
      <c r="D11" s="79"/>
      <c r="E11" s="79">
        <f t="shared" si="0"/>
        <v>24455</v>
      </c>
      <c r="N11" s="100"/>
      <c r="O11" s="100" t="s">
        <v>1136</v>
      </c>
      <c r="P11" s="100">
        <v>24.880050000000001</v>
      </c>
      <c r="R11" s="100"/>
      <c r="S11" s="100" t="s">
        <v>1136</v>
      </c>
      <c r="T11" s="100">
        <v>26.071840000000002</v>
      </c>
    </row>
    <row r="12" spans="1:20" ht="18.5">
      <c r="A12" s="409" t="s">
        <v>907</v>
      </c>
      <c r="B12" s="417" t="s">
        <v>80</v>
      </c>
      <c r="C12" s="465"/>
      <c r="D12" s="79">
        <f>P16</f>
        <v>1163.4222740119999</v>
      </c>
      <c r="E12" s="79"/>
      <c r="N12" s="100"/>
      <c r="O12" s="100" t="s">
        <v>1132</v>
      </c>
      <c r="P12" s="100">
        <v>4.55</v>
      </c>
      <c r="R12" s="100"/>
      <c r="S12" s="100" t="s">
        <v>1132</v>
      </c>
      <c r="T12" s="100">
        <v>4.55</v>
      </c>
    </row>
    <row r="13" spans="1:20" ht="18.5">
      <c r="A13" s="411"/>
      <c r="B13" s="412"/>
      <c r="C13" s="465">
        <v>330</v>
      </c>
      <c r="D13" s="79"/>
      <c r="E13" s="79">
        <f t="shared" si="0"/>
        <v>22110</v>
      </c>
      <c r="N13" s="100"/>
      <c r="O13" s="100" t="s">
        <v>1133</v>
      </c>
      <c r="P13" s="100">
        <v>2</v>
      </c>
      <c r="R13" s="100"/>
      <c r="S13" s="100" t="s">
        <v>1133</v>
      </c>
      <c r="T13" s="100">
        <v>2</v>
      </c>
    </row>
    <row r="14" spans="1:20" ht="18.5">
      <c r="A14" s="409" t="s">
        <v>908</v>
      </c>
      <c r="B14" s="417" t="s">
        <v>50</v>
      </c>
      <c r="C14" s="465"/>
      <c r="D14" s="79">
        <f>T16</f>
        <v>213.67305200000004</v>
      </c>
      <c r="E14" s="79"/>
      <c r="N14" s="100"/>
      <c r="O14" s="100" t="s">
        <v>1137</v>
      </c>
      <c r="P14" s="100">
        <f>SUM(P11:P13)</f>
        <v>31.430050000000001</v>
      </c>
      <c r="R14" s="100"/>
      <c r="S14" s="100" t="s">
        <v>1137</v>
      </c>
      <c r="T14" s="100">
        <f>SUM(T11:T13)</f>
        <v>32.621840000000006</v>
      </c>
    </row>
    <row r="15" spans="1:20" ht="18.5">
      <c r="A15" s="411"/>
      <c r="B15" s="412"/>
      <c r="C15" s="465">
        <v>457</v>
      </c>
      <c r="D15" s="79"/>
      <c r="E15" s="79">
        <f t="shared" si="0"/>
        <v>30619</v>
      </c>
      <c r="N15" s="100"/>
      <c r="O15" s="100"/>
      <c r="P15" s="100"/>
      <c r="R15" s="100"/>
      <c r="S15" s="100"/>
      <c r="T15" s="100"/>
    </row>
    <row r="16" spans="1:20" ht="18.5">
      <c r="A16" s="409" t="s">
        <v>909</v>
      </c>
      <c r="B16" s="417" t="s">
        <v>50</v>
      </c>
      <c r="C16" s="465"/>
      <c r="D16" s="79">
        <f>T16</f>
        <v>213.67305200000004</v>
      </c>
      <c r="E16" s="79"/>
      <c r="N16" s="100"/>
      <c r="O16" s="100" t="s">
        <v>1138</v>
      </c>
      <c r="P16" s="100">
        <f>P14*P9</f>
        <v>1163.4222740119999</v>
      </c>
      <c r="R16" s="100"/>
      <c r="S16" s="100" t="s">
        <v>1138</v>
      </c>
      <c r="T16" s="100">
        <f>T14*T9</f>
        <v>213.67305200000004</v>
      </c>
    </row>
    <row r="17" spans="1:20" ht="18.5">
      <c r="A17" s="411"/>
      <c r="B17" s="412"/>
      <c r="C17" s="465">
        <v>354.61200000000002</v>
      </c>
      <c r="D17" s="79"/>
      <c r="E17" s="79">
        <f t="shared" si="0"/>
        <v>23759.004000000001</v>
      </c>
    </row>
    <row r="18" spans="1:20" ht="18.5">
      <c r="A18" s="411" t="s">
        <v>260</v>
      </c>
      <c r="B18" s="412" t="s">
        <v>230</v>
      </c>
      <c r="C18" s="464"/>
      <c r="D18" s="79">
        <f>T30</f>
        <v>34911639.162063986</v>
      </c>
      <c r="E18" s="79"/>
      <c r="N18" s="147" t="s">
        <v>229</v>
      </c>
      <c r="O18" s="100"/>
      <c r="P18" s="100"/>
      <c r="R18" s="147" t="s">
        <v>230</v>
      </c>
      <c r="S18" s="100"/>
      <c r="T18" s="100"/>
    </row>
    <row r="19" spans="1:20">
      <c r="N19" s="147" t="s">
        <v>388</v>
      </c>
      <c r="O19" s="100"/>
      <c r="P19" s="100"/>
      <c r="R19" s="147" t="s">
        <v>388</v>
      </c>
      <c r="S19" s="100"/>
      <c r="T19" s="100"/>
    </row>
    <row r="20" spans="1:20">
      <c r="N20" s="100"/>
      <c r="O20" s="100" t="s">
        <v>1142</v>
      </c>
      <c r="P20" s="100">
        <v>25.238</v>
      </c>
      <c r="R20" s="100"/>
      <c r="S20" s="100" t="s">
        <v>1142</v>
      </c>
      <c r="T20" s="100">
        <v>26.607209999999998</v>
      </c>
    </row>
    <row r="21" spans="1:20">
      <c r="N21" s="100"/>
      <c r="O21" s="100" t="s">
        <v>1132</v>
      </c>
      <c r="P21" s="100">
        <v>5880</v>
      </c>
      <c r="R21" s="100"/>
      <c r="S21" s="100" t="s">
        <v>1132</v>
      </c>
      <c r="T21" s="100">
        <v>5880</v>
      </c>
    </row>
    <row r="22" spans="1:20">
      <c r="N22" s="100"/>
      <c r="O22" s="100" t="s">
        <v>1133</v>
      </c>
      <c r="P22" s="100">
        <v>2</v>
      </c>
      <c r="R22" s="100"/>
      <c r="S22" s="100" t="s">
        <v>1133</v>
      </c>
      <c r="T22" s="100">
        <v>2</v>
      </c>
    </row>
    <row r="23" spans="1:20">
      <c r="N23" s="100"/>
      <c r="O23" s="100" t="s">
        <v>1134</v>
      </c>
      <c r="P23" s="100">
        <f>SUM(P20:P22)</f>
        <v>5907.2380000000003</v>
      </c>
      <c r="R23" s="100"/>
      <c r="S23" s="100" t="s">
        <v>1134</v>
      </c>
      <c r="T23" s="100">
        <f>SUM(T20:T22)</f>
        <v>5908.6072100000001</v>
      </c>
    </row>
    <row r="24" spans="1:20">
      <c r="N24" s="147" t="s">
        <v>1135</v>
      </c>
      <c r="O24" s="100"/>
      <c r="P24" s="100"/>
      <c r="R24" s="147" t="s">
        <v>1135</v>
      </c>
      <c r="S24" s="100"/>
      <c r="T24" s="100"/>
    </row>
    <row r="25" spans="1:20">
      <c r="N25" s="100"/>
      <c r="O25" s="100" t="s">
        <v>1142</v>
      </c>
      <c r="P25" s="100">
        <v>25.238</v>
      </c>
      <c r="R25" s="100"/>
      <c r="S25" s="100" t="s">
        <v>1142</v>
      </c>
      <c r="T25" s="100">
        <v>26.607209999999998</v>
      </c>
    </row>
    <row r="26" spans="1:20">
      <c r="N26" s="100"/>
      <c r="O26" s="100" t="s">
        <v>1132</v>
      </c>
      <c r="P26" s="100">
        <v>5880</v>
      </c>
      <c r="R26" s="100"/>
      <c r="S26" s="100" t="s">
        <v>1132</v>
      </c>
      <c r="T26" s="100">
        <v>5880</v>
      </c>
    </row>
    <row r="27" spans="1:20">
      <c r="N27" s="100"/>
      <c r="O27" s="100" t="s">
        <v>1133</v>
      </c>
      <c r="P27" s="100">
        <v>2</v>
      </c>
      <c r="R27" s="100"/>
      <c r="S27" s="100" t="s">
        <v>1133</v>
      </c>
      <c r="T27" s="100">
        <v>2</v>
      </c>
    </row>
    <row r="28" spans="1:20">
      <c r="N28" s="100"/>
      <c r="O28" s="100" t="s">
        <v>1137</v>
      </c>
      <c r="P28" s="100">
        <f>SUM(P25:P27)</f>
        <v>5907.2380000000003</v>
      </c>
      <c r="R28" s="100"/>
      <c r="S28" s="100" t="s">
        <v>1137</v>
      </c>
      <c r="T28" s="100">
        <f>SUM(T25:T27)</f>
        <v>5908.6072100000001</v>
      </c>
    </row>
    <row r="29" spans="1:20">
      <c r="N29" s="100"/>
      <c r="O29" s="100"/>
      <c r="P29" s="100"/>
      <c r="R29" s="100"/>
      <c r="S29" s="100"/>
      <c r="T29" s="100"/>
    </row>
    <row r="30" spans="1:20">
      <c r="N30" s="100"/>
      <c r="O30" s="100" t="s">
        <v>1144</v>
      </c>
      <c r="P30" s="100">
        <f>P28*P23</f>
        <v>34895460.788644001</v>
      </c>
      <c r="R30" s="100"/>
      <c r="S30" s="100" t="s">
        <v>1145</v>
      </c>
      <c r="T30" s="100">
        <f>T28*T23</f>
        <v>34911639.162063986</v>
      </c>
    </row>
  </sheetData>
  <mergeCells count="1">
    <mergeCell ref="N3:T3"/>
  </mergeCells>
  <conditionalFormatting sqref="A2:A18">
    <cfRule type="duplicateValues" dxfId="4" priority="1"/>
  </conditionalFormatting>
  <conditionalFormatting sqref="B17 A2:A18">
    <cfRule type="duplicateValues" dxfId="3" priority="4"/>
    <cfRule type="duplicateValues" dxfId="2" priority="5"/>
  </conditionalFormatting>
  <conditionalFormatting sqref="C17">
    <cfRule type="duplicateValues" dxfId="1" priority="2"/>
    <cfRule type="duplicateValues" dxfId="0" priority="3"/>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27</vt:i4>
      </vt:variant>
    </vt:vector>
  </HeadingPairs>
  <TitlesOfParts>
    <vt:vector size="58" baseType="lpstr">
      <vt:lpstr>TA413_PBNTL</vt:lpstr>
      <vt:lpstr>Visual Chart</vt:lpstr>
      <vt:lpstr>Final checking </vt:lpstr>
      <vt:lpstr>Stretch readiness </vt:lpstr>
      <vt:lpstr>Stringing</vt:lpstr>
      <vt:lpstr>Erection</vt:lpstr>
      <vt:lpstr>L2 Plan vs Actual</vt:lpstr>
      <vt:lpstr>Survey summary</vt:lpstr>
      <vt:lpstr>Detailed Survey </vt:lpstr>
      <vt:lpstr>Check Survey </vt:lpstr>
      <vt:lpstr>Tack Welding</vt:lpstr>
      <vt:lpstr>Earthing</vt:lpstr>
      <vt:lpstr>OPGW</vt:lpstr>
      <vt:lpstr>Foundation</vt:lpstr>
      <vt:lpstr>JUMPER Details</vt:lpstr>
      <vt:lpstr>ROW Tracker</vt:lpstr>
      <vt:lpstr>S-Curve FDN</vt:lpstr>
      <vt:lpstr>S-Curve Erection</vt:lpstr>
      <vt:lpstr>S-Curve Stringing</vt:lpstr>
      <vt:lpstr>Accessories</vt:lpstr>
      <vt:lpstr>Supply Status</vt:lpstr>
      <vt:lpstr>Hardware Supply</vt:lpstr>
      <vt:lpstr>Crossing status</vt:lpstr>
      <vt:lpstr>Tower Abstract sheet</vt:lpstr>
      <vt:lpstr>Statutory Proposals</vt:lpstr>
      <vt:lpstr>Tower Abstarct </vt:lpstr>
      <vt:lpstr>Location Summary</vt:lpstr>
      <vt:lpstr>Foundation Daily Progress</vt:lpstr>
      <vt:lpstr>Tower PRS abstract </vt:lpstr>
      <vt:lpstr>Stretch readiness  (2)</vt:lpstr>
      <vt:lpstr>Area</vt:lpstr>
      <vt:lpstr>'Check Survey '!Print_Area</vt:lpstr>
      <vt:lpstr>'Crossing status'!Print_Area</vt:lpstr>
      <vt:lpstr>'Detailed Survey '!Print_Area</vt:lpstr>
      <vt:lpstr>Earthing!Print_Area</vt:lpstr>
      <vt:lpstr>Erection!Print_Area</vt:lpstr>
      <vt:lpstr>Foundation!Print_Area</vt:lpstr>
      <vt:lpstr>'Foundation Daily Progress'!Print_Area</vt:lpstr>
      <vt:lpstr>'Hardware Supply'!Print_Area</vt:lpstr>
      <vt:lpstr>'Location Summary'!Print_Area</vt:lpstr>
      <vt:lpstr>'ROW Tracker'!Print_Area</vt:lpstr>
      <vt:lpstr>'S-Curve FDN'!Print_Area</vt:lpstr>
      <vt:lpstr>'Statutory Proposals'!Print_Area</vt:lpstr>
      <vt:lpstr>'Stretch readiness '!Print_Area</vt:lpstr>
      <vt:lpstr>'Supply Status'!Print_Area</vt:lpstr>
      <vt:lpstr>TA413_PBNTL!Print_Area</vt:lpstr>
      <vt:lpstr>'Tower Abstract sheet'!Print_Area</vt:lpstr>
      <vt:lpstr>'Visual Chart'!Print_Area</vt:lpstr>
      <vt:lpstr>'Check Survey '!Print_Titles</vt:lpstr>
      <vt:lpstr>'Detailed Survey '!Print_Titles</vt:lpstr>
      <vt:lpstr>Erection!Print_Titles</vt:lpstr>
      <vt:lpstr>Foundation!Print_Titles</vt:lpstr>
      <vt:lpstr>'Hardware Supply'!Print_Titles</vt:lpstr>
      <vt:lpstr>'Location Summary'!Print_Titles</vt:lpstr>
      <vt:lpstr>'Statutory Proposals'!Print_Titles</vt:lpstr>
      <vt:lpstr>'Stretch readiness '!Print_Titles</vt:lpstr>
      <vt:lpstr>'Tower Abstract sheet'!Print_Titles</vt:lpstr>
      <vt:lpstr>'Visual Chart'!Print_Titles</vt:lpstr>
    </vt:vector>
  </TitlesOfParts>
  <Company>Associated Transrail Structures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Navjeet Singh</dc:creator>
  <cp:lastModifiedBy>Santosh Kumar</cp:lastModifiedBy>
  <cp:lastPrinted>2026-03-30T12:54:04Z</cp:lastPrinted>
  <dcterms:created xsi:type="dcterms:W3CDTF">2014-09-09T10:51:37Z</dcterms:created>
  <dcterms:modified xsi:type="dcterms:W3CDTF">2026-04-15T04:39:50Z</dcterms:modified>
</cp:coreProperties>
</file>